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0" yWindow="0" windowWidth="11550" windowHeight="7110" tabRatio="615"/>
  </bookViews>
  <sheets>
    <sheet name="IMAM" sheetId="1" r:id="rId1"/>
    <sheet name="FAUZI" sheetId="2" r:id="rId2"/>
    <sheet name="RUSDIONO" sheetId="3" r:id="rId3"/>
    <sheet name="DIY-JATENG" sheetId="5" state="hidden" r:id="rId4"/>
    <sheet name="JATIM" sheetId="6" state="hidden" r:id="rId5"/>
    <sheet name="GUSTI" sheetId="4" r:id="rId6"/>
    <sheet name="SONNY" sheetId="7" r:id="rId7"/>
    <sheet name="INDTIM" sheetId="8" r:id="rId8"/>
    <sheet name="RETAIL" sheetId="13" r:id="rId9"/>
    <sheet name="RUMUS" sheetId="10" r:id="rId10"/>
    <sheet name="BATAL" sheetId="11" r:id="rId11"/>
    <sheet name="OLX (Car Carrier)" sheetId="12" r:id="rId12"/>
  </sheets>
  <definedNames>
    <definedName name="_xlnm._FilterDatabase" localSheetId="10" hidden="1">BATAL!#REF!</definedName>
    <definedName name="_xlnm._FilterDatabase" localSheetId="1" hidden="1">FAUZI!$C$3:$AG$77</definedName>
    <definedName name="_xlnm._FilterDatabase" localSheetId="5" hidden="1">GUSTI!$J$4:$P$250</definedName>
    <definedName name="_xlnm._FilterDatabase" localSheetId="0" hidden="1">IMAM!$G$3:$L$229</definedName>
    <definedName name="_xlnm._FilterDatabase" localSheetId="7" hidden="1">INDTIM!$J$4:$P$203</definedName>
    <definedName name="_xlnm._FilterDatabase" localSheetId="4" hidden="1">JATIM!$A$49:$AD$49</definedName>
    <definedName name="_xlnm._FilterDatabase" localSheetId="8" hidden="1">RETAIL!$B$4:$AF$312</definedName>
    <definedName name="_xlnm._FilterDatabase" localSheetId="2" hidden="1">RUSDIONO!$F$4:$K$301</definedName>
    <definedName name="_xlnm._FilterDatabase" localSheetId="6" hidden="1">SONNY!$K$4:$M$199</definedName>
    <definedName name="_xlnm.Print_Area" localSheetId="1">FAUZI!$B$152:$AB$156</definedName>
    <definedName name="_xlnm.Print_Area" localSheetId="5">GUSTI!$B$275:$AB$277</definedName>
    <definedName name="_xlnm.Print_Area" localSheetId="0">IMAM!$B$386:$AB$388</definedName>
    <definedName name="_xlnm.Print_Area" localSheetId="7">INDTIM!$B$128:$AB$130</definedName>
    <definedName name="_xlnm.Print_Area" localSheetId="11">'OLX (Car Carrier)'!#REF!</definedName>
    <definedName name="_xlnm.Print_Area" localSheetId="8">RETAIL!$B$316:$AB$317</definedName>
    <definedName name="_xlnm.Print_Area" localSheetId="2">RUSDIONO!$B$302:$AB$307</definedName>
    <definedName name="_xlnm.Print_Area" localSheetId="6">SONNY!$B$247:$AB$249</definedName>
    <definedName name="_xlnm.Print_Titles" localSheetId="1">FAUZI!$1:$3</definedName>
    <definedName name="_xlnm.Print_Titles" localSheetId="5">GUSTI!$1:$4</definedName>
    <definedName name="_xlnm.Print_Titles" localSheetId="0">IMAM!$1:$3</definedName>
    <definedName name="_xlnm.Print_Titles" localSheetId="7">INDTIM!$1:$4</definedName>
    <definedName name="_xlnm.Print_Titles" localSheetId="11">'OLX (Car Carrier)'!$2:$4</definedName>
    <definedName name="_xlnm.Print_Titles" localSheetId="8">RETAIL!$1:$4</definedName>
    <definedName name="_xlnm.Print_Titles" localSheetId="2">RUSDIONO!$1:$4</definedName>
    <definedName name="_xlnm.Print_Titles" localSheetId="6">SONNY!$1:$4</definedName>
  </definedNames>
  <calcPr calcId="124519" iterate="1"/>
</workbook>
</file>

<file path=xl/calcChain.xml><?xml version="1.0" encoding="utf-8"?>
<calcChain xmlns="http://schemas.openxmlformats.org/spreadsheetml/2006/main">
  <c r="A249" i="8"/>
  <c r="A247"/>
  <c r="A390" i="1"/>
  <c r="A391" s="1"/>
  <c r="A389"/>
  <c r="AA392"/>
  <c r="Q392"/>
  <c r="AA323" i="13"/>
  <c r="Q323"/>
  <c r="AA248" i="8"/>
  <c r="Q248"/>
  <c r="AA277" i="4"/>
  <c r="Q277"/>
  <c r="A275"/>
  <c r="A276" s="1"/>
  <c r="AA249" i="7"/>
  <c r="Q249"/>
  <c r="AA247"/>
  <c r="A248"/>
  <c r="A247"/>
  <c r="AA246"/>
  <c r="Q246"/>
  <c r="AA244"/>
  <c r="A244"/>
  <c r="A245" s="1"/>
  <c r="AA274" i="4"/>
  <c r="Q274"/>
  <c r="AA307" i="3"/>
  <c r="Q307"/>
  <c r="A304"/>
  <c r="A305"/>
  <c r="A306" s="1"/>
  <c r="A303"/>
  <c r="A302"/>
  <c r="AA386" i="1"/>
  <c r="AA388" s="1"/>
  <c r="Q388"/>
  <c r="AA156" i="2" l="1"/>
  <c r="Q156"/>
  <c r="A154"/>
  <c r="A155" s="1"/>
  <c r="A153"/>
  <c r="A152"/>
  <c r="AA412" i="1" l="1"/>
  <c r="Q412"/>
  <c r="Q321" i="13" l="1"/>
  <c r="AA321"/>
  <c r="Q245" i="8"/>
  <c r="AA245"/>
  <c r="AA376" i="1" l="1"/>
  <c r="Q317" i="13" l="1"/>
  <c r="Q385" i="1"/>
  <c r="AA385"/>
  <c r="AA316" i="13"/>
  <c r="AA317" s="1"/>
  <c r="Q379" i="1"/>
  <c r="AA378"/>
  <c r="AA377"/>
  <c r="AA379"/>
  <c r="AA315" i="13"/>
  <c r="Q315"/>
  <c r="Q313"/>
  <c r="E32" i="10"/>
  <c r="F32"/>
  <c r="I32" s="1"/>
  <c r="G32"/>
  <c r="D32"/>
  <c r="AA37" i="11"/>
  <c r="Q37"/>
  <c r="Q36"/>
  <c r="AA243" i="7" l="1"/>
  <c r="Q243"/>
  <c r="A241"/>
  <c r="A242" s="1"/>
  <c r="AA241"/>
  <c r="Q240" l="1"/>
  <c r="AA238"/>
  <c r="L77" i="11"/>
  <c r="AA236" i="7"/>
  <c r="AA240" s="1"/>
  <c r="Q310" i="13" l="1"/>
  <c r="Q311"/>
  <c r="AA312"/>
  <c r="AA229" i="8"/>
  <c r="Q229"/>
  <c r="Q312" i="13" l="1"/>
  <c r="AA271" i="4"/>
  <c r="Q271"/>
  <c r="AA309" i="13"/>
  <c r="Q309"/>
  <c r="Q235" i="7"/>
  <c r="AA233"/>
  <c r="AA231"/>
  <c r="AA235" s="1"/>
  <c r="AA373" i="1" l="1"/>
  <c r="Q373"/>
  <c r="AA301" i="3"/>
  <c r="Q301"/>
  <c r="AA230" i="7"/>
  <c r="Q230"/>
  <c r="Q297" i="3"/>
  <c r="AA297"/>
  <c r="Q225" i="7"/>
  <c r="AA222"/>
  <c r="AA225" s="1"/>
  <c r="Q319" i="13" l="1"/>
  <c r="AA319"/>
  <c r="AA268" i="4"/>
  <c r="Q268"/>
  <c r="Q225" i="8"/>
  <c r="AA225"/>
  <c r="AA213"/>
  <c r="Q213"/>
  <c r="Q240" l="1"/>
  <c r="AA240"/>
  <c r="Q307" i="13"/>
  <c r="AA307"/>
  <c r="Q304"/>
  <c r="AA304"/>
  <c r="Q302"/>
  <c r="AA302"/>
  <c r="Q299"/>
  <c r="AA299"/>
  <c r="AA370" i="1"/>
  <c r="Q370"/>
  <c r="Q69" i="11"/>
  <c r="Q205" i="8"/>
  <c r="AA205"/>
  <c r="AA221" i="7" l="1"/>
  <c r="Q221"/>
  <c r="AA364" i="1"/>
  <c r="Q364"/>
  <c r="AA296" i="13"/>
  <c r="AA151" i="2"/>
  <c r="Q151"/>
  <c r="A149"/>
  <c r="A150" s="1"/>
  <c r="AA289" i="13" l="1"/>
  <c r="AA287"/>
  <c r="Q288"/>
  <c r="Q289" s="1"/>
  <c r="AA293" i="3"/>
  <c r="Q293"/>
  <c r="Q286" i="13"/>
  <c r="Q295"/>
  <c r="Q294"/>
  <c r="Q293"/>
  <c r="Q292"/>
  <c r="Q291"/>
  <c r="Q290"/>
  <c r="Q285"/>
  <c r="AA265" i="4"/>
  <c r="Q265"/>
  <c r="AA269" i="8"/>
  <c r="Q269"/>
  <c r="Q266" i="13"/>
  <c r="AA260" i="4"/>
  <c r="Q260"/>
  <c r="AA287" i="3"/>
  <c r="Q287"/>
  <c r="Q218" i="7"/>
  <c r="AA217"/>
  <c r="AA218" s="1"/>
  <c r="AA354" i="1"/>
  <c r="Q354"/>
  <c r="Q287" i="13" l="1"/>
  <c r="Q296"/>
  <c r="AA148" i="2"/>
  <c r="Q148"/>
  <c r="A146"/>
  <c r="A147"/>
  <c r="A144"/>
  <c r="A145" s="1"/>
  <c r="AA256" i="4"/>
  <c r="Q256"/>
  <c r="Q283" i="13" l="1"/>
  <c r="Q284" s="1"/>
  <c r="AA284"/>
  <c r="AA143" i="2" l="1"/>
  <c r="Q143"/>
  <c r="A141"/>
  <c r="A142" s="1"/>
  <c r="AA282" i="13"/>
  <c r="AA281" i="3"/>
  <c r="Q281"/>
  <c r="AA343" i="1"/>
  <c r="Q343"/>
  <c r="Q271" i="13" l="1"/>
  <c r="Q270"/>
  <c r="Q276"/>
  <c r="Q275"/>
  <c r="Q274"/>
  <c r="Q273"/>
  <c r="Q272"/>
  <c r="Q280"/>
  <c r="Q279"/>
  <c r="Q278"/>
  <c r="Q277"/>
  <c r="Q281"/>
  <c r="Q265"/>
  <c r="Q216" i="7"/>
  <c r="AA214"/>
  <c r="AA216" s="1"/>
  <c r="Q213"/>
  <c r="AA210"/>
  <c r="AA213" s="1"/>
  <c r="AA140" i="2"/>
  <c r="Q140"/>
  <c r="A139"/>
  <c r="Q282" i="13" l="1"/>
  <c r="I31" i="10"/>
  <c r="D31" l="1"/>
  <c r="AA269" i="13" l="1"/>
  <c r="Q268"/>
  <c r="Q267"/>
  <c r="Q264"/>
  <c r="Q263"/>
  <c r="Q262"/>
  <c r="Q261"/>
  <c r="Q246"/>
  <c r="Q245"/>
  <c r="AA276" i="3"/>
  <c r="Q276"/>
  <c r="H81" i="11"/>
  <c r="Q209" i="7"/>
  <c r="AA207"/>
  <c r="AA205"/>
  <c r="AA203"/>
  <c r="AA253" i="4"/>
  <c r="Q253"/>
  <c r="AA260" i="13"/>
  <c r="Q35" i="11"/>
  <c r="AA34"/>
  <c r="AA35" s="1"/>
  <c r="AA209" i="7" l="1"/>
  <c r="Q269" i="13"/>
  <c r="AA339" i="1"/>
  <c r="Q339"/>
  <c r="AA464" i="8"/>
  <c r="AA273" i="3" l="1"/>
  <c r="Q273"/>
  <c r="Q154" i="13"/>
  <c r="Q152"/>
  <c r="AA247"/>
  <c r="Q244"/>
  <c r="AA138" i="2"/>
  <c r="Q138"/>
  <c r="AA202" i="7"/>
  <c r="Q202"/>
  <c r="AA333" i="1"/>
  <c r="Q333"/>
  <c r="AA328"/>
  <c r="Q328"/>
  <c r="Q247" i="13" l="1"/>
  <c r="AA250" i="4"/>
  <c r="Q250"/>
  <c r="AA135" i="2" l="1"/>
  <c r="Q135"/>
  <c r="AA322" i="1" l="1"/>
  <c r="Q322"/>
  <c r="AA242" i="13"/>
  <c r="Q243"/>
  <c r="AA243" l="1"/>
  <c r="Q199" i="7"/>
  <c r="AA195"/>
  <c r="AA199" s="1"/>
  <c r="AA33" i="11"/>
  <c r="Q33"/>
  <c r="Q194" i="7" l="1"/>
  <c r="AA193"/>
  <c r="Q245" i="4"/>
  <c r="AA245"/>
  <c r="AA191" i="7"/>
  <c r="AA319" i="1"/>
  <c r="Q319"/>
  <c r="AA194" i="7" l="1"/>
  <c r="AA271" i="3"/>
  <c r="Q271"/>
  <c r="AA219" i="13"/>
  <c r="Q217"/>
  <c r="Q216"/>
  <c r="Q215"/>
  <c r="AA268" i="3"/>
  <c r="Q268"/>
  <c r="AA242" i="4"/>
  <c r="Q242"/>
  <c r="Q130" i="2"/>
  <c r="AA128"/>
  <c r="AA130" s="1"/>
  <c r="AA316" i="1"/>
  <c r="Q316"/>
  <c r="Q219" i="13" l="1"/>
  <c r="AA262" i="3" l="1"/>
  <c r="Q262"/>
  <c r="AA127" i="2" l="1"/>
  <c r="Q127"/>
  <c r="AA214" i="13" l="1"/>
  <c r="AA259" i="3"/>
  <c r="Q259"/>
  <c r="A116" i="2"/>
  <c r="A117" s="1"/>
  <c r="Q213" i="13"/>
  <c r="Q214" l="1"/>
  <c r="AA121" i="2"/>
  <c r="Q121"/>
  <c r="Q314" i="1"/>
  <c r="AA314"/>
  <c r="A118" i="2" l="1"/>
  <c r="A119" s="1"/>
  <c r="A120" s="1"/>
  <c r="A122" s="1"/>
  <c r="A123" s="1"/>
  <c r="A124" s="1"/>
  <c r="A125" s="1"/>
  <c r="A126" s="1"/>
  <c r="A128" s="1"/>
  <c r="A129" s="1"/>
  <c r="A131" s="1"/>
  <c r="A132" s="1"/>
  <c r="A133" s="1"/>
  <c r="A134" s="1"/>
  <c r="A136" s="1"/>
  <c r="A137" s="1"/>
  <c r="Q190" i="7"/>
  <c r="AA188"/>
  <c r="AA190" s="1"/>
  <c r="AA237" i="4" l="1"/>
  <c r="Q237"/>
  <c r="AA256" i="3"/>
  <c r="Q256"/>
  <c r="Q310" i="1"/>
  <c r="AA310"/>
  <c r="AA253" i="3" l="1"/>
  <c r="Q253"/>
  <c r="AA235" i="4" l="1"/>
  <c r="Q235"/>
  <c r="AA230"/>
  <c r="Q230"/>
  <c r="AA305" i="1"/>
  <c r="Q305"/>
  <c r="AA250" i="3" l="1"/>
  <c r="Q250"/>
  <c r="AA248" l="1"/>
  <c r="Q248"/>
  <c r="AA115" i="2"/>
  <c r="Q115"/>
  <c r="A193" i="8" l="1"/>
  <c r="A194" s="1"/>
  <c r="A195" s="1"/>
  <c r="A197" s="1"/>
  <c r="A198" s="1"/>
  <c r="A199" s="1"/>
  <c r="A201" s="1"/>
  <c r="A202" s="1"/>
  <c r="AA205" i="13"/>
  <c r="Q204"/>
  <c r="Q205" s="1"/>
  <c r="AA203"/>
  <c r="Q202"/>
  <c r="Q203" s="1"/>
  <c r="A202"/>
  <c r="A204" s="1"/>
  <c r="A206" s="1"/>
  <c r="A207" s="1"/>
  <c r="A208" s="1"/>
  <c r="A209" s="1"/>
  <c r="A210" s="1"/>
  <c r="A212" s="1"/>
  <c r="A213" s="1"/>
  <c r="Q187" i="7"/>
  <c r="AA185"/>
  <c r="AA187" s="1"/>
  <c r="A215" i="13" l="1"/>
  <c r="A216" s="1"/>
  <c r="A217" s="1"/>
  <c r="A218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6" s="1"/>
  <c r="A237" s="1"/>
  <c r="A238" s="1"/>
  <c r="A239" s="1"/>
  <c r="A240" s="1"/>
  <c r="A242" s="1"/>
  <c r="A244" s="1"/>
  <c r="A245" s="1"/>
  <c r="A246" s="1"/>
  <c r="A248" s="1"/>
  <c r="A249" s="1"/>
  <c r="A250" s="1"/>
  <c r="A251" s="1"/>
  <c r="A252" s="1"/>
  <c r="A253" s="1"/>
  <c r="A254" s="1"/>
  <c r="A256" s="1"/>
  <c r="A257" s="1"/>
  <c r="A258" s="1"/>
  <c r="A259" s="1"/>
  <c r="A261" s="1"/>
  <c r="A262" s="1"/>
  <c r="A263" s="1"/>
  <c r="A264" s="1"/>
  <c r="A265" s="1"/>
  <c r="A266" s="1"/>
  <c r="A267" s="1"/>
  <c r="A268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3" s="1"/>
  <c r="A285" s="1"/>
  <c r="A286" s="1"/>
  <c r="A288" s="1"/>
  <c r="A290" s="1"/>
  <c r="A291" s="1"/>
  <c r="A292" s="1"/>
  <c r="A293" s="1"/>
  <c r="A294" s="1"/>
  <c r="A295" s="1"/>
  <c r="A297" s="1"/>
  <c r="A298" s="1"/>
  <c r="A300" s="1"/>
  <c r="A301" s="1"/>
  <c r="A303" s="1"/>
  <c r="A305" s="1"/>
  <c r="A306" s="1"/>
  <c r="A308" s="1"/>
  <c r="A310" s="1"/>
  <c r="A311" s="1"/>
  <c r="A313" s="1"/>
  <c r="A314" s="1"/>
  <c r="A316" s="1"/>
  <c r="A268" i="8"/>
  <c r="A204"/>
  <c r="A206" s="1"/>
  <c r="A207" s="1"/>
  <c r="A185" i="7"/>
  <c r="A186" s="1"/>
  <c r="A188" s="1"/>
  <c r="A189" s="1"/>
  <c r="A191" s="1"/>
  <c r="A192" s="1"/>
  <c r="A193" s="1"/>
  <c r="A195" s="1"/>
  <c r="A196" s="1"/>
  <c r="A197" s="1"/>
  <c r="A198" s="1"/>
  <c r="A200" s="1"/>
  <c r="A201" s="1"/>
  <c r="A203" s="1"/>
  <c r="A204" s="1"/>
  <c r="A205" s="1"/>
  <c r="A206" s="1"/>
  <c r="A207" s="1"/>
  <c r="A208" s="1"/>
  <c r="A210" s="1"/>
  <c r="A211" s="1"/>
  <c r="A212" s="1"/>
  <c r="A214" s="1"/>
  <c r="A215" s="1"/>
  <c r="A217" s="1"/>
  <c r="A219" s="1"/>
  <c r="A220" s="1"/>
  <c r="A222" s="1"/>
  <c r="A223" s="1"/>
  <c r="A224" s="1"/>
  <c r="A226" s="1"/>
  <c r="A227" s="1"/>
  <c r="A228" s="1"/>
  <c r="A229" s="1"/>
  <c r="A231" s="1"/>
  <c r="A232" s="1"/>
  <c r="A233" s="1"/>
  <c r="A234" s="1"/>
  <c r="A236" s="1"/>
  <c r="A237" s="1"/>
  <c r="A238" s="1"/>
  <c r="A239" s="1"/>
  <c r="Q187" i="13" l="1"/>
  <c r="AA302" i="1" l="1"/>
  <c r="Q302"/>
  <c r="A296"/>
  <c r="A297" s="1"/>
  <c r="Q184" i="7"/>
  <c r="AA183"/>
  <c r="AA184" s="1"/>
  <c r="AA201" i="13"/>
  <c r="Q200"/>
  <c r="Q201" s="1"/>
  <c r="A298" i="1" l="1"/>
  <c r="A299" s="1"/>
  <c r="A300" s="1"/>
  <c r="A301" s="1"/>
  <c r="A303" s="1"/>
  <c r="A304" s="1"/>
  <c r="A306" s="1"/>
  <c r="A307" s="1"/>
  <c r="A308" s="1"/>
  <c r="A309" s="1"/>
  <c r="A311" s="1"/>
  <c r="A312" s="1"/>
  <c r="A313" s="1"/>
  <c r="A315" s="1"/>
  <c r="A317" s="1"/>
  <c r="A318" s="1"/>
  <c r="A320" s="1"/>
  <c r="A321" s="1"/>
  <c r="A323" s="1"/>
  <c r="A324" s="1"/>
  <c r="AA227" i="4"/>
  <c r="Q227"/>
  <c r="A226"/>
  <c r="A228" s="1"/>
  <c r="A229" s="1"/>
  <c r="A231" s="1"/>
  <c r="A232" s="1"/>
  <c r="A233" s="1"/>
  <c r="A234" s="1"/>
  <c r="A236" s="1"/>
  <c r="A238" s="1"/>
  <c r="A239" s="1"/>
  <c r="A240" s="1"/>
  <c r="A241" s="1"/>
  <c r="A243" s="1"/>
  <c r="A244" s="1"/>
  <c r="A246" s="1"/>
  <c r="A247" s="1"/>
  <c r="A248" s="1"/>
  <c r="A249" s="1"/>
  <c r="A251" s="1"/>
  <c r="A252" s="1"/>
  <c r="A254" s="1"/>
  <c r="A255" s="1"/>
  <c r="A257" s="1"/>
  <c r="A258" s="1"/>
  <c r="A259" s="1"/>
  <c r="A261" s="1"/>
  <c r="A262" s="1"/>
  <c r="A263" s="1"/>
  <c r="A264" s="1"/>
  <c r="A266" s="1"/>
  <c r="A267" s="1"/>
  <c r="A269" s="1"/>
  <c r="A270" s="1"/>
  <c r="A272" s="1"/>
  <c r="A273" s="1"/>
  <c r="AA245" i="3"/>
  <c r="Q245"/>
  <c r="A238"/>
  <c r="A239" s="1"/>
  <c r="A240" s="1"/>
  <c r="A241" s="1"/>
  <c r="A242" s="1"/>
  <c r="A243" s="1"/>
  <c r="A244" s="1"/>
  <c r="A246" s="1"/>
  <c r="A247" s="1"/>
  <c r="A249" s="1"/>
  <c r="A251" s="1"/>
  <c r="A252" s="1"/>
  <c r="A254" s="1"/>
  <c r="A255" s="1"/>
  <c r="A257" s="1"/>
  <c r="A258" s="1"/>
  <c r="A260" s="1"/>
  <c r="A261" s="1"/>
  <c r="A263" s="1"/>
  <c r="A264" s="1"/>
  <c r="A265" s="1"/>
  <c r="A266" s="1"/>
  <c r="A267" s="1"/>
  <c r="A269" s="1"/>
  <c r="A270" s="1"/>
  <c r="A272" s="1"/>
  <c r="A274" s="1"/>
  <c r="A275" s="1"/>
  <c r="A277" s="1"/>
  <c r="A278" s="1"/>
  <c r="A279" s="1"/>
  <c r="A280" s="1"/>
  <c r="A282" s="1"/>
  <c r="A283" s="1"/>
  <c r="A284" s="1"/>
  <c r="A285" s="1"/>
  <c r="A286" s="1"/>
  <c r="A288" l="1"/>
  <c r="A289" s="1"/>
  <c r="A290" s="1"/>
  <c r="A291" s="1"/>
  <c r="A292" s="1"/>
  <c r="A294" s="1"/>
  <c r="A295" s="1"/>
  <c r="A296" s="1"/>
  <c r="A298" s="1"/>
  <c r="A299" s="1"/>
  <c r="A300" s="1"/>
  <c r="A325" i="1"/>
  <c r="A326" s="1"/>
  <c r="A327" s="1"/>
  <c r="D26" i="10"/>
  <c r="A329" i="1" l="1"/>
  <c r="A330" s="1"/>
  <c r="A331" s="1"/>
  <c r="A332" s="1"/>
  <c r="A334" s="1"/>
  <c r="A335" s="1"/>
  <c r="A336" s="1"/>
  <c r="A337" s="1"/>
  <c r="A338" s="1"/>
  <c r="M29" i="10"/>
  <c r="N29"/>
  <c r="Q182" i="7"/>
  <c r="AA180"/>
  <c r="AA113" i="2"/>
  <c r="Q113"/>
  <c r="AA224" i="4"/>
  <c r="Q224"/>
  <c r="AA178" i="7"/>
  <c r="AA176"/>
  <c r="K29" i="10"/>
  <c r="F26"/>
  <c r="E26"/>
  <c r="I26"/>
  <c r="J26" s="1"/>
  <c r="G26"/>
  <c r="Q175" i="7"/>
  <c r="AA173"/>
  <c r="AA175" s="1"/>
  <c r="AA221" i="4"/>
  <c r="Q221"/>
  <c r="AA294" i="1"/>
  <c r="Q294"/>
  <c r="AA236" i="3"/>
  <c r="Q236"/>
  <c r="A464" i="8" l="1"/>
  <c r="A340" i="1"/>
  <c r="A341" s="1"/>
  <c r="A342" s="1"/>
  <c r="A344" s="1"/>
  <c r="A345" s="1"/>
  <c r="A346" s="1"/>
  <c r="A347" s="1"/>
  <c r="A348" s="1"/>
  <c r="A350" s="1"/>
  <c r="A351" s="1"/>
  <c r="A352" s="1"/>
  <c r="A353" s="1"/>
  <c r="A355" s="1"/>
  <c r="A356" s="1"/>
  <c r="A357" s="1"/>
  <c r="A358" s="1"/>
  <c r="A359" s="1"/>
  <c r="A360" s="1"/>
  <c r="A361" s="1"/>
  <c r="A362" s="1"/>
  <c r="A363" s="1"/>
  <c r="A365" s="1"/>
  <c r="A366" s="1"/>
  <c r="A367" s="1"/>
  <c r="A368" s="1"/>
  <c r="A369" s="1"/>
  <c r="A371" s="1"/>
  <c r="A372" s="1"/>
  <c r="A374" s="1"/>
  <c r="A375" s="1"/>
  <c r="A376" s="1"/>
  <c r="A377" s="1"/>
  <c r="A378" s="1"/>
  <c r="A380" s="1"/>
  <c r="A381" s="1"/>
  <c r="A382" s="1"/>
  <c r="A383" s="1"/>
  <c r="A384" s="1"/>
  <c r="A386" s="1"/>
  <c r="A387" s="1"/>
  <c r="AA182" i="7"/>
  <c r="Q198" i="13"/>
  <c r="AA199"/>
  <c r="Q199"/>
  <c r="AA232" i="3" l="1"/>
  <c r="Q232"/>
  <c r="AA286" i="1"/>
  <c r="Q286"/>
  <c r="Q197" i="13"/>
  <c r="AA197"/>
  <c r="Q172" i="7"/>
  <c r="AA170"/>
  <c r="AA172" s="1"/>
  <c r="AA230" i="3"/>
  <c r="Q230"/>
  <c r="AA109" i="2"/>
  <c r="Q109"/>
  <c r="AA218" i="4" l="1"/>
  <c r="Q218"/>
  <c r="AA106" i="2"/>
  <c r="Q106"/>
  <c r="AA195" i="13"/>
  <c r="Q195"/>
  <c r="AA193" l="1"/>
  <c r="AA282" i="1"/>
  <c r="Q282"/>
  <c r="Q191" i="13"/>
  <c r="Q193" s="1"/>
  <c r="AA228" i="3" l="1"/>
  <c r="Q228"/>
  <c r="AA213" i="4"/>
  <c r="Q213"/>
  <c r="AA190" i="13"/>
  <c r="Q189"/>
  <c r="Q190" s="1"/>
  <c r="Q169" i="7"/>
  <c r="AA167"/>
  <c r="AA169" s="1"/>
  <c r="AA191" i="8" l="1"/>
  <c r="Q191"/>
  <c r="AA188" i="13" l="1"/>
  <c r="Q188"/>
  <c r="Q166" i="7" l="1"/>
  <c r="AA165"/>
  <c r="AA162"/>
  <c r="AA223" i="3"/>
  <c r="Q223"/>
  <c r="AA186" i="13"/>
  <c r="Q185"/>
  <c r="Q186" s="1"/>
  <c r="AA166" i="7" l="1"/>
  <c r="Q161"/>
  <c r="AA159"/>
  <c r="AA161" s="1"/>
  <c r="AA220" i="3"/>
  <c r="Q220"/>
  <c r="AA210" i="4"/>
  <c r="Q210"/>
  <c r="AA189" i="8" l="1"/>
  <c r="G25" i="10" l="1"/>
  <c r="F25"/>
  <c r="E25"/>
  <c r="D25"/>
  <c r="I25"/>
  <c r="J25" s="1"/>
  <c r="AA275" i="1" l="1"/>
  <c r="Q275"/>
  <c r="AA104" i="2"/>
  <c r="Q104"/>
  <c r="Q158" i="7" l="1"/>
  <c r="AA156"/>
  <c r="AA158" s="1"/>
  <c r="AA203" i="4" l="1"/>
  <c r="Q203"/>
  <c r="AA217" i="3"/>
  <c r="Q217"/>
  <c r="AA200" i="4"/>
  <c r="Q200"/>
  <c r="Q155" i="7" l="1"/>
  <c r="AA197" i="4"/>
  <c r="Q197"/>
  <c r="AA153" i="7"/>
  <c r="AA155" s="1"/>
  <c r="AA214" i="3" l="1"/>
  <c r="Q214"/>
  <c r="Q241" i="13"/>
  <c r="AA241"/>
  <c r="Q200" i="8"/>
  <c r="AA200"/>
  <c r="Q189"/>
  <c r="AA235" i="13"/>
  <c r="Q235"/>
  <c r="AA166" i="8"/>
  <c r="Q166"/>
  <c r="AA154" l="1"/>
  <c r="Q154"/>
  <c r="AA404" l="1"/>
  <c r="Q404"/>
  <c r="AA173" i="13" l="1"/>
  <c r="Q173"/>
  <c r="Q152" i="7" l="1"/>
  <c r="AA150"/>
  <c r="AA148" l="1"/>
  <c r="AA152" s="1"/>
  <c r="AA212" i="3"/>
  <c r="Q212"/>
  <c r="AA192" i="4"/>
  <c r="Q192"/>
  <c r="AA101" i="2" l="1"/>
  <c r="Q101"/>
  <c r="Q255" i="13"/>
  <c r="AA255"/>
  <c r="Q211" l="1"/>
  <c r="AA211"/>
  <c r="Q196" i="8"/>
  <c r="AA196"/>
  <c r="AA209" i="3" l="1"/>
  <c r="Q209"/>
  <c r="AA207"/>
  <c r="Q207"/>
  <c r="Q147" i="7"/>
  <c r="AA145"/>
  <c r="AA143"/>
  <c r="AA147" l="1"/>
  <c r="AA203" i="8"/>
  <c r="Q203"/>
  <c r="AA190" i="4" l="1"/>
  <c r="Q190"/>
  <c r="Q142" i="7"/>
  <c r="AA140"/>
  <c r="AA142" s="1"/>
  <c r="AA98" i="2"/>
  <c r="Q98"/>
  <c r="AA204" i="3" l="1"/>
  <c r="Q204"/>
  <c r="A142" i="13"/>
  <c r="A143" s="1"/>
  <c r="A144" s="1"/>
  <c r="A145" s="1"/>
  <c r="A146" s="1"/>
  <c r="A147" s="1"/>
  <c r="A148" s="1"/>
  <c r="A149" s="1"/>
  <c r="A150" s="1"/>
  <c r="A152" s="1"/>
  <c r="A154" s="1"/>
  <c r="A156" s="1"/>
  <c r="A157" s="1"/>
  <c r="A158" s="1"/>
  <c r="A159" s="1"/>
  <c r="A160" s="1"/>
  <c r="A161" s="1"/>
  <c r="A162" s="1"/>
  <c r="A163" s="1"/>
  <c r="A165" s="1"/>
  <c r="A167" s="1"/>
  <c r="A169" s="1"/>
  <c r="A170" s="1"/>
  <c r="A7"/>
  <c r="A8" s="1"/>
  <c r="A9" s="1"/>
  <c r="A10" s="1"/>
  <c r="A12" s="1"/>
  <c r="A13" s="1"/>
  <c r="A15" s="1"/>
  <c r="A17" s="1"/>
  <c r="A19" s="1"/>
  <c r="A21" s="1"/>
  <c r="A23" s="1"/>
  <c r="A24" s="1"/>
  <c r="A25" s="1"/>
  <c r="A26" s="1"/>
  <c r="A27" s="1"/>
  <c r="A28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6" s="1"/>
  <c r="A48" s="1"/>
  <c r="A49" s="1"/>
  <c r="A51" s="1"/>
  <c r="A52" s="1"/>
  <c r="A54" s="1"/>
  <c r="A56" s="1"/>
  <c r="A58" s="1"/>
  <c r="A59" s="1"/>
  <c r="A60" s="1"/>
  <c r="A61" s="1"/>
  <c r="A62" s="1"/>
  <c r="A64" s="1"/>
  <c r="A65" s="1"/>
  <c r="A66" s="1"/>
  <c r="A67" s="1"/>
  <c r="A68" s="1"/>
  <c r="A70" s="1"/>
  <c r="A71" s="1"/>
  <c r="A72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1" s="1"/>
  <c r="A92" s="1"/>
  <c r="A93" s="1"/>
  <c r="A94" s="1"/>
  <c r="A95" s="1"/>
  <c r="A96" s="1"/>
  <c r="A98" s="1"/>
  <c r="A99" s="1"/>
  <c r="A101" s="1"/>
  <c r="A102" s="1"/>
  <c r="A104" s="1"/>
  <c r="A105" s="1"/>
  <c r="A106" s="1"/>
  <c r="A107" s="1"/>
  <c r="A108" s="1"/>
  <c r="A110" s="1"/>
  <c r="A111" s="1"/>
  <c r="A113" s="1"/>
  <c r="A114" s="1"/>
  <c r="A116" s="1"/>
  <c r="A118" s="1"/>
  <c r="A120" s="1"/>
  <c r="A122" s="1"/>
  <c r="A123" s="1"/>
  <c r="A124" s="1"/>
  <c r="A126" s="1"/>
  <c r="A127" s="1"/>
  <c r="A128" s="1"/>
  <c r="A129" s="1"/>
  <c r="A130" s="1"/>
  <c r="A131" s="1"/>
  <c r="A133" s="1"/>
  <c r="A134" s="1"/>
  <c r="A135" s="1"/>
  <c r="A136" s="1"/>
  <c r="A137" s="1"/>
  <c r="A138" s="1"/>
  <c r="A139" s="1"/>
  <c r="A116" i="8"/>
  <c r="A117" s="1"/>
  <c r="A118" s="1"/>
  <c r="A119" s="1"/>
  <c r="A120" s="1"/>
  <c r="A121" s="1"/>
  <c r="A122" s="1"/>
  <c r="A123" s="1"/>
  <c r="A124" s="1"/>
  <c r="A125" s="1"/>
  <c r="A126" s="1"/>
  <c r="A128" s="1"/>
  <c r="A129" s="1"/>
  <c r="A131" s="1"/>
  <c r="A132" s="1"/>
  <c r="A133" s="1"/>
  <c r="A134" s="1"/>
  <c r="A135" s="1"/>
  <c r="A136" s="1"/>
  <c r="A137" s="1"/>
  <c r="A138" s="1"/>
  <c r="A140" s="1"/>
  <c r="A6"/>
  <c r="A7" s="1"/>
  <c r="A8" s="1"/>
  <c r="A10" s="1"/>
  <c r="A11" s="1"/>
  <c r="A12" s="1"/>
  <c r="A14" s="1"/>
  <c r="A15" s="1"/>
  <c r="A16" s="1"/>
  <c r="A17" s="1"/>
  <c r="A19" s="1"/>
  <c r="A20" s="1"/>
  <c r="A22" s="1"/>
  <c r="A23" s="1"/>
  <c r="A25" s="1"/>
  <c r="A27" s="1"/>
  <c r="A28" s="1"/>
  <c r="A30" s="1"/>
  <c r="A31" s="1"/>
  <c r="A32" s="1"/>
  <c r="A33" s="1"/>
  <c r="A34" s="1"/>
  <c r="A36" s="1"/>
  <c r="A37" s="1"/>
  <c r="A38" s="1"/>
  <c r="A40" s="1"/>
  <c r="A41" s="1"/>
  <c r="A43" s="1"/>
  <c r="A44" s="1"/>
  <c r="A46" s="1"/>
  <c r="A47" s="1"/>
  <c r="A49" s="1"/>
  <c r="A50" s="1"/>
  <c r="A51" s="1"/>
  <c r="A52" s="1"/>
  <c r="A53" s="1"/>
  <c r="A55" s="1"/>
  <c r="A56" s="1"/>
  <c r="A57" s="1"/>
  <c r="A58" s="1"/>
  <c r="A59" s="1"/>
  <c r="A60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1" s="1"/>
  <c r="A82" s="1"/>
  <c r="A83" s="1"/>
  <c r="A84" s="1"/>
  <c r="A85" s="1"/>
  <c r="A86" s="1"/>
  <c r="A87" s="1"/>
  <c r="A88" s="1"/>
  <c r="A89" s="1"/>
  <c r="A90" s="1"/>
  <c r="A91" s="1"/>
  <c r="A93" s="1"/>
  <c r="A94" s="1"/>
  <c r="A96" s="1"/>
  <c r="A97" s="1"/>
  <c r="A98" s="1"/>
  <c r="A100" s="1"/>
  <c r="A102" s="1"/>
  <c r="A104" s="1"/>
  <c r="A105" s="1"/>
  <c r="A106" s="1"/>
  <c r="A107" s="1"/>
  <c r="A108" s="1"/>
  <c r="A109" s="1"/>
  <c r="A111" s="1"/>
  <c r="A112" s="1"/>
  <c r="A80" i="7"/>
  <c r="A81" s="1"/>
  <c r="A82" s="1"/>
  <c r="A83" s="1"/>
  <c r="A84" s="1"/>
  <c r="A85" s="1"/>
  <c r="A86" s="1"/>
  <c r="A87" s="1"/>
  <c r="A88" s="1"/>
  <c r="A89" s="1"/>
  <c r="A90" s="1"/>
  <c r="A92" s="1"/>
  <c r="A94" s="1"/>
  <c r="A96" s="1"/>
  <c r="A97" s="1"/>
  <c r="A99" s="1"/>
  <c r="A100" s="1"/>
  <c r="A102" s="1"/>
  <c r="A103" s="1"/>
  <c r="A104" s="1"/>
  <c r="A105" s="1"/>
  <c r="A106" s="1"/>
  <c r="A107" s="1"/>
  <c r="A109" s="1"/>
  <c r="A110" s="1"/>
  <c r="A111" s="1"/>
  <c r="A112" s="1"/>
  <c r="A114" s="1"/>
  <c r="A115" s="1"/>
  <c r="A117" s="1"/>
  <c r="A118" s="1"/>
  <c r="A119" s="1"/>
  <c r="A121" s="1"/>
  <c r="A122" s="1"/>
  <c r="A124" s="1"/>
  <c r="A125" s="1"/>
  <c r="A127" s="1"/>
  <c r="A129" s="1"/>
  <c r="A131" s="1"/>
  <c r="A132" s="1"/>
  <c r="A133" s="1"/>
  <c r="A134" s="1"/>
  <c r="A135" s="1"/>
  <c r="A137" s="1"/>
  <c r="A138" s="1"/>
  <c r="A140" s="1"/>
  <c r="A141" s="1"/>
  <c r="A143" s="1"/>
  <c r="A144" s="1"/>
  <c r="A145" s="1"/>
  <c r="A146" s="1"/>
  <c r="A148" s="1"/>
  <c r="A149" s="1"/>
  <c r="A150" s="1"/>
  <c r="A151" s="1"/>
  <c r="A153" s="1"/>
  <c r="A154" s="1"/>
  <c r="A156" s="1"/>
  <c r="A157" s="1"/>
  <c r="A159" s="1"/>
  <c r="A160" s="1"/>
  <c r="A162" s="1"/>
  <c r="A163" s="1"/>
  <c r="A164" s="1"/>
  <c r="A165" s="1"/>
  <c r="A167" s="1"/>
  <c r="A168" s="1"/>
  <c r="A170" s="1"/>
  <c r="A171" s="1"/>
  <c r="A173" s="1"/>
  <c r="A174" s="1"/>
  <c r="A176" s="1"/>
  <c r="A177" s="1"/>
  <c r="A178" s="1"/>
  <c r="A179" s="1"/>
  <c r="A180" s="1"/>
  <c r="A181" s="1"/>
  <c r="AA95" i="2"/>
  <c r="Q95"/>
  <c r="AA201" i="3"/>
  <c r="Q201"/>
  <c r="G78" i="11"/>
  <c r="H76"/>
  <c r="H77" s="1"/>
  <c r="J77" s="1"/>
  <c r="A6" i="7"/>
  <c r="A8" s="1"/>
  <c r="A9" s="1"/>
  <c r="A10" s="1"/>
  <c r="A11" s="1"/>
  <c r="A13" s="1"/>
  <c r="A14" s="1"/>
  <c r="A15" s="1"/>
  <c r="A16" s="1"/>
  <c r="A18" s="1"/>
  <c r="A20" s="1"/>
  <c r="A21" s="1"/>
  <c r="A23" s="1"/>
  <c r="A24" s="1"/>
  <c r="A25" s="1"/>
  <c r="A27" s="1"/>
  <c r="A28" s="1"/>
  <c r="A30" s="1"/>
  <c r="A31" s="1"/>
  <c r="A33" s="1"/>
  <c r="A34" s="1"/>
  <c r="A35" s="1"/>
  <c r="A36" s="1"/>
  <c r="A37" s="1"/>
  <c r="A38" s="1"/>
  <c r="A40" s="1"/>
  <c r="A41" s="1"/>
  <c r="A43" s="1"/>
  <c r="A44" s="1"/>
  <c r="A45" s="1"/>
  <c r="A46" s="1"/>
  <c r="A47" s="1"/>
  <c r="A49" s="1"/>
  <c r="A51" s="1"/>
  <c r="A52" s="1"/>
  <c r="A53" s="1"/>
  <c r="A54" s="1"/>
  <c r="A55" s="1"/>
  <c r="A56" s="1"/>
  <c r="A57" s="1"/>
  <c r="A58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6" s="1"/>
  <c r="A77" s="1"/>
  <c r="A123" i="4"/>
  <c r="A124" s="1"/>
  <c r="A125" s="1"/>
  <c r="A126" s="1"/>
  <c r="A127" s="1"/>
  <c r="A129" s="1"/>
  <c r="A130" s="1"/>
  <c r="A131" s="1"/>
  <c r="A132" s="1"/>
  <c r="A133" s="1"/>
  <c r="A134" s="1"/>
  <c r="A135" s="1"/>
  <c r="A136" s="1"/>
  <c r="A137" s="1"/>
  <c r="A139" s="1"/>
  <c r="A140" s="1"/>
  <c r="A141" s="1"/>
  <c r="A142" s="1"/>
  <c r="A143" s="1"/>
  <c r="A144" s="1"/>
  <c r="A146" s="1"/>
  <c r="A147" s="1"/>
  <c r="A148" s="1"/>
  <c r="A149" s="1"/>
  <c r="A151" s="1"/>
  <c r="A153" s="1"/>
  <c r="A154" s="1"/>
  <c r="A156" s="1"/>
  <c r="A157" s="1"/>
  <c r="A159" s="1"/>
  <c r="A160" s="1"/>
  <c r="A162" s="1"/>
  <c r="A163" s="1"/>
  <c r="A164" s="1"/>
  <c r="A165" s="1"/>
  <c r="A167" s="1"/>
  <c r="A168" s="1"/>
  <c r="A169" s="1"/>
  <c r="A170" s="1"/>
  <c r="A172" s="1"/>
  <c r="A173" s="1"/>
  <c r="A175" s="1"/>
  <c r="A176" s="1"/>
  <c r="A178" s="1"/>
  <c r="A179" s="1"/>
  <c r="A181" s="1"/>
  <c r="A182" s="1"/>
  <c r="A183" s="1"/>
  <c r="A185" s="1"/>
  <c r="A186" s="1"/>
  <c r="A188" s="1"/>
  <c r="A189" s="1"/>
  <c r="A191" s="1"/>
  <c r="A193" s="1"/>
  <c r="A194" s="1"/>
  <c r="A195" s="1"/>
  <c r="A196" s="1"/>
  <c r="A198" s="1"/>
  <c r="A199" s="1"/>
  <c r="A201" s="1"/>
  <c r="A202" s="1"/>
  <c r="A204" s="1"/>
  <c r="A205" s="1"/>
  <c r="A206" s="1"/>
  <c r="A207" s="1"/>
  <c r="A208" s="1"/>
  <c r="A209" s="1"/>
  <c r="A211" s="1"/>
  <c r="A212" s="1"/>
  <c r="A214" s="1"/>
  <c r="A215" s="1"/>
  <c r="A216" s="1"/>
  <c r="A217" s="1"/>
  <c r="A219" s="1"/>
  <c r="A220" s="1"/>
  <c r="A222" s="1"/>
  <c r="A223" s="1"/>
  <c r="A6"/>
  <c r="A7" s="1"/>
  <c r="A8" s="1"/>
  <c r="A9" s="1"/>
  <c r="A10" s="1"/>
  <c r="A11" s="1"/>
  <c r="A13" s="1"/>
  <c r="A15" s="1"/>
  <c r="A16" s="1"/>
  <c r="A18" s="1"/>
  <c r="A19" s="1"/>
  <c r="A21" s="1"/>
  <c r="A22" s="1"/>
  <c r="A24" s="1"/>
  <c r="A26" s="1"/>
  <c r="A27" s="1"/>
  <c r="A29" s="1"/>
  <c r="A31" s="1"/>
  <c r="A32" s="1"/>
  <c r="A34" s="1"/>
  <c r="A35" s="1"/>
  <c r="A36" s="1"/>
  <c r="A37" s="1"/>
  <c r="A39" s="1"/>
  <c r="A41" s="1"/>
  <c r="A42" s="1"/>
  <c r="A44" s="1"/>
  <c r="A45" s="1"/>
  <c r="A47" s="1"/>
  <c r="A48" s="1"/>
  <c r="A49" s="1"/>
  <c r="A50" s="1"/>
  <c r="A51" s="1"/>
  <c r="A53" s="1"/>
  <c r="A54" s="1"/>
  <c r="A55" s="1"/>
  <c r="A56" s="1"/>
  <c r="A58" s="1"/>
  <c r="A59" s="1"/>
  <c r="A61" s="1"/>
  <c r="A62" s="1"/>
  <c r="A63" s="1"/>
  <c r="A64" s="1"/>
  <c r="A66" s="1"/>
  <c r="A67" s="1"/>
  <c r="A69" s="1"/>
  <c r="A70" s="1"/>
  <c r="A71" s="1"/>
  <c r="A72" s="1"/>
  <c r="A74" s="1"/>
  <c r="A75" s="1"/>
  <c r="A76" s="1"/>
  <c r="A77" s="1"/>
  <c r="A78" s="1"/>
  <c r="A79" s="1"/>
  <c r="A81" s="1"/>
  <c r="A82" s="1"/>
  <c r="A83" s="1"/>
  <c r="A84" s="1"/>
  <c r="A85" s="1"/>
  <c r="A87" s="1"/>
  <c r="A88" s="1"/>
  <c r="A90" s="1"/>
  <c r="A91" s="1"/>
  <c r="A92" s="1"/>
  <c r="A93" s="1"/>
  <c r="A95" s="1"/>
  <c r="A96" s="1"/>
  <c r="A97" s="1"/>
  <c r="A98" s="1"/>
  <c r="A99" s="1"/>
  <c r="A101" s="1"/>
  <c r="A102" s="1"/>
  <c r="A104" s="1"/>
  <c r="A105" s="1"/>
  <c r="A106" s="1"/>
  <c r="A107" s="1"/>
  <c r="A108" s="1"/>
  <c r="A109" s="1"/>
  <c r="A111" s="1"/>
  <c r="A112" s="1"/>
  <c r="A113" s="1"/>
  <c r="A114" s="1"/>
  <c r="A115" s="1"/>
  <c r="A116" s="1"/>
  <c r="A117" s="1"/>
  <c r="A118" s="1"/>
  <c r="A119" s="1"/>
  <c r="A120" s="1"/>
  <c r="A135" i="3"/>
  <c r="A137" s="1"/>
  <c r="A138" s="1"/>
  <c r="A140" s="1"/>
  <c r="A142" s="1"/>
  <c r="A143" s="1"/>
  <c r="A145" s="1"/>
  <c r="A146" s="1"/>
  <c r="A148" s="1"/>
  <c r="A149" s="1"/>
  <c r="A151" s="1"/>
  <c r="A152" s="1"/>
  <c r="A154" s="1"/>
  <c r="A155" s="1"/>
  <c r="A156" s="1"/>
  <c r="A157" s="1"/>
  <c r="A159" s="1"/>
  <c r="A160" s="1"/>
  <c r="A161" s="1"/>
  <c r="A162" s="1"/>
  <c r="A164" s="1"/>
  <c r="A165" s="1"/>
  <c r="A166" s="1"/>
  <c r="A167" s="1"/>
  <c r="A168" s="1"/>
  <c r="A169" s="1"/>
  <c r="A171" s="1"/>
  <c r="A172" s="1"/>
  <c r="A174" s="1"/>
  <c r="A175" s="1"/>
  <c r="A176" s="1"/>
  <c r="A177" s="1"/>
  <c r="A179" s="1"/>
  <c r="A180" s="1"/>
  <c r="A182" s="1"/>
  <c r="A183" s="1"/>
  <c r="A185" s="1"/>
  <c r="A186" s="1"/>
  <c r="A187" s="1"/>
  <c r="A188" s="1"/>
  <c r="A189" s="1"/>
  <c r="A190" s="1"/>
  <c r="A191" s="1"/>
  <c r="A192" s="1"/>
  <c r="A193" s="1"/>
  <c r="A195" s="1"/>
  <c r="A196" s="1"/>
  <c r="A197" s="1"/>
  <c r="A199" s="1"/>
  <c r="A200" s="1"/>
  <c r="A202" s="1"/>
  <c r="A203" s="1"/>
  <c r="A205" s="1"/>
  <c r="A206" s="1"/>
  <c r="A208" s="1"/>
  <c r="A210" s="1"/>
  <c r="A211" s="1"/>
  <c r="A213" s="1"/>
  <c r="A215" s="1"/>
  <c r="A216" s="1"/>
  <c r="A218" s="1"/>
  <c r="A219" s="1"/>
  <c r="A221" s="1"/>
  <c r="A222" s="1"/>
  <c r="A224" s="1"/>
  <c r="A225" s="1"/>
  <c r="A226" s="1"/>
  <c r="A227" s="1"/>
  <c r="A229" s="1"/>
  <c r="A231" s="1"/>
  <c r="A233" s="1"/>
  <c r="A234" s="1"/>
  <c r="A235" s="1"/>
  <c r="A7"/>
  <c r="A8" s="1"/>
  <c r="A9" s="1"/>
  <c r="A10" s="1"/>
  <c r="A11" s="1"/>
  <c r="A13" s="1"/>
  <c r="A14" s="1"/>
  <c r="A16" s="1"/>
  <c r="A17" s="1"/>
  <c r="A18" s="1"/>
  <c r="A20" s="1"/>
  <c r="A22" s="1"/>
  <c r="A23" s="1"/>
  <c r="A25" s="1"/>
  <c r="A26" s="1"/>
  <c r="A27" s="1"/>
  <c r="A28" s="1"/>
  <c r="A29" s="1"/>
  <c r="A30" s="1"/>
  <c r="A31" s="1"/>
  <c r="A32" s="1"/>
  <c r="A34" s="1"/>
  <c r="A35" s="1"/>
  <c r="A36" s="1"/>
  <c r="A37" s="1"/>
  <c r="A39" s="1"/>
  <c r="A41" s="1"/>
  <c r="A42" s="1"/>
  <c r="A43" s="1"/>
  <c r="A44" s="1"/>
  <c r="A46" s="1"/>
  <c r="A48" s="1"/>
  <c r="A49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1" s="1"/>
  <c r="A72" s="1"/>
  <c r="A74" s="1"/>
  <c r="A75" s="1"/>
  <c r="A76" s="1"/>
  <c r="A77" s="1"/>
  <c r="A78" s="1"/>
  <c r="A79" s="1"/>
  <c r="A81" s="1"/>
  <c r="A82" s="1"/>
  <c r="A84" s="1"/>
  <c r="A85" s="1"/>
  <c r="A86" s="1"/>
  <c r="A87" s="1"/>
  <c r="A89" s="1"/>
  <c r="A90" s="1"/>
  <c r="A91" s="1"/>
  <c r="A92" s="1"/>
  <c r="A94" s="1"/>
  <c r="A95" s="1"/>
  <c r="A97" s="1"/>
  <c r="A98" s="1"/>
  <c r="A99" s="1"/>
  <c r="A100" s="1"/>
  <c r="A101" s="1"/>
  <c r="A102" s="1"/>
  <c r="A103" s="1"/>
  <c r="A104" s="1"/>
  <c r="A105" s="1"/>
  <c r="A106" s="1"/>
  <c r="A107" s="1"/>
  <c r="A109" s="1"/>
  <c r="A110" s="1"/>
  <c r="A112" s="1"/>
  <c r="A113" s="1"/>
  <c r="A115" s="1"/>
  <c r="A116" s="1"/>
  <c r="A117" s="1"/>
  <c r="A118" s="1"/>
  <c r="A119" s="1"/>
  <c r="A120" s="1"/>
  <c r="A122" s="1"/>
  <c r="A123" s="1"/>
  <c r="A124" s="1"/>
  <c r="A125" s="1"/>
  <c r="A126" s="1"/>
  <c r="A127" s="1"/>
  <c r="A129" s="1"/>
  <c r="A130" s="1"/>
  <c r="A131" s="1"/>
  <c r="A132" s="1"/>
  <c r="A68" i="2"/>
  <c r="A69" s="1"/>
  <c r="A70" s="1"/>
  <c r="A71" s="1"/>
  <c r="A72" s="1"/>
  <c r="A74" s="1"/>
  <c r="A75" s="1"/>
  <c r="A76" s="1"/>
  <c r="A78" s="1"/>
  <c r="A79" s="1"/>
  <c r="A80" s="1"/>
  <c r="A81" s="1"/>
  <c r="A83" s="1"/>
  <c r="A84" s="1"/>
  <c r="A86" s="1"/>
  <c r="A88" s="1"/>
  <c r="A89" s="1"/>
  <c r="A91" s="1"/>
  <c r="A93" s="1"/>
  <c r="A94" s="1"/>
  <c r="A96" s="1"/>
  <c r="A97" s="1"/>
  <c r="A99" s="1"/>
  <c r="A100" s="1"/>
  <c r="A102" s="1"/>
  <c r="A103" s="1"/>
  <c r="A105" s="1"/>
  <c r="A107" s="1"/>
  <c r="A108" s="1"/>
  <c r="A110" s="1"/>
  <c r="A111" s="1"/>
  <c r="A112" s="1"/>
  <c r="A5"/>
  <c r="A6" s="1"/>
  <c r="A7" s="1"/>
  <c r="A8" s="1"/>
  <c r="A10" s="1"/>
  <c r="A12" s="1"/>
  <c r="A14" s="1"/>
  <c r="A15" s="1"/>
  <c r="A17" s="1"/>
  <c r="A18" s="1"/>
  <c r="A19" s="1"/>
  <c r="A20" s="1"/>
  <c r="A22" s="1"/>
  <c r="A24" s="1"/>
  <c r="A25" s="1"/>
  <c r="A27" s="1"/>
  <c r="A29" s="1"/>
  <c r="A30" s="1"/>
  <c r="A32" s="1"/>
  <c r="A33" s="1"/>
  <c r="A35" s="1"/>
  <c r="A36" s="1"/>
  <c r="A37" s="1"/>
  <c r="A39" s="1"/>
  <c r="A41" s="1"/>
  <c r="A42" s="1"/>
  <c r="A44" s="1"/>
  <c r="A45" s="1"/>
  <c r="A47" s="1"/>
  <c r="A49" s="1"/>
  <c r="A51" s="1"/>
  <c r="A52" s="1"/>
  <c r="A54" s="1"/>
  <c r="A55" s="1"/>
  <c r="A56" s="1"/>
  <c r="A58" s="1"/>
  <c r="A59" s="1"/>
  <c r="A60" s="1"/>
  <c r="A61" s="1"/>
  <c r="A62" s="1"/>
  <c r="A63" s="1"/>
  <c r="A64" s="1"/>
  <c r="A65" s="1"/>
  <c r="A178" i="1"/>
  <c r="A179" s="1"/>
  <c r="A180" s="1"/>
  <c r="A181" s="1"/>
  <c r="A182" s="1"/>
  <c r="A183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9" s="1"/>
  <c r="A221" s="1"/>
  <c r="A222" s="1"/>
  <c r="A223" s="1"/>
  <c r="A224" s="1"/>
  <c r="A225" s="1"/>
  <c r="A226" s="1"/>
  <c r="A227" s="1"/>
  <c r="A228" s="1"/>
  <c r="A230" s="1"/>
  <c r="A231" s="1"/>
  <c r="A232" s="1"/>
  <c r="A233" s="1"/>
  <c r="A234" s="1"/>
  <c r="A235" s="1"/>
  <c r="A236" s="1"/>
  <c r="A238" s="1"/>
  <c r="A239" s="1"/>
  <c r="A240" s="1"/>
  <c r="A241" s="1"/>
  <c r="A242" s="1"/>
  <c r="A243" s="1"/>
  <c r="A245" s="1"/>
  <c r="A247" s="1"/>
  <c r="A248" s="1"/>
  <c r="A250" s="1"/>
  <c r="A252" s="1"/>
  <c r="A253" s="1"/>
  <c r="A254" s="1"/>
  <c r="A255" s="1"/>
  <c r="A256" s="1"/>
  <c r="A257" s="1"/>
  <c r="A259" s="1"/>
  <c r="A260" s="1"/>
  <c r="A261" s="1"/>
  <c r="A262" s="1"/>
  <c r="A263" s="1"/>
  <c r="A264" s="1"/>
  <c r="A265" s="1"/>
  <c r="A266" s="1"/>
  <c r="A267" s="1"/>
  <c r="A268" s="1"/>
  <c r="A270" s="1"/>
  <c r="A271" s="1"/>
  <c r="A273" s="1"/>
  <c r="A274" s="1"/>
  <c r="A276" s="1"/>
  <c r="A277" s="1"/>
  <c r="A278" s="1"/>
  <c r="A279" s="1"/>
  <c r="A280" s="1"/>
  <c r="A281" s="1"/>
  <c r="A283" s="1"/>
  <c r="A284" s="1"/>
  <c r="A285" s="1"/>
  <c r="A287" s="1"/>
  <c r="A288" s="1"/>
  <c r="A289" s="1"/>
  <c r="A290" s="1"/>
  <c r="A291" s="1"/>
  <c r="A292" s="1"/>
  <c r="A293" s="1"/>
  <c r="A5"/>
  <c r="A6" s="1"/>
  <c r="A7" s="1"/>
  <c r="A8" s="1"/>
  <c r="A9" s="1"/>
  <c r="A10" s="1"/>
  <c r="A11" s="1"/>
  <c r="A12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7" s="1"/>
  <c r="A58" s="1"/>
  <c r="A59" s="1"/>
  <c r="A60" s="1"/>
  <c r="A62" s="1"/>
  <c r="A63" s="1"/>
  <c r="A64" s="1"/>
  <c r="A65" s="1"/>
  <c r="A66" s="1"/>
  <c r="A68" s="1"/>
  <c r="A69" s="1"/>
  <c r="A70" s="1"/>
  <c r="A72" s="1"/>
  <c r="A73" s="1"/>
  <c r="A74" s="1"/>
  <c r="A76" s="1"/>
  <c r="A77" s="1"/>
  <c r="A79" s="1"/>
  <c r="A80" s="1"/>
  <c r="A81" s="1"/>
  <c r="A82" s="1"/>
  <c r="A84" s="1"/>
  <c r="A85" s="1"/>
  <c r="A87" s="1"/>
  <c r="A88" s="1"/>
  <c r="A90" s="1"/>
  <c r="A91" s="1"/>
  <c r="A92" s="1"/>
  <c r="A93" s="1"/>
  <c r="A94" s="1"/>
  <c r="A96" s="1"/>
  <c r="A97" s="1"/>
  <c r="A98" s="1"/>
  <c r="A99" s="1"/>
  <c r="A101" s="1"/>
  <c r="A102" s="1"/>
  <c r="A104" s="1"/>
  <c r="A105" s="1"/>
  <c r="A107" s="1"/>
  <c r="A108" s="1"/>
  <c r="A109" s="1"/>
  <c r="A111" s="1"/>
  <c r="A112" s="1"/>
  <c r="A114" s="1"/>
  <c r="A115" s="1"/>
  <c r="A116" s="1"/>
  <c r="A117" s="1"/>
  <c r="A118" s="1"/>
  <c r="A120" s="1"/>
  <c r="A122" s="1"/>
  <c r="A123" s="1"/>
  <c r="A124" s="1"/>
  <c r="A125" s="1"/>
  <c r="A126" s="1"/>
  <c r="A127" s="1"/>
  <c r="A128" s="1"/>
  <c r="A129" s="1"/>
  <c r="A130" s="1"/>
  <c r="A131" s="1"/>
  <c r="A132" s="1"/>
  <c r="A134" s="1"/>
  <c r="A135" s="1"/>
  <c r="A136" s="1"/>
  <c r="A137" s="1"/>
  <c r="A138" s="1"/>
  <c r="A139" s="1"/>
  <c r="A140" s="1"/>
  <c r="A141" s="1"/>
  <c r="A143" s="1"/>
  <c r="A144" s="1"/>
  <c r="A145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H78" i="11" l="1"/>
  <c r="A172" i="13"/>
  <c r="A174" s="1"/>
  <c r="A175" s="1"/>
  <c r="A176" s="1"/>
  <c r="A177" s="1"/>
  <c r="A178" s="1"/>
  <c r="A180" s="1"/>
  <c r="A181" s="1"/>
  <c r="A182" s="1"/>
  <c r="A183" s="1"/>
  <c r="A185" s="1"/>
  <c r="A187" s="1"/>
  <c r="A189" s="1"/>
  <c r="A191" s="1"/>
  <c r="A192" s="1"/>
  <c r="A194" s="1"/>
  <c r="A196" s="1"/>
  <c r="A198" s="1"/>
  <c r="A142" i="8"/>
  <c r="A143" s="1"/>
  <c r="A145" s="1"/>
  <c r="A146" s="1"/>
  <c r="A147" s="1"/>
  <c r="A148" s="1"/>
  <c r="AA272" i="1"/>
  <c r="Q272"/>
  <c r="Q258" i="13"/>
  <c r="Q257"/>
  <c r="Q256"/>
  <c r="Q260" l="1"/>
  <c r="A149" i="8"/>
  <c r="A150" s="1"/>
  <c r="A151" s="1"/>
  <c r="A152" s="1"/>
  <c r="A153" s="1"/>
  <c r="A155" s="1"/>
  <c r="A156" s="1"/>
  <c r="A157" s="1"/>
  <c r="A158" s="1"/>
  <c r="A159" s="1"/>
  <c r="A160" s="1"/>
  <c r="A161" s="1"/>
  <c r="A162" s="1"/>
  <c r="A163" s="1"/>
  <c r="A164" s="1"/>
  <c r="A165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90" s="1"/>
  <c r="AA144"/>
  <c r="Q144"/>
  <c r="AA141" l="1"/>
  <c r="Q141"/>
  <c r="Q179" i="13"/>
  <c r="AA179"/>
  <c r="AA31" i="11"/>
  <c r="Q31"/>
  <c r="AA92" i="2" l="1"/>
  <c r="Q92"/>
  <c r="AA198" i="3"/>
  <c r="Q198"/>
  <c r="Q139" i="7" l="1"/>
  <c r="AA137"/>
  <c r="AA139" s="1"/>
  <c r="AA130" i="8" l="1"/>
  <c r="Q130"/>
  <c r="Q184" i="13" l="1"/>
  <c r="AA184"/>
  <c r="AA187" i="4"/>
  <c r="Q187"/>
  <c r="J24" i="10" l="1"/>
  <c r="J19"/>
  <c r="J18"/>
  <c r="J17"/>
  <c r="J16"/>
  <c r="I24"/>
  <c r="F24"/>
  <c r="E24"/>
  <c r="D24"/>
  <c r="AA269" i="1" l="1"/>
  <c r="Q269"/>
  <c r="Q167" i="13"/>
  <c r="Q194" i="3"/>
  <c r="AA194"/>
  <c r="Q258" i="1"/>
  <c r="AA258"/>
  <c r="AA184" i="4"/>
  <c r="Q184"/>
  <c r="AA180" l="1"/>
  <c r="Q180"/>
  <c r="AA251" i="1"/>
  <c r="Q251"/>
  <c r="AA168" i="13"/>
  <c r="Q168"/>
  <c r="Q136" i="7" l="1"/>
  <c r="AA133"/>
  <c r="AA131" l="1"/>
  <c r="AA136" s="1"/>
  <c r="AA249" i="1"/>
  <c r="Q249"/>
  <c r="AA184" i="3" l="1"/>
  <c r="Q184"/>
  <c r="AA181"/>
  <c r="Q181"/>
  <c r="AA177" i="4"/>
  <c r="Q177"/>
  <c r="AA130" i="7" l="1"/>
  <c r="Q130"/>
  <c r="AA90" i="2"/>
  <c r="Q90"/>
  <c r="AA178" i="3"/>
  <c r="Q178"/>
  <c r="AA246" i="1"/>
  <c r="Q246"/>
  <c r="Q128" i="7" l="1"/>
  <c r="AA127"/>
  <c r="AA128" s="1"/>
  <c r="AA173" i="3" l="1"/>
  <c r="Q173"/>
  <c r="AA170" l="1"/>
  <c r="Q170"/>
  <c r="Q244" i="1" l="1"/>
  <c r="AA238"/>
  <c r="AA244" s="1"/>
  <c r="Q126" i="7" l="1"/>
  <c r="AA124"/>
  <c r="AA126" s="1"/>
  <c r="AA174" i="4"/>
  <c r="Q174"/>
  <c r="AA139" i="8"/>
  <c r="Q139"/>
  <c r="D23" i="10" l="1"/>
  <c r="AA237" i="1"/>
  <c r="Q237"/>
  <c r="AA87" i="2"/>
  <c r="Q87"/>
  <c r="Q123" i="7"/>
  <c r="AA121"/>
  <c r="AA123" s="1"/>
  <c r="AA163" i="3" l="1"/>
  <c r="Q163"/>
  <c r="Q120" i="7" l="1"/>
  <c r="AA117"/>
  <c r="AA119"/>
  <c r="AA120" l="1"/>
  <c r="AA171" i="4"/>
  <c r="Q171"/>
  <c r="I23" i="10" l="1"/>
  <c r="AA158" i="3"/>
  <c r="Q158"/>
  <c r="AA166" i="4"/>
  <c r="Q166"/>
  <c r="AA229" i="1"/>
  <c r="Q229"/>
  <c r="AA220" l="1"/>
  <c r="Q220"/>
  <c r="Q116" i="7"/>
  <c r="AA114"/>
  <c r="AA116" s="1"/>
  <c r="AA161" i="4"/>
  <c r="Q161"/>
  <c r="AA153" i="3"/>
  <c r="Q153"/>
  <c r="Q113" i="7"/>
  <c r="AA111"/>
  <c r="AA109"/>
  <c r="AA150" i="3"/>
  <c r="Q150"/>
  <c r="AA113" i="7" l="1"/>
  <c r="AA147" i="3"/>
  <c r="Q147"/>
  <c r="AA22" i="11"/>
  <c r="Q22"/>
  <c r="AA85" i="2"/>
  <c r="Q85"/>
  <c r="AA158" i="4" l="1"/>
  <c r="Q158"/>
  <c r="AA20" i="11" l="1"/>
  <c r="Q20"/>
  <c r="AA144" i="3"/>
  <c r="Q144"/>
  <c r="Q108" i="7"/>
  <c r="AA106"/>
  <c r="AA104"/>
  <c r="AA155" i="4"/>
  <c r="Q155"/>
  <c r="AA102" i="7"/>
  <c r="Q82" i="2"/>
  <c r="AA80"/>
  <c r="AA82" s="1"/>
  <c r="AA108" i="7" l="1"/>
  <c r="AA210" i="1"/>
  <c r="AA218" l="1"/>
  <c r="Q218"/>
  <c r="Q101" i="7"/>
  <c r="AA99"/>
  <c r="AA101" s="1"/>
  <c r="Q98"/>
  <c r="AA96"/>
  <c r="AA98" s="1"/>
  <c r="AA152" i="4"/>
  <c r="Q152"/>
  <c r="AA141" i="3"/>
  <c r="Q141"/>
  <c r="AA95" i="7" l="1"/>
  <c r="Q95"/>
  <c r="AA150" i="4"/>
  <c r="Q150"/>
  <c r="Q166" i="13" l="1"/>
  <c r="AA166"/>
  <c r="Q171"/>
  <c r="AA171"/>
  <c r="Q127" i="8"/>
  <c r="AA127"/>
  <c r="AA164" i="13"/>
  <c r="Q164"/>
  <c r="AA115" i="8"/>
  <c r="Q115"/>
  <c r="AA184" i="1"/>
  <c r="Q184"/>
  <c r="AA139" i="3"/>
  <c r="Q139"/>
  <c r="AA145" i="4"/>
  <c r="Q145"/>
  <c r="AA93" i="7" l="1"/>
  <c r="Q93"/>
  <c r="AA155" i="13"/>
  <c r="Q155"/>
  <c r="AA136" i="3" l="1"/>
  <c r="Q136"/>
  <c r="Q91" i="7"/>
  <c r="AA89"/>
  <c r="AA88"/>
  <c r="AA87"/>
  <c r="AA86"/>
  <c r="AA85"/>
  <c r="AA84"/>
  <c r="AA83"/>
  <c r="AA82"/>
  <c r="AA81"/>
  <c r="AA80"/>
  <c r="AA79"/>
  <c r="AA77" i="2"/>
  <c r="Q77"/>
  <c r="AA91" i="7" l="1"/>
  <c r="AA153" i="13"/>
  <c r="Q138" i="4" l="1"/>
  <c r="AA138"/>
  <c r="AA73" i="2" l="1"/>
  <c r="Q73"/>
  <c r="AA128" i="4"/>
  <c r="Q128"/>
  <c r="E19" i="10" l="1"/>
  <c r="E18"/>
  <c r="D19"/>
  <c r="AA133" i="3" l="1"/>
  <c r="Q133"/>
  <c r="N21" i="10"/>
  <c r="M21"/>
  <c r="Q78" i="7"/>
  <c r="AA76"/>
  <c r="AA78" s="1"/>
  <c r="K21" i="10" l="1"/>
  <c r="AA121" i="4" l="1"/>
  <c r="Q121"/>
  <c r="I19" i="10" l="1"/>
  <c r="G19"/>
  <c r="H64" i="11" l="1"/>
  <c r="AA128" i="3"/>
  <c r="Q128"/>
  <c r="Q176" i="1"/>
  <c r="AA176"/>
  <c r="AA110" i="4"/>
  <c r="Q110"/>
  <c r="AA66" i="2" l="1"/>
  <c r="Q66"/>
  <c r="AA121" i="3"/>
  <c r="Q121"/>
  <c r="AA146" i="1"/>
  <c r="Q146"/>
  <c r="AA75" i="7" l="1"/>
  <c r="Q75"/>
  <c r="AA18" i="11"/>
  <c r="Q18"/>
  <c r="Q125" i="13" l="1"/>
  <c r="AA125"/>
  <c r="AA142" i="1"/>
  <c r="Q142"/>
  <c r="AA103" i="4" l="1"/>
  <c r="Q103"/>
  <c r="Q59" i="7"/>
  <c r="AA55"/>
  <c r="AA53"/>
  <c r="AA51"/>
  <c r="AA114" i="3"/>
  <c r="Q114"/>
  <c r="AA121" i="13"/>
  <c r="AA59" i="7" l="1"/>
  <c r="G18" i="10"/>
  <c r="I18"/>
  <c r="D18"/>
  <c r="AA100" i="4" l="1"/>
  <c r="Q100"/>
  <c r="Q117" i="13"/>
  <c r="AA117"/>
  <c r="Q133" i="1" l="1"/>
  <c r="AA124"/>
  <c r="AA133" s="1"/>
  <c r="AA50" i="7"/>
  <c r="Q50"/>
  <c r="AA115" i="13" l="1"/>
  <c r="Q115"/>
  <c r="AA94" i="4"/>
  <c r="Q94"/>
  <c r="AA111" i="3"/>
  <c r="Q111"/>
  <c r="AA89" i="4" l="1"/>
  <c r="Q89"/>
  <c r="AA86" l="1"/>
  <c r="Q86"/>
  <c r="AA140" i="13"/>
  <c r="Q140"/>
  <c r="AA132"/>
  <c r="Q132"/>
  <c r="Q119" l="1"/>
  <c r="AA119"/>
  <c r="Q113" i="8"/>
  <c r="AA113"/>
  <c r="AA108" i="3"/>
  <c r="Q108"/>
  <c r="Q57" i="2"/>
  <c r="AA57"/>
  <c r="Q48" i="7"/>
  <c r="AA45"/>
  <c r="AA43"/>
  <c r="Q121" i="1"/>
  <c r="AA121"/>
  <c r="AA48" i="7" l="1"/>
  <c r="AA110" i="8"/>
  <c r="Q110"/>
  <c r="AA112" i="13"/>
  <c r="Q112"/>
  <c r="AA80" i="4"/>
  <c r="Q80"/>
  <c r="Q42" i="7"/>
  <c r="AA40"/>
  <c r="AA42" s="1"/>
  <c r="AA151" i="13"/>
  <c r="Q151"/>
  <c r="Q119" i="1" l="1"/>
  <c r="AA119"/>
  <c r="AA53" i="2"/>
  <c r="Q53"/>
  <c r="AA113" i="1" l="1"/>
  <c r="Q113"/>
  <c r="AA16" i="11" l="1"/>
  <c r="Q16"/>
  <c r="AA13"/>
  <c r="Q13"/>
  <c r="AA50" i="2" l="1"/>
  <c r="Q50"/>
  <c r="Q39" i="7" l="1"/>
  <c r="AA37"/>
  <c r="AA109" i="13"/>
  <c r="Q109"/>
  <c r="AA73" i="4"/>
  <c r="Q73"/>
  <c r="AA35" i="7"/>
  <c r="AA33"/>
  <c r="AA96" i="3"/>
  <c r="Q96"/>
  <c r="AA39" i="7" l="1"/>
  <c r="AA93" i="3"/>
  <c r="Q93"/>
  <c r="Q32" i="7"/>
  <c r="AA30"/>
  <c r="AA32" s="1"/>
  <c r="AA110" i="1"/>
  <c r="Q110"/>
  <c r="Q100" i="13"/>
  <c r="AA100"/>
  <c r="E17" i="10"/>
  <c r="I17"/>
  <c r="G17"/>
  <c r="D17"/>
  <c r="AA97" i="13" l="1"/>
  <c r="Q96"/>
  <c r="Q95"/>
  <c r="Q94"/>
  <c r="Q93"/>
  <c r="Q92"/>
  <c r="Q91"/>
  <c r="AA106" i="1"/>
  <c r="Q106"/>
  <c r="AA48" i="2"/>
  <c r="Q48"/>
  <c r="AA103" i="8"/>
  <c r="Q103"/>
  <c r="AA68" i="4"/>
  <c r="Q68"/>
  <c r="AA11" i="11"/>
  <c r="Q11"/>
  <c r="Q29" i="7"/>
  <c r="AA27"/>
  <c r="AA29" s="1"/>
  <c r="AA88" i="3"/>
  <c r="Q88"/>
  <c r="Q26" i="7"/>
  <c r="AA23"/>
  <c r="AA26" s="1"/>
  <c r="AA65" i="4"/>
  <c r="Q65"/>
  <c r="Q97" i="13" l="1"/>
  <c r="AA57"/>
  <c r="Q57"/>
  <c r="AA83" i="3"/>
  <c r="Q83"/>
  <c r="AA46" i="2"/>
  <c r="Q46"/>
  <c r="Q22" i="7"/>
  <c r="AA20"/>
  <c r="AA22" s="1"/>
  <c r="Q43" i="2"/>
  <c r="AA41"/>
  <c r="AA43" s="1"/>
  <c r="Q19" i="7" l="1"/>
  <c r="AA18"/>
  <c r="AA19" s="1"/>
  <c r="AA80" i="3"/>
  <c r="Q80"/>
  <c r="AA60" i="4"/>
  <c r="Q60"/>
  <c r="AA73" i="3" l="1"/>
  <c r="Q73"/>
  <c r="Q17" i="7"/>
  <c r="AA15"/>
  <c r="Q55" i="13"/>
  <c r="AA55"/>
  <c r="AA13" i="7"/>
  <c r="Q103" i="13"/>
  <c r="AA103"/>
  <c r="AA53"/>
  <c r="Q53"/>
  <c r="AA90"/>
  <c r="Q90"/>
  <c r="AA73"/>
  <c r="Q73"/>
  <c r="AA57" i="4"/>
  <c r="Q57"/>
  <c r="Q101" i="8"/>
  <c r="AA101"/>
  <c r="Q99"/>
  <c r="AA99"/>
  <c r="AA69" i="13"/>
  <c r="Q69"/>
  <c r="AA17" i="7" l="1"/>
  <c r="AA63" i="13"/>
  <c r="Q63"/>
  <c r="Q95" i="8"/>
  <c r="AA95"/>
  <c r="AA92"/>
  <c r="Q92"/>
  <c r="AA80" l="1"/>
  <c r="Q80"/>
  <c r="Q61"/>
  <c r="AA61"/>
  <c r="AA54"/>
  <c r="Q54"/>
  <c r="AA70" i="3" l="1"/>
  <c r="Q70"/>
  <c r="AA40" i="2"/>
  <c r="Q40"/>
  <c r="Q103" i="1"/>
  <c r="AA101"/>
  <c r="AA103" s="1"/>
  <c r="Q12" i="7"/>
  <c r="AA10"/>
  <c r="AA8"/>
  <c r="AA12" l="1"/>
  <c r="AA49" i="13"/>
  <c r="AA48"/>
  <c r="Q50"/>
  <c r="AA50" l="1"/>
  <c r="Q52" i="4"/>
  <c r="AA52"/>
  <c r="AA47" i="13" l="1"/>
  <c r="AA38" i="2"/>
  <c r="Q38"/>
  <c r="AA50" i="3" l="1"/>
  <c r="Q50"/>
  <c r="Q46" i="13"/>
  <c r="Q47" s="1"/>
  <c r="AA100" i="1"/>
  <c r="Q100"/>
  <c r="AA46" i="4"/>
  <c r="Q46"/>
  <c r="Q47" i="3" l="1"/>
  <c r="AA47"/>
  <c r="Q7" i="7"/>
  <c r="AA5"/>
  <c r="AA7" s="1"/>
  <c r="I16" i="10" l="1"/>
  <c r="G16"/>
  <c r="E16"/>
  <c r="D16"/>
  <c r="AA43" i="4" l="1"/>
  <c r="Q43"/>
  <c r="AA95" i="1" l="1"/>
  <c r="Q95"/>
  <c r="AA34" i="2" l="1"/>
  <c r="Q34"/>
  <c r="AA45" i="3" l="1"/>
  <c r="Q45"/>
  <c r="AA31" i="2"/>
  <c r="Q31"/>
  <c r="AA22" i="13"/>
  <c r="Q22"/>
  <c r="Q48" i="8"/>
  <c r="AA46"/>
  <c r="AA48" s="1"/>
  <c r="Q45" i="13"/>
  <c r="AA45"/>
  <c r="AA29"/>
  <c r="Q29"/>
  <c r="AA40" i="4" l="1"/>
  <c r="Q40"/>
  <c r="AA89" i="1"/>
  <c r="Q89"/>
  <c r="AA86"/>
  <c r="Q86"/>
  <c r="AA38" i="4"/>
  <c r="Q38"/>
  <c r="AA28" i="2" l="1"/>
  <c r="Q28"/>
  <c r="AA20" i="13"/>
  <c r="Q20"/>
  <c r="Q45" i="8"/>
  <c r="AA43"/>
  <c r="AA45" s="1"/>
  <c r="AA83" i="1" l="1"/>
  <c r="Q83"/>
  <c r="Q42" i="8"/>
  <c r="AA40"/>
  <c r="AA42" s="1"/>
  <c r="AA33" i="4"/>
  <c r="Q33"/>
  <c r="AA18" i="13" l="1"/>
  <c r="Q18"/>
  <c r="AA26" i="2"/>
  <c r="Q26"/>
  <c r="AA78" i="1"/>
  <c r="Q78"/>
  <c r="AA23" i="2"/>
  <c r="Q23"/>
  <c r="Q9" i="11"/>
  <c r="AA7"/>
  <c r="AA9" s="1"/>
  <c r="AA6"/>
  <c r="Q6"/>
  <c r="AA40" i="3"/>
  <c r="Q40"/>
  <c r="AA38" l="1"/>
  <c r="Q38"/>
  <c r="Q39" i="8"/>
  <c r="AA75" i="1"/>
  <c r="Q75"/>
  <c r="AA36" i="8" l="1"/>
  <c r="AA39" s="1"/>
  <c r="D15" i="10" l="1"/>
  <c r="AA71" i="1"/>
  <c r="Q71"/>
  <c r="I15" i="10" l="1"/>
  <c r="AA33" i="3"/>
  <c r="Q33"/>
  <c r="Q30" i="4"/>
  <c r="AA30"/>
  <c r="Q35" i="8"/>
  <c r="AA34"/>
  <c r="AA21" i="2"/>
  <c r="Q21"/>
  <c r="AA32" i="8"/>
  <c r="AA30"/>
  <c r="Q15" i="13"/>
  <c r="Q16" s="1"/>
  <c r="AA16"/>
  <c r="AA35" i="8" l="1"/>
  <c r="AA28" i="4"/>
  <c r="Q28"/>
  <c r="Q13" i="13"/>
  <c r="Q12"/>
  <c r="AA14"/>
  <c r="AA24" i="3"/>
  <c r="Q24"/>
  <c r="AA25" i="4"/>
  <c r="Q25"/>
  <c r="Q29" i="8"/>
  <c r="AA27"/>
  <c r="AA29" s="1"/>
  <c r="Q14" i="13" l="1"/>
  <c r="AA23" i="4"/>
  <c r="Q23"/>
  <c r="AA21" i="3"/>
  <c r="Q21"/>
  <c r="Q26" i="8" l="1"/>
  <c r="AA25"/>
  <c r="AA26" s="1"/>
  <c r="AA16" i="2" l="1"/>
  <c r="Q16"/>
  <c r="Q24" i="8" l="1"/>
  <c r="AA22"/>
  <c r="AA24" s="1"/>
  <c r="AA19" i="3"/>
  <c r="Q19"/>
  <c r="AA20" i="4" l="1"/>
  <c r="Q20"/>
  <c r="AA67" i="1"/>
  <c r="Q67"/>
  <c r="Q21" i="8" l="1"/>
  <c r="AA19"/>
  <c r="AA21" s="1"/>
  <c r="Q18" l="1"/>
  <c r="AA16"/>
  <c r="AA14"/>
  <c r="AA13" i="2"/>
  <c r="Q13"/>
  <c r="AA18" i="8" l="1"/>
  <c r="AA15" i="3"/>
  <c r="Q15"/>
  <c r="AA61" i="1"/>
  <c r="Q61"/>
  <c r="AA17" i="4"/>
  <c r="Q17"/>
  <c r="Q120" i="13"/>
  <c r="Q121" s="1"/>
  <c r="AA11"/>
  <c r="Q11"/>
  <c r="AA6"/>
  <c r="Q6"/>
  <c r="Q13" i="8" l="1"/>
  <c r="AA13"/>
  <c r="AA11" i="2" l="1"/>
  <c r="Q11"/>
  <c r="Q9" i="8"/>
  <c r="AA7"/>
  <c r="AA9" s="1"/>
  <c r="AA12" i="3" l="1"/>
  <c r="Q12"/>
  <c r="AA9" i="2" l="1"/>
  <c r="Q9"/>
  <c r="AA14" i="4"/>
  <c r="Q14"/>
  <c r="AA56" i="1"/>
  <c r="Q56"/>
  <c r="AA12" i="4" l="1"/>
  <c r="Q12"/>
  <c r="AA6" i="3"/>
  <c r="Q6"/>
  <c r="AA13" i="1" l="1"/>
  <c r="Q13"/>
  <c r="O7" i="10" l="1"/>
  <c r="P7" s="1"/>
  <c r="F7"/>
  <c r="E9" s="1"/>
  <c r="E7"/>
  <c r="E8" s="1"/>
  <c r="W96" i="6"/>
  <c r="M96"/>
  <c r="W74"/>
  <c r="M74"/>
  <c r="W48"/>
  <c r="M48"/>
  <c r="W26"/>
  <c r="M26"/>
  <c r="N49" i="5"/>
  <c r="M49"/>
  <c r="N36"/>
  <c r="M36"/>
  <c r="N25"/>
  <c r="M25"/>
  <c r="N13"/>
  <c r="M13"/>
  <c r="E10" i="10" l="1"/>
  <c r="E11" s="1"/>
  <c r="F8"/>
  <c r="F9" s="1"/>
  <c r="L8" s="1"/>
  <c r="Q153" i="13"/>
  <c r="Q349" i="1"/>
  <c r="AA349"/>
  <c r="A208" i="8"/>
  <c r="A209" s="1"/>
  <c r="A210" s="1"/>
  <c r="A211" s="1"/>
  <c r="A212" s="1"/>
  <c r="A214" s="1"/>
  <c r="A215" s="1"/>
  <c r="A216" s="1"/>
  <c r="A217" s="1"/>
  <c r="A218" s="1"/>
  <c r="A219" s="1"/>
  <c r="A220" s="1"/>
  <c r="A221" s="1"/>
  <c r="A222" s="1"/>
  <c r="A223" s="1"/>
  <c r="A224" s="1"/>
  <c r="A226" s="1"/>
  <c r="A227" s="1"/>
  <c r="A228" s="1"/>
  <c r="A230" s="1"/>
  <c r="A231" s="1"/>
  <c r="A232" s="1"/>
  <c r="A233" s="1"/>
  <c r="A234" s="1"/>
  <c r="A235" s="1"/>
  <c r="A236" s="1"/>
  <c r="A237" s="1"/>
  <c r="A238" s="1"/>
  <c r="A239" s="1"/>
  <c r="A241" s="1"/>
  <c r="A242" s="1"/>
  <c r="A243" s="1"/>
  <c r="A244" s="1"/>
  <c r="A246" s="1"/>
</calcChain>
</file>

<file path=xl/comments1.xml><?xml version="1.0" encoding="utf-8"?>
<comments xmlns="http://schemas.openxmlformats.org/spreadsheetml/2006/main">
  <authors>
    <author>tunas</author>
  </authors>
  <commentList>
    <comment ref="I12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Perubahan nopol, sebelumnya B-1214-DKH</t>
        </r>
      </text>
    </comment>
    <comment ref="D1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2 Jan 23</t>
        </r>
      </text>
    </comment>
    <comment ref="D23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2 Jan 23</t>
        </r>
      </text>
    </comment>
    <comment ref="D29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2 Jan 23</t>
        </r>
      </text>
    </comment>
    <comment ref="D31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2 Jan 23</t>
        </r>
      </text>
    </comment>
    <comment ref="D34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2 Jan 23</t>
        </r>
      </text>
    </comment>
    <comment ref="D3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2 Jan 23</t>
        </r>
      </text>
    </comment>
    <comment ref="D38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2 Jan 23</t>
        </r>
      </text>
    </comment>
    <comment ref="L59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Jakarta</t>
        </r>
      </text>
    </comment>
    <comment ref="C68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salah ketik. Sebelumnya 9 jan 23</t>
        </r>
      </text>
    </comment>
    <comment ref="C69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salah ketik. Sebelumnya 9 jan 23</t>
        </r>
      </text>
    </comment>
    <comment ref="C70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salah ketik. Sebelumnya 9 jan 23</t>
        </r>
      </text>
    </comment>
    <comment ref="I73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B-1620-DKL</t>
        </r>
      </text>
    </comment>
    <comment ref="L116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Balaraja</t>
        </r>
      </text>
    </comment>
    <comment ref="Q116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harga balaraja 750.000</t>
        </r>
      </text>
    </comment>
    <comment ref="I123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yg di tarik unit RC. Sebelumnya B-9672-SCI</t>
        </r>
      </text>
    </comment>
    <comment ref="Q13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harga citycar 600.000,-</t>
        </r>
      </text>
    </comment>
    <comment ref="D139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tgl 30 jan 23</t>
        </r>
      </text>
    </comment>
    <comment ref="L216" authorId="0">
      <text>
        <r>
          <rPr>
            <b/>
            <sz val="9"/>
            <color indexed="81"/>
            <rFont val="Tahoma"/>
            <family val="2"/>
          </rPr>
          <t xml:space="preserve">tunas:
</t>
        </r>
        <r>
          <rPr>
            <sz val="9"/>
            <color indexed="81"/>
            <rFont val="Tahoma"/>
            <family val="2"/>
          </rPr>
          <t xml:space="preserve">Revisi, sebelumnya Tangerang </t>
        </r>
      </text>
    </comment>
    <comment ref="Q216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270.000</t>
        </r>
      </text>
    </comment>
    <comment ref="L217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Jakarta</t>
        </r>
      </text>
    </comment>
    <comment ref="G221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Grand Max</t>
        </r>
      </text>
    </comment>
    <comment ref="H221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MHKV3BA6JKK013550</t>
        </r>
      </text>
    </comment>
    <comment ref="I221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Yg ditarik unit RC nya, sebellumnya L-1770-PE</t>
        </r>
      </text>
    </comment>
    <comment ref="M234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ciledug</t>
        </r>
      </text>
    </comment>
    <comment ref="Q301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harga citycar 700.000</t>
        </r>
      </text>
    </comment>
    <comment ref="F317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Kirim Unit</t>
        </r>
      </text>
    </comment>
    <comment ref="F318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Tarik Unit</t>
        </r>
      </text>
    </comment>
    <comment ref="I327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plat sementara B-MND-AVZ45</t>
        </r>
      </text>
    </comment>
    <comment ref="P35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PT Surya Sudeco</t>
        </r>
      </text>
    </comment>
    <comment ref="P356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PT Surya Sudeco</t>
        </r>
      </text>
    </comment>
    <comment ref="H369" authorId="0">
      <text>
        <r>
          <rPr>
            <b/>
            <sz val="9"/>
            <color indexed="81"/>
            <rFont val="Tahoma"/>
            <charset val="1"/>
          </rPr>
          <t>tunas:</t>
        </r>
        <r>
          <rPr>
            <sz val="9"/>
            <color indexed="81"/>
            <rFont val="Tahoma"/>
            <charset val="1"/>
          </rPr>
          <t xml:space="preserve">
sebelumnya MHKS6GK3JNJ006253</t>
        </r>
      </text>
    </comment>
    <comment ref="I369" authorId="0">
      <text>
        <r>
          <rPr>
            <b/>
            <sz val="9"/>
            <color indexed="81"/>
            <rFont val="Tahoma"/>
            <charset val="1"/>
          </rPr>
          <t>tunas:</t>
        </r>
        <r>
          <rPr>
            <sz val="9"/>
            <color indexed="81"/>
            <rFont val="Tahoma"/>
            <charset val="1"/>
          </rPr>
          <t xml:space="preserve">
Sebelumnya B-1093-DFR / B-1498-DFP</t>
        </r>
      </text>
    </comment>
  </commentList>
</comments>
</file>

<file path=xl/comments2.xml><?xml version="1.0" encoding="utf-8"?>
<comments xmlns="http://schemas.openxmlformats.org/spreadsheetml/2006/main">
  <authors>
    <author>tunas</author>
  </authors>
  <commentList>
    <comment ref="F10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Kirim Unit</t>
        </r>
      </text>
    </comment>
    <comment ref="I22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D-AVZ-MND</t>
        </r>
      </text>
    </comment>
    <comment ref="I27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D-INV-MND</t>
        </r>
      </text>
    </comment>
    <comment ref="I116" authorId="0">
      <text>
        <r>
          <rPr>
            <b/>
            <sz val="9"/>
            <color indexed="81"/>
            <rFont val="Tahoma"/>
            <charset val="1"/>
          </rPr>
          <t>tunas:</t>
        </r>
        <r>
          <rPr>
            <sz val="9"/>
            <color indexed="81"/>
            <rFont val="Tahoma"/>
            <charset val="1"/>
          </rPr>
          <t xml:space="preserve">
sebelumnya nopol sementara, D-MND-AVZ12</t>
        </r>
      </text>
    </comment>
    <comment ref="I117" authorId="0">
      <text>
        <r>
          <rPr>
            <b/>
            <sz val="9"/>
            <color indexed="81"/>
            <rFont val="Tahoma"/>
            <charset val="1"/>
          </rPr>
          <t>tunas:</t>
        </r>
        <r>
          <rPr>
            <sz val="9"/>
            <color indexed="81"/>
            <rFont val="Tahoma"/>
            <charset val="1"/>
          </rPr>
          <t xml:space="preserve">
Sebelumnya nopol sementara, D-MND-AVZ14</t>
        </r>
      </text>
    </comment>
    <comment ref="I118" authorId="0">
      <text>
        <r>
          <rPr>
            <b/>
            <sz val="9"/>
            <color indexed="81"/>
            <rFont val="Tahoma"/>
            <charset val="1"/>
          </rPr>
          <t>tunas:</t>
        </r>
        <r>
          <rPr>
            <sz val="9"/>
            <color indexed="81"/>
            <rFont val="Tahoma"/>
            <charset val="1"/>
          </rPr>
          <t xml:space="preserve">
Sebelumnya nopol sementara, D-MND-AVZ16</t>
        </r>
      </text>
    </comment>
    <comment ref="I119" authorId="0">
      <text>
        <r>
          <rPr>
            <b/>
            <sz val="9"/>
            <color indexed="81"/>
            <rFont val="Tahoma"/>
            <charset val="1"/>
          </rPr>
          <t>tunas:</t>
        </r>
        <r>
          <rPr>
            <sz val="9"/>
            <color indexed="81"/>
            <rFont val="Tahoma"/>
            <charset val="1"/>
          </rPr>
          <t xml:space="preserve">
Sebelumnya nopol sementara D-MND-AVZ17</t>
        </r>
      </text>
    </comment>
    <comment ref="I120" authorId="0">
      <text>
        <r>
          <rPr>
            <b/>
            <sz val="9"/>
            <color indexed="81"/>
            <rFont val="Tahoma"/>
            <charset val="1"/>
          </rPr>
          <t>tunas:</t>
        </r>
        <r>
          <rPr>
            <sz val="9"/>
            <color indexed="81"/>
            <rFont val="Tahoma"/>
            <charset val="1"/>
          </rPr>
          <t xml:space="preserve">
Sebelumnya nopol sementara D-MND-AVZ18</t>
        </r>
      </text>
    </comment>
    <comment ref="I122" authorId="0">
      <text>
        <r>
          <rPr>
            <b/>
            <sz val="9"/>
            <color indexed="81"/>
            <rFont val="Tahoma"/>
            <charset val="1"/>
          </rPr>
          <t>tunas:</t>
        </r>
        <r>
          <rPr>
            <sz val="9"/>
            <color indexed="81"/>
            <rFont val="Tahoma"/>
            <charset val="1"/>
          </rPr>
          <t xml:space="preserve">
Sebelumnya nopol sementara D-MND-AVZ13</t>
        </r>
      </text>
    </comment>
    <comment ref="I123" authorId="0">
      <text>
        <r>
          <rPr>
            <b/>
            <sz val="9"/>
            <color indexed="81"/>
            <rFont val="Tahoma"/>
            <charset val="1"/>
          </rPr>
          <t>tunas:</t>
        </r>
        <r>
          <rPr>
            <sz val="9"/>
            <color indexed="81"/>
            <rFont val="Tahoma"/>
            <charset val="1"/>
          </rPr>
          <t xml:space="preserve">
Sebelumnya nopol sementara D-MND-AVZ22</t>
        </r>
      </text>
    </comment>
    <comment ref="H153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MHKAA1BY1NK011701</t>
        </r>
      </text>
    </comment>
    <comment ref="I153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D-1656-AJY</t>
        </r>
      </text>
    </comment>
  </commentList>
</comments>
</file>

<file path=xl/comments3.xml><?xml version="1.0" encoding="utf-8"?>
<comments xmlns="http://schemas.openxmlformats.org/spreadsheetml/2006/main">
  <authors>
    <author>tunas</author>
  </authors>
  <commentList>
    <comment ref="D27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tgl 7 Jan 23</t>
        </r>
      </text>
    </comment>
    <comment ref="Q78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sebellumnya harga citycar 500.000</t>
        </r>
      </text>
    </comment>
    <comment ref="Q79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sebellumnya harga citycar 500.000</t>
        </r>
      </text>
    </comment>
    <comment ref="H189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MHKT3BA1JHK038978</t>
        </r>
      </text>
    </comment>
    <comment ref="I189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Perubahan nopol, sebelumnya BE-8109-AMG</t>
        </r>
      </text>
    </comment>
    <comment ref="P260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PT Bringin Gigantara</t>
        </r>
      </text>
    </comment>
    <comment ref="P261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PT Bringin Gigantara</t>
        </r>
      </text>
    </comment>
    <comment ref="I279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BE-1334-AAO</t>
        </r>
      </text>
    </comment>
  </commentList>
</comments>
</file>

<file path=xl/comments4.xml><?xml version="1.0" encoding="utf-8"?>
<comments xmlns="http://schemas.openxmlformats.org/spreadsheetml/2006/main">
  <authors>
    <author>tunas</author>
  </authors>
  <commentList>
    <comment ref="D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Di reschedule, sebelumnya tgl 2 jan 23</t>
        </r>
      </text>
    </comment>
    <comment ref="D6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Di reschedule, sebelumnya tgl 2 jan 23</t>
        </r>
      </text>
    </comment>
    <comment ref="D7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Di reschedule, sebelumnya tgl 2 jan 23</t>
        </r>
      </text>
    </comment>
    <comment ref="D8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Di reschedule, sebelumnya tgl 2 jan 23</t>
        </r>
      </text>
    </comment>
    <comment ref="D9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Di reschedule, sebelumnya tgl 2 jan 23</t>
        </r>
      </text>
    </comment>
    <comment ref="D10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Di reschedule, sebelumnya tgl 2 jan 23</t>
        </r>
      </text>
    </comment>
    <comment ref="D11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Di reschedule, sebelumnya tgl 2 jan 23</t>
        </r>
      </text>
    </comment>
    <comment ref="AB31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SS/04/OPS/01/2023/007</t>
        </r>
      </text>
    </comment>
    <comment ref="AB32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SS/04/OPS/01/2023/007</t>
        </r>
      </text>
    </comment>
    <comment ref="AB34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SS/04/OPS/01/2023/008</t>
        </r>
      </text>
    </comment>
    <comment ref="AB3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SS/04/OPS/01/2023/008</t>
        </r>
      </text>
    </comment>
    <comment ref="AB36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SS/04/OPS/01/2023/008</t>
        </r>
      </text>
    </comment>
    <comment ref="AB37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SS/04/OPS/01/2023/008</t>
        </r>
      </text>
    </comment>
    <comment ref="AB39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SS/04/OPS/01/2023/009
</t>
        </r>
      </text>
    </comment>
    <comment ref="H64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 noka, sebelumnya MHKM5EA3JKK147162</t>
        </r>
      </text>
    </comment>
    <comment ref="I64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 nopol diemail, sebelumnya B-2542-SII</t>
        </r>
      </text>
    </comment>
    <comment ref="Q83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Salah input harga, sebelumnya 950.000</t>
        </r>
      </text>
    </comment>
    <comment ref="D99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28 Jan 23</t>
        </r>
      </text>
    </comment>
    <comment ref="Q104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900.000</t>
        </r>
      </text>
    </comment>
    <comment ref="Q10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900.000</t>
        </r>
      </text>
    </comment>
    <comment ref="H21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MHKM5EA3JKK145089</t>
        </r>
      </text>
    </comment>
    <comment ref="I21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Perubahan nopol, sebelumnya H-8984-MS</t>
        </r>
      </text>
    </comment>
  </commentList>
</comments>
</file>

<file path=xl/comments5.xml><?xml version="1.0" encoding="utf-8"?>
<comments xmlns="http://schemas.openxmlformats.org/spreadsheetml/2006/main">
  <authors>
    <author>tunas</author>
  </authors>
  <commentList>
    <comment ref="H2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 noka, sebelumnya MHKM5EA3JKK147145</t>
        </r>
      </text>
    </comment>
    <comment ref="I2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 nopol diemail, sebelumnya B-2422-SII</t>
        </r>
      </text>
    </comment>
    <comment ref="H131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MHKB3BA1JNK084210</t>
        </r>
      </text>
    </comment>
    <comment ref="I131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B-9317-SCM</t>
        </r>
      </text>
    </comment>
    <comment ref="I189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L-1687-ZO</t>
        </r>
      </text>
    </comment>
    <comment ref="F19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Kirim Unit</t>
        </r>
      </text>
    </comment>
    <comment ref="F196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Tarik Unit</t>
        </r>
      </text>
    </comment>
  </commentList>
</comments>
</file>

<file path=xl/comments6.xml><?xml version="1.0" encoding="utf-8"?>
<comments xmlns="http://schemas.openxmlformats.org/spreadsheetml/2006/main">
  <authors>
    <author>tunas</author>
  </authors>
  <commentList>
    <comment ref="Q128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Nego harga, sesuai dengan budget stock control</t>
        </r>
      </text>
    </comment>
  </commentList>
</comments>
</file>

<file path=xl/comments7.xml><?xml version="1.0" encoding="utf-8"?>
<comments xmlns="http://schemas.openxmlformats.org/spreadsheetml/2006/main">
  <authors>
    <author>tunas</author>
  </authors>
  <commentList>
    <comment ref="H1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E1075ZE</t>
        </r>
      </text>
    </comment>
    <comment ref="Q1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 harga, sebelumnya 990.000</t>
        </r>
      </text>
    </comment>
    <comment ref="D56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Reschedule, sebelumnya 19 Jan 23</t>
        </r>
      </text>
    </comment>
    <comment ref="Q167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2.100.000</t>
        </r>
      </text>
    </comment>
    <comment ref="Q245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1.350.000</t>
        </r>
      </text>
    </comment>
    <comment ref="Q246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sebelumnya 1.350.000</t>
        </r>
      </text>
    </comment>
    <comment ref="G266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Honda Mobilio 1.5 RS</t>
        </r>
      </text>
    </comment>
    <comment ref="H266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B2165FFN</t>
        </r>
      </text>
    </comment>
    <comment ref="Q266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Revisi, sebelumnya 1.450.000+183.500 = 1.633.500</t>
        </r>
      </text>
    </comment>
  </commentList>
</comments>
</file>

<file path=xl/comments8.xml><?xml version="1.0" encoding="utf-8"?>
<comments xmlns="http://schemas.openxmlformats.org/spreadsheetml/2006/main">
  <authors>
    <author>tunas</author>
  </authors>
  <commentList>
    <comment ref="D12" authorId="0">
      <text>
        <r>
          <rPr>
            <b/>
            <sz val="9"/>
            <color indexed="81"/>
            <rFont val="Tahoma"/>
            <family val="2"/>
          </rPr>
          <t>tunas:</t>
        </r>
        <r>
          <rPr>
            <sz val="9"/>
            <color indexed="81"/>
            <rFont val="Tahoma"/>
            <family val="2"/>
          </rPr>
          <t xml:space="preserve">
Reschedule, sebelumnya 19 Jan 23</t>
        </r>
      </text>
    </comment>
  </commentList>
</comments>
</file>

<file path=xl/sharedStrings.xml><?xml version="1.0" encoding="utf-8"?>
<sst xmlns="http://schemas.openxmlformats.org/spreadsheetml/2006/main" count="25621" uniqueCount="4287">
  <si>
    <t>IMAM</t>
  </si>
  <si>
    <t>Total Trip</t>
  </si>
  <si>
    <t>No</t>
  </si>
  <si>
    <t>Tanggal Pengajuan</t>
  </si>
  <si>
    <t>Tanggal Dijalankan</t>
  </si>
  <si>
    <t>Driver</t>
  </si>
  <si>
    <t>Status</t>
  </si>
  <si>
    <t>Type Unit</t>
  </si>
  <si>
    <t>Nomor Polisi</t>
  </si>
  <si>
    <t>Agreement</t>
  </si>
  <si>
    <t>Cabang</t>
  </si>
  <si>
    <t>Dari</t>
  </si>
  <si>
    <t>Tujuan</t>
  </si>
  <si>
    <t>Km</t>
  </si>
  <si>
    <t>Korlap</t>
  </si>
  <si>
    <t>Customer</t>
  </si>
  <si>
    <t>Coscall</t>
  </si>
  <si>
    <t>Honor</t>
  </si>
  <si>
    <t>PPH 21</t>
  </si>
  <si>
    <t>Satpam</t>
  </si>
  <si>
    <t>Biaya BBM</t>
  </si>
  <si>
    <t>Biaya Toll dan Parkir</t>
  </si>
  <si>
    <t>Transport Driver</t>
  </si>
  <si>
    <t>LK</t>
  </si>
  <si>
    <t>Inap</t>
  </si>
  <si>
    <t>Kapal Ferry</t>
  </si>
  <si>
    <t>Jumlah</t>
  </si>
  <si>
    <t>No. Bon Putih</t>
  </si>
  <si>
    <t>Keterangan</t>
  </si>
  <si>
    <t>Tarik Unit</t>
  </si>
  <si>
    <t>TOTAL</t>
  </si>
  <si>
    <t>Kirim Unit</t>
  </si>
  <si>
    <t>Jati Asih</t>
  </si>
  <si>
    <t>Semarang</t>
  </si>
  <si>
    <t>Yogyakarta</t>
  </si>
  <si>
    <t>Surabaya</t>
  </si>
  <si>
    <t xml:space="preserve"> </t>
  </si>
  <si>
    <t>Tanggal Terima BASTK</t>
  </si>
  <si>
    <t>No Mesin</t>
  </si>
  <si>
    <t>Warna</t>
  </si>
  <si>
    <t>Tahun Pembuatan</t>
  </si>
  <si>
    <t>Keterangan Tagihan</t>
  </si>
  <si>
    <t>PT COCA COLA DISTRIBUTION</t>
  </si>
  <si>
    <t>RUSDIONO</t>
  </si>
  <si>
    <t>Banyumas</t>
  </si>
  <si>
    <t>Pati</t>
  </si>
  <si>
    <t>Tegal</t>
  </si>
  <si>
    <t>Solo</t>
  </si>
  <si>
    <t>Klaten</t>
  </si>
  <si>
    <t>Boyolali</t>
  </si>
  <si>
    <t>Bawen</t>
  </si>
  <si>
    <t>Kudus</t>
  </si>
  <si>
    <t>B-2456-SYQ</t>
  </si>
  <si>
    <t>Magelang</t>
  </si>
  <si>
    <t>Pasuruan</t>
  </si>
  <si>
    <t>B-2201-SYR</t>
  </si>
  <si>
    <t>Pekalongan</t>
  </si>
  <si>
    <t>B-2036-SYR</t>
  </si>
  <si>
    <t>Batang</t>
  </si>
  <si>
    <t>B-2025-SYR</t>
  </si>
  <si>
    <t>No System</t>
  </si>
  <si>
    <t>DAIHATSU-GREAT NEW XENIA AIRBAG-X 1.3 STD M/T</t>
  </si>
  <si>
    <t>B-2458-SYQ</t>
  </si>
  <si>
    <t>Ponorogo</t>
  </si>
  <si>
    <t>B-2546-SYQ</t>
  </si>
  <si>
    <t>Madiun</t>
  </si>
  <si>
    <t>B-2938-SYQ</t>
  </si>
  <si>
    <t>B-2481-SYQ</t>
  </si>
  <si>
    <t>B-2464-SYQ</t>
  </si>
  <si>
    <t>B-2483-SYQ</t>
  </si>
  <si>
    <t>B-2544-SYQ</t>
  </si>
  <si>
    <t>B-2043-SYR</t>
  </si>
  <si>
    <t>B-2466-SYQ</t>
  </si>
  <si>
    <t>B-2449-SYQ</t>
  </si>
  <si>
    <t>B-2926-SYQ</t>
  </si>
  <si>
    <t>B-2470-SYQ</t>
  </si>
  <si>
    <t>B-2460-SYQ</t>
  </si>
  <si>
    <t>B-2539-SYQ</t>
  </si>
  <si>
    <t>B-2468-SYQ</t>
  </si>
  <si>
    <t>B-2930-SYQ</t>
  </si>
  <si>
    <t>B-2039-SYR</t>
  </si>
  <si>
    <t>B-2447-SYQ</t>
  </si>
  <si>
    <t>Sleman</t>
  </si>
  <si>
    <t>B-2118-SYQ</t>
  </si>
  <si>
    <t>Purworejo</t>
  </si>
  <si>
    <t>Kulonprogo</t>
  </si>
  <si>
    <t>B-2023-SYR</t>
  </si>
  <si>
    <t>B-2497-SYQ</t>
  </si>
  <si>
    <t>B-2932-SYQ</t>
  </si>
  <si>
    <t>B-2462-SYQ</t>
  </si>
  <si>
    <t>B-2045-SYR</t>
  </si>
  <si>
    <t>B-2694-SYR</t>
  </si>
  <si>
    <t>B-2203-SYR</t>
  </si>
  <si>
    <t>B-2199-SYR</t>
  </si>
  <si>
    <t>B-2050-SYR</t>
  </si>
  <si>
    <t>D1752ACO</t>
  </si>
  <si>
    <t>F1759LE</t>
  </si>
  <si>
    <t>H9387MF</t>
  </si>
  <si>
    <t>B1637SIN</t>
  </si>
  <si>
    <t>Ungaran</t>
  </si>
  <si>
    <t>F1257LG</t>
  </si>
  <si>
    <t>H8524NF</t>
  </si>
  <si>
    <t>Bantul</t>
  </si>
  <si>
    <t>H9426MF</t>
  </si>
  <si>
    <t>H8526NF</t>
  </si>
  <si>
    <t>F1252LG</t>
  </si>
  <si>
    <t>F1768LE</t>
  </si>
  <si>
    <t>H9411MF</t>
  </si>
  <si>
    <t>H8720RF</t>
  </si>
  <si>
    <t>H9407MF</t>
  </si>
  <si>
    <t>F1256LG</t>
  </si>
  <si>
    <t>H9403MF</t>
  </si>
  <si>
    <t>D1707ABZ</t>
  </si>
  <si>
    <t>F1765LE</t>
  </si>
  <si>
    <t>D1747ACO</t>
  </si>
  <si>
    <t>H9421MF</t>
  </si>
  <si>
    <t>H9418-MF</t>
  </si>
  <si>
    <t>H9401MF</t>
  </si>
  <si>
    <t>D1415ACN</t>
  </si>
  <si>
    <t>D1711ABZ</t>
  </si>
  <si>
    <t>H9397MF</t>
  </si>
  <si>
    <t>H9460MF</t>
  </si>
  <si>
    <t>F1762LE</t>
  </si>
  <si>
    <t>H9415MF</t>
  </si>
  <si>
    <t>F1763LE</t>
  </si>
  <si>
    <t>H8837RF</t>
  </si>
  <si>
    <t>H-9388-MF</t>
  </si>
  <si>
    <t>H9414MF</t>
  </si>
  <si>
    <t>F1761LE</t>
  </si>
  <si>
    <t>Great New Xenia X Std 1.3 M/T</t>
  </si>
  <si>
    <t>B-2495-SYQ</t>
  </si>
  <si>
    <t>B-2487-SYO</t>
  </si>
  <si>
    <t>B-2508-SYQ</t>
  </si>
  <si>
    <t>Lamongan</t>
  </si>
  <si>
    <t>B-2491-SYQ</t>
  </si>
  <si>
    <t>Madura</t>
  </si>
  <si>
    <t>B-2038-SYR</t>
  </si>
  <si>
    <t>Malang</t>
  </si>
  <si>
    <t>B-2205-SYR</t>
  </si>
  <si>
    <t>B-2195-SYR</t>
  </si>
  <si>
    <t>Banyuwangi</t>
  </si>
  <si>
    <t>B-2052-SYR</t>
  </si>
  <si>
    <t>B-2197-SYR</t>
  </si>
  <si>
    <t>B-2215-SYR</t>
  </si>
  <si>
    <t>B-2261-SYR</t>
  </si>
  <si>
    <t>Mojokerto</t>
  </si>
  <si>
    <t>B-2849-SYR</t>
  </si>
  <si>
    <t>B-2179-SYR</t>
  </si>
  <si>
    <t>B-2263-SYR</t>
  </si>
  <si>
    <t>B-2201-SYQ</t>
  </si>
  <si>
    <t>B-2200-SYQ</t>
  </si>
  <si>
    <t>B-2195-SYQ</t>
  </si>
  <si>
    <t>B-2209-SYQ</t>
  </si>
  <si>
    <t>B-2210-SYQ</t>
  </si>
  <si>
    <t>Probolinggo</t>
  </si>
  <si>
    <t>B-2188-SYQ</t>
  </si>
  <si>
    <t>B-2208-SYQ</t>
  </si>
  <si>
    <t>B-2211-SYQ</t>
  </si>
  <si>
    <t>B-2219-SYQ</t>
  </si>
  <si>
    <t>B-2212-SYQ</t>
  </si>
  <si>
    <t>B-2934-SYQ</t>
  </si>
  <si>
    <t>Jember</t>
  </si>
  <si>
    <t>B-2002-SYR</t>
  </si>
  <si>
    <t>B-2944-SYQ</t>
  </si>
  <si>
    <t>Tulung agung</t>
  </si>
  <si>
    <t>B-2006-SYR</t>
  </si>
  <si>
    <t>Kediri</t>
  </si>
  <si>
    <t>B-2984-SYQ</t>
  </si>
  <si>
    <t>B-2135-SYR</t>
  </si>
  <si>
    <t>Lumajang</t>
  </si>
  <si>
    <t>B-2147-SYR</t>
  </si>
  <si>
    <t>Situbondo</t>
  </si>
  <si>
    <t>B-2962-SYQ</t>
  </si>
  <si>
    <t>Pamekasan</t>
  </si>
  <si>
    <t>B-2996-SYQ</t>
  </si>
  <si>
    <t>Sumenep</t>
  </si>
  <si>
    <t>B-2049-SYR</t>
  </si>
  <si>
    <t>B-2085-SUR</t>
  </si>
  <si>
    <t>B-2089-SYR</t>
  </si>
  <si>
    <t>B-2928-SYQ</t>
  </si>
  <si>
    <t>B-2083-SYR</t>
  </si>
  <si>
    <t>B-2087-SYR</t>
  </si>
  <si>
    <t>B-2996-SYS</t>
  </si>
  <si>
    <t>B-2964-SYS</t>
  </si>
  <si>
    <t>B-2026-SYT</t>
  </si>
  <si>
    <t>B-2962-SYS</t>
  </si>
  <si>
    <t>B-2251-SYT</t>
  </si>
  <si>
    <t>B-2960-SYS</t>
  </si>
  <si>
    <t>Pandaan</t>
  </si>
  <si>
    <t>SONNY</t>
  </si>
  <si>
    <t>INDTIM</t>
  </si>
  <si>
    <t>RETAIL</t>
  </si>
  <si>
    <t>DPP</t>
  </si>
  <si>
    <t>PPn</t>
  </si>
  <si>
    <t>Materai</t>
  </si>
  <si>
    <t>UJ</t>
  </si>
  <si>
    <t>Coscale</t>
  </si>
  <si>
    <t>BATAL</t>
  </si>
  <si>
    <t>Tanggal</t>
  </si>
  <si>
    <t>SS</t>
  </si>
  <si>
    <t>PRIBADI</t>
  </si>
  <si>
    <t>GUSTI</t>
  </si>
  <si>
    <t>FAUZI</t>
  </si>
  <si>
    <t>Dalam Kota / Luar Kota</t>
  </si>
  <si>
    <t>Tanggal Klaim ke Finance</t>
  </si>
  <si>
    <t>Fix</t>
  </si>
  <si>
    <t>JAKARTA</t>
  </si>
  <si>
    <t>CILEDUG</t>
  </si>
  <si>
    <t>Imam</t>
  </si>
  <si>
    <t>TERIOS</t>
  </si>
  <si>
    <t>TANGERANG</t>
  </si>
  <si>
    <t>BINTARO</t>
  </si>
  <si>
    <t>INNOVA</t>
  </si>
  <si>
    <t>SURABAYA</t>
  </si>
  <si>
    <t>Freelance</t>
  </si>
  <si>
    <t>AVANZA</t>
  </si>
  <si>
    <t>CIKARANG</t>
  </si>
  <si>
    <t>SEMARANG</t>
  </si>
  <si>
    <t>Dalam Kota</t>
  </si>
  <si>
    <t>Medan</t>
  </si>
  <si>
    <t>Rusdiono</t>
  </si>
  <si>
    <t>Palembang</t>
  </si>
  <si>
    <t>Pekanbaru</t>
  </si>
  <si>
    <t>BANDUNG</t>
  </si>
  <si>
    <t>Bandung</t>
  </si>
  <si>
    <t>Fauzi</t>
  </si>
  <si>
    <t>Luar Kota</t>
  </si>
  <si>
    <t>MAKASSAR</t>
  </si>
  <si>
    <t>Makassar</t>
  </si>
  <si>
    <t>Palopo</t>
  </si>
  <si>
    <t>XENIA</t>
  </si>
  <si>
    <t>Jakarta</t>
  </si>
  <si>
    <t>BEKASI</t>
  </si>
  <si>
    <t>Bandar Lampung</t>
  </si>
  <si>
    <t>Balikpapan</t>
  </si>
  <si>
    <t>Samarinda</t>
  </si>
  <si>
    <t>Innova</t>
  </si>
  <si>
    <t>Tunas Toyota Jatiwaringin</t>
  </si>
  <si>
    <t>Tunas Toyota Tangerang</t>
  </si>
  <si>
    <t>Tunas Toyota Cawang</t>
  </si>
  <si>
    <t>Avanza</t>
  </si>
  <si>
    <t>Padang</t>
  </si>
  <si>
    <t>Tunas Toyota Pasar Minggu</t>
  </si>
  <si>
    <t>GRAND MAX</t>
  </si>
  <si>
    <t>Uang Jalan</t>
  </si>
  <si>
    <t>B-2073-SYU</t>
  </si>
  <si>
    <t>Tunas Toyota Latumenten</t>
  </si>
  <si>
    <t>Pematang Siantar</t>
  </si>
  <si>
    <t>UNCOLL</t>
  </si>
  <si>
    <t>327AGRLT202000303</t>
  </si>
  <si>
    <t>Pangkal Pinang</t>
  </si>
  <si>
    <t>PT CAMPINA ICE CREAM INDUSTRY TBK</t>
  </si>
  <si>
    <t>TOYOTA</t>
  </si>
  <si>
    <t>Nomor Rangka</t>
  </si>
  <si>
    <t>312AGRLT202100441</t>
  </si>
  <si>
    <t>Cirebon</t>
  </si>
  <si>
    <t>OLX AUTOS</t>
  </si>
  <si>
    <t>Aceh</t>
  </si>
  <si>
    <t>PT ROYAL SUTAN AGUNG</t>
  </si>
  <si>
    <t>Lampung</t>
  </si>
  <si>
    <t>Denpasar</t>
  </si>
  <si>
    <t>Banjar Kalsel</t>
  </si>
  <si>
    <t>YOGYAKARTA</t>
  </si>
  <si>
    <t>PT BIRO KLASIFIKASI INDONESIA</t>
  </si>
  <si>
    <t>PT SURYA SUDECO</t>
  </si>
  <si>
    <t>MHKM5EB3JLK030295</t>
  </si>
  <si>
    <t>BM-1594-OR</t>
  </si>
  <si>
    <t>H-8859-WP</t>
  </si>
  <si>
    <t>MHFJW8EM7J2353567</t>
  </si>
  <si>
    <t xml:space="preserve">Semarang </t>
  </si>
  <si>
    <t>Jepara</t>
  </si>
  <si>
    <t>317AGRLT202100253</t>
  </si>
  <si>
    <t>PANTHER-PU LC 2.5 M/T</t>
  </si>
  <si>
    <t>PT LG ELECTRONICS SERVICE INDONESIA</t>
  </si>
  <si>
    <t>SIGRA</t>
  </si>
  <si>
    <t>-</t>
  </si>
  <si>
    <t>Banjarmasin</t>
  </si>
  <si>
    <t>PT LG ELECTRONICS INDONESIA</t>
  </si>
  <si>
    <t>PT BNI Divisi Procurement &amp; Fixed Asset</t>
  </si>
  <si>
    <t>310AGRLT202100283</t>
  </si>
  <si>
    <t>BALARAJA</t>
  </si>
  <si>
    <t>CILEGON</t>
  </si>
  <si>
    <t>PAJERO</t>
  </si>
  <si>
    <t>BOGOR</t>
  </si>
  <si>
    <t>Palangkaraya</t>
  </si>
  <si>
    <t>PT Bank Mandiri</t>
  </si>
  <si>
    <t>RUSH</t>
  </si>
  <si>
    <t>HONDA CRV-ALL NEW 2.0 A/T</t>
  </si>
  <si>
    <t>PT Bank CIMB Niaga, Tbk</t>
  </si>
  <si>
    <t>PT BANK BCA</t>
  </si>
  <si>
    <t>Tunas Toyota Ciputat</t>
  </si>
  <si>
    <t>Tunas Toyota Radin Inten</t>
  </si>
  <si>
    <t>Bontang</t>
  </si>
  <si>
    <t>Manado</t>
  </si>
  <si>
    <t>327AGRLT202100249</t>
  </si>
  <si>
    <t>Pare-Pare</t>
  </si>
  <si>
    <t>PT COCA-COLA</t>
  </si>
  <si>
    <t>PT Bank Tabungan Negara</t>
  </si>
  <si>
    <t>DEPOK</t>
  </si>
  <si>
    <t>Cakung</t>
  </si>
  <si>
    <t>Bintaro</t>
  </si>
  <si>
    <t>PT CHINA COMSERVICE INDONESIA</t>
  </si>
  <si>
    <t>PT CENTRAL PROTEINA PRIMA TBK</t>
  </si>
  <si>
    <t>Tunas Toyota Jatinegara</t>
  </si>
  <si>
    <t>HO</t>
  </si>
  <si>
    <t>317AGRLT202000237</t>
  </si>
  <si>
    <t>MITSUBISHI-XPANDER-EXCEED M/T</t>
  </si>
  <si>
    <t>MK2NCWGANJJ009745</t>
  </si>
  <si>
    <t>H-8665-YP</t>
  </si>
  <si>
    <t>1TRA675650</t>
  </si>
  <si>
    <t>KT-1392-LB</t>
  </si>
  <si>
    <t>1TRA651025</t>
  </si>
  <si>
    <t>310AGRLT201900543</t>
  </si>
  <si>
    <t>Sangatta</t>
  </si>
  <si>
    <t>CAKUNG</t>
  </si>
  <si>
    <t>Morowali</t>
  </si>
  <si>
    <t>327AGRLT201700057</t>
  </si>
  <si>
    <t>PT SEMARANG AUTOCOMP MANUFACTURING INDONESIA</t>
  </si>
  <si>
    <t>PT BANK BNI</t>
  </si>
  <si>
    <t>Fortuner</t>
  </si>
  <si>
    <t>Maros</t>
  </si>
  <si>
    <t>Batam</t>
  </si>
  <si>
    <t>PT BRINGIN GIGANTARA</t>
  </si>
  <si>
    <t>DA-1451-CB</t>
  </si>
  <si>
    <t>317AGRLT201900467</t>
  </si>
  <si>
    <t>MHKM5EB3JHK016239</t>
  </si>
  <si>
    <t>Minggu</t>
  </si>
  <si>
    <t>OLX</t>
  </si>
  <si>
    <t>Mataram</t>
  </si>
  <si>
    <t>PT JASAMARGA TOLLROAD OPERATOR</t>
  </si>
  <si>
    <t>Barru</t>
  </si>
  <si>
    <t>PT BANK TABUNGAN NEGARA (Persero) Tbk</t>
  </si>
  <si>
    <t>Garut</t>
  </si>
  <si>
    <t>KT-1843-Y</t>
  </si>
  <si>
    <t>2NRF997071</t>
  </si>
  <si>
    <t>Cinere</t>
  </si>
  <si>
    <t>Tambahan</t>
  </si>
  <si>
    <t>327AGRLT202200063</t>
  </si>
  <si>
    <t>Pontianak</t>
  </si>
  <si>
    <t>MHFJW8EM0M2392246</t>
  </si>
  <si>
    <t>HONDA CRV</t>
  </si>
  <si>
    <t>PT Bank CIMB Niaga, Tbk.</t>
  </si>
  <si>
    <t>DB-1502-LY</t>
  </si>
  <si>
    <t>PT ALITA PRAYA MITRA</t>
  </si>
  <si>
    <t>B-2957-SRH</t>
  </si>
  <si>
    <t>MHKM5FB4JLK028768</t>
  </si>
  <si>
    <t>Tunas Toyota Cipondoh</t>
  </si>
  <si>
    <t>1NRG037621</t>
  </si>
  <si>
    <t>B-2301-SIP</t>
  </si>
  <si>
    <t>312AGRLT202200151</t>
  </si>
  <si>
    <t>KANTOR PELAYANAN PAJAK PRATAMA BANDUNG BOJONAGARA DITJEN PAJAK</t>
  </si>
  <si>
    <t>MAKASAR</t>
  </si>
  <si>
    <t>DD-1654-IO</t>
  </si>
  <si>
    <t>MHKM5EA3JKK154211</t>
  </si>
  <si>
    <t>310AGRLT201900445</t>
  </si>
  <si>
    <t>310AGRLT202200247</t>
  </si>
  <si>
    <t>327AGRLT202200159</t>
  </si>
  <si>
    <t>1TRA452991</t>
  </si>
  <si>
    <t>DD-1664-QF</t>
  </si>
  <si>
    <t>2GD0950460</t>
  </si>
  <si>
    <t>327AGRLT202200175</t>
  </si>
  <si>
    <t>Ambon</t>
  </si>
  <si>
    <t>PT Telkom Akses</t>
  </si>
  <si>
    <t>MHKM5EA2JLK079384</t>
  </si>
  <si>
    <t>Tunas Toyota Balaraja</t>
  </si>
  <si>
    <t>DAIHATSU-SIGRA-1.0 M M/T</t>
  </si>
  <si>
    <t>PT NIPPON INDOSARI CORPINDO Tbk</t>
  </si>
  <si>
    <t>OLX (Car Carrier)</t>
  </si>
  <si>
    <t>PT ASIA SURYA PERKASA</t>
  </si>
  <si>
    <t>CINERE</t>
  </si>
  <si>
    <t>DA-1626-IK</t>
  </si>
  <si>
    <t>MHKV5EA1JLK059005</t>
  </si>
  <si>
    <t>Astra Balikpapan</t>
  </si>
  <si>
    <t>310AGRLT201700644</t>
  </si>
  <si>
    <t xml:space="preserve">DD-8254-UA </t>
  </si>
  <si>
    <t>317AGRLT202200159</t>
  </si>
  <si>
    <t>327AGRLT202200137</t>
  </si>
  <si>
    <t>TYT Cawang</t>
  </si>
  <si>
    <t>BK-1439-AAN</t>
  </si>
  <si>
    <t>MHKM5EA3JKK145634</t>
  </si>
  <si>
    <t>DD-1649-VI</t>
  </si>
  <si>
    <t>MHKM5EA3JKK144317</t>
  </si>
  <si>
    <t>DD-1737-AH</t>
  </si>
  <si>
    <t>MHKM5EB3JMK032380</t>
  </si>
  <si>
    <t>DAIHATSU.LUXIO-X 1.5 M/T</t>
  </si>
  <si>
    <t>DA-1374-ID</t>
  </si>
  <si>
    <t>MHKM5EA3JKK154542</t>
  </si>
  <si>
    <t>PT YPTT SOLUTIONS INDONESIA</t>
  </si>
  <si>
    <t>DA-1029-JA</t>
  </si>
  <si>
    <t>DD-1182-XAZ</t>
  </si>
  <si>
    <t>Harga baru</t>
  </si>
  <si>
    <t xml:space="preserve">PT BANK TABUNGAN NEGARA (Persero) Tbk  </t>
  </si>
  <si>
    <t>MHKAA1BY7NK010942</t>
  </si>
  <si>
    <t>312AGRLT202200291</t>
  </si>
  <si>
    <t>DAIHATSU GRAND MAX-PU 1.5 AC PS FH</t>
  </si>
  <si>
    <t>327AGRLT202200277</t>
  </si>
  <si>
    <t>PT NIRO CERAMIC SALES INDONESIA</t>
  </si>
  <si>
    <t>PT BANK NEGARA INDONESIA</t>
  </si>
  <si>
    <t>MHKAB1BY0NK024372</t>
  </si>
  <si>
    <t>DA-1579-JR</t>
  </si>
  <si>
    <t>JTF2A9CP1N6001379</t>
  </si>
  <si>
    <t>Hi Ace 2.8 M/T Putih</t>
  </si>
  <si>
    <t>JTF2A9CP5N6001577</t>
  </si>
  <si>
    <t>Hi Ace 2.8 M/T Silver</t>
  </si>
  <si>
    <t>JTFST22P2N0041072</t>
  </si>
  <si>
    <t>Hi Ace Commuter M/T Silver</t>
  </si>
  <si>
    <t>Pt Bank Rakyat Indonesia, Tbk</t>
  </si>
  <si>
    <t>SUZUKI-NEW CARRY-BLIND VAN AC PS (SLIDING LH)</t>
  </si>
  <si>
    <t>MHYHDC61TNJ242372</t>
  </si>
  <si>
    <t>B-9557-SCM</t>
  </si>
  <si>
    <t>340AGRLT202200197</t>
  </si>
  <si>
    <t>340AGRLT202200221</t>
  </si>
  <si>
    <t>Duta Cendana</t>
  </si>
  <si>
    <t>MHKAA1BYXNK013186</t>
  </si>
  <si>
    <t>317AGRLT202200325</t>
  </si>
  <si>
    <t>MHKAA1BY8NK013123</t>
  </si>
  <si>
    <t>MHKAA1BY4NK013135</t>
  </si>
  <si>
    <t>MHKAA1BY0NK013164</t>
  </si>
  <si>
    <t>MHKAA1BY7NK013162</t>
  </si>
  <si>
    <t>MHFJW8EM5N2402707</t>
  </si>
  <si>
    <t>MHFJW8EM0N2402677</t>
  </si>
  <si>
    <t>BALIKPAPAN</t>
  </si>
  <si>
    <t>MHKAA1BY0NK013052</t>
  </si>
  <si>
    <t>MHKAA1BY5NK013029</t>
  </si>
  <si>
    <t>MHKAA1BY1NK012959</t>
  </si>
  <si>
    <t>MHKAA1BY3NK013207</t>
  </si>
  <si>
    <t>MHKAA1BY9NK013101</t>
  </si>
  <si>
    <t>MHKAA1BY1NK013089</t>
  </si>
  <si>
    <t>MHFAA8GSXN0781662</t>
  </si>
  <si>
    <t>340AGRLT202200223</t>
  </si>
  <si>
    <t>317AGRLT202200347</t>
  </si>
  <si>
    <t>K3MH62403</t>
  </si>
  <si>
    <t>DD-8254-UA</t>
  </si>
  <si>
    <t>K3MJ14582</t>
  </si>
  <si>
    <t>KT-1120-KG</t>
  </si>
  <si>
    <t>327AGRLT202100161</t>
  </si>
  <si>
    <t>MHKM5EA2JJK051094</t>
  </si>
  <si>
    <t>DUTA CENDANA</t>
  </si>
  <si>
    <t>DD-1537-MR</t>
  </si>
  <si>
    <t>MHKE8FB2JKK005245</t>
  </si>
  <si>
    <t>310AGRLT202200331</t>
  </si>
  <si>
    <t>DA-1629-JR</t>
  </si>
  <si>
    <t>Periode Trip</t>
  </si>
  <si>
    <t>MHKAA1BY1NK015408</t>
  </si>
  <si>
    <t>MHFJW8EM6N2402845</t>
  </si>
  <si>
    <t>BK-AVZ-BTN2</t>
  </si>
  <si>
    <t>318AGRLT202000225</t>
  </si>
  <si>
    <t xml:space="preserve">Bank Mandiri Taspen </t>
  </si>
  <si>
    <t>Sampit</t>
  </si>
  <si>
    <t>Raden Inten</t>
  </si>
  <si>
    <t>318AGRLT202200211</t>
  </si>
  <si>
    <t>Banjar Jabar</t>
  </si>
  <si>
    <t>BANK BRI</t>
  </si>
  <si>
    <t>BANK MANDIRI</t>
  </si>
  <si>
    <t>PT RUTAN Tbk</t>
  </si>
  <si>
    <t>318AGRLT202200233</t>
  </si>
  <si>
    <t>KT-1933-KC</t>
  </si>
  <si>
    <t>MHFJW8EM5J2355169</t>
  </si>
  <si>
    <t>330AGRLT201800331</t>
  </si>
  <si>
    <t xml:space="preserve">DN-8751-NB </t>
  </si>
  <si>
    <t>327AGRLT202200241</t>
  </si>
  <si>
    <t>PT Superintending Company of Indonesia</t>
  </si>
  <si>
    <t>DD-1645-KJ</t>
  </si>
  <si>
    <t>MHKM5EA3JJK108663</t>
  </si>
  <si>
    <t>330AGRLT201800325</t>
  </si>
  <si>
    <t>Gowa</t>
  </si>
  <si>
    <t>2NRG765036</t>
  </si>
  <si>
    <t xml:space="preserve">DD-1109-XAW </t>
  </si>
  <si>
    <t>1NRG177063</t>
  </si>
  <si>
    <t>MHFJB8EM0N1106432</t>
  </si>
  <si>
    <t>MHKAA1BYXNK015584</t>
  </si>
  <si>
    <t>PT SEWU SEGAR NUSANTARA</t>
  </si>
  <si>
    <t>MK2KSWMDNNJ000532</t>
  </si>
  <si>
    <t>B-2196-SJH</t>
  </si>
  <si>
    <t>310AGRLT202200343</t>
  </si>
  <si>
    <t>Batavia Bintang</t>
  </si>
  <si>
    <t>PT BANK MANDIRI PERSERO Tbk</t>
  </si>
  <si>
    <t xml:space="preserve">KT-1368-LH  </t>
  </si>
  <si>
    <t xml:space="preserve">DB-1502-LY </t>
  </si>
  <si>
    <t>PT BANK MANDIRI Tbk</t>
  </si>
  <si>
    <t>DD-1608-KI</t>
  </si>
  <si>
    <t>MHKM5EA3JJK108657</t>
  </si>
  <si>
    <t>MHKAA1BY3NK016883</t>
  </si>
  <si>
    <t>MULTINDO AUTO FINANCE</t>
  </si>
  <si>
    <t>MHKAA1BY5NK015136</t>
  </si>
  <si>
    <t>MHKAA1BY7NK014330</t>
  </si>
  <si>
    <t xml:space="preserve">DD-1863-XP </t>
  </si>
  <si>
    <t>1NRG084461</t>
  </si>
  <si>
    <t>KT-1389-LS</t>
  </si>
  <si>
    <t>MHKM5EA3JKK161534</t>
  </si>
  <si>
    <t>340AGRLT201900521</t>
  </si>
  <si>
    <t>MHYHDC61TNJ252718</t>
  </si>
  <si>
    <t>DB-1107-LR</t>
  </si>
  <si>
    <t>MHFJW8EM0J2353233</t>
  </si>
  <si>
    <t>330AGRLT201800335</t>
  </si>
  <si>
    <t>DA-1802-CN</t>
  </si>
  <si>
    <t>DA-1519-CO</t>
  </si>
  <si>
    <t>MHKM5EA3JJK119786</t>
  </si>
  <si>
    <t>MHFJW8EM6J2360834</t>
  </si>
  <si>
    <t>330AGRLT201800449</t>
  </si>
  <si>
    <t>330AGRLT201800581</t>
  </si>
  <si>
    <t>B-2819-SJB</t>
  </si>
  <si>
    <t>MHRRW3830LJ000016</t>
  </si>
  <si>
    <t>Martapura Banjar</t>
  </si>
  <si>
    <t>BANK KALSEL</t>
  </si>
  <si>
    <t>BA-1823-AK</t>
  </si>
  <si>
    <t>MHKM5EA3JJK111438</t>
  </si>
  <si>
    <t>340AGRLT202000387</t>
  </si>
  <si>
    <t>DB-1723-LU</t>
  </si>
  <si>
    <t>MHKM5EA3JKK134354</t>
  </si>
  <si>
    <t>PT BENTENG BARU MUTLI BISNIS</t>
  </si>
  <si>
    <t xml:space="preserve">DN-1561-NZ </t>
  </si>
  <si>
    <t>Mengikuti jadwal kapal</t>
  </si>
  <si>
    <t xml:space="preserve">KT-1059-LN </t>
  </si>
  <si>
    <t>BK-1239-AAT</t>
  </si>
  <si>
    <t>MHKM5EA3JKK153021</t>
  </si>
  <si>
    <t>310AGRLT202100801</t>
  </si>
  <si>
    <t>KB-1810-WO</t>
  </si>
  <si>
    <t>MHKM5EA3JJK120683</t>
  </si>
  <si>
    <t>330AGRLT201800529</t>
  </si>
  <si>
    <t>DD-1609-KI</t>
  </si>
  <si>
    <t>MHKM5EA3JJK108645</t>
  </si>
  <si>
    <t>B-1400-DFK</t>
  </si>
  <si>
    <t>MHKAB1BY1NK012067</t>
  </si>
  <si>
    <t>DD-1676-MW</t>
  </si>
  <si>
    <t>MHKM5EA3JKK134070</t>
  </si>
  <si>
    <t>327AGRLT202000273</t>
  </si>
  <si>
    <t>B-1307-DKJ</t>
  </si>
  <si>
    <t>DD-1708-IO</t>
  </si>
  <si>
    <t>MHKM5EA3JKK155789</t>
  </si>
  <si>
    <t>327AGRLT202200321</t>
  </si>
  <si>
    <t>327AGRLT202100241</t>
  </si>
  <si>
    <t>PT ASURANSI RAMA SATRIA WIBAWA</t>
  </si>
  <si>
    <t>B-SZ-BR15</t>
  </si>
  <si>
    <t>MHYHDC61TNJ252641</t>
  </si>
  <si>
    <t>MHYHDC61TNJ255092</t>
  </si>
  <si>
    <t>B-SZ-BR23</t>
  </si>
  <si>
    <t>PT PASAR DANA PINJAMAN</t>
  </si>
  <si>
    <t>B-2088-SYP</t>
  </si>
  <si>
    <t>MHKG8FB1JJK001434</t>
  </si>
  <si>
    <t>312AGRLT201800247</t>
  </si>
  <si>
    <t>KT-AVZ-MNDD1</t>
  </si>
  <si>
    <t>KT-AVZ-MNDD2</t>
  </si>
  <si>
    <t>KT-AVZ-MNDD3</t>
  </si>
  <si>
    <t>MHFJW8EMXN2402668</t>
  </si>
  <si>
    <t>MHFJW8EM5N2406403</t>
  </si>
  <si>
    <t>MHFJW8EM0N2406129</t>
  </si>
  <si>
    <t>310AGRLT202200625</t>
  </si>
  <si>
    <t>B-SZ-BR19</t>
  </si>
  <si>
    <t>MHYHDC61TNJ254444</t>
  </si>
  <si>
    <t>DD-1685-SE</t>
  </si>
  <si>
    <t>MHKS6DJ2JHJ008065</t>
  </si>
  <si>
    <t>Konawe</t>
  </si>
  <si>
    <t>DE-1383-AO</t>
  </si>
  <si>
    <t>MHKM5EA3JKK146963</t>
  </si>
  <si>
    <t>327AGRLT202200239</t>
  </si>
  <si>
    <t>PT SUPERINTENDING COMPANY OF INDONESIA</t>
  </si>
  <si>
    <t>B-1804-DFV</t>
  </si>
  <si>
    <t>MHKAA1BY2NK002912</t>
  </si>
  <si>
    <t>310AGRLT202200571</t>
  </si>
  <si>
    <t>MHKAA1BY8NK018077</t>
  </si>
  <si>
    <t>MHKAA1BY2NK018155</t>
  </si>
  <si>
    <t>MHKAA1BY7NK017762</t>
  </si>
  <si>
    <t>327AGRLT202200323</t>
  </si>
  <si>
    <t xml:space="preserve"> PT Fluidco Global Servicatama</t>
  </si>
  <si>
    <t>BG-1812-RY</t>
  </si>
  <si>
    <t>MHKS6GK3JGJ000259</t>
  </si>
  <si>
    <t>MHKAA1BY5NK018456</t>
  </si>
  <si>
    <t>MHKAA1BY6NK018370</t>
  </si>
  <si>
    <t>MHKAA1BY2NK018480</t>
  </si>
  <si>
    <t>MHKAA1BY9NK018556</t>
  </si>
  <si>
    <t>MHKAA1BY8NK018449</t>
  </si>
  <si>
    <t>MHKAA1BY8NK018662</t>
  </si>
  <si>
    <t xml:space="preserve">Meulaboh </t>
  </si>
  <si>
    <t xml:space="preserve">Banda Aceh </t>
  </si>
  <si>
    <t>MHKAB1BY8NK021414</t>
  </si>
  <si>
    <t xml:space="preserve">MHKAB1BY7NK026412 </t>
  </si>
  <si>
    <t>DA-1508-JR</t>
  </si>
  <si>
    <t>PT BANK BSI</t>
  </si>
  <si>
    <t>MHKAA1BY3NK018455</t>
  </si>
  <si>
    <t>MHKAA1BY1NK018549</t>
  </si>
  <si>
    <t>MHKAA1BY2NK018561</t>
  </si>
  <si>
    <t>MHKAA1BY5NK018585</t>
  </si>
  <si>
    <t>MHKAA1BY2NK018415</t>
  </si>
  <si>
    <t>MHKAA1BY9NK018542</t>
  </si>
  <si>
    <t>MHKAA1BY8NK018564</t>
  </si>
  <si>
    <t>MHKAA1BYXNK018534</t>
  </si>
  <si>
    <t>MHKAA1BY7NK018555</t>
  </si>
  <si>
    <t>MHKAA1BY1NK018650</t>
  </si>
  <si>
    <t>MHKAA1BY5NK018697</t>
  </si>
  <si>
    <t>MHKAA1BY7NK018491</t>
  </si>
  <si>
    <t>Avanza E 1.3 AT</t>
  </si>
  <si>
    <t xml:space="preserve">Lubuk Pakam </t>
  </si>
  <si>
    <t xml:space="preserve">Pematang Siantar </t>
  </si>
  <si>
    <t>MHKAA1BYXNK018405</t>
  </si>
  <si>
    <t>MHKAA1BY6NK018532</t>
  </si>
  <si>
    <t>MHKAA1BY2NK018544</t>
  </si>
  <si>
    <t>MHKAA1BY4NK018416</t>
  </si>
  <si>
    <t>SAMARINDA</t>
  </si>
  <si>
    <t>BATAM</t>
  </si>
  <si>
    <t>BK-1073-ADS</t>
  </si>
  <si>
    <t>MHKAA1BY0NK018915</t>
  </si>
  <si>
    <t>MHKAA1BY0NK018803</t>
  </si>
  <si>
    <t>MHKAA1BY4NK018917</t>
  </si>
  <si>
    <t>MEGA AUTO FINANCE</t>
  </si>
  <si>
    <t>hold</t>
  </si>
  <si>
    <t>MHKAA1BY1NK018373</t>
  </si>
  <si>
    <t>MHKAA1BY5NK018683</t>
  </si>
  <si>
    <t>MHKAA1BY8NK018757</t>
  </si>
  <si>
    <t>MHKAA1BY6NK018689</t>
  </si>
  <si>
    <t>MHKAA1BY8NK018659</t>
  </si>
  <si>
    <t>MHKAA1BY3NK018634</t>
  </si>
  <si>
    <t>MHKAA1BY2NK018382</t>
  </si>
  <si>
    <t>MHKAA1BY5NK018358</t>
  </si>
  <si>
    <t>MHKAA1BY2NK018821</t>
  </si>
  <si>
    <t>MHKAA1BY1NK018759</t>
  </si>
  <si>
    <t>MHKAA1BY3NK018908</t>
  </si>
  <si>
    <t>MHKAA1BY9NK018816</t>
  </si>
  <si>
    <t>MHKAA1BY1NK018809</t>
  </si>
  <si>
    <t>MHKAA1BY8NK018886</t>
  </si>
  <si>
    <t>MHKAA1BY3NK018861</t>
  </si>
  <si>
    <t>MHKAA1BYXNK018873</t>
  </si>
  <si>
    <t>MHKAA1BY9NK018640</t>
  </si>
  <si>
    <t>MHKAA1BY4NK018710</t>
  </si>
  <si>
    <t>MHKAA1BY0NK018493</t>
  </si>
  <si>
    <t>MHKAA1BY9NK018704</t>
  </si>
  <si>
    <t>MHKAA1BY3NK018570</t>
  </si>
  <si>
    <t>MHKAA1BY3NK018651</t>
  </si>
  <si>
    <t>MHKAA1BY8NK018726</t>
  </si>
  <si>
    <t>MHKAA1BY2NK018737</t>
  </si>
  <si>
    <t>MHKAA1BY1NK018924</t>
  </si>
  <si>
    <t>SUDECO</t>
  </si>
  <si>
    <t>DEALER &amp; SUDECO</t>
  </si>
  <si>
    <t>DA-1256-CZ</t>
  </si>
  <si>
    <t xml:space="preserve">MHKM5EA3JKK139148 </t>
  </si>
  <si>
    <t>310AGRLT201900487</t>
  </si>
  <si>
    <t>BANK BSI</t>
  </si>
  <si>
    <t>Bank KalSel Syariah</t>
  </si>
  <si>
    <t>B-1421-SJZ</t>
  </si>
  <si>
    <t>MHRRW1840KJ800347</t>
  </si>
  <si>
    <t>317AGRLT202200293</t>
  </si>
  <si>
    <t>PT Bank Tabungan Negara (Persero) TBK</t>
  </si>
  <si>
    <t>MHKAA1BY2NK018592</t>
  </si>
  <si>
    <t>MHKAA1BY7NK018572</t>
  </si>
  <si>
    <t>MHKAA1BY4NK018495</t>
  </si>
  <si>
    <t>340AGRLT202200327</t>
  </si>
  <si>
    <t>340AGRLT202200325</t>
  </si>
  <si>
    <t>B-2709-SRX</t>
  </si>
  <si>
    <t xml:space="preserve">MHFJW8EM0M2390920 </t>
  </si>
  <si>
    <t>310AGRLT202100439</t>
  </si>
  <si>
    <t>B-2923-SZZ</t>
  </si>
  <si>
    <t>MHFAB3EM9J0009281</t>
  </si>
  <si>
    <t>317AGRLT202000221</t>
  </si>
  <si>
    <t>DR-8363-AM</t>
  </si>
  <si>
    <t>MHCTBR54FJK178141</t>
  </si>
  <si>
    <t>330AGRLT201800559</t>
  </si>
  <si>
    <t>B-9748-SAJ</t>
  </si>
  <si>
    <t>B-2372-SIN</t>
  </si>
  <si>
    <t>B-2344-SIN</t>
  </si>
  <si>
    <t>B-2504-SIN</t>
  </si>
  <si>
    <t>B-2795-SIN</t>
  </si>
  <si>
    <t>B-2793-SIN</t>
  </si>
  <si>
    <t>MHKP3CA1JKK193777</t>
  </si>
  <si>
    <t>MHKW3CA3JKK022898</t>
  </si>
  <si>
    <t>MHKW3CA3JKK022702</t>
  </si>
  <si>
    <t>MHKM5EB3JKK026405</t>
  </si>
  <si>
    <t>MHKM5EB3JKK026222</t>
  </si>
  <si>
    <t>MHKM5FB4JKK025531</t>
  </si>
  <si>
    <t>317AGRLT201900259</t>
  </si>
  <si>
    <t>317AGRLT201900253</t>
  </si>
  <si>
    <t>317AGRLT201900257</t>
  </si>
  <si>
    <t>317AGRLT201900251</t>
  </si>
  <si>
    <t>MHKAA1BY9NK018802</t>
  </si>
  <si>
    <t>PT PRODIA WIDYAHUSADA Tbk</t>
  </si>
  <si>
    <t>B-2223-SYO</t>
  </si>
  <si>
    <t>MHKM5EA3JJK121422</t>
  </si>
  <si>
    <t>340AGRLT201800681</t>
  </si>
  <si>
    <t>B-2234-SYO</t>
  </si>
  <si>
    <t>MHKM5EA3JJK120604</t>
  </si>
  <si>
    <t>B-2235-SYO</t>
  </si>
  <si>
    <t>MHKM5EA3JJK121760</t>
  </si>
  <si>
    <t>L-1696-WE</t>
  </si>
  <si>
    <t>MHKM5EA3JKK135449</t>
  </si>
  <si>
    <t>DD-1939-KG</t>
  </si>
  <si>
    <t>PT BPD Barru</t>
  </si>
  <si>
    <t>317AGRLT202200563</t>
  </si>
  <si>
    <t>Balai Pengawasan Tertib Niaga Bekasi Sekretariat Jenderal</t>
  </si>
  <si>
    <t>B-2202-SZV</t>
  </si>
  <si>
    <t>B-2972-SYG</t>
  </si>
  <si>
    <t>MHKM5EA3JJK101897</t>
  </si>
  <si>
    <t>MHKM5EA3JJK114875</t>
  </si>
  <si>
    <t>340AGRLT201800175</t>
  </si>
  <si>
    <t>340AGRLT201800445</t>
  </si>
  <si>
    <t>BA-1467-OZ</t>
  </si>
  <si>
    <t>MHKM5EA3JJK110543</t>
  </si>
  <si>
    <t>340AGRLT201800341</t>
  </si>
  <si>
    <t>B-2253-SYO</t>
  </si>
  <si>
    <t>MHKM5EA3JJK121596</t>
  </si>
  <si>
    <t>312SO202200441</t>
  </si>
  <si>
    <t>B-AVZ-MCF9</t>
  </si>
  <si>
    <t>B-2712-SYG</t>
  </si>
  <si>
    <t>MHKM5EA3JJK114764</t>
  </si>
  <si>
    <t>B-2811-SYM</t>
  </si>
  <si>
    <t>MHKM5EA3JJK120328</t>
  </si>
  <si>
    <t>340AGRLT201800599</t>
  </si>
  <si>
    <t>B-2410-SYO</t>
  </si>
  <si>
    <t>MHKM5EA3JJK120528</t>
  </si>
  <si>
    <t>B-2243-SYO</t>
  </si>
  <si>
    <t>MHKM5EA3JJK121416</t>
  </si>
  <si>
    <t>B-2198-SZV</t>
  </si>
  <si>
    <t>MHKM5EA3JJK102562</t>
  </si>
  <si>
    <t>B-2628-SZV</t>
  </si>
  <si>
    <t>MHKM5EA3JJK101605</t>
  </si>
  <si>
    <t>Honda CRV</t>
  </si>
  <si>
    <t>B-2211-SJF</t>
  </si>
  <si>
    <t>B-2680-SYG</t>
  </si>
  <si>
    <t>MHKM5EA3JJK114847</t>
  </si>
  <si>
    <t>Weda</t>
  </si>
  <si>
    <t>DK-8590-GO</t>
  </si>
  <si>
    <t>MHCTBR54FJK178142</t>
  </si>
  <si>
    <t>330AGRLT201800553</t>
  </si>
  <si>
    <t>B-2154-SYQ</t>
  </si>
  <si>
    <t>MHKM5EA3JJK125506</t>
  </si>
  <si>
    <t>340AGRLT201800701</t>
  </si>
  <si>
    <t>B-2197-SZV</t>
  </si>
  <si>
    <t>MHKM5EA3JJK101136</t>
  </si>
  <si>
    <t>Anin Fauzi</t>
  </si>
  <si>
    <t>Kurnia Rumdhony</t>
  </si>
  <si>
    <t>B-2248-SYM</t>
  </si>
  <si>
    <t>MHKM5EA3JJK119704</t>
  </si>
  <si>
    <t>Januari</t>
  </si>
  <si>
    <t>SS/06/OPS/12/2022/287</t>
  </si>
  <si>
    <t>B-1129-DKL</t>
  </si>
  <si>
    <t>B-1871-DKK</t>
  </si>
  <si>
    <t>SS/01/OPS/12/2022/204</t>
  </si>
  <si>
    <t>SS/03/OPS/12/2022/348</t>
  </si>
  <si>
    <t>B-2700-SIY</t>
  </si>
  <si>
    <t>B-2933-SZT</t>
  </si>
  <si>
    <t>H-8860-WP</t>
  </si>
  <si>
    <t>B-2019-SF</t>
  </si>
  <si>
    <t>H-8827-ZP</t>
  </si>
  <si>
    <t>MHKM5EA3JKK161734</t>
  </si>
  <si>
    <t>MHFJW8EM8J2346031</t>
  </si>
  <si>
    <t>MHFJW8EM0J2351966</t>
  </si>
  <si>
    <t>MHFJW8EMXJ2356723</t>
  </si>
  <si>
    <t>MHFAW8EM6J0210511</t>
  </si>
  <si>
    <t>317AGRLT202000235</t>
  </si>
  <si>
    <t>317AGRLT202100255</t>
  </si>
  <si>
    <t>317AGRLT202100333</t>
  </si>
  <si>
    <t>SS/04/OPS/12/2022/277</t>
  </si>
  <si>
    <t>B-2491-SIV</t>
  </si>
  <si>
    <t>MHKV5EA1JKK056605</t>
  </si>
  <si>
    <t>317AGRLT201900481</t>
  </si>
  <si>
    <t>L-1920-FQ</t>
  </si>
  <si>
    <t>MHKM5EA2JJK056979</t>
  </si>
  <si>
    <t>H-9136-ZP</t>
  </si>
  <si>
    <t>MHKM5EA3JJK118548</t>
  </si>
  <si>
    <t>340AGRLT201800683</t>
  </si>
  <si>
    <t>B-2498-SYQ</t>
  </si>
  <si>
    <t>MHKM5EA3JJK125599</t>
  </si>
  <si>
    <t>B-2477-SYQ</t>
  </si>
  <si>
    <t>MHKM5EA3JJK125561</t>
  </si>
  <si>
    <t>B-2847-SYG</t>
  </si>
  <si>
    <t>MHKM5EA3JJK114693</t>
  </si>
  <si>
    <t>B-2733-SYG</t>
  </si>
  <si>
    <t>MHKM5EA3JJK114732</t>
  </si>
  <si>
    <t>B-2177-SYQ</t>
  </si>
  <si>
    <t>MHKM5EA3JJK125617</t>
  </si>
  <si>
    <t>SS/05/OPS/01/2023/001</t>
  </si>
  <si>
    <t>SS/04/OPS/01/2023/001</t>
  </si>
  <si>
    <t>MHKM5EA3JJK101850</t>
  </si>
  <si>
    <t>B-2567-SZV</t>
  </si>
  <si>
    <t>MHKM5EA3JJK108435</t>
  </si>
  <si>
    <t>B-2923-SYB</t>
  </si>
  <si>
    <t>340AGRLT201800337</t>
  </si>
  <si>
    <t>MHKM5EA3JJK125701</t>
  </si>
  <si>
    <t>B-2178-SYQ</t>
  </si>
  <si>
    <t>MHKM5EA3JJK101434</t>
  </si>
  <si>
    <t>B-2632-SZV</t>
  </si>
  <si>
    <t>MHKM5EA3JJK125626</t>
  </si>
  <si>
    <t>B-2144-SYQ</t>
  </si>
  <si>
    <t>MHKM5EA3JJK120966</t>
  </si>
  <si>
    <t>B-2244-SYO</t>
  </si>
  <si>
    <t>MHFJW8EM0K2369157</t>
  </si>
  <si>
    <t>B-2572-SYZ</t>
  </si>
  <si>
    <t>310AGRLT202100749</t>
  </si>
  <si>
    <t>PT BUMI SERPONG DAMAI TBK</t>
  </si>
  <si>
    <t>MHFJW8EM5K2369526</t>
  </si>
  <si>
    <t>B-2430-SIA</t>
  </si>
  <si>
    <t>MHFJW8EM8K2369388</t>
  </si>
  <si>
    <t>B-2568-SYZ</t>
  </si>
  <si>
    <t>MHFJW8EM5K2369557</t>
  </si>
  <si>
    <t>B-2610-SIA</t>
  </si>
  <si>
    <t>MHFJW8EM7K2367972</t>
  </si>
  <si>
    <t>B-2029-SIA</t>
  </si>
  <si>
    <t>MHFJW8EM2K2367569</t>
  </si>
  <si>
    <t>B-2041-SIA</t>
  </si>
  <si>
    <t>MHFJW8EM0K2367621</t>
  </si>
  <si>
    <t>B-2387-SIA</t>
  </si>
  <si>
    <t>MHFJW8EM2K2369726</t>
  </si>
  <si>
    <t>B-2277-SIA</t>
  </si>
  <si>
    <t>MHFJW8EM5K2369428</t>
  </si>
  <si>
    <t>B-2640-SYZ</t>
  </si>
  <si>
    <t>MHFJW8EM7K2369477</t>
  </si>
  <si>
    <t>B-2064-SIA</t>
  </si>
  <si>
    <t>MHFJW8EM8K2368631</t>
  </si>
  <si>
    <t>B-2389-SIA</t>
  </si>
  <si>
    <t>MHFJW8EM3K2369590</t>
  </si>
  <si>
    <t>B-2273-SIA</t>
  </si>
  <si>
    <t>MHFJW8EM7K2366028</t>
  </si>
  <si>
    <t>B-2271-SIA</t>
  </si>
  <si>
    <t>MHFJW8EM0K2369479</t>
  </si>
  <si>
    <t>B-2279-SIA</t>
  </si>
  <si>
    <t>SS/01/OPS/01/2023/001</t>
  </si>
  <si>
    <t>SS/02/OPS/01/2023/001</t>
  </si>
  <si>
    <t>MHKM5EA3JLK163851</t>
  </si>
  <si>
    <t xml:space="preserve">D-1617-AIM </t>
  </si>
  <si>
    <t>312AGRLT202100113</t>
  </si>
  <si>
    <t>Subang</t>
  </si>
  <si>
    <t>PT BPR Subang Gemi Nastiti</t>
  </si>
  <si>
    <t>MHKM5EA3JMK178800</t>
  </si>
  <si>
    <t>D-1065-AIZ</t>
  </si>
  <si>
    <t>MHFAW8EM4K0214476</t>
  </si>
  <si>
    <t>AB-1054-QX</t>
  </si>
  <si>
    <t>312AGRLT202100049</t>
  </si>
  <si>
    <t>Purwakarta</t>
  </si>
  <si>
    <t>PT HINO MOTORS MANUFACTURING INDONESIA</t>
  </si>
  <si>
    <t>MHFGB8EM5K0427698</t>
  </si>
  <si>
    <t>B-2352-SYY</t>
  </si>
  <si>
    <t>318AGRLT202000109</t>
  </si>
  <si>
    <t>B-2093-SRG</t>
  </si>
  <si>
    <t>MHKM5EA3JLK169534</t>
  </si>
  <si>
    <t xml:space="preserve">B-2169-SIZ </t>
  </si>
  <si>
    <t>MHKM5EA3JKK161249</t>
  </si>
  <si>
    <t>PT Bank Mandiri Taspen Tulang Bawang Lampung</t>
  </si>
  <si>
    <t>312AGRLT202200069</t>
  </si>
  <si>
    <t>BE-1680-AAA</t>
  </si>
  <si>
    <t>MHKM5EA2JLK077134</t>
  </si>
  <si>
    <t xml:space="preserve">B-1256-DFF </t>
  </si>
  <si>
    <t>MHKM5EA3JMK198741</t>
  </si>
  <si>
    <t>PT TMC Palembang</t>
  </si>
  <si>
    <t>SS/03/OPS/01/2023/001</t>
  </si>
  <si>
    <t>MHKG8FA1JJK006874</t>
  </si>
  <si>
    <t xml:space="preserve">L-1140-CZ </t>
  </si>
  <si>
    <t>MHKM5EA3JKK151562</t>
  </si>
  <si>
    <t>L-1335-ZO</t>
  </si>
  <si>
    <t>Tulung Agung</t>
  </si>
  <si>
    <t>PT BANK BRI</t>
  </si>
  <si>
    <t>SS/05/OPS/01/2023/002</t>
  </si>
  <si>
    <t>317AGRLT201900409</t>
  </si>
  <si>
    <t>SS/06/OPS/01/2023/001</t>
  </si>
  <si>
    <t>MHKAB1BY3NK037732</t>
  </si>
  <si>
    <t>MHKAB1BY6NK031522</t>
  </si>
  <si>
    <t>MHKAB1BY9NK032499</t>
  </si>
  <si>
    <t>MHKAB1BY7NK032016</t>
  </si>
  <si>
    <t>MHKAB1BY6NK032069</t>
  </si>
  <si>
    <t>MHKAB1BY0NK030351</t>
  </si>
  <si>
    <t>MHKAB1BY6NK030323</t>
  </si>
  <si>
    <t>MHKAB1BYXNK030096</t>
  </si>
  <si>
    <t>MHKAB1BY0NK021410</t>
  </si>
  <si>
    <t>MHFJB8EM7N1109117</t>
  </si>
  <si>
    <t>HIACE</t>
  </si>
  <si>
    <t xml:space="preserve">JTFSS22P0H0167874 </t>
  </si>
  <si>
    <t xml:space="preserve">B-7844-SDA </t>
  </si>
  <si>
    <t>SS/02/OPS/01/2023/002</t>
  </si>
  <si>
    <t>MHKAB1BY4NK040137</t>
  </si>
  <si>
    <t>MHFJW8EM8N2407495</t>
  </si>
  <si>
    <t>310AGRLT202200753</t>
  </si>
  <si>
    <t>310AGRLT202200757</t>
  </si>
  <si>
    <t>TYT Cimindi</t>
  </si>
  <si>
    <t>Sukabumi</t>
  </si>
  <si>
    <t>DD-1885-IH</t>
  </si>
  <si>
    <t>MHKV5EA1JKK054913</t>
  </si>
  <si>
    <t>330AGRLT201900339</t>
  </si>
  <si>
    <t>Kendari</t>
  </si>
  <si>
    <t>PT DELTA DJAKARTA TBK</t>
  </si>
  <si>
    <t>B-1912-SAQ</t>
  </si>
  <si>
    <t>MR2BU3BE1L0005437</t>
  </si>
  <si>
    <t>ALTIS</t>
  </si>
  <si>
    <t>312AGRLT202200307</t>
  </si>
  <si>
    <t>PT BANK TABUNGAN NEGARA</t>
  </si>
  <si>
    <t>MHKAB1BY9NK038819</t>
  </si>
  <si>
    <t>MHKAB1BY2NK038953</t>
  </si>
  <si>
    <t>B-AVZ-MND14</t>
  </si>
  <si>
    <t>310AGRLT202200767</t>
  </si>
  <si>
    <t>310AGRLT202200769</t>
  </si>
  <si>
    <t>PDC TAM</t>
  </si>
  <si>
    <t>PT BANK MANDIRI</t>
  </si>
  <si>
    <t>MHKE8FA2JNK016214</t>
  </si>
  <si>
    <t>Rush</t>
  </si>
  <si>
    <t>Tunas Toyota Kebayoran Lama</t>
  </si>
  <si>
    <t>SS/06/OPS/01/2023/002</t>
  </si>
  <si>
    <t>CV. KTG INV/22/12/19</t>
  </si>
  <si>
    <t>Hilux Double Cabin</t>
  </si>
  <si>
    <t>MR0KB8CD5N1134912</t>
  </si>
  <si>
    <t>MR0KB8CD9N1135965</t>
  </si>
  <si>
    <t>MR0KB8CD8N1136394</t>
  </si>
  <si>
    <t>MR0KB8CD3N1136464</t>
  </si>
  <si>
    <t>CV. KTG INV/22/12/20</t>
  </si>
  <si>
    <t>B-2940-SYY</t>
  </si>
  <si>
    <t>MHKM5EB3JKK022730</t>
  </si>
  <si>
    <t>H-1061-VP</t>
  </si>
  <si>
    <t>MHKAB1BY5NK025257</t>
  </si>
  <si>
    <t>PT Bank Rakyat Indonesia</t>
  </si>
  <si>
    <t>SS/04/OPS/01/2023/002</t>
  </si>
  <si>
    <t>HO BINTARO</t>
  </si>
  <si>
    <t>B-INV-MND3</t>
  </si>
  <si>
    <t>MHFJW8EM7N2407455</t>
  </si>
  <si>
    <t>310AGRLT202200771</t>
  </si>
  <si>
    <t>Dealer TYT Cilegon</t>
  </si>
  <si>
    <t>317AGRLT202200301</t>
  </si>
  <si>
    <t>D-8164-FM</t>
  </si>
  <si>
    <t>PT Esaputlii</t>
  </si>
  <si>
    <t>327AGRLT202100051</t>
  </si>
  <si>
    <t xml:space="preserve">DA-1519-CO </t>
  </si>
  <si>
    <t xml:space="preserve">KH-1423-TW </t>
  </si>
  <si>
    <t>MHFJW8EM1N2406494</t>
  </si>
  <si>
    <t>310AGRLT202200623</t>
  </si>
  <si>
    <t>Bank Mandiri Kapuas</t>
  </si>
  <si>
    <t>Kapuas</t>
  </si>
  <si>
    <t>SS/01/OPS/01/2023/002</t>
  </si>
  <si>
    <t>BK-1238-AAT</t>
  </si>
  <si>
    <t>MHKM5EA3JKK153216</t>
  </si>
  <si>
    <t>B-2514-SYZ</t>
  </si>
  <si>
    <t>MHKG8FB1JKK002366</t>
  </si>
  <si>
    <t>317AGRLT201900581</t>
  </si>
  <si>
    <t>PT Bank BRI</t>
  </si>
  <si>
    <t>SS/03/OPS/01/2023/002</t>
  </si>
  <si>
    <t>SS/02/OPS/01/2023/003</t>
  </si>
  <si>
    <t>MHKM5EN3JKK025117</t>
  </si>
  <si>
    <t xml:space="preserve">L-1406-PZ </t>
  </si>
  <si>
    <t>MHKM5EB3JKK022844</t>
  </si>
  <si>
    <t xml:space="preserve">L-1538-MR </t>
  </si>
  <si>
    <t xml:space="preserve">PT Golf Taman Dayu </t>
  </si>
  <si>
    <t>318AGRLT201900327</t>
  </si>
  <si>
    <t>MHKAA1BY0NK004013</t>
  </si>
  <si>
    <t xml:space="preserve">B-1427-DKB </t>
  </si>
  <si>
    <t>B-1862-DFT</t>
  </si>
  <si>
    <t>MHKAB1BY2NK021201</t>
  </si>
  <si>
    <t>PT BANK MANTAP</t>
  </si>
  <si>
    <t>318AGRLT202200053</t>
  </si>
  <si>
    <t>B-2519-SIE</t>
  </si>
  <si>
    <t>MHKV3CA3JKK021742</t>
  </si>
  <si>
    <t>310AGRLT202200803</t>
  </si>
  <si>
    <t>PT MITRA ANANTA MEGAH</t>
  </si>
  <si>
    <t xml:space="preserve">B-2838-SRB </t>
  </si>
  <si>
    <t>MHFJW8EM8L2380396</t>
  </si>
  <si>
    <t>B-2814-SRD</t>
  </si>
  <si>
    <t>MHFJW8EM0L2382850</t>
  </si>
  <si>
    <t>310AGRLT202000201</t>
  </si>
  <si>
    <t>PT SINARMAS DISTRIBUSI NUSANTARA</t>
  </si>
  <si>
    <t>SS/01/OPS/01/2023/003</t>
  </si>
  <si>
    <t>BG-1259-N</t>
  </si>
  <si>
    <t>MHKM5EA2JJK052693</t>
  </si>
  <si>
    <t>330AGRLT202100219</t>
  </si>
  <si>
    <t>Jambi</t>
  </si>
  <si>
    <t>PT CATUR SENTOSA ANUGERAH</t>
  </si>
  <si>
    <t>BK-1182-OX</t>
  </si>
  <si>
    <t>MHKM5EA3JJK119842</t>
  </si>
  <si>
    <t>330AGRLT201800483</t>
  </si>
  <si>
    <t>MHFJW8EM6J2359165</t>
  </si>
  <si>
    <t>L-1121-FR</t>
  </si>
  <si>
    <t>317AGRLT202100295</t>
  </si>
  <si>
    <t>PT BANK BTN</t>
  </si>
  <si>
    <t>MHFJW8EM7M2392356</t>
  </si>
  <si>
    <t>L-1511-VG</t>
  </si>
  <si>
    <t>SS/06/OPS/01/2023/003</t>
  </si>
  <si>
    <t>PT HEIN GLOBAL UTAMA</t>
  </si>
  <si>
    <t>TOYOTA-HIACE-COMMUTER 2.5 M/T</t>
  </si>
  <si>
    <t>JTFSS22P0H0167874</t>
  </si>
  <si>
    <t>B-7619-SDB</t>
  </si>
  <si>
    <t>JTFST22P6N0041463</t>
  </si>
  <si>
    <t>312AGRLT202200375</t>
  </si>
  <si>
    <t>BK-1155-AAZ</t>
  </si>
  <si>
    <t>MHKM5EA3JKK159329</t>
  </si>
  <si>
    <t>314AGRLT202100051</t>
  </si>
  <si>
    <t>MEDAN</t>
  </si>
  <si>
    <t>Batal tarik, tetapi tetap ditagihkan karna driver sdh sampai di lokasi.</t>
  </si>
  <si>
    <t>L-1214-PR</t>
  </si>
  <si>
    <t>MHKM5EA3JKK136972</t>
  </si>
  <si>
    <t>H-8909-DS</t>
  </si>
  <si>
    <t>MHKM5EA3JKK136808</t>
  </si>
  <si>
    <t>PT MULTIDAYA TEKNOLOGI NUSANTARA</t>
  </si>
  <si>
    <t>SS/04/OPS/01/2023/003</t>
  </si>
  <si>
    <t>DA-1842-JR</t>
  </si>
  <si>
    <t>MHKAA1BY8NK012957</t>
  </si>
  <si>
    <t>317AGRLT202200373</t>
  </si>
  <si>
    <t>312AGRLT202200293</t>
  </si>
  <si>
    <t>D-8412-FF</t>
  </si>
  <si>
    <t>MHCTBR54FJK177760</t>
  </si>
  <si>
    <t>330AGRLT201800539</t>
  </si>
  <si>
    <t>MHKM5EA3JKK147219</t>
  </si>
  <si>
    <t>BE-1084-YN</t>
  </si>
  <si>
    <t>317AGRLT201900389</t>
  </si>
  <si>
    <t>MHKM5EA3JKK154789</t>
  </si>
  <si>
    <t>BG-1531-OR</t>
  </si>
  <si>
    <t>SS/03/OPS/01/2023/003</t>
  </si>
  <si>
    <t xml:space="preserve">MHKM5EA3JKK160769 </t>
  </si>
  <si>
    <t>L-1655-PF</t>
  </si>
  <si>
    <t>317AGRLT201900399</t>
  </si>
  <si>
    <t>MHKM5EA3JKK150851</t>
  </si>
  <si>
    <t>L-1229-AA</t>
  </si>
  <si>
    <t>SS/06/OPS/01/2023/004</t>
  </si>
  <si>
    <t>Mangkurat</t>
  </si>
  <si>
    <t>312AGRLT202100279</t>
  </si>
  <si>
    <t xml:space="preserve">B-2127-SRW </t>
  </si>
  <si>
    <t>MHKM5FA4JMK071214</t>
  </si>
  <si>
    <t>PT PLN (PERSERO) UP3</t>
  </si>
  <si>
    <t>SS/02/OPS/01/2023/004</t>
  </si>
  <si>
    <t>BM-9403-TW</t>
  </si>
  <si>
    <t>MHCTBR54FJK177848</t>
  </si>
  <si>
    <t>330AGRLT201800565</t>
  </si>
  <si>
    <t>B-1982-DFG</t>
  </si>
  <si>
    <t>MHKM5EA3JMK194137</t>
  </si>
  <si>
    <t>318AGRLT202200257</t>
  </si>
  <si>
    <t>PT NATURA PLASTINDO</t>
  </si>
  <si>
    <t>SS/06/OPS/01/2023/005</t>
  </si>
  <si>
    <t>MHFJW8EM2N2407492</t>
  </si>
  <si>
    <t>MHFJW8EM0N2406891</t>
  </si>
  <si>
    <t>PT PROMORDIA SIPARUP PERKASA</t>
  </si>
  <si>
    <t>MHKAB1BY0NK040412</t>
  </si>
  <si>
    <t>MHKAB1BY9NK040358</t>
  </si>
  <si>
    <t>MHKAB1BY2NK040489</t>
  </si>
  <si>
    <t>MHKAB1BY3NK040386</t>
  </si>
  <si>
    <t>MHKAB1BY5NK040504</t>
  </si>
  <si>
    <t>MHKAB1BY9NK040313</t>
  </si>
  <si>
    <t>MHKAB1BYXNK040109</t>
  </si>
  <si>
    <t>MHKAB1BY5NK031625</t>
  </si>
  <si>
    <t>MHKAB1BY0NK027174</t>
  </si>
  <si>
    <t>MHKAB1BY5NK032192</t>
  </si>
  <si>
    <t>MHKAB1BYXNK028820</t>
  </si>
  <si>
    <t>BH-1559-NI</t>
  </si>
  <si>
    <t>MHKM5EA3JJK120846</t>
  </si>
  <si>
    <t>330AGRLT201800531</t>
  </si>
  <si>
    <t>SS/03/OPS/01/2023/004</t>
  </si>
  <si>
    <t xml:space="preserve">H-8589-YP </t>
  </si>
  <si>
    <t>H-1106-PP</t>
  </si>
  <si>
    <t xml:space="preserve">MHKM5EA3JJK115907 </t>
  </si>
  <si>
    <t>MHKV3CA3JNK025349</t>
  </si>
  <si>
    <t>PT PLN (PERSERO) UNIT INDUK DISTRIBUSI JAWA TENGAH DAN D.I YOGYAKARTA</t>
  </si>
  <si>
    <t>Brebes</t>
  </si>
  <si>
    <t>SS/04/OPS/01/2023/004</t>
  </si>
  <si>
    <t>317AGRLT202200193</t>
  </si>
  <si>
    <t>HILUX</t>
  </si>
  <si>
    <t>SS/01/OPS/01/2023/004</t>
  </si>
  <si>
    <t>BK-1057-ACV</t>
  </si>
  <si>
    <t>MHKM5FB4JMK033632</t>
  </si>
  <si>
    <t>310AGRLT202100653</t>
  </si>
  <si>
    <t>PT BNI Sekuritas</t>
  </si>
  <si>
    <t>SS/03/OPS/01/2023/005</t>
  </si>
  <si>
    <t xml:space="preserve">L-1121-FR </t>
  </si>
  <si>
    <t xml:space="preserve">L-1171-DR </t>
  </si>
  <si>
    <t xml:space="preserve">MHFJB8EM1M1080700 </t>
  </si>
  <si>
    <t>SS/06/OPS/01/2023/006</t>
  </si>
  <si>
    <t>AB-1867-QX</t>
  </si>
  <si>
    <t>JTNGF3DH5K8026253</t>
  </si>
  <si>
    <t>TOYOTA ALPHARD-2.5 G A/T</t>
  </si>
  <si>
    <t>317AGRLT201900627</t>
  </si>
  <si>
    <t>PT BANK RAKYAT INDONESIA (Persero) TBK</t>
  </si>
  <si>
    <t>SS/04/OPS/01/2023/005</t>
  </si>
  <si>
    <t>SS/07/OPS/01/2023/001</t>
  </si>
  <si>
    <t>310AGRLT202100455</t>
  </si>
  <si>
    <t>B-9299-WAH</t>
  </si>
  <si>
    <t>MHCTBR54FJK178144</t>
  </si>
  <si>
    <t>330AGRLT201800569</t>
  </si>
  <si>
    <t>D-8411-FF</t>
  </si>
  <si>
    <t>MHCTBR54FJK177826</t>
  </si>
  <si>
    <t>330AGRLT201800541</t>
  </si>
  <si>
    <t xml:space="preserve">MHKAB1BY8NK026970 </t>
  </si>
  <si>
    <t>B-1891-DFL</t>
  </si>
  <si>
    <t>MHKAB1BY3NK008957</t>
  </si>
  <si>
    <t>317AGRLT202300007</t>
  </si>
  <si>
    <t>MAGELANG</t>
  </si>
  <si>
    <t>PT BANK RAKYAT INDONESIA (PERSERO) TBK</t>
  </si>
  <si>
    <t>PT CJ FEED MEDAN</t>
  </si>
  <si>
    <t>MEGA CENTRAL FINANCE</t>
  </si>
  <si>
    <t>Batal. PC sudah di kembalikan tgl 06 Jan 23</t>
  </si>
  <si>
    <t>Toyota Corolla Cross</t>
  </si>
  <si>
    <t>Buah Batu (Bandung)</t>
  </si>
  <si>
    <t>SS/07/OPS/01/2023/002</t>
  </si>
  <si>
    <t>H-1127-PP</t>
  </si>
  <si>
    <t>MHKV3CA3JNK025400</t>
  </si>
  <si>
    <t>Purwodadi</t>
  </si>
  <si>
    <t>SS/04/OPS/01/2023/006</t>
  </si>
  <si>
    <t>BK-1280-ABA</t>
  </si>
  <si>
    <t>BK-1282-ABA</t>
  </si>
  <si>
    <t>BK-1281-ABA</t>
  </si>
  <si>
    <t>BK-1283-ABA</t>
  </si>
  <si>
    <t>BK-1285-ABA</t>
  </si>
  <si>
    <t>BK-1294-ABA</t>
  </si>
  <si>
    <t>BK-1287-ABA</t>
  </si>
  <si>
    <t>BK-1286-ABA</t>
  </si>
  <si>
    <t>BK-1292-ABA</t>
  </si>
  <si>
    <t>BK-1288-ABA</t>
  </si>
  <si>
    <t>BK-1284-ABA</t>
  </si>
  <si>
    <t>BK-1179-ABA</t>
  </si>
  <si>
    <t>BK-1356-ABA</t>
  </si>
  <si>
    <t>MHKM5EA3JKK148811</t>
  </si>
  <si>
    <t>MHKM5EA3JKK158681</t>
  </si>
  <si>
    <t>MHKM5EA3JKK160693</t>
  </si>
  <si>
    <t>MHKM5EA3JKK161274</t>
  </si>
  <si>
    <t>MHKM5EA3JKK161657</t>
  </si>
  <si>
    <t>MHKM5EA3JKK153055</t>
  </si>
  <si>
    <t>MHKM5EA3JKK162469</t>
  </si>
  <si>
    <t>MHKM5EA3JKK161543</t>
  </si>
  <si>
    <t>MHKM5EA3JKK160605</t>
  </si>
  <si>
    <t>MHKM5EA3JKK160702</t>
  </si>
  <si>
    <t>MHKM5EA3JKK161315</t>
  </si>
  <si>
    <t>MHFJW8EM2L2380002</t>
  </si>
  <si>
    <t>MHFJW8EM6L2379807</t>
  </si>
  <si>
    <t>310AGRLT202000037</t>
  </si>
  <si>
    <t>310AGRLT202000039</t>
  </si>
  <si>
    <t>Simalungun</t>
  </si>
  <si>
    <t>PT PRIMORDIA SIPARUP PERKASA</t>
  </si>
  <si>
    <t>sesampainya unit</t>
  </si>
  <si>
    <t>Nias</t>
  </si>
  <si>
    <t>B-1218-DKH</t>
  </si>
  <si>
    <t>B-1660-DKH</t>
  </si>
  <si>
    <t>MHKAA1BY1NK018535</t>
  </si>
  <si>
    <t>312AGRLT202200493</t>
  </si>
  <si>
    <t>312AGRLT202200489</t>
  </si>
  <si>
    <t>PT MEGA CENTRAL FINANCE</t>
  </si>
  <si>
    <t>B-1904-DKH</t>
  </si>
  <si>
    <t>B-1882-DKH</t>
  </si>
  <si>
    <t>B-1634-DKH</t>
  </si>
  <si>
    <t>B-1330-DKJ</t>
  </si>
  <si>
    <t>B-1208-DKJ</t>
  </si>
  <si>
    <t>B-1952-DKH</t>
  </si>
  <si>
    <t>B-1186-DKJ</t>
  </si>
  <si>
    <t>B-1250-DKJ</t>
  </si>
  <si>
    <t>B-1685-DKL</t>
  </si>
  <si>
    <t>312AGRLT202200463</t>
  </si>
  <si>
    <t>312AGRLT202200465</t>
  </si>
  <si>
    <t>312AGRLT202200445</t>
  </si>
  <si>
    <t>312AGRLT202200441</t>
  </si>
  <si>
    <t>312AGRLT202200481</t>
  </si>
  <si>
    <t>312AGRLT202200447</t>
  </si>
  <si>
    <t xml:space="preserve">PT MEGA AUTO FINANCE </t>
  </si>
  <si>
    <t>MHKAA1BYXNK018601</t>
  </si>
  <si>
    <t>BK-1887-ADZ</t>
  </si>
  <si>
    <t>Payakumbuh</t>
  </si>
  <si>
    <t>B-1409-DKL</t>
  </si>
  <si>
    <t>B-1194-DKJ</t>
  </si>
  <si>
    <t>B-1640-DKH</t>
  </si>
  <si>
    <t>BK-1894-ADZ</t>
  </si>
  <si>
    <t>B-1389-DKL</t>
  </si>
  <si>
    <t>B-1340-DKJ</t>
  </si>
  <si>
    <t>MHKAA1BY5NK018635</t>
  </si>
  <si>
    <t>312AGRLT202200437</t>
  </si>
  <si>
    <t>312AGRLT202200487</t>
  </si>
  <si>
    <t>312AGRLT202200507</t>
  </si>
  <si>
    <t>312AGRLT202200451</t>
  </si>
  <si>
    <t>312AGRLT202200497</t>
  </si>
  <si>
    <t>Teluk Kuantan</t>
  </si>
  <si>
    <t>BK-1417-AAL</t>
  </si>
  <si>
    <t>MHKM5EA3JKK145003</t>
  </si>
  <si>
    <t>314AGRLT202100059</t>
  </si>
  <si>
    <t>BK-1233-AAT</t>
  </si>
  <si>
    <t>MHKM5EA3JKK153033</t>
  </si>
  <si>
    <t>SS/03/OPS/01/2023/006</t>
  </si>
  <si>
    <t>PT Dimarco Mitra Utama</t>
  </si>
  <si>
    <t>MHKM5EA3JKK135274</t>
  </si>
  <si>
    <t xml:space="preserve">B-2430-SYZ </t>
  </si>
  <si>
    <t>318AGRLT202200151</t>
  </si>
  <si>
    <t xml:space="preserve">L-1245-M </t>
  </si>
  <si>
    <t>B-2738-SIE</t>
  </si>
  <si>
    <t>MHKM5EA3JKK148498</t>
  </si>
  <si>
    <t>MHKM5EA3JKK131796</t>
  </si>
  <si>
    <t>PT ADVANTA</t>
  </si>
  <si>
    <t>SS/06/OPS/01/2023/007</t>
  </si>
  <si>
    <t>340AGRLT202100007</t>
  </si>
  <si>
    <t xml:space="preserve">L-1655-PF </t>
  </si>
  <si>
    <t>MHKM5EA3JKK160769</t>
  </si>
  <si>
    <t xml:space="preserve">B-2947-SRD </t>
  </si>
  <si>
    <t>MHKS6GK3JLJ005007</t>
  </si>
  <si>
    <t>PT BENFOOD</t>
  </si>
  <si>
    <t>B-2332-SRU</t>
  </si>
  <si>
    <t>MHKM5FA4JMK070698</t>
  </si>
  <si>
    <t>PT PLN (PERSERO)</t>
  </si>
  <si>
    <t>SS/02/OPS/01/2023/005</t>
  </si>
  <si>
    <t>L-9755-GM</t>
  </si>
  <si>
    <t>MHCTBR54FJK177827</t>
  </si>
  <si>
    <t>330AGRLT201800549</t>
  </si>
  <si>
    <t>330AGRLT201800573</t>
  </si>
  <si>
    <t>AB-8209-GU</t>
  </si>
  <si>
    <t>MHCTBR54FJK177846</t>
  </si>
  <si>
    <t>SS/04/OPS/01/2023/007</t>
  </si>
  <si>
    <t>BK-8710-EL</t>
  </si>
  <si>
    <t>MHCTBR54FJK177830</t>
  </si>
  <si>
    <t>PICK UP LC 2.5 M/T</t>
  </si>
  <si>
    <t>330AGRLT201800575</t>
  </si>
  <si>
    <t>B-1393-DFV</t>
  </si>
  <si>
    <t>MHKAB1BY2NK023336</t>
  </si>
  <si>
    <t>PT BANK MANDIRI TASPEN</t>
  </si>
  <si>
    <t>318AGRLT202200071</t>
  </si>
  <si>
    <t>312AGRLT202100317</t>
  </si>
  <si>
    <t xml:space="preserve">DA-1451-CB </t>
  </si>
  <si>
    <t>DA-1537-ID</t>
  </si>
  <si>
    <t>MHKM5EA3JKK154603</t>
  </si>
  <si>
    <t xml:space="preserve">
317AGRLT201900469</t>
  </si>
  <si>
    <t xml:space="preserve">PT Auto Service Delta Niaga </t>
  </si>
  <si>
    <t>Pangkalan Bun</t>
  </si>
  <si>
    <t>D1541AJD</t>
  </si>
  <si>
    <t>D-1213-AIN</t>
  </si>
  <si>
    <t>MHKM5EA3JLK165910</t>
  </si>
  <si>
    <t>312AGRLT202100335</t>
  </si>
  <si>
    <t>BANDUNJG</t>
  </si>
  <si>
    <t>L-9754-GM</t>
  </si>
  <si>
    <t>MHCTBR54FJK177828</t>
  </si>
  <si>
    <t>330AGRLT201800547</t>
  </si>
  <si>
    <t>SS/06/OPS/01/2023/008</t>
  </si>
  <si>
    <t>DB-8293-LG</t>
  </si>
  <si>
    <t>MHCTBR54FJK177843</t>
  </si>
  <si>
    <t>330AGRLT201800571</t>
  </si>
  <si>
    <t>B-1779-DFL</t>
  </si>
  <si>
    <t>B-1514-DFK</t>
  </si>
  <si>
    <t>MHKAB1BY3NK009655</t>
  </si>
  <si>
    <t>MHKAB1BY1NK012277</t>
  </si>
  <si>
    <t>317AGRLT202200551</t>
  </si>
  <si>
    <t>BM-9402-TW</t>
  </si>
  <si>
    <t>MHCTBR54FJK177849</t>
  </si>
  <si>
    <t>330AGRLT201800555</t>
  </si>
  <si>
    <t>L-9753-GM</t>
  </si>
  <si>
    <t>MHCTBR54FJK177829</t>
  </si>
  <si>
    <t>330AGRLT201800551</t>
  </si>
  <si>
    <t>B-2173-SJB</t>
  </si>
  <si>
    <t>MMBGUKR10KH018486</t>
  </si>
  <si>
    <t>340AGRLT201900395</t>
  </si>
  <si>
    <t>PT DOULTON</t>
  </si>
  <si>
    <t>BG-1326-OV</t>
  </si>
  <si>
    <t>MHFJB8EM7K1055538</t>
  </si>
  <si>
    <t>310AGRLT202100495</t>
  </si>
  <si>
    <t>PT EONCHEMICALS</t>
  </si>
  <si>
    <t>L-1698-IZ</t>
  </si>
  <si>
    <t>MHKM5EA3JJK118266</t>
  </si>
  <si>
    <t>330AGRLT201800451</t>
  </si>
  <si>
    <t>SS/01/OPS/01/2023/005</t>
  </si>
  <si>
    <t>SS/03/OPS/01/2023/007</t>
  </si>
  <si>
    <t>BM-1997-AE</t>
  </si>
  <si>
    <t>MHFJB8EM7H1020443</t>
  </si>
  <si>
    <t>BG-1053-OT</t>
  </si>
  <si>
    <t>MK2NCWMANKJ000398</t>
  </si>
  <si>
    <t>MITSUBISHI-XPANDER-GLS M/T</t>
  </si>
  <si>
    <t xml:space="preserve">Dumai </t>
  </si>
  <si>
    <t>317AGRLT201700048</t>
  </si>
  <si>
    <t>BG-8672-IJ</t>
  </si>
  <si>
    <t>MHKT3BA1JJK043434</t>
  </si>
  <si>
    <t>310AGRLT202200013</t>
  </si>
  <si>
    <t>PT TDM Tulang Bawang Lampung</t>
  </si>
  <si>
    <t>SS/03/OPS/01/2023/008</t>
  </si>
  <si>
    <t>B-1206-DKH</t>
  </si>
  <si>
    <t>SS/02/OPS/01/2023/006</t>
  </si>
  <si>
    <t>B-9300-SCM</t>
  </si>
  <si>
    <t>MHKB3BA1JNK087163</t>
  </si>
  <si>
    <t>PT AKR Corporindo Tbk</t>
  </si>
  <si>
    <t>B-9857-SCG</t>
  </si>
  <si>
    <t>MHKB3BA1JKK056809</t>
  </si>
  <si>
    <t>340AGRLT202200249</t>
  </si>
  <si>
    <t>SS/01/OPS/01/2023/006</t>
  </si>
  <si>
    <t>MITSUBISHI-XPANDER-SPORTY 1.5 A/T</t>
  </si>
  <si>
    <t>MK2NCWPARKJ005431</t>
  </si>
  <si>
    <t xml:space="preserve">B-2068-SIP </t>
  </si>
  <si>
    <t>312AGRLT202200299</t>
  </si>
  <si>
    <t>PT AUTOTECH INDONESIA</t>
  </si>
  <si>
    <t>MHKAB1BY7NK021288</t>
  </si>
  <si>
    <t>B-1238-DKA</t>
  </si>
  <si>
    <t>MHKAB1BY6NK027311</t>
  </si>
  <si>
    <t>Bogor</t>
  </si>
  <si>
    <t>Tunas Toyota Bintaro</t>
  </si>
  <si>
    <t>SS/07/OPS/01/2023/003</t>
  </si>
  <si>
    <t>SS/02/OPS/01/2023/007</t>
  </si>
  <si>
    <t xml:space="preserve">L-1163-AA </t>
  </si>
  <si>
    <t>MHKM5EA3JKK150863</t>
  </si>
  <si>
    <t xml:space="preserve">L-1698-PF </t>
  </si>
  <si>
    <t>MHKM5EA3JKK160298</t>
  </si>
  <si>
    <t>SS/06/OPS/01/2023/009</t>
  </si>
  <si>
    <t>SS/01/OPS/01/2023/007</t>
  </si>
  <si>
    <t>B-1669-DFY</t>
  </si>
  <si>
    <t>MHKAA1BY1NK001489</t>
  </si>
  <si>
    <t xml:space="preserve">B-2296-SIY </t>
  </si>
  <si>
    <t>MHKM5EA3JKK160954</t>
  </si>
  <si>
    <t>317AGRLT202200273</t>
  </si>
  <si>
    <t>Tambahan biaya plat profit</t>
  </si>
  <si>
    <t>SS/07/OPS/01/2023/004</t>
  </si>
  <si>
    <t>L-1538-MR</t>
  </si>
  <si>
    <t>B-1518-DFR</t>
  </si>
  <si>
    <t>MHKAB1BY5NK019281</t>
  </si>
  <si>
    <t>PT Indonesia Tri Sembilan</t>
  </si>
  <si>
    <t>SS/06/OPS/01/2023/010</t>
  </si>
  <si>
    <t>318AGRLT202200127</t>
  </si>
  <si>
    <t>SS/02/OPS/01/2023/008</t>
  </si>
  <si>
    <t>B-9300-WAH</t>
  </si>
  <si>
    <t>MHCTBR54FJK178146</t>
  </si>
  <si>
    <t>BM-1091-OZ</t>
  </si>
  <si>
    <t>MHKV5EA1JKK055843</t>
  </si>
  <si>
    <t>317AGRLT201900311</t>
  </si>
  <si>
    <t>B-1913-DFG</t>
  </si>
  <si>
    <t>MHKM5EA3JMK195636</t>
  </si>
  <si>
    <t>312AGRLT202200011</t>
  </si>
  <si>
    <t xml:space="preserve">DA-1626-IK </t>
  </si>
  <si>
    <t>DA-1588-JR</t>
  </si>
  <si>
    <t>MHKAB1BY8NK025429</t>
  </si>
  <si>
    <t>Tabalong</t>
  </si>
  <si>
    <t>Banjarbaru</t>
  </si>
  <si>
    <t>Bank Kal-Sel</t>
  </si>
  <si>
    <t>H-1860-QH</t>
  </si>
  <si>
    <t>MHCTBR54FJK178147</t>
  </si>
  <si>
    <t>330AGRLT201800557</t>
  </si>
  <si>
    <t>BH-1159-NX</t>
  </si>
  <si>
    <t>MHKM5EA2JMK084045</t>
  </si>
  <si>
    <t>312AGRLT202300003</t>
  </si>
  <si>
    <t>PT ULTRAJAYA</t>
  </si>
  <si>
    <t>312AGRLT201700145</t>
  </si>
  <si>
    <t>DD-1631-SN</t>
  </si>
  <si>
    <t>MHKV5EA1JHK031117</t>
  </si>
  <si>
    <t>D-1184-AKF</t>
  </si>
  <si>
    <t>MHKAB1BY8NK032557</t>
  </si>
  <si>
    <t>312AGRLT202200395</t>
  </si>
  <si>
    <t>PT BANK PERKREDITAN RAKYAT SUBANG GEMI NASTITI (BPR SUBANG)</t>
  </si>
  <si>
    <t>L-1952-WX</t>
  </si>
  <si>
    <t>H-1260-CA</t>
  </si>
  <si>
    <t>MHFJB8EM7M1080510</t>
  </si>
  <si>
    <t>MHFJB8EM9L1069166</t>
  </si>
  <si>
    <t>PT Bank Central Asia</t>
  </si>
  <si>
    <t>SS/04/OPS/01/2023/008</t>
  </si>
  <si>
    <t>B-SZ-BR13</t>
  </si>
  <si>
    <t>B-1323-DFL</t>
  </si>
  <si>
    <t>B-1904-DFJ</t>
  </si>
  <si>
    <t>MHFJB8EM2N1095515</t>
  </si>
  <si>
    <t xml:space="preserve">MHFJB8EM2N1096096 </t>
  </si>
  <si>
    <t>PT ATNIC EKOTEKNO WICAKSANA</t>
  </si>
  <si>
    <t>340AGRLT202200021</t>
  </si>
  <si>
    <t>B-1416-DKA</t>
  </si>
  <si>
    <t>MHKAA1BY6NK012147</t>
  </si>
  <si>
    <t>340AGRLT202200247</t>
  </si>
  <si>
    <t xml:space="preserve">B-2679-SRQ </t>
  </si>
  <si>
    <t>MHKM5EB3JMK032131</t>
  </si>
  <si>
    <t>PT EKA JAYA INTERNASIONAL</t>
  </si>
  <si>
    <t>SS/01/OPS/01/2023/008</t>
  </si>
  <si>
    <t>312AGRLT202300005</t>
  </si>
  <si>
    <t>KT-1258-KJ</t>
  </si>
  <si>
    <t>MHKM5EA2JJK052970</t>
  </si>
  <si>
    <t>312AGRLT202100391</t>
  </si>
  <si>
    <t>PT DAGSAP ENDURA EATORE</t>
  </si>
  <si>
    <t>CIKUPA</t>
  </si>
  <si>
    <t>Calya</t>
  </si>
  <si>
    <t>MHKA6GJ6JNJ646794</t>
  </si>
  <si>
    <t>Karawang</t>
  </si>
  <si>
    <t>Bandarjaya</t>
  </si>
  <si>
    <t>MHFAA8GS5N0791578</t>
  </si>
  <si>
    <t>Tunas Toyota Bandarjaya Lampung</t>
  </si>
  <si>
    <t>Hilux 2.4 DC</t>
  </si>
  <si>
    <t>MR0BB3CD8N5810846</t>
  </si>
  <si>
    <t>MHKAB1BY4NK021104</t>
  </si>
  <si>
    <t>MHKAB1BY9NK020742</t>
  </si>
  <si>
    <t>MHFJB8EM8N1109210</t>
  </si>
  <si>
    <t>Radin Inten</t>
  </si>
  <si>
    <t>MHKA6GJ6JNJ158696</t>
  </si>
  <si>
    <t>MHKAB1BY9NK021051</t>
  </si>
  <si>
    <t>DT-1745-YE</t>
  </si>
  <si>
    <t>DD-1680-MW</t>
  </si>
  <si>
    <t>MHKM5EA2JKK060186</t>
  </si>
  <si>
    <t>MHKM5EA2JKK060982</t>
  </si>
  <si>
    <t>327AGRLT202200093</t>
  </si>
  <si>
    <t>PT BANK NEGARA INDONESIA (PERSERO) TBK</t>
  </si>
  <si>
    <t>1NRG184904</t>
  </si>
  <si>
    <t>1NRG073195</t>
  </si>
  <si>
    <t>DD-1824-SE</t>
  </si>
  <si>
    <t>MHKS6DJ2JHJ008034</t>
  </si>
  <si>
    <t>B-2994-SYC</t>
  </si>
  <si>
    <t>MHFJB8EM5J1037523</t>
  </si>
  <si>
    <t>310AGRLT202100827</t>
  </si>
  <si>
    <t xml:space="preserve">B-1518-DFH </t>
  </si>
  <si>
    <t>MHKAB1BY1MK001682</t>
  </si>
  <si>
    <t>PT DIAN SWASTATIKA SENTOSA TBK</t>
  </si>
  <si>
    <t>SS/01/OPS/01/2023/009</t>
  </si>
  <si>
    <t>SS/04/OPS/01/2023/009</t>
  </si>
  <si>
    <t>B-1965-DKK</t>
  </si>
  <si>
    <t>B-1630-DKH</t>
  </si>
  <si>
    <t>B-1987-DKK</t>
  </si>
  <si>
    <t>B-1985-DKK</t>
  </si>
  <si>
    <t>B-1961-DKK</t>
  </si>
  <si>
    <t>B-1975-DKK</t>
  </si>
  <si>
    <t>MHKAA1BY3NK018407</t>
  </si>
  <si>
    <t>MHKAA1BY8NK018600</t>
  </si>
  <si>
    <t>MHKAA1BY6NK018238</t>
  </si>
  <si>
    <t>MHKAA1BY6NK018465</t>
  </si>
  <si>
    <t>MHKAA1BY4NK018528</t>
  </si>
  <si>
    <t>MHKAA1BY1NK018566</t>
  </si>
  <si>
    <t>MHKAA1BY9NK018377</t>
  </si>
  <si>
    <t>MHKAA1BY4NK018433</t>
  </si>
  <si>
    <t>312AGRLT202200491</t>
  </si>
  <si>
    <t>312AGRLT202200505</t>
  </si>
  <si>
    <t>312AGRLT202200455</t>
  </si>
  <si>
    <t>312AGRLT202200475</t>
  </si>
  <si>
    <t>BULUKUMBA</t>
  </si>
  <si>
    <t>MALANG</t>
  </si>
  <si>
    <t>Serang</t>
  </si>
  <si>
    <t>B-1624-DKH</t>
  </si>
  <si>
    <t>B-1749-DKL</t>
  </si>
  <si>
    <t>B 1179 DKM</t>
  </si>
  <si>
    <t>B-1658-DKH</t>
  </si>
  <si>
    <t>B-1399-DKL</t>
  </si>
  <si>
    <t>B-1878-DKH</t>
  </si>
  <si>
    <t>B-1401-DKL</t>
  </si>
  <si>
    <t>B-1691-DKL</t>
  </si>
  <si>
    <t>MHKAA1BY3NK018715</t>
  </si>
  <si>
    <t>MHKAA1BY8NK018743</t>
  </si>
  <si>
    <t>MHKAA1BY3NK018987</t>
  </si>
  <si>
    <t>MHKAA1BY0NK018607</t>
  </si>
  <si>
    <t>MHKAA1BYXNK018579</t>
  </si>
  <si>
    <t>MHKAA1BY3NK018813</t>
  </si>
  <si>
    <t>MHKAA1BY9NK018654</t>
  </si>
  <si>
    <t>MHKAA1BY3NK018553</t>
  </si>
  <si>
    <t>MHKAA1BY3NK018875</t>
  </si>
  <si>
    <t>MHKAA1BY9NK018962</t>
  </si>
  <si>
    <t>MHKAA1BY1NK018678</t>
  </si>
  <si>
    <t>MHKAA1BY4NK018819</t>
  </si>
  <si>
    <t>312SO202200467</t>
  </si>
  <si>
    <t>312SO202200505</t>
  </si>
  <si>
    <t>312SO202200491</t>
  </si>
  <si>
    <t>312SO202200447</t>
  </si>
  <si>
    <t>312SO202200455</t>
  </si>
  <si>
    <t>BONE</t>
  </si>
  <si>
    <t>SULAWESI BARAT</t>
  </si>
  <si>
    <t>MANADO</t>
  </si>
  <si>
    <t>SIDOARDJO</t>
  </si>
  <si>
    <t>Majalengka</t>
  </si>
  <si>
    <t>B-1815-DFX</t>
  </si>
  <si>
    <t>MHKAA1BY6NK009202</t>
  </si>
  <si>
    <t>330AGRLT202300005</t>
  </si>
  <si>
    <t>PT Esco Utama</t>
  </si>
  <si>
    <t>INV/ATU/I/2023/0057</t>
  </si>
  <si>
    <t>MHFJB8EM9N1109166</t>
  </si>
  <si>
    <t>MHFJB8EM7N1109151</t>
  </si>
  <si>
    <t>MHFJB8EM3N1109129</t>
  </si>
  <si>
    <t>MHFJB8EMXN1109144</t>
  </si>
  <si>
    <t>MHFJB8EM1N1109131</t>
  </si>
  <si>
    <t>MHFJB8EM0N1109119</t>
  </si>
  <si>
    <t>MHFJB8EM8N1109109</t>
  </si>
  <si>
    <t>MHFJW8EM4N2406876</t>
  </si>
  <si>
    <t>MHFJW8EM2N2406875</t>
  </si>
  <si>
    <t>MHFJW8EM0N2406874</t>
  </si>
  <si>
    <t>MHFJW8EM9N2406873</t>
  </si>
  <si>
    <t>MHFJW8EM7N2406872</t>
  </si>
  <si>
    <t>MHFJW8EM7N2407312</t>
  </si>
  <si>
    <t>MR0KB8CD5N1137082</t>
  </si>
  <si>
    <t>MR0KB8CD7N1137505</t>
  </si>
  <si>
    <t>Toyota Innova 2.4 G M/T</t>
  </si>
  <si>
    <t>Toyota Innova 2.0 G M/T</t>
  </si>
  <si>
    <t>Toyota Hilux Double Cabin G 4x4 MT</t>
  </si>
  <si>
    <t>INV/ATU/I/2023/0036</t>
  </si>
  <si>
    <t>sudeco &amp; dealer</t>
  </si>
  <si>
    <t>312AGRLT202200495</t>
  </si>
  <si>
    <t>Bengkulu</t>
  </si>
  <si>
    <t>Batal tarik, unit diperpanjang masa sewa</t>
  </si>
  <si>
    <t>MHKAA1BY3NK014146</t>
  </si>
  <si>
    <t>MHKAA1BY2NK015398</t>
  </si>
  <si>
    <t>MHKAA1BYXNK017366</t>
  </si>
  <si>
    <t>MHKAA1BY6NK015243</t>
  </si>
  <si>
    <t>MHKAA1BYXNK015665</t>
  </si>
  <si>
    <t>MHKAA1BY8NK016281</t>
  </si>
  <si>
    <t>MHKAA1BY0NK017439</t>
  </si>
  <si>
    <t>MHKAA1BY4NK017329</t>
  </si>
  <si>
    <t>Gresik</t>
  </si>
  <si>
    <t>MHKV3BA6JKK013491</t>
  </si>
  <si>
    <t xml:space="preserve">L-1891-PE </t>
  </si>
  <si>
    <t>B-9802-SCL</t>
  </si>
  <si>
    <t>MHKB3BA1JNK084921</t>
  </si>
  <si>
    <t>PT TAG</t>
  </si>
  <si>
    <t>SS/06/OPS/01/2023/011</t>
  </si>
  <si>
    <t>340AGRLT202200179</t>
  </si>
  <si>
    <t>MHKE8FA3JNK091063</t>
  </si>
  <si>
    <t>SS/07/OPS/01/2023/005</t>
  </si>
  <si>
    <t>BM-9456-TV</t>
  </si>
  <si>
    <t>SS/03/OPS/01/2023/009</t>
  </si>
  <si>
    <t>MR0KS8CD6H1035990</t>
  </si>
  <si>
    <t>TOYOTA-HILUX-DC G M/T DIESEL</t>
  </si>
  <si>
    <t>317AGRLT201700053</t>
  </si>
  <si>
    <t>D-1369-AII</t>
  </si>
  <si>
    <t>MHKM5EA3JKK161667</t>
  </si>
  <si>
    <t>312AGRLT202100137</t>
  </si>
  <si>
    <t>D-1393-AII</t>
  </si>
  <si>
    <t>MHFGW8EM6K1028927</t>
  </si>
  <si>
    <t>312AGRLT201900317</t>
  </si>
  <si>
    <t>B-2638-SII</t>
  </si>
  <si>
    <t>MHKM5EA3JKK147059</t>
  </si>
  <si>
    <t>327AGRLT202200257</t>
  </si>
  <si>
    <t>PT YPTT SOLUTONS INDONESIA</t>
  </si>
  <si>
    <t>DD-1705-QT</t>
  </si>
  <si>
    <t>MHKS6DJ2JJJ008697</t>
  </si>
  <si>
    <t>327AGRLT201800005</t>
  </si>
  <si>
    <t>D-8149-FM</t>
  </si>
  <si>
    <t>MHKP3CA1JLK208944</t>
  </si>
  <si>
    <t>UNIT RC</t>
  </si>
  <si>
    <t>Tendean</t>
  </si>
  <si>
    <t>SS/02/OPS/01/2023/009</t>
  </si>
  <si>
    <t>317AGRLT201900525</t>
  </si>
  <si>
    <t>BE-1913-YJ</t>
  </si>
  <si>
    <t>MHKM5EA3JKK153600</t>
  </si>
  <si>
    <t>Bank BRI Sidomulyo Lampung</t>
  </si>
  <si>
    <t>B-1003-DKM</t>
  </si>
  <si>
    <t>317AGRLT201900469</t>
  </si>
  <si>
    <t xml:space="preserve">DA-1537-ID </t>
  </si>
  <si>
    <t>MHKAA1BY5NK004153</t>
  </si>
  <si>
    <t xml:space="preserve">B-1517-DKC </t>
  </si>
  <si>
    <t>317AGRLT202200277</t>
  </si>
  <si>
    <t>MHKAA1BYXNK011681</t>
  </si>
  <si>
    <t xml:space="preserve">D-1659-AJY </t>
  </si>
  <si>
    <t>SS/02/OPS/01/2023/010</t>
  </si>
  <si>
    <t>CABANG</t>
  </si>
  <si>
    <t>B-2742-SIQ</t>
  </si>
  <si>
    <t>MHKM5EA3JKK151949</t>
  </si>
  <si>
    <t>317AGRLT201900513</t>
  </si>
  <si>
    <t>SERANG</t>
  </si>
  <si>
    <t>PT BANK RAKYAT INDONESIA (Persero)</t>
  </si>
  <si>
    <t xml:space="preserve">D-1217-AIN </t>
  </si>
  <si>
    <t>B-1707-DFW</t>
  </si>
  <si>
    <t>MHKM5EA3JLK163255</t>
  </si>
  <si>
    <t>MHKAA1BY3NK003129</t>
  </si>
  <si>
    <t>SS/01/OPS/01/2023/010</t>
  </si>
  <si>
    <t>B-9627-SCM</t>
  </si>
  <si>
    <t>MHYHDC61TNJ246387</t>
  </si>
  <si>
    <t>H-9020-JS</t>
  </si>
  <si>
    <t>MHKW3CA3JKK023190</t>
  </si>
  <si>
    <t>Purwokerto</t>
  </si>
  <si>
    <t>PT Bringin Gigantara</t>
  </si>
  <si>
    <t>340AGRLT202200227</t>
  </si>
  <si>
    <t>SS/04/OPS/01/2023/010</t>
  </si>
  <si>
    <t>MHFJW8EM3N2407467</t>
  </si>
  <si>
    <t>SS/04/OPS/01/2023/011</t>
  </si>
  <si>
    <t xml:space="preserve">L-1868-ACC </t>
  </si>
  <si>
    <t>MHKAA1BY9NK005581</t>
  </si>
  <si>
    <t xml:space="preserve">L-1679-PF </t>
  </si>
  <si>
    <t>MHKM5EA3JKK16076</t>
  </si>
  <si>
    <t>318AGRLT202200155</t>
  </si>
  <si>
    <t>PT Taman Dayu Golf</t>
  </si>
  <si>
    <t>SS/05/OPS/01/2023/003</t>
  </si>
  <si>
    <t>D-8166-FM</t>
  </si>
  <si>
    <t>MHKP3CA1JLK212980</t>
  </si>
  <si>
    <t>SS/03/OPS/01/2023/010</t>
  </si>
  <si>
    <t>Tagihan Cabang</t>
  </si>
  <si>
    <t>H-8139-CA</t>
  </si>
  <si>
    <t>MHKB3BA1JLK067269</t>
  </si>
  <si>
    <t>DD-8196-SA</t>
  </si>
  <si>
    <t>MHKB3BA1JLK067236</t>
  </si>
  <si>
    <t>Kutoarjo</t>
  </si>
  <si>
    <t>SS/04/OPS/01/2023/012</t>
  </si>
  <si>
    <t>340AGRLT202000291</t>
  </si>
  <si>
    <t>340AGRLT202000287</t>
  </si>
  <si>
    <t>SS/01/OPS/01/2023/011</t>
  </si>
  <si>
    <t>SS/07/OPS/01/2023/006</t>
  </si>
  <si>
    <t>BK-9936-EP</t>
  </si>
  <si>
    <t>MR0KB8GDK1208947</t>
  </si>
  <si>
    <t>Toyota Hilux DC G M/T</t>
  </si>
  <si>
    <t>B-9313-SBC</t>
  </si>
  <si>
    <t>MMBJNKL300JH036132</t>
  </si>
  <si>
    <t>Mitsubshi Triton 2.5 l DC</t>
  </si>
  <si>
    <t>312AGRLT201900173</t>
  </si>
  <si>
    <t>Merek, Medan</t>
  </si>
  <si>
    <t>PT Ultra Sumatera Dairi Farm</t>
  </si>
  <si>
    <t>SS/03/OPS/01/2023/011</t>
  </si>
  <si>
    <t>SS/02/OPS/01/2023/011</t>
  </si>
  <si>
    <t xml:space="preserve">MHKAB1BY9NK028789 </t>
  </si>
  <si>
    <t>B-BSI-AVZ</t>
  </si>
  <si>
    <t>310AGRLT202200795</t>
  </si>
  <si>
    <t>TYT Gatsu</t>
  </si>
  <si>
    <t>PT BANK SYARIAH INDONESIA</t>
  </si>
  <si>
    <t>H-1306-PP</t>
  </si>
  <si>
    <t>MHKM5FB4JMK034291</t>
  </si>
  <si>
    <t>B-2715-SIH</t>
  </si>
  <si>
    <t>MHKM5EA3JKK136980</t>
  </si>
  <si>
    <t>PT BTN</t>
  </si>
  <si>
    <t>SS/04/OPS/01/2023/013</t>
  </si>
  <si>
    <t>B-1620-DKH</t>
  </si>
  <si>
    <t>MHKV5EA1JJK046891</t>
  </si>
  <si>
    <t>DK-1355-HG</t>
  </si>
  <si>
    <t>H-1735-JP</t>
  </si>
  <si>
    <t>MHKM5EA3JJK126350</t>
  </si>
  <si>
    <t>MHKV3CA3JNK025347</t>
  </si>
  <si>
    <t>PT COCA-COLA DISTRIBUTION INDONESIA</t>
  </si>
  <si>
    <t>PT PLN TEGAL Rayon BUMIAYU</t>
  </si>
  <si>
    <t>Bumiayu</t>
  </si>
  <si>
    <t>SS/07/OPS/01/2023/007</t>
  </si>
  <si>
    <t xml:space="preserve">B-2680-SYG </t>
  </si>
  <si>
    <t>L-1770-PE</t>
  </si>
  <si>
    <t>MHKV3BA6JKK013550</t>
  </si>
  <si>
    <t>314AGRLT202200001</t>
  </si>
  <si>
    <t>SERPONG</t>
  </si>
  <si>
    <t>PT Adidaya Infocom Lestari</t>
  </si>
  <si>
    <t>SS/01/OPS/01/2023/012</t>
  </si>
  <si>
    <t>317AGRLT202200279</t>
  </si>
  <si>
    <t xml:space="preserve">B-2928-SYQ </t>
  </si>
  <si>
    <t>MHKV5EA1JJK046906</t>
  </si>
  <si>
    <t>BK-AVZ-PMD</t>
  </si>
  <si>
    <t>BK-AVZ-PMD2</t>
  </si>
  <si>
    <t>BK-AVZ-PMD3</t>
  </si>
  <si>
    <t>BK-AVZ-PMD4</t>
  </si>
  <si>
    <t>BK-AVZ-PMD5</t>
  </si>
  <si>
    <t>BK-AVZ-PMD6</t>
  </si>
  <si>
    <t>BK-AVZ-PMD7</t>
  </si>
  <si>
    <t>BK-AVZ-PMD8</t>
  </si>
  <si>
    <t>BK-AVZ-PMD9</t>
  </si>
  <si>
    <t>BK-AVZ-PMD10</t>
  </si>
  <si>
    <t>BK-AVZ-PMD11</t>
  </si>
  <si>
    <t>310AGRLT202200737</t>
  </si>
  <si>
    <t>BK-INV-PMD</t>
  </si>
  <si>
    <t>BK-INV-PMD2</t>
  </si>
  <si>
    <t>310AGRLT202200755</t>
  </si>
  <si>
    <t>317AGRLT201800503</t>
  </si>
  <si>
    <t xml:space="preserve">Banyuwangi </t>
  </si>
  <si>
    <t>SS/05/OPS/01/2023/004</t>
  </si>
  <si>
    <t>MHKM5EA3JKK159098</t>
  </si>
  <si>
    <t>L-1624-PF</t>
  </si>
  <si>
    <t>317AGRLT201800233</t>
  </si>
  <si>
    <t>MHKM5EA3JKK103922</t>
  </si>
  <si>
    <t>B-2909-SZY</t>
  </si>
  <si>
    <t>317AGRLT201800473</t>
  </si>
  <si>
    <t>SS/02/OPS/01/2023/012</t>
  </si>
  <si>
    <t>MHEJB8EM4J1029412</t>
  </si>
  <si>
    <t>BK-1135-HZ</t>
  </si>
  <si>
    <t>314AGRLT202100093</t>
  </si>
  <si>
    <t>PT PERSADA PALEMBANG RAYA</t>
  </si>
  <si>
    <t>MHKM5EA3JMK189674</t>
  </si>
  <si>
    <t>BA-1623 IV</t>
  </si>
  <si>
    <t>ISUZU TRAGA PICK UP</t>
  </si>
  <si>
    <t>MHCPHR54CLJ414489</t>
  </si>
  <si>
    <t>B-9638-SCI</t>
  </si>
  <si>
    <t>MHKV3CA3JKK021375</t>
  </si>
  <si>
    <t>BG-1737-U</t>
  </si>
  <si>
    <t>SS/03/OPS/01/2023/012</t>
  </si>
  <si>
    <t>340AGRLT202000417</t>
  </si>
  <si>
    <t>318AGRLT202000095</t>
  </si>
  <si>
    <t>B-2466-SRF</t>
  </si>
  <si>
    <t>MHKM5EA3JLK163459</t>
  </si>
  <si>
    <t>BK-1014-ADE</t>
  </si>
  <si>
    <t>MHKAB1BY5NK009964</t>
  </si>
  <si>
    <t>Padang Sidempuan</t>
  </si>
  <si>
    <t>PT Bank Mandiri Taspen Pos</t>
  </si>
  <si>
    <t>SS/03/OPS/01/2023/013</t>
  </si>
  <si>
    <t>B-2422-SII</t>
  </si>
  <si>
    <t>MHKM5EA3JKK147145</t>
  </si>
  <si>
    <t>327AGRLT202200253</t>
  </si>
  <si>
    <t>Sidoarjo</t>
  </si>
  <si>
    <t>B-2885-SII</t>
  </si>
  <si>
    <t>B-2542-SII</t>
  </si>
  <si>
    <t>MHKM5EA3JKK146778</t>
  </si>
  <si>
    <t>MHKM5EA3JKK147162</t>
  </si>
  <si>
    <t>DK-1541-HB</t>
  </si>
  <si>
    <t>DK-1540-HB</t>
  </si>
  <si>
    <t>B-2358-SZM</t>
  </si>
  <si>
    <t>B-2264-SZM</t>
  </si>
  <si>
    <t>B-2254-SZM</t>
  </si>
  <si>
    <t>B-2275-SZM</t>
  </si>
  <si>
    <t>B-2285-SZM</t>
  </si>
  <si>
    <t>B-2292-SZM</t>
  </si>
  <si>
    <t>B-2299-SZM</t>
  </si>
  <si>
    <t>B-2836-SZM</t>
  </si>
  <si>
    <t>B-2271-SZM</t>
  </si>
  <si>
    <t>B-2956-SZM</t>
  </si>
  <si>
    <t>B-2470-SZM</t>
  </si>
  <si>
    <t>B-2360-SZM</t>
  </si>
  <si>
    <t>B-2613-SZM</t>
  </si>
  <si>
    <t>B-2715-SZM</t>
  </si>
  <si>
    <t>B-2270-SZM</t>
  </si>
  <si>
    <t>B-2614-SZM</t>
  </si>
  <si>
    <t>B-2482-SZM</t>
  </si>
  <si>
    <t>B-2483-SZM</t>
  </si>
  <si>
    <t>B-2639-SZM</t>
  </si>
  <si>
    <t>D-1475-AGC</t>
  </si>
  <si>
    <t>B-2357-SZH</t>
  </si>
  <si>
    <t>B-2358-SZH</t>
  </si>
  <si>
    <t>B-2419-SZH</t>
  </si>
  <si>
    <t>B-2355-SZH</t>
  </si>
  <si>
    <t>B-2330-SZH</t>
  </si>
  <si>
    <t>B-2795-SZH</t>
  </si>
  <si>
    <t>BM-1114-NT</t>
  </si>
  <si>
    <t>B-2478-SZM</t>
  </si>
  <si>
    <t>MHKM5EA3JHK093019</t>
  </si>
  <si>
    <t>MHKM5EA3JHK093092</t>
  </si>
  <si>
    <t>MHKM5EA3JHK062496</t>
  </si>
  <si>
    <t>MHKM5EA3JHK074780</t>
  </si>
  <si>
    <t>MHKM5EA3JHK084137</t>
  </si>
  <si>
    <t>MHKM5EA3JHK086740</t>
  </si>
  <si>
    <t>MHKM5EA3JHK062021</t>
  </si>
  <si>
    <t>MHKM5EA3JHK078578</t>
  </si>
  <si>
    <t>MHKM5EA3JHK075246</t>
  </si>
  <si>
    <t>MHKM5EA3JHK087958</t>
  </si>
  <si>
    <t>MHKM5EA3JHK060424</t>
  </si>
  <si>
    <t>MHKM5EA3JHK087995</t>
  </si>
  <si>
    <t>MHKM5EA3JHK084921</t>
  </si>
  <si>
    <t>MHKM5EA3JHK062813</t>
  </si>
  <si>
    <t>MHKM5EA3JHK057930</t>
  </si>
  <si>
    <t>MHKM5EA3JHK060844</t>
  </si>
  <si>
    <t>MHKM5EA3JHK074933</t>
  </si>
  <si>
    <t>MHKM5EA3JHK051286</t>
  </si>
  <si>
    <t>MHKM5EA3JHK081428</t>
  </si>
  <si>
    <t>MHKM5EA3JHK086543</t>
  </si>
  <si>
    <t>MHKM5EA3JHK083676</t>
  </si>
  <si>
    <t>MHKM5EA3JHK091814</t>
  </si>
  <si>
    <t>MHKM5EA3JJK093776</t>
  </si>
  <si>
    <t>MHKM5EA3JJK093410</t>
  </si>
  <si>
    <t>MHKM5EA3JHK071807</t>
  </si>
  <si>
    <t>MHKM5EA3JHK061037</t>
  </si>
  <si>
    <t>MHKM5EA3JHK082969</t>
  </si>
  <si>
    <t>MHKM5EA3JHK068324</t>
  </si>
  <si>
    <t>MHKM5EA3JHK082731</t>
  </si>
  <si>
    <t>MHKM5EA3JHK079786</t>
  </si>
  <si>
    <t>MHKM5EA3JHK090461</t>
  </si>
  <si>
    <t>MHKM5EA3JHK072228</t>
  </si>
  <si>
    <t>310AGRLT202100035</t>
  </si>
  <si>
    <t>310AGRLT202100011</t>
  </si>
  <si>
    <t>310AGRLT202100059</t>
  </si>
  <si>
    <t>310AGRLT202100083</t>
  </si>
  <si>
    <t>310AGRLT202100019</t>
  </si>
  <si>
    <t>310AGRLT202100043</t>
  </si>
  <si>
    <t>PT BANK COMMENWEALTH</t>
  </si>
  <si>
    <t>Balaraja</t>
  </si>
  <si>
    <t>INV/23/01/01</t>
  </si>
  <si>
    <t>INRG215291</t>
  </si>
  <si>
    <t>INRG215243</t>
  </si>
  <si>
    <t>INRG215043</t>
  </si>
  <si>
    <t>312SO202200497</t>
  </si>
  <si>
    <t>312SO202200445</t>
  </si>
  <si>
    <t>INV/23/01/02</t>
  </si>
  <si>
    <t>INV/23/01/03</t>
  </si>
  <si>
    <t>Berau</t>
  </si>
  <si>
    <t>INV/23/01/04</t>
  </si>
  <si>
    <t>KT-1286-YN</t>
  </si>
  <si>
    <t>KT-1285-YN</t>
  </si>
  <si>
    <t>317AGRLT202200371</t>
  </si>
  <si>
    <t>INV/23/01/05</t>
  </si>
  <si>
    <t>INV/23/01/06</t>
  </si>
  <si>
    <t>KT-1071-YO</t>
  </si>
  <si>
    <t>317AGRLT202200351</t>
  </si>
  <si>
    <t>KT-1534-YN</t>
  </si>
  <si>
    <t>KT-1535-YN</t>
  </si>
  <si>
    <t>KT-1536-YN</t>
  </si>
  <si>
    <t>317AGRLT202200377</t>
  </si>
  <si>
    <t>Tarakan</t>
  </si>
  <si>
    <t>INV/23/01/07</t>
  </si>
  <si>
    <t>H-1656-JP</t>
  </si>
  <si>
    <t>MHKV3CA3JNK025308</t>
  </si>
  <si>
    <t>LUXIO</t>
  </si>
  <si>
    <t>PT PLN Rayon Kalasan</t>
  </si>
  <si>
    <t>H-1422-MH</t>
  </si>
  <si>
    <t>MHKM5FA4JMK074538</t>
  </si>
  <si>
    <t>Sukoharjo</t>
  </si>
  <si>
    <t>PT PLN</t>
  </si>
  <si>
    <t>SS/04/OPS/01/2023/014</t>
  </si>
  <si>
    <t>MHFJW8EM3N2407288</t>
  </si>
  <si>
    <t>INV/23/01/09</t>
  </si>
  <si>
    <t>MHFJW8EM7N2407410</t>
  </si>
  <si>
    <t>MHFJW8EM6N2407396</t>
  </si>
  <si>
    <t>MHFJW8EM8N2406864</t>
  </si>
  <si>
    <t>MHFJW8EM6N2406863</t>
  </si>
  <si>
    <t>MHFJW8EM4N2406862</t>
  </si>
  <si>
    <t>MHFJW8EM8N2406878</t>
  </si>
  <si>
    <t>MHFJW8EM6N2406877</t>
  </si>
  <si>
    <t>MHFJW8EM9N2407053</t>
  </si>
  <si>
    <t>MHFJW8EM8N2406993</t>
  </si>
  <si>
    <t>MHFJW8EM9N2407330</t>
  </si>
  <si>
    <t>MHFJW8EM2N2407282</t>
  </si>
  <si>
    <t>MHFJW8EM3N2407274</t>
  </si>
  <si>
    <t>MHFJW8EM6N2407267</t>
  </si>
  <si>
    <t>MHFJW8EM9N2407246</t>
  </si>
  <si>
    <t>MHFJW8EM5N2407227</t>
  </si>
  <si>
    <t>Majalengka/Cirebon</t>
  </si>
  <si>
    <t>317AGRLT202100347</t>
  </si>
  <si>
    <t>SS/07/OPS/01/2023/008</t>
  </si>
  <si>
    <t>INV/23/01/10</t>
  </si>
  <si>
    <t>L-9241-AC</t>
  </si>
  <si>
    <t>MHCTBR54FJK178145</t>
  </si>
  <si>
    <t>SS/01/OPS/01/2023/013</t>
  </si>
  <si>
    <t>B-2671-SIP</t>
  </si>
  <si>
    <t>MHFAW8EM0K0214085</t>
  </si>
  <si>
    <t>340AGRLT201900373</t>
  </si>
  <si>
    <t>B-1785-DKL</t>
  </si>
  <si>
    <t>SS/05/OPS/01/2023/005</t>
  </si>
  <si>
    <t>MHFJW8EM0N2407412</t>
  </si>
  <si>
    <t>SS/07/OPS/01/2023/009</t>
  </si>
  <si>
    <t>MHKM5EA3JKK160746</t>
  </si>
  <si>
    <t xml:space="preserve">B-2219-SYQ </t>
  </si>
  <si>
    <t>MHKV5EA1JJK046875</t>
  </si>
  <si>
    <t>Bojonegoro</t>
  </si>
  <si>
    <t>310AGRLT202000245</t>
  </si>
  <si>
    <t>BK-1424-ABG</t>
  </si>
  <si>
    <t>MHKM5EA3JLKK169171</t>
  </si>
  <si>
    <t>Belawan</t>
  </si>
  <si>
    <t>PT Ista Indonesia</t>
  </si>
  <si>
    <t>SS/03/OPS/01/2023/014</t>
  </si>
  <si>
    <t>Belitung</t>
  </si>
  <si>
    <t xml:space="preserve">PT CHINA COMSERVICE </t>
  </si>
  <si>
    <t>DD-1798-QT</t>
  </si>
  <si>
    <t>MHKS6DJ2JJJ008721</t>
  </si>
  <si>
    <t>BK-1250-AAT</t>
  </si>
  <si>
    <t>MHKM5EA3JKK153249</t>
  </si>
  <si>
    <t>BK-1765-KK</t>
  </si>
  <si>
    <t>MHKE8FB2JJK001236</t>
  </si>
  <si>
    <t>SS/03/OPS/01/2023/015</t>
  </si>
  <si>
    <t>B-1874-DFT</t>
  </si>
  <si>
    <t>MHKAB1BYNK021074</t>
  </si>
  <si>
    <t>318AGRLT202200065</t>
  </si>
  <si>
    <t>BK-1646-ACG</t>
  </si>
  <si>
    <t>MHFJB8EM9M1082260</t>
  </si>
  <si>
    <t>BM-1469-OQ</t>
  </si>
  <si>
    <t>MHFJB8EM2L1071048</t>
  </si>
  <si>
    <t>340AGRLT202100131</t>
  </si>
  <si>
    <t>Sibolga</t>
  </si>
  <si>
    <t>MHKE8FA2JNK016583</t>
  </si>
  <si>
    <t>MHKAA1BYXNK018890</t>
  </si>
  <si>
    <t>MHKAA1BY1NK018938</t>
  </si>
  <si>
    <t>AB-1699-PX</t>
  </si>
  <si>
    <t>MHKM5EA3JKK153552</t>
  </si>
  <si>
    <t>SS/04/OPS/01/2023/015</t>
  </si>
  <si>
    <t>317AGRLT201900435</t>
  </si>
  <si>
    <t xml:space="preserve">DA-1588-JR </t>
  </si>
  <si>
    <t>DA-1506-JR</t>
  </si>
  <si>
    <t>MHKAB1BY7NK02589</t>
  </si>
  <si>
    <t>Tapin</t>
  </si>
  <si>
    <t>DA-1582-JR</t>
  </si>
  <si>
    <t>MHKAB1BY3NK024320</t>
  </si>
  <si>
    <t>Pelaihari</t>
  </si>
  <si>
    <t>SS/05/OPS/01/2023/006</t>
  </si>
  <si>
    <t>317AGRLT202100303</t>
  </si>
  <si>
    <t xml:space="preserve">D-1801-AJY </t>
  </si>
  <si>
    <t>MHKAA1BY9NK011672</t>
  </si>
  <si>
    <t xml:space="preserve">D-1210-AIN </t>
  </si>
  <si>
    <t>MHKM5EB3JLK029042</t>
  </si>
  <si>
    <t>Tasikmalaya</t>
  </si>
  <si>
    <t>SS/02/OPS/01/2023/013</t>
  </si>
  <si>
    <t>D-1018-AKG</t>
  </si>
  <si>
    <t>MHKAA1BY6NK018885</t>
  </si>
  <si>
    <t>317AGRLT202300015</t>
  </si>
  <si>
    <t>PT BANK TABUNGAN NEGARA TBK</t>
  </si>
  <si>
    <t>D-1898-AKF</t>
  </si>
  <si>
    <t>MHKAA1BY4NK018898</t>
  </si>
  <si>
    <t>MHKAA1BY7NK018863</t>
  </si>
  <si>
    <t>D-AVZ-BTN</t>
  </si>
  <si>
    <t>MHKAA1BY1NK018857</t>
  </si>
  <si>
    <t>MHKAA1BY1NK018812</t>
  </si>
  <si>
    <t>MHKAA1BY6NK018840</t>
  </si>
  <si>
    <t>MHKAA1BY8NK018869</t>
  </si>
  <si>
    <t>Tunas Toyota Cinere</t>
  </si>
  <si>
    <t>SS/05/OPS/01/2023/007</t>
  </si>
  <si>
    <t>Batal, direschedule. PC sudah dikembalikan tgl 18 Jan 23</t>
  </si>
  <si>
    <t>SS/02/OPS/01/2023/014</t>
  </si>
  <si>
    <t>318AGRLT202000379</t>
  </si>
  <si>
    <t>B-2129-SRM</t>
  </si>
  <si>
    <t>MHKM5EA3JLK174375</t>
  </si>
  <si>
    <t>Sidikalang</t>
  </si>
  <si>
    <t>SS/03/OPS/01/2023/016</t>
  </si>
  <si>
    <t>SS/07/OPS/01/2023/010</t>
  </si>
  <si>
    <t>B-1182-DKJ</t>
  </si>
  <si>
    <t>MHKAA1BY9NK018671</t>
  </si>
  <si>
    <t>317AGRLT202300037</t>
  </si>
  <si>
    <t>H-1677-KH</t>
  </si>
  <si>
    <t>MHKAA1BY7NK018930</t>
  </si>
  <si>
    <t>MHKAA1BY4NK018948</t>
  </si>
  <si>
    <t>Tunas Toyota Mampang</t>
  </si>
  <si>
    <t>MHKAA1BY3NK018925</t>
  </si>
  <si>
    <t>317AGRLT202100273</t>
  </si>
  <si>
    <t>MHKM5EA3JMK193396</t>
  </si>
  <si>
    <t>L-1329-M</t>
  </si>
  <si>
    <t>MHKM5EA3JKK148474</t>
  </si>
  <si>
    <t>SS/04/OPS/01/2023/016</t>
  </si>
  <si>
    <t>MHKAA1BY1NK018972</t>
  </si>
  <si>
    <t>PT COMINCO MITRA PERKASA</t>
  </si>
  <si>
    <t>PT COMINCO</t>
  </si>
  <si>
    <t>SS/03/OPS/01/2023/017</t>
  </si>
  <si>
    <t>MHKAA1BY3NK018942</t>
  </si>
  <si>
    <t>MHKAA1BY8NK018905</t>
  </si>
  <si>
    <t>MHKAA1BY7NK018913</t>
  </si>
  <si>
    <t>MHKAA1BY3NK018911</t>
  </si>
  <si>
    <t>Tunas Toyota Hayam Wuruk</t>
  </si>
  <si>
    <t>MHKAA1BY9NK018850</t>
  </si>
  <si>
    <t xml:space="preserve">L-1696-WE </t>
  </si>
  <si>
    <t xml:space="preserve">MHKAA1BY0NK004013 </t>
  </si>
  <si>
    <t>SS/05/OPS/01/2023/008</t>
  </si>
  <si>
    <t>317AGRLT202100417</t>
  </si>
  <si>
    <t>BK-1792-ABJ</t>
  </si>
  <si>
    <t>MK2NCXPANLJ001023</t>
  </si>
  <si>
    <t>Mitsubishi X Pander Cross</t>
  </si>
  <si>
    <t>314AGRLT202000021</t>
  </si>
  <si>
    <t>Rantau Prapat</t>
  </si>
  <si>
    <t>PT Jaminan Kredit Indonesia</t>
  </si>
  <si>
    <t>B-2357-SIY</t>
  </si>
  <si>
    <t>MHYGDN42VKJ401732</t>
  </si>
  <si>
    <t>SUZUKI APV-GL M/T</t>
  </si>
  <si>
    <t>317AGRLT202100361</t>
  </si>
  <si>
    <t>PT AR PACKAGING INDONESIA</t>
  </si>
  <si>
    <t>SS/05/OPS/01/2023/009</t>
  </si>
  <si>
    <t>B-1751-DKL</t>
  </si>
  <si>
    <t>MHFJW8EMXN2407434</t>
  </si>
  <si>
    <t>330AGRLT202200397</t>
  </si>
  <si>
    <t>KERAWANG</t>
  </si>
  <si>
    <t>PT Pricol Surya Indonesia</t>
  </si>
  <si>
    <t>B-2253-SIW</t>
  </si>
  <si>
    <t>MHFJB8EM7K1064935</t>
  </si>
  <si>
    <t>SS/04/OPS/01/2023/017</t>
  </si>
  <si>
    <t>DD-1780-QT</t>
  </si>
  <si>
    <t>MHKS6DJ2JJJ008711</t>
  </si>
  <si>
    <t>SS/06/OPS/01/2023/012</t>
  </si>
  <si>
    <t>B-9360-SBC</t>
  </si>
  <si>
    <t>MMBJNKL30JH037561</t>
  </si>
  <si>
    <t>MITSUBISHI-STRADA-TRITON HDX 2.5 4X4 DC M/T</t>
  </si>
  <si>
    <t>312AGRLT202100171</t>
  </si>
  <si>
    <t>PT INDEC INTERNUSA</t>
  </si>
  <si>
    <t>SS/02/OPS/01/2023/015</t>
  </si>
  <si>
    <t>B1911AB</t>
  </si>
  <si>
    <t>A1738WP</t>
  </si>
  <si>
    <t>B1611NAC</t>
  </si>
  <si>
    <t>B1565KL</t>
  </si>
  <si>
    <t>B2703TIS</t>
  </si>
  <si>
    <t>B1574NAC</t>
  </si>
  <si>
    <t>Mazda CX-5 2.5 Elite Bensin</t>
  </si>
  <si>
    <t>Mazda CX-5 2.5 Grand Touring</t>
  </si>
  <si>
    <t>Camry 2.5 V Bensin</t>
  </si>
  <si>
    <t>Renault Koleos</t>
  </si>
  <si>
    <t>SS/07/OPS/01/2023/011</t>
  </si>
  <si>
    <t>Batal. PC sudah dikembalikan tgl 19 Jan 23</t>
  </si>
  <si>
    <t>B-2215-SIR</t>
  </si>
  <si>
    <t>MHKM5EA3JKK153679</t>
  </si>
  <si>
    <t xml:space="preserve">D-1615-AIM </t>
  </si>
  <si>
    <t>MHKM5EA3JLK165441</t>
  </si>
  <si>
    <t>SS/01/OPS/01/2023/014</t>
  </si>
  <si>
    <t>SS/07/OPS/01/2023/012</t>
  </si>
  <si>
    <t>SS/03/OPS/01/2023/018</t>
  </si>
  <si>
    <t xml:space="preserve">L-1728-MJ </t>
  </si>
  <si>
    <t>MHKM5EB3JLK030766</t>
  </si>
  <si>
    <t xml:space="preserve">L-1528-ACG </t>
  </si>
  <si>
    <t>MHKAA1BY6NK011824</t>
  </si>
  <si>
    <t>317AGRLT202200305</t>
  </si>
  <si>
    <t>SS/05/OPS/01/2023/010</t>
  </si>
  <si>
    <t xml:space="preserve">BE-1911-YJ </t>
  </si>
  <si>
    <t>MHKM5EA3JKK153486</t>
  </si>
  <si>
    <t>317AGRLT201900527</t>
  </si>
  <si>
    <t>PT Bank BRI Metro Lampung</t>
  </si>
  <si>
    <t>B-1683-DFA</t>
  </si>
  <si>
    <t>MHKM5EB3JMK035857</t>
  </si>
  <si>
    <t>310AGRLT202200731</t>
  </si>
  <si>
    <t>PT INDOWINE</t>
  </si>
  <si>
    <t>B-1954-SJZ</t>
  </si>
  <si>
    <t>MHRRW1880KJ903055</t>
  </si>
  <si>
    <t>HONDA-ALL NEW CRV-1.5L PRESTIGE</t>
  </si>
  <si>
    <t>312AGRLT202200331</t>
  </si>
  <si>
    <t>B-2741-SJC</t>
  </si>
  <si>
    <t>MHRRW1880LJ002412</t>
  </si>
  <si>
    <t>312AGRLT202300023</t>
  </si>
  <si>
    <t>HONDA-ALL NEW CRV-1.5 TURBO PRESTIGE CVT</t>
  </si>
  <si>
    <t>H-1531-FP</t>
  </si>
  <si>
    <t>MHFJW8EM1N2399286</t>
  </si>
  <si>
    <t>BK-1895-AAC</t>
  </si>
  <si>
    <t>BK-1203-AAL</t>
  </si>
  <si>
    <t>MHKM5EA3JKK136538</t>
  </si>
  <si>
    <t>MHKM5EA3JKK145402</t>
  </si>
  <si>
    <t>314AGRLT202200035</t>
  </si>
  <si>
    <t>314AGRLT202200045</t>
  </si>
  <si>
    <t>PT SINAR BINTANG MANDIRI</t>
  </si>
  <si>
    <t>SS/03/OPS/01/2023/019</t>
  </si>
  <si>
    <t xml:space="preserve">H-8492-HS </t>
  </si>
  <si>
    <t>MHKM5EA3JKK143773</t>
  </si>
  <si>
    <t>310AGRLT201900429</t>
  </si>
  <si>
    <t>MHKM5EA3JKK142710</t>
  </si>
  <si>
    <t>MHKM5EA3JKK141816</t>
  </si>
  <si>
    <t>310AGRLT201900431</t>
  </si>
  <si>
    <t>PT Royal Sultan Agung</t>
  </si>
  <si>
    <t>SS/04/OPS/01/2023/018</t>
  </si>
  <si>
    <t>B-9370-SCH</t>
  </si>
  <si>
    <t>B-9376-SCH</t>
  </si>
  <si>
    <t>MHKB3BA1JKK060348</t>
  </si>
  <si>
    <t>MHKB3BA1JKK060346</t>
  </si>
  <si>
    <t>340AGRLT201900297</t>
  </si>
  <si>
    <t>PT PANDAWA CAKRA PERSADA</t>
  </si>
  <si>
    <t>MHKM5EB3JMK037245</t>
  </si>
  <si>
    <t xml:space="preserve">L-1169-AAB </t>
  </si>
  <si>
    <t>PT Sinar Mas</t>
  </si>
  <si>
    <t>SS/05/OPS/01/2023/011</t>
  </si>
  <si>
    <t>L-1679-PF</t>
  </si>
  <si>
    <t>B-1713-SAR</t>
  </si>
  <si>
    <t>MR2B5YHK1M4010817</t>
  </si>
  <si>
    <t>B-2354-SYY</t>
  </si>
  <si>
    <t xml:space="preserve">MHFJB8EM9K1051717 </t>
  </si>
  <si>
    <t>CAMRY</t>
  </si>
  <si>
    <t>312AGRLT202200027</t>
  </si>
  <si>
    <t>KEMENTRIAN SEKRETARIAT NEGARA</t>
  </si>
  <si>
    <t>317AGRLT202200089</t>
  </si>
  <si>
    <t>SS/07/OPS/01/2023/013</t>
  </si>
  <si>
    <t>MHKM5EA3JKK150879</t>
  </si>
  <si>
    <t xml:space="preserve">L-1165-AT </t>
  </si>
  <si>
    <t>MHKM5EA3JJK118180</t>
  </si>
  <si>
    <t xml:space="preserve">L-1309-IJ </t>
  </si>
  <si>
    <t>Batal. PC sudah dikembalikan tgl 20 Jan 23</t>
  </si>
  <si>
    <t>SS/02/OPS/01/2023/016</t>
  </si>
  <si>
    <t>310AGRLT202100661</t>
  </si>
  <si>
    <t>MHKAB1BY7NK039581</t>
  </si>
  <si>
    <t>MHKAB1BYXNK039851</t>
  </si>
  <si>
    <t>MHKAB1BY2NK040248</t>
  </si>
  <si>
    <t>MHKAB1BY8NK039962</t>
  </si>
  <si>
    <t>MHKAB1BY1NK040029</t>
  </si>
  <si>
    <t>MHKAB1BY0NK040121</t>
  </si>
  <si>
    <t>MHKAB1BY3NK039979</t>
  </si>
  <si>
    <t>MHKAB1BY8NK039945</t>
  </si>
  <si>
    <t>BK-1377-ADZ</t>
  </si>
  <si>
    <t>330AGRLT202200491</t>
  </si>
  <si>
    <t>Andiarta Muzizat</t>
  </si>
  <si>
    <t>B-1633-DKK</t>
  </si>
  <si>
    <t>330AGRLT202200481</t>
  </si>
  <si>
    <t>330AGRLT202100253</t>
  </si>
  <si>
    <t>D-1474-AIJ</t>
  </si>
  <si>
    <t>MHKA6GJ3JKJ600544</t>
  </si>
  <si>
    <t>PT YUSEN LOGISTICS INDONESIA</t>
  </si>
  <si>
    <t>CALYA</t>
  </si>
  <si>
    <t>SS/01/OPS/01/2023/015</t>
  </si>
  <si>
    <t>D-1762-AKF</t>
  </si>
  <si>
    <t>MHKAA1BY7NK018541</t>
  </si>
  <si>
    <t>330AGRLT202200473</t>
  </si>
  <si>
    <t>ASTRA SUDIRMAN</t>
  </si>
  <si>
    <t>CIREBON</t>
  </si>
  <si>
    <t>D-1021-AKG</t>
  </si>
  <si>
    <t>D-1536-AKG</t>
  </si>
  <si>
    <t>SS/01/OPS/01/2023/016</t>
  </si>
  <si>
    <t xml:space="preserve">B-2332-SRU </t>
  </si>
  <si>
    <t xml:space="preserve">MHKM5FA4JMK070698 </t>
  </si>
  <si>
    <t xml:space="preserve">B-2914-SRT </t>
  </si>
  <si>
    <t>MHKM5FA4JMK071065</t>
  </si>
  <si>
    <t>SS/02/OPS/01/2023/017</t>
  </si>
  <si>
    <t>B-2325-SIT</t>
  </si>
  <si>
    <t>B-2542-SIR</t>
  </si>
  <si>
    <t>MHFJW8EM6K2376727</t>
  </si>
  <si>
    <t>MHKM5EA3JKK154887</t>
  </si>
  <si>
    <t>330AGRLT201900347</t>
  </si>
  <si>
    <t>330AGRLT201900349</t>
  </si>
  <si>
    <t>B-2449-SIC</t>
  </si>
  <si>
    <t>MHKM5EB3JKK023543</t>
  </si>
  <si>
    <t>317AGRLT202200201</t>
  </si>
  <si>
    <t>H-9087-SP</t>
  </si>
  <si>
    <t>H-1039-GS</t>
  </si>
  <si>
    <t>H-9318-SP</t>
  </si>
  <si>
    <t>H-1038-GS</t>
  </si>
  <si>
    <t>Solok</t>
  </si>
  <si>
    <t>L-7503-H</t>
  </si>
  <si>
    <t>MHKW3CA1JNK017856</t>
  </si>
  <si>
    <t>DAIHATSU.LUXIO-D 1.5 M/T MC</t>
  </si>
  <si>
    <t>318AGRLT202200261</t>
  </si>
  <si>
    <t>JATIASIH</t>
  </si>
  <si>
    <t>PASURUAN</t>
  </si>
  <si>
    <t>PT GOLF TAMAN DAYU</t>
  </si>
  <si>
    <t>312AGRLT202300021</t>
  </si>
  <si>
    <t>D-1785-AHU</t>
  </si>
  <si>
    <t>312AGRLT201900167</t>
  </si>
  <si>
    <t>MHKM5EA3JKK140265</t>
  </si>
  <si>
    <t>MHFAA8GS4N0790065</t>
  </si>
  <si>
    <t>MHKA6GK6JNJ617684</t>
  </si>
  <si>
    <t>B-2960-SIW</t>
  </si>
  <si>
    <t>B-2634-SIW</t>
  </si>
  <si>
    <t>B-2898-SIU</t>
  </si>
  <si>
    <t>MHKM5EA3JKK161841</t>
  </si>
  <si>
    <t>MHKM5EA3JKK159682</t>
  </si>
  <si>
    <t>MHKM5EA3JKK156909</t>
  </si>
  <si>
    <t>310AGRLT201900877</t>
  </si>
  <si>
    <t>310AGRLT201900825</t>
  </si>
  <si>
    <t>PT SATYAMITRA LABELJAYA PRATAMA</t>
  </si>
  <si>
    <t>Karoseri Bogor</t>
  </si>
  <si>
    <t>AD-1461-DD</t>
  </si>
  <si>
    <t>MHKAA1BYXNK016332</t>
  </si>
  <si>
    <t>Surakarta</t>
  </si>
  <si>
    <t>PT Bank DKI</t>
  </si>
  <si>
    <t>SS/04/OPS/01/2023/019</t>
  </si>
  <si>
    <t>SS/05/OPS/01/2023/012</t>
  </si>
  <si>
    <t>310AGRLT202200779</t>
  </si>
  <si>
    <t>B-1112-DFU</t>
  </si>
  <si>
    <t>MHKAA1BY4NK009151</t>
  </si>
  <si>
    <t>PT MANDIRI TUNAS FINANCE</t>
  </si>
  <si>
    <t>B-INV-HN</t>
  </si>
  <si>
    <t>B-INV-HN2</t>
  </si>
  <si>
    <t>MHFAAAAA0N0004365</t>
  </si>
  <si>
    <t>MHFAAAAA6N0003107</t>
  </si>
  <si>
    <t>312AGRLT202300017</t>
  </si>
  <si>
    <t>PURWAKARTA</t>
  </si>
  <si>
    <t>PT Auto Service Delta Niaga</t>
  </si>
  <si>
    <t xml:space="preserve">DA-1582-JR </t>
  </si>
  <si>
    <t>310AGRLT202200301</t>
  </si>
  <si>
    <t>MHKT3BA1JNK051676</t>
  </si>
  <si>
    <t>B-9354-SAM</t>
  </si>
  <si>
    <t>310AGRLT202200729</t>
  </si>
  <si>
    <t>PT TUNAS DWIPA MATRA</t>
  </si>
  <si>
    <t>Agya</t>
  </si>
  <si>
    <t>MHFAA8GS7N0790609</t>
  </si>
  <si>
    <t xml:space="preserve">MHKP3CA1JLK210906 </t>
  </si>
  <si>
    <t>SS/06/OPS/01/2023/013</t>
  </si>
  <si>
    <t>SS/07/OPS/01/2023/014</t>
  </si>
  <si>
    <t>B-2149-SRF</t>
  </si>
  <si>
    <t>312AGRLT202200399</t>
  </si>
  <si>
    <t>MHKM5EA2JLK076467</t>
  </si>
  <si>
    <t>PT SAMUDERA INSAN TEKNIK</t>
  </si>
  <si>
    <t>Bireun</t>
  </si>
  <si>
    <t>Takengon</t>
  </si>
  <si>
    <t>Lhokseumawe</t>
  </si>
  <si>
    <t>1NRG215706</t>
  </si>
  <si>
    <t>1NR-G215263</t>
  </si>
  <si>
    <t>1NRG215729</t>
  </si>
  <si>
    <t>1NR-G216013</t>
  </si>
  <si>
    <t>1NRG215580</t>
  </si>
  <si>
    <t>1NR-G216364</t>
  </si>
  <si>
    <t>SS/01/OPS/01/2023/017</t>
  </si>
  <si>
    <t>Kutacane</t>
  </si>
  <si>
    <t>MHFJB8EM1M1080700</t>
  </si>
  <si>
    <t>PT Bank BCA</t>
  </si>
  <si>
    <t>SS/05/OPS/01/2023/013</t>
  </si>
  <si>
    <t>B-2841-SIY</t>
  </si>
  <si>
    <t>MHKM5EA3JKK161254</t>
  </si>
  <si>
    <t>PT Midea Planet Indonesia</t>
  </si>
  <si>
    <t>B-1030-DKJ</t>
  </si>
  <si>
    <t>MHKAB1BYXNK041566</t>
  </si>
  <si>
    <t>330AGRLT202200433</t>
  </si>
  <si>
    <t>CIMAHI</t>
  </si>
  <si>
    <t>PT Sukanda Djaya</t>
  </si>
  <si>
    <t>INV/ATU/1/2023/0017</t>
  </si>
  <si>
    <t>INV/ATU/1/2023/0018</t>
  </si>
  <si>
    <t>MHKG8FB2JKK010321</t>
  </si>
  <si>
    <t>B-2463-SIR</t>
  </si>
  <si>
    <t>INV/ATU/1/2023/0016</t>
  </si>
  <si>
    <t>312AGRLT202200131</t>
  </si>
  <si>
    <t>B-2431-SRW</t>
  </si>
  <si>
    <t>MHKM5FA4JMK071502</t>
  </si>
  <si>
    <t xml:space="preserve">PT PLN (PERSERO) UP3 </t>
  </si>
  <si>
    <t>SS/02/OPS/01/2023/018</t>
  </si>
  <si>
    <t>SS/03/OPS/01/2023/020</t>
  </si>
  <si>
    <t>L-1065-BAK</t>
  </si>
  <si>
    <t>MHCNKR55HHJ074821</t>
  </si>
  <si>
    <t>ISUZU-ELF-NKR 55 LWB MICROBUS 20 SEAT</t>
  </si>
  <si>
    <t>318AGRLT201700110</t>
  </si>
  <si>
    <t>MAS SURABAYA</t>
  </si>
  <si>
    <t>B-2352-SYE</t>
  </si>
  <si>
    <t>MHKS6GJ3JJJ018836</t>
  </si>
  <si>
    <t>340AGRLT202000473</t>
  </si>
  <si>
    <t>PT BENFOOD DINAMIKA SENTOSA</t>
  </si>
  <si>
    <t>B-9905-SCI</t>
  </si>
  <si>
    <t>MHKB3BA1JLK070732</t>
  </si>
  <si>
    <t>340AGRLT202000439</t>
  </si>
  <si>
    <t>MHKB3BA1JLK070673</t>
  </si>
  <si>
    <t>PT TUNAS ARTHA GARDATAMA</t>
  </si>
  <si>
    <t>SS/01/OPS/01/2023/018</t>
  </si>
  <si>
    <t>312SO202200493</t>
  </si>
  <si>
    <t>B-2538-SRC</t>
  </si>
  <si>
    <t>317AGRLT202300057</t>
  </si>
  <si>
    <t>MHKM5EB3JLK029819</t>
  </si>
  <si>
    <t>MHKM5EA3JKK136849</t>
  </si>
  <si>
    <t>B-2078-SYZ</t>
  </si>
  <si>
    <t>317AGRLT202200215</t>
  </si>
  <si>
    <t>PT  BNI KC Karangayu</t>
  </si>
  <si>
    <t xml:space="preserve">H-8511-HS  </t>
  </si>
  <si>
    <t xml:space="preserve">H-8512-HS  </t>
  </si>
  <si>
    <t>SS/04/OPS/01/2023/020</t>
  </si>
  <si>
    <t>Banjar baru</t>
  </si>
  <si>
    <t>SS/04/OPS/01/2023/021</t>
  </si>
  <si>
    <t>SS/04/OPS/01/2023/022</t>
  </si>
  <si>
    <t>DA-1494-JR</t>
  </si>
  <si>
    <t>MHKAB1BY2NK026205</t>
  </si>
  <si>
    <t>Bank Kal-Sel KCP Takisung</t>
  </si>
  <si>
    <t>D-1532-AKG</t>
  </si>
  <si>
    <t>D-1531-AKG</t>
  </si>
  <si>
    <t>D-1791-AKG</t>
  </si>
  <si>
    <t>MHKAB1BYXNK039865</t>
  </si>
  <si>
    <t>MHKAB1BY7NK040021</t>
  </si>
  <si>
    <t>MHFJW8EM8N2407674</t>
  </si>
  <si>
    <t>310AGRLT202300019</t>
  </si>
  <si>
    <t>310AGRLT202300021</t>
  </si>
  <si>
    <t>Cianjur</t>
  </si>
  <si>
    <t>PT BANK MANDIRI PO 15</t>
  </si>
  <si>
    <t>340AGRLT202100117</t>
  </si>
  <si>
    <t xml:space="preserve">BK-1377-ACG </t>
  </si>
  <si>
    <t>MHFJB8EM6M1080904</t>
  </si>
  <si>
    <t>SS/03/OPS/01/2023/021</t>
  </si>
  <si>
    <t>AD-1205-TD</t>
  </si>
  <si>
    <t>MHKM5EA2JLK077634</t>
  </si>
  <si>
    <t>PT STANDARDPEN INDUSTRIES</t>
  </si>
  <si>
    <t>B-1125-DKM</t>
  </si>
  <si>
    <t>B-1135-DKM</t>
  </si>
  <si>
    <t>B-1129-DKM</t>
  </si>
  <si>
    <t>MHKAA1BY9NK018766</t>
  </si>
  <si>
    <t>MHKAA1BY8NK018824</t>
  </si>
  <si>
    <t>MHKAA1BY5NK018733</t>
  </si>
  <si>
    <t>317AGRLT202300013</t>
  </si>
  <si>
    <t>317AGRLT202300021</t>
  </si>
  <si>
    <t>DENPASAR</t>
  </si>
  <si>
    <t>SS/07/OPS/01/2023/015</t>
  </si>
  <si>
    <t>SS/05/OPS/01/2023/014</t>
  </si>
  <si>
    <t>340AGRLT202000163</t>
  </si>
  <si>
    <t>H-9274-DS</t>
  </si>
  <si>
    <t>MHKM5FB4JKK022557</t>
  </si>
  <si>
    <t>317AGRLT202200447</t>
  </si>
  <si>
    <t>PT BANK NEGARA INDONESIA (PERSERO) Tbk</t>
  </si>
  <si>
    <t>L-1684-PF</t>
  </si>
  <si>
    <t>MHKM5EA3JKK159899</t>
  </si>
  <si>
    <t>318AGRLT202200007</t>
  </si>
  <si>
    <t>PT SINAR RODA UTAMA</t>
  </si>
  <si>
    <t>B-2301-SIU</t>
  </si>
  <si>
    <t>MK2NCWHARKJ002724</t>
  </si>
  <si>
    <t>MITSUBISHI-XPANDER-EXCEED A/T</t>
  </si>
  <si>
    <t>317AGRLT202100187</t>
  </si>
  <si>
    <t>BK-1154-AAL</t>
  </si>
  <si>
    <t>MHKM5EA3JKK145303</t>
  </si>
  <si>
    <t>318AGRLT201900299</t>
  </si>
  <si>
    <t>Banda Aceh</t>
  </si>
  <si>
    <t>D-1821-AHP</t>
  </si>
  <si>
    <t>D-1102-AHQ</t>
  </si>
  <si>
    <t>B-2447-SID</t>
  </si>
  <si>
    <t>B-2372-SID</t>
  </si>
  <si>
    <t>B-2447-SIC</t>
  </si>
  <si>
    <t>B-2980-SIB</t>
  </si>
  <si>
    <t>L-1257-KX</t>
  </si>
  <si>
    <t>L-1978-DE</t>
  </si>
  <si>
    <t>B-2123-SYZ</t>
  </si>
  <si>
    <t>DG-1091-KG</t>
  </si>
  <si>
    <t>DH-1784-HG</t>
  </si>
  <si>
    <t>KT-1325-KT</t>
  </si>
  <si>
    <t>DD-1727-MY</t>
  </si>
  <si>
    <t>DD-1729-MY</t>
  </si>
  <si>
    <t>B-2788-SYY</t>
  </si>
  <si>
    <t>L-1716-RO</t>
  </si>
  <si>
    <t>L-1518-RO</t>
  </si>
  <si>
    <t>DK-1811-HH</t>
  </si>
  <si>
    <t>DK-1812-HH</t>
  </si>
  <si>
    <t>H-9463-DS</t>
  </si>
  <si>
    <t>H-9458-DS</t>
  </si>
  <si>
    <t>H-9454-DS</t>
  </si>
  <si>
    <t>H-9457-DS</t>
  </si>
  <si>
    <t>H-9462-DS</t>
  </si>
  <si>
    <t>B-2453-SIB</t>
  </si>
  <si>
    <t>L-1338-RO</t>
  </si>
  <si>
    <t>L-1976-RO</t>
  </si>
  <si>
    <t>L-1060-RQ</t>
  </si>
  <si>
    <t>L-1711-RO</t>
  </si>
  <si>
    <t>L-1070-BV</t>
  </si>
  <si>
    <t>L-1790-RO</t>
  </si>
  <si>
    <t>L-1587-RO</t>
  </si>
  <si>
    <t>MHKM5EB4JKK011248</t>
  </si>
  <si>
    <t>MHKM5EB4JKK011240</t>
  </si>
  <si>
    <t>MHKM5EB4JKK011446</t>
  </si>
  <si>
    <t>MHKM5EB4JKK011461</t>
  </si>
  <si>
    <t>MHKM5EB4JKK011462</t>
  </si>
  <si>
    <t>MHKM5EB4JKK011328</t>
  </si>
  <si>
    <t>MHKM5EB4JKK011831</t>
  </si>
  <si>
    <t>MHKM5EB4JKK012069</t>
  </si>
  <si>
    <t>MHKM5EB4JKK011220</t>
  </si>
  <si>
    <t>MHKM5EB4JKK010958</t>
  </si>
  <si>
    <t>MHKM5EB4JKK011063</t>
  </si>
  <si>
    <t>MHKM5EB4JKK011051</t>
  </si>
  <si>
    <t>MHKM5EB4JKK011241</t>
  </si>
  <si>
    <t>MHKM5EB4JKK010894</t>
  </si>
  <si>
    <t>MHKM5EB4JKK011180</t>
  </si>
  <si>
    <t>MHKM5EB4JKK011262</t>
  </si>
  <si>
    <t>MHKM5EB4JKK011250</t>
  </si>
  <si>
    <t>MHKM5EB4JKK011175</t>
  </si>
  <si>
    <t>MHKM5EB4JKK011360</t>
  </si>
  <si>
    <t>MHKM5EB4JKK011325</t>
  </si>
  <si>
    <t>MHKM5EB4JKK011305</t>
  </si>
  <si>
    <t>MHKM5EB4JKK011255</t>
  </si>
  <si>
    <t>MHKM5EB4JKK011260</t>
  </si>
  <si>
    <t>MHKM5EB4JKK011007</t>
  </si>
  <si>
    <t>MHKM5EB4JKK011399</t>
  </si>
  <si>
    <t>MHKM5EB4JKK011256</t>
  </si>
  <si>
    <t>MHKM5EB4JKK011239</t>
  </si>
  <si>
    <t>MHKM5EB4JKK011278</t>
  </si>
  <si>
    <t>MHKM5EB4JKK011282</t>
  </si>
  <si>
    <t>MHKM5EB4JKK011283</t>
  </si>
  <si>
    <t>MHKM5EB4JKK011315</t>
  </si>
  <si>
    <t>MHKM5EB4JKK011289</t>
  </si>
  <si>
    <t>318AGRLT202200167</t>
  </si>
  <si>
    <t>318AGRLT201900033</t>
  </si>
  <si>
    <t>318AGRLT201900057</t>
  </si>
  <si>
    <t>318AGRLT201900115</t>
  </si>
  <si>
    <t>318AGRLT201900113</t>
  </si>
  <si>
    <t>318AGRLT201900111</t>
  </si>
  <si>
    <t>PT Semen Indonesia (Persero) Tbk</t>
  </si>
  <si>
    <t>B-2301-SIR</t>
  </si>
  <si>
    <t>MHKS6GK3JKJ004548</t>
  </si>
  <si>
    <t>340AGRLT202300009</t>
  </si>
  <si>
    <t>340AGRLT202100053</t>
  </si>
  <si>
    <t>B-2770-SYP</t>
  </si>
  <si>
    <t>MHKM5EA3JJK124937</t>
  </si>
  <si>
    <t>PT TOMYPAK MAKMUR</t>
  </si>
  <si>
    <t>B-1971-SJZ</t>
  </si>
  <si>
    <t>MHRRW3830KJ900202</t>
  </si>
  <si>
    <t>310AGRLT202200701</t>
  </si>
  <si>
    <t>PT BANK CENTRAL ASIA, Tbk</t>
  </si>
  <si>
    <t>L-1146-BAJ</t>
  </si>
  <si>
    <t>L-1136-BAJ</t>
  </si>
  <si>
    <t>L-1137-BAJ</t>
  </si>
  <si>
    <t>B-1216-DKH</t>
  </si>
  <si>
    <t>SS/07/OPS/01/2023/016</t>
  </si>
  <si>
    <t>SS/01/OPS/01/2023/019</t>
  </si>
  <si>
    <t>SS/04/OPS/01/2023/023</t>
  </si>
  <si>
    <t>B-2695-SIZ</t>
  </si>
  <si>
    <t>MHKM5EB3JLK028684</t>
  </si>
  <si>
    <t>340AGRLT201900527</t>
  </si>
  <si>
    <t>PT PANASIA GRIYA MEKARASRI</t>
  </si>
  <si>
    <t>B-1744-DFU</t>
  </si>
  <si>
    <t>MHKAA1BY1NK009138</t>
  </si>
  <si>
    <t>PT Mandiri Tunas Finance</t>
  </si>
  <si>
    <t>SS/04/OPS/01/2023/024</t>
  </si>
  <si>
    <t>SS/07/OPS/01/2023/017</t>
  </si>
  <si>
    <t>TOWING</t>
  </si>
  <si>
    <t>Batal. Ada tambahan UJ. PC sudah dikembalikan tgl 27 Jan 23</t>
  </si>
  <si>
    <t>SS/03/OPS/01/2023/022</t>
  </si>
  <si>
    <t>310AGRLT202200299</t>
  </si>
  <si>
    <t>SS/05/OPS/01/2023/015</t>
  </si>
  <si>
    <t>L-1347-VH</t>
  </si>
  <si>
    <t>MHFJW8EM5M2391674</t>
  </si>
  <si>
    <t>L-1565-PF</t>
  </si>
  <si>
    <t>B-9836-SCL</t>
  </si>
  <si>
    <t>MHKV3BA6JKK013554</t>
  </si>
  <si>
    <t>MHKBEBA1JNK084223</t>
  </si>
  <si>
    <t>340AGRLT202200183</t>
  </si>
  <si>
    <t>SS/07/OPS/01/2023/018</t>
  </si>
  <si>
    <t>L-1064-BAK</t>
  </si>
  <si>
    <t>L-1141-BAK</t>
  </si>
  <si>
    <t>L-PDAM-SBY3</t>
  </si>
  <si>
    <t>L-PDAM-SBY4</t>
  </si>
  <si>
    <t>L-8290-BAA</t>
  </si>
  <si>
    <t>L-8289-BAA</t>
  </si>
  <si>
    <t>L-8286-BAA</t>
  </si>
  <si>
    <t>L-8287-BAA</t>
  </si>
  <si>
    <t>MHKV3FA3JNK000835</t>
  </si>
  <si>
    <t>MHKV3FA3JNK000833</t>
  </si>
  <si>
    <t>MHKV3FA3JNK000878</t>
  </si>
  <si>
    <t>MHKV3FA3JNK000880</t>
  </si>
  <si>
    <t>MHKP3FA1JNK015797</t>
  </si>
  <si>
    <t>MHKP3FA1JNK013280</t>
  </si>
  <si>
    <t>MHKP3FA1JNK014396</t>
  </si>
  <si>
    <t>MHKP3FA1JNK014384</t>
  </si>
  <si>
    <t>DAIHATSU GRAND MAX-MB 1.5 D PS FH</t>
  </si>
  <si>
    <t>DAIHATSU GRAND MAX-PU 1.5 AC PS</t>
  </si>
  <si>
    <t>318AGRLT202300029</t>
  </si>
  <si>
    <t>318AGRLT202300031</t>
  </si>
  <si>
    <t>318AGRLT202300033</t>
  </si>
  <si>
    <t>PDAM Surya Sembada Surabaya</t>
  </si>
  <si>
    <t>DA-1061-IH</t>
  </si>
  <si>
    <t>DA-1069-IH</t>
  </si>
  <si>
    <t>MHKV3BA6JKK013560</t>
  </si>
  <si>
    <t>MHKV3BA6JKK013559</t>
  </si>
  <si>
    <t>310AGRLT202000041</t>
  </si>
  <si>
    <t>MHKAA1BY7NK019298</t>
  </si>
  <si>
    <t>PT SURYA INTERNUSA HOTELS</t>
  </si>
  <si>
    <t>L-1638-LU</t>
  </si>
  <si>
    <t>B-2564-SIC</t>
  </si>
  <si>
    <t>B-2629-SID</t>
  </si>
  <si>
    <t>B-2104-SID</t>
  </si>
  <si>
    <t>B-2363-SIC</t>
  </si>
  <si>
    <t>L-1757-NR</t>
  </si>
  <si>
    <t>MHKM5EB3JKK024186</t>
  </si>
  <si>
    <t>MHKM5EB3JKK023567</t>
  </si>
  <si>
    <t>MHKM5EB3JKK023587</t>
  </si>
  <si>
    <t>MHKM5EB3JKK023636</t>
  </si>
  <si>
    <t>MHKM5EB3JKK023386</t>
  </si>
  <si>
    <t>MHKM5EB3JKK022967</t>
  </si>
  <si>
    <t>317AGRLT202200223</t>
  </si>
  <si>
    <t>317AGRLT202200203</t>
  </si>
  <si>
    <t>MHKM5EB3JLK030571</t>
  </si>
  <si>
    <t>318AGRLT202000251</t>
  </si>
  <si>
    <t>L-1471-CT</t>
  </si>
  <si>
    <t>PT WASKITA BUMI WIRA</t>
  </si>
  <si>
    <t>318AGRLT20 2100115</t>
  </si>
  <si>
    <t>Toli-toli</t>
  </si>
  <si>
    <t>MHYHDC61TNJ260877</t>
  </si>
  <si>
    <t>MHYHDC61TNJ260308</t>
  </si>
  <si>
    <t>MHYHDC61TNJ260184</t>
  </si>
  <si>
    <t>MHYHDC61TNJ260630</t>
  </si>
  <si>
    <t>MHYHDC61TNJ260098</t>
  </si>
  <si>
    <t xml:space="preserve">MHYHDC61TNJ261698 </t>
  </si>
  <si>
    <t>B-9736-SCM</t>
  </si>
  <si>
    <t>B-9157-SCN</t>
  </si>
  <si>
    <t>B-9143-SCN</t>
  </si>
  <si>
    <t>B-9161-SCN</t>
  </si>
  <si>
    <t>B-9728-SCM</t>
  </si>
  <si>
    <t>B-9147-SCN</t>
  </si>
  <si>
    <t>340AGRLT202200217</t>
  </si>
  <si>
    <t>340AGRLT202200201</t>
  </si>
  <si>
    <t>340AGRLT202200213</t>
  </si>
  <si>
    <t>340AGRLT202200215</t>
  </si>
  <si>
    <t>340AGRLT202200199</t>
  </si>
  <si>
    <t>340AGRLT202200207</t>
  </si>
  <si>
    <t>MADIUN</t>
  </si>
  <si>
    <t>SS/01/OPS/01/2023/020</t>
  </si>
  <si>
    <t>SS/02/OPS/01/2023/019</t>
  </si>
  <si>
    <t>SS/03/OPS/01/2023/023</t>
  </si>
  <si>
    <t>SS/04/OPS/01/2023/025</t>
  </si>
  <si>
    <t>SS/05/OPS/01/2023/016</t>
  </si>
  <si>
    <t>SS/01/OPS/01/2023/021</t>
  </si>
  <si>
    <t>B-1283-DKC</t>
  </si>
  <si>
    <t>MHFJW8EM8N2403916</t>
  </si>
  <si>
    <t>340AGRLT202200245</t>
  </si>
  <si>
    <t xml:space="preserve">B-2535-SRV </t>
  </si>
  <si>
    <t>MHFAB8EM1M0105049</t>
  </si>
  <si>
    <t>PT RUMAH MEBEL NUSANTARA</t>
  </si>
  <si>
    <t xml:space="preserve">KT-1059-LN  </t>
  </si>
  <si>
    <t>B-AVZ-MFC11</t>
  </si>
  <si>
    <t>B-2491-SZM</t>
  </si>
  <si>
    <t>MHFJW8EM4H2344481</t>
  </si>
  <si>
    <t>330AGRLT201700217</t>
  </si>
  <si>
    <t>PT Dimarco</t>
  </si>
  <si>
    <t>SS/03/OPS/01/2023/024</t>
  </si>
  <si>
    <t>B-1543-DFR</t>
  </si>
  <si>
    <t>MHKAB1BY3NK020039</t>
  </si>
  <si>
    <t>BE-1584-YI</t>
  </si>
  <si>
    <t>MHKM5EA3JJK124050</t>
  </si>
  <si>
    <t>B-2529-SRF</t>
  </si>
  <si>
    <t>MHKM5EA3JLK164730</t>
  </si>
  <si>
    <t>PT Bank Mandiri Taspen</t>
  </si>
  <si>
    <t>318AGRLT202000071</t>
  </si>
  <si>
    <t xml:space="preserve">318AGRLT202200063 </t>
  </si>
  <si>
    <t>H-8834-GS</t>
  </si>
  <si>
    <t>B-2448-SZY</t>
  </si>
  <si>
    <t>MHYANC22SKJ105288</t>
  </si>
  <si>
    <t>MHKM5EB3JJK018537</t>
  </si>
  <si>
    <t>SUZUKI-NEW ERTIGA-1.4 GX M/T</t>
  </si>
  <si>
    <t>317AGRLT201900201</t>
  </si>
  <si>
    <t>317AGRLT202100229</t>
  </si>
  <si>
    <t>310AGRLT202200325</t>
  </si>
  <si>
    <t>SS/04/OPS/01/2023/026</t>
  </si>
  <si>
    <t>L-1633-YE</t>
  </si>
  <si>
    <t>MHFJB8EM6L1067939</t>
  </si>
  <si>
    <t>312AGRLT202200349</t>
  </si>
  <si>
    <t>AD-1462-DD</t>
  </si>
  <si>
    <t>MHKAA1BY2NK016423</t>
  </si>
  <si>
    <t>TOYOTA-NEW AGYA-1.2 G A/T</t>
  </si>
  <si>
    <t>MHKA4GB5JKJ020625</t>
  </si>
  <si>
    <t>B-2992-SYX</t>
  </si>
  <si>
    <t>327AGRLT202200117</t>
  </si>
  <si>
    <t>PT SWATAMA MEGATEKNIK</t>
  </si>
  <si>
    <t>imam</t>
  </si>
  <si>
    <t>fauzi</t>
  </si>
  <si>
    <t>rusdi</t>
  </si>
  <si>
    <t>gusti</t>
  </si>
  <si>
    <t>sonny</t>
  </si>
  <si>
    <t>indtim</t>
  </si>
  <si>
    <t xml:space="preserve">B-9802-SCL </t>
  </si>
  <si>
    <t xml:space="preserve">B-9411-SCM </t>
  </si>
  <si>
    <t>MHKB3BA1JNK085921</t>
  </si>
  <si>
    <t>340AGRLT202200237</t>
  </si>
  <si>
    <t>SS/05/OPS/01/2023/017</t>
  </si>
  <si>
    <t>retail</t>
  </si>
  <si>
    <t>BK-8201-ER</t>
  </si>
  <si>
    <t>MHKB3BA1JLK067231</t>
  </si>
  <si>
    <t>SS/03/OPS/01/2023/025</t>
  </si>
  <si>
    <t>340AGRLT202000283</t>
  </si>
  <si>
    <t>SS/01/OPS/02/2023/022</t>
  </si>
  <si>
    <t>SS/02/OPS/02/2023/020</t>
  </si>
  <si>
    <t xml:space="preserve">AD-8662-NM </t>
  </si>
  <si>
    <t>AD-8663-NM</t>
  </si>
  <si>
    <t xml:space="preserve">AD-8665-NM </t>
  </si>
  <si>
    <t xml:space="preserve">AD-8671-NM </t>
  </si>
  <si>
    <t>MHKM5EA3JKK143108</t>
  </si>
  <si>
    <t>MHKM5EA3JKK143506</t>
  </si>
  <si>
    <t>MHKM5EA3JKK143661</t>
  </si>
  <si>
    <t>MHKM5EA3JKK143679</t>
  </si>
  <si>
    <t>SS/04/OPS/02/2023/027</t>
  </si>
  <si>
    <t>330AGRLT20230039</t>
  </si>
  <si>
    <t>Cikarang</t>
  </si>
  <si>
    <t xml:space="preserve">DN-1560-NZ </t>
  </si>
  <si>
    <t>1NRG185237</t>
  </si>
  <si>
    <t>Bahadopi</t>
  </si>
  <si>
    <t>Bungku</t>
  </si>
  <si>
    <t>PT BNI</t>
  </si>
  <si>
    <t>B-1344-DKK</t>
  </si>
  <si>
    <t>B-1217-DKN</t>
  </si>
  <si>
    <t>B-1334-DKK</t>
  </si>
  <si>
    <t>B-1342-DKK</t>
  </si>
  <si>
    <t>B-1235-DKN</t>
  </si>
  <si>
    <t>B-1237-DKN</t>
  </si>
  <si>
    <t>B-1338-DKK</t>
  </si>
  <si>
    <t>B-1819-DKM</t>
  </si>
  <si>
    <t>B-1239-DKN</t>
  </si>
  <si>
    <t>B-1225-DKN</t>
  </si>
  <si>
    <t>B-1330-DKK</t>
  </si>
  <si>
    <t>B-1328-DKK</t>
  </si>
  <si>
    <t>MHKAA1BY8NK013378</t>
  </si>
  <si>
    <t>MHKAA1BY6NK016375</t>
  </si>
  <si>
    <t>MHKAA1BY4NK013183</t>
  </si>
  <si>
    <t>MHKAA1BY3NK016513</t>
  </si>
  <si>
    <t>MHKAA1BY4NK014298</t>
  </si>
  <si>
    <t>MHKAA1BY9NK013180</t>
  </si>
  <si>
    <t>MHKAA1BY3NK014731</t>
  </si>
  <si>
    <t>MHKAA1BYXNK014533</t>
  </si>
  <si>
    <t>MHKAA1BYXNK014113</t>
  </si>
  <si>
    <t>MHKAA1BY8NK016782</t>
  </si>
  <si>
    <t>MHKAA1BY2NK014316</t>
  </si>
  <si>
    <t>MHKAA1BY2NK012808</t>
  </si>
  <si>
    <t>340AGRLT202300005</t>
  </si>
  <si>
    <t>340AGRLT202300003</t>
  </si>
  <si>
    <t>340AGRLT202300013</t>
  </si>
  <si>
    <t>340AGRLT202300015</t>
  </si>
  <si>
    <t>CIANJUR</t>
  </si>
  <si>
    <t>PT BANK PERMATA TBK</t>
  </si>
  <si>
    <t>D-1568-AIJ</t>
  </si>
  <si>
    <t>B-2492-SIY</t>
  </si>
  <si>
    <t>D-1481-AIJ</t>
  </si>
  <si>
    <t>D-1856-AII</t>
  </si>
  <si>
    <t>D-1576-AIJ</t>
  </si>
  <si>
    <t>D-1461-AIJ</t>
  </si>
  <si>
    <t>D-1533-AIJ</t>
  </si>
  <si>
    <t>D-1480-AIJ</t>
  </si>
  <si>
    <t>D-1463-AIJ</t>
  </si>
  <si>
    <t>B-2419-SIZ</t>
  </si>
  <si>
    <t>B-2417-SIZ</t>
  </si>
  <si>
    <t>B-2900-SIY</t>
  </si>
  <si>
    <t>B-2036-SIZ</t>
  </si>
  <si>
    <t>MHKM5EA3JKK160674</t>
  </si>
  <si>
    <t>MHKM5EA3JKK161696</t>
  </si>
  <si>
    <t>MHKM5EA3JKK159172</t>
  </si>
  <si>
    <t>MHKM5EA3JKK161864</t>
  </si>
  <si>
    <t>MHKM5EA3JKK161871</t>
  </si>
  <si>
    <t>MHKM5EA3JKK157622</t>
  </si>
  <si>
    <t>MHKM5EA3JKK160780</t>
  </si>
  <si>
    <t>MHKM5EA3JKK158642</t>
  </si>
  <si>
    <t>MHKM5EA3JKK159795</t>
  </si>
  <si>
    <t>MHKM5EA3JKK161898</t>
  </si>
  <si>
    <t>MHKM5EA3JKK161465</t>
  </si>
  <si>
    <t>MHKM5EA3JKK161118</t>
  </si>
  <si>
    <t>MHKM5EA3JKK158573</t>
  </si>
  <si>
    <t>340AGRLT202000039</t>
  </si>
  <si>
    <t>340AGRLT202000415</t>
  </si>
  <si>
    <t>340AGRLT202000041</t>
  </si>
  <si>
    <t>340AGRLT202000043</t>
  </si>
  <si>
    <t>Bitung</t>
  </si>
  <si>
    <t>B-1057-DFS</t>
  </si>
  <si>
    <t>MHKAB1BY1NK020752</t>
  </si>
  <si>
    <t>318AGRLT201900037</t>
  </si>
  <si>
    <t>Ternate</t>
  </si>
  <si>
    <t>MAS Surabaya</t>
  </si>
  <si>
    <t>318AGRLT202200057</t>
  </si>
  <si>
    <t xml:space="preserve">B-1876-DFY </t>
  </si>
  <si>
    <t>H-8541-HS</t>
  </si>
  <si>
    <t xml:space="preserve">MHKAA1BY1NK004117 </t>
  </si>
  <si>
    <t>MHKM5EA3JKK142343</t>
  </si>
  <si>
    <t>SS/04/OPS/02/2023/028</t>
  </si>
  <si>
    <t>INV/23/01/12</t>
  </si>
  <si>
    <t>PDS SUNTER LAKE</t>
  </si>
  <si>
    <t>CABANG ASTRA SUDIRMAN</t>
  </si>
  <si>
    <t>Way Halim - Lampung</t>
  </si>
  <si>
    <t>Terbangi - Lampung</t>
  </si>
  <si>
    <t>Sribawono - Lampung</t>
  </si>
  <si>
    <t>Way Kanan - Lampung</t>
  </si>
  <si>
    <t>INV/23/01/13</t>
  </si>
  <si>
    <t>INV/23/01/17</t>
  </si>
  <si>
    <t>310AGRLT201900437</t>
  </si>
  <si>
    <t>Ayla</t>
  </si>
  <si>
    <t>MHKS4GB5JNJ016994</t>
  </si>
  <si>
    <t>Tunas DHT Bandung</t>
  </si>
  <si>
    <t>Muhammad Yanto</t>
  </si>
  <si>
    <t>SS/07/OPS/02/2023/019</t>
  </si>
  <si>
    <t>SS/06/OPS/02/2023/014</t>
  </si>
  <si>
    <t>SS/02/OPS/02/2023/021</t>
  </si>
  <si>
    <t>Kuala Tanjung</t>
  </si>
  <si>
    <t>MHKM5EA3JLK170043</t>
  </si>
  <si>
    <t>BK-1534-ABJ</t>
  </si>
  <si>
    <t>SS/05/OPS/02/2023/018</t>
  </si>
  <si>
    <t>SS/03/OPS/02/2023/026</t>
  </si>
  <si>
    <t>310AGRLT202000331</t>
  </si>
  <si>
    <t>Agya GR AT</t>
  </si>
  <si>
    <t>B-1150-RKJ</t>
  </si>
  <si>
    <t>Nurilah Legawati, SH</t>
  </si>
  <si>
    <t>SS/07/OPS/02/2023/020</t>
  </si>
  <si>
    <t>B-1163-DFA</t>
  </si>
  <si>
    <t>MHRRU1850MJ103054</t>
  </si>
  <si>
    <t>HONDA-HRV-E CVT 1.5 A/T</t>
  </si>
  <si>
    <t>318AGRLT202300035</t>
  </si>
  <si>
    <t>PT Jiva Agriculture Indonesia</t>
  </si>
  <si>
    <t>SS/05/OPS/02/2023/019</t>
  </si>
  <si>
    <t>317AGRLT202300056</t>
  </si>
  <si>
    <t xml:space="preserve">PT BANK RAKYAT INDONESIA </t>
  </si>
  <si>
    <t>BA-1714-BR</t>
  </si>
  <si>
    <t>MHKM5EA3JKK160919</t>
  </si>
  <si>
    <t>312AGRLT202200037</t>
  </si>
  <si>
    <t>310AGRLT202000021</t>
  </si>
  <si>
    <t>DA-1038-II</t>
  </si>
  <si>
    <t>MHKM5EA3JKK161829</t>
  </si>
  <si>
    <t>PT Jasindo</t>
  </si>
  <si>
    <t>PT Bank Mandiri Kuala Kapuas</t>
  </si>
  <si>
    <t>B-1798-SJZ</t>
  </si>
  <si>
    <t>MHRRW1880KJ902184</t>
  </si>
  <si>
    <t>317AGRLT202200021</t>
  </si>
  <si>
    <t>MHKM5EA3JKK155162</t>
  </si>
  <si>
    <t>317AGRLT201900447</t>
  </si>
  <si>
    <t>B-2028-SYC</t>
  </si>
  <si>
    <t>MHFJW8EM6J2345752</t>
  </si>
  <si>
    <t>318AGRLT202100247</t>
  </si>
  <si>
    <t>PT INDONESIA EVERGREEN AGRICULTURE</t>
  </si>
  <si>
    <t>B-2060-SIZ</t>
  </si>
  <si>
    <t>MHFJW8EM3L2379523</t>
  </si>
  <si>
    <t>PT Sinarmas Distribusi Nusantara</t>
  </si>
  <si>
    <t>SS/04/OPS/02/2023/029</t>
  </si>
  <si>
    <t xml:space="preserve">DH-1282-HR </t>
  </si>
  <si>
    <t>BH-1751-NS</t>
  </si>
  <si>
    <t>MHFJB8EM8L1072060</t>
  </si>
  <si>
    <t>BM-1412-AC</t>
  </si>
  <si>
    <t>MHFJB8EM1H1019966</t>
  </si>
  <si>
    <t>Pematang Reba, Rengat</t>
  </si>
  <si>
    <t>SS/03/OPS/02/2023/027</t>
  </si>
  <si>
    <t>PT GRACIA PHARMINDO</t>
  </si>
  <si>
    <t>MHKE8FA2JKJ001098</t>
  </si>
  <si>
    <t>B-2310-SIY</t>
  </si>
  <si>
    <t>SS/06/OPS/02/2023/015</t>
  </si>
  <si>
    <t>Batal. Perubahan pool, PC sudah dikembalikan tgl 02 Feb 23</t>
  </si>
  <si>
    <t>310AGRLT202000009</t>
  </si>
  <si>
    <t>INV/23/01/14</t>
  </si>
  <si>
    <t>MHKE8FB3JNK076395</t>
  </si>
  <si>
    <t>Ujung Batu, Pekanbaru</t>
  </si>
  <si>
    <t>H-8544-PS</t>
  </si>
  <si>
    <t>H-1630-AA</t>
  </si>
  <si>
    <t>MHFGW8EM7L1029800</t>
  </si>
  <si>
    <t>MHFJW8EM5L2380639</t>
  </si>
  <si>
    <t>317AGRLT202000031</t>
  </si>
  <si>
    <t>317AGRLT202000029</t>
  </si>
  <si>
    <t>PT Semarang Autocomp Manufacturing Indonesia</t>
  </si>
  <si>
    <t>Batal. PC sudah di kembalikan tgl 02 Feb 2023</t>
  </si>
  <si>
    <t>B-2790-SIA</t>
  </si>
  <si>
    <t>B-2279-SIB</t>
  </si>
  <si>
    <t>B-2118-SIB</t>
  </si>
  <si>
    <t>MK2NCWPARKJ002906</t>
  </si>
  <si>
    <t>MK2NCWPARKJ000743</t>
  </si>
  <si>
    <t>MK2NCWPARKJ001752</t>
  </si>
  <si>
    <t>317AGRLT202200455</t>
  </si>
  <si>
    <t>SS/04/OPS/02/2023/030</t>
  </si>
  <si>
    <t>SS/05/OPS/02/2023/020</t>
  </si>
  <si>
    <t>B-1692-DKL</t>
  </si>
  <si>
    <t>MHKAB1BYXNK034679</t>
  </si>
  <si>
    <t>310AGRLT202300047</t>
  </si>
  <si>
    <t>TYT RADEN INTEN</t>
  </si>
  <si>
    <t>PT BELFOODS INDONESIA</t>
  </si>
  <si>
    <t>PT ADIDAYA INFOCOM LESTARI</t>
  </si>
  <si>
    <t>B-2839-SIY</t>
  </si>
  <si>
    <t>B-2421-SIZ</t>
  </si>
  <si>
    <t>MHKM5EA3JKK160653</t>
  </si>
  <si>
    <t>MHKM5EA3JKK160951</t>
  </si>
  <si>
    <t>340AGRLT202000035</t>
  </si>
  <si>
    <t>B-2294-SIY</t>
  </si>
  <si>
    <t>MHKM5EA3JKK160964</t>
  </si>
  <si>
    <t>340AGRLT202000147</t>
  </si>
  <si>
    <t>SS/03/OPS/02/2023/028</t>
  </si>
  <si>
    <t>SS/04/OPS/02/2023/031</t>
  </si>
  <si>
    <t>SS/05/OPS/02/2023/021</t>
  </si>
  <si>
    <t>B-2353-SYP</t>
  </si>
  <si>
    <t>MHFJW8EM4J2359455</t>
  </si>
  <si>
    <t>330AGRLT201800639</t>
  </si>
  <si>
    <t>B-2823-SIY</t>
  </si>
  <si>
    <t>MHKM5EA3JKK160686</t>
  </si>
  <si>
    <t>B-2540-SIY</t>
  </si>
  <si>
    <t>MHKM5EA3JKK161820</t>
  </si>
  <si>
    <t>SS/05/OPS/02/2023/022</t>
  </si>
  <si>
    <t>B-1054-DKK</t>
  </si>
  <si>
    <t>MHKAA1BY0NK019515</t>
  </si>
  <si>
    <t>312AGRLT202300027</t>
  </si>
  <si>
    <t>Jayapura</t>
  </si>
  <si>
    <t>SS/01/OPS/02/2023/023</t>
  </si>
  <si>
    <t>B-2439-SID</t>
  </si>
  <si>
    <t>MHKS4GA5JKJ012823</t>
  </si>
  <si>
    <t>DAIHATSU-AYLA-1.2 R M/T</t>
  </si>
  <si>
    <t>327AGRLT202200145</t>
  </si>
  <si>
    <t>B-2714-SIC</t>
  </si>
  <si>
    <t>MK2NCWTARKJ005959</t>
  </si>
  <si>
    <t>MITSUBISHI-XPANDER-ULTIMATE A/T</t>
  </si>
  <si>
    <t>310AGRLT202000515</t>
  </si>
  <si>
    <t>PT SUPRACO INDONESIA</t>
  </si>
  <si>
    <t>B-2687-SIN</t>
  </si>
  <si>
    <t>MHKM5EB3JKK026378</t>
  </si>
  <si>
    <t>327AGRLT202200015</t>
  </si>
  <si>
    <t>PT INDOFRESH</t>
  </si>
  <si>
    <t>MHKM5EA3JKK148468</t>
  </si>
  <si>
    <t xml:space="preserve">B-2654-SIK </t>
  </si>
  <si>
    <t>D-1812-AJY</t>
  </si>
  <si>
    <t>MHKAA1BY4NK011725</t>
  </si>
  <si>
    <t>SS/02/OPS/02/2023/022</t>
  </si>
  <si>
    <t xml:space="preserve">D-1214-AIN </t>
  </si>
  <si>
    <t>MHKM5EA3JLK166478</t>
  </si>
  <si>
    <t xml:space="preserve">B-1862-DFT </t>
  </si>
  <si>
    <t xml:space="preserve">MHKAB1BY2NK021201 </t>
  </si>
  <si>
    <t>SS/05/OPS/02/2023/023</t>
  </si>
  <si>
    <t>B-1261-DFW</t>
  </si>
  <si>
    <t>MHKAB1BY2NK021263</t>
  </si>
  <si>
    <t>SS/04/OPS/02/2023/032</t>
  </si>
  <si>
    <t>B-9317-SCM</t>
  </si>
  <si>
    <t>MHKB3BA1JNK084210</t>
  </si>
  <si>
    <t>PT Bank Mandiri Taspen Pos Siantar</t>
  </si>
  <si>
    <t>SS/03/OPS/02/2023/029</t>
  </si>
  <si>
    <t>318AGRLT202200049</t>
  </si>
  <si>
    <t>B-1858-DFH</t>
  </si>
  <si>
    <t>MHKV5EA1JMK064655</t>
  </si>
  <si>
    <t xml:space="preserve">340AGRLT202100305 </t>
  </si>
  <si>
    <t>PT TEKNOLOGI PENGANGKUTAN INDONESIA</t>
  </si>
  <si>
    <t>B-9330-SCH</t>
  </si>
  <si>
    <t>SS/01/OPS/02/2023/024</t>
  </si>
  <si>
    <t>SS/04/OPS/02/2023/033</t>
  </si>
  <si>
    <t>D-1435-AIC</t>
  </si>
  <si>
    <t>MHKM5EA3JKK152783</t>
  </si>
  <si>
    <t>PT Bank Rakyat Indonesia (Persero)</t>
  </si>
  <si>
    <t>SS/02/OPS/02/2023/023</t>
  </si>
  <si>
    <t>SS/03/OPS/02/2023/030</t>
  </si>
  <si>
    <t>Lampung Barat</t>
  </si>
  <si>
    <t>MHFAAAAA6N0004273</t>
  </si>
  <si>
    <t>SS/03/OPS/02/2023/031</t>
  </si>
  <si>
    <t>317AGRLT201900373</t>
  </si>
  <si>
    <t xml:space="preserve">B-1297-DFX </t>
  </si>
  <si>
    <t>MHKAB1BY7NK025101</t>
  </si>
  <si>
    <t>317AGRLT202200233</t>
  </si>
  <si>
    <t xml:space="preserve">PT ALPHA UTAMA </t>
  </si>
  <si>
    <t>SS/05/OPS/02/2023/024</t>
  </si>
  <si>
    <t>317AGRLT201900589</t>
  </si>
  <si>
    <t>BK-1249-AAT</t>
  </si>
  <si>
    <t>MHKA5EA3JLLK1529925</t>
  </si>
  <si>
    <t>SS/03/OPS/02/2023/032</t>
  </si>
  <si>
    <t>B-9432-WCB</t>
  </si>
  <si>
    <t>MHKB3BA1JHK043787</t>
  </si>
  <si>
    <t>SS/04/OPS/02/2023/034</t>
  </si>
  <si>
    <t>MHKV5EA1JJK047030</t>
  </si>
  <si>
    <t>SS/05/OPS/02/2023/025</t>
  </si>
  <si>
    <t>Banjarbaru / Mahligai</t>
  </si>
  <si>
    <t>318AGRLT202100135</t>
  </si>
  <si>
    <t>DA-1275-JI</t>
  </si>
  <si>
    <t>MHKM5EA3JMK182324</t>
  </si>
  <si>
    <t>B-2293-SRA</t>
  </si>
  <si>
    <t>MHYANC22SKJ108857</t>
  </si>
  <si>
    <t>SUZUKI-NEW ERTIGA-1.5 GX A/T</t>
  </si>
  <si>
    <t>330AGRLT202000027</t>
  </si>
  <si>
    <t>PT PENJALINDO NUSANTARA</t>
  </si>
  <si>
    <t>PT TELKOM AKSES</t>
  </si>
  <si>
    <t>MR0CB8BB4N0025271</t>
  </si>
  <si>
    <t>TOYOTA-HILUX-SINGLE CABIN 2.4 DSL M/T</t>
  </si>
  <si>
    <t>PT Bina Pertiwi</t>
  </si>
  <si>
    <t>MHFAAAAA5P0006373</t>
  </si>
  <si>
    <t>DD-1712-IO</t>
  </si>
  <si>
    <t>MHKM5EA3JKK153737</t>
  </si>
  <si>
    <t>327AGRLT202200221</t>
  </si>
  <si>
    <t>PT APTANA CITRA SOLUSINDO</t>
  </si>
  <si>
    <t>MHFAAAAA6P0006298</t>
  </si>
  <si>
    <t>B-INV-TSPS</t>
  </si>
  <si>
    <t>318AGRLT202300025</t>
  </si>
  <si>
    <t>MHFABAAAXN0002183</t>
  </si>
  <si>
    <t>B-1080-DKK</t>
  </si>
  <si>
    <t>340AGRLT202300051</t>
  </si>
  <si>
    <t>TENDEAN</t>
  </si>
  <si>
    <t>SEKRETARIAT DAERAH KOTA CILEGON</t>
  </si>
  <si>
    <t xml:space="preserve">PT MANDIRI TASPEN </t>
  </si>
  <si>
    <t>SS/01/OPS/02/2023/025</t>
  </si>
  <si>
    <t>MHFAAAAA2P0005911</t>
  </si>
  <si>
    <t>B-INV-TSP2</t>
  </si>
  <si>
    <t>318AGRLT202300023</t>
  </si>
  <si>
    <t>PT MANDIRI TASPEN</t>
  </si>
  <si>
    <t>MHFAAAAA3P0006341</t>
  </si>
  <si>
    <t>DD-1913-MN</t>
  </si>
  <si>
    <t>PT Bpd Sengkang</t>
  </si>
  <si>
    <t>327AGRLT202300031</t>
  </si>
  <si>
    <t>PT GUNADHARMA MULTI INVESTAMA</t>
  </si>
  <si>
    <t>SS/04/OPS/02/2023/035</t>
  </si>
  <si>
    <t>kurang 50</t>
  </si>
  <si>
    <t>SS/03/OPS/02/2023/033</t>
  </si>
  <si>
    <t>B-2311-SRA</t>
  </si>
  <si>
    <t>B-2572-SIZ</t>
  </si>
  <si>
    <t>MHYANC22SKJ124493</t>
  </si>
  <si>
    <t>MHYANC22SKJ106947</t>
  </si>
  <si>
    <t>SUZUKI-NEW ERTIGA-1.5 GX M/T</t>
  </si>
  <si>
    <t>330AGRLT202000001</t>
  </si>
  <si>
    <t xml:space="preserve">B-2682-SRN  </t>
  </si>
  <si>
    <t>MHFJW8EM9M2387160</t>
  </si>
  <si>
    <t>310AGRLT202100001</t>
  </si>
  <si>
    <t>PT COVESTRO POLYMERS INDONESIA</t>
  </si>
  <si>
    <t>B-2760-SYD</t>
  </si>
  <si>
    <t>MHFJW8EM2J2355534</t>
  </si>
  <si>
    <t>330AGRLT201800315</t>
  </si>
  <si>
    <t>AB-1702-PX</t>
  </si>
  <si>
    <t>MHKM5EA3JKK155757</t>
  </si>
  <si>
    <t>SS/04/OPS/02/2023/036</t>
  </si>
  <si>
    <t>B-2274-SRE</t>
  </si>
  <si>
    <t>MHKV5EA1JLK059770</t>
  </si>
  <si>
    <t>Kebumen</t>
  </si>
  <si>
    <t>PT Coca Cola Distribution Indonesia</t>
  </si>
  <si>
    <t>317AGRLT202000123</t>
  </si>
  <si>
    <t>MHKAA1BYXPK020237</t>
  </si>
  <si>
    <t>L-1137-SUJ</t>
  </si>
  <si>
    <t>318AGRLT202300021</t>
  </si>
  <si>
    <t>SS/01/OPS/02/2023/026</t>
  </si>
  <si>
    <t>L-1570-YJ</t>
  </si>
  <si>
    <t>MHKM5EA3JKK148506</t>
  </si>
  <si>
    <t>318AGRLT202100011</t>
  </si>
  <si>
    <t>MHKM5EA3JJK111316</t>
  </si>
  <si>
    <t>310AGRLT202100729</t>
  </si>
  <si>
    <t>PT LOLC VENTURA INDONESIA</t>
  </si>
  <si>
    <t>310AGRLT202200173</t>
  </si>
  <si>
    <t>BK-1369-ADO</t>
  </si>
  <si>
    <t>MHKAA1BY9NK009193</t>
  </si>
  <si>
    <t>SS/03/OPS/02/2023/034</t>
  </si>
  <si>
    <t>L-1669-BT</t>
  </si>
  <si>
    <t>MHKM5EA3JKK150885</t>
  </si>
  <si>
    <t>SS/05/OPS/02/2023/026</t>
  </si>
  <si>
    <t xml:space="preserve">MHKM5EB3JMK035989 </t>
  </si>
  <si>
    <t>DH-1282-HR</t>
  </si>
  <si>
    <t>SS/05/OPS/02/2023/027</t>
  </si>
  <si>
    <t>B-1377-DKM</t>
  </si>
  <si>
    <t>MHKAB1BY4NK043040</t>
  </si>
  <si>
    <t>330AGRLT202300037</t>
  </si>
  <si>
    <t>PDC Sunter Lake</t>
  </si>
  <si>
    <t>PT Wijaya Karya Bangunan Gedung Tbk</t>
  </si>
  <si>
    <t>D-1496-AIJ</t>
  </si>
  <si>
    <t>MHKM5EA3JKK160851</t>
  </si>
  <si>
    <t>312AGRLT202100153</t>
  </si>
  <si>
    <t>PT BANK SYARIAH INDONESIA TBK</t>
  </si>
  <si>
    <t>SS/02/OPS/02/2023/024</t>
  </si>
  <si>
    <t>D-1217-AIN</t>
  </si>
  <si>
    <t>B-2457-SYC</t>
  </si>
  <si>
    <t>B-2957-SYH</t>
  </si>
  <si>
    <t>B-2792-SYD</t>
  </si>
  <si>
    <t>MHFJW8EM4J2358533</t>
  </si>
  <si>
    <t>MHFJW8EM4J2355583</t>
  </si>
  <si>
    <t>330AGRLT201800401</t>
  </si>
  <si>
    <t>330AGRLT202100147</t>
  </si>
  <si>
    <t xml:space="preserve">B-1913-DFG </t>
  </si>
  <si>
    <t>DA-1098-AN</t>
  </si>
  <si>
    <t>MHKM5EA3JMK190123</t>
  </si>
  <si>
    <t>sukono</t>
  </si>
  <si>
    <t>rahmat</t>
  </si>
  <si>
    <t>manap</t>
  </si>
  <si>
    <t xml:space="preserve">B-2303-SIP </t>
  </si>
  <si>
    <t>Luwuk</t>
  </si>
  <si>
    <t>PT BNI Luwuk</t>
  </si>
  <si>
    <t>SS/04/OPS/02/2023/037</t>
  </si>
  <si>
    <t>330AGRLT202100301</t>
  </si>
  <si>
    <t>MK2NCWHARKJ002837</t>
  </si>
  <si>
    <t>B-2789-SIM</t>
  </si>
  <si>
    <t>SS/01/OPS/02/2023/027</t>
  </si>
  <si>
    <t>B-2473-SYV</t>
  </si>
  <si>
    <t>MHFJW8EM2K2366695</t>
  </si>
  <si>
    <t>330AGRLT201900017</t>
  </si>
  <si>
    <t>L-1601-VF</t>
  </si>
  <si>
    <t>MHKM5EA3JMK194075</t>
  </si>
  <si>
    <t>SS/05/OPS/02/2023/028</t>
  </si>
  <si>
    <t>317AGRLT202100271</t>
  </si>
  <si>
    <t>B-2943-SYC</t>
  </si>
  <si>
    <t>MHFJW8EM6J2346075</t>
  </si>
  <si>
    <t>karsimin</t>
  </si>
  <si>
    <t>340AGRLT202000135</t>
  </si>
  <si>
    <t>PT GGP Lampung</t>
  </si>
  <si>
    <t>BK-1622-ACO</t>
  </si>
  <si>
    <t>MHKEM5EA3JJKm83776</t>
  </si>
  <si>
    <t>317AGRLT202100245</t>
  </si>
  <si>
    <t>SS/03/OPS/02/2023/035</t>
  </si>
  <si>
    <t>340AGRLT202000447</t>
  </si>
  <si>
    <t xml:space="preserve">DA-1494-JR </t>
  </si>
  <si>
    <t>B-9069-SCN</t>
  </si>
  <si>
    <t>MHKB3BA1JNK087193</t>
  </si>
  <si>
    <t>340AGRLT202200317</t>
  </si>
  <si>
    <t>B-9063-SCN</t>
  </si>
  <si>
    <t>B-9065-SCN</t>
  </si>
  <si>
    <t>MHKB3BA1JNK087575</t>
  </si>
  <si>
    <t>MHKB3BA1JNK087576</t>
  </si>
  <si>
    <t>340AGRLT202200309</t>
  </si>
  <si>
    <t>B-9624-SCM</t>
  </si>
  <si>
    <t>B-9628-SCM</t>
  </si>
  <si>
    <t>MHKB3BA1JNK087580</t>
  </si>
  <si>
    <t>MHKB3BA1JNK087579</t>
  </si>
  <si>
    <t>340AGRLT202200311</t>
  </si>
  <si>
    <t>B-9640-SCM</t>
  </si>
  <si>
    <t>MHKB3BA1JNK087168</t>
  </si>
  <si>
    <t>B-9057-SCM</t>
  </si>
  <si>
    <t>MHKB3BA1JNK087577</t>
  </si>
  <si>
    <t>B-9616-SCM</t>
  </si>
  <si>
    <t>MHKB3BA1JNK087166</t>
  </si>
  <si>
    <t>340AGRLT202200315</t>
  </si>
  <si>
    <t>DHT TANGERANG</t>
  </si>
  <si>
    <t>DHT KEMERDEKAAN PERINTIS</t>
  </si>
  <si>
    <t>DHT BANDENGAN</t>
  </si>
  <si>
    <t>DHT PONDOK BAMBU</t>
  </si>
  <si>
    <t>DHT CINERE</t>
  </si>
  <si>
    <t>B-1893-DKM</t>
  </si>
  <si>
    <t>MHFABAAA3N0002056</t>
  </si>
  <si>
    <t>MHKG8FA1JKK009922</t>
  </si>
  <si>
    <t>BK-1074-AAC</t>
  </si>
  <si>
    <t>318AGRLT202000093</t>
  </si>
  <si>
    <t>MHKM5EA3JLK168682</t>
  </si>
  <si>
    <t>B-2878-SRF</t>
  </si>
  <si>
    <t>SS/03/OPS/02/2023/036</t>
  </si>
  <si>
    <t>L-1140-CZ</t>
  </si>
  <si>
    <t>318AGRLT202300051</t>
  </si>
  <si>
    <t>PT Advanta Seeds Indonesia</t>
  </si>
  <si>
    <t>SS/05/OPS/02/2023/029</t>
  </si>
  <si>
    <t>B-2544-SIW</t>
  </si>
  <si>
    <t>MHFGW8EM4K1024570</t>
  </si>
  <si>
    <t>330AGRLT201900429</t>
  </si>
  <si>
    <t>PT NITTO MATERIAL</t>
  </si>
  <si>
    <t>Cost Calc</t>
  </si>
  <si>
    <t>FEBRUARI</t>
  </si>
  <si>
    <t>Tanggal Kirim ke Finance</t>
  </si>
  <si>
    <t>Keterangan Lain</t>
  </si>
  <si>
    <t>BE-1931-YI</t>
  </si>
  <si>
    <t>MHKM5EA3JKK154167</t>
  </si>
  <si>
    <t>317AGRLT201900533</t>
  </si>
  <si>
    <t>Bank BRI Natar Lampung</t>
  </si>
  <si>
    <t>SS/03/OPS/02/2023/037</t>
  </si>
  <si>
    <t>SS/01/OPS/02/2023/028</t>
  </si>
  <si>
    <t>BK-1430-ADR</t>
  </si>
  <si>
    <t>MHKAA1BYNK013496</t>
  </si>
  <si>
    <t xml:space="preserve">B-1057-DFS </t>
  </si>
  <si>
    <t xml:space="preserve">B-1900-DFT </t>
  </si>
  <si>
    <t>MHKAB1BY7NK021159</t>
  </si>
  <si>
    <t>SS/02/OPS/02/2023/025</t>
  </si>
  <si>
    <t>dani</t>
  </si>
  <si>
    <t>BE-8051-AMD</t>
  </si>
  <si>
    <t>BE-8109-AMG</t>
  </si>
  <si>
    <t>BE-8129-AMG</t>
  </si>
  <si>
    <t>BE-8142-AMG</t>
  </si>
  <si>
    <t>BE-8117-AMG</t>
  </si>
  <si>
    <t xml:space="preserve">MHKT3BA1JHK039633 </t>
  </si>
  <si>
    <t>MHKT3BA1JHK039669</t>
  </si>
  <si>
    <t>MHKT3BA1JHK038978</t>
  </si>
  <si>
    <t>MHKT3BA1JHK039375</t>
  </si>
  <si>
    <t>MHKT3BA1JHK039396</t>
  </si>
  <si>
    <t>MHKT3BA1JHK038950</t>
  </si>
  <si>
    <t>GRAND MAX-PU 1.3 3W M/T</t>
  </si>
  <si>
    <t>MAS Lampung</t>
  </si>
  <si>
    <t xml:space="preserve"> 310AGRLT201700154 </t>
  </si>
  <si>
    <t>PT JAWA POS</t>
  </si>
  <si>
    <t>SS/05/OPS/02/2023/030</t>
  </si>
  <si>
    <t>H-9371-DS</t>
  </si>
  <si>
    <t>MHKM5EB3JKK023210</t>
  </si>
  <si>
    <t>Cilacap</t>
  </si>
  <si>
    <t>SS/04/OPS/02/2023/038</t>
  </si>
  <si>
    <t>MHKV5EA1JKK056707</t>
  </si>
  <si>
    <t>B-2848-SIU</t>
  </si>
  <si>
    <t>BG-8311-OG</t>
  </si>
  <si>
    <t>MHKB3BA1JKK064565</t>
  </si>
  <si>
    <t>Indralaya</t>
  </si>
  <si>
    <t>PT Usaha Gedung Mandiri</t>
  </si>
  <si>
    <t>SS/03/OPS/02/2023/038</t>
  </si>
  <si>
    <t>317AGRLT202200219</t>
  </si>
  <si>
    <t>340AGRLT201900463</t>
  </si>
  <si>
    <t>SS/03/OPS/02/2023/039</t>
  </si>
  <si>
    <t>BK-1276-ABZ</t>
  </si>
  <si>
    <t>MHKM5EA2JMK081394</t>
  </si>
  <si>
    <t>310AGRLT202100107</t>
  </si>
  <si>
    <t xml:space="preserve">310AGRLT201600413 </t>
  </si>
  <si>
    <t xml:space="preserve">310AGRLT201700154 </t>
  </si>
  <si>
    <t>PT Eonchemicals</t>
  </si>
  <si>
    <t>MHFAA8GS8N0793292</t>
  </si>
  <si>
    <t>MHKAB1BY7NK026412</t>
  </si>
  <si>
    <t>Bank Kal-Sel Syariah</t>
  </si>
  <si>
    <t>Mahligai</t>
  </si>
  <si>
    <t xml:space="preserve">BE-8120-AMC </t>
  </si>
  <si>
    <t xml:space="preserve">BE-8113-AMG </t>
  </si>
  <si>
    <t xml:space="preserve">BE-8114-AMG </t>
  </si>
  <si>
    <t xml:space="preserve">MHKT3BA1JGK037827 </t>
  </si>
  <si>
    <t xml:space="preserve">MHKT3BA1JGK037751 </t>
  </si>
  <si>
    <t>unit baru</t>
  </si>
  <si>
    <t>MHKAA1BY3PK019544</t>
  </si>
  <si>
    <t>KT-1941-KR</t>
  </si>
  <si>
    <t>KT-1942-KR</t>
  </si>
  <si>
    <t>KT-1858-LI</t>
  </si>
  <si>
    <t>MHKM5EA3JKK130956</t>
  </si>
  <si>
    <t>MHKM5EA2JKK059947</t>
  </si>
  <si>
    <t>MHKM5EA2JKK071049</t>
  </si>
  <si>
    <t>330AGRLT202200023</t>
  </si>
  <si>
    <t>330AGRLT202200021</t>
  </si>
  <si>
    <t>330AGRLT202200029</t>
  </si>
  <si>
    <t>PT ARTHAASIA FINANCE</t>
  </si>
  <si>
    <t>DK-1850-HG</t>
  </si>
  <si>
    <t>MHKM5EA2JKK060195</t>
  </si>
  <si>
    <t>330AGRLT202200019</t>
  </si>
  <si>
    <t>adi</t>
  </si>
  <si>
    <t>B-9216-SCJ</t>
  </si>
  <si>
    <t>MHKB3BA1JMK074216</t>
  </si>
  <si>
    <t>340AGRLT202100099</t>
  </si>
  <si>
    <t>D-8365-FP</t>
  </si>
  <si>
    <t>MHKB3BA1JMK074186</t>
  </si>
  <si>
    <t>340AGRLT202100103</t>
  </si>
  <si>
    <t>SS/01/OPS/02/2023/029</t>
  </si>
  <si>
    <t>B-9249-SCM</t>
  </si>
  <si>
    <t>MHKB3BA1JNK084223</t>
  </si>
  <si>
    <t>SS/05/OPS/02/2023/031</t>
  </si>
  <si>
    <t>L-1513-GL</t>
  </si>
  <si>
    <t>MHKM5EB3JMK037043</t>
  </si>
  <si>
    <t>fix dari mas fai via telp, tagihan ke ss</t>
  </si>
  <si>
    <t>BK-1611-OG</t>
  </si>
  <si>
    <t>MHFJW8EM8J2355313</t>
  </si>
  <si>
    <t>L1774AAA</t>
  </si>
  <si>
    <t>Karimun Wagon R</t>
  </si>
  <si>
    <t>SS/07/OPS/02/2023/021</t>
  </si>
  <si>
    <t>SS/01/OPS/02/2023/030</t>
  </si>
  <si>
    <t>SS/04/OPS/02/2023/039</t>
  </si>
  <si>
    <t xml:space="preserve">DA-1508-JR </t>
  </si>
  <si>
    <t>B-9718-SCM</t>
  </si>
  <si>
    <t>B-9722-SCM</t>
  </si>
  <si>
    <t>B-9726-SCM</t>
  </si>
  <si>
    <t>B-9724-SCM</t>
  </si>
  <si>
    <t>B-9167-SCN</t>
  </si>
  <si>
    <t>B-9730-SCM</t>
  </si>
  <si>
    <t>B-9163-SCN</t>
  </si>
  <si>
    <t>B-9732-SCM</t>
  </si>
  <si>
    <t>B-9159-SCN</t>
  </si>
  <si>
    <t>MHYHDC61TNJ260357</t>
  </si>
  <si>
    <t>MHYHDC61TNJ260443</t>
  </si>
  <si>
    <t>MHYHDC61TNJ260739</t>
  </si>
  <si>
    <t>MHYHDC61TNJ261176</t>
  </si>
  <si>
    <t>MHYHDC61TNJ261260</t>
  </si>
  <si>
    <t>MHYHDC61TNJ261348</t>
  </si>
  <si>
    <t>MHYHDC61TNJ261391</t>
  </si>
  <si>
    <t>MHYHDC61TNJ261827</t>
  </si>
  <si>
    <t>MHYHDC61TNJ262135</t>
  </si>
  <si>
    <t>340SO202200223</t>
  </si>
  <si>
    <t>340SO202200213</t>
  </si>
  <si>
    <t>340SO202200225</t>
  </si>
  <si>
    <t>340SO202200209</t>
  </si>
  <si>
    <t>340SO202200227</t>
  </si>
  <si>
    <t>340SO202200219</t>
  </si>
  <si>
    <t>PADANG</t>
  </si>
  <si>
    <t>PALEMBANG</t>
  </si>
  <si>
    <t>PATI</t>
  </si>
  <si>
    <t>PEMALANG</t>
  </si>
  <si>
    <t>PURWOKERTO</t>
  </si>
  <si>
    <t>SUKOHARJO</t>
  </si>
  <si>
    <t>SUKABUMI</t>
  </si>
  <si>
    <t>B-1805-DKP</t>
  </si>
  <si>
    <t>MHFAAAAA2P0005231</t>
  </si>
  <si>
    <t>318AGRLT202300041</t>
  </si>
  <si>
    <t>JOMBANG</t>
  </si>
  <si>
    <t>PT CJ FEED INDONESIA</t>
  </si>
  <si>
    <t>PT Tunas Artha Gardatama</t>
  </si>
  <si>
    <t>SS/04/OPS/02/2023/040</t>
  </si>
  <si>
    <t>340AGRLT202200079</t>
  </si>
  <si>
    <t>330AGRLT201800397</t>
  </si>
  <si>
    <t>SS/03/OPS/02/2023/040</t>
  </si>
  <si>
    <t>B-1704-DKL</t>
  </si>
  <si>
    <t>MHKAB1BY2NK038449</t>
  </si>
  <si>
    <t>314AGRLT202300021</t>
  </si>
  <si>
    <t>PT FIBER NETWORKS INDONESIA</t>
  </si>
  <si>
    <t>B-2145-SYX</t>
  </si>
  <si>
    <t>B-2147-SYX</t>
  </si>
  <si>
    <t>B-2918-SYW</t>
  </si>
  <si>
    <t>B-2002-SYX</t>
  </si>
  <si>
    <t>B-2684-SYW</t>
  </si>
  <si>
    <t>B-2199-SYX</t>
  </si>
  <si>
    <t>MHFAW8EM3K0212573</t>
  </si>
  <si>
    <t>MHFAW8EM7K0212463</t>
  </si>
  <si>
    <t>MHFAW8EM4K0212288</t>
  </si>
  <si>
    <t>MHFAW8EM3K0212282</t>
  </si>
  <si>
    <t>MHFAW8EM0K0212241</t>
  </si>
  <si>
    <t>MHFAW8EM0K0212594</t>
  </si>
  <si>
    <t>310AGRLT201900201</t>
  </si>
  <si>
    <t>SS/01/OPS/02/2023/031</t>
  </si>
  <si>
    <t>BK-1242-AAT</t>
  </si>
  <si>
    <t>MHKM5EA3JKK152994</t>
  </si>
  <si>
    <t>314AGRLT202200059</t>
  </si>
  <si>
    <t>BE-8267-AMG</t>
  </si>
  <si>
    <t>MHKB3BA1JNK087177</t>
  </si>
  <si>
    <t>MHKB3BA1JNK087171</t>
  </si>
  <si>
    <t>B-9636-SCM</t>
  </si>
  <si>
    <t>B-9638-SCM</t>
  </si>
  <si>
    <t>DAIHATSU GRAND MAX-BV 1.3 AC FH</t>
  </si>
  <si>
    <t>340AGRLT202300067</t>
  </si>
  <si>
    <t>KAROSERI BOGOR</t>
  </si>
  <si>
    <t>MHKB3BA1JNK087180</t>
  </si>
  <si>
    <t>MHKB3BA1JNK087172</t>
  </si>
  <si>
    <t>340AGRLT202300063</t>
  </si>
  <si>
    <t>B-9614-SCM</t>
  </si>
  <si>
    <t>B-9618-SCM</t>
  </si>
  <si>
    <t>MHKB3BA1JNK087202</t>
  </si>
  <si>
    <t>B-9067-SCN</t>
  </si>
  <si>
    <t>MHKB3BA1JNK087189</t>
  </si>
  <si>
    <t>B-9071-SCN</t>
  </si>
  <si>
    <t>B-1801-DFB</t>
  </si>
  <si>
    <t>MHKM5EA3JMK194045</t>
  </si>
  <si>
    <t>310AGRLT202100601</t>
  </si>
  <si>
    <t>PT ELUWEN PERMATA INDONESIA</t>
  </si>
  <si>
    <t>MHKT3BA1JHK039798</t>
  </si>
  <si>
    <t>MHKT3BA1JHK039715</t>
  </si>
  <si>
    <t>310AGRLT201700476</t>
  </si>
  <si>
    <t>KT-8670-YE</t>
  </si>
  <si>
    <t>KT-8669-YE</t>
  </si>
  <si>
    <t>BG-8936-ZV</t>
  </si>
  <si>
    <t>MHKT3BA1JHK040752</t>
  </si>
  <si>
    <t>310AGRLT201700411</t>
  </si>
  <si>
    <t xml:space="preserve">B-2617-SYM </t>
  </si>
  <si>
    <t>MHKM5FB4JJK020215</t>
  </si>
  <si>
    <t>310AGRLT202100793</t>
  </si>
  <si>
    <t>PT PURANTARA MITRA ANGKASA DUA</t>
  </si>
  <si>
    <t>B-2459-SIZ</t>
  </si>
  <si>
    <t>MHKM5EA3JKK160802</t>
  </si>
  <si>
    <t>312AGRLT202200201</t>
  </si>
  <si>
    <t>SS/01/OPS/02/2023/032</t>
  </si>
  <si>
    <t>340AGRLT202300081</t>
  </si>
  <si>
    <t>PT SOLENIS TECHNOLOGIES INDONESIA</t>
  </si>
  <si>
    <t>SS/04/OPS/02/2023/041</t>
  </si>
  <si>
    <t>Tulang Bawang - Lampung</t>
  </si>
  <si>
    <t>Kota Bumi - Lampung</t>
  </si>
  <si>
    <t>Muaro Bungo - Jambi</t>
  </si>
  <si>
    <t>Muaro Bulian - Jambi</t>
  </si>
  <si>
    <t>Rimbo Bujang - Jambi</t>
  </si>
  <si>
    <t>INV/23/02/02</t>
  </si>
  <si>
    <t>Bima</t>
  </si>
  <si>
    <t>Bukit Tinggi</t>
  </si>
  <si>
    <t>INV/23/02/01</t>
  </si>
  <si>
    <t>Binjai</t>
  </si>
  <si>
    <t>driver sendiri</t>
  </si>
  <si>
    <t>SS/06/OPS/02/2023/016</t>
  </si>
  <si>
    <t>Nego harga, sesuai dengan budget stock control</t>
  </si>
  <si>
    <t xml:space="preserve">L-1498-ACG </t>
  </si>
  <si>
    <t xml:space="preserve">MHKAA1BY7NK012285 </t>
  </si>
  <si>
    <t>SS/05/OPS/02/2023/032</t>
  </si>
  <si>
    <t>Batal. UJ kurang 25rb. PC sudah di kembalikan tgl 17 Feb 23</t>
  </si>
  <si>
    <t>mustakim</t>
  </si>
  <si>
    <t>toto</t>
  </si>
  <si>
    <t>BH-1870-NC</t>
  </si>
  <si>
    <t>MHKV3CA3JHK018173</t>
  </si>
  <si>
    <t>GRAND MAX-MB 1.5 D PS</t>
  </si>
  <si>
    <t>312AGRLT201700130</t>
  </si>
  <si>
    <t>SS/03/OPS/02/2023/041</t>
  </si>
  <si>
    <t>314AGRLT202300003</t>
  </si>
  <si>
    <t>DA-1257-CZ</t>
  </si>
  <si>
    <t>MHKM5EA2JKK064049</t>
  </si>
  <si>
    <t>312AGRLT202200061</t>
  </si>
  <si>
    <t>Palu</t>
  </si>
  <si>
    <t>330AGRLT202300071</t>
  </si>
  <si>
    <t>SS/02/OPS/02/2023/026</t>
  </si>
  <si>
    <t>MHKT3BA1JHK039714</t>
  </si>
  <si>
    <t>kurang 100</t>
  </si>
  <si>
    <t>serah terima tgl 21</t>
  </si>
  <si>
    <t>MHKAA1BY8PK019667</t>
  </si>
  <si>
    <t>B-AVZ-CMP2</t>
  </si>
  <si>
    <t>312AGRLT202300029</t>
  </si>
  <si>
    <t>MHKAA1BY8PK020947</t>
  </si>
  <si>
    <t>B-1177-DKP</t>
  </si>
  <si>
    <t>327AGRLT202300033</t>
  </si>
  <si>
    <t>PT United Equipment Indonesia</t>
  </si>
  <si>
    <t>DA-1625-JR</t>
  </si>
  <si>
    <t>MHKAB1BY2NK028035</t>
  </si>
  <si>
    <t>Bank Syariah Indonesia Banjarbaru</t>
  </si>
  <si>
    <t>PT BNK BTN</t>
  </si>
  <si>
    <t>B-2237-SRU</t>
  </si>
  <si>
    <t>MHKM5FA4JMK070954</t>
  </si>
  <si>
    <t xml:space="preserve">B-2012-SIA </t>
  </si>
  <si>
    <t>MHKM5EA3JKK129944</t>
  </si>
  <si>
    <t>310AGRLT202100353</t>
  </si>
  <si>
    <t>PT BANK MANDIRI (Persero) Tbk</t>
  </si>
  <si>
    <t>SS/01/OPS/02/2023/033</t>
  </si>
  <si>
    <t>ppn (10%x11%xdpp)</t>
  </si>
  <si>
    <t>B-2251-SIZ</t>
  </si>
  <si>
    <t>MHKA6GJ3JKJ037437</t>
  </si>
  <si>
    <t>TOYOTA-CALYA-1.2 E M/T</t>
  </si>
  <si>
    <t>318AGRLT202100019</t>
  </si>
  <si>
    <t>PT WONOKOYO JAYA KUSUMA</t>
  </si>
  <si>
    <t>B-2221-SRB</t>
  </si>
  <si>
    <t>MHKA4GB5JLJ032410</t>
  </si>
  <si>
    <t>330AGRLT202000005</t>
  </si>
  <si>
    <t>BK-1360-ADA</t>
  </si>
  <si>
    <t>PT Mega Central Finance</t>
  </si>
  <si>
    <t>312AGRLT202300019</t>
  </si>
  <si>
    <t>SS/03/OPS/02/2023/042</t>
  </si>
  <si>
    <t xml:space="preserve">D-1812-AJY </t>
  </si>
  <si>
    <t>SS/02/OPS/02/2023/027</t>
  </si>
  <si>
    <t>B-2431-SRA</t>
  </si>
  <si>
    <t>MHKM5EA3JKK159914</t>
  </si>
  <si>
    <t>310AGRLT202000059</t>
  </si>
  <si>
    <t>PT SOLUSI TUNAS</t>
  </si>
  <si>
    <t>DD-1729-AH</t>
  </si>
  <si>
    <t>MHKM5EB3JMK032423</t>
  </si>
  <si>
    <t>327AGRLT202100041</t>
  </si>
  <si>
    <t>Batu Licin</t>
  </si>
  <si>
    <t>ss &amp; dealer</t>
  </si>
  <si>
    <t>Sengkang</t>
  </si>
  <si>
    <t>BA-1023-OK</t>
  </si>
  <si>
    <t>MHKM5EA3JKK144038</t>
  </si>
  <si>
    <t>310AGRLT201900479</t>
  </si>
  <si>
    <t>SS/03/OPS/02/2023/043</t>
  </si>
  <si>
    <t>MHKAA1BY1PK019607</t>
  </si>
  <si>
    <t>PT PRODIA WIDYAHUSADA, TBK</t>
  </si>
  <si>
    <t xml:space="preserve">DA-1098-AN </t>
  </si>
  <si>
    <t xml:space="preserve">PT Bina Pertiwi </t>
  </si>
  <si>
    <t>MHKAA1BY3PK019706</t>
  </si>
  <si>
    <t>BK-1412-AED</t>
  </si>
  <si>
    <t>314AGRLT202300011</t>
  </si>
  <si>
    <t>MHKAB1BY9NK038111</t>
  </si>
  <si>
    <t>B-1655-DKO</t>
  </si>
  <si>
    <t>310AGRLT202300081</t>
  </si>
  <si>
    <t>PT AEON CREDIT SERVICE INDONESIA</t>
  </si>
  <si>
    <t>SS/02/OPS/02/2023/028</t>
  </si>
  <si>
    <t>D-1541-AIX</t>
  </si>
  <si>
    <t>MHKM5EA3JMK177534</t>
  </si>
  <si>
    <t>SS/05/OPS/02/2023/033</t>
  </si>
  <si>
    <t>B-1364-DFD</t>
  </si>
  <si>
    <t>MHKM5EA3JMK195757</t>
  </si>
  <si>
    <t>SS/04/OPS/02/2023/042</t>
  </si>
  <si>
    <t>318AGRLT202100265</t>
  </si>
  <si>
    <t>MR2B63HK3N4012182</t>
  </si>
  <si>
    <t>MR2B63HK3N4012176</t>
  </si>
  <si>
    <t>MR2B63HK3N4012040</t>
  </si>
  <si>
    <t>MR2B63HK3N4011313</t>
  </si>
  <si>
    <t>MR2B63HK1N4011354</t>
  </si>
  <si>
    <t>MHH16CV17MK400275</t>
  </si>
  <si>
    <t>MHHCR6604PKA04501</t>
  </si>
  <si>
    <t>Camry</t>
  </si>
  <si>
    <t>BMW</t>
  </si>
  <si>
    <t>INV/ATU/II/2023/0072</t>
  </si>
  <si>
    <t>312AGRLT202100027</t>
  </si>
  <si>
    <t>D-1105-AHT</t>
  </si>
  <si>
    <t>MHKM5EA3JKK131690</t>
  </si>
  <si>
    <t>312AGRLT202200321</t>
  </si>
  <si>
    <t>Padalarang</t>
  </si>
  <si>
    <t xml:space="preserve">L-1624-PF </t>
  </si>
  <si>
    <t xml:space="preserve">B-2684-SZZ </t>
  </si>
  <si>
    <t>MHKM5EA3JJK10721</t>
  </si>
  <si>
    <t>SS/05/OPS/02/2023/034</t>
  </si>
  <si>
    <t>B-1179-DKP</t>
  </si>
  <si>
    <t>B-1193-DKP</t>
  </si>
  <si>
    <t>B-1220-DKM</t>
  </si>
  <si>
    <t>B-1216-DKM</t>
  </si>
  <si>
    <t>B-1226-DKM</t>
  </si>
  <si>
    <t>MHKAA1BYXPK020982</t>
  </si>
  <si>
    <t>MHKAA1BY4PK020993</t>
  </si>
  <si>
    <t>MHKAA1BY3PK020936</t>
  </si>
  <si>
    <t>MHKAA1BY9PK020908</t>
  </si>
  <si>
    <t>MHKAA1BY3PK020905</t>
  </si>
  <si>
    <t xml:space="preserve"> 327AGRLT202300031</t>
  </si>
  <si>
    <t>PT Gunadharma Multi Investama</t>
  </si>
  <si>
    <t xml:space="preserve">L-1347-VH </t>
  </si>
  <si>
    <t>MHKAA1BY3PK021875</t>
  </si>
  <si>
    <t>B-AVZ-EQUP</t>
  </si>
  <si>
    <t>Prabumulih</t>
  </si>
  <si>
    <t>SS/03/OPS/02/2023/044</t>
  </si>
  <si>
    <t>BK-1156-AAZ</t>
  </si>
  <si>
    <t>MHKM5EA3JKK160395</t>
  </si>
  <si>
    <t>314AGRLT202100043</t>
  </si>
  <si>
    <t>H-8491-GS</t>
  </si>
  <si>
    <t>MHFJB8EM0K1051668</t>
  </si>
  <si>
    <t>317AGRLT202200205</t>
  </si>
  <si>
    <t>SS/03/OPS/02/2023/045</t>
  </si>
  <si>
    <t>B-2132-SYM</t>
  </si>
  <si>
    <t>MHKM5EB3JJK021321</t>
  </si>
  <si>
    <t>312AGRLT202100427</t>
  </si>
  <si>
    <t>INV/ATU/II/2023/0042</t>
  </si>
  <si>
    <t>B-1214-DKH</t>
  </si>
  <si>
    <t>B-1004-DKJ</t>
  </si>
  <si>
    <t xml:space="preserve">B-9611-SCM </t>
  </si>
  <si>
    <t>MHYHDC61TNJ244996</t>
  </si>
  <si>
    <t xml:space="preserve">B-9809-SCG </t>
  </si>
  <si>
    <t>MHKB3BA1JKK056826</t>
  </si>
  <si>
    <t>SS/02/OPS/02/2023/029</t>
  </si>
  <si>
    <t>PT Tunas Mobilindo Parama</t>
  </si>
  <si>
    <t>Fortuner VRZ PUTIH</t>
  </si>
  <si>
    <t>MHFAA8GS3N0788503</t>
  </si>
  <si>
    <t>PT BNI Trikora Yogyakarta</t>
  </si>
  <si>
    <t>SS/04/OPS/02/2023/043</t>
  </si>
  <si>
    <t>MITSUBISHI -NEW XPANDER-ULTIMATE CVT</t>
  </si>
  <si>
    <t>BE-EXP-JMK2</t>
  </si>
  <si>
    <t>MK2NCLTATNJ021081</t>
  </si>
  <si>
    <t>PT JAMKRINDO Lampung</t>
  </si>
  <si>
    <t>SS/03/OPS/02/2023/046</t>
  </si>
  <si>
    <t>L-1330-VF</t>
  </si>
  <si>
    <t>MHFJW8EM5M2391898</t>
  </si>
  <si>
    <t>SS/05/OPS/02/2023/035</t>
  </si>
  <si>
    <t>MHKAB1BY8NK031568</t>
  </si>
  <si>
    <t>MHKAB1BY3NK029002</t>
  </si>
  <si>
    <t>B-1147-DKP</t>
  </si>
  <si>
    <t>B-1192-DKM</t>
  </si>
  <si>
    <t>310AGRLT202300077</t>
  </si>
  <si>
    <t>MHKAB1BY7NK039855</t>
  </si>
  <si>
    <t>D-MND-AVZ10</t>
  </si>
  <si>
    <t>310AGRLT202300083</t>
  </si>
  <si>
    <t>B-2723-SRE</t>
  </si>
  <si>
    <t>D-1479-AIJ</t>
  </si>
  <si>
    <t>MHKM5EA3JLK164544</t>
  </si>
  <si>
    <t>MHKM5EA3JKK157457</t>
  </si>
  <si>
    <t>317AGRLT202000329</t>
  </si>
  <si>
    <t>317AGRLT202000241</t>
  </si>
  <si>
    <t>B-2764-SIR</t>
  </si>
  <si>
    <t>MHKM5EB3JKK027384</t>
  </si>
  <si>
    <t>312AGRLT202100429</t>
  </si>
  <si>
    <t>B-2081-SZY</t>
  </si>
  <si>
    <t>MHKM5EB3JJK018755</t>
  </si>
  <si>
    <t>312AGRLT202100425</t>
  </si>
  <si>
    <t>SS/07/OPS/02/2023/022</t>
  </si>
  <si>
    <t>310AGRLT202200097</t>
  </si>
  <si>
    <t>TYT Raden Inten</t>
  </si>
  <si>
    <t>INV/23/02/11</t>
  </si>
  <si>
    <t>INV/23/02/12</t>
  </si>
  <si>
    <t>INV/23/02/14</t>
  </si>
  <si>
    <t>INV/23/02/15</t>
  </si>
  <si>
    <t>INV/23/02/13</t>
  </si>
  <si>
    <t>INV/23/02/16</t>
  </si>
  <si>
    <t>MHFAW8EM0L0214833</t>
  </si>
  <si>
    <t>B-2522-SRB</t>
  </si>
  <si>
    <t>310AGRLT202300125</t>
  </si>
  <si>
    <t>PT DALLIGENT SOLUSI INDONESIA</t>
  </si>
  <si>
    <t>SS/03/OPS/02/2023/047</t>
  </si>
  <si>
    <t>H-9436-DS</t>
  </si>
  <si>
    <t>MHKV3CA3JKK021617</t>
  </si>
  <si>
    <t>330AGRLT202200265</t>
  </si>
  <si>
    <t>PT INDONUSA TELEMEDIA</t>
  </si>
  <si>
    <t>L-1874-PB</t>
  </si>
  <si>
    <t xml:space="preserve">MHKM5EB3JKK027696 </t>
  </si>
  <si>
    <t>PT TOB</t>
  </si>
  <si>
    <t>DK-1086-HH</t>
  </si>
  <si>
    <t>MHKM5EA3JKK132604</t>
  </si>
  <si>
    <t>330AGRLT202200173</t>
  </si>
  <si>
    <t>SS/04/OPS/02/2023/044</t>
  </si>
  <si>
    <t>SS/05/OPS/02/2023/036</t>
  </si>
  <si>
    <t>SS/04/OPS/02/2023/045</t>
  </si>
  <si>
    <t>MHFAA9991N0789570</t>
  </si>
  <si>
    <t>SS/03/OPS/02/2023/048</t>
  </si>
  <si>
    <t>SS/04/OPS/02/2023/046</t>
  </si>
  <si>
    <t>SS/05/OPS/02/2023/037</t>
  </si>
  <si>
    <t>B-1980-DKL</t>
  </si>
  <si>
    <t>B-1945-DKO</t>
  </si>
  <si>
    <t>MHKAA1BY4PK021223</t>
  </si>
  <si>
    <t>MHKAA1BY0PK021610</t>
  </si>
  <si>
    <t>330AGRLT202300015</t>
  </si>
  <si>
    <t>Bukit Indah Mandiri Abadi</t>
  </si>
  <si>
    <t>DA-1628-JR</t>
  </si>
  <si>
    <t>MHKAB1BY7NK026393</t>
  </si>
  <si>
    <t xml:space="preserve">Bank Syariah Indonesia </t>
  </si>
  <si>
    <t>B-2717-SRA</t>
  </si>
  <si>
    <t>MK2NCWTARKJ024839</t>
  </si>
  <si>
    <t>312AGRLT201900293</t>
  </si>
  <si>
    <t>PT ADHI COMMUTER PROPERTI</t>
  </si>
  <si>
    <t>SS/02/OPS/02/2023/030</t>
  </si>
  <si>
    <t>SS/01/OPS/02/2023/034</t>
  </si>
  <si>
    <t>MR2B63HK2N4011704</t>
  </si>
  <si>
    <t>MR2B63HK8N4011660</t>
  </si>
  <si>
    <t>MR2B63HK5N4011955</t>
  </si>
  <si>
    <t>MR2B63HK8N4011349</t>
  </si>
  <si>
    <t>MR2B63HKXN4011515</t>
  </si>
  <si>
    <t>MR2B63HK9N4012137</t>
  </si>
  <si>
    <t>MHFJW8EM2L2386155</t>
  </si>
  <si>
    <t>MHFAW8EM0J0210777</t>
  </si>
  <si>
    <t xml:space="preserve">MHKAB1BY4PK047513 </t>
  </si>
  <si>
    <t>310AGRLT202200773</t>
  </si>
  <si>
    <t>H-1434-FP</t>
  </si>
  <si>
    <t>MHFJW8EM5N2399503</t>
  </si>
  <si>
    <t>317AGRLT202200079</t>
  </si>
  <si>
    <t>PT KANINDO MAKMUR JAYA</t>
  </si>
  <si>
    <t>SS/04/OPS/02/2023/047</t>
  </si>
  <si>
    <t>SS/03/OPS/02/2023/049</t>
  </si>
  <si>
    <t>L-1435-AA</t>
  </si>
  <si>
    <t>MHKM5EA3JKK151609</t>
  </si>
  <si>
    <t>SS/05/OPS/02/2023/038</t>
  </si>
  <si>
    <t>B-2980-SYR</t>
  </si>
  <si>
    <t>MHKM5EA3JJK125719</t>
  </si>
  <si>
    <t>310AGRLT202000075</t>
  </si>
  <si>
    <t>PT KOKOH INTI AREBAMA, Tbk</t>
  </si>
  <si>
    <t>B-2009-SYN</t>
  </si>
  <si>
    <t>MHFJW8EM7J2362138</t>
  </si>
  <si>
    <t>312AGRLT202100395</t>
  </si>
  <si>
    <t>B-2466-SIK</t>
  </si>
  <si>
    <t>MHKM5EA3JKK147344</t>
  </si>
  <si>
    <t>318AGRLT202200237</t>
  </si>
  <si>
    <t>H-9428-WP</t>
  </si>
  <si>
    <t>MHKM5EA3JJK113340</t>
  </si>
  <si>
    <t>312AGRLT202100421</t>
  </si>
  <si>
    <t>PROBOLINGGO</t>
  </si>
  <si>
    <t>L-1933-YI</t>
  </si>
  <si>
    <t>MHKM5EA3JKK148419</t>
  </si>
  <si>
    <t>Honda Mobilio 1.5 RS Bensin</t>
  </si>
  <si>
    <t>D1685AEZ</t>
  </si>
  <si>
    <t>SS/07/OPS/02/2023/023</t>
  </si>
  <si>
    <t>PT Jual Mobil Bagus</t>
  </si>
  <si>
    <t>SS/03/OPS/02/2023/050</t>
  </si>
  <si>
    <t>MHKM5EB3JMK035989</t>
  </si>
  <si>
    <t>SS/05/OPS/02/2023/039</t>
  </si>
  <si>
    <t>MHKAA1AY3NK024774</t>
  </si>
  <si>
    <t>M Rio Firdaus</t>
  </si>
  <si>
    <t>Ada biaya admin 2.500,-</t>
  </si>
  <si>
    <t>SS/07/OPS/02/2023/024</t>
  </si>
  <si>
    <t>INV/23/02/18</t>
  </si>
  <si>
    <t xml:space="preserve">L-1681-VA </t>
  </si>
  <si>
    <t>MHKM5EB3JMK032419</t>
  </si>
  <si>
    <t>340AGRLT202100019</t>
  </si>
  <si>
    <t>Nganjuk</t>
  </si>
  <si>
    <t>PT PERSADA ARTHA PERSADA</t>
  </si>
  <si>
    <t>SS/05/OPS/02/2023/040</t>
  </si>
  <si>
    <t>B-2252-SRA</t>
  </si>
  <si>
    <t>MHKM5EB3JLK028864</t>
  </si>
  <si>
    <t>330AGRLT202000215</t>
  </si>
  <si>
    <t>B-2947-SRA</t>
  </si>
  <si>
    <t>MHKM5EB3JLK028825</t>
  </si>
  <si>
    <t>Nia Aprilia</t>
  </si>
  <si>
    <t>SS/07/OPS/02/2023/025</t>
  </si>
  <si>
    <t>MHKAA1AY5NK019284</t>
  </si>
  <si>
    <t>SS/04/OPS/02/2023/048</t>
  </si>
  <si>
    <t>H-8740-CS</t>
  </si>
  <si>
    <t>MHKY3CA3JKK021235</t>
  </si>
  <si>
    <t>330AGRLT202200303</t>
  </si>
  <si>
    <t>PT Cipta Karya Teknologi</t>
  </si>
  <si>
    <t>SS/03/OPS/02/2023/051</t>
  </si>
  <si>
    <t xml:space="preserve">BK-1227-AAT </t>
  </si>
  <si>
    <t>MHKM5EA3JKK153386</t>
  </si>
  <si>
    <t>Honda City 1.5 RS Bensin</t>
  </si>
  <si>
    <t>D1389YBA</t>
  </si>
  <si>
    <t>SS/07/OPS/02/2023/026</t>
  </si>
  <si>
    <t>SS/01/OPS/02/2023/035</t>
  </si>
  <si>
    <t>MHKAA1BY5PK020324</t>
  </si>
  <si>
    <t>B-2399-SYK</t>
  </si>
  <si>
    <t>MHKM5EA3JJK118107</t>
  </si>
  <si>
    <t>312AGRLT202100423</t>
  </si>
  <si>
    <t>B-2685-SRE</t>
  </si>
  <si>
    <t>MHKM5EA3JLK165328</t>
  </si>
  <si>
    <t>LAMPUNG</t>
  </si>
  <si>
    <t>PT Great Giant Pineapple</t>
  </si>
  <si>
    <t>SS/01/OPS/02/2023/036</t>
  </si>
  <si>
    <t>B-2815-SIQ</t>
  </si>
  <si>
    <t>MHKM5EB3JKK027172</t>
  </si>
  <si>
    <t>312AGRLT202200001</t>
  </si>
  <si>
    <t>PT MIDEA PLANET INDONESIA</t>
  </si>
  <si>
    <t>BK-1471-ABB</t>
  </si>
  <si>
    <t>MHKM5EA3JLK162594</t>
  </si>
  <si>
    <t>314AGRLT202100045</t>
  </si>
  <si>
    <t>B-2423-SRN</t>
  </si>
  <si>
    <t>MHFJB8EM8L1075699</t>
  </si>
  <si>
    <t>318AGRLT202200259</t>
  </si>
  <si>
    <t>MHKAA1BY2PK022368</t>
  </si>
  <si>
    <t>MHKAA1BY5PK022462</t>
  </si>
  <si>
    <t>MHKAA1BY8PK022620</t>
  </si>
  <si>
    <t>MHKAA1BY2PK022936</t>
  </si>
  <si>
    <t>MHKAA1NY6PK022812</t>
  </si>
  <si>
    <t>MHKAA1BY3PK022749</t>
  </si>
  <si>
    <t>MHKAA1BY0PK022756</t>
  </si>
  <si>
    <t>TYT Raden Intan</t>
  </si>
  <si>
    <t>MHRRW1880PJ350203</t>
  </si>
  <si>
    <t>B-CRV-ADV</t>
  </si>
  <si>
    <t>tgl 1</t>
  </si>
  <si>
    <t>318AGRLT202300043</t>
  </si>
  <si>
    <t>HONDA TEBET</t>
  </si>
  <si>
    <t>PT ADVANTA SEEDS</t>
  </si>
  <si>
    <t>LAMPUNG TENGAH</t>
  </si>
  <si>
    <t>SS/07/OPS/02/2023/027</t>
  </si>
  <si>
    <t>MHFAAAAA0N0004074</t>
  </si>
  <si>
    <t>SS/02/OPS/02/2023/031</t>
  </si>
  <si>
    <t>H-8492-HS</t>
  </si>
  <si>
    <t>SS/04/OPS/02/2023/049</t>
  </si>
  <si>
    <t>H-1473-MH</t>
  </si>
  <si>
    <t>MHKM5FA4JMK074529</t>
  </si>
  <si>
    <t>Sragen</t>
  </si>
  <si>
    <t>PT PLN Suberlawang</t>
  </si>
  <si>
    <t>SS/07/OPS/02/2023/028</t>
  </si>
  <si>
    <t>327AGRLT202300019</t>
  </si>
  <si>
    <t>DA-1801-CU</t>
  </si>
  <si>
    <t>MHKS6DJ2JKJ019102</t>
  </si>
  <si>
    <t>done</t>
  </si>
  <si>
    <t>317AGRLT201900429</t>
  </si>
  <si>
    <t>SS/02/OPS/02/2023/032</t>
  </si>
  <si>
    <t>SS/03/OPS/02/2023/052</t>
  </si>
  <si>
    <t>L-1879-XG</t>
  </si>
  <si>
    <t>SS/05/OPS/02/2023/041</t>
  </si>
  <si>
    <t>310AGRLT202100245</t>
  </si>
  <si>
    <t>MHKG8FB1JPK009974</t>
  </si>
  <si>
    <t>B-TRS-ADV</t>
  </si>
  <si>
    <t>318AGRLT202300053</t>
  </si>
  <si>
    <t>SS/03/OPS/02/2023/053</t>
  </si>
  <si>
    <t>BE-8133-AMG</t>
  </si>
  <si>
    <t>MHKT3BA1JHK039642</t>
  </si>
  <si>
    <t>B-2838-SYS</t>
  </si>
  <si>
    <t>MHFJW8EM9K2364703</t>
  </si>
  <si>
    <t>312AGRLT202100397</t>
  </si>
  <si>
    <t>SS/03/OPS/02/2023/054</t>
  </si>
  <si>
    <t>B-2788-SJB</t>
  </si>
  <si>
    <t>MHFGX8GS3L0506740</t>
  </si>
  <si>
    <t>FORTUNER</t>
  </si>
  <si>
    <t>310AGRLT202000007</t>
  </si>
  <si>
    <t>PT BAHARI CAKRAWALA SEBUKU</t>
  </si>
  <si>
    <t>B1492FIA</t>
  </si>
  <si>
    <t>Toyota Calya</t>
  </si>
  <si>
    <t>SS/07/OPS/02/2023/029</t>
  </si>
  <si>
    <t>JMB</t>
  </si>
  <si>
    <t>H-9017-MS</t>
  </si>
  <si>
    <t>MHKM5EA3JKK150510</t>
  </si>
  <si>
    <t>B-2682-SRN</t>
  </si>
  <si>
    <t>SS/01/OPS/02/2023/037</t>
  </si>
  <si>
    <t>H-AVZ2-VLS2</t>
  </si>
  <si>
    <t>MHFAB1BY1P0055384</t>
  </si>
  <si>
    <t>317AGRLT202300053</t>
  </si>
  <si>
    <t>SS/04/OPS/02/2023/050</t>
  </si>
  <si>
    <t xml:space="preserve">B-2984-SYQ </t>
  </si>
  <si>
    <t>MHKV5EA1JJK047044</t>
  </si>
  <si>
    <t>SS/05/OPS/02/2023/042</t>
  </si>
  <si>
    <t>314AGRLT202300005</t>
  </si>
  <si>
    <t>H-1688-KH</t>
  </si>
  <si>
    <t>MHKM5EA3JMK190549</t>
  </si>
  <si>
    <t xml:space="preserve">L-1277-AT </t>
  </si>
  <si>
    <t>MHKM5EA3JKK150785</t>
  </si>
  <si>
    <t>317AGRLT201900397</t>
  </si>
  <si>
    <t xml:space="preserve">D-1435-AIC </t>
  </si>
  <si>
    <t>D-1214-AIN</t>
  </si>
  <si>
    <t xml:space="preserve">D-1670-AJY </t>
  </si>
  <si>
    <t>MHKAA1BY7NK011783</t>
  </si>
  <si>
    <t>SS/02/OPS/02/2023/033</t>
  </si>
  <si>
    <t>SS/05/OPS/02/2023/043</t>
  </si>
  <si>
    <t>febri</t>
  </si>
  <si>
    <t>D-1168-AKG</t>
  </si>
  <si>
    <t>MK2NCLTATNJ018716</t>
  </si>
  <si>
    <t>MITSUBISHI-NEW XPANDER-ULTIMATE CVT</t>
  </si>
  <si>
    <t>310AGRLT202300127</t>
  </si>
  <si>
    <t>BK-1232-AAT</t>
  </si>
  <si>
    <t>MHKM5EA3JKK153252</t>
  </si>
  <si>
    <t>28 atas</t>
  </si>
  <si>
    <t>SS/03/OPS/03/2023/055</t>
  </si>
  <si>
    <t>SS/04/OPS/02/2023/051</t>
  </si>
  <si>
    <t>SS/04/OPS/03/2023/052</t>
  </si>
  <si>
    <t>Xenia</t>
  </si>
  <si>
    <t>MHKAA1AY4NK016778</t>
  </si>
  <si>
    <t>Eva Muzdalifah</t>
  </si>
  <si>
    <t>SS/07/OPS/03/2023/030</t>
  </si>
  <si>
    <t>Honda Jazz S 1.5 AT 2015</t>
  </si>
  <si>
    <t>H1521GQ</t>
  </si>
  <si>
    <t>SS/07/OPS/03/2023/031</t>
  </si>
  <si>
    <t>SS/05/OPS/03/2023/044</t>
  </si>
  <si>
    <t>SS/01/OPS/03/2023/038</t>
  </si>
  <si>
    <t>B-9011-SCI</t>
  </si>
  <si>
    <t>MHKB3BA1JKK064934</t>
  </si>
  <si>
    <t>330AGRLT202000023</t>
  </si>
  <si>
    <t>PT SONTON FOOD INDONESIA</t>
  </si>
  <si>
    <t>L-1741-ZJ</t>
  </si>
  <si>
    <t>MHFJW8EM4K2378377</t>
  </si>
  <si>
    <t>312AGRLT202300073</t>
  </si>
  <si>
    <t>312AGRLT202200269</t>
  </si>
  <si>
    <t>asep</t>
  </si>
  <si>
    <t>B-2548-SRX</t>
  </si>
  <si>
    <t>MH2NCLHARMJ001508</t>
  </si>
  <si>
    <t>310AGRLT202100305</t>
  </si>
  <si>
    <t>PT CONTAINER MARITIME ACTIVITIES</t>
  </si>
  <si>
    <t>MHKAB1BY3NK039738</t>
  </si>
  <si>
    <t>310AGRLT202300097</t>
  </si>
  <si>
    <t>diambil tgl 1 mar</t>
  </si>
  <si>
    <t>diambil tgl 2 mar</t>
  </si>
  <si>
    <t>B-9293-SCM</t>
  </si>
  <si>
    <t>MHKB3BA1JNK084208</t>
  </si>
  <si>
    <t>MHKAA1AY0NK020651</t>
  </si>
  <si>
    <t>Madavit</t>
  </si>
  <si>
    <t>SS/05/OPS/03/2023/045</t>
  </si>
  <si>
    <t>340AGRLT202200173</t>
  </si>
  <si>
    <t>SS/07/OPS/03/2023/032</t>
  </si>
  <si>
    <t>SS/02/OPS/03/2023/034</t>
  </si>
  <si>
    <t xml:space="preserve">BK-1178-ABT </t>
  </si>
  <si>
    <t>MHFJB8EM5L10719005</t>
  </si>
  <si>
    <t>MHFJB8EM9L1082260</t>
  </si>
  <si>
    <t>SS/03/OPS/03/2023/056</t>
  </si>
  <si>
    <t>D-MND-AVZ13</t>
  </si>
  <si>
    <t>MHKAB1BY3NK039934</t>
  </si>
  <si>
    <t>MHKAB1BY3NK039822</t>
  </si>
  <si>
    <t>MHKAB1BY7NK039726</t>
  </si>
  <si>
    <t>MHKAB1BY0NK039910</t>
  </si>
  <si>
    <t>MHKAB1BY3NK032045</t>
  </si>
  <si>
    <t>MHKAB1BY7NK029164</t>
  </si>
  <si>
    <t>Ciamis</t>
  </si>
  <si>
    <t>B-2588-SRC</t>
  </si>
  <si>
    <t>MHKM5EB3JLK029982</t>
  </si>
  <si>
    <t>340AGRLT202000113</t>
  </si>
  <si>
    <t>PT SEMESTA JAYA KIMIA</t>
  </si>
  <si>
    <t>B-1467-DKQ</t>
  </si>
  <si>
    <t>MHKE8FA2JNK016378</t>
  </si>
  <si>
    <t>310AGRLT202300105</t>
  </si>
  <si>
    <t>H-8490-GS</t>
  </si>
  <si>
    <t>MHFJB8EM3K1051969</t>
  </si>
  <si>
    <t>310AGRLT202100297</t>
  </si>
  <si>
    <t>PT ISTA INDONESIA</t>
  </si>
  <si>
    <t>SS/03/OPS/03/2023/057</t>
  </si>
  <si>
    <t>KT-1352-KQ</t>
  </si>
  <si>
    <t>MHKM5EA2JJK055359</t>
  </si>
  <si>
    <t>310AGRLT202100743</t>
  </si>
  <si>
    <t>SS/01/OPS/03/2023/039</t>
  </si>
  <si>
    <t>SS/04/OPS/03/2023/053</t>
  </si>
  <si>
    <t>SS/04/OPS/03/2023/054</t>
  </si>
  <si>
    <t>DD-1526-KS</t>
  </si>
  <si>
    <t>MRHGM6640JT910255</t>
  </si>
  <si>
    <t>HONDA CITY-1.5 E A/T</t>
  </si>
  <si>
    <t>327AGRLT201800117</t>
  </si>
  <si>
    <t>Panakukkang</t>
  </si>
  <si>
    <t>PT BANK BTN SYARIAH</t>
  </si>
  <si>
    <t>MHRRW3830NJ300095</t>
  </si>
  <si>
    <t>HONDA-ALL NEW CRV-2.0 CVT</t>
  </si>
  <si>
    <t>310AGRLT202200387</t>
  </si>
  <si>
    <t>AB-1424-VZ</t>
  </si>
  <si>
    <t>MHKV3BA6JKK012313</t>
  </si>
  <si>
    <t>312AGRLT202200013</t>
  </si>
  <si>
    <t>PT TUNAS WIJAYA LAKSANA</t>
  </si>
  <si>
    <t>PT UNITED EQUIPMENT INDONESIA</t>
  </si>
  <si>
    <t>B-1577-DFH</t>
  </si>
  <si>
    <t>MHKM5EA3JMK194194</t>
  </si>
  <si>
    <t>317AGRLT202200031</t>
  </si>
  <si>
    <t>SS/01/OPS/03/2023/040</t>
  </si>
  <si>
    <t>SS/03/OPS/03/2023/058</t>
  </si>
  <si>
    <t>email</t>
  </si>
  <si>
    <t>BK-1259-ABT</t>
  </si>
  <si>
    <t>MHFJB8EM5L1071836</t>
  </si>
  <si>
    <t xml:space="preserve">B-2557-SB  </t>
  </si>
  <si>
    <t>Kota Pinang</t>
  </si>
  <si>
    <t>SS/03/OPS/03/2023/059</t>
  </si>
  <si>
    <t>SS/04/OPS/03/2023/055</t>
  </si>
  <si>
    <t>MHKA4GA5JNJ069276</t>
  </si>
  <si>
    <t>B-1844-DKM</t>
  </si>
  <si>
    <t>MHKAA1BY0PK021297</t>
  </si>
  <si>
    <t>310AGRLT202300133</t>
  </si>
  <si>
    <t>PT SARI COFFE INDONESIA</t>
  </si>
  <si>
    <t>310AGRLT202300151</t>
  </si>
  <si>
    <t>PT ASTRA JUOKU INDONESIA</t>
  </si>
  <si>
    <t>MHKM5EA3JKK151606</t>
  </si>
  <si>
    <t>SS/05/OPS/03/2023/046</t>
  </si>
  <si>
    <t>SS/02/OPS/03/2023/035</t>
  </si>
  <si>
    <t>B-2503-SRD</t>
  </si>
  <si>
    <t>KNHMF37AML6615326</t>
  </si>
  <si>
    <t>KIA-GRAND SEDONA-2.2 L DIESEL TURBO</t>
  </si>
  <si>
    <t>310AGRLT202000017</t>
  </si>
  <si>
    <t>SS/01/OPS/03/2023/041</t>
  </si>
  <si>
    <t>DD-8944-RL</t>
  </si>
  <si>
    <t>MHKB3BA1JJK049242</t>
  </si>
  <si>
    <t>314AGRLT202100013</t>
  </si>
  <si>
    <t>PT GAWIH JAYA</t>
  </si>
  <si>
    <t>B-1498-DKN</t>
  </si>
  <si>
    <t>MHFAB1BY6N0034527</t>
  </si>
  <si>
    <t>310AGRLT202300035</t>
  </si>
  <si>
    <t>Cawang</t>
  </si>
  <si>
    <t>PT MANDIRI MANDIRI TUNAS FINANCE</t>
  </si>
  <si>
    <t>B-2855-SYI</t>
  </si>
  <si>
    <t>MHKG8FB2JJK005106</t>
  </si>
  <si>
    <t>314AGRLT202100097</t>
  </si>
  <si>
    <t>PT ROYAL TRUST FUTURES</t>
  </si>
  <si>
    <t>B-2318-SIY</t>
  </si>
  <si>
    <t>312AGRLT202200095</t>
  </si>
  <si>
    <t>MHKM5EA3JKK161949</t>
  </si>
  <si>
    <t>MHKAA1BYXPK021226</t>
  </si>
  <si>
    <t>MHKAA1BY1PK021194</t>
  </si>
  <si>
    <t>MHKAA1BY3PK021164</t>
  </si>
  <si>
    <t>B-1012-DKO</t>
  </si>
  <si>
    <t>B-1698-DKN</t>
  </si>
  <si>
    <t>B-1696-DKN</t>
  </si>
  <si>
    <t>327AGRLT202300025</t>
  </si>
  <si>
    <t>327AGRLT202300027</t>
  </si>
  <si>
    <t>TYT Balaraja</t>
  </si>
  <si>
    <t>PT Bank Negara Indonesia (persero) Tbk</t>
  </si>
  <si>
    <t>B-1961-DKQ</t>
  </si>
  <si>
    <t>B-1943-DKQ</t>
  </si>
  <si>
    <t>B-1932-DKN</t>
  </si>
  <si>
    <t>MHKAA1BY5PK021893</t>
  </si>
  <si>
    <t>MHKAA1BY0PK021784</t>
  </si>
  <si>
    <t>MHKAA1BY3PK021794</t>
  </si>
  <si>
    <t>327AGRLT202300029</t>
  </si>
  <si>
    <t>B-1127-DKB</t>
  </si>
  <si>
    <t>B-1100-DKO</t>
  </si>
  <si>
    <t>MHKAA1BY9PK023047</t>
  </si>
  <si>
    <t>MHKAA1BY7PK021099</t>
  </si>
  <si>
    <t>Muara Bungo</t>
  </si>
  <si>
    <t>Luxio 1.5 D M/T</t>
  </si>
  <si>
    <t>MHKW3CA1JNK017936</t>
  </si>
  <si>
    <t>SS/07/OPS/03/2023/033</t>
  </si>
  <si>
    <t>AE1857BD</t>
  </si>
  <si>
    <t xml:space="preserve">Honda Brio Satya 1.2 E MT </t>
  </si>
  <si>
    <t>D1351AGV</t>
  </si>
  <si>
    <t>Ayla X 1.0 AT 2018</t>
  </si>
  <si>
    <t>Sudirman (Bandung)</t>
  </si>
  <si>
    <t>BK-1055-ADG</t>
  </si>
  <si>
    <t>MHKAA1BY9NK000834</t>
  </si>
  <si>
    <t>PT Bina Venture</t>
  </si>
  <si>
    <t>SS/03/OPS/03/2023/060</t>
  </si>
  <si>
    <t>327AGRLT202200065</t>
  </si>
  <si>
    <t>317AGRLT202300093</t>
  </si>
  <si>
    <t>H-8742-CS</t>
  </si>
  <si>
    <t>317AGRLT201900025</t>
  </si>
  <si>
    <t>MHFAW8EM6J0211383</t>
  </si>
  <si>
    <t>PT BANK TABUNGAN NEGARA (PERSERO)</t>
  </si>
  <si>
    <t>MHKAB1BY0PK049128</t>
  </si>
  <si>
    <t>Pamanukan</t>
  </si>
  <si>
    <t>SS/02/OPS/03/2023/036</t>
  </si>
  <si>
    <t>Kerawang</t>
  </si>
  <si>
    <t>D-1656-AJY</t>
  </si>
  <si>
    <t>MHKAA1BY1NK011701</t>
  </si>
  <si>
    <t>PT ANDIARTA MUZIZAT</t>
  </si>
  <si>
    <t>Batal. Perubahan rute. PC sudah dikembalikan tgl 06 Maret 2023</t>
  </si>
  <si>
    <t>B-1799-DFR</t>
  </si>
  <si>
    <t>MHKAB1BY7NK019234</t>
  </si>
  <si>
    <t>SS/03/OPS/03/2023/061</t>
  </si>
  <si>
    <t>SS/03/OPS/03/2023/062</t>
  </si>
  <si>
    <t>SS/01/OPS/03/2023/042</t>
  </si>
  <si>
    <t>D-1617-AIM</t>
  </si>
  <si>
    <t>B-2993-SRV</t>
  </si>
  <si>
    <t>MHKM5FA4JMK071113</t>
  </si>
  <si>
    <t xml:space="preserve">PT PLN (PERSERO) </t>
  </si>
  <si>
    <t>SS/02/OPS/03/2023/037</t>
  </si>
  <si>
    <t>SS/04/OPS/03/2023/056</t>
  </si>
  <si>
    <t>PT MAF Palembang</t>
  </si>
  <si>
    <t xml:space="preserve">Toyota Sienta V AT </t>
  </si>
  <si>
    <t>W1290ZH</t>
  </si>
  <si>
    <t xml:space="preserve">E1532CZ </t>
  </si>
  <si>
    <t>E1522RK</t>
  </si>
  <si>
    <t>Nissan Livina</t>
  </si>
  <si>
    <t>SS/07/OPS/03/2023/034</t>
  </si>
  <si>
    <t>3/6 maret</t>
  </si>
  <si>
    <t>MHKAA1BY5PK019951</t>
  </si>
  <si>
    <t>PT MAP AKTIF ADIPERKASA</t>
  </si>
  <si>
    <t>B-9869-SYX</t>
  </si>
  <si>
    <t>B-9873-SYX</t>
  </si>
  <si>
    <t>B-9850-SYX</t>
  </si>
  <si>
    <t>B-9871-SYX</t>
  </si>
  <si>
    <t>B-9846-SYX</t>
  </si>
  <si>
    <t>MHCNMR81LNJ105209</t>
  </si>
  <si>
    <t>MHCNMR81LNJ105210</t>
  </si>
  <si>
    <t>MHCNMR81LNJ105211</t>
  </si>
  <si>
    <t>MHCNMR81LNJ105214</t>
  </si>
  <si>
    <t>MHCNMR81LNJ105213</t>
  </si>
  <si>
    <t>ISUZU-NMR-L EURO 4</t>
  </si>
  <si>
    <t>340AGRLT202300001</t>
  </si>
  <si>
    <t>RAHARDJA EKA LANCAR</t>
  </si>
  <si>
    <t>PT Global Jet Cargo</t>
  </si>
  <si>
    <t>310AGRLT202200603</t>
  </si>
  <si>
    <t>BK-1012-ADE</t>
  </si>
  <si>
    <t>MHKAB2BY4NK0099089</t>
  </si>
  <si>
    <t>PT Primordia Siparup Perkasa</t>
  </si>
  <si>
    <t>SS/03/OPS/03/2023/063</t>
  </si>
  <si>
    <t>B-2528-SYV</t>
  </si>
  <si>
    <t>MHKM5EA3JKK133213</t>
  </si>
  <si>
    <t>330AGRLT202200025</t>
  </si>
  <si>
    <t>Salatiga</t>
  </si>
  <si>
    <t>B-2079-SYW</t>
  </si>
  <si>
    <t>MHKM5EA3JKK130775</t>
  </si>
  <si>
    <t>citycar ok</t>
  </si>
  <si>
    <t>B-2216-SYY</t>
  </si>
  <si>
    <t>JN1TBAE52Z0802681</t>
  </si>
  <si>
    <t>NISSAN-ELGRAND-HWS 2.5 AUTECH</t>
  </si>
  <si>
    <t>310AGRLT201900097</t>
  </si>
  <si>
    <t>PT SINERGY CONSULTANCY SERVICES</t>
  </si>
  <si>
    <t>MHKAB1BY9NK039372</t>
  </si>
  <si>
    <t>318AGRLT202300063</t>
  </si>
  <si>
    <t>B-2204-SRP</t>
  </si>
  <si>
    <t>MHKM5EA3JMK177271</t>
  </si>
  <si>
    <t>340AGRLT202100041</t>
  </si>
  <si>
    <t>PT GENETIKA SCIENCE INDONESIA</t>
  </si>
  <si>
    <t>SS/01/OPS/03/2023/043</t>
  </si>
  <si>
    <t>MHKA6GJ6JPJ653175</t>
  </si>
  <si>
    <t>Tangerang</t>
  </si>
  <si>
    <t>MHKAA1BY8PK023735</t>
  </si>
  <si>
    <t>H-1568-JP</t>
  </si>
  <si>
    <t>MHKV3CA3JNK025302</t>
  </si>
  <si>
    <t>PT PLN Kartosuro</t>
  </si>
  <si>
    <t>Kartosuro</t>
  </si>
  <si>
    <t>SS/04/OPS/03/2023/057</t>
  </si>
  <si>
    <t>B-9239-SCM</t>
  </si>
  <si>
    <t>MHKB3BA1JNK084222</t>
  </si>
  <si>
    <t>SS/05/OPS/03/2023/047</t>
  </si>
  <si>
    <t>MHYHDC61TNJ261787</t>
  </si>
  <si>
    <t>MHYHDC61TNJ261927</t>
  </si>
  <si>
    <t>MHYHDC61TNJ261134</t>
  </si>
  <si>
    <t>MHYHDC61TNJ261047</t>
  </si>
  <si>
    <t>MHYHDC61TNJ261440</t>
  </si>
  <si>
    <t>MHYHDC61TNJ261521</t>
  </si>
  <si>
    <t>B-9165-SCN</t>
  </si>
  <si>
    <t>B-9738-SCM</t>
  </si>
  <si>
    <t>B-9153-SCN</t>
  </si>
  <si>
    <t>B-9155-SCN</t>
  </si>
  <si>
    <t>B-9173-SCN</t>
  </si>
  <si>
    <t>B-9740-SCM</t>
  </si>
  <si>
    <t>Tebing Tinggi - Sesampainya Unit</t>
  </si>
  <si>
    <t>MHKAA1BYXPK021288</t>
  </si>
  <si>
    <t>B-1734-DKM</t>
  </si>
  <si>
    <t>310AGRLT202300143</t>
  </si>
  <si>
    <t>yg di tanya artha</t>
  </si>
  <si>
    <t xml:space="preserve">PT. MEGA AUTO FINANCE </t>
  </si>
  <si>
    <t>L-1167-RF</t>
  </si>
  <si>
    <t>MHKM5EB3JKK022090</t>
  </si>
  <si>
    <t>318AGRLT202100027</t>
  </si>
  <si>
    <t>PT GREENS RETAIL INDONESIA</t>
  </si>
  <si>
    <t>SS/05/OPS/03/2023/048</t>
  </si>
  <si>
    <t>B-1875-DKH</t>
  </si>
  <si>
    <t>MHKAA1BY1NK016655</t>
  </si>
  <si>
    <t>318AGRLT202300077</t>
  </si>
  <si>
    <t>SS/01/OPS/03/2023/044</t>
  </si>
  <si>
    <t>TASIKMALAYA</t>
  </si>
  <si>
    <t>TULUNG AGUNG</t>
  </si>
  <si>
    <t>RC ONH</t>
  </si>
  <si>
    <t>SS/07/OPS/03/2023/035</t>
  </si>
  <si>
    <t>MHKV5EA1JJK046797</t>
  </si>
  <si>
    <t>Keb Lama</t>
  </si>
  <si>
    <t>H-1635-GA</t>
  </si>
  <si>
    <t>MK2NCWTARKJ024730</t>
  </si>
  <si>
    <t>317AGRLT202000089</t>
  </si>
  <si>
    <t>D-1655-AIM</t>
  </si>
  <si>
    <t>MHKM5EA3JLK163039</t>
  </si>
  <si>
    <t>312AGRLT202100341</t>
  </si>
  <si>
    <t>B-1368-DKO</t>
  </si>
  <si>
    <t>MHKV3FA3JPK001279</t>
  </si>
  <si>
    <t>318AGRLT202300047</t>
  </si>
  <si>
    <t>PT TERRA AGRO DIGITAL</t>
  </si>
  <si>
    <t>MHFJW8EM4L2381460</t>
  </si>
  <si>
    <t xml:space="preserve">B-2233-SRC </t>
  </si>
  <si>
    <t>SS/02/OPS/03/2023/038</t>
  </si>
  <si>
    <t>MHKM5EB3JLK029838</t>
  </si>
  <si>
    <t>B-2914-SRC</t>
  </si>
  <si>
    <t>MHKAA1BYXNK011650</t>
  </si>
  <si>
    <t xml:space="preserve">D-1798-AJY </t>
  </si>
  <si>
    <t>D-1641-AIX</t>
  </si>
  <si>
    <t>MHFJW8EM5M2386393</t>
  </si>
  <si>
    <t>vendor</t>
  </si>
  <si>
    <t>312AGRLT202100025</t>
  </si>
  <si>
    <t>H-AVZ-BRI2</t>
  </si>
  <si>
    <t>MHKAB1BY4PK047074</t>
  </si>
  <si>
    <t>Mits. Xpander Sporty 1.5 A/T</t>
  </si>
  <si>
    <t>Temanggung</t>
  </si>
  <si>
    <t>PT BRI Temanggung</t>
  </si>
  <si>
    <t>SS/04/OPS/03/2023/058</t>
  </si>
  <si>
    <t xml:space="preserve">DA-1275-JI </t>
  </si>
  <si>
    <t>317AGRLT202300075</t>
  </si>
  <si>
    <t>dht</t>
  </si>
  <si>
    <t>baim</t>
  </si>
  <si>
    <t>SS/01/OPS/03/2023/045</t>
  </si>
  <si>
    <t>B-1547-DKR</t>
  </si>
  <si>
    <t xml:space="preserve">B-9897-SCJ </t>
  </si>
  <si>
    <t>MHCPHR54CJJ402856</t>
  </si>
  <si>
    <t>B-9598-SCJ</t>
  </si>
  <si>
    <t>MHCPHR54CMJ422445</t>
  </si>
  <si>
    <t>340AGRLT202100139</t>
  </si>
  <si>
    <t>ISUZU-TRAGA-PICK UP 2.5 M/T</t>
  </si>
  <si>
    <t>SS/01/OPS/03/2023/046</t>
  </si>
  <si>
    <t xml:space="preserve">B-2460-SIQ </t>
  </si>
  <si>
    <t>MHKM5EA3JKK153948</t>
  </si>
  <si>
    <t>310AGRLT201900735</t>
  </si>
  <si>
    <t>PT FUJI ELECTRIC INDONESIA</t>
  </si>
  <si>
    <t>B-2672-SRH</t>
  </si>
  <si>
    <t>MHFGW8EMGU030985</t>
  </si>
  <si>
    <t>H-8489-GS</t>
  </si>
  <si>
    <t>MHFJB8EM5K1052170</t>
  </si>
  <si>
    <t>SS/05/OPS/03/2023/049</t>
  </si>
  <si>
    <t>F1567PA</t>
  </si>
  <si>
    <t>Nissan Grand Livina</t>
  </si>
  <si>
    <t>SS/02/OPS/03/2023/039</t>
  </si>
  <si>
    <t>B-1901-ERW</t>
  </si>
  <si>
    <t>E-1830-YZ</t>
  </si>
  <si>
    <t>Suzuki Baleno</t>
  </si>
  <si>
    <t>Honda Brio</t>
  </si>
  <si>
    <t>SS/07/OPS/03/2023/036</t>
  </si>
  <si>
    <t>B-1077-DKR</t>
  </si>
  <si>
    <t>MHKAA1BY7PK023144</t>
  </si>
  <si>
    <t>318AGRLT202300057</t>
  </si>
  <si>
    <t>PT JAWAPOS</t>
  </si>
  <si>
    <t>B-2013-SIB</t>
  </si>
  <si>
    <t>MHKM5EA3JKK138762</t>
  </si>
  <si>
    <t>318AGRLT202200121</t>
  </si>
  <si>
    <t>PT USAHA ERA PRATAMA NUSANTARA</t>
  </si>
  <si>
    <t>DA-1610-JG</t>
  </si>
  <si>
    <t>MHKM5EA2JMK081164</t>
  </si>
  <si>
    <t>310AGRLT202100025</t>
  </si>
  <si>
    <t>B-1894-SJZ</t>
  </si>
  <si>
    <t>MHRRW3830KJ900205</t>
  </si>
  <si>
    <t>317AGRLT202200453</t>
  </si>
  <si>
    <t xml:space="preserve">MHFAW8EM3K0212573 </t>
  </si>
  <si>
    <t>SS/03/OPS/03/2023/064</t>
  </si>
  <si>
    <t>318AGRLT202000069</t>
  </si>
  <si>
    <t>B-1138-DKO</t>
  </si>
  <si>
    <t>MHKAA1BY9PK020522</t>
  </si>
  <si>
    <t>318AGRLT202300045</t>
  </si>
  <si>
    <t>B-2296-SYH</t>
  </si>
  <si>
    <t>MK2NCWHANJJ009065</t>
  </si>
  <si>
    <t>Batal. PC sudah dikembalikan tgl 08 mar 23</t>
  </si>
  <si>
    <t>sumantri</t>
  </si>
  <si>
    <t>SS/01/OPS/03/2023/047</t>
  </si>
  <si>
    <t>SS/04/OPS/03/2023/059</t>
  </si>
  <si>
    <t xml:space="preserve">B-2634-SIW </t>
  </si>
  <si>
    <t xml:space="preserve">MHKM5EA3JKK159682  </t>
  </si>
  <si>
    <t>L-1498-ACG</t>
  </si>
  <si>
    <t>B-1427-DKB</t>
  </si>
  <si>
    <t xml:space="preserve">MHKM5EA3JKK150885 </t>
  </si>
  <si>
    <t>SS/05/OPS/03/2023/050</t>
  </si>
  <si>
    <t xml:space="preserve">B-2326-SII </t>
  </si>
  <si>
    <t>340AGRLT202100197</t>
  </si>
  <si>
    <t>MHKM5EB3JKK025017</t>
  </si>
  <si>
    <t>PT IMARI NOURRITURE INDONESIA</t>
  </si>
  <si>
    <t>Honda HR-V</t>
  </si>
  <si>
    <t>Mitsubishi Outlander</t>
  </si>
  <si>
    <t>Honda Brio Satya</t>
  </si>
  <si>
    <t>E1871LH</t>
  </si>
  <si>
    <t>F1585BW</t>
  </si>
  <si>
    <t>F1864IL</t>
  </si>
  <si>
    <t>SS/03/OPS/03/2023/065</t>
  </si>
  <si>
    <t>KT-1260-Y</t>
  </si>
  <si>
    <t>MHKM5EA2JLK079769</t>
  </si>
  <si>
    <t>327AGRLT202300055</t>
  </si>
  <si>
    <t>PT JENER PERKASA TELEKOMUNIKASI</t>
  </si>
  <si>
    <t>B-HC-HEN</t>
  </si>
  <si>
    <t>JTFST22P7P0041765</t>
  </si>
  <si>
    <t>312AGRLT202300015</t>
  </si>
  <si>
    <t>B1178TVL</t>
  </si>
  <si>
    <t>E1487SA</t>
  </si>
  <si>
    <t>Honda Jazz 1.5 S</t>
  </si>
  <si>
    <t>Mazda 2 1.5 GT</t>
  </si>
  <si>
    <t>B2165FFN</t>
  </si>
  <si>
    <t>B2784SFC</t>
  </si>
  <si>
    <t>F1708YH</t>
  </si>
  <si>
    <t>Suzuki Ignis 1.2 GL</t>
  </si>
  <si>
    <t>Suzuki Splas 1.2 GL</t>
  </si>
  <si>
    <t>SS/07/OPS/03/2023/037</t>
  </si>
  <si>
    <t>dodi</t>
  </si>
  <si>
    <t>raka</t>
  </si>
  <si>
    <t>firman</t>
  </si>
  <si>
    <t>puguh</t>
  </si>
  <si>
    <t>SS/01/OPS/03/2023/048</t>
  </si>
  <si>
    <t>asep saiful</t>
  </si>
  <si>
    <t>SS/02/OPS/03/2023/040</t>
  </si>
  <si>
    <t xml:space="preserve">L-1435-AA </t>
  </si>
  <si>
    <t>SS/05/OPS/03/2023/051</t>
  </si>
  <si>
    <t>blm klaim karna marketing akan minta ttd ulang bastk</t>
  </si>
  <si>
    <t>MHFJW8EMXN2404789</t>
  </si>
  <si>
    <t>310AGRLT202200715</t>
  </si>
  <si>
    <t>DA-1164-JU</t>
  </si>
  <si>
    <t>MHKM5EA3JMK183433</t>
  </si>
  <si>
    <t>L-1130-BAG</t>
  </si>
  <si>
    <t>MHKAA1BY9NK016208</t>
  </si>
  <si>
    <t>PT BERLINA</t>
  </si>
  <si>
    <t>SS/05/OPS/03/2023/052</t>
  </si>
  <si>
    <t>B1960WOX</t>
  </si>
  <si>
    <t>F1554PW</t>
  </si>
  <si>
    <t>T1086UH</t>
  </si>
  <si>
    <t>D1466AHV</t>
  </si>
  <si>
    <t>Toyota Yaris 1.5 S Bensin-MT 2017</t>
  </si>
  <si>
    <t>Daihatsu Terios 1.5 R Bensin-MT 2017</t>
  </si>
  <si>
    <t>Datsun Go Panca 1.2 D Bensin-MT 2019</t>
  </si>
  <si>
    <t>Suzuki Karimun Wagon R 1.0 GL Bensin-AT 2019</t>
  </si>
  <si>
    <t>B1438VOC</t>
  </si>
  <si>
    <t>Toyota Sienta 1.5 V Bensin-MT 2018</t>
  </si>
  <si>
    <t>B1612TZE</t>
  </si>
  <si>
    <t>Suzuki SX4 1.5 X-Over Bensin-MT</t>
  </si>
  <si>
    <t>A1411FZ</t>
  </si>
  <si>
    <t>Daihatsu Ayla 1.2 R Deluxe Bensin-MT</t>
  </si>
  <si>
    <t>AE1647GK</t>
  </si>
  <si>
    <t>Suzuki Ertiga 1.5 GL Bensin-MT</t>
  </si>
  <si>
    <t>B1500COR</t>
  </si>
  <si>
    <t>F1843VE</t>
  </si>
  <si>
    <t>Honda Brio 1.2 RS Bensin-MT</t>
  </si>
  <si>
    <t>Daihatsu Ayla 1.0 D Bensin-MT</t>
  </si>
  <si>
    <t>H8583KG</t>
  </si>
  <si>
    <t>Xpander Sport AT 2019</t>
  </si>
  <si>
    <t>L1677ZM</t>
  </si>
  <si>
    <t>CX5 Elite 2018</t>
  </si>
  <si>
    <t>B-2802-SZG</t>
  </si>
  <si>
    <t>MHKM5EA2JHK037682</t>
  </si>
  <si>
    <t>adit</t>
  </si>
  <si>
    <t>SS/01/OPS/03/2023/049</t>
  </si>
  <si>
    <t>312AGRLT202200367</t>
  </si>
  <si>
    <t>PT Primordia Siparaup</t>
  </si>
  <si>
    <t>SS/03/OPS/03/2023/066</t>
  </si>
  <si>
    <t>SS/07/OPS/03/2023/038</t>
  </si>
  <si>
    <t>D-1807-AJY</t>
  </si>
  <si>
    <t>MHFAA1BY5NK011619</t>
  </si>
  <si>
    <t>SS/02/OPS/03/2023/041</t>
  </si>
  <si>
    <t>SS/07/OPS/03/2023/039</t>
  </si>
  <si>
    <t>E1578EB</t>
  </si>
  <si>
    <t xml:space="preserve">Mitsubishi xpander </t>
  </si>
  <si>
    <t>B-1268-SJY</t>
  </si>
  <si>
    <t>MK2KRWMDTJJ000903</t>
  </si>
  <si>
    <t>310AGRLT201801063</t>
  </si>
  <si>
    <t>PT SINARMAS CAKRAWALA PERSADA</t>
  </si>
  <si>
    <t>B-2367-SRC</t>
  </si>
  <si>
    <t>MK2NCWTARKJ027406</t>
  </si>
  <si>
    <t>310AGRLT202200031</t>
  </si>
  <si>
    <t>PT POGUYAMAN MITRA SOLUSI NUSANTARA</t>
  </si>
  <si>
    <t>D-1439-AHT</t>
  </si>
  <si>
    <t>MHKM5EA3JKK130165</t>
  </si>
  <si>
    <t>312AGRLT202300097</t>
  </si>
  <si>
    <t>312AGRLT202200377</t>
  </si>
  <si>
    <t>Cimahi</t>
  </si>
  <si>
    <t>ATU</t>
  </si>
  <si>
    <t>SS/04/OPS/03/2023/060</t>
  </si>
  <si>
    <t>SS/01/OPS/03/2023/050</t>
  </si>
  <si>
    <t>SS/02/OPS/03/2023/043</t>
  </si>
  <si>
    <t>VOXY</t>
  </si>
  <si>
    <t>JTNAAAAA9N7000359</t>
  </si>
  <si>
    <t>B-1950-DFP</t>
  </si>
  <si>
    <t>B-2230-RFS</t>
  </si>
  <si>
    <t>MR12BF3HKXL4013059</t>
  </si>
  <si>
    <t>312AGRLT202200091</t>
  </si>
  <si>
    <t xml:space="preserve">B-9293-SCM </t>
  </si>
  <si>
    <t>SS/05/OPS/03/2023/053</t>
  </si>
  <si>
    <t>MHKABY4NK01092</t>
  </si>
  <si>
    <t>SS/03/OPS/03/2023/067</t>
  </si>
  <si>
    <t>340AGRLT202100109</t>
  </si>
  <si>
    <t>BK-8368-EV</t>
  </si>
  <si>
    <t>MHKB3BA1JMK073161</t>
  </si>
  <si>
    <t>SS/04/OPS/03/2023/061</t>
  </si>
  <si>
    <t xml:space="preserve">Honda Jazz 1.5 RS 2016 </t>
  </si>
  <si>
    <t>D1374SGP</t>
  </si>
  <si>
    <t>SS/06/OPS/03/2023/017</t>
  </si>
  <si>
    <t>kurang 25rb</t>
  </si>
  <si>
    <t>B-1200-DKO</t>
  </si>
  <si>
    <t>MHKAA1BY9PK020858</t>
  </si>
  <si>
    <t xml:space="preserve">310AGRLT202300151 </t>
  </si>
  <si>
    <t>SS/04/OPS/03/2023/062</t>
  </si>
  <si>
    <t>E1571LX</t>
  </si>
  <si>
    <t xml:space="preserve">Honda Brio Satya E 1.2 MT </t>
  </si>
  <si>
    <t>B2878TZA</t>
  </si>
  <si>
    <t>B1687ZMD</t>
  </si>
  <si>
    <t>B2775UFF</t>
  </si>
  <si>
    <t>Honda Brio 1.2 RS Bensin Manual 2017</t>
  </si>
  <si>
    <t>Daihatsu Terios 1.5 TX Bensin Automatic 2013</t>
  </si>
  <si>
    <t>Daihatsu Terios 1.5 EXTRA X Bensin-MT 2017</t>
  </si>
  <si>
    <t>A1619YE</t>
  </si>
  <si>
    <t>Daihatsu Ayla 1.0 X Bensin Automatic-2019</t>
  </si>
  <si>
    <t>Honda Mobilio 1.5 RS Bensin Automatic 2019</t>
  </si>
  <si>
    <t>S1982ZS</t>
  </si>
  <si>
    <t>Daihatsu Sigra 1.2 R Bensin-AT-2019</t>
  </si>
  <si>
    <t>B1076NZN</t>
  </si>
  <si>
    <t>Honda Brio 1.2 RS Bensin-AT 2021</t>
  </si>
  <si>
    <t>MHKM5EA3JMK193305</t>
  </si>
  <si>
    <t>310AGRLT202100093</t>
  </si>
  <si>
    <t>BA-1053-IF</t>
  </si>
  <si>
    <t xml:space="preserve">BK-1904-ADZ </t>
  </si>
  <si>
    <t>SS/07/OPS/03/2023/040</t>
  </si>
  <si>
    <t>SS/03/OPS/03/2023/068</t>
  </si>
  <si>
    <t>MHKB3BA1JNK089211</t>
  </si>
  <si>
    <t>MHKB3BA1JNK089201</t>
  </si>
  <si>
    <t>MHKB3BA1JNK088740</t>
  </si>
  <si>
    <t>MHKB3BA1JNK089213</t>
  </si>
  <si>
    <t>MHKB3BA1JNK089209</t>
  </si>
  <si>
    <t>MHKB3BA1JNK089208</t>
  </si>
  <si>
    <t>B-9337-SCN</t>
  </si>
  <si>
    <t>B-9954-SCM</t>
  </si>
  <si>
    <t>B-9321-SCN</t>
  </si>
  <si>
    <t>B-9984-SCM</t>
  </si>
  <si>
    <t>B-9341-SCN</t>
  </si>
  <si>
    <t>B-9357-SCN</t>
  </si>
  <si>
    <t>340AGRLT202200343</t>
  </si>
  <si>
    <t>KAROSERI BOGOR - PAK DARMANTO</t>
  </si>
  <si>
    <t>MHKB3BA1JNK088477</t>
  </si>
  <si>
    <t>MHKB3BA1JNK088877</t>
  </si>
  <si>
    <t>MHKB3BA1JNK089126</t>
  </si>
  <si>
    <t>MHKB3BA1JNK088880</t>
  </si>
  <si>
    <t>B-9934-SCM</t>
  </si>
  <si>
    <t>B-9948-SCM</t>
  </si>
  <si>
    <t>B-9293-SCN</t>
  </si>
  <si>
    <t>B-9930-SCM</t>
  </si>
  <si>
    <t>340AGRLT202300065</t>
  </si>
  <si>
    <t>BANJAR BARU</t>
  </si>
  <si>
    <t>DA-8569-JC</t>
  </si>
  <si>
    <t>Tanah Grogot</t>
  </si>
  <si>
    <t>B-2437-SIP</t>
  </si>
  <si>
    <t>MHKM5EB3JKK026499</t>
  </si>
  <si>
    <t>312AGRLT202100347</t>
  </si>
  <si>
    <t>jam 9</t>
  </si>
  <si>
    <t>L-1015-PF</t>
  </si>
  <si>
    <t>MHKV3CA3JKK022802</t>
  </si>
  <si>
    <t>314AGRLT202100011</t>
  </si>
  <si>
    <t>D-1565-AIJ</t>
  </si>
  <si>
    <t>MHKM5EA3JKK161451</t>
  </si>
  <si>
    <t>312AGRLT202200097</t>
  </si>
  <si>
    <t xml:space="preserve">MHH7T2608LK967811 </t>
  </si>
  <si>
    <t>Unit Service</t>
  </si>
  <si>
    <t>DK1061AAZ</t>
  </si>
  <si>
    <t>HR-V Prestige 2016</t>
  </si>
  <si>
    <t>SS/07/OPS/03/2023/041</t>
  </si>
  <si>
    <t>iwan</t>
  </si>
  <si>
    <t>B-1743-DKQ</t>
  </si>
  <si>
    <t>D-1036-AIS</t>
  </si>
  <si>
    <t>MHKM5EA3JLK169313</t>
  </si>
  <si>
    <t>Indramayu</t>
  </si>
  <si>
    <t>PT BANK CENTRA ASIA</t>
  </si>
  <si>
    <t>SS/02/OPS/03/2023/042</t>
  </si>
  <si>
    <t xml:space="preserve">B-1785-SAQ </t>
  </si>
  <si>
    <t>SS/01/OPS/03/2023/051</t>
  </si>
  <si>
    <t>MHKAB1BY4NK039585</t>
  </si>
  <si>
    <t>B-1270-DKB</t>
  </si>
  <si>
    <t>330AGRLT202200409</t>
  </si>
  <si>
    <t>PT Dharmendra Kumar Tiyagi</t>
  </si>
  <si>
    <t>SS/07/OPS/03/2023/042</t>
  </si>
  <si>
    <t>tim dht</t>
  </si>
  <si>
    <t>im</t>
  </si>
  <si>
    <t>310AGRLT202000385</t>
  </si>
  <si>
    <t>B-2276-SYX</t>
  </si>
  <si>
    <t>B-2499-SYY</t>
  </si>
  <si>
    <t>JTNGF3DH0K8021218</t>
  </si>
  <si>
    <t>JTNGF3DH5K8021036</t>
  </si>
  <si>
    <t>310AGRLT202100141</t>
  </si>
  <si>
    <t>PT SINAR SYNO KIMIA</t>
  </si>
  <si>
    <t>DA-1729-II</t>
  </si>
  <si>
    <t>MHKE8FB2JLK008979</t>
  </si>
  <si>
    <t>318AGRLT202000031</t>
  </si>
  <si>
    <t>BE-1630-YP</t>
  </si>
  <si>
    <t>MHKM5EA3JKK153212</t>
  </si>
  <si>
    <t>317AGRLT202000013</t>
  </si>
  <si>
    <t>MHKM5FA4JKK049126</t>
  </si>
  <si>
    <t>D-1850-AHN</t>
  </si>
  <si>
    <t>312AGRLT202300099</t>
  </si>
  <si>
    <t>312AGRLT202100013</t>
  </si>
  <si>
    <t>Ciledug</t>
  </si>
  <si>
    <t>PT PLN (PERSERO) KANTOR PUSAT</t>
  </si>
  <si>
    <t>SS/05/OPS/03/2023/054</t>
  </si>
  <si>
    <t>jadinya driver dealer</t>
  </si>
  <si>
    <t>Sikka - NTT</t>
  </si>
  <si>
    <t>INV/23/03/01</t>
  </si>
  <si>
    <t>B-2766-SRB</t>
  </si>
  <si>
    <t>B-2077-SRD</t>
  </si>
  <si>
    <t>L-1312-NT</t>
  </si>
  <si>
    <t>L-1002-HI</t>
  </si>
  <si>
    <t>MHKS6GJ3JLJ032614</t>
  </si>
  <si>
    <t>MHKS6GJ3JLJ032516</t>
  </si>
  <si>
    <t>MHKV5EA1JLK059042</t>
  </si>
  <si>
    <t>MHKV3BA6JLK013907</t>
  </si>
  <si>
    <t>DAIHATSU-SIGRA-1.2 X M/T MC</t>
  </si>
  <si>
    <t>DAIHATSU GRAND MAX-MB 1.3 D FF FH</t>
  </si>
  <si>
    <t>DAIHATSU-SIGRA-1.2 X A/T MC</t>
  </si>
  <si>
    <t>340AGRLT202100005</t>
  </si>
  <si>
    <t>340AGRLT202100015</t>
  </si>
  <si>
    <t>340AGRLT202100003</t>
  </si>
  <si>
    <t>340AGRLT202100017</t>
  </si>
  <si>
    <t>340AGRLT202200089</t>
  </si>
  <si>
    <t>SS/01/OPS/03/2023/052</t>
  </si>
  <si>
    <t>INV/23/03/02</t>
  </si>
  <si>
    <t>MR2B63HK0N4011099</t>
  </si>
  <si>
    <t>INV/23/03/03</t>
  </si>
  <si>
    <t>INV/23/03/04</t>
  </si>
  <si>
    <t>INV/23/03/05</t>
  </si>
  <si>
    <t>INV/23/03/06</t>
  </si>
  <si>
    <t>INV/23/03/07</t>
  </si>
  <si>
    <t>SS/04/OPS/03/2023/063</t>
  </si>
  <si>
    <t xml:space="preserve">MHFJW8EM3L2384141 </t>
  </si>
  <si>
    <t>RC</t>
  </si>
  <si>
    <t>INV/23/03/09</t>
  </si>
  <si>
    <t>BM-1484-VI</t>
  </si>
  <si>
    <t>MHKV3CA3JKK021240</t>
  </si>
  <si>
    <t>B-2004-SRL</t>
  </si>
  <si>
    <t>MHKM5EA3JLK174408</t>
  </si>
  <si>
    <t>318AGRLT202000383</t>
  </si>
  <si>
    <t>SS/05/OPS/03/2023/055</t>
  </si>
  <si>
    <t>SS/03/OPS/03/2023/069</t>
  </si>
  <si>
    <t>Lampung Tengah</t>
  </si>
  <si>
    <t xml:space="preserve">B-9530-SCM </t>
  </si>
  <si>
    <t>MHYHDC61TNJ254401</t>
  </si>
  <si>
    <t>SS/05/OPS/03/2023/056</t>
  </si>
  <si>
    <t xml:space="preserve">H-8489-GS </t>
  </si>
  <si>
    <t xml:space="preserve">B-2263-SID </t>
  </si>
  <si>
    <t>MHFJW8EM9K2370503</t>
  </si>
  <si>
    <t>B-1368-DFW</t>
  </si>
  <si>
    <t>MHKAB1BY8NK03773</t>
  </si>
  <si>
    <t>314AGRLT202200039</t>
  </si>
  <si>
    <t>SS/03/OPS/03/2023/070</t>
  </si>
  <si>
    <t>B-2477-SYX</t>
  </si>
  <si>
    <t>MHKM5EB3JKK022426</t>
  </si>
  <si>
    <t>312AGRLT202200087</t>
  </si>
  <si>
    <t>SS/01/OPS/03/2023/053</t>
  </si>
  <si>
    <t>L-1867-ZO</t>
  </si>
  <si>
    <t>318AGRLT202200157</t>
  </si>
  <si>
    <t>MHKAA1BY8PK021385</t>
  </si>
  <si>
    <t>B-2237-SRB</t>
  </si>
  <si>
    <t>MHKM5EB3JLK028685</t>
  </si>
  <si>
    <t>B-1795-DKR</t>
  </si>
  <si>
    <t>MHKAB1BY5PK049481</t>
  </si>
  <si>
    <t>318AGRLT202300069</t>
  </si>
  <si>
    <t>PT JAVAS TRIPTA SEJAHTERA</t>
  </si>
  <si>
    <t>B-1143-DKS</t>
  </si>
  <si>
    <t>MHKAB1BY1PK049655</t>
  </si>
  <si>
    <t>318AGRLT202300071</t>
  </si>
  <si>
    <t>MHKAB1AYXNK002056</t>
  </si>
  <si>
    <t>Abdul Kholik</t>
  </si>
  <si>
    <t>L-1235-AA</t>
  </si>
  <si>
    <t>MHKM5EA3JKK151373</t>
  </si>
  <si>
    <t>SS/05/OPS/03/2023/057</t>
  </si>
  <si>
    <t>SS/07/OPS/03/2023/043</t>
  </si>
  <si>
    <t>yanto</t>
  </si>
  <si>
    <t>L-1525-MR</t>
  </si>
  <si>
    <t>MHKM5FB4JKK022450</t>
  </si>
  <si>
    <t>PT Arhadi Fajar Perkasa</t>
  </si>
  <si>
    <t>SS/04/OPS/03/2023/064</t>
  </si>
  <si>
    <t>317AGRLT202200449</t>
  </si>
  <si>
    <t>Daihatsu Ayla X 1.0 AT</t>
  </si>
  <si>
    <t>B1748KJE</t>
  </si>
  <si>
    <t>Honda CR-V 2.4 RM3 A/T</t>
  </si>
  <si>
    <t>SS/07/OPS/03/2023/044</t>
  </si>
  <si>
    <t>Batal. PC sudah dikembalikan tgl 16 mar 23</t>
  </si>
  <si>
    <t>327AGRLT202200005</t>
  </si>
  <si>
    <t>PT BPR HASMITRA</t>
  </si>
  <si>
    <t>B-9900-SCM</t>
  </si>
  <si>
    <t>B-9301-SCN</t>
  </si>
  <si>
    <t>MHKB3BA1JNK086798</t>
  </si>
  <si>
    <t>MHKB3BA1JNK086799</t>
  </si>
  <si>
    <t>340AGRLT202300029</t>
  </si>
  <si>
    <t>B-9896-SCM</t>
  </si>
  <si>
    <t>B-9906-SCM</t>
  </si>
  <si>
    <t>MHKB3BA1JNK086807</t>
  </si>
  <si>
    <t>MHKB3BA1JNK086805</t>
  </si>
  <si>
    <t>B-9892-SCM</t>
  </si>
  <si>
    <t>MHKB3BA1JNK086888</t>
  </si>
  <si>
    <t>340AGRLT202300027</t>
  </si>
  <si>
    <t>Kepulauan Riau</t>
  </si>
  <si>
    <t>B-9894-SCM</t>
  </si>
  <si>
    <t>MHKB3BA1JNK086806</t>
  </si>
  <si>
    <t>B-1498-DFP</t>
  </si>
  <si>
    <t>MHKS6GJ3JNJO40332</t>
  </si>
  <si>
    <t>SS/05/OPS/03/2023/058</t>
  </si>
  <si>
    <t>B-2233-RO</t>
  </si>
  <si>
    <t>MHFGW8EM2J1022945</t>
  </si>
  <si>
    <t>330AGRLT201800443</t>
  </si>
  <si>
    <t>B-2386-SYX</t>
  </si>
  <si>
    <t>MHFJW8EM4K2365564</t>
  </si>
  <si>
    <t>310AGRLT202200611</t>
  </si>
  <si>
    <t>PT CATURKARDA DEPO BANGUNAN TBK</t>
  </si>
  <si>
    <t>DD-1203-XAW</t>
  </si>
  <si>
    <t>DD-1654-XAZ</t>
  </si>
  <si>
    <t>MHKAA1BY8NK001814</t>
  </si>
  <si>
    <t>MHKAA1BYXNK001880</t>
  </si>
  <si>
    <t>327AGRLT202200061</t>
  </si>
  <si>
    <t>BE-1130-YX</t>
  </si>
  <si>
    <t>SS/05/OPS/03/2023/059</t>
  </si>
  <si>
    <t>D-1879-AKI</t>
  </si>
  <si>
    <t>D-1885-AKI</t>
  </si>
  <si>
    <t>D-1883-AKI</t>
  </si>
  <si>
    <t>D-1877-AKI</t>
  </si>
  <si>
    <t>D-1880-AKI</t>
  </si>
  <si>
    <t>D-1882-AKI</t>
  </si>
  <si>
    <t>D-1887-AKI</t>
  </si>
  <si>
    <t>MHFAB1BY3P0058447</t>
  </si>
  <si>
    <t>B-VLZ-HN</t>
  </si>
  <si>
    <t>312AGRLT202300075</t>
  </si>
  <si>
    <t>B-9897-SCJ</t>
  </si>
  <si>
    <t>SS/01/OPS/03/2023/054</t>
  </si>
  <si>
    <t>L1592FG</t>
  </si>
  <si>
    <t>Honda HR-V E CVT 2018</t>
  </si>
  <si>
    <t>SS/07/OPS/03/2023/045</t>
  </si>
  <si>
    <t>MHKE8FA3JPK096209</t>
  </si>
  <si>
    <t>RUSH GR MT</t>
  </si>
  <si>
    <t>SS/01/OPS/03/2023/055</t>
  </si>
  <si>
    <t>SS/07/OPS/03/2023/046</t>
  </si>
  <si>
    <t>BE-8390-AMG</t>
  </si>
  <si>
    <t>BE-8301-AMG</t>
  </si>
  <si>
    <t>BG-8348-NW</t>
  </si>
  <si>
    <t>MHKT3BA1JHK040029</t>
  </si>
  <si>
    <t>MHKT3BA1JHK039565</t>
  </si>
  <si>
    <t>MHKT3BA1JHK039962</t>
  </si>
  <si>
    <t>310AGRLT201700154</t>
  </si>
  <si>
    <t>310AGRLT201700170</t>
  </si>
  <si>
    <t xml:space="preserve"> L-1231-PH  </t>
  </si>
  <si>
    <t>MHKM5EA3JKK139119</t>
  </si>
  <si>
    <t>B-AVZ-JVS</t>
  </si>
  <si>
    <t>MHKAB1BY1PK051986</t>
  </si>
  <si>
    <t>318AGRLT202300067</t>
  </si>
  <si>
    <t>KEDIRI</t>
  </si>
  <si>
    <t>PT NIPPON INDOSARI CORPINDO Tbk. (Sari Roti)</t>
  </si>
  <si>
    <t xml:space="preserve">B-2230-RFS </t>
  </si>
  <si>
    <t xml:space="preserve">MR2BF3HKXL4013035 </t>
  </si>
  <si>
    <t>B-2848-SYT</t>
  </si>
  <si>
    <t>B-2299-SYU</t>
  </si>
  <si>
    <t>MHKM5EA3JKK130059</t>
  </si>
  <si>
    <t>MHKM5EA3JkK130590</t>
  </si>
  <si>
    <t>340AGRLT201900031</t>
  </si>
  <si>
    <t>PT BANK BTN KANTOR</t>
  </si>
  <si>
    <t>330AGRLT202300039</t>
  </si>
  <si>
    <t>MHKE8FB2JPK015674</t>
  </si>
  <si>
    <t>B-RUSH-WK</t>
  </si>
  <si>
    <t>318AGRLT202300079</t>
  </si>
  <si>
    <t>SIDOARJO</t>
  </si>
  <si>
    <t>PT WIJAYA KARYA BETON Tbk</t>
  </si>
  <si>
    <t>MHFAB1BYXP0065105</t>
  </si>
  <si>
    <t>B-VLS-WK</t>
  </si>
  <si>
    <t>318AGRLT202300081</t>
  </si>
  <si>
    <t>INV/23/03/10</t>
  </si>
  <si>
    <t>SS/01/OPS/03/2023/056</t>
  </si>
  <si>
    <t>diperpanjang sampai 25</t>
  </si>
  <si>
    <t>blm klaim karna driver salah pakai bastk. Sedang dimintakan ttd ulang</t>
  </si>
  <si>
    <t>PT BANK TABUNGAN NEGARA (Persero)</t>
  </si>
  <si>
    <t>SS/02/OPS/03/2023/044</t>
  </si>
  <si>
    <t>Tunas BMW Tomang</t>
  </si>
  <si>
    <t xml:space="preserve">L-1256-M </t>
  </si>
  <si>
    <t>MHKM5EA3JKK148460</t>
  </si>
  <si>
    <t xml:space="preserve">B-2695-SRS </t>
  </si>
  <si>
    <t>MHKM5EA3JMK182540</t>
  </si>
  <si>
    <t>318AGRLT202100087</t>
  </si>
  <si>
    <t>NEGARA</t>
  </si>
  <si>
    <t>kurang 25</t>
  </si>
  <si>
    <t>B-9969-SCK</t>
  </si>
  <si>
    <t>MHKB3BA1JNK080939</t>
  </si>
  <si>
    <t>SS/03/OPS/03/2023/071</t>
  </si>
  <si>
    <t>SS/04/OPS/03/2023/065</t>
  </si>
  <si>
    <t>SS/05/OPS/03/2023/060</t>
  </si>
  <si>
    <t>tambahan 25</t>
  </si>
  <si>
    <t>MHKS6DJ2JKJ018473</t>
  </si>
  <si>
    <t>L-1447-DF</t>
  </si>
  <si>
    <t>PT Nippon Sari Roti</t>
  </si>
  <si>
    <t>SS/05/OPS/03/2023/061</t>
  </si>
  <si>
    <t>D-1802-AJY</t>
  </si>
  <si>
    <t>MHKAA1BY6NK011726</t>
  </si>
  <si>
    <t>318AGRLT201900065</t>
  </si>
  <si>
    <t>B-1908-DFJ</t>
  </si>
  <si>
    <t>MHFJB8EM9N1096080</t>
  </si>
  <si>
    <t>PT Atnic Ekotama Wicaksana</t>
  </si>
  <si>
    <t>SS/04/OPS/03/2023/066</t>
  </si>
  <si>
    <t>INV/ATU/III/2023/0098</t>
  </si>
  <si>
    <t>Sampit (Kotawaringin)</t>
  </si>
  <si>
    <t>SS/01/OPS/03/2023/057</t>
  </si>
</sst>
</file>

<file path=xl/styles.xml><?xml version="1.0" encoding="utf-8"?>
<styleSheet xmlns="http://schemas.openxmlformats.org/spreadsheetml/2006/main">
  <numFmts count="45">
    <numFmt numFmtId="164" formatCode="&quot;Rp&quot;#,##0_);\(&quot;Rp&quot;#,##0\)"/>
    <numFmt numFmtId="165" formatCode="_(* #,##0_);_(* \(#,##0\);_(* &quot;-&quot;_);_(@_)"/>
    <numFmt numFmtId="166" formatCode="_(* #,##0.00_);_(* \(#,##0.00\);_(* &quot;-&quot;??_);_(@_)"/>
    <numFmt numFmtId="167" formatCode="&quot;$&quot;#,##0_);[Red]\(&quot;$&quot;#,##0\)"/>
    <numFmt numFmtId="168" formatCode="_(* #,##0.00_);_(* \(#,##0.00\);_(* \-_);_(@_)"/>
    <numFmt numFmtId="169" formatCode="&quot;$&quot;#,##0.00_);[Red]&quot;($&quot;#,##0.00\)"/>
    <numFmt numFmtId="170" formatCode="#,##0\ ;&quot; (&quot;#,##0\);&quot; - &quot;;@\ "/>
    <numFmt numFmtId="171" formatCode="&quot;$&quot;#,##0_);&quot;($&quot;#,##0\)"/>
    <numFmt numFmtId="172" formatCode="\ dd/mm/yyyy"/>
    <numFmt numFmtId="173" formatCode="hh:mm:ss;@"/>
    <numFmt numFmtId="174" formatCode="#,##0\ ;\-#,##0\ ;&quot; - &quot;;@\ "/>
    <numFmt numFmtId="175" formatCode="#.00"/>
    <numFmt numFmtId="176" formatCode="#,##0.00\ ;&quot; (&quot;#,##0.00\);&quot; -&quot;#\ ;@\ "/>
    <numFmt numFmtId="177" formatCode="[$-F800]dddd\,\ mmmm\ dd\,\ yyyy"/>
    <numFmt numFmtId="178" formatCode="_(* #,##0_);_(* \(#,##0\);_(* &quot;-&quot;??_);_(@_)"/>
    <numFmt numFmtId="179" formatCode="&quot;Rp&quot;#,##0_);&quot;(Rp&quot;#,##0\)"/>
    <numFmt numFmtId="180" formatCode="[$€]#,##0.00\ ;[$€]\(#,##0.00\);[$€]\-#\ ;@\ "/>
    <numFmt numFmtId="181" formatCode="_([$Rp-421]* #,##0_);_([$Rp-421]* \(#,##0\);_([$Rp-421]* \-_);_(@_)"/>
    <numFmt numFmtId="182" formatCode="_(* #,##0.00_);_(* \(#,##0.00\);_(* \-??_);_(@_)"/>
    <numFmt numFmtId="183" formatCode="&quot;$&quot;#,##0_);[Red]&quot;($&quot;#,##0\)"/>
    <numFmt numFmtId="184" formatCode="m&quot;ont&quot;h\ d&quot;, &quot;yyyy"/>
    <numFmt numFmtId="185" formatCode="_(* #,##0_);_(* \(#,##0\);_(* \-??_);_(@_)"/>
    <numFmt numFmtId="186" formatCode="#,##0\ ;\(#,##0\)"/>
    <numFmt numFmtId="187" formatCode="dd/mm/yy\ \ hh:mm:"/>
    <numFmt numFmtId="188" formatCode="dd/mm/yy&quot;  &quot;hh:mm:"/>
    <numFmt numFmtId="189" formatCode="[h]:mm:ss;@"/>
    <numFmt numFmtId="190" formatCode="#,##0&quot;       &quot;;\-#,##0&quot;       &quot;;&quot; -       &quot;;@\ "/>
    <numFmt numFmtId="191" formatCode="_(* #,##0_);_(* \(#,##0\);_(* \-_);_(@_)"/>
    <numFmt numFmtId="192" formatCode="_([$Rp-421]* #,##0_);_([$Rp-421]* \(#,##0\);_([$Rp-421]* \-??_);_(@_)"/>
    <numFmt numFmtId="193" formatCode="_([$Rp-421]* #,##0_);_([$Rp-421]* \(#,##0\);_([$Rp-421]* &quot;-&quot;??_);_(@_)"/>
    <numFmt numFmtId="194" formatCode="dd/mm/yy&quot;  &quot;hh:mm\ "/>
    <numFmt numFmtId="195" formatCode="#,##0.00&quot;       &quot;;\-#,##0.00&quot;       &quot;;&quot; -&quot;#&quot;       &quot;;@\ "/>
    <numFmt numFmtId="196" formatCode="&quot;Rp&quot;#,##0.00_);[Red]&quot;(Rp&quot;#,##0.00\)"/>
    <numFmt numFmtId="197" formatCode="_([$Rp-421]* #,##0_);_([$Rp-421]* \(#,##0\);_([$Rp-421]* &quot;-&quot;_);_(@_)"/>
    <numFmt numFmtId="198" formatCode="[$-409]d\-mmm\-yy;@"/>
    <numFmt numFmtId="199" formatCode="d\-mmm\-yyyy\ h:mm"/>
    <numFmt numFmtId="200" formatCode="_([$€]* #,##0.00_);_([$€]* \(#,##0.00\);_([$€]* &quot;-&quot;??_);_(@_)"/>
    <numFmt numFmtId="201" formatCode="0;[Red]0"/>
    <numFmt numFmtId="202" formatCode="#."/>
    <numFmt numFmtId="203" formatCode="##,##0.00"/>
    <numFmt numFmtId="204" formatCode="[$Rp-421]#,##0;\([$Rp-421]#,##0\)"/>
    <numFmt numFmtId="205" formatCode="mmmm"/>
    <numFmt numFmtId="206" formatCode="h:mm:ss;@"/>
    <numFmt numFmtId="207" formatCode="#,##0.00&quot; DM &quot;;\-#,##0.00&quot; DM &quot;;&quot; -&quot;#&quot; DM &quot;;@\ "/>
    <numFmt numFmtId="208" formatCode="[h]:mm"/>
  </numFmts>
  <fonts count="57">
    <font>
      <sz val="11"/>
      <color indexed="8"/>
      <name val="Calibri"/>
      <charset val="1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40"/>
      <name val="Calibri"/>
      <family val="2"/>
    </font>
    <font>
      <sz val="10"/>
      <color indexed="8"/>
      <name val="Calibri"/>
      <family val="2"/>
    </font>
    <font>
      <sz val="11"/>
      <color indexed="63"/>
      <name val="Calibri"/>
      <family val="2"/>
    </font>
    <font>
      <b/>
      <sz val="10"/>
      <color indexed="8"/>
      <name val="Calibri"/>
      <family val="2"/>
    </font>
    <font>
      <sz val="10"/>
      <name val="Calibri"/>
      <family val="2"/>
    </font>
    <font>
      <sz val="10"/>
      <color indexed="8"/>
      <name val="Arial"/>
      <family val="2"/>
    </font>
    <font>
      <sz val="11"/>
      <color indexed="62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0"/>
      <name val="Arial"/>
      <family val="2"/>
    </font>
    <font>
      <sz val="12"/>
      <name val="Tms Rmn"/>
      <charset val="134"/>
    </font>
    <font>
      <b/>
      <sz val="11"/>
      <color indexed="53"/>
      <name val="Calibri"/>
      <family val="2"/>
    </font>
    <font>
      <b/>
      <sz val="11"/>
      <color indexed="56"/>
      <name val="Calibri"/>
      <family val="2"/>
    </font>
    <font>
      <sz val="11"/>
      <color indexed="20"/>
      <name val="Calibri"/>
      <family val="2"/>
    </font>
    <font>
      <sz val="11"/>
      <color indexed="25"/>
      <name val="Calibri"/>
      <family val="2"/>
    </font>
    <font>
      <b/>
      <sz val="13"/>
      <color indexed="56"/>
      <name val="Calibri"/>
      <family val="2"/>
    </font>
    <font>
      <sz val="12"/>
      <name val="Times New Roman"/>
      <family val="1"/>
    </font>
    <font>
      <u/>
      <sz val="10"/>
      <color indexed="12"/>
      <name val="Arial"/>
      <family val="2"/>
    </font>
    <font>
      <sz val="11"/>
      <color indexed="54"/>
      <name val="Calibri"/>
      <family val="2"/>
    </font>
    <font>
      <b/>
      <sz val="11"/>
      <color indexed="62"/>
      <name val="Calibri"/>
      <family val="2"/>
    </font>
    <font>
      <u/>
      <sz val="8"/>
      <color indexed="12"/>
      <name val="Times New Roman"/>
      <family val="1"/>
    </font>
    <font>
      <b/>
      <sz val="11"/>
      <color indexed="9"/>
      <name val="Calibri"/>
      <family val="2"/>
    </font>
    <font>
      <b/>
      <sz val="15"/>
      <color indexed="62"/>
      <name val="Calibri"/>
      <family val="2"/>
    </font>
    <font>
      <sz val="10"/>
      <name val="Times New Roman"/>
      <family val="1"/>
    </font>
    <font>
      <sz val="11"/>
      <color indexed="17"/>
      <name val="Calibri"/>
      <family val="2"/>
    </font>
    <font>
      <i/>
      <sz val="11"/>
      <color indexed="23"/>
      <name val="Calibri"/>
      <family val="2"/>
    </font>
    <font>
      <sz val="9"/>
      <name val="Tahoma"/>
      <family val="2"/>
    </font>
    <font>
      <b/>
      <sz val="15"/>
      <color indexed="55"/>
      <name val="Calibri"/>
      <family val="2"/>
    </font>
    <font>
      <b/>
      <sz val="11"/>
      <color indexed="55"/>
      <name val="Calibri"/>
      <family val="2"/>
    </font>
    <font>
      <sz val="12"/>
      <color indexed="8"/>
      <name val="Comic Sans MS"/>
      <family val="4"/>
    </font>
    <font>
      <b/>
      <sz val="13"/>
      <color indexed="55"/>
      <name val="Calibri"/>
      <family val="2"/>
    </font>
    <font>
      <sz val="1"/>
      <color indexed="8"/>
      <name val="Courier New"/>
      <family val="3"/>
    </font>
    <font>
      <b/>
      <sz val="1"/>
      <color indexed="8"/>
      <name val="Courier New"/>
      <family val="3"/>
    </font>
    <font>
      <b/>
      <sz val="13"/>
      <color indexed="62"/>
      <name val="Calibri"/>
      <family val="2"/>
    </font>
    <font>
      <sz val="11"/>
      <color indexed="60"/>
      <name val="Calibri"/>
      <family val="2"/>
    </font>
    <font>
      <b/>
      <sz val="15"/>
      <color indexed="56"/>
      <name val="Calibri"/>
      <family val="2"/>
    </font>
    <font>
      <sz val="12"/>
      <name val="Helv"/>
      <charset val="134"/>
    </font>
    <font>
      <sz val="10"/>
      <color indexed="8"/>
      <name val="Trebuchet MS"/>
      <family val="2"/>
    </font>
    <font>
      <b/>
      <sz val="14"/>
      <name val="Helv"/>
      <charset val="134"/>
    </font>
    <font>
      <b/>
      <sz val="1"/>
      <color indexed="8"/>
      <name val="Courier"/>
      <family val="3"/>
    </font>
    <font>
      <u/>
      <sz val="7.7"/>
      <color indexed="12"/>
      <name val="Calibri"/>
      <family val="2"/>
    </font>
    <font>
      <sz val="11"/>
      <color indexed="52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FF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double">
        <color indexed="54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1"/>
      </bottom>
      <diagonal/>
    </border>
    <border>
      <left style="double">
        <color indexed="55"/>
      </left>
      <right style="double">
        <color indexed="55"/>
      </right>
      <top style="double">
        <color indexed="55"/>
      </top>
      <bottom style="double">
        <color indexed="55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51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7699">
    <xf numFmtId="0" fontId="0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13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13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0" fillId="26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13" borderId="0" applyNumberFormat="0" applyBorder="0" applyProtection="0">
      <alignment vertical="top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2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13" borderId="0" applyNumberFormat="0" applyBorder="0" applyProtection="0">
      <alignment vertical="top"/>
    </xf>
    <xf numFmtId="0" fontId="2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2" fillId="0" borderId="0">
      <alignment vertical="center"/>
    </xf>
    <xf numFmtId="185" fontId="1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10" fillId="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0" borderId="0">
      <alignment vertical="center"/>
    </xf>
    <xf numFmtId="0" fontId="2" fillId="1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2" fillId="0" borderId="8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179" fontId="8" fillId="0" borderId="0" applyFill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16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2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20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4" fillId="32" borderId="12" applyNumberFormat="0" applyProtection="0">
      <alignment vertical="top"/>
    </xf>
    <xf numFmtId="0" fontId="2" fillId="20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5" borderId="0" applyNumberFormat="0" applyBorder="0" applyProtection="0">
      <alignment vertical="top"/>
    </xf>
    <xf numFmtId="186" fontId="19" fillId="0" borderId="0">
      <alignment vertical="center"/>
    </xf>
    <xf numFmtId="0" fontId="2" fillId="13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8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18" borderId="0" applyNumberFormat="0" applyBorder="0" applyProtection="0">
      <alignment vertical="top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8" fillId="0" borderId="0">
      <alignment vertical="top"/>
    </xf>
    <xf numFmtId="0" fontId="2" fillId="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8" fillId="0" borderId="0">
      <alignment vertical="top"/>
    </xf>
    <xf numFmtId="0" fontId="2" fillId="8" borderId="0" applyNumberFormat="0" applyBorder="0" applyProtection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182" fontId="1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8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19" borderId="0" applyNumberFormat="0" applyBorder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>
      <alignment vertical="center"/>
    </xf>
    <xf numFmtId="0" fontId="2" fillId="13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>
      <alignment vertical="center"/>
    </xf>
    <xf numFmtId="0" fontId="2" fillId="13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2" fillId="0" borderId="0">
      <alignment vertical="center"/>
    </xf>
    <xf numFmtId="0" fontId="16" fillId="13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9" fillId="7" borderId="5" applyNumberFormat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8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191" fontId="12" fillId="0" borderId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3" fillId="0" borderId="6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9" fillId="0" borderId="0">
      <alignment vertical="center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180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14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179" fontId="12" fillId="0" borderId="0" applyFill="0" applyBorder="0" applyAlignment="0" applyProtection="0">
      <alignment vertical="center"/>
    </xf>
    <xf numFmtId="37" fontId="19" fillId="0" borderId="0">
      <alignment vertical="center"/>
    </xf>
    <xf numFmtId="0" fontId="2" fillId="8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180" fontId="1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179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0" fontId="2" fillId="8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0" fontId="2" fillId="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37" fontId="19" fillId="0" borderId="0">
      <alignment vertical="center"/>
    </xf>
    <xf numFmtId="0" fontId="2" fillId="8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8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202" fontId="35" fillId="0" borderId="0">
      <alignment vertical="center"/>
      <protection locked="0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1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3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13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5" fillId="0" borderId="10" applyNumberFormat="0" applyFill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195" fontId="12" fillId="0" borderId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20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186" fontId="19" fillId="0" borderId="0">
      <alignment vertical="center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186" fontId="19" fillId="0" borderId="0">
      <alignment vertical="center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0" borderId="0">
      <alignment vertical="center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0" borderId="0">
      <alignment vertical="center"/>
    </xf>
    <xf numFmtId="0" fontId="2" fillId="13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3" borderId="0" applyNumberFormat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1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4" fillId="29" borderId="9" applyNumberFormat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179" fontId="8" fillId="0" borderId="0" applyFill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13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171" fontId="12" fillId="0" borderId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171" fontId="12" fillId="0" borderId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85" fontId="12" fillId="0" borderId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190" fontId="12" fillId="0" borderId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37" fontId="19" fillId="0" borderId="0">
      <alignment vertical="center"/>
    </xf>
    <xf numFmtId="0" fontId="2" fillId="7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37" fontId="19" fillId="0" borderId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37" fontId="19" fillId="0" borderId="0">
      <alignment vertical="center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0" borderId="0">
      <alignment vertical="center"/>
    </xf>
    <xf numFmtId="0" fontId="2" fillId="13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2" fillId="0" borderId="8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1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9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13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37" fontId="19" fillId="0" borderId="0">
      <alignment vertical="center"/>
    </xf>
    <xf numFmtId="0" fontId="2" fillId="13" borderId="0" applyNumberFormat="0" applyBorder="0" applyProtection="0">
      <alignment vertical="top"/>
    </xf>
    <xf numFmtId="179" fontId="12" fillId="0" borderId="0" applyFill="0" applyBorder="0" applyAlignment="0" applyProtection="0">
      <alignment vertical="center"/>
    </xf>
    <xf numFmtId="0" fontId="2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4" fillId="32" borderId="12" applyNumberFormat="0" applyProtection="0">
      <alignment vertical="top"/>
    </xf>
    <xf numFmtId="0" fontId="2" fillId="20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186" fontId="19" fillId="0" borderId="0">
      <alignment vertical="center"/>
    </xf>
    <xf numFmtId="0" fontId="2" fillId="13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13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0" borderId="0">
      <alignment vertical="center"/>
    </xf>
    <xf numFmtId="0" fontId="10" fillId="3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2" fillId="0" borderId="8" applyNumberFormat="0" applyFill="0" applyAlignment="0" applyProtection="0">
      <alignment vertical="center"/>
    </xf>
    <xf numFmtId="0" fontId="2" fillId="20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202" fontId="12" fillId="0" borderId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2" fillId="0" borderId="8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10" fillId="26" borderId="0" applyNumberFormat="0" applyBorder="0" applyProtection="0">
      <alignment vertical="top"/>
    </xf>
    <xf numFmtId="0" fontId="10" fillId="26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9" borderId="0" applyNumberFormat="0" applyBorder="0" applyProtection="0">
      <alignment vertical="top"/>
    </xf>
    <xf numFmtId="203" fontId="12" fillId="0" borderId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0" fontId="2" fillId="0" borderId="0">
      <alignment vertical="center"/>
    </xf>
    <xf numFmtId="0" fontId="2" fillId="20" borderId="0" applyNumberFormat="0" applyBorder="0" applyProtection="0">
      <alignment vertical="top"/>
    </xf>
    <xf numFmtId="0" fontId="22" fillId="0" borderId="8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10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2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1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10" fillId="22" borderId="0" applyNumberFormat="0" applyBorder="0" applyAlignment="0" applyProtection="0">
      <alignment vertical="center"/>
    </xf>
    <xf numFmtId="37" fontId="19" fillId="0" borderId="0">
      <alignment vertical="center"/>
    </xf>
    <xf numFmtId="0" fontId="2" fillId="20" borderId="0" applyNumberFormat="0" applyBorder="0" applyProtection="0">
      <alignment vertical="top"/>
    </xf>
    <xf numFmtId="0" fontId="2" fillId="20" borderId="0" applyNumberFormat="0" applyBorder="0" applyProtection="0">
      <alignment vertical="top"/>
    </xf>
    <xf numFmtId="179" fontId="12" fillId="0" borderId="0" applyFill="0" applyBorder="0" applyAlignment="0" applyProtection="0">
      <alignment vertical="center"/>
    </xf>
    <xf numFmtId="0" fontId="2" fillId="20" borderId="0" applyNumberFormat="0" applyBorder="0" applyProtection="0">
      <alignment vertical="top"/>
    </xf>
    <xf numFmtId="186" fontId="19" fillId="0" borderId="0">
      <alignment vertical="center"/>
    </xf>
    <xf numFmtId="0" fontId="2" fillId="20" borderId="0" applyNumberFormat="0" applyBorder="0" applyProtection="0">
      <alignment vertical="top"/>
    </xf>
    <xf numFmtId="186" fontId="19" fillId="0" borderId="0">
      <alignment vertical="center"/>
    </xf>
    <xf numFmtId="0" fontId="2" fillId="20" borderId="0" applyNumberFormat="0" applyBorder="0" applyProtection="0">
      <alignment vertical="top"/>
    </xf>
    <xf numFmtId="37" fontId="19" fillId="0" borderId="0">
      <alignment vertical="center"/>
    </xf>
    <xf numFmtId="0" fontId="2" fillId="20" borderId="0" applyNumberFormat="0" applyBorder="0" applyProtection="0">
      <alignment vertical="top"/>
    </xf>
    <xf numFmtId="37" fontId="19" fillId="0" borderId="0">
      <alignment vertical="center"/>
    </xf>
    <xf numFmtId="0" fontId="2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2" fillId="0" borderId="8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>
      <alignment vertical="center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179" fontId="8" fillId="0" borderId="0" applyFill="0" applyBorder="0" applyProtection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19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22" borderId="0" applyNumberFormat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22" borderId="0" applyNumberFormat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6" fontId="19" fillId="0" borderId="0">
      <alignment vertical="center"/>
    </xf>
    <xf numFmtId="0" fontId="2" fillId="14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2" fillId="0" borderId="0">
      <alignment vertical="center"/>
    </xf>
    <xf numFmtId="176" fontId="1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37" fontId="19" fillId="0" borderId="0">
      <alignment vertical="center"/>
    </xf>
    <xf numFmtId="0" fontId="2" fillId="19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8" fillId="0" borderId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86" fontId="19" fillId="0" borderId="0">
      <alignment vertical="center"/>
    </xf>
    <xf numFmtId="0" fontId="2" fillId="19" borderId="0" applyNumberFormat="0" applyBorder="0" applyProtection="0">
      <alignment vertical="top"/>
    </xf>
    <xf numFmtId="0" fontId="8" fillId="0" borderId="0">
      <alignment vertical="top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86" fontId="19" fillId="0" borderId="0">
      <alignment vertical="center"/>
    </xf>
    <xf numFmtId="0" fontId="2" fillId="19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4" fillId="32" borderId="12" applyNumberFormat="0" applyProtection="0">
      <alignment vertical="top"/>
    </xf>
    <xf numFmtId="0" fontId="2" fillId="19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1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4" fillId="32" borderId="12" applyNumberFormat="0" applyProtection="0">
      <alignment vertical="top"/>
    </xf>
    <xf numFmtId="0" fontId="2" fillId="19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37" fontId="19" fillId="0" borderId="0">
      <alignment vertical="center"/>
    </xf>
    <xf numFmtId="0" fontId="2" fillId="1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37" fontId="19" fillId="0" borderId="0">
      <alignment vertical="center"/>
    </xf>
    <xf numFmtId="0" fontId="2" fillId="19" borderId="0" applyNumberFormat="0" applyBorder="0" applyProtection="0">
      <alignment vertical="top"/>
    </xf>
    <xf numFmtId="195" fontId="12" fillId="0" borderId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208" fontId="1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38" fillId="0" borderId="13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0" fillId="3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31" fillId="0" borderId="0" applyNumberFormat="0" applyFill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9" fillId="0" borderId="0">
      <alignment vertical="center"/>
    </xf>
    <xf numFmtId="182" fontId="12" fillId="0" borderId="0" applyFill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9" fillId="0" borderId="0">
      <alignment vertical="center"/>
    </xf>
    <xf numFmtId="0" fontId="2" fillId="1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6" fillId="13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14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32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31" fillId="0" borderId="0" applyNumberFormat="0" applyFill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30" borderId="0" applyNumberFormat="0" applyBorder="0" applyAlignment="0" applyProtection="0">
      <alignment vertical="center"/>
    </xf>
    <xf numFmtId="0" fontId="8" fillId="0" borderId="0">
      <alignment vertical="top"/>
    </xf>
    <xf numFmtId="170" fontId="1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30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3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8" fillId="0" borderId="0">
      <alignment vertical="top"/>
    </xf>
    <xf numFmtId="0" fontId="2" fillId="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Alignment="0" applyProtection="0">
      <alignment vertical="center"/>
    </xf>
    <xf numFmtId="0" fontId="30" fillId="0" borderId="11" applyNumberFormat="0" applyFill="0" applyProtection="0">
      <alignment vertical="top"/>
    </xf>
    <xf numFmtId="0" fontId="2" fillId="0" borderId="0">
      <alignment vertical="center"/>
    </xf>
    <xf numFmtId="0" fontId="2" fillId="1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38" fillId="0" borderId="13" applyNumberFormat="0" applyFill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164" fontId="1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164" fontId="1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6" fontId="19" fillId="0" borderId="0">
      <alignment vertical="center"/>
    </xf>
    <xf numFmtId="0" fontId="2" fillId="14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186" fontId="19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" fillId="14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" fillId="14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37" fontId="19" fillId="0" borderId="0">
      <alignment vertical="center"/>
    </xf>
    <xf numFmtId="0" fontId="2" fillId="14" borderId="0" applyNumberFormat="0" applyBorder="0" applyProtection="0">
      <alignment vertical="top"/>
    </xf>
    <xf numFmtId="37" fontId="19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26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14" borderId="0" applyNumberFormat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11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37" fontId="19" fillId="0" borderId="0">
      <alignment vertical="center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7" borderId="0" applyNumberFormat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7" borderId="0" applyNumberFormat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6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6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37" fontId="19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4" fillId="32" borderId="12" applyNumberFormat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4" fillId="29" borderId="9" applyNumberFormat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8" fillId="0" borderId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71" fontId="12" fillId="0" borderId="0" applyFill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174" fontId="1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22" borderId="0" applyNumberFormat="0" applyBorder="0" applyAlignment="0" applyProtection="0">
      <alignment vertical="center"/>
    </xf>
    <xf numFmtId="0" fontId="12" fillId="0" borderId="0">
      <alignment vertical="center"/>
    </xf>
    <xf numFmtId="0" fontId="5" fillId="21" borderId="5" applyNumberFormat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16" fillId="1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30" fillId="0" borderId="11" applyNumberFormat="0" applyFill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2" fillId="0" borderId="0">
      <alignment vertical="center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12" fillId="0" borderId="0">
      <alignment vertical="top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22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1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1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2" fillId="21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171" fontId="1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22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2" fillId="21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12" fillId="0" borderId="0" applyNumberForma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197" fontId="1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1" fillId="17" borderId="5" applyNumberFormat="0" applyAlignment="0" applyProtection="0">
      <alignment vertical="center"/>
    </xf>
    <xf numFmtId="182" fontId="12" fillId="0" borderId="0" applyFill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30" borderId="0" applyNumberFormat="0" applyBorder="0" applyAlignment="0" applyProtection="0">
      <alignment vertical="center"/>
    </xf>
    <xf numFmtId="0" fontId="1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7" borderId="0" applyNumberFormat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2" fillId="0" borderId="0">
      <alignment vertical="center" wrapText="1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11" fillId="17" borderId="5" applyNumberForma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11" fillId="17" borderId="5" applyNumberForma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1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14" borderId="0" applyNumberFormat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32" fillId="0" borderId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165" fontId="1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11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14" borderId="0" applyNumberFormat="0" applyBorder="0" applyProtection="0">
      <alignment vertical="top"/>
    </xf>
    <xf numFmtId="0" fontId="2" fillId="11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3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175" fontId="34" fillId="0" borderId="0">
      <alignment vertical="center"/>
      <protection locked="0"/>
    </xf>
    <xf numFmtId="0" fontId="2" fillId="11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175" fontId="34" fillId="0" borderId="0">
      <alignment vertical="center"/>
      <protection locked="0"/>
    </xf>
    <xf numFmtId="0" fontId="2" fillId="11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36" fillId="0" borderId="6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191" fontId="8" fillId="0" borderId="0" applyFill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37" fontId="19" fillId="0" borderId="0">
      <alignment vertical="center"/>
    </xf>
    <xf numFmtId="0" fontId="2" fillId="21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184" fontId="34" fillId="0" borderId="0">
      <alignment vertical="center"/>
      <protection locked="0"/>
    </xf>
    <xf numFmtId="0" fontId="2" fillId="14" borderId="0" applyNumberFormat="0" applyBorder="0" applyProtection="0">
      <alignment vertical="top"/>
    </xf>
    <xf numFmtId="184" fontId="34" fillId="0" borderId="0">
      <alignment vertical="center"/>
      <protection locked="0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186" fontId="19" fillId="0" borderId="0">
      <alignment vertical="center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186" fontId="19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8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186" fontId="19" fillId="0" borderId="0">
      <alignment vertical="center"/>
    </xf>
    <xf numFmtId="0" fontId="2" fillId="14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6" fontId="19" fillId="0" borderId="0">
      <alignment vertical="center"/>
    </xf>
    <xf numFmtId="0" fontId="2" fillId="14" borderId="0" applyNumberFormat="0" applyBorder="0" applyProtection="0">
      <alignment vertical="top"/>
    </xf>
    <xf numFmtId="186" fontId="19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186" fontId="13" fillId="0" borderId="0">
      <alignment vertical="center"/>
    </xf>
    <xf numFmtId="0" fontId="2" fillId="14" borderId="0" applyNumberFormat="0" applyBorder="0" applyProtection="0">
      <alignment vertical="top"/>
    </xf>
    <xf numFmtId="0" fontId="12" fillId="0" borderId="0" applyFill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2" fillId="0" borderId="0" applyFill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>
      <alignment vertical="center"/>
    </xf>
    <xf numFmtId="186" fontId="13" fillId="0" borderId="0">
      <alignment vertical="center"/>
    </xf>
    <xf numFmtId="0" fontId="2" fillId="21" borderId="0" applyNumberFormat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86" fontId="19" fillId="0" borderId="0">
      <alignment vertical="center"/>
    </xf>
    <xf numFmtId="0" fontId="2" fillId="21" borderId="0" applyNumberFormat="0" applyBorder="0" applyProtection="0">
      <alignment vertical="top"/>
    </xf>
    <xf numFmtId="0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186" fontId="19" fillId="0" borderId="0">
      <alignment vertical="center"/>
    </xf>
    <xf numFmtId="0" fontId="2" fillId="14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21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10" fillId="9" borderId="0" applyNumberFormat="0" applyBorder="0" applyAlignment="0" applyProtection="0">
      <alignment vertical="center"/>
    </xf>
    <xf numFmtId="0" fontId="12" fillId="0" borderId="0">
      <alignment vertical="center" wrapText="1"/>
    </xf>
    <xf numFmtId="0" fontId="2" fillId="14" borderId="0" applyNumberFormat="0" applyBorder="0" applyProtection="0">
      <alignment vertical="top"/>
    </xf>
    <xf numFmtId="0" fontId="10" fillId="17" borderId="0" applyNumberFormat="0" applyBorder="0" applyAlignment="0" applyProtection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0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37" fontId="19" fillId="0" borderId="0">
      <alignment vertical="center"/>
    </xf>
    <xf numFmtId="186" fontId="13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0" fontId="12" fillId="0" borderId="0" applyFill="0" applyBorder="0" applyAlignment="0" applyProtection="0">
      <alignment vertical="center"/>
    </xf>
    <xf numFmtId="37" fontId="19" fillId="0" borderId="0">
      <alignment vertical="center"/>
    </xf>
    <xf numFmtId="186" fontId="13" fillId="0" borderId="0">
      <alignment vertical="center"/>
    </xf>
    <xf numFmtId="0" fontId="2" fillId="14" borderId="0" applyNumberFormat="0" applyBorder="0" applyProtection="0">
      <alignment vertical="top"/>
    </xf>
    <xf numFmtId="180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0" fontId="1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0" fontId="12" fillId="0" borderId="0" applyFill="0" applyBorder="0" applyAlignment="0" applyProtection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2" fillId="21" borderId="0" applyNumberFormat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37" fontId="19" fillId="0" borderId="0">
      <alignment vertical="center"/>
    </xf>
    <xf numFmtId="186" fontId="13" fillId="0" borderId="0">
      <alignment vertical="center"/>
    </xf>
    <xf numFmtId="0" fontId="2" fillId="14" borderId="0" applyNumberFormat="0" applyBorder="0" applyProtection="0">
      <alignment vertical="top"/>
    </xf>
    <xf numFmtId="200" fontId="12" fillId="0" borderId="0" applyFont="0" applyFill="0" applyBorder="0" applyAlignment="0" applyProtection="0">
      <alignment vertical="center"/>
    </xf>
    <xf numFmtId="37" fontId="19" fillId="0" borderId="0">
      <alignment vertical="center"/>
    </xf>
    <xf numFmtId="186" fontId="13" fillId="0" borderId="0">
      <alignment vertical="center"/>
    </xf>
    <xf numFmtId="0" fontId="2" fillId="14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184" fontId="34" fillId="0" borderId="0">
      <alignment vertical="center"/>
      <protection locked="0"/>
    </xf>
    <xf numFmtId="0" fontId="2" fillId="14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86" fontId="13" fillId="0" borderId="0">
      <alignment vertical="center"/>
    </xf>
    <xf numFmtId="0" fontId="2" fillId="14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180" fontId="12" fillId="0" borderId="0" applyFill="0" applyBorder="0" applyAlignment="0" applyProtection="0">
      <alignment vertical="center"/>
    </xf>
    <xf numFmtId="186" fontId="13" fillId="0" borderId="0">
      <alignment vertical="center"/>
    </xf>
    <xf numFmtId="0" fontId="2" fillId="14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184" fontId="34" fillId="0" borderId="0">
      <alignment vertical="center"/>
      <protection locked="0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86" fontId="13" fillId="0" borderId="0">
      <alignment vertical="center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186" fontId="13" fillId="0" borderId="0">
      <alignment vertical="center"/>
    </xf>
    <xf numFmtId="0" fontId="2" fillId="21" borderId="0" applyNumberFormat="0" applyBorder="0" applyProtection="0">
      <alignment vertical="top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186" fontId="13" fillId="0" borderId="0">
      <alignment vertical="center"/>
    </xf>
    <xf numFmtId="0" fontId="2" fillId="21" borderId="0" applyNumberFormat="0" applyBorder="0" applyProtection="0">
      <alignment vertical="top"/>
    </xf>
    <xf numFmtId="0" fontId="2" fillId="0" borderId="0">
      <alignment vertical="center"/>
    </xf>
    <xf numFmtId="186" fontId="13" fillId="0" borderId="0">
      <alignment vertical="center"/>
    </xf>
    <xf numFmtId="0" fontId="2" fillId="21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14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2" fillId="5" borderId="0" applyNumberFormat="0" applyBorder="0" applyProtection="0">
      <alignment vertical="top"/>
    </xf>
    <xf numFmtId="0" fontId="2" fillId="0" borderId="0">
      <alignment vertical="center"/>
    </xf>
    <xf numFmtId="0" fontId="2" fillId="5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5" borderId="0" applyNumberFormat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10" fillId="26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10" fillId="11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0" fillId="1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6" borderId="5" applyNumberFormat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6" borderId="5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10" fillId="12" borderId="0" applyNumberFormat="0" applyBorder="0" applyProtection="0">
      <alignment vertical="top"/>
    </xf>
    <xf numFmtId="0" fontId="10" fillId="1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11" fillId="6" borderId="5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10" fillId="12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8" fillId="0" borderId="0">
      <alignment vertical="top"/>
    </xf>
    <xf numFmtId="0" fontId="11" fillId="6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2" fillId="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6" borderId="5" applyNumberFormat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10" fillId="3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10" fillId="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4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0" borderId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8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18" borderId="0" applyNumberFormat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18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1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18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18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18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9" borderId="0" applyNumberFormat="0" applyBorder="0" applyProtection="0">
      <alignment vertical="top"/>
    </xf>
    <xf numFmtId="0" fontId="12" fillId="0" borderId="0">
      <alignment vertical="center"/>
    </xf>
    <xf numFmtId="0" fontId="2" fillId="1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11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11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9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9" borderId="0" applyNumberFormat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81" fontId="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189" fontId="8" fillId="0" borderId="0" applyFill="0" applyBorder="0" applyProtection="0">
      <alignment vertical="top"/>
    </xf>
    <xf numFmtId="0" fontId="2" fillId="9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9" borderId="0" applyNumberFormat="0" applyBorder="0" applyProtection="0">
      <alignment vertical="top"/>
    </xf>
    <xf numFmtId="0" fontId="12" fillId="0" borderId="0" applyFill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3" fillId="0" borderId="0" applyNumberForma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3" fillId="0" borderId="0" applyNumberForma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3" fillId="0" borderId="0" applyNumberForma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3" fillId="0" borderId="0" applyNumberForma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19" borderId="0" applyNumberFormat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19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3" fillId="0" borderId="0" applyNumberForma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3" fillId="0" borderId="0" applyNumberForma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10" fillId="1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10" fillId="1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2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1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19" borderId="0" applyNumberFormat="0" applyBorder="0" applyProtection="0">
      <alignment vertical="top"/>
    </xf>
    <xf numFmtId="196" fontId="12" fillId="0" borderId="0" applyFill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196" fontId="12" fillId="0" borderId="0" applyFill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12" fillId="0" borderId="0">
      <alignment vertical="top"/>
    </xf>
    <xf numFmtId="0" fontId="2" fillId="19" borderId="0" applyNumberFormat="0" applyBorder="0" applyAlignment="0" applyProtection="0">
      <alignment vertical="center"/>
    </xf>
    <xf numFmtId="0" fontId="12" fillId="0" borderId="0">
      <alignment vertical="top"/>
    </xf>
    <xf numFmtId="0" fontId="2" fillId="19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1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19" borderId="0" applyNumberFormat="0" applyBorder="0" applyProtection="0">
      <alignment vertical="top"/>
    </xf>
    <xf numFmtId="0" fontId="2" fillId="0" borderId="0">
      <alignment vertical="center"/>
    </xf>
    <xf numFmtId="0" fontId="2" fillId="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19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>
      <alignment vertical="center"/>
    </xf>
    <xf numFmtId="164" fontId="1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19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19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11" fillId="6" borderId="5" applyNumberFormat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1" fillId="6" borderId="5" applyNumberFormat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11" fillId="6" borderId="5" applyNumberForma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10" fillId="28" borderId="0" applyNumberFormat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4" fillId="17" borderId="5" applyNumberFormat="0" applyProtection="0">
      <alignment vertical="top"/>
    </xf>
    <xf numFmtId="0" fontId="11" fillId="17" borderId="5" applyNumberFormat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0" fillId="2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0" fillId="9" borderId="0" applyNumberFormat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182" fontId="1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8" fillId="0" borderId="0">
      <alignment vertical="top"/>
    </xf>
    <xf numFmtId="0" fontId="10" fillId="7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1" fillId="1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1" fillId="1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0" fillId="2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0" fillId="9" borderId="0" applyNumberFormat="0" applyBorder="0" applyProtection="0">
      <alignment vertical="top"/>
    </xf>
    <xf numFmtId="186" fontId="19" fillId="0" borderId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0" fillId="25" borderId="0" applyNumberFormat="0" applyBorder="0" applyProtection="0">
      <alignment vertical="top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5" borderId="0" applyNumberFormat="0" applyBorder="0" applyProtection="0">
      <alignment vertical="top"/>
    </xf>
    <xf numFmtId="0" fontId="11" fillId="17" borderId="5" applyNumberFormat="0" applyAlignment="0" applyProtection="0">
      <alignment vertical="center"/>
    </xf>
    <xf numFmtId="186" fontId="19" fillId="0" borderId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1" fillId="17" borderId="5" applyNumberFormat="0" applyAlignment="0" applyProtection="0">
      <alignment vertical="center"/>
    </xf>
    <xf numFmtId="186" fontId="19" fillId="0" borderId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1" fillId="6" borderId="5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1" fillId="17" borderId="5" applyNumberFormat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11" fillId="17" borderId="5" applyNumberFormat="0" applyAlignment="0" applyProtection="0">
      <alignment vertical="center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10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11" fillId="17" borderId="5" applyNumberFormat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11" fillId="17" borderId="5" applyNumberFormat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0" borderId="0">
      <alignment vertical="center"/>
    </xf>
    <xf numFmtId="190" fontId="12" fillId="0" borderId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6" fontId="12" fillId="0" borderId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6" fontId="12" fillId="0" borderId="0" applyFill="0" applyBorder="0" applyProtection="0">
      <alignment vertical="top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11" fillId="17" borderId="5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2" fillId="27" borderId="0" applyNumberFormat="0" applyBorder="0" applyProtection="0">
      <alignment vertical="top"/>
    </xf>
    <xf numFmtId="178" fontId="12" fillId="0" borderId="0" applyFill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0" fontId="2" fillId="27" borderId="0" applyNumberFormat="0" applyBorder="0" applyProtection="0">
      <alignment vertical="top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4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199" fontId="12" fillId="0" borderId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166" fontId="12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166" fontId="12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10" fillId="22" borderId="0" applyNumberFormat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0" fillId="22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11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2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10" fillId="22" borderId="0" applyNumberFormat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2" fillId="0" borderId="0">
      <alignment vertical="center"/>
    </xf>
    <xf numFmtId="0" fontId="11" fillId="6" borderId="5" applyNumberFormat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2" borderId="0" applyNumberFormat="0" applyBorder="0" applyProtection="0">
      <alignment vertical="top"/>
    </xf>
    <xf numFmtId="0" fontId="10" fillId="22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4" fontId="12" fillId="0" borderId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2" fillId="0" borderId="0">
      <alignment vertical="center" wrapText="1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2" fillId="0" borderId="0">
      <alignment vertical="center" wrapText="1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175" fontId="34" fillId="0" borderId="0">
      <alignment vertical="center"/>
      <protection locked="0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10" fillId="18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8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207" fontId="12" fillId="0" borderId="0" applyFill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10" fillId="31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206" fontId="12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2" fillId="0" borderId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8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8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18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10" fillId="9" borderId="0" applyNumberFormat="0" applyBorder="0" applyProtection="0">
      <alignment vertical="top"/>
    </xf>
    <xf numFmtId="0" fontId="12" fillId="0" borderId="0">
      <alignment vertical="center" wrapText="1"/>
    </xf>
    <xf numFmtId="0" fontId="10" fillId="9" borderId="0" applyNumberFormat="0" applyBorder="0" applyProtection="0">
      <alignment vertical="top"/>
    </xf>
    <xf numFmtId="0" fontId="12" fillId="0" borderId="0">
      <alignment vertical="center" wrapText="1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9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166" fontId="8" fillId="0" borderId="0" applyFont="0" applyFill="0" applyBorder="0" applyAlignment="0" applyProtection="0">
      <alignment vertical="top"/>
    </xf>
    <xf numFmtId="0" fontId="10" fillId="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31" fillId="0" borderId="14" applyNumberFormat="0" applyFill="0" applyProtection="0">
      <alignment vertical="top"/>
    </xf>
    <xf numFmtId="0" fontId="10" fillId="15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202" fontId="12" fillId="0" borderId="0" applyFill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37" fillId="11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10" fillId="7" borderId="0" applyNumberFormat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10" fillId="9" borderId="0" applyNumberFormat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0" fillId="9" borderId="0" applyNumberFormat="0" applyBorder="0" applyProtection="0">
      <alignment vertical="top"/>
    </xf>
    <xf numFmtId="165" fontId="8" fillId="0" borderId="0" applyFont="0" applyFill="0" applyBorder="0" applyAlignmen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2" fillId="0" borderId="0">
      <alignment vertical="center" wrapText="1"/>
    </xf>
    <xf numFmtId="0" fontId="10" fillId="7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186" fontId="19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36" fillId="0" borderId="6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12" fillId="0" borderId="0" applyFill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6" fontId="8" fillId="0" borderId="0" applyFill="0" applyBorder="0" applyProtection="0">
      <alignment vertical="top"/>
    </xf>
    <xf numFmtId="0" fontId="10" fillId="9" borderId="0" applyNumberFormat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10" fillId="9" borderId="0" applyNumberFormat="0" applyBorder="0" applyAlignment="0" applyProtection="0">
      <alignment vertical="center"/>
    </xf>
    <xf numFmtId="0" fontId="12" fillId="0" borderId="0">
      <alignment vertical="center" wrapText="1"/>
    </xf>
    <xf numFmtId="0" fontId="10" fillId="11" borderId="0" applyNumberFormat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10" fillId="11" borderId="0" applyNumberFormat="0" applyBorder="0" applyAlignment="0" applyProtection="0">
      <alignment vertical="center"/>
    </xf>
    <xf numFmtId="0" fontId="12" fillId="0" borderId="0">
      <alignment vertical="center" wrapText="1"/>
    </xf>
    <xf numFmtId="166" fontId="2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0" borderId="0">
      <alignment vertical="center" wrapText="1"/>
    </xf>
    <xf numFmtId="0" fontId="10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10" fillId="11" borderId="0" applyNumberFormat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10" fillId="11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10" fillId="11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1" fillId="0" borderId="14" applyNumberFormat="0" applyFill="0" applyProtection="0">
      <alignment vertical="top"/>
    </xf>
    <xf numFmtId="0" fontId="10" fillId="15" borderId="0" applyNumberFormat="0" applyBorder="0" applyProtection="0">
      <alignment vertical="top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9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2" fillId="0" borderId="0">
      <alignment vertical="center"/>
    </xf>
    <xf numFmtId="0" fontId="10" fillId="9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10" fillId="9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10" fillId="17" borderId="0" applyNumberFormat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0" fillId="26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30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3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191" fontId="8" fillId="0" borderId="0" applyFill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10" fillId="3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172" fontId="12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11" fillId="17" borderId="5" applyNumberFormat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1" fillId="6" borderId="5" applyNumberFormat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7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31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94" fontId="8" fillId="0" borderId="0" applyFill="0" applyBorder="0" applyProtection="0">
      <alignment vertical="top"/>
    </xf>
    <xf numFmtId="0" fontId="10" fillId="25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191" fontId="8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10" fillId="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12" fillId="0" borderId="0" applyFill="0" applyBorder="0" applyProtection="0">
      <alignment vertical="top"/>
    </xf>
    <xf numFmtId="0" fontId="10" fillId="7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16" fillId="13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207" fontId="12" fillId="0" borderId="0" applyFill="0" applyBorder="0" applyAlignment="0" applyProtection="0">
      <alignment vertical="center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16" fillId="13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197" fontId="12" fillId="0" borderId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2" fillId="0" borderId="0">
      <alignment vertical="center"/>
    </xf>
    <xf numFmtId="0" fontId="16" fillId="13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2" fillId="0" borderId="0">
      <alignment vertical="center"/>
    </xf>
    <xf numFmtId="0" fontId="10" fillId="3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3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10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0" fillId="10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166" fontId="12" fillId="0" borderId="0" applyFont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166" fontId="12" fillId="0" borderId="0" applyFont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10" fillId="12" borderId="0" applyNumberFormat="0" applyBorder="0" applyProtection="0">
      <alignment vertical="top"/>
    </xf>
    <xf numFmtId="0" fontId="2" fillId="0" borderId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10" fillId="3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31" borderId="0" applyNumberFormat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>
      <alignment vertical="center"/>
    </xf>
    <xf numFmtId="14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10" fillId="12" borderId="0" applyNumberFormat="0" applyBorder="0" applyProtection="0">
      <alignment vertical="top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191" fontId="2" fillId="0" borderId="0" applyFill="0" applyBorder="0" applyAlignment="0" applyProtection="0">
      <alignment vertical="center"/>
    </xf>
    <xf numFmtId="0" fontId="10" fillId="12" borderId="0" applyNumberFormat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10" fillId="3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8" fillId="0" borderId="0">
      <alignment vertical="top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10" fillId="3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3" borderId="0" applyNumberFormat="0" applyBorder="0" applyProtection="0">
      <alignment vertical="top"/>
    </xf>
    <xf numFmtId="0" fontId="20" fillId="0" borderId="0" applyNumberFormat="0" applyFill="0" applyBorder="0" applyAlignment="0" applyProtection="0">
      <alignment vertical="top"/>
      <protection locked="0"/>
    </xf>
    <xf numFmtId="0" fontId="10" fillId="3" borderId="0" applyNumberFormat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>
      <alignment vertical="center"/>
    </xf>
    <xf numFmtId="0" fontId="10" fillId="3" borderId="0" applyNumberFormat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10" fillId="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3" borderId="0" applyNumberFormat="0" applyBorder="0" applyProtection="0">
      <alignment vertical="top"/>
    </xf>
    <xf numFmtId="0" fontId="11" fillId="6" borderId="5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10" fillId="3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10" fillId="26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10" fillId="26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10" fillId="26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23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10" fillId="1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Protection="0">
      <alignment vertical="top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26" borderId="0" applyNumberFormat="0" applyBorder="0" applyProtection="0">
      <alignment vertical="top"/>
    </xf>
    <xf numFmtId="0" fontId="10" fillId="26" borderId="0" applyNumberFormat="0" applyBorder="0" applyProtection="0">
      <alignment vertical="top"/>
    </xf>
    <xf numFmtId="0" fontId="10" fillId="26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6" fontId="19" fillId="0" borderId="0">
      <alignment vertical="center"/>
    </xf>
    <xf numFmtId="182" fontId="2" fillId="0" borderId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11" fillId="17" borderId="5" applyNumberFormat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30" borderId="0" applyNumberFormat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10" fillId="15" borderId="0" applyNumberFormat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30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173" fontId="12" fillId="0" borderId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173" fontId="12" fillId="0" borderId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173" fontId="1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15" borderId="0" applyNumberFormat="0" applyBorder="0" applyProtection="0">
      <alignment vertical="top"/>
    </xf>
    <xf numFmtId="173" fontId="1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0" fillId="15" borderId="0" applyNumberFormat="0" applyBorder="0" applyProtection="0">
      <alignment vertical="top"/>
    </xf>
    <xf numFmtId="173" fontId="12" fillId="0" borderId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173" fontId="12" fillId="0" borderId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173" fontId="12" fillId="0" borderId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3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182" fontId="12" fillId="0" borderId="0" applyFill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2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1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2" fillId="0" borderId="0">
      <alignment vertical="center"/>
    </xf>
    <xf numFmtId="207" fontId="12" fillId="0" borderId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2" fillId="0" borderId="0">
      <alignment vertical="center"/>
    </xf>
    <xf numFmtId="0" fontId="16" fillId="13" borderId="0" applyNumberFormat="0" applyBorder="0" applyProtection="0">
      <alignment vertical="top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2" fillId="0" borderId="0">
      <alignment vertical="center"/>
    </xf>
    <xf numFmtId="0" fontId="10" fillId="25" borderId="0" applyNumberFormat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5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12" fillId="0" borderId="0" applyNumberForma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14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14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191" fontId="12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10" fillId="28" borderId="0" applyNumberFormat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2" fillId="0" borderId="0">
      <alignment vertical="center"/>
    </xf>
    <xf numFmtId="0" fontId="10" fillId="28" borderId="0" applyNumberFormat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10" fillId="28" borderId="0" applyNumberFormat="0" applyBorder="0" applyProtection="0">
      <alignment vertical="top"/>
    </xf>
    <xf numFmtId="0" fontId="11" fillId="6" borderId="5" applyNumberFormat="0" applyAlignment="0" applyProtection="0">
      <alignment vertical="center"/>
    </xf>
    <xf numFmtId="0" fontId="10" fillId="28" borderId="0" applyNumberFormat="0" applyBorder="0" applyProtection="0">
      <alignment vertical="top"/>
    </xf>
    <xf numFmtId="0" fontId="12" fillId="0" borderId="0">
      <alignment vertical="center"/>
    </xf>
    <xf numFmtId="207" fontId="12" fillId="0" borderId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2" fillId="0" borderId="0">
      <alignment vertical="center"/>
    </xf>
    <xf numFmtId="0" fontId="16" fillId="13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207" fontId="12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6" fillId="13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16" fillId="13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165" fontId="8" fillId="0" borderId="0" applyFont="0" applyFill="0" applyBorder="0" applyAlignment="0" applyProtection="0">
      <alignment vertical="top"/>
    </xf>
    <xf numFmtId="0" fontId="16" fillId="13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37" fillId="11" borderId="0" applyNumberFormat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38" fillId="0" borderId="13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6" fillId="13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1" fillId="0" borderId="7" applyNumberFormat="0" applyFill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11" fillId="17" borderId="5" applyNumberFormat="0" applyAlignment="0" applyProtection="0">
      <alignment vertical="center"/>
    </xf>
    <xf numFmtId="0" fontId="8" fillId="0" borderId="0">
      <alignment vertical="top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1" fillId="17" borderId="5" applyNumberFormat="0" applyAlignment="0" applyProtection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0" borderId="0">
      <alignment vertical="center"/>
    </xf>
    <xf numFmtId="0" fontId="11" fillId="6" borderId="5" applyNumberFormat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5" fillId="21" borderId="5" applyNumberFormat="0" applyProtection="0">
      <alignment vertical="top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21" fillId="0" borderId="7" applyNumberFormat="0" applyFill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182" fontId="12" fillId="0" borderId="0" applyFill="0" applyBorder="0" applyProtection="0">
      <alignment vertical="top"/>
    </xf>
    <xf numFmtId="0" fontId="14" fillId="17" borderId="5" applyNumberFormat="0" applyProtection="0">
      <alignment vertical="top"/>
    </xf>
    <xf numFmtId="182" fontId="12" fillId="0" borderId="0" applyFill="0" applyBorder="0" applyProtection="0">
      <alignment vertical="top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182" fontId="12" fillId="0" borderId="0" applyFill="0" applyBorder="0" applyProtection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14" fillId="17" borderId="5" applyNumberFormat="0" applyProtection="0">
      <alignment vertical="top"/>
    </xf>
    <xf numFmtId="0" fontId="8" fillId="0" borderId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8" fillId="0" borderId="0">
      <alignment vertical="top"/>
    </xf>
    <xf numFmtId="0" fontId="14" fillId="17" borderId="5" applyNumberFormat="0" applyProtection="0">
      <alignment vertical="top"/>
    </xf>
    <xf numFmtId="0" fontId="5" fillId="21" borderId="5" applyNumberFormat="0" applyProtection="0">
      <alignment vertical="top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2" fillId="0" borderId="0">
      <alignment vertical="center"/>
    </xf>
    <xf numFmtId="0" fontId="11" fillId="17" borderId="5" applyNumberFormat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1" fillId="17" borderId="5" applyNumberFormat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8" fillId="0" borderId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8" fillId="0" borderId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0" fontId="14" fillId="17" borderId="5" applyNumberFormat="0" applyProtection="0">
      <alignment vertical="top"/>
    </xf>
    <xf numFmtId="186" fontId="19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" fillId="0" borderId="0">
      <alignment vertical="center"/>
    </xf>
    <xf numFmtId="0" fontId="14" fillId="17" borderId="5" applyNumberFormat="0" applyProtection="0">
      <alignment vertical="top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4" fillId="32" borderId="12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" fillId="0" borderId="0">
      <alignment vertical="center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" fillId="0" borderId="0">
      <alignment vertical="center"/>
    </xf>
    <xf numFmtId="0" fontId="39" fillId="0" borderId="0">
      <alignment vertical="center"/>
    </xf>
    <xf numFmtId="0" fontId="24" fillId="32" borderId="12" applyNumberFormat="0" applyProtection="0">
      <alignment vertical="top"/>
    </xf>
    <xf numFmtId="0" fontId="2" fillId="0" borderId="0">
      <alignment vertical="center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7" fillId="20" borderId="0" applyNumberFormat="0" applyBorder="0" applyProtection="0">
      <alignment vertical="top"/>
    </xf>
    <xf numFmtId="0" fontId="25" fillId="0" borderId="10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5" fillId="0" borderId="10" applyNumberFormat="0" applyFill="0" applyAlignment="0" applyProtection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29" borderId="9" applyNumberFormat="0" applyAlignment="0" applyProtection="0">
      <alignment vertical="center"/>
    </xf>
    <xf numFmtId="0" fontId="2" fillId="0" borderId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" fillId="0" borderId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" fillId="0" borderId="0">
      <alignment vertical="center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4" fillId="29" borderId="9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4" fillId="32" borderId="12" applyNumberFormat="0" applyProtection="0">
      <alignment vertical="top"/>
    </xf>
    <xf numFmtId="0" fontId="24" fillId="32" borderId="12" applyNumberFormat="0" applyProtection="0">
      <alignment vertical="top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37" fontId="19" fillId="0" borderId="0">
      <alignment vertical="center"/>
    </xf>
    <xf numFmtId="186" fontId="19" fillId="0" borderId="0">
      <alignment vertical="center"/>
    </xf>
    <xf numFmtId="0" fontId="2" fillId="0" borderId="0">
      <alignment vertical="center"/>
    </xf>
    <xf numFmtId="186" fontId="13" fillId="0" borderId="0">
      <alignment vertical="center"/>
    </xf>
    <xf numFmtId="186" fontId="19" fillId="0" borderId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6" fontId="19" fillId="0" borderId="0">
      <alignment vertical="center"/>
    </xf>
    <xf numFmtId="178" fontId="12" fillId="0" borderId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6" fontId="19" fillId="0" borderId="0">
      <alignment vertical="center"/>
    </xf>
    <xf numFmtId="178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6" fontId="19" fillId="0" borderId="0">
      <alignment vertical="center"/>
    </xf>
    <xf numFmtId="178" fontId="12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6" fontId="19" fillId="0" borderId="0">
      <alignment vertical="center"/>
    </xf>
    <xf numFmtId="178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6" fontId="19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186" fontId="19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186" fontId="19" fillId="0" borderId="0">
      <alignment vertical="center"/>
    </xf>
    <xf numFmtId="186" fontId="19" fillId="0" borderId="0">
      <alignment vertical="center"/>
    </xf>
    <xf numFmtId="170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186" fontId="19" fillId="0" borderId="0">
      <alignment vertical="center"/>
    </xf>
    <xf numFmtId="0" fontId="12" fillId="0" borderId="0">
      <alignment vertical="center"/>
    </xf>
    <xf numFmtId="186" fontId="19" fillId="0" borderId="0">
      <alignment vertical="center"/>
    </xf>
    <xf numFmtId="0" fontId="12" fillId="0" borderId="0">
      <alignment vertical="center"/>
    </xf>
    <xf numFmtId="186" fontId="19" fillId="0" borderId="0">
      <alignment vertical="center"/>
    </xf>
    <xf numFmtId="186" fontId="13" fillId="0" borderId="0">
      <alignment vertical="center"/>
    </xf>
    <xf numFmtId="186" fontId="13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37" fontId="19" fillId="0" borderId="0">
      <alignment vertical="center"/>
    </xf>
    <xf numFmtId="0" fontId="2" fillId="0" borderId="0">
      <alignment vertical="center"/>
    </xf>
    <xf numFmtId="186" fontId="13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37" fontId="19" fillId="0" borderId="0">
      <alignment vertical="center"/>
    </xf>
    <xf numFmtId="182" fontId="2" fillId="0" borderId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37" fontId="19" fillId="0" borderId="0">
      <alignment vertical="center"/>
    </xf>
    <xf numFmtId="186" fontId="13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186" fontId="13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186" fontId="19" fillId="0" borderId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86" fontId="13" fillId="0" borderId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86" fontId="13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6" fontId="13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37" fontId="19" fillId="0" borderId="0">
      <alignment vertical="center"/>
    </xf>
    <xf numFmtId="19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37" fontId="19" fillId="0" borderId="0">
      <alignment vertical="center"/>
    </xf>
    <xf numFmtId="19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37" fontId="19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186" fontId="13" fillId="0" borderId="0">
      <alignment vertical="center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37" fontId="19" fillId="0" borderId="0">
      <alignment vertical="center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37" fontId="19" fillId="0" borderId="0">
      <alignment vertical="center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37" fontId="19" fillId="0" borderId="0">
      <alignment vertical="center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37" fontId="19" fillId="0" borderId="0">
      <alignment vertical="center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37" fontId="19" fillId="0" borderId="0">
      <alignment vertical="center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37" fontId="19" fillId="0" borderId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37" fontId="19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37" fontId="19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37" fontId="19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180" fontId="12" fillId="0" borderId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37" fontId="19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6" fontId="19" fillId="0" borderId="0">
      <alignment vertical="center"/>
    </xf>
    <xf numFmtId="186" fontId="13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6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6" fontId="19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6" fontId="13" fillId="0" borderId="0">
      <alignment vertical="center"/>
    </xf>
    <xf numFmtId="0" fontId="12" fillId="0" borderId="0">
      <alignment vertical="center" wrapText="1"/>
    </xf>
    <xf numFmtId="166" fontId="2" fillId="0" borderId="0" applyFont="0" applyFill="0" applyBorder="0" applyAlignment="0" applyProtection="0">
      <alignment vertical="center"/>
    </xf>
    <xf numFmtId="186" fontId="13" fillId="0" borderId="0">
      <alignment vertical="center"/>
    </xf>
    <xf numFmtId="0" fontId="12" fillId="0" borderId="0">
      <alignment vertical="center" wrapText="1"/>
    </xf>
    <xf numFmtId="186" fontId="19" fillId="0" borderId="0">
      <alignment vertical="center"/>
    </xf>
    <xf numFmtId="186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186" fontId="13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200" fontId="12" fillId="0" borderId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37" fontId="19" fillId="0" borderId="0">
      <alignment vertical="center"/>
    </xf>
    <xf numFmtId="170" fontId="12" fillId="0" borderId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186" fontId="19" fillId="0" borderId="0">
      <alignment vertical="center"/>
    </xf>
    <xf numFmtId="186" fontId="13" fillId="0" borderId="0">
      <alignment vertical="center"/>
    </xf>
    <xf numFmtId="186" fontId="19" fillId="0" borderId="0">
      <alignment vertical="center"/>
    </xf>
    <xf numFmtId="182" fontId="2" fillId="0" borderId="0" applyFill="0" applyBorder="0" applyAlignment="0" applyProtection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6" fontId="13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6" fontId="13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186" fontId="13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12" fillId="0" borderId="0" applyFill="0" applyBorder="0" applyProtection="0">
      <alignment vertical="top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186" fontId="19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6" fontId="13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3" fillId="0" borderId="0">
      <alignment vertical="center"/>
    </xf>
    <xf numFmtId="186" fontId="13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186" fontId="13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37" fontId="19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3" fontId="12" fillId="0" borderId="0" applyFont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186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6" fontId="13" fillId="0" borderId="0">
      <alignment vertical="center"/>
    </xf>
    <xf numFmtId="183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191" fontId="2" fillId="0" borderId="0" applyFill="0" applyBorder="0" applyAlignment="0" applyProtection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2" fontId="2" fillId="0" borderId="0" applyFill="0" applyBorder="0" applyAlignment="0" applyProtection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2" fontId="2" fillId="0" borderId="0" applyFill="0" applyBorder="0" applyAlignment="0" applyProtection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0" fontId="2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2" fontId="2" fillId="0" borderId="0" applyFill="0" applyBorder="0" applyAlignment="0" applyProtection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6" fontId="19" fillId="0" borderId="0">
      <alignment vertical="center"/>
    </xf>
    <xf numFmtId="186" fontId="13" fillId="0" borderId="0">
      <alignment vertical="center"/>
    </xf>
    <xf numFmtId="0" fontId="2" fillId="0" borderId="0">
      <alignment vertical="center"/>
    </xf>
    <xf numFmtId="186" fontId="13" fillId="0" borderId="0">
      <alignment vertical="center"/>
    </xf>
    <xf numFmtId="0" fontId="2" fillId="0" borderId="0">
      <alignment vertical="center"/>
    </xf>
    <xf numFmtId="186" fontId="19" fillId="0" borderId="0">
      <alignment vertical="center"/>
    </xf>
    <xf numFmtId="182" fontId="2" fillId="0" borderId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186" fontId="13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182" fontId="12" fillId="0" borderId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182" fontId="12" fillId="0" borderId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186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6" fontId="13" fillId="0" borderId="0">
      <alignment vertical="center"/>
    </xf>
    <xf numFmtId="183" fontId="12" fillId="0" borderId="0" applyFill="0" applyBorder="0" applyAlignment="0" applyProtection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3" fillId="0" borderId="0">
      <alignment vertical="center"/>
    </xf>
    <xf numFmtId="186" fontId="13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186" fontId="13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180" fontId="12" fillId="0" borderId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180" fontId="12" fillId="0" borderId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>
      <alignment vertical="center"/>
    </xf>
    <xf numFmtId="186" fontId="13" fillId="0" borderId="0">
      <alignment vertical="center"/>
    </xf>
    <xf numFmtId="0" fontId="2" fillId="0" borderId="0">
      <alignment vertical="center"/>
    </xf>
    <xf numFmtId="186" fontId="13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186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6" fontId="13" fillId="0" borderId="0">
      <alignment vertical="center"/>
    </xf>
    <xf numFmtId="182" fontId="2" fillId="0" borderId="0" applyFill="0" applyBorder="0" applyAlignment="0" applyProtection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2" fontId="2" fillId="0" borderId="0" applyFill="0" applyBorder="0" applyAlignment="0" applyProtection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6" fontId="19" fillId="0" borderId="0">
      <alignment vertical="center"/>
    </xf>
    <xf numFmtId="182" fontId="2" fillId="0" borderId="0" applyFill="0" applyBorder="0" applyAlignment="0" applyProtection="0">
      <alignment vertical="center"/>
    </xf>
    <xf numFmtId="186" fontId="19" fillId="0" borderId="0">
      <alignment vertical="center"/>
    </xf>
    <xf numFmtId="37" fontId="19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6" fontId="13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0" fontId="12" fillId="0" borderId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0" fontId="12" fillId="0" borderId="0" applyFill="0" applyBorder="0" applyAlignment="0" applyProtection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37" fontId="1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6" fontId="13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6" fontId="13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5" fontId="12" fillId="0" borderId="0" applyFill="0" applyBorder="0" applyAlignment="0" applyProtection="0">
      <alignment vertical="center"/>
    </xf>
    <xf numFmtId="0" fontId="2" fillId="0" borderId="0">
      <alignment vertical="center"/>
    </xf>
    <xf numFmtId="195" fontId="12" fillId="0" borderId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0" fontId="2" fillId="0" borderId="0">
      <alignment vertical="center"/>
    </xf>
    <xf numFmtId="195" fontId="12" fillId="0" borderId="0" applyFill="0" applyBorder="0" applyAlignment="0" applyProtection="0">
      <alignment vertical="center"/>
    </xf>
    <xf numFmtId="0" fontId="2" fillId="0" borderId="0">
      <alignment vertical="center"/>
    </xf>
    <xf numFmtId="195" fontId="12" fillId="0" borderId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>
      <alignment vertical="center"/>
    </xf>
    <xf numFmtId="179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>
      <alignment vertical="center"/>
    </xf>
    <xf numFmtId="164" fontId="1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79" fontId="8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179" fontId="8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15" fillId="0" borderId="15" applyNumberFormat="0" applyFill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19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68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8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205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41" fillId="2" borderId="3">
      <alignment vertical="center"/>
    </xf>
    <xf numFmtId="182" fontId="8" fillId="0" borderId="0" applyFill="0" applyBorder="0" applyProtection="0">
      <alignment vertical="top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0" fontId="41" fillId="2" borderId="3">
      <alignment vertical="center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5" fontId="12" fillId="0" borderId="0" applyFill="0" applyBorder="0" applyProtection="0">
      <alignment vertical="top"/>
    </xf>
    <xf numFmtId="0" fontId="8" fillId="0" borderId="0">
      <alignment vertical="top"/>
    </xf>
    <xf numFmtId="190" fontId="1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0" fontId="2" fillId="0" borderId="0">
      <alignment vertical="center"/>
    </xf>
    <xf numFmtId="190" fontId="1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5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5" fontId="12" fillId="0" borderId="0" applyFill="0" applyBorder="0" applyProtection="0">
      <alignment vertical="top"/>
    </xf>
    <xf numFmtId="188" fontId="12" fillId="0" borderId="0" applyFill="0" applyBorder="0" applyAlignment="0" applyProtection="0">
      <alignment vertical="center"/>
    </xf>
    <xf numFmtId="187" fontId="1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89" fontId="8" fillId="0" borderId="0" applyFill="0" applyBorder="0" applyProtection="0">
      <alignment vertical="top"/>
    </xf>
    <xf numFmtId="188" fontId="12" fillId="0" borderId="0" applyFill="0" applyBorder="0" applyAlignment="0" applyProtection="0">
      <alignment vertical="center"/>
    </xf>
    <xf numFmtId="189" fontId="8" fillId="0" borderId="0" applyFill="0" applyBorder="0" applyProtection="0">
      <alignment vertical="top"/>
    </xf>
    <xf numFmtId="18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7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87" fontId="1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7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7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7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7" fontId="12" fillId="0" borderId="0" applyFill="0" applyBorder="0" applyAlignment="0" applyProtection="0">
      <alignment vertical="center"/>
    </xf>
    <xf numFmtId="187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7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88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9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185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0" fontId="2" fillId="0" borderId="0">
      <alignment vertical="center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0" fontId="2" fillId="0" borderId="0">
      <alignment vertical="center"/>
    </xf>
    <xf numFmtId="190" fontId="1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185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201" fontId="12" fillId="0" borderId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201" fontId="12" fillId="0" borderId="0" applyFill="0" applyBorder="0" applyAlignment="0" applyProtection="0">
      <alignment vertical="center"/>
    </xf>
    <xf numFmtId="201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0" fontId="28" fillId="0" borderId="0" applyNumberFormat="0" applyFill="0" applyBorder="0" applyProtection="0">
      <alignment vertical="top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0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0" fontId="1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1" fontId="12" fillId="0" borderId="0" applyFill="0" applyBorder="0" applyAlignment="0" applyProtection="0">
      <alignment vertical="center"/>
    </xf>
    <xf numFmtId="171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32" fillId="0" borderId="0">
      <alignment vertical="center"/>
    </xf>
    <xf numFmtId="19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0" fontId="8" fillId="0" borderId="0">
      <alignment vertical="top"/>
    </xf>
    <xf numFmtId="0" fontId="12" fillId="0" borderId="0">
      <alignment vertical="center" wrapText="1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0" fontId="27" fillId="20" borderId="0" applyNumberFormat="0" applyBorder="0" applyProtection="0">
      <alignment vertical="top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0" fontId="25" fillId="0" borderId="10" applyNumberFormat="0" applyFill="0" applyAlignment="0" applyProtection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0" fontId="25" fillId="0" borderId="10" applyNumberFormat="0" applyFill="0" applyAlignment="0" applyProtection="0">
      <alignment vertical="center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71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85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65" fontId="8" fillId="0" borderId="0" applyFont="0" applyFill="0" applyBorder="0" applyAlignment="0" applyProtection="0">
      <alignment vertical="top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46" fontId="8" fillId="0" borderId="0" applyFill="0" applyBorder="0" applyProtection="0">
      <alignment vertical="top"/>
    </xf>
    <xf numFmtId="46" fontId="8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191" fontId="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7" fillId="11" borderId="0" applyNumberFormat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7" fillId="11" borderId="0" applyNumberFormat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12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12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179" fontId="8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179" fontId="8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179" fontId="8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179" fontId="8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179" fontId="8" fillId="0" borderId="0" applyFill="0" applyBorder="0" applyProtection="0">
      <alignment vertical="top"/>
    </xf>
    <xf numFmtId="179" fontId="8" fillId="0" borderId="0" applyFill="0" applyBorder="0" applyProtection="0">
      <alignment vertical="top"/>
    </xf>
    <xf numFmtId="179" fontId="8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179" fontId="8" fillId="0" borderId="0" applyFill="0" applyBorder="0" applyProtection="0">
      <alignment vertical="top"/>
    </xf>
    <xf numFmtId="179" fontId="8" fillId="0" borderId="0" applyFill="0" applyBorder="0" applyProtection="0">
      <alignment vertical="top"/>
    </xf>
    <xf numFmtId="179" fontId="8" fillId="0" borderId="0" applyFill="0" applyBorder="0" applyProtection="0">
      <alignment vertical="top"/>
    </xf>
    <xf numFmtId="179" fontId="8" fillId="0" borderId="0" applyFill="0" applyBorder="0" applyProtection="0">
      <alignment vertical="top"/>
    </xf>
    <xf numFmtId="179" fontId="8" fillId="0" borderId="0" applyFill="0" applyBorder="0" applyProtection="0">
      <alignment vertical="top"/>
    </xf>
    <xf numFmtId="179" fontId="8" fillId="0" borderId="0" applyFill="0" applyBorder="0" applyProtection="0">
      <alignment vertical="top"/>
    </xf>
    <xf numFmtId="179" fontId="8" fillId="0" borderId="0" applyFill="0" applyBorder="0" applyProtection="0">
      <alignment vertical="top"/>
    </xf>
    <xf numFmtId="0" fontId="2" fillId="0" borderId="0">
      <alignment vertical="center"/>
    </xf>
    <xf numFmtId="179" fontId="8" fillId="0" borderId="0" applyFill="0" applyBorder="0" applyProtection="0">
      <alignment vertical="top"/>
    </xf>
    <xf numFmtId="0" fontId="8" fillId="0" borderId="0">
      <alignment vertical="top"/>
    </xf>
    <xf numFmtId="179" fontId="8" fillId="0" borderId="0" applyFill="0" applyBorder="0" applyProtection="0">
      <alignment vertical="top"/>
    </xf>
    <xf numFmtId="179" fontId="8" fillId="0" borderId="0" applyFill="0" applyBorder="0" applyProtection="0">
      <alignment vertical="top"/>
    </xf>
    <xf numFmtId="179" fontId="8" fillId="0" borderId="0" applyFill="0" applyBorder="0" applyProtection="0">
      <alignment vertical="top"/>
    </xf>
    <xf numFmtId="206" fontId="2" fillId="0" borderId="0" applyFill="0" applyBorder="0" applyAlignment="0" applyProtection="0">
      <alignment vertical="center"/>
    </xf>
    <xf numFmtId="206" fontId="1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206" fontId="12" fillId="0" borderId="0" applyFont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0" fontId="30" fillId="0" borderId="11" applyNumberFormat="0" applyFill="0" applyProtection="0">
      <alignment vertical="top"/>
    </xf>
    <xf numFmtId="206" fontId="12" fillId="0" borderId="0" applyFont="0" applyFill="0" applyBorder="0" applyAlignment="0" applyProtection="0">
      <alignment vertical="center"/>
    </xf>
    <xf numFmtId="206" fontId="12" fillId="0" borderId="0" applyFont="0" applyFill="0" applyBorder="0" applyAlignment="0" applyProtection="0">
      <alignment vertical="center"/>
    </xf>
    <xf numFmtId="206" fontId="1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30" fillId="0" borderId="11" applyNumberFormat="0" applyFill="0" applyProtection="0">
      <alignment vertical="top"/>
    </xf>
    <xf numFmtId="206" fontId="12" fillId="0" borderId="0" applyFont="0" applyFill="0" applyBorder="0" applyAlignment="0" applyProtection="0">
      <alignment vertical="center"/>
    </xf>
    <xf numFmtId="206" fontId="12" fillId="0" borderId="0" applyFont="0" applyFill="0" applyBorder="0" applyAlignment="0" applyProtection="0">
      <alignment vertical="center"/>
    </xf>
    <xf numFmtId="206" fontId="12" fillId="0" borderId="0" applyFont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206" fontId="2" fillId="0" borderId="0" applyFill="0" applyBorder="0" applyAlignment="0" applyProtection="0">
      <alignment vertical="center"/>
    </xf>
    <xf numFmtId="179" fontId="8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1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1" fontId="2" fillId="0" borderId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1" fontId="2" fillId="0" borderId="0" applyFill="0" applyBorder="0" applyAlignment="0" applyProtection="0">
      <alignment vertical="center"/>
    </xf>
    <xf numFmtId="0" fontId="2" fillId="0" borderId="0">
      <alignment vertical="center"/>
    </xf>
    <xf numFmtId="181" fontId="2" fillId="0" borderId="0" applyFill="0" applyBorder="0" applyAlignment="0" applyProtection="0">
      <alignment vertical="center"/>
    </xf>
    <xf numFmtId="0" fontId="2" fillId="0" borderId="0">
      <alignment vertical="center"/>
    </xf>
    <xf numFmtId="181" fontId="2" fillId="0" borderId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2" fillId="0" borderId="0">
      <alignment vertical="center"/>
    </xf>
    <xf numFmtId="181" fontId="2" fillId="0" borderId="0" applyFill="0" applyBorder="0" applyAlignment="0" applyProtection="0">
      <alignment vertical="center"/>
    </xf>
    <xf numFmtId="0" fontId="31" fillId="0" borderId="14" applyNumberFormat="0" applyFill="0" applyProtection="0">
      <alignment vertical="top"/>
    </xf>
    <xf numFmtId="181" fontId="2" fillId="0" borderId="0" applyFill="0" applyBorder="0" applyAlignment="0" applyProtection="0">
      <alignment vertical="center"/>
    </xf>
    <xf numFmtId="0" fontId="2" fillId="0" borderId="0">
      <alignment vertical="center"/>
    </xf>
    <xf numFmtId="181" fontId="2" fillId="0" borderId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>
      <alignment vertical="center"/>
    </xf>
    <xf numFmtId="172" fontId="12" fillId="0" borderId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14" fontId="8" fillId="0" borderId="0" applyFill="0" applyBorder="0" applyProtection="0">
      <alignment vertical="top"/>
    </xf>
    <xf numFmtId="172" fontId="12" fillId="0" borderId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4" fontId="8" fillId="0" borderId="0" applyFill="0" applyBorder="0" applyProtection="0">
      <alignment vertical="top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>
      <alignment vertical="center"/>
    </xf>
    <xf numFmtId="172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172" fontId="1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172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2" fontId="8" fillId="0" borderId="0" applyFill="0" applyBorder="0" applyProtection="0">
      <alignment vertical="top"/>
    </xf>
    <xf numFmtId="172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2" fontId="1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172" fontId="12" fillId="0" borderId="0" applyFont="0" applyFill="0" applyBorder="0" applyAlignment="0" applyProtection="0">
      <alignment vertical="center"/>
    </xf>
    <xf numFmtId="202" fontId="42" fillId="0" borderId="0">
      <alignment vertical="center"/>
      <protection locked="0"/>
    </xf>
    <xf numFmtId="172" fontId="8" fillId="0" borderId="0" applyFill="0" applyBorder="0" applyProtection="0">
      <alignment vertical="top"/>
    </xf>
    <xf numFmtId="14" fontId="2" fillId="0" borderId="0" applyFill="0" applyBorder="0" applyAlignment="0" applyProtection="0">
      <alignment vertical="center"/>
    </xf>
    <xf numFmtId="202" fontId="42" fillId="0" borderId="0">
      <alignment vertical="center"/>
      <protection locked="0"/>
    </xf>
    <xf numFmtId="14" fontId="2" fillId="0" borderId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4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172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202" fontId="35" fillId="0" borderId="0">
      <alignment vertical="center"/>
      <protection locked="0"/>
    </xf>
    <xf numFmtId="172" fontId="8" fillId="0" borderId="0" applyFill="0" applyBorder="0" applyProtection="0">
      <alignment vertical="top"/>
    </xf>
    <xf numFmtId="172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2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2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2" fontId="8" fillId="0" borderId="0" applyFill="0" applyBorder="0" applyProtection="0">
      <alignment vertical="top"/>
    </xf>
    <xf numFmtId="14" fontId="2" fillId="0" borderId="0" applyFill="0" applyBorder="0" applyAlignment="0" applyProtection="0">
      <alignment vertical="center"/>
    </xf>
    <xf numFmtId="0" fontId="2" fillId="0" borderId="0">
      <alignment vertical="center"/>
    </xf>
    <xf numFmtId="14" fontId="2" fillId="0" borderId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2" fillId="0" borderId="0">
      <alignment vertical="center"/>
    </xf>
    <xf numFmtId="181" fontId="2" fillId="0" borderId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81" fontId="2" fillId="0" borderId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197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 applyFill="0" applyBorder="0" applyProtection="0">
      <alignment vertical="top"/>
    </xf>
    <xf numFmtId="0" fontId="8" fillId="0" borderId="0" applyFill="0" applyBorder="0" applyProtection="0">
      <alignment vertical="top"/>
    </xf>
    <xf numFmtId="0" fontId="8" fillId="0" borderId="0" applyFill="0" applyBorder="0" applyProtection="0">
      <alignment vertical="top"/>
    </xf>
    <xf numFmtId="20" fontId="8" fillId="0" borderId="0" applyFill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20" fontId="8" fillId="0" borderId="0" applyFill="0" applyBorder="0" applyProtection="0">
      <alignment vertical="top"/>
    </xf>
    <xf numFmtId="20" fontId="8" fillId="0" borderId="0" applyFill="0" applyBorder="0" applyProtection="0">
      <alignment vertical="top"/>
    </xf>
    <xf numFmtId="20" fontId="8" fillId="0" borderId="0" applyFill="0" applyBorder="0" applyProtection="0">
      <alignment vertical="top"/>
    </xf>
    <xf numFmtId="20" fontId="8" fillId="0" borderId="0" applyFill="0" applyBorder="0" applyProtection="0">
      <alignment vertical="top"/>
    </xf>
    <xf numFmtId="20" fontId="8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6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5" fillId="21" borderId="5" applyNumberFormat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12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12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12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12" fillId="0" borderId="0" applyFill="0" applyBorder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12" fillId="0" borderId="0" applyFill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31" fillId="0" borderId="0" applyNumberFormat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5" fillId="0" borderId="0" applyNumberForma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18" fillId="0" borderId="6" applyNumberFormat="0" applyFill="0" applyAlignment="0" applyProtection="0">
      <alignment vertical="center"/>
    </xf>
    <xf numFmtId="0" fontId="12" fillId="0" borderId="0" applyFill="0" applyBorder="0" applyProtection="0">
      <alignment vertical="top"/>
    </xf>
    <xf numFmtId="0" fontId="18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0" fontId="12" fillId="0" borderId="0" applyFill="0" applyBorder="0" applyProtection="0">
      <alignment vertical="top"/>
    </xf>
    <xf numFmtId="0" fontId="33" fillId="0" borderId="6" applyNumberFormat="0" applyFill="0" applyProtection="0">
      <alignment vertical="top"/>
    </xf>
    <xf numFmtId="0" fontId="12" fillId="0" borderId="0" applyFill="0" applyBorder="0" applyProtection="0">
      <alignment vertical="top"/>
    </xf>
    <xf numFmtId="0" fontId="33" fillId="0" borderId="6" applyNumberFormat="0" applyFill="0" applyProtection="0">
      <alignment vertical="top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12" fillId="0" borderId="0" applyFill="0" applyBorder="0" applyProtection="0">
      <alignment vertical="top"/>
    </xf>
    <xf numFmtId="0" fontId="2" fillId="0" borderId="0">
      <alignment vertical="center"/>
    </xf>
    <xf numFmtId="191" fontId="8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3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165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0" fontId="2" fillId="0" borderId="0">
      <alignment vertical="center"/>
    </xf>
    <xf numFmtId="191" fontId="8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91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0" fontId="2" fillId="0" borderId="0">
      <alignment vertical="center"/>
    </xf>
    <xf numFmtId="191" fontId="8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91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91" fontId="8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8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8" fillId="0" borderId="0" applyFill="0" applyBorder="0" applyProtection="0">
      <alignment vertical="top"/>
    </xf>
    <xf numFmtId="191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17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30" fillId="0" borderId="11" applyNumberFormat="0" applyFill="0" applyProtection="0">
      <alignment vertical="top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165" fontId="8" fillId="0" borderId="0" applyFont="0" applyFill="0" applyBorder="0" applyAlignment="0" applyProtection="0">
      <alignment vertical="top"/>
    </xf>
    <xf numFmtId="191" fontId="1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170" fontId="12" fillId="0" borderId="0" applyFill="0" applyBorder="0" applyAlignment="0" applyProtection="0">
      <alignment vertical="center"/>
    </xf>
    <xf numFmtId="0" fontId="31" fillId="0" borderId="14" applyNumberFormat="0" applyFill="0" applyProtection="0">
      <alignment vertical="top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5" fontId="40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40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40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99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191" fontId="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12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5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170" fontId="12" fillId="0" borderId="0" applyFill="0" applyBorder="0" applyAlignment="0" applyProtection="0">
      <alignment vertical="center"/>
    </xf>
    <xf numFmtId="0" fontId="1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170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9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>
      <alignment vertical="center"/>
    </xf>
    <xf numFmtId="179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>
      <alignment vertical="center"/>
    </xf>
    <xf numFmtId="164" fontId="1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0" fontId="2" fillId="0" borderId="0">
      <alignment vertical="center"/>
    </xf>
    <xf numFmtId="179" fontId="12" fillId="0" borderId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82" fontId="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191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91" fontId="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91" fontId="1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1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ill="0" applyBorder="0" applyAlignment="0" applyProtection="0">
      <alignment vertical="center"/>
    </xf>
    <xf numFmtId="0" fontId="33" fillId="0" borderId="6" applyNumberFormat="0" applyFill="0" applyProtection="0">
      <alignment vertical="top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8" fillId="0" borderId="0">
      <alignment vertical="top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76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6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6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176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65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5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2" fillId="0" borderId="0" applyNumberFormat="0" applyFill="0" applyBorder="0" applyProtection="0">
      <alignment horizontal="left" vertical="center"/>
    </xf>
    <xf numFmtId="165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165" fontId="1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12" fillId="0" borderId="0" applyNumberFormat="0" applyFill="0" applyBorder="0" applyProtection="0">
      <alignment horizontal="left"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37" fillId="11" borderId="0" applyNumberFormat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37" fillId="11" borderId="0" applyNumberFormat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39" fillId="0" borderId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165" fontId="1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6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165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7" fontId="12" fillId="0" borderId="0" applyFill="0" applyBorder="0" applyAlignment="0" applyProtection="0">
      <alignment vertical="center"/>
    </xf>
    <xf numFmtId="0" fontId="2" fillId="0" borderId="0">
      <alignment vertical="center"/>
    </xf>
    <xf numFmtId="207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65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7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207" fontId="12" fillId="0" borderId="0" applyFill="0" applyBorder="0" applyAlignment="0" applyProtection="0">
      <alignment vertical="center"/>
    </xf>
    <xf numFmtId="207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7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7" fontId="12" fillId="0" borderId="0" applyFill="0" applyBorder="0" applyAlignment="0" applyProtection="0">
      <alignment vertical="center"/>
    </xf>
    <xf numFmtId="0" fontId="2" fillId="0" borderId="0">
      <alignment vertical="center"/>
    </xf>
    <xf numFmtId="207" fontId="12" fillId="0" borderId="0" applyFill="0" applyBorder="0" applyAlignment="0" applyProtection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0" fontId="12" fillId="0" borderId="0">
      <alignment vertical="center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0" fontId="12" fillId="0" borderId="0">
      <alignment vertical="center"/>
    </xf>
    <xf numFmtId="0" fontId="2" fillId="0" borderId="0">
      <alignment vertical="center"/>
    </xf>
    <xf numFmtId="207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7" fontId="12" fillId="0" borderId="0" applyFill="0" applyBorder="0" applyAlignment="0" applyProtection="0">
      <alignment vertical="center"/>
    </xf>
    <xf numFmtId="207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207" fontId="12" fillId="0" borderId="0" applyFill="0" applyBorder="0" applyAlignment="0" applyProtection="0">
      <alignment vertical="center"/>
    </xf>
    <xf numFmtId="207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8" fontId="1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78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11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74" fontId="12" fillId="0" borderId="0" applyFill="0" applyBorder="0" applyAlignment="0" applyProtection="0">
      <alignment vertical="center"/>
    </xf>
    <xf numFmtId="174" fontId="1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4" fontId="12" fillId="0" borderId="0" applyFill="0" applyBorder="0" applyAlignment="0" applyProtection="0">
      <alignment vertical="center"/>
    </xf>
    <xf numFmtId="14" fontId="8" fillId="0" borderId="0" applyFill="0" applyBorder="0" applyProtection="0">
      <alignment vertical="top"/>
    </xf>
    <xf numFmtId="174" fontId="12" fillId="0" borderId="0" applyFill="0" applyBorder="0" applyAlignment="0" applyProtection="0">
      <alignment vertical="center"/>
    </xf>
    <xf numFmtId="14" fontId="8" fillId="0" borderId="0" applyFill="0" applyBorder="0" applyProtection="0">
      <alignment vertical="top"/>
    </xf>
    <xf numFmtId="174" fontId="12" fillId="0" borderId="0" applyFill="0" applyBorder="0" applyAlignment="0" applyProtection="0">
      <alignment vertical="center"/>
    </xf>
    <xf numFmtId="174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4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33" fillId="0" borderId="6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171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4" fontId="12" fillId="0" borderId="0" applyFill="0" applyBorder="0" applyAlignment="0" applyProtection="0">
      <alignment vertical="center"/>
    </xf>
    <xf numFmtId="0" fontId="2" fillId="0" borderId="0">
      <alignment vertical="center"/>
    </xf>
    <xf numFmtId="17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4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191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0" fontId="12" fillId="0" borderId="0" applyFill="0" applyBorder="0" applyAlignment="0" applyProtection="0">
      <alignment vertical="center"/>
    </xf>
    <xf numFmtId="17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3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208" fontId="12" fillId="0" borderId="0" applyFill="0" applyBorder="0" applyAlignment="0" applyProtection="0">
      <alignment vertical="center"/>
    </xf>
    <xf numFmtId="208" fontId="12" fillId="0" borderId="0" applyFill="0" applyBorder="0" applyAlignment="0" applyProtection="0">
      <alignment vertical="center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83" fontId="12" fillId="0" borderId="0" applyFill="0" applyBorder="0" applyAlignment="0" applyProtection="0">
      <alignment vertical="center"/>
    </xf>
    <xf numFmtId="183" fontId="12" fillId="0" borderId="0" applyFill="0" applyBorder="0" applyProtection="0">
      <alignment vertical="top"/>
    </xf>
    <xf numFmtId="0" fontId="2" fillId="0" borderId="0">
      <alignment vertical="center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0" fontId="12" fillId="0" borderId="0">
      <alignment vertical="center"/>
    </xf>
    <xf numFmtId="208" fontId="12" fillId="0" borderId="0" applyFill="0" applyBorder="0" applyAlignment="0" applyProtection="0">
      <alignment vertical="center"/>
    </xf>
    <xf numFmtId="0" fontId="2" fillId="0" borderId="0">
      <alignment vertical="center"/>
    </xf>
    <xf numFmtId="208" fontId="12" fillId="0" borderId="0" applyFill="0" applyBorder="0" applyAlignment="0" applyProtection="0">
      <alignment vertical="center"/>
    </xf>
    <xf numFmtId="208" fontId="12" fillId="0" borderId="0" applyFill="0" applyBorder="0" applyAlignment="0" applyProtection="0">
      <alignment vertical="center"/>
    </xf>
    <xf numFmtId="0" fontId="8" fillId="0" borderId="0">
      <alignment vertical="top"/>
    </xf>
    <xf numFmtId="0" fontId="1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8" fillId="0" borderId="0">
      <alignment vertical="top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83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83" fontId="12" fillId="0" borderId="0" applyFill="0" applyBorder="0" applyProtection="0">
      <alignment vertical="top"/>
    </xf>
    <xf numFmtId="183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6" fontId="12" fillId="0" borderId="0" applyFill="0" applyBorder="0" applyProtection="0">
      <alignment vertical="top"/>
    </xf>
    <xf numFmtId="189" fontId="12" fillId="0" borderId="0" applyFill="0" applyBorder="0" applyProtection="0">
      <alignment vertical="top"/>
    </xf>
    <xf numFmtId="189" fontId="12" fillId="0" borderId="0" applyFill="0" applyBorder="0" applyProtection="0">
      <alignment vertical="top"/>
    </xf>
    <xf numFmtId="189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96" fontId="12" fillId="0" borderId="0" applyFill="0" applyBorder="0" applyProtection="0">
      <alignment vertical="top"/>
    </xf>
    <xf numFmtId="196" fontId="12" fillId="0" borderId="0" applyFill="0" applyBorder="0" applyProtection="0">
      <alignment vertical="top"/>
    </xf>
    <xf numFmtId="196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96" fontId="12" fillId="0" borderId="0" applyFill="0" applyBorder="0" applyProtection="0">
      <alignment vertical="top"/>
    </xf>
    <xf numFmtId="196" fontId="12" fillId="0" borderId="0" applyFill="0" applyBorder="0" applyProtection="0">
      <alignment vertical="top"/>
    </xf>
    <xf numFmtId="196" fontId="12" fillId="0" borderId="0" applyFill="0" applyBorder="0" applyProtection="0">
      <alignment vertical="top"/>
    </xf>
    <xf numFmtId="196" fontId="12" fillId="0" borderId="0" applyFill="0" applyBorder="0" applyProtection="0">
      <alignment vertical="top"/>
    </xf>
    <xf numFmtId="196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96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96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96" fontId="12" fillId="0" borderId="0" applyFill="0" applyBorder="0" applyProtection="0">
      <alignment vertical="top"/>
    </xf>
    <xf numFmtId="196" fontId="12" fillId="0" borderId="0" applyFill="0" applyBorder="0" applyProtection="0">
      <alignment vertical="top"/>
    </xf>
    <xf numFmtId="196" fontId="12" fillId="0" borderId="0" applyFill="0" applyBorder="0" applyProtection="0">
      <alignment vertical="top"/>
    </xf>
    <xf numFmtId="196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8" fillId="0" borderId="0">
      <alignment vertical="top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9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36" fillId="0" borderId="6" applyNumberFormat="0" applyFill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12" fillId="0" borderId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7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7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200" fontId="1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200" fontId="1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200" fontId="1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3" fontId="1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3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68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68" fontId="12" fillId="0" borderId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205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205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205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4" fontId="8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72" fontId="8" fillId="0" borderId="0" applyFill="0" applyBorder="0" applyProtection="0">
      <alignment vertical="top"/>
    </xf>
    <xf numFmtId="0" fontId="17" fillId="11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4" fontId="8" fillId="0" borderId="0" applyFill="0" applyBorder="0" applyProtection="0">
      <alignment vertical="top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0" fontId="17" fillId="11" borderId="0" applyNumberFormat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0" fontId="17" fillId="11" borderId="0" applyNumberFormat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2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2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2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12" fillId="0" borderId="0">
      <alignment vertical="center" wrapText="1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6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79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64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79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202" fontId="35" fillId="0" borderId="0">
      <alignment vertical="center"/>
      <protection locked="0"/>
    </xf>
    <xf numFmtId="166" fontId="12" fillId="0" borderId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202" fontId="35" fillId="0" borderId="0">
      <alignment vertical="center"/>
      <protection locked="0"/>
    </xf>
    <xf numFmtId="166" fontId="12" fillId="0" borderId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8" fillId="0" borderId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8" fillId="0" borderId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8" fillId="0" borderId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7" fontId="2" fillId="0" borderId="0" applyFill="0" applyBorder="0" applyAlignment="0" applyProtection="0">
      <alignment vertical="center"/>
    </xf>
    <xf numFmtId="167" fontId="2" fillId="0" borderId="0" applyFill="0" applyBorder="0" applyAlignment="0" applyProtection="0">
      <alignment vertical="center"/>
    </xf>
    <xf numFmtId="167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3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3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3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9" fontId="1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16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9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20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39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" fillId="0" borderId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7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7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7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7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32" fillId="0" borderId="0">
      <alignment vertical="center"/>
    </xf>
    <xf numFmtId="182" fontId="12" fillId="0" borderId="0" applyFill="0" applyBorder="0" applyProtection="0">
      <alignment vertical="top"/>
    </xf>
    <xf numFmtId="183" fontId="12" fillId="0" borderId="0" applyFill="0" applyBorder="0" applyAlignment="0" applyProtection="0">
      <alignment vertical="center"/>
    </xf>
    <xf numFmtId="0" fontId="2" fillId="0" borderId="0">
      <alignment vertical="center"/>
    </xf>
    <xf numFmtId="167" fontId="1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7" fontId="12" fillId="0" borderId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5" fillId="0" borderId="10" applyNumberFormat="0" applyFill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" fillId="0" borderId="0">
      <alignment vertical="center"/>
    </xf>
    <xf numFmtId="167" fontId="12" fillId="0" borderId="0" applyFill="0" applyBorder="0" applyAlignment="0" applyProtection="0">
      <alignment vertical="center"/>
    </xf>
    <xf numFmtId="167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7" fontId="12" fillId="0" borderId="0" applyFill="0" applyBorder="0" applyAlignment="0" applyProtection="0">
      <alignment vertical="center"/>
    </xf>
    <xf numFmtId="167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" fillId="0" borderId="0">
      <alignment vertical="center"/>
    </xf>
    <xf numFmtId="167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7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5" fillId="0" borderId="10" applyNumberFormat="0" applyFill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0" fontId="2" fillId="0" borderId="0">
      <alignment vertical="center"/>
    </xf>
    <xf numFmtId="167" fontId="12" fillId="0" borderId="0" applyFill="0" applyBorder="0" applyAlignment="0" applyProtection="0">
      <alignment vertical="center"/>
    </xf>
    <xf numFmtId="167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7" fontId="12" fillId="0" borderId="0" applyFill="0" applyBorder="0" applyAlignment="0" applyProtection="0">
      <alignment vertical="center"/>
    </xf>
    <xf numFmtId="0" fontId="2" fillId="0" borderId="0">
      <alignment vertical="center"/>
    </xf>
    <xf numFmtId="167" fontId="12" fillId="0" borderId="0" applyFill="0" applyBorder="0" applyAlignment="0" applyProtection="0">
      <alignment vertical="center"/>
    </xf>
    <xf numFmtId="0" fontId="2" fillId="0" borderId="0">
      <alignment vertical="center"/>
    </xf>
    <xf numFmtId="183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5" fillId="0" borderId="10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182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7" fillId="20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17" fillId="11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32" fillId="0" borderId="0">
      <alignment vertical="center"/>
    </xf>
    <xf numFmtId="0" fontId="12" fillId="0" borderId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0" fontId="32" fillId="0" borderId="0">
      <alignment vertical="center"/>
    </xf>
    <xf numFmtId="173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173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41" fillId="2" borderId="3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5" fontId="34" fillId="0" borderId="0">
      <alignment vertical="center"/>
      <protection locked="0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32" fillId="0" borderId="0">
      <alignment vertical="center"/>
    </xf>
    <xf numFmtId="0" fontId="27" fillId="20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32" fillId="0" borderId="0">
      <alignment vertical="center"/>
    </xf>
    <xf numFmtId="0" fontId="12" fillId="0" borderId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0" fontId="32" fillId="0" borderId="0">
      <alignment vertical="center"/>
    </xf>
    <xf numFmtId="171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1" fontId="12" fillId="0" borderId="0" applyFill="0" applyBorder="0" applyAlignment="0" applyProtection="0">
      <alignment vertical="center"/>
    </xf>
    <xf numFmtId="171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12" fillId="0" borderId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12" fillId="0" borderId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8" fillId="0" borderId="0">
      <alignment vertical="top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3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75" fontId="34" fillId="0" borderId="0">
      <alignment vertical="center"/>
      <protection locked="0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205" fontId="12" fillId="0" borderId="0" applyFill="0" applyBorder="0" applyAlignment="0" applyProtection="0">
      <alignment vertical="center"/>
    </xf>
    <xf numFmtId="205" fontId="12" fillId="0" borderId="0" applyFill="0" applyBorder="0" applyAlignment="0" applyProtection="0">
      <alignment vertical="center"/>
    </xf>
    <xf numFmtId="20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5" fontId="12" fillId="0" borderId="0" applyFill="0" applyBorder="0" applyAlignment="0" applyProtection="0">
      <alignment vertical="center"/>
    </xf>
    <xf numFmtId="205" fontId="12" fillId="0" borderId="0" applyFill="0" applyBorder="0" applyAlignment="0" applyProtection="0">
      <alignment vertical="center"/>
    </xf>
    <xf numFmtId="205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8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3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93" fontId="12" fillId="0" borderId="0" applyFon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0" fontId="12" fillId="0" borderId="0">
      <alignment vertical="top"/>
    </xf>
    <xf numFmtId="193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3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0" fontId="32" fillId="0" borderId="0">
      <alignment vertical="center"/>
    </xf>
    <xf numFmtId="193" fontId="1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93" fontId="12" fillId="0" borderId="0" applyFont="0" applyFill="0" applyBorder="0" applyAlignment="0" applyProtection="0">
      <alignment vertical="center"/>
    </xf>
    <xf numFmtId="0" fontId="12" fillId="0" borderId="0">
      <alignment vertical="top"/>
    </xf>
    <xf numFmtId="193" fontId="1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168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8" fontId="1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8" fontId="12" fillId="0" borderId="0" applyFont="0" applyFill="0" applyBorder="0" applyAlignment="0" applyProtection="0">
      <alignment vertical="center"/>
    </xf>
    <xf numFmtId="168" fontId="12" fillId="0" borderId="0" applyFont="0" applyFill="0" applyBorder="0" applyAlignment="0" applyProtection="0">
      <alignment vertical="center"/>
    </xf>
    <xf numFmtId="168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8" fontId="12" fillId="0" borderId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168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168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68" fontId="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0" fontId="2" fillId="0" borderId="0">
      <alignment vertical="center"/>
    </xf>
    <xf numFmtId="182" fontId="8" fillId="0" borderId="0" applyFill="0" applyBorder="0" applyProtection="0">
      <alignment vertical="top"/>
    </xf>
    <xf numFmtId="0" fontId="25" fillId="0" borderId="10" applyNumberFormat="0" applyFill="0" applyAlignment="0" applyProtection="0">
      <alignment vertical="center"/>
    </xf>
    <xf numFmtId="182" fontId="8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205" fontId="12" fillId="0" borderId="0" applyFill="0" applyBorder="0" applyAlignment="0" applyProtection="0">
      <alignment vertical="center"/>
    </xf>
    <xf numFmtId="205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1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4" fontId="8" fillId="0" borderId="0" applyFill="0" applyBorder="0" applyProtection="0">
      <alignment vertical="top"/>
    </xf>
    <xf numFmtId="14" fontId="8" fillId="0" borderId="0" applyFill="0" applyBorder="0" applyProtection="0">
      <alignment vertical="top"/>
    </xf>
    <xf numFmtId="14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4" fontId="8" fillId="0" borderId="0" applyFill="0" applyBorder="0" applyProtection="0">
      <alignment vertical="top"/>
    </xf>
    <xf numFmtId="14" fontId="8" fillId="0" borderId="0" applyFill="0" applyBorder="0" applyProtection="0">
      <alignment vertical="top"/>
    </xf>
    <xf numFmtId="14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8" fillId="0" borderId="0" applyFill="0" applyBorder="0" applyProtection="0">
      <alignment vertical="top"/>
    </xf>
    <xf numFmtId="14" fontId="8" fillId="0" borderId="0" applyFill="0" applyBorder="0" applyProtection="0">
      <alignment vertical="top"/>
    </xf>
    <xf numFmtId="14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2" fontId="8" fillId="0" borderId="0" applyFill="0" applyBorder="0" applyProtection="0">
      <alignment vertical="top"/>
    </xf>
    <xf numFmtId="0" fontId="17" fillId="11" borderId="0" applyNumberFormat="0" applyBorder="0" applyProtection="0">
      <alignment vertical="top"/>
    </xf>
    <xf numFmtId="14" fontId="8" fillId="0" borderId="0" applyFill="0" applyBorder="0" applyProtection="0">
      <alignment vertical="top"/>
    </xf>
    <xf numFmtId="0" fontId="17" fillId="11" borderId="0" applyNumberFormat="0" applyBorder="0" applyProtection="0">
      <alignment vertical="top"/>
    </xf>
    <xf numFmtId="14" fontId="8" fillId="0" borderId="0" applyFill="0" applyBorder="0" applyProtection="0">
      <alignment vertical="top"/>
    </xf>
    <xf numFmtId="0" fontId="17" fillId="11" borderId="0" applyNumberFormat="0" applyBorder="0" applyProtection="0">
      <alignment vertical="top"/>
    </xf>
    <xf numFmtId="14" fontId="8" fillId="0" borderId="0" applyFill="0" applyBorder="0" applyProtection="0">
      <alignment vertical="top"/>
    </xf>
    <xf numFmtId="0" fontId="2" fillId="0" borderId="0">
      <alignment vertical="center"/>
    </xf>
    <xf numFmtId="202" fontId="42" fillId="0" borderId="0">
      <alignment vertical="center"/>
      <protection locked="0"/>
    </xf>
    <xf numFmtId="0" fontId="2" fillId="0" borderId="0">
      <alignment vertical="center"/>
    </xf>
    <xf numFmtId="172" fontId="8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72" fontId="8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0" fontId="17" fillId="11" borderId="0" applyNumberFormat="0" applyBorder="0" applyProtection="0">
      <alignment vertical="top"/>
    </xf>
    <xf numFmtId="182" fontId="8" fillId="0" borderId="0" applyFill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8" fillId="0" borderId="0" applyFill="0" applyBorder="0" applyProtection="0">
      <alignment vertical="top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8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6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66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66" fontId="8" fillId="0" borderId="0" applyFont="0" applyFill="0" applyBorder="0" applyAlignment="0" applyProtection="0">
      <alignment vertical="top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166" fontId="8" fillId="0" borderId="0" applyFont="0" applyFill="0" applyBorder="0" applyAlignmen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8" fillId="0" borderId="0" applyFont="0" applyFill="0" applyBorder="0" applyAlignmen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8" fillId="0" borderId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43" fillId="0" borderId="0" applyNumberFormat="0" applyFill="0" applyBorder="0" applyAlignment="0" applyProtection="0">
      <alignment vertical="top"/>
      <protection locked="0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202" fontId="35" fillId="0" borderId="0">
      <alignment vertical="center"/>
      <protection locked="0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202" fontId="35" fillId="0" borderId="0">
      <alignment vertical="center"/>
      <protection locked="0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202" fontId="35" fillId="0" borderId="0">
      <alignment vertical="center"/>
      <protection locked="0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202" fontId="35" fillId="0" borderId="0">
      <alignment vertical="center"/>
      <protection locked="0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0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76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76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8" fillId="0" borderId="0" applyFont="0" applyFill="0" applyBorder="0" applyAlignment="0" applyProtection="0">
      <alignment vertical="top"/>
    </xf>
    <xf numFmtId="182" fontId="2" fillId="0" borderId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66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8" fillId="0" borderId="0" applyFont="0" applyFill="0" applyBorder="0" applyAlignment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12" fillId="0" borderId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top"/>
    </xf>
    <xf numFmtId="0" fontId="27" fillId="20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12" fillId="0" borderId="0">
      <alignment vertical="top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2" fillId="0" borderId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9" fontId="12" fillId="0" borderId="0" applyFill="0" applyBorder="0" applyAlignment="0" applyProtection="0">
      <alignment vertical="center"/>
    </xf>
    <xf numFmtId="199" fontId="12" fillId="0" borderId="0" applyFill="0" applyBorder="0" applyAlignment="0" applyProtection="0">
      <alignment vertical="center"/>
    </xf>
    <xf numFmtId="199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9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99" fontId="12" fillId="0" borderId="0" applyFill="0" applyBorder="0" applyAlignment="0" applyProtection="0">
      <alignment vertical="center"/>
    </xf>
    <xf numFmtId="199" fontId="12" fillId="0" borderId="0" applyFill="0" applyBorder="0" applyAlignment="0" applyProtection="0">
      <alignment vertical="center"/>
    </xf>
    <xf numFmtId="199" fontId="12" fillId="0" borderId="0" applyFill="0" applyBorder="0" applyAlignment="0" applyProtection="0">
      <alignment vertical="center"/>
    </xf>
    <xf numFmtId="199" fontId="12" fillId="0" borderId="0" applyFill="0" applyBorder="0" applyAlignment="0" applyProtection="0">
      <alignment vertical="center"/>
    </xf>
    <xf numFmtId="199" fontId="12" fillId="0" borderId="0" applyFill="0" applyBorder="0" applyAlignment="0" applyProtection="0">
      <alignment vertical="center"/>
    </xf>
    <xf numFmtId="199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31" fillId="0" borderId="0" applyNumberFormat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31" fillId="0" borderId="0" applyNumberFormat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43" fillId="0" borderId="0" applyNumberFormat="0" applyFill="0" applyBorder="0" applyAlignment="0" applyProtection="0">
      <alignment vertical="top"/>
      <protection locked="0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6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8" fillId="0" borderId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8" fillId="0" borderId="0">
      <alignment vertical="top"/>
    </xf>
    <xf numFmtId="0" fontId="12" fillId="0" borderId="0">
      <alignment vertical="center" wrapText="1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31" fillId="0" borderId="0" applyNumberFormat="0" applyFill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1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1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182" fontId="12" fillId="0" borderId="0" applyFill="0" applyBorder="0" applyProtection="0">
      <alignment vertical="top"/>
    </xf>
    <xf numFmtId="0" fontId="15" fillId="0" borderId="15" applyNumberFormat="0" applyFill="0" applyAlignment="0" applyProtection="0">
      <alignment vertical="center"/>
    </xf>
    <xf numFmtId="182" fontId="12" fillId="0" borderId="0" applyFill="0" applyBorder="0" applyProtection="0">
      <alignment vertical="top"/>
    </xf>
    <xf numFmtId="0" fontId="15" fillId="0" borderId="15" applyNumberFormat="0" applyFill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0" fontId="12" fillId="0" borderId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12" fillId="0" borderId="0">
      <alignment vertical="top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173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8" fillId="0" borderId="0">
      <alignment vertical="top"/>
    </xf>
    <xf numFmtId="0" fontId="8" fillId="0" borderId="0">
      <alignment vertical="top"/>
    </xf>
    <xf numFmtId="166" fontId="2" fillId="0" borderId="0" applyFont="0" applyFill="0" applyBorder="0" applyAlignment="0" applyProtection="0">
      <alignment vertical="center"/>
    </xf>
    <xf numFmtId="0" fontId="8" fillId="0" borderId="0">
      <alignment vertical="top"/>
    </xf>
    <xf numFmtId="0" fontId="8" fillId="0" borderId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8" fillId="0" borderId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8" fillId="0" borderId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8" fillId="0" borderId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8" fillId="0" borderId="0">
      <alignment vertical="top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8" fillId="0" borderId="0" applyNumberFormat="0" applyFill="0" applyBorder="0" applyProtection="0">
      <alignment vertical="top"/>
    </xf>
    <xf numFmtId="166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166" fontId="12" fillId="0" borderId="0" applyFont="0" applyFill="0" applyBorder="0" applyAlignment="0" applyProtection="0">
      <alignment vertical="center"/>
    </xf>
    <xf numFmtId="0" fontId="28" fillId="0" borderId="0" applyNumberFormat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201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6" fontId="2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2" fillId="0" borderId="0" applyFill="0" applyBorder="0" applyAlignment="0" applyProtection="0">
      <alignment vertical="center"/>
    </xf>
    <xf numFmtId="202" fontId="12" fillId="0" borderId="0" applyFill="0" applyBorder="0" applyAlignment="0" applyProtection="0">
      <alignment vertical="center"/>
    </xf>
    <xf numFmtId="202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66" fontId="8" fillId="0" borderId="0" applyFont="0" applyFill="0" applyBorder="0" applyAlignment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6" fillId="0" borderId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166" fontId="8" fillId="0" borderId="0" applyFont="0" applyFill="0" applyBorder="0" applyAlignment="0" applyProtection="0">
      <alignment vertical="top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20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202" fontId="12" fillId="0" borderId="0" applyFill="0" applyBorder="0" applyAlignment="0" applyProtection="0">
      <alignment vertical="center"/>
    </xf>
    <xf numFmtId="202" fontId="12" fillId="0" borderId="0" applyFill="0" applyBorder="0" applyAlignment="0" applyProtection="0">
      <alignment vertical="center"/>
    </xf>
    <xf numFmtId="0" fontId="2" fillId="0" borderId="0">
      <alignment vertical="center"/>
    </xf>
    <xf numFmtId="202" fontId="12" fillId="0" borderId="0" applyFill="0" applyBorder="0" applyAlignment="0" applyProtection="0">
      <alignment vertical="center"/>
    </xf>
    <xf numFmtId="202" fontId="12" fillId="0" borderId="0" applyFill="0" applyBorder="0" applyAlignment="0" applyProtection="0">
      <alignment vertical="center"/>
    </xf>
    <xf numFmtId="202" fontId="12" fillId="0" borderId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202" fontId="12" fillId="0" borderId="0" applyFill="0" applyBorder="0" applyAlignment="0" applyProtection="0">
      <alignment vertical="center"/>
    </xf>
    <xf numFmtId="182" fontId="2" fillId="0" borderId="0" applyFill="0" applyBorder="0" applyAlignment="0" applyProtection="0">
      <alignment vertical="center"/>
    </xf>
    <xf numFmtId="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4" fontId="1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4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4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4" fontId="12" fillId="0" borderId="0" applyFill="0" applyBorder="0" applyAlignment="0" applyProtection="0">
      <alignment vertical="center"/>
    </xf>
    <xf numFmtId="0" fontId="2" fillId="0" borderId="0">
      <alignment vertical="center"/>
    </xf>
    <xf numFmtId="4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4" fontId="12" fillId="0" borderId="0" applyFill="0" applyBorder="0" applyAlignment="0" applyProtection="0">
      <alignment vertical="center"/>
    </xf>
    <xf numFmtId="4" fontId="12" fillId="0" borderId="0" applyFill="0" applyBorder="0" applyAlignment="0" applyProtection="0">
      <alignment vertical="center"/>
    </xf>
    <xf numFmtId="0" fontId="12" fillId="0" borderId="0">
      <alignment vertical="center" wrapText="1"/>
    </xf>
    <xf numFmtId="4" fontId="12" fillId="0" borderId="0" applyFill="0" applyBorder="0" applyAlignment="0" applyProtection="0">
      <alignment vertical="center"/>
    </xf>
    <xf numFmtId="4" fontId="1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8" fillId="0" borderId="0" applyNumberFormat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82" fontId="12" fillId="0" borderId="0" applyFill="0" applyBorder="0" applyProtection="0">
      <alignment vertical="top"/>
    </xf>
    <xf numFmtId="0" fontId="28" fillId="0" borderId="0" applyNumberFormat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12" fillId="0" borderId="0" applyFill="0" applyBorder="0" applyAlignment="0" applyProtection="0">
      <alignment vertical="center"/>
    </xf>
    <xf numFmtId="176" fontId="12" fillId="0" borderId="0" applyFill="0" applyBorder="0" applyAlignment="0" applyProtection="0">
      <alignment vertical="center"/>
    </xf>
    <xf numFmtId="182" fontId="12" fillId="0" borderId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9" fillId="0" borderId="0">
      <alignment vertical="center"/>
    </xf>
    <xf numFmtId="0" fontId="12" fillId="0" borderId="0">
      <alignment vertical="center" wrapText="1"/>
    </xf>
    <xf numFmtId="0" fontId="39" fillId="0" borderId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5" fontId="34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39" fillId="0" borderId="3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39" fillId="0" borderId="3">
      <alignment vertical="center"/>
    </xf>
    <xf numFmtId="0" fontId="39" fillId="0" borderId="3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9" fillId="0" borderId="3">
      <alignment vertical="center"/>
    </xf>
    <xf numFmtId="0" fontId="2" fillId="0" borderId="0">
      <alignment vertical="center"/>
    </xf>
    <xf numFmtId="0" fontId="39" fillId="0" borderId="3">
      <alignment vertical="center"/>
    </xf>
    <xf numFmtId="0" fontId="39" fillId="0" borderId="3">
      <alignment vertical="center"/>
    </xf>
    <xf numFmtId="0" fontId="38" fillId="0" borderId="13" applyNumberFormat="0" applyFill="0" applyAlignment="0" applyProtection="0">
      <alignment vertical="center"/>
    </xf>
    <xf numFmtId="0" fontId="39" fillId="0" borderId="3">
      <alignment vertical="center"/>
    </xf>
    <xf numFmtId="0" fontId="38" fillId="0" borderId="13" applyNumberFormat="0" applyFill="0" applyAlignment="0" applyProtection="0">
      <alignment vertical="center"/>
    </xf>
    <xf numFmtId="0" fontId="39" fillId="0" borderId="3">
      <alignment vertical="center"/>
    </xf>
    <xf numFmtId="0" fontId="39" fillId="0" borderId="3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>
      <alignment vertical="center"/>
    </xf>
    <xf numFmtId="0" fontId="32" fillId="0" borderId="0">
      <alignment vertical="center"/>
    </xf>
    <xf numFmtId="0" fontId="12" fillId="0" borderId="0" applyNumberFormat="0" applyFill="0" applyBorder="0" applyProtection="0">
      <alignment horizontal="left"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Protection="0">
      <alignment horizontal="left"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12" fillId="0" borderId="0" applyNumberFormat="0" applyFill="0" applyBorder="0" applyProtection="0">
      <alignment horizontal="left"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4" fontId="34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184" fontId="34" fillId="0" borderId="0">
      <alignment vertical="center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184" fontId="34" fillId="0" borderId="0">
      <alignment vertical="center"/>
      <protection locked="0"/>
    </xf>
    <xf numFmtId="0" fontId="2" fillId="0" borderId="0" applyNumberFormat="0" applyFont="0" applyFill="0" applyBorder="0" applyAlignment="0" applyProtection="0">
      <alignment vertical="center"/>
    </xf>
    <xf numFmtId="184" fontId="34" fillId="0" borderId="0">
      <alignment vertical="center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4" fontId="34" fillId="0" borderId="0">
      <alignment vertical="center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200" fontId="12" fillId="0" borderId="0" applyFont="0" applyFill="0" applyBorder="0" applyAlignment="0" applyProtection="0">
      <alignment vertical="center"/>
    </xf>
    <xf numFmtId="200" fontId="1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200" fontId="12" fillId="0" borderId="0" applyFont="0" applyFill="0" applyBorder="0" applyAlignment="0" applyProtection="0">
      <alignment vertical="center"/>
    </xf>
    <xf numFmtId="200" fontId="12" fillId="0" borderId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2" fillId="0" borderId="0" applyNumberFormat="0" applyFill="0" applyBorder="0" applyAlignment="0" applyProtection="0">
      <alignment vertical="center"/>
    </xf>
    <xf numFmtId="180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180" fontId="12" fillId="0" borderId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180" fontId="12" fillId="0" borderId="0" applyFill="0" applyBorder="0" applyAlignment="0" applyProtection="0">
      <alignment vertical="center"/>
    </xf>
    <xf numFmtId="185" fontId="2" fillId="0" borderId="0">
      <alignment vertical="center"/>
    </xf>
    <xf numFmtId="0" fontId="2" fillId="0" borderId="0">
      <alignment vertical="center"/>
    </xf>
    <xf numFmtId="185" fontId="2" fillId="0" borderId="0">
      <alignment vertical="center"/>
    </xf>
    <xf numFmtId="0" fontId="2" fillId="0" borderId="0">
      <alignment vertical="center"/>
    </xf>
    <xf numFmtId="185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182" fontId="12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8" fillId="0" borderId="0" applyNumberFormat="0" applyFill="0" applyBorder="0" applyProtection="0">
      <alignment vertical="top"/>
    </xf>
    <xf numFmtId="0" fontId="28" fillId="0" borderId="0" applyNumberFormat="0" applyFill="0" applyBorder="0" applyProtection="0">
      <alignment vertical="top"/>
    </xf>
    <xf numFmtId="0" fontId="28" fillId="0" borderId="0" applyNumberFormat="0" applyFill="0" applyBorder="0" applyProtection="0">
      <alignment vertical="top"/>
    </xf>
    <xf numFmtId="0" fontId="28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8" fillId="0" borderId="0" applyNumberFormat="0" applyFill="0" applyBorder="0" applyProtection="0">
      <alignment vertical="top"/>
    </xf>
    <xf numFmtId="0" fontId="2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Protection="0">
      <alignment vertical="top"/>
    </xf>
    <xf numFmtId="0" fontId="28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Protection="0">
      <alignment vertical="top"/>
    </xf>
    <xf numFmtId="0" fontId="28" fillId="0" borderId="0" applyNumberFormat="0" applyFill="0" applyBorder="0" applyProtection="0">
      <alignment vertical="top"/>
    </xf>
    <xf numFmtId="0" fontId="28" fillId="0" borderId="0" applyNumberFormat="0" applyFill="0" applyBorder="0" applyProtection="0">
      <alignment vertical="top"/>
    </xf>
    <xf numFmtId="0" fontId="28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8" fillId="0" borderId="0" applyNumberFormat="0" applyFill="0" applyBorder="0" applyProtection="0">
      <alignment vertical="top"/>
    </xf>
    <xf numFmtId="0" fontId="28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Protection="0">
      <alignment vertical="top"/>
    </xf>
    <xf numFmtId="0" fontId="28" fillId="0" borderId="0" applyNumberFormat="0" applyFill="0" applyBorder="0" applyProtection="0">
      <alignment vertical="top"/>
    </xf>
    <xf numFmtId="0" fontId="2" fillId="0" borderId="0">
      <alignment vertical="center"/>
    </xf>
    <xf numFmtId="0" fontId="28" fillId="0" borderId="0" applyNumberFormat="0" applyFill="0" applyBorder="0" applyProtection="0">
      <alignment vertical="top"/>
    </xf>
    <xf numFmtId="0" fontId="2" fillId="0" borderId="0">
      <alignment vertical="center"/>
    </xf>
    <xf numFmtId="0" fontId="28" fillId="0" borderId="0" applyNumberFormat="0" applyFill="0" applyBorder="0" applyProtection="0">
      <alignment vertical="top"/>
    </xf>
    <xf numFmtId="0" fontId="2" fillId="0" borderId="0">
      <alignment vertical="center"/>
    </xf>
    <xf numFmtId="0" fontId="28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5" fontId="34" fillId="0" borderId="0">
      <alignment vertical="center"/>
      <protection locked="0"/>
    </xf>
    <xf numFmtId="175" fontId="34" fillId="0" borderId="0">
      <alignment vertical="center"/>
      <protection locked="0"/>
    </xf>
    <xf numFmtId="0" fontId="2" fillId="0" borderId="0">
      <alignment vertical="center"/>
    </xf>
    <xf numFmtId="175" fontId="34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3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1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1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3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1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15" fillId="0" borderId="0" applyNumberForma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12" fillId="0" borderId="0">
      <alignment vertical="center"/>
    </xf>
    <xf numFmtId="0" fontId="27" fillId="20" borderId="0" applyNumberFormat="0" applyBorder="0" applyProtection="0">
      <alignment vertical="top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15" fillId="0" borderId="0" applyNumberForma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1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8" fillId="0" borderId="0">
      <alignment vertical="top"/>
    </xf>
    <xf numFmtId="0" fontId="26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12" fillId="0" borderId="0">
      <alignment vertical="center"/>
    </xf>
    <xf numFmtId="0" fontId="27" fillId="20" borderId="0" applyNumberFormat="0" applyBorder="0" applyProtection="0">
      <alignment vertical="top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7" fillId="20" borderId="0" applyNumberFormat="0" applyBorder="0" applyProtection="0">
      <alignment vertical="top"/>
    </xf>
    <xf numFmtId="0" fontId="8" fillId="0" borderId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12" fillId="0" borderId="0">
      <alignment vertical="center" wrapText="1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5" fillId="0" borderId="10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7" fillId="20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7" fillId="20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>
      <alignment vertical="center"/>
    </xf>
    <xf numFmtId="0" fontId="38" fillId="0" borderId="13" applyNumberFormat="0" applyFill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>
      <alignment vertical="center"/>
    </xf>
    <xf numFmtId="0" fontId="30" fillId="0" borderId="11" applyNumberFormat="0" applyFill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0" fillId="0" borderId="11" applyNumberFormat="0" applyFill="0" applyProtection="0">
      <alignment vertical="top"/>
    </xf>
    <xf numFmtId="0" fontId="30" fillId="0" borderId="11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11" applyNumberFormat="0" applyFill="0" applyProtection="0">
      <alignment vertical="top"/>
    </xf>
    <xf numFmtId="0" fontId="30" fillId="0" borderId="11" applyNumberFormat="0" applyFill="0" applyProtection="0">
      <alignment vertical="top"/>
    </xf>
    <xf numFmtId="0" fontId="30" fillId="0" borderId="11" applyNumberFormat="0" applyFill="0" applyProtection="0">
      <alignment vertical="top"/>
    </xf>
    <xf numFmtId="0" fontId="30" fillId="0" borderId="11" applyNumberFormat="0" applyFill="0" applyProtection="0">
      <alignment vertical="top"/>
    </xf>
    <xf numFmtId="0" fontId="30" fillId="0" borderId="11" applyNumberFormat="0" applyFill="0" applyProtection="0">
      <alignment vertical="top"/>
    </xf>
    <xf numFmtId="0" fontId="30" fillId="0" borderId="11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>
      <alignment vertical="center"/>
    </xf>
    <xf numFmtId="0" fontId="38" fillId="0" borderId="13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2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5" fillId="0" borderId="10" applyNumberFormat="0" applyFill="0" applyAlignment="0" applyProtection="0">
      <alignment vertical="center"/>
    </xf>
    <xf numFmtId="0" fontId="12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37" fillId="11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11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0" fillId="0" borderId="11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11" applyNumberFormat="0" applyFill="0" applyProtection="0">
      <alignment vertical="top"/>
    </xf>
    <xf numFmtId="0" fontId="30" fillId="0" borderId="11" applyNumberFormat="0" applyFill="0" applyProtection="0">
      <alignment vertical="top"/>
    </xf>
    <xf numFmtId="0" fontId="30" fillId="0" borderId="11" applyNumberFormat="0" applyFill="0" applyProtection="0">
      <alignment vertical="top"/>
    </xf>
    <xf numFmtId="0" fontId="30" fillId="0" borderId="11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0" fillId="0" borderId="11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0" fillId="0" borderId="11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0" fillId="0" borderId="11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11" applyNumberFormat="0" applyFill="0" applyProtection="0">
      <alignment vertical="top"/>
    </xf>
    <xf numFmtId="0" fontId="30" fillId="0" borderId="11" applyNumberFormat="0" applyFill="0" applyProtection="0">
      <alignment vertical="top"/>
    </xf>
    <xf numFmtId="0" fontId="30" fillId="0" borderId="11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>
      <alignment vertical="center"/>
    </xf>
    <xf numFmtId="0" fontId="38" fillId="0" borderId="13" applyNumberFormat="0" applyFill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44" fillId="0" borderId="1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3" fillId="0" borderId="6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3" fillId="0" borderId="6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33" fillId="0" borderId="6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3" fillId="0" borderId="6" applyNumberFormat="0" applyFill="0" applyProtection="0">
      <alignment vertical="top"/>
    </xf>
    <xf numFmtId="0" fontId="33" fillId="0" borderId="6" applyNumberFormat="0" applyFill="0" applyProtection="0">
      <alignment vertical="top"/>
    </xf>
    <xf numFmtId="0" fontId="33" fillId="0" borderId="6" applyNumberFormat="0" applyFill="0" applyProtection="0">
      <alignment vertical="top"/>
    </xf>
    <xf numFmtId="0" fontId="33" fillId="0" borderId="6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5" fillId="21" borderId="5" applyNumberFormat="0" applyProtection="0">
      <alignment vertical="top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36" fillId="0" borderId="6" applyNumberFormat="0" applyFill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3" fillId="0" borderId="6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33" fillId="0" borderId="6" applyNumberFormat="0" applyFill="0" applyProtection="0">
      <alignment vertical="top"/>
    </xf>
    <xf numFmtId="0" fontId="2" fillId="0" borderId="0">
      <alignment vertical="center"/>
    </xf>
    <xf numFmtId="0" fontId="33" fillId="0" borderId="6" applyNumberFormat="0" applyFill="0" applyProtection="0">
      <alignment vertical="top"/>
    </xf>
    <xf numFmtId="0" fontId="33" fillId="0" borderId="6" applyNumberFormat="0" applyFill="0" applyProtection="0">
      <alignment vertical="top"/>
    </xf>
    <xf numFmtId="0" fontId="33" fillId="0" borderId="6" applyNumberFormat="0" applyFill="0" applyProtection="0">
      <alignment vertical="top"/>
    </xf>
    <xf numFmtId="0" fontId="33" fillId="0" borderId="6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33" fillId="0" borderId="6" applyNumberFormat="0" applyFill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3" fillId="0" borderId="6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3" fillId="0" borderId="6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3" fillId="0" borderId="6" applyNumberFormat="0" applyFill="0" applyProtection="0">
      <alignment vertical="top"/>
    </xf>
    <xf numFmtId="0" fontId="33" fillId="0" borderId="6" applyNumberFormat="0" applyFill="0" applyProtection="0">
      <alignment vertical="top"/>
    </xf>
    <xf numFmtId="0" fontId="33" fillId="0" borderId="6" applyNumberFormat="0" applyFill="0" applyProtection="0">
      <alignment vertical="top"/>
    </xf>
    <xf numFmtId="0" fontId="33" fillId="0" borderId="6" applyNumberFormat="0" applyFill="0" applyProtection="0">
      <alignment vertical="top"/>
    </xf>
    <xf numFmtId="0" fontId="33" fillId="0" borderId="6" applyNumberFormat="0" applyFill="0" applyProtection="0">
      <alignment vertical="top"/>
    </xf>
    <xf numFmtId="0" fontId="33" fillId="0" borderId="6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14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31" fillId="0" borderId="14" applyNumberFormat="0" applyFill="0" applyProtection="0">
      <alignment vertical="top"/>
    </xf>
    <xf numFmtId="0" fontId="15" fillId="0" borderId="15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0" borderId="15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0" fontId="15" fillId="0" borderId="15" applyNumberFormat="0" applyFill="0" applyAlignment="0" applyProtection="0">
      <alignment vertical="center"/>
    </xf>
    <xf numFmtId="0" fontId="2" fillId="0" borderId="0">
      <alignment vertical="center"/>
    </xf>
    <xf numFmtId="0" fontId="15" fillId="0" borderId="15" applyNumberFormat="0" applyFill="0" applyAlignment="0" applyProtection="0">
      <alignment vertical="center"/>
    </xf>
    <xf numFmtId="202" fontId="35" fillId="0" borderId="0">
      <alignment vertical="center"/>
      <protection locked="0"/>
    </xf>
    <xf numFmtId="0" fontId="15" fillId="0" borderId="15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14" applyNumberFormat="0" applyFill="0" applyProtection="0">
      <alignment vertical="top"/>
    </xf>
    <xf numFmtId="0" fontId="2" fillId="0" borderId="0">
      <alignment vertical="center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37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37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31" fillId="0" borderId="14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5" fillId="0" borderId="15" applyNumberFormat="0" applyFill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31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31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 applyNumberFormat="0" applyFill="0" applyBorder="0" applyProtection="0">
      <alignment vertical="top"/>
    </xf>
    <xf numFmtId="0" fontId="31" fillId="0" borderId="0" applyNumberFormat="0" applyFill="0" applyBorder="0" applyProtection="0">
      <alignment vertical="top"/>
    </xf>
    <xf numFmtId="0" fontId="31" fillId="0" borderId="0" applyNumberFormat="0" applyFill="0" applyBorder="0" applyProtection="0">
      <alignment vertical="top"/>
    </xf>
    <xf numFmtId="0" fontId="31" fillId="0" borderId="0" applyNumberFormat="0" applyFill="0" applyBorder="0" applyProtection="0">
      <alignment vertical="top"/>
    </xf>
    <xf numFmtId="0" fontId="2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7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31" fillId="0" borderId="0" applyNumberFormat="0" applyFill="0" applyBorder="0" applyProtection="0">
      <alignment vertical="top"/>
    </xf>
    <xf numFmtId="0" fontId="31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 applyNumberFormat="0" applyFill="0" applyBorder="0" applyProtection="0">
      <alignment vertical="top"/>
    </xf>
    <xf numFmtId="0" fontId="2" fillId="0" borderId="0">
      <alignment vertical="center"/>
    </xf>
    <xf numFmtId="0" fontId="31" fillId="0" borderId="0" applyNumberFormat="0" applyFill="0" applyBorder="0" applyProtection="0">
      <alignment vertical="top"/>
    </xf>
    <xf numFmtId="0" fontId="31" fillId="0" borderId="0" applyNumberFormat="0" applyFill="0" applyBorder="0" applyProtection="0">
      <alignment vertical="top"/>
    </xf>
    <xf numFmtId="0" fontId="31" fillId="0" borderId="0" applyNumberFormat="0" applyFill="0" applyBorder="0" applyProtection="0">
      <alignment vertical="top"/>
    </xf>
    <xf numFmtId="0" fontId="31" fillId="0" borderId="0" applyNumberFormat="0" applyFill="0" applyBorder="0" applyProtection="0">
      <alignment vertical="top"/>
    </xf>
    <xf numFmtId="0" fontId="2" fillId="0" borderId="0">
      <alignment vertical="center"/>
    </xf>
    <xf numFmtId="0" fontId="31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 applyNumberFormat="0" applyFill="0" applyBorder="0" applyProtection="0">
      <alignment vertical="top"/>
    </xf>
    <xf numFmtId="0" fontId="31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 applyNumberFormat="0" applyFill="0" applyBorder="0" applyProtection="0">
      <alignment vertical="top"/>
    </xf>
    <xf numFmtId="0" fontId="31" fillId="0" borderId="0" applyNumberFormat="0" applyFill="0" applyBorder="0" applyProtection="0">
      <alignment vertical="top"/>
    </xf>
    <xf numFmtId="0" fontId="31" fillId="0" borderId="0" applyNumberFormat="0" applyFill="0" applyBorder="0" applyProtection="0">
      <alignment vertical="top"/>
    </xf>
    <xf numFmtId="0" fontId="2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202" fontId="3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0" fontId="2" fillId="0" borderId="0">
      <alignment vertical="center"/>
    </xf>
    <xf numFmtId="202" fontId="3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0" fontId="2" fillId="0" borderId="0">
      <alignment vertical="center"/>
    </xf>
    <xf numFmtId="202" fontId="35" fillId="0" borderId="0">
      <alignment vertical="center"/>
      <protection locked="0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0" fontId="8" fillId="0" borderId="0">
      <alignment vertical="top"/>
    </xf>
    <xf numFmtId="202" fontId="35" fillId="0" borderId="0">
      <alignment vertical="center"/>
      <protection locked="0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2" fontId="35" fillId="0" borderId="0">
      <alignment vertical="center"/>
      <protection locked="0"/>
    </xf>
    <xf numFmtId="202" fontId="3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202" fontId="35" fillId="0" borderId="0">
      <alignment vertical="center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202" fontId="35" fillId="0" borderId="0">
      <alignment vertical="center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202" fontId="35" fillId="0" borderId="0">
      <alignment vertical="center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202" fontId="35" fillId="0" borderId="0">
      <alignment vertical="center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43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Protection="0">
      <alignment vertical="top"/>
    </xf>
    <xf numFmtId="0" fontId="43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43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Protection="0">
      <alignment vertical="top"/>
    </xf>
    <xf numFmtId="0" fontId="43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Protection="0">
      <alignment vertical="top"/>
    </xf>
    <xf numFmtId="0" fontId="43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Protection="0">
      <alignment vertical="top"/>
    </xf>
    <xf numFmtId="0" fontId="43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Protection="0">
      <alignment vertical="top"/>
    </xf>
    <xf numFmtId="0" fontId="43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39" fillId="0" borderId="0">
      <alignment vertical="center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5" fillId="21" borderId="5" applyNumberFormat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1" fillId="2" borderId="3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1" fillId="2" borderId="3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1" fillId="2" borderId="3">
      <alignment vertical="center"/>
    </xf>
    <xf numFmtId="0" fontId="41" fillId="2" borderId="3">
      <alignment vertical="center"/>
    </xf>
    <xf numFmtId="0" fontId="41" fillId="2" borderId="3">
      <alignment vertical="center"/>
    </xf>
    <xf numFmtId="0" fontId="41" fillId="2" borderId="3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4" fillId="0" borderId="1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44" fillId="0" borderId="16" applyNumberFormat="0" applyFill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4" fillId="0" borderId="16" applyNumberFormat="0" applyFill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1" fillId="0" borderId="7" applyNumberFormat="0" applyFill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1" fillId="0" borderId="7" applyNumberFormat="0" applyFill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44" fillId="0" borderId="16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37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37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37" fillId="1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37" fillId="11" borderId="0" applyNumberFormat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37" fillId="11" borderId="0" applyNumberFormat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37" fillId="11" borderId="0" applyNumberFormat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7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7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11" borderId="0" applyNumberFormat="0" applyBorder="0" applyProtection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17" fillId="11" borderId="0" applyNumberFormat="0" applyBorder="0" applyProtection="0">
      <alignment vertical="top"/>
    </xf>
    <xf numFmtId="0" fontId="17" fillId="11" borderId="0" applyNumberFormat="0" applyBorder="0" applyProtection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 applyNumberFormat="0" applyFill="0" applyBorder="0" applyAlignment="0" applyProtection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3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12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top"/>
    </xf>
    <xf numFmtId="0" fontId="2" fillId="0" borderId="0">
      <alignment vertical="center"/>
    </xf>
    <xf numFmtId="0" fontId="26" fillId="0" borderId="0">
      <alignment vertical="top"/>
    </xf>
    <xf numFmtId="0" fontId="26" fillId="0" borderId="0">
      <alignment vertical="top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8" fillId="0" borderId="0">
      <alignment vertical="top"/>
    </xf>
    <xf numFmtId="0" fontId="3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6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top"/>
    </xf>
    <xf numFmtId="0" fontId="26" fillId="0" borderId="0">
      <alignment vertical="top"/>
    </xf>
    <xf numFmtId="0" fontId="8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8" fillId="0" borderId="0">
      <alignment vertical="top"/>
    </xf>
    <xf numFmtId="0" fontId="26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8" fillId="0" borderId="0">
      <alignment vertical="top"/>
    </xf>
    <xf numFmtId="0" fontId="12" fillId="0" borderId="0">
      <alignment vertical="center"/>
    </xf>
    <xf numFmtId="0" fontId="26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6" fillId="0" borderId="0">
      <alignment vertical="top"/>
    </xf>
    <xf numFmtId="0" fontId="26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6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12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9" fillId="0" borderId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12" fillId="0" borderId="0">
      <alignment vertical="center" wrapText="1"/>
    </xf>
    <xf numFmtId="0" fontId="8" fillId="0" borderId="0">
      <alignment vertical="top"/>
    </xf>
    <xf numFmtId="0" fontId="12" fillId="0" borderId="0">
      <alignment vertical="center" wrapText="1"/>
    </xf>
    <xf numFmtId="0" fontId="8" fillId="0" borderId="0">
      <alignment vertical="top"/>
    </xf>
    <xf numFmtId="0" fontId="12" fillId="0" borderId="0">
      <alignment vertical="center" wrapText="1"/>
    </xf>
    <xf numFmtId="0" fontId="8" fillId="0" borderId="0">
      <alignment vertical="top"/>
    </xf>
    <xf numFmtId="0" fontId="12" fillId="0" borderId="0">
      <alignment vertical="center" wrapText="1"/>
    </xf>
    <xf numFmtId="0" fontId="8" fillId="0" borderId="0">
      <alignment vertical="top"/>
    </xf>
    <xf numFmtId="0" fontId="12" fillId="0" borderId="0">
      <alignment vertical="center" wrapText="1"/>
    </xf>
    <xf numFmtId="0" fontId="8" fillId="0" borderId="0">
      <alignment vertical="top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12" fillId="0" borderId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2" fillId="0" borderId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</cellStyleXfs>
  <cellXfs count="311">
    <xf numFmtId="0" fontId="0" fillId="0" borderId="0" xfId="0" applyAlignment="1"/>
    <xf numFmtId="0" fontId="0" fillId="0" borderId="0" xfId="0" applyAlignment="1">
      <alignment horizontal="center"/>
    </xf>
    <xf numFmtId="0" fontId="1" fillId="0" borderId="1" xfId="11794" applyFont="1" applyBorder="1" applyAlignment="1">
      <alignment horizontal="center" vertical="center" wrapText="1"/>
    </xf>
    <xf numFmtId="198" fontId="1" fillId="0" borderId="1" xfId="11794" applyNumberFormat="1" applyFont="1" applyBorder="1" applyAlignment="1">
      <alignment horizontal="center" vertical="center" wrapText="1"/>
    </xf>
    <xf numFmtId="0" fontId="1" fillId="0" borderId="1" xfId="27878" applyFont="1" applyBorder="1" applyAlignment="1">
      <alignment horizontal="center" vertical="center" wrapText="1"/>
    </xf>
    <xf numFmtId="185" fontId="1" fillId="0" borderId="1" xfId="14221" applyNumberFormat="1" applyFont="1" applyBorder="1" applyAlignment="1">
      <alignment horizontal="center" vertical="center" wrapText="1"/>
    </xf>
    <xf numFmtId="0" fontId="1" fillId="0" borderId="1" xfId="11794" applyFont="1" applyFill="1" applyBorder="1" applyAlignment="1">
      <alignment horizontal="center" vertical="center" wrapText="1"/>
    </xf>
    <xf numFmtId="0" fontId="1" fillId="0" borderId="0" xfId="0" applyFont="1" applyAlignmen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0" xfId="32554" applyFont="1" applyAlignment="1"/>
    <xf numFmtId="0" fontId="2" fillId="0" borderId="0" xfId="32554" applyFont="1" applyAlignment="1">
      <alignment horizontal="left"/>
    </xf>
    <xf numFmtId="0" fontId="2" fillId="0" borderId="0" xfId="32554" applyFont="1" applyFill="1" applyAlignment="1"/>
    <xf numFmtId="198" fontId="1" fillId="0" borderId="0" xfId="32554" applyNumberFormat="1" applyFont="1" applyBorder="1" applyAlignment="1">
      <alignment horizontal="center"/>
    </xf>
    <xf numFmtId="185" fontId="1" fillId="0" borderId="1" xfId="14221" applyNumberFormat="1" applyFont="1" applyFill="1" applyBorder="1" applyAlignment="1" applyProtection="1">
      <alignment horizontal="center" vertical="center" wrapText="1"/>
    </xf>
    <xf numFmtId="165" fontId="1" fillId="0" borderId="1" xfId="45" applyFont="1" applyBorder="1" applyAlignment="1">
      <alignment horizontal="center" vertical="center" wrapText="1"/>
    </xf>
    <xf numFmtId="165" fontId="2" fillId="0" borderId="1" xfId="45" applyFont="1" applyBorder="1" applyAlignment="1"/>
    <xf numFmtId="0" fontId="2" fillId="0" borderId="0" xfId="0" applyFont="1" applyAlignment="1"/>
    <xf numFmtId="178" fontId="1" fillId="0" borderId="1" xfId="14164" applyNumberFormat="1" applyFont="1" applyBorder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2" fillId="0" borderId="0" xfId="32554" applyFont="1" applyAlignment="1">
      <alignment horizontal="center" vertical="center"/>
    </xf>
    <xf numFmtId="178" fontId="1" fillId="0" borderId="1" xfId="14164" applyNumberFormat="1" applyFont="1" applyFill="1" applyBorder="1" applyAlignment="1" applyProtection="1">
      <alignment horizontal="center" vertical="center" wrapText="1"/>
    </xf>
    <xf numFmtId="0" fontId="2" fillId="0" borderId="0" xfId="0" applyFont="1" applyAlignment="1">
      <alignment horizontal="center"/>
    </xf>
    <xf numFmtId="165" fontId="0" fillId="0" borderId="0" xfId="45" applyFont="1" applyAlignment="1">
      <alignment vertical="center"/>
    </xf>
    <xf numFmtId="165" fontId="0" fillId="0" borderId="0" xfId="45" applyFont="1" applyAlignment="1">
      <alignment horizontal="right" vertical="center"/>
    </xf>
    <xf numFmtId="165" fontId="0" fillId="0" borderId="0" xfId="0" applyNumberFormat="1" applyAlignment="1">
      <alignment vertical="center"/>
    </xf>
    <xf numFmtId="165" fontId="0" fillId="2" borderId="0" xfId="45" applyFont="1" applyFill="1" applyAlignment="1">
      <alignment vertical="center"/>
    </xf>
    <xf numFmtId="165" fontId="2" fillId="0" borderId="1" xfId="45" applyFont="1" applyFill="1" applyBorder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0" fontId="2" fillId="0" borderId="0" xfId="32554" applyFont="1" applyAlignment="1">
      <alignment horizontal="center"/>
    </xf>
    <xf numFmtId="178" fontId="2" fillId="0" borderId="0" xfId="19869" applyNumberFormat="1" applyFont="1" applyAlignment="1"/>
    <xf numFmtId="178" fontId="2" fillId="0" borderId="1" xfId="19870" applyNumberFormat="1" applyFont="1" applyFill="1" applyBorder="1" applyAlignment="1"/>
    <xf numFmtId="0" fontId="2" fillId="0" borderId="0" xfId="32554" applyFont="1" applyAlignment="1">
      <alignment horizontal="right"/>
    </xf>
    <xf numFmtId="198" fontId="1" fillId="0" borderId="0" xfId="32554" applyNumberFormat="1" applyFont="1" applyBorder="1" applyAlignment="1">
      <alignment horizontal="right"/>
    </xf>
    <xf numFmtId="0" fontId="3" fillId="0" borderId="0" xfId="32554" applyFont="1" applyAlignment="1">
      <alignment horizontal="right"/>
    </xf>
    <xf numFmtId="0" fontId="3" fillId="0" borderId="0" xfId="32554" applyFont="1" applyAlignment="1"/>
    <xf numFmtId="0" fontId="3" fillId="0" borderId="0" xfId="32554" applyFont="1" applyAlignment="1">
      <alignment horizontal="left"/>
    </xf>
    <xf numFmtId="178" fontId="3" fillId="0" borderId="0" xfId="19869" applyNumberFormat="1" applyFont="1" applyAlignment="1"/>
    <xf numFmtId="0" fontId="0" fillId="0" borderId="4" xfId="0" applyFont="1" applyFill="1" applyBorder="1" applyAlignment="1"/>
    <xf numFmtId="0" fontId="6" fillId="0" borderId="1" xfId="11794" applyFont="1" applyBorder="1" applyAlignment="1">
      <alignment horizontal="center" vertical="center" wrapText="1"/>
    </xf>
    <xf numFmtId="198" fontId="6" fillId="0" borderId="1" xfId="11794" applyNumberFormat="1" applyFont="1" applyBorder="1" applyAlignment="1">
      <alignment horizontal="center" vertical="center" wrapText="1"/>
    </xf>
    <xf numFmtId="0" fontId="6" fillId="0" borderId="1" xfId="27878" applyFont="1" applyBorder="1" applyAlignment="1">
      <alignment horizontal="center" vertical="center" wrapText="1"/>
    </xf>
    <xf numFmtId="185" fontId="6" fillId="0" borderId="1" xfId="14580" applyNumberFormat="1" applyFont="1" applyBorder="1" applyAlignment="1">
      <alignment horizontal="center" vertical="center" wrapText="1"/>
    </xf>
    <xf numFmtId="0" fontId="4" fillId="0" borderId="1" xfId="26161" applyFont="1" applyBorder="1" applyAlignment="1">
      <alignment horizontal="center" vertical="center"/>
    </xf>
    <xf numFmtId="0" fontId="4" fillId="0" borderId="1" xfId="26161" applyFont="1" applyBorder="1" applyAlignment="1">
      <alignment horizontal="left" vertical="center"/>
    </xf>
    <xf numFmtId="15" fontId="7" fillId="0" borderId="1" xfId="26161" applyNumberFormat="1" applyFont="1" applyFill="1" applyBorder="1" applyAlignment="1">
      <alignment horizontal="left" vertical="center"/>
    </xf>
    <xf numFmtId="0" fontId="4" fillId="0" borderId="1" xfId="26161" applyFont="1" applyBorder="1" applyAlignment="1">
      <alignment horizontal="left"/>
    </xf>
    <xf numFmtId="15" fontId="4" fillId="0" borderId="1" xfId="26161" applyNumberFormat="1" applyFont="1" applyFill="1" applyBorder="1" applyAlignment="1">
      <alignment horizontal="left" vertical="center"/>
    </xf>
    <xf numFmtId="204" fontId="4" fillId="0" borderId="1" xfId="20829" applyNumberFormat="1" applyFont="1" applyFill="1" applyBorder="1" applyAlignment="1">
      <alignment horizontal="left" vertical="center"/>
    </xf>
    <xf numFmtId="0" fontId="7" fillId="0" borderId="1" xfId="26161" applyFont="1" applyFill="1" applyBorder="1" applyAlignment="1">
      <alignment horizontal="left" vertical="center"/>
    </xf>
    <xf numFmtId="0" fontId="6" fillId="0" borderId="1" xfId="26161" applyFont="1" applyBorder="1" applyAlignment="1">
      <alignment horizontal="left"/>
    </xf>
    <xf numFmtId="15" fontId="7" fillId="0" borderId="0" xfId="26161" applyNumberFormat="1" applyFont="1" applyFill="1" applyBorder="1" applyAlignment="1">
      <alignment horizontal="left" vertical="center"/>
    </xf>
    <xf numFmtId="0" fontId="4" fillId="0" borderId="0" xfId="26161" applyFont="1" applyBorder="1" applyAlignment="1">
      <alignment horizontal="left" vertical="center"/>
    </xf>
    <xf numFmtId="0" fontId="4" fillId="0" borderId="0" xfId="26161" applyFont="1" applyBorder="1" applyAlignment="1">
      <alignment horizontal="left"/>
    </xf>
    <xf numFmtId="0" fontId="7" fillId="0" borderId="0" xfId="26161" applyFont="1" applyFill="1" applyBorder="1" applyAlignment="1">
      <alignment horizontal="left" vertical="center"/>
    </xf>
    <xf numFmtId="204" fontId="4" fillId="0" borderId="0" xfId="20829" applyNumberFormat="1" applyFont="1" applyFill="1" applyBorder="1" applyAlignment="1">
      <alignment horizontal="left" vertical="center"/>
    </xf>
    <xf numFmtId="0" fontId="4" fillId="7" borderId="1" xfId="26161" applyFont="1" applyFill="1" applyBorder="1" applyAlignment="1">
      <alignment horizontal="center" vertical="center"/>
    </xf>
    <xf numFmtId="0" fontId="4" fillId="0" borderId="1" xfId="26161" applyFont="1" applyBorder="1">
      <alignment vertical="center"/>
    </xf>
    <xf numFmtId="0" fontId="4" fillId="0" borderId="1" xfId="26161" applyFont="1" applyBorder="1" applyAlignment="1">
      <alignment vertical="center"/>
    </xf>
    <xf numFmtId="185" fontId="6" fillId="0" borderId="1" xfId="14580" applyNumberFormat="1" applyFont="1" applyFill="1" applyBorder="1" applyAlignment="1" applyProtection="1">
      <alignment horizontal="center" vertical="center" wrapText="1"/>
    </xf>
    <xf numFmtId="178" fontId="6" fillId="0" borderId="1" xfId="16378" applyNumberFormat="1" applyFont="1" applyBorder="1" applyAlignment="1">
      <alignment horizontal="center" vertical="center" wrapText="1"/>
    </xf>
    <xf numFmtId="178" fontId="4" fillId="0" borderId="1" xfId="19694" applyNumberFormat="1" applyFont="1" applyBorder="1" applyAlignment="1"/>
    <xf numFmtId="178" fontId="6" fillId="0" borderId="1" xfId="19694" applyNumberFormat="1" applyFont="1" applyBorder="1" applyAlignment="1"/>
    <xf numFmtId="0" fontId="6" fillId="0" borderId="1" xfId="26161" applyFont="1" applyBorder="1" applyAlignment="1">
      <alignment horizontal="left" vertical="center"/>
    </xf>
    <xf numFmtId="0" fontId="4" fillId="0" borderId="0" xfId="26161" applyFont="1" applyBorder="1" applyAlignment="1">
      <alignment vertical="center"/>
    </xf>
    <xf numFmtId="178" fontId="6" fillId="0" borderId="0" xfId="19694" applyNumberFormat="1" applyFont="1" applyBorder="1" applyAlignment="1"/>
    <xf numFmtId="178" fontId="4" fillId="7" borderId="1" xfId="19694" applyNumberFormat="1" applyFont="1" applyFill="1" applyBorder="1" applyAlignment="1"/>
    <xf numFmtId="178" fontId="6" fillId="0" borderId="1" xfId="16378" applyNumberFormat="1" applyFont="1" applyFill="1" applyBorder="1" applyAlignment="1" applyProtection="1">
      <alignment horizontal="center" vertical="center" wrapText="1"/>
    </xf>
    <xf numFmtId="178" fontId="4" fillId="0" borderId="1" xfId="19694" applyNumberFormat="1" applyFont="1" applyFill="1" applyBorder="1" applyAlignment="1"/>
    <xf numFmtId="177" fontId="6" fillId="0" borderId="1" xfId="27878" applyNumberFormat="1" applyFont="1" applyBorder="1" applyAlignment="1">
      <alignment horizontal="center" vertical="center" wrapText="1"/>
    </xf>
    <xf numFmtId="178" fontId="6" fillId="0" borderId="1" xfId="26161" applyNumberFormat="1" applyFont="1" applyBorder="1">
      <alignment vertical="center"/>
    </xf>
    <xf numFmtId="0" fontId="6" fillId="0" borderId="1" xfId="26161" applyFont="1" applyBorder="1">
      <alignment vertical="center"/>
    </xf>
    <xf numFmtId="185" fontId="6" fillId="0" borderId="1" xfId="14577" applyNumberFormat="1" applyFont="1" applyBorder="1" applyAlignment="1">
      <alignment horizontal="center" vertical="center" wrapText="1"/>
    </xf>
    <xf numFmtId="0" fontId="4" fillId="0" borderId="1" xfId="26161" applyFont="1" applyBorder="1" applyAlignment="1">
      <alignment horizontal="center"/>
    </xf>
    <xf numFmtId="0" fontId="4" fillId="7" borderId="1" xfId="26161" applyFont="1" applyFill="1" applyBorder="1" applyAlignment="1">
      <alignment horizontal="center"/>
    </xf>
    <xf numFmtId="0" fontId="4" fillId="7" borderId="1" xfId="26161" applyFont="1" applyFill="1" applyBorder="1">
      <alignment vertical="center"/>
    </xf>
    <xf numFmtId="0" fontId="4" fillId="0" borderId="1" xfId="26161" applyFont="1" applyFill="1" applyBorder="1" applyAlignment="1">
      <alignment horizontal="center" vertical="center" wrapText="1"/>
    </xf>
    <xf numFmtId="0" fontId="4" fillId="0" borderId="1" xfId="26161" applyFont="1" applyFill="1" applyBorder="1" applyAlignment="1">
      <alignment horizontal="center" vertical="center"/>
    </xf>
    <xf numFmtId="185" fontId="6" fillId="0" borderId="1" xfId="14577" applyNumberFormat="1" applyFont="1" applyFill="1" applyBorder="1" applyAlignment="1" applyProtection="1">
      <alignment horizontal="center" wrapText="1"/>
    </xf>
    <xf numFmtId="185" fontId="6" fillId="0" borderId="1" xfId="14577" applyNumberFormat="1" applyFont="1" applyFill="1" applyBorder="1" applyAlignment="1" applyProtection="1">
      <alignment horizontal="center" vertical="center" wrapText="1"/>
    </xf>
    <xf numFmtId="0" fontId="4" fillId="0" borderId="1" xfId="0" applyFont="1" applyBorder="1" applyAlignment="1">
      <alignment horizontal="center"/>
    </xf>
    <xf numFmtId="178" fontId="2" fillId="7" borderId="1" xfId="19694" applyNumberFormat="1" applyFont="1" applyFill="1" applyBorder="1" applyAlignment="1"/>
    <xf numFmtId="178" fontId="2" fillId="0" borderId="1" xfId="19694" applyNumberFormat="1" applyFont="1" applyBorder="1" applyAlignment="1"/>
    <xf numFmtId="0" fontId="4" fillId="0" borderId="1" xfId="26161" applyFont="1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178" fontId="2" fillId="0" borderId="0" xfId="19869" applyNumberFormat="1" applyFont="1" applyAlignment="1">
      <alignment horizontal="left"/>
    </xf>
    <xf numFmtId="165" fontId="2" fillId="0" borderId="0" xfId="45" applyFont="1" applyAlignment="1">
      <alignment horizontal="left"/>
    </xf>
    <xf numFmtId="0" fontId="0" fillId="0" borderId="0" xfId="0" applyAlignment="1">
      <alignment horizontal="left"/>
    </xf>
    <xf numFmtId="0" fontId="1" fillId="0" borderId="0" xfId="32554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32554" applyFont="1" applyBorder="1" applyAlignment="1">
      <alignment horizontal="center"/>
    </xf>
    <xf numFmtId="15" fontId="0" fillId="0" borderId="0" xfId="0" applyNumberFormat="1" applyAlignment="1"/>
    <xf numFmtId="0" fontId="0" fillId="0" borderId="0" xfId="0" applyBorder="1" applyAlignment="1"/>
    <xf numFmtId="0" fontId="2" fillId="0" borderId="0" xfId="0" applyFont="1" applyBorder="1" applyAlignment="1"/>
    <xf numFmtId="0" fontId="2" fillId="0" borderId="0" xfId="0" applyFont="1" applyAlignment="1">
      <alignment horizontal="left"/>
    </xf>
    <xf numFmtId="0" fontId="45" fillId="0" borderId="17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45" fillId="0" borderId="18" xfId="0" applyFont="1" applyFill="1" applyBorder="1" applyAlignment="1">
      <alignment horizontal="center" vertical="center"/>
    </xf>
    <xf numFmtId="0" fontId="46" fillId="0" borderId="18" xfId="0" applyFont="1" applyBorder="1" applyAlignment="1"/>
    <xf numFmtId="165" fontId="0" fillId="0" borderId="0" xfId="45" applyFont="1" applyAlignment="1"/>
    <xf numFmtId="178" fontId="45" fillId="0" borderId="18" xfId="19686" applyNumberFormat="1" applyFont="1" applyFill="1" applyBorder="1" applyAlignment="1"/>
    <xf numFmtId="0" fontId="0" fillId="0" borderId="18" xfId="0" applyBorder="1" applyAlignment="1"/>
    <xf numFmtId="0" fontId="0" fillId="0" borderId="18" xfId="0" applyBorder="1" applyAlignment="1">
      <alignment horizontal="center"/>
    </xf>
    <xf numFmtId="0" fontId="45" fillId="0" borderId="18" xfId="0" applyFont="1" applyFill="1" applyBorder="1" applyAlignment="1"/>
    <xf numFmtId="0" fontId="45" fillId="0" borderId="18" xfId="0" applyFont="1" applyFill="1" applyBorder="1" applyAlignment="1">
      <alignment horizontal="left" vertical="center" wrapText="1"/>
    </xf>
    <xf numFmtId="0" fontId="45" fillId="0" borderId="18" xfId="0" applyFont="1" applyFill="1" applyBorder="1" applyAlignment="1">
      <alignment vertical="center"/>
    </xf>
    <xf numFmtId="178" fontId="1" fillId="0" borderId="18" xfId="0" applyNumberFormat="1" applyFont="1" applyBorder="1" applyAlignment="1"/>
    <xf numFmtId="165" fontId="45" fillId="0" borderId="18" xfId="45" applyFont="1" applyFill="1" applyBorder="1" applyAlignment="1"/>
    <xf numFmtId="0" fontId="0" fillId="0" borderId="18" xfId="0" applyFill="1" applyBorder="1" applyAlignment="1"/>
    <xf numFmtId="178" fontId="45" fillId="0" borderId="18" xfId="13546" applyNumberFormat="1" applyFont="1" applyFill="1" applyBorder="1" applyAlignment="1"/>
    <xf numFmtId="0" fontId="0" fillId="0" borderId="0" xfId="0" applyFill="1" applyBorder="1" applyAlignment="1"/>
    <xf numFmtId="0" fontId="0" fillId="0" borderId="0" xfId="0" applyFill="1" applyAlignment="1"/>
    <xf numFmtId="165" fontId="45" fillId="0" borderId="0" xfId="45" applyFont="1" applyFill="1" applyBorder="1" applyAlignment="1"/>
    <xf numFmtId="0" fontId="2" fillId="0" borderId="18" xfId="0" applyFont="1" applyBorder="1" applyAlignment="1"/>
    <xf numFmtId="15" fontId="0" fillId="0" borderId="18" xfId="0" applyNumberFormat="1" applyBorder="1" applyAlignment="1"/>
    <xf numFmtId="0" fontId="0" fillId="33" borderId="18" xfId="0" applyFill="1" applyBorder="1" applyAlignment="1">
      <alignment horizontal="center"/>
    </xf>
    <xf numFmtId="165" fontId="1" fillId="0" borderId="18" xfId="0" applyNumberFormat="1" applyFont="1" applyBorder="1" applyAlignment="1"/>
    <xf numFmtId="165" fontId="0" fillId="0" borderId="18" xfId="45" applyFont="1" applyBorder="1" applyAlignment="1"/>
    <xf numFmtId="0" fontId="46" fillId="0" borderId="18" xfId="0" applyFont="1" applyFill="1" applyBorder="1" applyAlignment="1"/>
    <xf numFmtId="0" fontId="2" fillId="0" borderId="0" xfId="0" applyFont="1" applyFill="1" applyAlignment="1"/>
    <xf numFmtId="0" fontId="1" fillId="0" borderId="0" xfId="0" applyFont="1" applyAlignment="1">
      <alignment horizontal="center"/>
    </xf>
    <xf numFmtId="165" fontId="0" fillId="0" borderId="18" xfId="45" applyFont="1" applyFill="1" applyBorder="1" applyAlignment="1"/>
    <xf numFmtId="0" fontId="0" fillId="0" borderId="0" xfId="0" applyBorder="1" applyAlignment="1">
      <alignment horizontal="center"/>
    </xf>
    <xf numFmtId="0" fontId="0" fillId="33" borderId="0" xfId="0" applyFill="1" applyAlignment="1"/>
    <xf numFmtId="0" fontId="1" fillId="0" borderId="0" xfId="0" applyFont="1" applyAlignment="1">
      <alignment horizontal="center"/>
    </xf>
    <xf numFmtId="0" fontId="1" fillId="0" borderId="18" xfId="0" applyFont="1" applyBorder="1" applyAlignment="1">
      <alignment horizontal="center" vertical="center" wrapText="1"/>
    </xf>
    <xf numFmtId="0" fontId="1" fillId="0" borderId="18" xfId="11794" applyFont="1" applyBorder="1" applyAlignment="1">
      <alignment horizontal="center" vertical="center" wrapText="1"/>
    </xf>
    <xf numFmtId="198" fontId="1" fillId="0" borderId="18" xfId="11794" applyNumberFormat="1" applyFont="1" applyBorder="1" applyAlignment="1">
      <alignment horizontal="center" vertical="center" wrapText="1"/>
    </xf>
    <xf numFmtId="0" fontId="1" fillId="0" borderId="18" xfId="27878" applyFont="1" applyBorder="1" applyAlignment="1">
      <alignment horizontal="center" vertical="center" wrapText="1"/>
    </xf>
    <xf numFmtId="185" fontId="1" fillId="0" borderId="18" xfId="14221" applyNumberFormat="1" applyFont="1" applyBorder="1" applyAlignment="1">
      <alignment horizontal="center" vertical="center" wrapText="1"/>
    </xf>
    <xf numFmtId="0" fontId="1" fillId="0" borderId="18" xfId="11794" applyFont="1" applyFill="1" applyBorder="1" applyAlignment="1">
      <alignment horizontal="center" vertical="center" wrapText="1"/>
    </xf>
    <xf numFmtId="185" fontId="1" fillId="0" borderId="18" xfId="14221" applyNumberFormat="1" applyFont="1" applyFill="1" applyBorder="1" applyAlignment="1" applyProtection="1">
      <alignment horizontal="center" vertical="center" wrapText="1"/>
    </xf>
    <xf numFmtId="178" fontId="1" fillId="0" borderId="18" xfId="14164" applyNumberFormat="1" applyFont="1" applyBorder="1" applyAlignment="1">
      <alignment horizontal="center" vertical="center" wrapText="1"/>
    </xf>
    <xf numFmtId="178" fontId="1" fillId="0" borderId="18" xfId="14164" applyNumberFormat="1" applyFont="1" applyFill="1" applyBorder="1" applyAlignment="1" applyProtection="1">
      <alignment horizontal="center" vertical="center" wrapText="1"/>
    </xf>
    <xf numFmtId="0" fontId="2" fillId="33" borderId="0" xfId="0" applyFont="1" applyFill="1" applyAlignment="1"/>
    <xf numFmtId="0" fontId="0" fillId="33" borderId="0" xfId="0" applyFill="1" applyBorder="1" applyAlignment="1"/>
    <xf numFmtId="0" fontId="1" fillId="0" borderId="0" xfId="27878" applyFont="1" applyBorder="1" applyAlignment="1">
      <alignment horizontal="center" vertical="center" wrapText="1"/>
    </xf>
    <xf numFmtId="178" fontId="45" fillId="0" borderId="0" xfId="19686" applyNumberFormat="1" applyFont="1" applyFill="1" applyBorder="1" applyAlignment="1"/>
    <xf numFmtId="15" fontId="2" fillId="0" borderId="0" xfId="0" applyNumberFormat="1" applyFont="1" applyAlignment="1"/>
    <xf numFmtId="0" fontId="2" fillId="0" borderId="18" xfId="0" applyFont="1" applyFill="1" applyBorder="1" applyAlignment="1"/>
    <xf numFmtId="178" fontId="45" fillId="0" borderId="18" xfId="19882" applyNumberFormat="1" applyFont="1" applyFill="1" applyBorder="1" applyAlignment="1"/>
    <xf numFmtId="0" fontId="0" fillId="0" borderId="18" xfId="0" applyFill="1" applyBorder="1" applyAlignment="1">
      <alignment horizontal="center"/>
    </xf>
    <xf numFmtId="178" fontId="45" fillId="0" borderId="18" xfId="19577" applyNumberFormat="1" applyFont="1" applyFill="1" applyBorder="1" applyAlignment="1"/>
    <xf numFmtId="0" fontId="45" fillId="0" borderId="18" xfId="0" applyFont="1" applyFill="1" applyBorder="1" applyAlignment="1">
      <alignment horizontal="center"/>
    </xf>
    <xf numFmtId="0" fontId="0" fillId="0" borderId="18" xfId="0" applyBorder="1" applyAlignment="1">
      <alignment horizontal="left"/>
    </xf>
    <xf numFmtId="178" fontId="45" fillId="0" borderId="18" xfId="0" applyNumberFormat="1" applyFont="1" applyBorder="1" applyAlignment="1">
      <alignment vertical="center"/>
    </xf>
    <xf numFmtId="178" fontId="45" fillId="0" borderId="18" xfId="19688" applyNumberFormat="1" applyFont="1" applyFill="1" applyBorder="1" applyAlignment="1"/>
    <xf numFmtId="165" fontId="1" fillId="0" borderId="18" xfId="45" applyFont="1" applyFill="1" applyBorder="1" applyAlignment="1"/>
    <xf numFmtId="178" fontId="45" fillId="0" borderId="18" xfId="19686" applyNumberFormat="1" applyFont="1" applyFill="1" applyBorder="1" applyAlignment="1">
      <alignment horizontal="right" vertical="center"/>
    </xf>
    <xf numFmtId="15" fontId="0" fillId="35" borderId="18" xfId="0" applyNumberFormat="1" applyFill="1" applyBorder="1" applyAlignment="1"/>
    <xf numFmtId="165" fontId="46" fillId="0" borderId="18" xfId="45" applyFont="1" applyFill="1" applyBorder="1" applyAlignment="1"/>
    <xf numFmtId="0" fontId="2" fillId="0" borderId="18" xfId="0" applyFont="1" applyBorder="1" applyAlignment="1">
      <alignment horizontal="left"/>
    </xf>
    <xf numFmtId="0" fontId="0" fillId="36" borderId="0" xfId="0" applyFill="1" applyAlignment="1">
      <alignment horizontal="center"/>
    </xf>
    <xf numFmtId="0" fontId="0" fillId="36" borderId="0" xfId="0" applyFill="1" applyAlignment="1"/>
    <xf numFmtId="0" fontId="2" fillId="33" borderId="18" xfId="0" applyFont="1" applyFill="1" applyBorder="1" applyAlignment="1"/>
    <xf numFmtId="178" fontId="2" fillId="0" borderId="18" xfId="13546" applyNumberFormat="1" applyFont="1" applyFill="1" applyBorder="1" applyAlignment="1"/>
    <xf numFmtId="178" fontId="45" fillId="0" borderId="18" xfId="19688" applyNumberFormat="1" applyFont="1" applyFill="1" applyBorder="1" applyAlignment="1">
      <alignment vertical="center"/>
    </xf>
    <xf numFmtId="0" fontId="2" fillId="34" borderId="18" xfId="0" applyFont="1" applyFill="1" applyBorder="1" applyAlignment="1"/>
    <xf numFmtId="0" fontId="0" fillId="34" borderId="18" xfId="0" applyFill="1" applyBorder="1" applyAlignment="1"/>
    <xf numFmtId="0" fontId="2" fillId="35" borderId="18" xfId="0" applyFont="1" applyFill="1" applyBorder="1" applyAlignment="1"/>
    <xf numFmtId="15" fontId="0" fillId="0" borderId="18" xfId="0" applyNumberFormat="1" applyFill="1" applyBorder="1" applyAlignment="1"/>
    <xf numFmtId="0" fontId="1" fillId="0" borderId="18" xfId="0" applyFont="1" applyBorder="1" applyAlignment="1"/>
    <xf numFmtId="178" fontId="45" fillId="0" borderId="18" xfId="0" applyNumberFormat="1" applyFont="1" applyFill="1" applyBorder="1" applyAlignment="1">
      <alignment vertical="center"/>
    </xf>
    <xf numFmtId="0" fontId="0" fillId="0" borderId="0" xfId="0" applyFill="1" applyAlignment="1">
      <alignment horizontal="center"/>
    </xf>
    <xf numFmtId="178" fontId="49" fillId="0" borderId="18" xfId="0" applyNumberFormat="1" applyFont="1" applyFill="1" applyBorder="1" applyAlignment="1"/>
    <xf numFmtId="178" fontId="45" fillId="0" borderId="18" xfId="19686" applyNumberFormat="1" applyFont="1" applyBorder="1" applyAlignment="1"/>
    <xf numFmtId="178" fontId="45" fillId="0" borderId="18" xfId="19686" applyNumberFormat="1" applyFont="1" applyBorder="1" applyAlignment="1">
      <alignment vertical="center"/>
    </xf>
    <xf numFmtId="15" fontId="0" fillId="0" borderId="18" xfId="0" applyNumberFormat="1" applyBorder="1" applyAlignment="1">
      <alignment horizontal="center"/>
    </xf>
    <xf numFmtId="0" fontId="45" fillId="0" borderId="18" xfId="0" applyFont="1" applyFill="1" applyBorder="1" applyAlignment="1">
      <alignment horizontal="left"/>
    </xf>
    <xf numFmtId="178" fontId="49" fillId="0" borderId="18" xfId="19686" applyNumberFormat="1" applyFont="1" applyFill="1" applyBorder="1" applyAlignment="1"/>
    <xf numFmtId="178" fontId="49" fillId="0" borderId="18" xfId="19686" applyNumberFormat="1" applyFont="1" applyFill="1" applyBorder="1" applyAlignment="1">
      <alignment horizontal="right" vertical="center"/>
    </xf>
    <xf numFmtId="15" fontId="0" fillId="0" borderId="0" xfId="0" applyNumberFormat="1" applyAlignment="1">
      <alignment horizontal="center"/>
    </xf>
    <xf numFmtId="0" fontId="2" fillId="0" borderId="2" xfId="0" applyFont="1" applyBorder="1" applyAlignment="1"/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left"/>
    </xf>
    <xf numFmtId="0" fontId="0" fillId="0" borderId="19" xfId="0" applyBorder="1" applyAlignment="1">
      <alignment horizontal="left"/>
    </xf>
    <xf numFmtId="0" fontId="1" fillId="0" borderId="18" xfId="0" applyFont="1" applyFill="1" applyBorder="1" applyAlignment="1"/>
    <xf numFmtId="0" fontId="50" fillId="0" borderId="18" xfId="0" applyFont="1" applyFill="1" applyBorder="1" applyAlignment="1">
      <alignment horizontal="center"/>
    </xf>
    <xf numFmtId="15" fontId="50" fillId="0" borderId="18" xfId="0" applyNumberFormat="1" applyFont="1" applyFill="1" applyBorder="1" applyAlignment="1"/>
    <xf numFmtId="0" fontId="50" fillId="0" borderId="18" xfId="0" applyFont="1" applyFill="1" applyBorder="1" applyAlignment="1"/>
    <xf numFmtId="165" fontId="50" fillId="0" borderId="18" xfId="45" applyFont="1" applyFill="1" applyBorder="1" applyAlignment="1"/>
    <xf numFmtId="0" fontId="50" fillId="0" borderId="18" xfId="0" applyFont="1" applyFill="1" applyBorder="1" applyAlignment="1">
      <alignment vertical="center"/>
    </xf>
    <xf numFmtId="0" fontId="51" fillId="0" borderId="18" xfId="0" applyFont="1" applyFill="1" applyBorder="1" applyAlignment="1"/>
    <xf numFmtId="0" fontId="50" fillId="0" borderId="0" xfId="0" applyFont="1" applyFill="1" applyAlignment="1"/>
    <xf numFmtId="178" fontId="50" fillId="0" borderId="18" xfId="13546" applyNumberFormat="1" applyFont="1" applyFill="1" applyBorder="1" applyAlignment="1"/>
    <xf numFmtId="0" fontId="50" fillId="0" borderId="18" xfId="0" applyFont="1" applyFill="1" applyBorder="1" applyAlignment="1">
      <alignment wrapText="1"/>
    </xf>
    <xf numFmtId="178" fontId="50" fillId="0" borderId="18" xfId="19686" applyNumberFormat="1" applyFont="1" applyFill="1" applyBorder="1" applyAlignment="1"/>
    <xf numFmtId="178" fontId="50" fillId="0" borderId="18" xfId="19686" applyNumberFormat="1" applyFont="1" applyFill="1" applyBorder="1" applyAlignment="1">
      <alignment horizontal="right" vertical="center"/>
    </xf>
    <xf numFmtId="0" fontId="0" fillId="35" borderId="18" xfId="0" applyFill="1" applyBorder="1" applyAlignment="1"/>
    <xf numFmtId="0" fontId="0" fillId="0" borderId="19" xfId="0" applyBorder="1" applyAlignment="1"/>
    <xf numFmtId="0" fontId="45" fillId="0" borderId="18" xfId="0" applyFont="1" applyBorder="1" applyAlignment="1"/>
    <xf numFmtId="178" fontId="46" fillId="0" borderId="18" xfId="19686" applyNumberFormat="1" applyFont="1" applyFill="1" applyBorder="1" applyAlignment="1"/>
    <xf numFmtId="0" fontId="0" fillId="34" borderId="0" xfId="0" applyFill="1" applyAlignment="1"/>
    <xf numFmtId="0" fontId="2" fillId="34" borderId="0" xfId="0" applyFont="1" applyFill="1" applyAlignment="1"/>
    <xf numFmtId="0" fontId="2" fillId="0" borderId="18" xfId="0" applyFont="1" applyFill="1" applyBorder="1" applyAlignment="1">
      <alignment horizontal="left"/>
    </xf>
    <xf numFmtId="0" fontId="45" fillId="0" borderId="18" xfId="0" applyFont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0" fillId="0" borderId="18" xfId="0" applyFill="1" applyBorder="1" applyAlignment="1">
      <alignment horizontal="left"/>
    </xf>
    <xf numFmtId="165" fontId="1" fillId="0" borderId="0" xfId="0" applyNumberFormat="1" applyFont="1" applyAlignment="1"/>
    <xf numFmtId="15" fontId="2" fillId="0" borderId="18" xfId="0" applyNumberFormat="1" applyFont="1" applyBorder="1" applyAlignment="1"/>
    <xf numFmtId="0" fontId="45" fillId="0" borderId="18" xfId="12333" applyFont="1" applyBorder="1" applyAlignment="1"/>
    <xf numFmtId="165" fontId="2" fillId="0" borderId="18" xfId="45" applyFont="1" applyFill="1" applyBorder="1" applyAlignment="1"/>
    <xf numFmtId="0" fontId="0" fillId="0" borderId="20" xfId="0" applyBorder="1" applyAlignment="1">
      <alignment horizontal="center"/>
    </xf>
    <xf numFmtId="0" fontId="46" fillId="0" borderId="20" xfId="0" applyFont="1" applyFill="1" applyBorder="1" applyAlignment="1"/>
    <xf numFmtId="0" fontId="0" fillId="0" borderId="20" xfId="0" applyBorder="1" applyAlignment="1"/>
    <xf numFmtId="165" fontId="1" fillId="0" borderId="20" xfId="0" applyNumberFormat="1" applyFont="1" applyBorder="1" applyAlignment="1"/>
    <xf numFmtId="165" fontId="2" fillId="0" borderId="18" xfId="45" applyFont="1" applyBorder="1" applyAlignment="1"/>
    <xf numFmtId="0" fontId="45" fillId="0" borderId="18" xfId="0" applyFont="1" applyBorder="1" applyAlignment="1">
      <alignment horizontal="center" vertical="center"/>
    </xf>
    <xf numFmtId="178" fontId="45" fillId="0" borderId="18" xfId="19688" applyNumberFormat="1" applyFont="1" applyBorder="1" applyAlignment="1">
      <alignment vertical="center"/>
    </xf>
    <xf numFmtId="0" fontId="2" fillId="0" borderId="19" xfId="0" applyFont="1" applyFill="1" applyBorder="1" applyAlignment="1"/>
    <xf numFmtId="0" fontId="2" fillId="34" borderId="18" xfId="0" applyFont="1" applyFill="1" applyBorder="1" applyAlignment="1">
      <alignment horizontal="left"/>
    </xf>
    <xf numFmtId="15" fontId="0" fillId="0" borderId="18" xfId="0" applyNumberFormat="1" applyFill="1" applyBorder="1" applyAlignment="1">
      <alignment horizontal="center"/>
    </xf>
    <xf numFmtId="15" fontId="2" fillId="35" borderId="18" xfId="0" applyNumberFormat="1" applyFont="1" applyFill="1" applyBorder="1" applyAlignment="1"/>
    <xf numFmtId="0" fontId="46" fillId="0" borderId="20" xfId="0" applyFont="1" applyBorder="1" applyAlignment="1"/>
    <xf numFmtId="178" fontId="1" fillId="0" borderId="20" xfId="0" applyNumberFormat="1" applyFont="1" applyBorder="1" applyAlignment="1"/>
    <xf numFmtId="0" fontId="50" fillId="0" borderId="18" xfId="0" applyFont="1" applyFill="1" applyBorder="1" applyAlignment="1">
      <alignment horizontal="left" vertical="center" wrapText="1"/>
    </xf>
    <xf numFmtId="0" fontId="50" fillId="0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0" fontId="45" fillId="0" borderId="0" xfId="0" applyFont="1" applyFill="1" applyBorder="1" applyAlignment="1"/>
    <xf numFmtId="165" fontId="2" fillId="0" borderId="18" xfId="0" applyNumberFormat="1" applyFont="1" applyFill="1" applyBorder="1" applyAlignment="1"/>
    <xf numFmtId="178" fontId="1" fillId="0" borderId="18" xfId="0" applyNumberFormat="1" applyFont="1" applyFill="1" applyBorder="1" applyAlignment="1"/>
    <xf numFmtId="178" fontId="50" fillId="0" borderId="18" xfId="19882" applyNumberFormat="1" applyFont="1" applyFill="1" applyBorder="1" applyAlignment="1"/>
    <xf numFmtId="0" fontId="50" fillId="0" borderId="18" xfId="0" applyFont="1" applyFill="1" applyBorder="1" applyAlignment="1">
      <alignment horizontal="center" vertical="center"/>
    </xf>
    <xf numFmtId="15" fontId="45" fillId="0" borderId="18" xfId="0" applyNumberFormat="1" applyFont="1" applyFill="1" applyBorder="1" applyAlignment="1"/>
    <xf numFmtId="178" fontId="45" fillId="35" borderId="18" xfId="19889" applyNumberFormat="1" applyFont="1" applyFill="1" applyBorder="1" applyAlignment="1"/>
    <xf numFmtId="15" fontId="2" fillId="0" borderId="18" xfId="0" applyNumberFormat="1" applyFont="1" applyFill="1" applyBorder="1" applyAlignment="1"/>
    <xf numFmtId="0" fontId="45" fillId="35" borderId="18" xfId="0" applyFont="1" applyFill="1" applyBorder="1" applyAlignment="1"/>
    <xf numFmtId="165" fontId="45" fillId="35" borderId="18" xfId="45" applyFont="1" applyFill="1" applyBorder="1" applyAlignment="1"/>
    <xf numFmtId="0" fontId="45" fillId="34" borderId="18" xfId="0" applyFont="1" applyFill="1" applyBorder="1" applyAlignment="1"/>
    <xf numFmtId="0" fontId="0" fillId="0" borderId="21" xfId="0" applyFill="1" applyBorder="1" applyAlignment="1">
      <alignment horizontal="center"/>
    </xf>
    <xf numFmtId="0" fontId="0" fillId="0" borderId="21" xfId="0" applyBorder="1" applyAlignment="1"/>
    <xf numFmtId="15" fontId="2" fillId="0" borderId="21" xfId="0" applyNumberFormat="1" applyFont="1" applyBorder="1" applyAlignment="1"/>
    <xf numFmtId="0" fontId="2" fillId="0" borderId="21" xfId="0" applyFont="1" applyBorder="1" applyAlignment="1"/>
    <xf numFmtId="0" fontId="0" fillId="0" borderId="21" xfId="0" applyBorder="1" applyAlignment="1">
      <alignment horizontal="center"/>
    </xf>
    <xf numFmtId="165" fontId="0" fillId="0" borderId="21" xfId="45" applyFont="1" applyFill="1" applyBorder="1" applyAlignment="1"/>
    <xf numFmtId="0" fontId="2" fillId="0" borderId="21" xfId="0" applyFont="1" applyBorder="1" applyAlignment="1">
      <alignment horizontal="center"/>
    </xf>
    <xf numFmtId="15" fontId="0" fillId="0" borderId="21" xfId="0" applyNumberFormat="1" applyBorder="1" applyAlignment="1"/>
    <xf numFmtId="178" fontId="46" fillId="0" borderId="18" xfId="19882" applyNumberFormat="1" applyFont="1" applyFill="1" applyBorder="1" applyAlignment="1"/>
    <xf numFmtId="0" fontId="0" fillId="0" borderId="20" xfId="0" applyFill="1" applyBorder="1" applyAlignment="1"/>
    <xf numFmtId="0" fontId="0" fillId="34" borderId="21" xfId="0" applyFill="1" applyBorder="1" applyAlignment="1"/>
    <xf numFmtId="0" fontId="45" fillId="0" borderId="18" xfId="12333" applyFont="1" applyFill="1" applyBorder="1" applyAlignment="1"/>
    <xf numFmtId="178" fontId="45" fillId="35" borderId="18" xfId="19686" applyNumberFormat="1" applyFont="1" applyFill="1" applyBorder="1" applyAlignment="1">
      <alignment vertical="center"/>
    </xf>
    <xf numFmtId="0" fontId="2" fillId="37" borderId="18" xfId="0" applyFont="1" applyFill="1" applyBorder="1" applyAlignment="1"/>
    <xf numFmtId="16" fontId="2" fillId="0" borderId="18" xfId="0" applyNumberFormat="1" applyFont="1" applyBorder="1" applyAlignment="1"/>
    <xf numFmtId="165" fontId="1" fillId="0" borderId="18" xfId="45" applyFont="1" applyBorder="1" applyAlignment="1"/>
    <xf numFmtId="178" fontId="1" fillId="0" borderId="0" xfId="0" applyNumberFormat="1" applyFont="1" applyAlignment="1"/>
    <xf numFmtId="0" fontId="0" fillId="37" borderId="18" xfId="0" applyFill="1" applyBorder="1" applyAlignment="1"/>
    <xf numFmtId="0" fontId="52" fillId="0" borderId="0" xfId="0" applyFont="1" applyAlignment="1"/>
    <xf numFmtId="178" fontId="45" fillId="0" borderId="18" xfId="19889" applyNumberFormat="1" applyFont="1" applyBorder="1" applyAlignment="1"/>
    <xf numFmtId="15" fontId="0" fillId="34" borderId="0" xfId="0" applyNumberFormat="1" applyFill="1" applyAlignment="1"/>
    <xf numFmtId="0" fontId="0" fillId="34" borderId="0" xfId="0" applyFill="1" applyBorder="1" applyAlignment="1"/>
    <xf numFmtId="0" fontId="0" fillId="34" borderId="0" xfId="0" applyFill="1" applyAlignment="1">
      <alignment horizontal="center"/>
    </xf>
    <xf numFmtId="0" fontId="2" fillId="34" borderId="0" xfId="0" applyFont="1" applyFill="1" applyAlignment="1">
      <alignment horizontal="left"/>
    </xf>
    <xf numFmtId="0" fontId="0" fillId="0" borderId="21" xfId="0" applyFill="1" applyBorder="1" applyAlignment="1"/>
    <xf numFmtId="0" fontId="52" fillId="0" borderId="0" xfId="0" applyFont="1" applyFill="1" applyAlignment="1"/>
    <xf numFmtId="0" fontId="45" fillId="0" borderId="0" xfId="0" applyFont="1" applyFill="1" applyBorder="1" applyAlignment="1">
      <alignment vertical="center"/>
    </xf>
    <xf numFmtId="0" fontId="45" fillId="0" borderId="2" xfId="0" applyFont="1" applyFill="1" applyBorder="1" applyAlignment="1">
      <alignment vertical="center"/>
    </xf>
    <xf numFmtId="15" fontId="0" fillId="0" borderId="2" xfId="0" applyNumberForma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2" fillId="0" borderId="18" xfId="45" applyNumberFormat="1" applyFont="1" applyFill="1" applyBorder="1" applyAlignment="1"/>
    <xf numFmtId="15" fontId="2" fillId="0" borderId="18" xfId="0" applyNumberFormat="1" applyFont="1" applyBorder="1" applyAlignment="1">
      <alignment horizontal="center"/>
    </xf>
    <xf numFmtId="0" fontId="0" fillId="0" borderId="2" xfId="0" applyBorder="1" applyAlignment="1"/>
    <xf numFmtId="0" fontId="1" fillId="0" borderId="19" xfId="0" applyFont="1" applyBorder="1" applyAlignment="1"/>
    <xf numFmtId="0" fontId="1" fillId="0" borderId="20" xfId="0" applyFont="1" applyBorder="1" applyAlignment="1"/>
    <xf numFmtId="0" fontId="1" fillId="0" borderId="21" xfId="0" applyFont="1" applyBorder="1" applyAlignment="1"/>
    <xf numFmtId="0" fontId="1" fillId="37" borderId="18" xfId="0" applyFont="1" applyFill="1" applyBorder="1" applyAlignment="1"/>
    <xf numFmtId="165" fontId="45" fillId="33" borderId="18" xfId="45" applyFont="1" applyFill="1" applyBorder="1" applyAlignment="1"/>
    <xf numFmtId="165" fontId="1" fillId="0" borderId="18" xfId="0" applyNumberFormat="1" applyFont="1" applyFill="1" applyBorder="1" applyAlignment="1"/>
    <xf numFmtId="178" fontId="50" fillId="0" borderId="18" xfId="19688" applyNumberFormat="1" applyFont="1" applyFill="1" applyBorder="1" applyAlignment="1"/>
    <xf numFmtId="0" fontId="51" fillId="0" borderId="18" xfId="0" applyFont="1" applyFill="1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165" fontId="0" fillId="33" borderId="0" xfId="45" applyFont="1" applyFill="1" applyAlignment="1"/>
    <xf numFmtId="165" fontId="0" fillId="33" borderId="0" xfId="0" applyNumberFormat="1" applyFill="1" applyAlignment="1"/>
    <xf numFmtId="165" fontId="1" fillId="33" borderId="0" xfId="0" applyNumberFormat="1" applyFont="1" applyFill="1" applyAlignment="1"/>
    <xf numFmtId="0" fontId="0" fillId="34" borderId="0" xfId="0" applyFill="1" applyAlignment="1">
      <alignment horizontal="left"/>
    </xf>
    <xf numFmtId="0" fontId="2" fillId="0" borderId="19" xfId="0" applyFont="1" applyBorder="1" applyAlignment="1"/>
    <xf numFmtId="0" fontId="45" fillId="0" borderId="19" xfId="0" applyFont="1" applyBorder="1" applyAlignment="1"/>
    <xf numFmtId="0" fontId="0" fillId="0" borderId="2" xfId="0" applyFill="1" applyBorder="1" applyAlignment="1"/>
    <xf numFmtId="0" fontId="2" fillId="0" borderId="18" xfId="0" applyFont="1" applyFill="1" applyBorder="1" applyAlignment="1">
      <alignment wrapText="1"/>
    </xf>
    <xf numFmtId="0" fontId="1" fillId="0" borderId="18" xfId="0" applyFont="1" applyBorder="1" applyAlignment="1">
      <alignment horizontal="left"/>
    </xf>
    <xf numFmtId="0" fontId="53" fillId="0" borderId="18" xfId="0" applyFont="1" applyBorder="1" applyAlignment="1"/>
    <xf numFmtId="165" fontId="2" fillId="0" borderId="18" xfId="0" applyNumberFormat="1" applyFont="1" applyBorder="1" applyAlignment="1"/>
    <xf numFmtId="16" fontId="0" fillId="0" borderId="0" xfId="0" applyNumberFormat="1" applyAlignment="1"/>
    <xf numFmtId="0" fontId="2" fillId="34" borderId="18" xfId="0" applyFont="1" applyFill="1" applyBorder="1" applyAlignment="1">
      <alignment wrapText="1"/>
    </xf>
    <xf numFmtId="178" fontId="2" fillId="0" borderId="18" xfId="0" applyNumberFormat="1" applyFont="1" applyBorder="1" applyAlignment="1"/>
    <xf numFmtId="0" fontId="51" fillId="0" borderId="18" xfId="0" applyFont="1" applyFill="1" applyBorder="1" applyAlignment="1">
      <alignment horizontal="center"/>
    </xf>
    <xf numFmtId="165" fontId="0" fillId="35" borderId="18" xfId="8211" applyFont="1" applyFill="1" applyBorder="1" applyAlignment="1"/>
    <xf numFmtId="0" fontId="51" fillId="0" borderId="0" xfId="0" applyFont="1" applyFill="1" applyAlignment="1"/>
    <xf numFmtId="165" fontId="0" fillId="0" borderId="0" xfId="0" applyNumberFormat="1" applyAlignment="1"/>
    <xf numFmtId="15" fontId="0" fillId="0" borderId="0" xfId="0" applyNumberFormat="1" applyBorder="1" applyAlignment="1"/>
    <xf numFmtId="0" fontId="45" fillId="0" borderId="0" xfId="0" applyFont="1" applyFill="1" applyBorder="1" applyAlignment="1">
      <alignment horizontal="left" vertical="center" wrapText="1"/>
    </xf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46" fillId="0" borderId="0" xfId="0" applyFont="1" applyFill="1" applyBorder="1" applyAlignment="1"/>
    <xf numFmtId="165" fontId="1" fillId="0" borderId="0" xfId="0" applyNumberFormat="1" applyFont="1" applyBorder="1" applyAlignment="1"/>
    <xf numFmtId="0" fontId="2" fillId="0" borderId="18" xfId="0" applyFont="1" applyBorder="1" applyAlignment="1">
      <alignment wrapText="1"/>
    </xf>
    <xf numFmtId="165" fontId="0" fillId="38" borderId="18" xfId="45" applyFont="1" applyFill="1" applyBorder="1" applyAlignment="1"/>
    <xf numFmtId="165" fontId="0" fillId="35" borderId="18" xfId="45" applyFont="1" applyFill="1" applyBorder="1" applyAlignment="1"/>
    <xf numFmtId="165" fontId="46" fillId="0" borderId="0" xfId="45" applyFont="1" applyFill="1" applyBorder="1" applyAlignment="1"/>
    <xf numFmtId="0" fontId="0" fillId="33" borderId="18" xfId="0" applyFill="1" applyBorder="1" applyAlignment="1"/>
    <xf numFmtId="178" fontId="46" fillId="0" borderId="18" xfId="13546" applyNumberFormat="1" applyFont="1" applyFill="1" applyBorder="1" applyAlignment="1"/>
    <xf numFmtId="0" fontId="56" fillId="0" borderId="18" xfId="0" applyFont="1" applyFill="1" applyBorder="1" applyAlignment="1"/>
    <xf numFmtId="0" fontId="0" fillId="39" borderId="18" xfId="0" applyFill="1" applyBorder="1" applyAlignment="1"/>
    <xf numFmtId="0" fontId="1" fillId="0" borderId="18" xfId="0" applyFont="1" applyFill="1" applyBorder="1" applyAlignment="1">
      <alignment horizontal="center"/>
    </xf>
    <xf numFmtId="0" fontId="1" fillId="0" borderId="0" xfId="26147" applyFont="1" applyBorder="1" applyAlignment="1">
      <alignment horizontal="center"/>
    </xf>
    <xf numFmtId="0" fontId="1" fillId="0" borderId="0" xfId="0" applyFont="1" applyAlignment="1">
      <alignment horizontal="center"/>
    </xf>
    <xf numFmtId="1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37699">
    <cellStyle name="%" xfId="10"/>
    <cellStyle name="% 2" xfId="36"/>
    <cellStyle name="% 3" xfId="77"/>
    <cellStyle name="20% - Accent1 10" xfId="82"/>
    <cellStyle name="20% - Accent1 10 2" xfId="107"/>
    <cellStyle name="20% - Accent1 10 3" xfId="122"/>
    <cellStyle name="20% - Accent1 11" xfId="131"/>
    <cellStyle name="20% - Accent1 11 2" xfId="139"/>
    <cellStyle name="20% - Accent1 11 3" xfId="148"/>
    <cellStyle name="20% - Accent1 12" xfId="156"/>
    <cellStyle name="20% - Accent1 12 2" xfId="161"/>
    <cellStyle name="20% - Accent1 12 3" xfId="169"/>
    <cellStyle name="20% - Accent1 13" xfId="174"/>
    <cellStyle name="20% - Accent1 13 2" xfId="181"/>
    <cellStyle name="20% - Accent1 13 3" xfId="192"/>
    <cellStyle name="20% - Accent1 14" xfId="204"/>
    <cellStyle name="20% - Accent1 14 2" xfId="207"/>
    <cellStyle name="20% - Accent1 14 3" xfId="211"/>
    <cellStyle name="20% - Accent1 15" xfId="39"/>
    <cellStyle name="20% - Accent1 15 2" xfId="214"/>
    <cellStyle name="20% - Accent1 15 3" xfId="220"/>
    <cellStyle name="20% - Accent1 16" xfId="236"/>
    <cellStyle name="20% - Accent1 16 2" xfId="254"/>
    <cellStyle name="20% - Accent1 16 3" xfId="19"/>
    <cellStyle name="20% - Accent1 17" xfId="283"/>
    <cellStyle name="20% - Accent1 17 2" xfId="14"/>
    <cellStyle name="20% - Accent1 17 3" xfId="287"/>
    <cellStyle name="20% - Accent1 18" xfId="245"/>
    <cellStyle name="20% - Accent1 18 2" xfId="303"/>
    <cellStyle name="20% - Accent1 18 3" xfId="306"/>
    <cellStyle name="20% - Accent1 19" xfId="16"/>
    <cellStyle name="20% - Accent1 19 2" xfId="318"/>
    <cellStyle name="20% - Accent1 19 3" xfId="322"/>
    <cellStyle name="20% - Accent1 2" xfId="125"/>
    <cellStyle name="20% - Accent1 2 10" xfId="102"/>
    <cellStyle name="20% - Accent1 2 10 2" xfId="321"/>
    <cellStyle name="20% - Accent1 2 10 3" xfId="326"/>
    <cellStyle name="20% - Accent1 2 11" xfId="110"/>
    <cellStyle name="20% - Accent1 2 11 2" xfId="327"/>
    <cellStyle name="20% - Accent1 2 11 3" xfId="329"/>
    <cellStyle name="20% - Accent1 2 12" xfId="338"/>
    <cellStyle name="20% - Accent1 2 12 2" xfId="227"/>
    <cellStyle name="20% - Accent1 2 12 3" xfId="269"/>
    <cellStyle name="20% - Accent1 2 13" xfId="55"/>
    <cellStyle name="20% - Accent1 2 13 2" xfId="342"/>
    <cellStyle name="20% - Accent1 2 13 3" xfId="346"/>
    <cellStyle name="20% - Accent1 2 14" xfId="351"/>
    <cellStyle name="20% - Accent1 2 14 2" xfId="355"/>
    <cellStyle name="20% - Accent1 2 14 3" xfId="359"/>
    <cellStyle name="20% - Accent1 2 15" xfId="61"/>
    <cellStyle name="20% - Accent1 2 15 2" xfId="361"/>
    <cellStyle name="20% - Accent1 2 15 2 2" xfId="370"/>
    <cellStyle name="20% - Accent1 2 15 2 3" xfId="377"/>
    <cellStyle name="20% - Accent1 2 15 3" xfId="380"/>
    <cellStyle name="20% - Accent1 2 15 3 2" xfId="336"/>
    <cellStyle name="20% - Accent1 2 15 3 3" xfId="54"/>
    <cellStyle name="20% - Accent1 2 15 4" xfId="310"/>
    <cellStyle name="20% - Accent1 2 15 4 2" xfId="387"/>
    <cellStyle name="20% - Accent1 2 15 4 3" xfId="393"/>
    <cellStyle name="20% - Accent1 2 15 5" xfId="396"/>
    <cellStyle name="20% - Accent1 2 15 6" xfId="400"/>
    <cellStyle name="20% - Accent1 2 16" xfId="403"/>
    <cellStyle name="20% - Accent1 2 16 2" xfId="406"/>
    <cellStyle name="20% - Accent1 2 16 3" xfId="410"/>
    <cellStyle name="20% - Accent1 2 17" xfId="411"/>
    <cellStyle name="20% - Accent1 2 17 2" xfId="415"/>
    <cellStyle name="20% - Accent1 2 17 3" xfId="420"/>
    <cellStyle name="20% - Accent1 2 18" xfId="421"/>
    <cellStyle name="20% - Accent1 2 18 2" xfId="426"/>
    <cellStyle name="20% - Accent1 2 18 3" xfId="432"/>
    <cellStyle name="20% - Accent1 2 19" xfId="435"/>
    <cellStyle name="20% - Accent1 2 19 2" xfId="441"/>
    <cellStyle name="20% - Accent1 2 19 3" xfId="446"/>
    <cellStyle name="20% - Accent1 2 2" xfId="451"/>
    <cellStyle name="20% - Accent1 2 2 2" xfId="43"/>
    <cellStyle name="20% - Accent1 2 2 3" xfId="453"/>
    <cellStyle name="20% - Accent1 2 20" xfId="62"/>
    <cellStyle name="20% - Accent1 2 21" xfId="404"/>
    <cellStyle name="20% - Accent1 2 3" xfId="455"/>
    <cellStyle name="20% - Accent1 2 3 2" xfId="460"/>
    <cellStyle name="20% - Accent1 2 3 3" xfId="462"/>
    <cellStyle name="20% - Accent1 2 4" xfId="466"/>
    <cellStyle name="20% - Accent1 2 4 2" xfId="471"/>
    <cellStyle name="20% - Accent1 2 4 3" xfId="485"/>
    <cellStyle name="20% - Accent1 2 5" xfId="490"/>
    <cellStyle name="20% - Accent1 2 5 2" xfId="499"/>
    <cellStyle name="20% - Accent1 2 5 3" xfId="502"/>
    <cellStyle name="20% - Accent1 2 6" xfId="506"/>
    <cellStyle name="20% - Accent1 2 6 2" xfId="510"/>
    <cellStyle name="20% - Accent1 2 6 3" xfId="512"/>
    <cellStyle name="20% - Accent1 2 7" xfId="515"/>
    <cellStyle name="20% - Accent1 2 7 2" xfId="522"/>
    <cellStyle name="20% - Accent1 2 7 3" xfId="533"/>
    <cellStyle name="20% - Accent1 2 8" xfId="536"/>
    <cellStyle name="20% - Accent1 2 8 2" xfId="544"/>
    <cellStyle name="20% - Accent1 2 8 3" xfId="553"/>
    <cellStyle name="20% - Accent1 2 9" xfId="556"/>
    <cellStyle name="20% - Accent1 2 9 2" xfId="567"/>
    <cellStyle name="20% - Accent1 2 9 3" xfId="583"/>
    <cellStyle name="20% - Accent1 2_Data Driver PT  MAP" xfId="263"/>
    <cellStyle name="20% - Accent1 20" xfId="40"/>
    <cellStyle name="20% - Accent1 20 2" xfId="215"/>
    <cellStyle name="20% - Accent1 20 3" xfId="221"/>
    <cellStyle name="20% - Accent1 21" xfId="237"/>
    <cellStyle name="20% - Accent1 21 2" xfId="255"/>
    <cellStyle name="20% - Accent1 21 3" xfId="20"/>
    <cellStyle name="20% - Accent1 22" xfId="284"/>
    <cellStyle name="20% - Accent1 22 2" xfId="15"/>
    <cellStyle name="20% - Accent1 22 3" xfId="288"/>
    <cellStyle name="20% - Accent1 23" xfId="246"/>
    <cellStyle name="20% - Accent1 23 2" xfId="304"/>
    <cellStyle name="20% - Accent1 23 3" xfId="307"/>
    <cellStyle name="20% - Accent1 24" xfId="17"/>
    <cellStyle name="20% - Accent1 24 2" xfId="319"/>
    <cellStyle name="20% - Accent1 24 3" xfId="323"/>
    <cellStyle name="20% - Accent1 25" xfId="587"/>
    <cellStyle name="20% - Accent1 25 2" xfId="70"/>
    <cellStyle name="20% - Accent1 25 3" xfId="588"/>
    <cellStyle name="20% - Accent1 3" xfId="519"/>
    <cellStyle name="20% - Accent1 3 2" xfId="594"/>
    <cellStyle name="20% - Accent1 3 3" xfId="595"/>
    <cellStyle name="20% - Accent1 4" xfId="528"/>
    <cellStyle name="20% - Accent1 4 2" xfId="600"/>
    <cellStyle name="20% - Accent1 4 3" xfId="602"/>
    <cellStyle name="20% - Accent1 5" xfId="607"/>
    <cellStyle name="20% - Accent1 5 2" xfId="610"/>
    <cellStyle name="20% - Accent1 5 3" xfId="612"/>
    <cellStyle name="20% - Accent1 57" xfId="618"/>
    <cellStyle name="20% - Accent1 57 2" xfId="627"/>
    <cellStyle name="20% - Accent1 57 3" xfId="637"/>
    <cellStyle name="20% - Accent1 58" xfId="645"/>
    <cellStyle name="20% - Accent1 58 2" xfId="658"/>
    <cellStyle name="20% - Accent1 58 3" xfId="672"/>
    <cellStyle name="20% - Accent1 59" xfId="684"/>
    <cellStyle name="20% - Accent1 59 2" xfId="278"/>
    <cellStyle name="20% - Accent1 59 3" xfId="244"/>
    <cellStyle name="20% - Accent1 6" xfId="698"/>
    <cellStyle name="20% - Accent1 6 2" xfId="703"/>
    <cellStyle name="20% - Accent1 6 3" xfId="709"/>
    <cellStyle name="20% - Accent1 7" xfId="715"/>
    <cellStyle name="20% - Accent1 7 2" xfId="721"/>
    <cellStyle name="20% - Accent1 7 3" xfId="730"/>
    <cellStyle name="20% - Accent1 8" xfId="737"/>
    <cellStyle name="20% - Accent1 8 2" xfId="744"/>
    <cellStyle name="20% - Accent1 8 3" xfId="751"/>
    <cellStyle name="20% - Accent1 9" xfId="253"/>
    <cellStyle name="20% - Accent1 9 2" xfId="759"/>
    <cellStyle name="20% - Accent1 9 3" xfId="764"/>
    <cellStyle name="20% - Accent2 10" xfId="767"/>
    <cellStyle name="20% - Accent2 10 2" xfId="775"/>
    <cellStyle name="20% - Accent2 10 3" xfId="784"/>
    <cellStyle name="20% - Accent2 11" xfId="790"/>
    <cellStyle name="20% - Accent2 11 2" xfId="807"/>
    <cellStyle name="20% - Accent2 11 3" xfId="815"/>
    <cellStyle name="20% - Accent2 12" xfId="828"/>
    <cellStyle name="20% - Accent2 12 2" xfId="833"/>
    <cellStyle name="20% - Accent2 12 3" xfId="843"/>
    <cellStyle name="20% - Accent2 13" xfId="854"/>
    <cellStyle name="20% - Accent2 13 2" xfId="858"/>
    <cellStyle name="20% - Accent2 13 3" xfId="873"/>
    <cellStyle name="20% - Accent2 14" xfId="884"/>
    <cellStyle name="20% - Accent2 14 2" xfId="891"/>
    <cellStyle name="20% - Accent2 14 3" xfId="896"/>
    <cellStyle name="20% - Accent2 15" xfId="898"/>
    <cellStyle name="20% - Accent2 15 2" xfId="908"/>
    <cellStyle name="20% - Accent2 15 3" xfId="914"/>
    <cellStyle name="20% - Accent2 16" xfId="924"/>
    <cellStyle name="20% - Accent2 16 2" xfId="936"/>
    <cellStyle name="20% - Accent2 16 3" xfId="942"/>
    <cellStyle name="20% - Accent2 17" xfId="952"/>
    <cellStyle name="20% - Accent2 17 2" xfId="957"/>
    <cellStyle name="20% - Accent2 17 3" xfId="962"/>
    <cellStyle name="20% - Accent2 18" xfId="966"/>
    <cellStyle name="20% - Accent2 18 2" xfId="970"/>
    <cellStyle name="20% - Accent2 18 3" xfId="975"/>
    <cellStyle name="20% - Accent2 19" xfId="225"/>
    <cellStyle name="20% - Accent2 19 2" xfId="979"/>
    <cellStyle name="20% - Accent2 19 3" xfId="984"/>
    <cellStyle name="20% - Accent2 2" xfId="987"/>
    <cellStyle name="20% - Accent2 2 10" xfId="989"/>
    <cellStyle name="20% - Accent2 2 10 2" xfId="819"/>
    <cellStyle name="20% - Accent2 2 10 3" xfId="1003"/>
    <cellStyle name="20% - Accent2 2 11" xfId="1006"/>
    <cellStyle name="20% - Accent2 2 11 2" xfId="834"/>
    <cellStyle name="20% - Accent2 2 11 3" xfId="362"/>
    <cellStyle name="20% - Accent2 2 12" xfId="1009"/>
    <cellStyle name="20% - Accent2 2 12 2" xfId="863"/>
    <cellStyle name="20% - Accent2 2 12 3" xfId="331"/>
    <cellStyle name="20% - Accent2 2 13" xfId="1012"/>
    <cellStyle name="20% - Accent2 2 13 2" xfId="892"/>
    <cellStyle name="20% - Accent2 2 13 3" xfId="383"/>
    <cellStyle name="20% - Accent2 2 14" xfId="1015"/>
    <cellStyle name="20% - Accent2 2 14 2" xfId="916"/>
    <cellStyle name="20% - Accent2 2 14 3" xfId="1017"/>
    <cellStyle name="20% - Accent2 2 15" xfId="1018"/>
    <cellStyle name="20% - Accent2 2 15 2" xfId="944"/>
    <cellStyle name="20% - Accent2 2 15 2 2" xfId="1020"/>
    <cellStyle name="20% - Accent2 2 15 2 3" xfId="1028"/>
    <cellStyle name="20% - Accent2 2 15 3" xfId="1034"/>
    <cellStyle name="20% - Accent2 2 15 3 2" xfId="1042"/>
    <cellStyle name="20% - Accent2 2 15 3 3" xfId="1051"/>
    <cellStyle name="20% - Accent2 2 15 4" xfId="85"/>
    <cellStyle name="20% - Accent2 2 15 4 2" xfId="103"/>
    <cellStyle name="20% - Accent2 2 15 4 3" xfId="113"/>
    <cellStyle name="20% - Accent2 2 15 5" xfId="136"/>
    <cellStyle name="20% - Accent2 2 15 6" xfId="150"/>
    <cellStyle name="20% - Accent2 2 16" xfId="1053"/>
    <cellStyle name="20% - Accent2 2 16 2" xfId="965"/>
    <cellStyle name="20% - Accent2 2 16 3" xfId="1055"/>
    <cellStyle name="20% - Accent2 2 17" xfId="1057"/>
    <cellStyle name="20% - Accent2 2 17 2" xfId="977"/>
    <cellStyle name="20% - Accent2 2 17 3" xfId="1059"/>
    <cellStyle name="20% - Accent2 2 18" xfId="1062"/>
    <cellStyle name="20% - Accent2 2 18 2" xfId="986"/>
    <cellStyle name="20% - Accent2 2 18 3" xfId="1064"/>
    <cellStyle name="20% - Accent2 2 19" xfId="1068"/>
    <cellStyle name="20% - Accent2 2 19 2" xfId="1073"/>
    <cellStyle name="20% - Accent2 2 19 3" xfId="1075"/>
    <cellStyle name="20% - Accent2 2 2" xfId="1083"/>
    <cellStyle name="20% - Accent2 2 2 2" xfId="1086"/>
    <cellStyle name="20% - Accent2 2 2 3" xfId="1094"/>
    <cellStyle name="20% - Accent2 2 20" xfId="1019"/>
    <cellStyle name="20% - Accent2 2 21" xfId="1054"/>
    <cellStyle name="20% - Accent2 2 3" xfId="179"/>
    <cellStyle name="20% - Accent2 2 3 2" xfId="1100"/>
    <cellStyle name="20% - Accent2 2 3 3" xfId="1113"/>
    <cellStyle name="20% - Accent2 2 4" xfId="187"/>
    <cellStyle name="20% - Accent2 2 4 2" xfId="851"/>
    <cellStyle name="20% - Accent2 2 4 3" xfId="882"/>
    <cellStyle name="20% - Accent2 2 5" xfId="1121"/>
    <cellStyle name="20% - Accent2 2 5 2" xfId="1132"/>
    <cellStyle name="20% - Accent2 2 5 3" xfId="1148"/>
    <cellStyle name="20% - Accent2 2 6" xfId="806"/>
    <cellStyle name="20% - Accent2 2 6 2" xfId="1157"/>
    <cellStyle name="20% - Accent2 2 6 3" xfId="1163"/>
    <cellStyle name="20% - Accent2 2 7" xfId="814"/>
    <cellStyle name="20% - Accent2 2 7 2" xfId="1165"/>
    <cellStyle name="20% - Accent2 2 7 3" xfId="1168"/>
    <cellStyle name="20% - Accent2 2 8" xfId="999"/>
    <cellStyle name="20% - Accent2 2 8 2" xfId="1170"/>
    <cellStyle name="20% - Accent2 2 8 3" xfId="1173"/>
    <cellStyle name="20% - Accent2 2 9" xfId="1176"/>
    <cellStyle name="20% - Accent2 2 9 2" xfId="1181"/>
    <cellStyle name="20% - Accent2 2 9 3" xfId="1187"/>
    <cellStyle name="20% - Accent2 2_Data Driver PT  MAP" xfId="1190"/>
    <cellStyle name="20% - Accent2 20" xfId="899"/>
    <cellStyle name="20% - Accent2 20 2" xfId="909"/>
    <cellStyle name="20% - Accent2 20 3" xfId="915"/>
    <cellStyle name="20% - Accent2 21" xfId="925"/>
    <cellStyle name="20% - Accent2 21 2" xfId="937"/>
    <cellStyle name="20% - Accent2 21 3" xfId="943"/>
    <cellStyle name="20% - Accent2 22" xfId="953"/>
    <cellStyle name="20% - Accent2 22 2" xfId="958"/>
    <cellStyle name="20% - Accent2 22 3" xfId="963"/>
    <cellStyle name="20% - Accent2 23" xfId="967"/>
    <cellStyle name="20% - Accent2 23 2" xfId="971"/>
    <cellStyle name="20% - Accent2 23 3" xfId="976"/>
    <cellStyle name="20% - Accent2 24" xfId="226"/>
    <cellStyle name="20% - Accent2 24 2" xfId="980"/>
    <cellStyle name="20% - Accent2 24 3" xfId="985"/>
    <cellStyle name="20% - Accent2 25" xfId="268"/>
    <cellStyle name="20% - Accent2 25 2" xfId="1192"/>
    <cellStyle name="20% - Accent2 25 3" xfId="1071"/>
    <cellStyle name="20% - Accent2 3" xfId="541"/>
    <cellStyle name="20% - Accent2 3 2" xfId="1198"/>
    <cellStyle name="20% - Accent2 3 3" xfId="206"/>
    <cellStyle name="20% - Accent2 4" xfId="549"/>
    <cellStyle name="20% - Accent2 4 2" xfId="1202"/>
    <cellStyle name="20% - Accent2 4 3" xfId="213"/>
    <cellStyle name="20% - Accent2 5" xfId="1206"/>
    <cellStyle name="20% - Accent2 5 2" xfId="733"/>
    <cellStyle name="20% - Accent2 5 3" xfId="248"/>
    <cellStyle name="20% - Accent2 57" xfId="1212"/>
    <cellStyle name="20% - Accent2 57 2" xfId="585"/>
    <cellStyle name="20% - Accent2 57 3" xfId="1213"/>
    <cellStyle name="20% - Accent2 58" xfId="1125"/>
    <cellStyle name="20% - Accent2 58 2" xfId="1215"/>
    <cellStyle name="20% - Accent2 58 3" xfId="1218"/>
    <cellStyle name="20% - Accent2 59" xfId="1138"/>
    <cellStyle name="20% - Accent2 59 2" xfId="1223"/>
    <cellStyle name="20% - Accent2 59 3" xfId="1227"/>
    <cellStyle name="20% - Accent2 6" xfId="1233"/>
    <cellStyle name="20% - Accent2 6 2" xfId="1241"/>
    <cellStyle name="20% - Accent2 6 3" xfId="11"/>
    <cellStyle name="20% - Accent2 7" xfId="1243"/>
    <cellStyle name="20% - Accent2 7 2" xfId="1258"/>
    <cellStyle name="20% - Accent2 7 3" xfId="300"/>
    <cellStyle name="20% - Accent2 8" xfId="1238"/>
    <cellStyle name="20% - Accent2 8 2" xfId="1265"/>
    <cellStyle name="20% - Accent2 8 3" xfId="314"/>
    <cellStyle name="20% - Accent2 9" xfId="5"/>
    <cellStyle name="20% - Accent2 9 2" xfId="29"/>
    <cellStyle name="20% - Accent2 9 3" xfId="68"/>
    <cellStyle name="20% - Accent3 10" xfId="1267"/>
    <cellStyle name="20% - Accent3 10 2" xfId="373"/>
    <cellStyle name="20% - Accent3 10 3" xfId="1278"/>
    <cellStyle name="20% - Accent3 11" xfId="1279"/>
    <cellStyle name="20% - Accent3 11 2" xfId="49"/>
    <cellStyle name="20% - Accent3 11 3" xfId="1285"/>
    <cellStyle name="20% - Accent3 12" xfId="1286"/>
    <cellStyle name="20% - Accent3 12 2" xfId="391"/>
    <cellStyle name="20% - Accent3 12 3" xfId="1291"/>
    <cellStyle name="20% - Accent3 13" xfId="1177"/>
    <cellStyle name="20% - Accent3 13 2" xfId="1296"/>
    <cellStyle name="20% - Accent3 13 3" xfId="1301"/>
    <cellStyle name="20% - Accent3 14" xfId="1183"/>
    <cellStyle name="20% - Accent3 14 2" xfId="84"/>
    <cellStyle name="20% - Accent3 14 3" xfId="133"/>
    <cellStyle name="20% - Accent3 15" xfId="1304"/>
    <cellStyle name="20% - Accent3 15 2" xfId="1306"/>
    <cellStyle name="20% - Accent3 15 3" xfId="1309"/>
    <cellStyle name="20% - Accent3 16" xfId="1023"/>
    <cellStyle name="20% - Accent3 16 2" xfId="1313"/>
    <cellStyle name="20% - Accent3 16 3" xfId="1316"/>
    <cellStyle name="20% - Accent3 17" xfId="1032"/>
    <cellStyle name="20% - Accent3 17 2" xfId="1318"/>
    <cellStyle name="20% - Accent3 17 3" xfId="1323"/>
    <cellStyle name="20% - Accent3 18" xfId="1328"/>
    <cellStyle name="20% - Accent3 18 2" xfId="1330"/>
    <cellStyle name="20% - Accent3 18 3" xfId="1335"/>
    <cellStyle name="20% - Accent3 19" xfId="412"/>
    <cellStyle name="20% - Accent3 19 2" xfId="770"/>
    <cellStyle name="20% - Accent3 19 3" xfId="792"/>
    <cellStyle name="20% - Accent3 2" xfId="1341"/>
    <cellStyle name="20% - Accent3 2 10" xfId="1342"/>
    <cellStyle name="20% - Accent3 2 10 2" xfId="1056"/>
    <cellStyle name="20% - Accent3 2 10 3" xfId="1060"/>
    <cellStyle name="20% - Accent3 2 11" xfId="1344"/>
    <cellStyle name="20% - Accent3 2 11 2" xfId="1346"/>
    <cellStyle name="20% - Accent3 2 11 3" xfId="1348"/>
    <cellStyle name="20% - Accent3 2 12" xfId="1350"/>
    <cellStyle name="20% - Accent3 2 12 2" xfId="1356"/>
    <cellStyle name="20% - Accent3 2 12 3" xfId="1360"/>
    <cellStyle name="20% - Accent3 2 13" xfId="1364"/>
    <cellStyle name="20% - Accent3 2 13 2" xfId="1365"/>
    <cellStyle name="20% - Accent3 2 13 3" xfId="1266"/>
    <cellStyle name="20% - Accent3 2 14" xfId="1354"/>
    <cellStyle name="20% - Accent3 2 14 2" xfId="555"/>
    <cellStyle name="20% - Accent3 2 14 3" xfId="1367"/>
    <cellStyle name="20% - Accent3 2 15" xfId="1357"/>
    <cellStyle name="20% - Accent3 2 15 2" xfId="1368"/>
    <cellStyle name="20% - Accent3 2 15 2 2" xfId="1339"/>
    <cellStyle name="20% - Accent3 2 15 2 3" xfId="1371"/>
    <cellStyle name="20% - Accent3 2 15 3" xfId="1373"/>
    <cellStyle name="20% - Accent3 2 15 3 2" xfId="794"/>
    <cellStyle name="20% - Accent3 2 15 3 3" xfId="821"/>
    <cellStyle name="20% - Accent3 2 15 4" xfId="1376"/>
    <cellStyle name="20% - Accent3 2 15 4 2" xfId="1381"/>
    <cellStyle name="20% - Accent3 2 15 4 3" xfId="1209"/>
    <cellStyle name="20% - Accent3 2 15 5" xfId="1386"/>
    <cellStyle name="20% - Accent3 2 15 6" xfId="1391"/>
    <cellStyle name="20% - Accent3 2 16" xfId="1394"/>
    <cellStyle name="20% - Accent3 2 16 2" xfId="1396"/>
    <cellStyle name="20% - Accent3 2 16 3" xfId="41"/>
    <cellStyle name="20% - Accent3 2 17" xfId="1399"/>
    <cellStyle name="20% - Accent3 2 17 2" xfId="1400"/>
    <cellStyle name="20% - Accent3 2 17 3" xfId="456"/>
    <cellStyle name="20% - Accent3 2 18" xfId="1171"/>
    <cellStyle name="20% - Accent3 2 18 2" xfId="1401"/>
    <cellStyle name="20% - Accent3 2 18 3" xfId="478"/>
    <cellStyle name="20% - Accent3 2 19" xfId="1174"/>
    <cellStyle name="20% - Accent3 2 19 2" xfId="1402"/>
    <cellStyle name="20% - Accent3 2 19 3" xfId="491"/>
    <cellStyle name="20% - Accent3 2 2" xfId="1406"/>
    <cellStyle name="20% - Accent3 2 2 2" xfId="611"/>
    <cellStyle name="20% - Accent3 2 2 3" xfId="1407"/>
    <cellStyle name="20% - Accent3 2 20" xfId="1358"/>
    <cellStyle name="20% - Accent3 2 21" xfId="1395"/>
    <cellStyle name="20% - Accent3 2 3" xfId="652"/>
    <cellStyle name="20% - Accent3 2 3 2" xfId="707"/>
    <cellStyle name="20% - Accent3 2 3 3" xfId="1408"/>
    <cellStyle name="20% - Accent3 2 4" xfId="662"/>
    <cellStyle name="20% - Accent3 2 4 2" xfId="725"/>
    <cellStyle name="20% - Accent3 2 4 3" xfId="1409"/>
    <cellStyle name="20% - Accent3 2 5" xfId="1413"/>
    <cellStyle name="20% - Accent3 2 5 2" xfId="748"/>
    <cellStyle name="20% - Accent3 2 5 3" xfId="37"/>
    <cellStyle name="20% - Accent3 2 6" xfId="1416"/>
    <cellStyle name="20% - Accent3 2 6 2" xfId="760"/>
    <cellStyle name="20% - Accent3 2 6 3" xfId="1417"/>
    <cellStyle name="20% - Accent3 2 7" xfId="1419"/>
    <cellStyle name="20% - Accent3 2 7 2" xfId="1420"/>
    <cellStyle name="20% - Accent3 2 7 3" xfId="620"/>
    <cellStyle name="20% - Accent3 2 8" xfId="1340"/>
    <cellStyle name="20% - Accent3 2 8 2" xfId="1403"/>
    <cellStyle name="20% - Accent3 2 8 3" xfId="650"/>
    <cellStyle name="20% - Accent3 2 9" xfId="562"/>
    <cellStyle name="20% - Accent3 2 9 2" xfId="231"/>
    <cellStyle name="20% - Accent3 2 9 3" xfId="273"/>
    <cellStyle name="20% - Accent3 2_Data Driver PT  MAP" xfId="1423"/>
    <cellStyle name="20% - Accent3 20" xfId="1305"/>
    <cellStyle name="20% - Accent3 20 2" xfId="1307"/>
    <cellStyle name="20% - Accent3 20 3" xfId="1310"/>
    <cellStyle name="20% - Accent3 21" xfId="1024"/>
    <cellStyle name="20% - Accent3 21 2" xfId="1314"/>
    <cellStyle name="20% - Accent3 21 3" xfId="1317"/>
    <cellStyle name="20% - Accent3 22" xfId="1033"/>
    <cellStyle name="20% - Accent3 22 2" xfId="1319"/>
    <cellStyle name="20% - Accent3 22 3" xfId="1324"/>
    <cellStyle name="20% - Accent3 23" xfId="1329"/>
    <cellStyle name="20% - Accent3 23 2" xfId="1331"/>
    <cellStyle name="20% - Accent3 23 3" xfId="1336"/>
    <cellStyle name="20% - Accent3 24" xfId="413"/>
    <cellStyle name="20% - Accent3 24 2" xfId="771"/>
    <cellStyle name="20% - Accent3 24 3" xfId="793"/>
    <cellStyle name="20% - Accent3 25" xfId="416"/>
    <cellStyle name="20% - Accent3 25 2" xfId="1425"/>
    <cellStyle name="20% - Accent3 25 3" xfId="1378"/>
    <cellStyle name="20% - Accent3 3" xfId="559"/>
    <cellStyle name="20% - Accent3 3 2" xfId="230"/>
    <cellStyle name="20% - Accent3 3 3" xfId="272"/>
    <cellStyle name="20% - Accent3 4" xfId="570"/>
    <cellStyle name="20% - Accent3 4 2" xfId="1430"/>
    <cellStyle name="20% - Accent3 4 3" xfId="1432"/>
    <cellStyle name="20% - Accent3 5" xfId="1436"/>
    <cellStyle name="20% - Accent3 5 2" xfId="1438"/>
    <cellStyle name="20% - Accent3 5 3" xfId="1441"/>
    <cellStyle name="20% - Accent3 57" xfId="1448"/>
    <cellStyle name="20% - Accent3 57 2" xfId="1455"/>
    <cellStyle name="20% - Accent3 57 3" xfId="1462"/>
    <cellStyle name="20% - Accent3 58" xfId="1471"/>
    <cellStyle name="20% - Accent3 58 2" xfId="1478"/>
    <cellStyle name="20% - Accent3 58 3" xfId="1484"/>
    <cellStyle name="20% - Accent3 59" xfId="1494"/>
    <cellStyle name="20% - Accent3 59 2" xfId="1503"/>
    <cellStyle name="20% - Accent3 59 3" xfId="95"/>
    <cellStyle name="20% - Accent3 6" xfId="1508"/>
    <cellStyle name="20% - Accent3 6 2" xfId="1512"/>
    <cellStyle name="20% - Accent3 6 3" xfId="1513"/>
    <cellStyle name="20% - Accent3 7" xfId="1515"/>
    <cellStyle name="20% - Accent3 7 2" xfId="1517"/>
    <cellStyle name="20% - Accent3 7 3" xfId="1519"/>
    <cellStyle name="20% - Accent3 8" xfId="1248"/>
    <cellStyle name="20% - Accent3 8 2" xfId="920"/>
    <cellStyle name="20% - Accent3 8 3" xfId="947"/>
    <cellStyle name="20% - Accent3 9" xfId="293"/>
    <cellStyle name="20% - Accent3 9 2" xfId="1521"/>
    <cellStyle name="20% - Accent3 9 3" xfId="1523"/>
    <cellStyle name="20% - Accent4 10" xfId="473"/>
    <cellStyle name="20% - Accent4 10 2" xfId="1525"/>
    <cellStyle name="20% - Accent4 10 3" xfId="1535"/>
    <cellStyle name="20% - Accent4 11" xfId="480"/>
    <cellStyle name="20% - Accent4 11 2" xfId="1537"/>
    <cellStyle name="20% - Accent4 11 3" xfId="1546"/>
    <cellStyle name="20% - Accent4 12" xfId="1548"/>
    <cellStyle name="20% - Accent4 12 2" xfId="171"/>
    <cellStyle name="20% - Accent4 12 3" xfId="202"/>
    <cellStyle name="20% - Accent4 13" xfId="1549"/>
    <cellStyle name="20% - Accent4 13 2" xfId="639"/>
    <cellStyle name="20% - Accent4 13 3" xfId="679"/>
    <cellStyle name="20% - Accent4 14" xfId="1551"/>
    <cellStyle name="20% - Accent4 14 2" xfId="1552"/>
    <cellStyle name="20% - Accent4 14 3" xfId="1557"/>
    <cellStyle name="20% - Accent4 15" xfId="1080"/>
    <cellStyle name="20% - Accent4 15 2" xfId="1085"/>
    <cellStyle name="20% - Accent4 15 3" xfId="1093"/>
    <cellStyle name="20% - Accent4 16" xfId="178"/>
    <cellStyle name="20% - Accent4 16 2" xfId="1099"/>
    <cellStyle name="20% - Accent4 16 3" xfId="1112"/>
    <cellStyle name="20% - Accent4 17" xfId="184"/>
    <cellStyle name="20% - Accent4 17 2" xfId="845"/>
    <cellStyle name="20% - Accent4 17 3" xfId="880"/>
    <cellStyle name="20% - Accent4 18" xfId="1117"/>
    <cellStyle name="20% - Accent4 18 2" xfId="1123"/>
    <cellStyle name="20% - Accent4 18 3" xfId="1137"/>
    <cellStyle name="20% - Accent4 19" xfId="802"/>
    <cellStyle name="20% - Accent4 19 2" xfId="1151"/>
    <cellStyle name="20% - Accent4 19 3" xfId="1161"/>
    <cellStyle name="20% - Accent4 2" xfId="1558"/>
    <cellStyle name="20% - Accent4 2 10" xfId="534"/>
    <cellStyle name="20% - Accent4 2 10 2" xfId="537"/>
    <cellStyle name="20% - Accent4 2 10 3" xfId="545"/>
    <cellStyle name="20% - Accent4 2 11" xfId="554"/>
    <cellStyle name="20% - Accent4 2 11 2" xfId="557"/>
    <cellStyle name="20% - Accent4 2 11 3" xfId="568"/>
    <cellStyle name="20% - Accent4 2 12" xfId="1366"/>
    <cellStyle name="20% - Accent4 2 12 2" xfId="1561"/>
    <cellStyle name="20% - Accent4 2 12 3" xfId="1563"/>
    <cellStyle name="20% - Accent4 2 13" xfId="1567"/>
    <cellStyle name="20% - Accent4 2 13 2" xfId="1571"/>
    <cellStyle name="20% - Accent4 2 13 3" xfId="1574"/>
    <cellStyle name="20% - Accent4 2 14" xfId="1447"/>
    <cellStyle name="20% - Accent4 2 14 2" xfId="1453"/>
    <cellStyle name="20% - Accent4 2 14 3" xfId="1461"/>
    <cellStyle name="20% - Accent4 2 15" xfId="1470"/>
    <cellStyle name="20% - Accent4 2 15 2" xfId="1476"/>
    <cellStyle name="20% - Accent4 2 15 2 2" xfId="1575"/>
    <cellStyle name="20% - Accent4 2 15 2 3" xfId="887"/>
    <cellStyle name="20% - Accent4 2 15 3" xfId="1483"/>
    <cellStyle name="20% - Accent4 2 15 3 2" xfId="1580"/>
    <cellStyle name="20% - Accent4 2 15 3 3" xfId="900"/>
    <cellStyle name="20% - Accent4 2 15 4" xfId="1589"/>
    <cellStyle name="20% - Accent4 2 15 4 2" xfId="1591"/>
    <cellStyle name="20% - Accent4 2 15 4 3" xfId="926"/>
    <cellStyle name="20% - Accent4 2 15 5" xfId="1600"/>
    <cellStyle name="20% - Accent4 2 15 6" xfId="1608"/>
    <cellStyle name="20% - Accent4 2 16" xfId="1492"/>
    <cellStyle name="20% - Accent4 2 16 2" xfId="1498"/>
    <cellStyle name="20% - Accent4 2 16 3" xfId="88"/>
    <cellStyle name="20% - Accent4 2 17" xfId="1613"/>
    <cellStyle name="20% - Accent4 2 17 2" xfId="1617"/>
    <cellStyle name="20% - Accent4 2 17 3" xfId="1620"/>
    <cellStyle name="20% - Accent4 2 18" xfId="1041"/>
    <cellStyle name="20% - Accent4 2 18 2" xfId="1625"/>
    <cellStyle name="20% - Accent4 2 18 3" xfId="1630"/>
    <cellStyle name="20% - Accent4 2 19" xfId="1049"/>
    <cellStyle name="20% - Accent4 2 19 2" xfId="1635"/>
    <cellStyle name="20% - Accent4 2 19 3" xfId="1640"/>
    <cellStyle name="20% - Accent4 2 2" xfId="1643"/>
    <cellStyle name="20% - Accent4 2 2 2" xfId="1645"/>
    <cellStyle name="20% - Accent4 2 2 3" xfId="1650"/>
    <cellStyle name="20% - Accent4 2 20" xfId="1469"/>
    <cellStyle name="20% - Accent4 2 21" xfId="1491"/>
    <cellStyle name="20% - Accent4 2 3" xfId="1651"/>
    <cellStyle name="20% - Accent4 2 3 2" xfId="1654"/>
    <cellStyle name="20% - Accent4 2 3 3" xfId="1659"/>
    <cellStyle name="20% - Accent4 2 4" xfId="1644"/>
    <cellStyle name="20% - Accent4 2 4 2" xfId="1661"/>
    <cellStyle name="20% - Accent4 2 4 3" xfId="1665"/>
    <cellStyle name="20% - Accent4 2 5" xfId="1647"/>
    <cellStyle name="20% - Accent4 2 5 2" xfId="1666"/>
    <cellStyle name="20% - Accent4 2 5 3" xfId="1670"/>
    <cellStyle name="20% - Accent4 2 6" xfId="1677"/>
    <cellStyle name="20% - Accent4 2 6 2" xfId="1679"/>
    <cellStyle name="20% - Accent4 2 6 3" xfId="1681"/>
    <cellStyle name="20% - Accent4 2 7" xfId="1683"/>
    <cellStyle name="20% - Accent4 2 7 2" xfId="1685"/>
    <cellStyle name="20% - Accent4 2 7 3" xfId="1686"/>
    <cellStyle name="20% - Accent4 2 8" xfId="1687"/>
    <cellStyle name="20% - Accent4 2 8 2" xfId="1689"/>
    <cellStyle name="20% - Accent4 2 8 3" xfId="1690"/>
    <cellStyle name="20% - Accent4 2 9" xfId="1692"/>
    <cellStyle name="20% - Accent4 2 9 2" xfId="1694"/>
    <cellStyle name="20% - Accent4 2 9 3" xfId="1695"/>
    <cellStyle name="20% - Accent4 2_Data Driver PT  MAP" xfId="1698"/>
    <cellStyle name="20% - Accent4 20" xfId="1079"/>
    <cellStyle name="20% - Accent4 20 2" xfId="1084"/>
    <cellStyle name="20% - Accent4 20 3" xfId="1092"/>
    <cellStyle name="20% - Accent4 21" xfId="177"/>
    <cellStyle name="20% - Accent4 21 2" xfId="1098"/>
    <cellStyle name="20% - Accent4 21 3" xfId="1111"/>
    <cellStyle name="20% - Accent4 22" xfId="183"/>
    <cellStyle name="20% - Accent4 22 2" xfId="844"/>
    <cellStyle name="20% - Accent4 22 3" xfId="879"/>
    <cellStyle name="20% - Accent4 23" xfId="1116"/>
    <cellStyle name="20% - Accent4 23 2" xfId="1122"/>
    <cellStyle name="20% - Accent4 23 3" xfId="1136"/>
    <cellStyle name="20% - Accent4 24" xfId="801"/>
    <cellStyle name="20% - Accent4 24 2" xfId="1150"/>
    <cellStyle name="20% - Accent4 24 3" xfId="1160"/>
    <cellStyle name="20% - Accent4 25" xfId="1700"/>
    <cellStyle name="20% - Accent4 25 2" xfId="1703"/>
    <cellStyle name="20% - Accent4 25 3" xfId="1707"/>
    <cellStyle name="20% - Accent4 3" xfId="1708"/>
    <cellStyle name="20% - Accent4 3 2" xfId="1714"/>
    <cellStyle name="20% - Accent4 3 3" xfId="1716"/>
    <cellStyle name="20% - Accent4 4" xfId="1717"/>
    <cellStyle name="20% - Accent4 4 2" xfId="1722"/>
    <cellStyle name="20% - Accent4 4 3" xfId="1189"/>
    <cellStyle name="20% - Accent4 5" xfId="1727"/>
    <cellStyle name="20% - Accent4 5 2" xfId="1732"/>
    <cellStyle name="20% - Accent4 5 3" xfId="1739"/>
    <cellStyle name="20% - Accent4 57" xfId="1741"/>
    <cellStyle name="20% - Accent4 57 2" xfId="1742"/>
    <cellStyle name="20% - Accent4 57 3" xfId="1743"/>
    <cellStyle name="20% - Accent4 58" xfId="1744"/>
    <cellStyle name="20% - Accent4 58 2" xfId="1745"/>
    <cellStyle name="20% - Accent4 58 3" xfId="1746"/>
    <cellStyle name="20% - Accent4 59" xfId="1748"/>
    <cellStyle name="20% - Accent4 59 2" xfId="1750"/>
    <cellStyle name="20% - Accent4 59 3" xfId="1755"/>
    <cellStyle name="20% - Accent4 6" xfId="1761"/>
    <cellStyle name="20% - Accent4 6 2" xfId="1769"/>
    <cellStyle name="20% - Accent4 6 3" xfId="1773"/>
    <cellStyle name="20% - Accent4 7" xfId="1778"/>
    <cellStyle name="20% - Accent4 7 2" xfId="1785"/>
    <cellStyle name="20% - Accent4 7 3" xfId="1790"/>
    <cellStyle name="20% - Accent4 8" xfId="1798"/>
    <cellStyle name="20% - Accent4 8 2" xfId="1805"/>
    <cellStyle name="20% - Accent4 8 3" xfId="1810"/>
    <cellStyle name="20% - Accent4 9" xfId="1817"/>
    <cellStyle name="20% - Accent4 9 2" xfId="1822"/>
    <cellStyle name="20% - Accent4 9 3" xfId="1826"/>
    <cellStyle name="20% - Accent5 10" xfId="566"/>
    <cellStyle name="20% - Accent5 10 2" xfId="1829"/>
    <cellStyle name="20% - Accent5 10 3" xfId="1835"/>
    <cellStyle name="20% - Accent5 11" xfId="582"/>
    <cellStyle name="20% - Accent5 11 2" xfId="1839"/>
    <cellStyle name="20% - Accent5 11 3" xfId="1847"/>
    <cellStyle name="20% - Accent5 12" xfId="1860"/>
    <cellStyle name="20% - Accent5 12 2" xfId="1863"/>
    <cellStyle name="20% - Accent5 12 3" xfId="1872"/>
    <cellStyle name="20% - Accent5 13" xfId="1879"/>
    <cellStyle name="20% - Accent5 13 2" xfId="1884"/>
    <cellStyle name="20% - Accent5 13 3" xfId="1891"/>
    <cellStyle name="20% - Accent5 14" xfId="1898"/>
    <cellStyle name="20% - Accent5 14 2" xfId="1902"/>
    <cellStyle name="20% - Accent5 14 3" xfId="1908"/>
    <cellStyle name="20% - Accent5 15" xfId="1913"/>
    <cellStyle name="20% - Accent5 15 2" xfId="1919"/>
    <cellStyle name="20% - Accent5 15 3" xfId="1928"/>
    <cellStyle name="20% - Accent5 16" xfId="1931"/>
    <cellStyle name="20% - Accent5 16 2" xfId="1939"/>
    <cellStyle name="20% - Accent5 16 3" xfId="1944"/>
    <cellStyle name="20% - Accent5 17" xfId="1946"/>
    <cellStyle name="20% - Accent5 17 2" xfId="1950"/>
    <cellStyle name="20% - Accent5 17 3" xfId="1953"/>
    <cellStyle name="20% - Accent5 18" xfId="1955"/>
    <cellStyle name="20% - Accent5 18 2" xfId="1959"/>
    <cellStyle name="20% - Accent5 18 3" xfId="1963"/>
    <cellStyle name="20% - Accent5 19" xfId="1965"/>
    <cellStyle name="20% - Accent5 19 2" xfId="1969"/>
    <cellStyle name="20% - Accent5 19 3" xfId="1971"/>
    <cellStyle name="20% - Accent5 2" xfId="1973"/>
    <cellStyle name="20% - Accent5 2 10" xfId="1975"/>
    <cellStyle name="20% - Accent5 2 2" xfId="1981"/>
    <cellStyle name="20% - Accent5 2 2 2" xfId="1982"/>
    <cellStyle name="20% - Accent5 2 2 3" xfId="1983"/>
    <cellStyle name="20% - Accent5 2 3" xfId="1985"/>
    <cellStyle name="20% - Accent5 2 3 2" xfId="1987"/>
    <cellStyle name="20% - Accent5 2 3 3" xfId="1988"/>
    <cellStyle name="20% - Accent5 2 4" xfId="1989"/>
    <cellStyle name="20% - Accent5 2 4 2" xfId="1991"/>
    <cellStyle name="20% - Accent5 2 4 2 2" xfId="1992"/>
    <cellStyle name="20% - Accent5 2 4 2 3" xfId="1993"/>
    <cellStyle name="20% - Accent5 2 4 3" xfId="1994"/>
    <cellStyle name="20% - Accent5 2 4 3 2" xfId="1995"/>
    <cellStyle name="20% - Accent5 2 4 3 3" xfId="1996"/>
    <cellStyle name="20% - Accent5 2 4 4" xfId="2001"/>
    <cellStyle name="20% - Accent5 2 4 4 2" xfId="2002"/>
    <cellStyle name="20% - Accent5 2 4 4 3" xfId="2003"/>
    <cellStyle name="20% - Accent5 2 4 5" xfId="2010"/>
    <cellStyle name="20% - Accent5 2 4 6" xfId="2013"/>
    <cellStyle name="20% - Accent5 2 5" xfId="2016"/>
    <cellStyle name="20% - Accent5 2 5 2" xfId="2018"/>
    <cellStyle name="20% - Accent5 2 5 3" xfId="2019"/>
    <cellStyle name="20% - Accent5 2 6" xfId="2023"/>
    <cellStyle name="20% - Accent5 2 6 2" xfId="2024"/>
    <cellStyle name="20% - Accent5 2 6 3" xfId="2025"/>
    <cellStyle name="20% - Accent5 2 7" xfId="2028"/>
    <cellStyle name="20% - Accent5 2 7 2" xfId="2032"/>
    <cellStyle name="20% - Accent5 2 7 3" xfId="2036"/>
    <cellStyle name="20% - Accent5 2 8" xfId="2040"/>
    <cellStyle name="20% - Accent5 2 8 2" xfId="2044"/>
    <cellStyle name="20% - Accent5 2 8 3" xfId="2045"/>
    <cellStyle name="20% - Accent5 2 9" xfId="2048"/>
    <cellStyle name="20% - Accent5 2_Data Driver PT  MAP" xfId="2052"/>
    <cellStyle name="20% - Accent5 20" xfId="1912"/>
    <cellStyle name="20% - Accent5 20 2" xfId="1918"/>
    <cellStyle name="20% - Accent5 20 3" xfId="1927"/>
    <cellStyle name="20% - Accent5 21" xfId="1930"/>
    <cellStyle name="20% - Accent5 21 2" xfId="1938"/>
    <cellStyle name="20% - Accent5 21 3" xfId="1943"/>
    <cellStyle name="20% - Accent5 22" xfId="1945"/>
    <cellStyle name="20% - Accent5 22 2" xfId="1949"/>
    <cellStyle name="20% - Accent5 22 3" xfId="1952"/>
    <cellStyle name="20% - Accent5 23" xfId="1954"/>
    <cellStyle name="20% - Accent5 23 2" xfId="1958"/>
    <cellStyle name="20% - Accent5 23 3" xfId="1962"/>
    <cellStyle name="20% - Accent5 24" xfId="1964"/>
    <cellStyle name="20% - Accent5 24 2" xfId="1968"/>
    <cellStyle name="20% - Accent5 24 3" xfId="1970"/>
    <cellStyle name="20% - Accent5 25" xfId="2053"/>
    <cellStyle name="20% - Accent5 25 2" xfId="2056"/>
    <cellStyle name="20% - Accent5 25 3" xfId="2057"/>
    <cellStyle name="20% - Accent5 3" xfId="2062"/>
    <cellStyle name="20% - Accent5 3 2" xfId="2071"/>
    <cellStyle name="20% - Accent5 3 3" xfId="2075"/>
    <cellStyle name="20% - Accent5 4" xfId="2079"/>
    <cellStyle name="20% - Accent5 4 2" xfId="2086"/>
    <cellStyle name="20% - Accent5 4 3" xfId="2089"/>
    <cellStyle name="20% - Accent5 5" xfId="2095"/>
    <cellStyle name="20% - Accent5 5 2" xfId="1046"/>
    <cellStyle name="20% - Accent5 5 3" xfId="2096"/>
    <cellStyle name="20% - Accent5 57" xfId="2100"/>
    <cellStyle name="20% - Accent5 57 2" xfId="2107"/>
    <cellStyle name="20% - Accent5 57 3" xfId="2110"/>
    <cellStyle name="20% - Accent5 58" xfId="2116"/>
    <cellStyle name="20% - Accent5 58 2" xfId="2119"/>
    <cellStyle name="20% - Accent5 58 3" xfId="2123"/>
    <cellStyle name="20% - Accent5 59" xfId="2127"/>
    <cellStyle name="20% - Accent5 59 2" xfId="2128"/>
    <cellStyle name="20% - Accent5 59 3" xfId="2129"/>
    <cellStyle name="20% - Accent5 6" xfId="2135"/>
    <cellStyle name="20% - Accent5 6 2" xfId="2139"/>
    <cellStyle name="20% - Accent5 6 3" xfId="2140"/>
    <cellStyle name="20% - Accent5 7" xfId="2142"/>
    <cellStyle name="20% - Accent5 7 2" xfId="2146"/>
    <cellStyle name="20% - Accent5 7 3" xfId="2149"/>
    <cellStyle name="20% - Accent5 8" xfId="2153"/>
    <cellStyle name="20% - Accent5 8 2" xfId="2158"/>
    <cellStyle name="20% - Accent5 8 3" xfId="2161"/>
    <cellStyle name="20% - Accent5 9" xfId="2166"/>
    <cellStyle name="20% - Accent5 9 2" xfId="2169"/>
    <cellStyle name="20% - Accent5 9 3" xfId="2171"/>
    <cellStyle name="20% - Accent6 10" xfId="1499"/>
    <cellStyle name="20% - Accent6 10 2" xfId="2174"/>
    <cellStyle name="20% - Accent6 10 2 2" xfId="2175"/>
    <cellStyle name="20% - Accent6 10 2 2 2" xfId="2176"/>
    <cellStyle name="20% - Accent6 10 2 2 3" xfId="2177"/>
    <cellStyle name="20% - Accent6 10 2 3" xfId="2180"/>
    <cellStyle name="20% - Accent6 10 2 3 2" xfId="2181"/>
    <cellStyle name="20% - Accent6 10 2 3 3" xfId="2182"/>
    <cellStyle name="20% - Accent6 10 2 4" xfId="2185"/>
    <cellStyle name="20% - Accent6 10 2 4 2" xfId="2186"/>
    <cellStyle name="20% - Accent6 10 2 4 3" xfId="2187"/>
    <cellStyle name="20% - Accent6 10 2 5" xfId="2189"/>
    <cellStyle name="20% - Accent6 10 2 6" xfId="2190"/>
    <cellStyle name="20% - Accent6 10 3" xfId="2197"/>
    <cellStyle name="20% - Accent6 10 3 2" xfId="489"/>
    <cellStyle name="20% - Accent6 10 3 3" xfId="503"/>
    <cellStyle name="20% - Accent6 10 4" xfId="2203"/>
    <cellStyle name="20% - Accent6 10 4 2" xfId="2204"/>
    <cellStyle name="20% - Accent6 10 4 3" xfId="2205"/>
    <cellStyle name="20% - Accent6 10 5" xfId="2206"/>
    <cellStyle name="20% - Accent6 10 5 2" xfId="2207"/>
    <cellStyle name="20% - Accent6 10 5 3" xfId="2208"/>
    <cellStyle name="20% - Accent6 10 6" xfId="2210"/>
    <cellStyle name="20% - Accent6 10 6 2" xfId="2212"/>
    <cellStyle name="20% - Accent6 10 6 3" xfId="2214"/>
    <cellStyle name="20% - Accent6 10 7" xfId="2216"/>
    <cellStyle name="20% - Accent6 10 8" xfId="2218"/>
    <cellStyle name="20% - Accent6 11" xfId="91"/>
    <cellStyle name="20% - Accent6 11 2" xfId="2221"/>
    <cellStyle name="20% - Accent6 11 2 2" xfId="2223"/>
    <cellStyle name="20% - Accent6 11 2 2 2" xfId="2228"/>
    <cellStyle name="20% - Accent6 11 2 2 3" xfId="2238"/>
    <cellStyle name="20% - Accent6 11 2 3" xfId="772"/>
    <cellStyle name="20% - Accent6 11 2 3 2" xfId="2244"/>
    <cellStyle name="20% - Accent6 11 2 3 3" xfId="2245"/>
    <cellStyle name="20% - Accent6 11 2 4" xfId="781"/>
    <cellStyle name="20% - Accent6 11 2 4 2" xfId="1586"/>
    <cellStyle name="20% - Accent6 11 2 4 3" xfId="1596"/>
    <cellStyle name="20% - Accent6 11 2 5" xfId="2251"/>
    <cellStyle name="20% - Accent6 11 2 6" xfId="2253"/>
    <cellStyle name="20% - Accent6 11 3" xfId="2259"/>
    <cellStyle name="20% - Accent6 11 3 2" xfId="1120"/>
    <cellStyle name="20% - Accent6 11 3 3" xfId="803"/>
    <cellStyle name="20% - Accent6 11 4" xfId="2263"/>
    <cellStyle name="20% - Accent6 11 4 2" xfId="2268"/>
    <cellStyle name="20% - Accent6 11 4 3" xfId="832"/>
    <cellStyle name="20% - Accent6 11 5" xfId="2269"/>
    <cellStyle name="20% - Accent6 11 5 2" xfId="2273"/>
    <cellStyle name="20% - Accent6 11 5 3" xfId="857"/>
    <cellStyle name="20% - Accent6 11 6" xfId="2275"/>
    <cellStyle name="20% - Accent6 11 6 2" xfId="2282"/>
    <cellStyle name="20% - Accent6 11 6 3" xfId="890"/>
    <cellStyle name="20% - Accent6 11 7" xfId="2284"/>
    <cellStyle name="20% - Accent6 11 8" xfId="2286"/>
    <cellStyle name="20% - Accent6 12" xfId="2289"/>
    <cellStyle name="20% - Accent6 12 2" xfId="2292"/>
    <cellStyle name="20% - Accent6 12 2 2" xfId="2295"/>
    <cellStyle name="20% - Accent6 12 2 2 2" xfId="2296"/>
    <cellStyle name="20% - Accent6 12 2 2 3" xfId="2297"/>
    <cellStyle name="20% - Accent6 12 2 3" xfId="2298"/>
    <cellStyle name="20% - Accent6 12 2 3 2" xfId="2299"/>
    <cellStyle name="20% - Accent6 12 2 3 3" xfId="2300"/>
    <cellStyle name="20% - Accent6 12 2 4" xfId="2301"/>
    <cellStyle name="20% - Accent6 12 2 4 2" xfId="2303"/>
    <cellStyle name="20% - Accent6 12 2 4 3" xfId="2306"/>
    <cellStyle name="20% - Accent6 12 2 5" xfId="2307"/>
    <cellStyle name="20% - Accent6 12 2 6" xfId="2309"/>
    <cellStyle name="20% - Accent6 12 3" xfId="2314"/>
    <cellStyle name="20% - Accent6 12 3 2" xfId="1412"/>
    <cellStyle name="20% - Accent6 12 3 3" xfId="1414"/>
    <cellStyle name="20% - Accent6 12 4" xfId="2318"/>
    <cellStyle name="20% - Accent6 12 4 2" xfId="2319"/>
    <cellStyle name="20% - Accent6 12 4 3" xfId="584"/>
    <cellStyle name="20% - Accent6 12 5" xfId="2322"/>
    <cellStyle name="20% - Accent6 12 5 2" xfId="2323"/>
    <cellStyle name="20% - Accent6 12 5 3" xfId="1214"/>
    <cellStyle name="20% - Accent6 12 6" xfId="2326"/>
    <cellStyle name="20% - Accent6 12 6 2" xfId="2331"/>
    <cellStyle name="20% - Accent6 12 6 3" xfId="1222"/>
    <cellStyle name="20% - Accent6 12 7" xfId="2333"/>
    <cellStyle name="20% - Accent6 12 8" xfId="2335"/>
    <cellStyle name="20% - Accent6 13" xfId="2338"/>
    <cellStyle name="20% - Accent6 13 2" xfId="2340"/>
    <cellStyle name="20% - Accent6 13 2 2" xfId="2341"/>
    <cellStyle name="20% - Accent6 13 2 2 2" xfId="2344"/>
    <cellStyle name="20% - Accent6 13 2 2 3" xfId="2329"/>
    <cellStyle name="20% - Accent6 13 2 3" xfId="2345"/>
    <cellStyle name="20% - Accent6 13 2 3 2" xfId="2346"/>
    <cellStyle name="20% - Accent6 13 2 3 3" xfId="2347"/>
    <cellStyle name="20% - Accent6 13 2 4" xfId="2348"/>
    <cellStyle name="20% - Accent6 13 2 4 2" xfId="2349"/>
    <cellStyle name="20% - Accent6 13 2 4 3" xfId="2350"/>
    <cellStyle name="20% - Accent6 13 2 5" xfId="2351"/>
    <cellStyle name="20% - Accent6 13 2 6" xfId="2354"/>
    <cellStyle name="20% - Accent6 13 3" xfId="2358"/>
    <cellStyle name="20% - Accent6 13 3 2" xfId="1646"/>
    <cellStyle name="20% - Accent6 13 3 3" xfId="1675"/>
    <cellStyle name="20% - Accent6 13 4" xfId="2362"/>
    <cellStyle name="20% - Accent6 13 4 2" xfId="1655"/>
    <cellStyle name="20% - Accent6 13 4 3" xfId="2363"/>
    <cellStyle name="20% - Accent6 13 5" xfId="2366"/>
    <cellStyle name="20% - Accent6 13 5 2" xfId="1662"/>
    <cellStyle name="20% - Accent6 13 5 3" xfId="2367"/>
    <cellStyle name="20% - Accent6 13 6" xfId="2370"/>
    <cellStyle name="20% - Accent6 13 6 2" xfId="1674"/>
    <cellStyle name="20% - Accent6 13 6 3" xfId="2374"/>
    <cellStyle name="20% - Accent6 13 7" xfId="2378"/>
    <cellStyle name="20% - Accent6 13 8" xfId="2382"/>
    <cellStyle name="20% - Accent6 14" xfId="2386"/>
    <cellStyle name="20% - Accent6 14 2" xfId="2387"/>
    <cellStyle name="20% - Accent6 14 2 2" xfId="2390"/>
    <cellStyle name="20% - Accent6 14 2 2 2" xfId="2392"/>
    <cellStyle name="20% - Accent6 14 2 2 3" xfId="2395"/>
    <cellStyle name="20% - Accent6 14 2 3" xfId="2398"/>
    <cellStyle name="20% - Accent6 14 2 3 2" xfId="2399"/>
    <cellStyle name="20% - Accent6 14 2 3 3" xfId="2401"/>
    <cellStyle name="20% - Accent6 14 2 4" xfId="2403"/>
    <cellStyle name="20% - Accent6 14 2 4 2" xfId="2406"/>
    <cellStyle name="20% - Accent6 14 2 4 3" xfId="2411"/>
    <cellStyle name="20% - Accent6 14 2 5" xfId="2413"/>
    <cellStyle name="20% - Accent6 14 2 6" xfId="2415"/>
    <cellStyle name="20% - Accent6 14 3" xfId="2419"/>
    <cellStyle name="20% - Accent6 14 3 2" xfId="2015"/>
    <cellStyle name="20% - Accent6 14 3 3" xfId="2021"/>
    <cellStyle name="20% - Accent6 14 4" xfId="2423"/>
    <cellStyle name="20% - Accent6 14 4 2" xfId="2425"/>
    <cellStyle name="20% - Accent6 14 4 3" xfId="2427"/>
    <cellStyle name="20% - Accent6 14 5" xfId="2430"/>
    <cellStyle name="20% - Accent6 14 5 2" xfId="2431"/>
    <cellStyle name="20% - Accent6 14 5 3" xfId="2432"/>
    <cellStyle name="20% - Accent6 14 6" xfId="2435"/>
    <cellStyle name="20% - Accent6 14 6 2" xfId="2437"/>
    <cellStyle name="20% - Accent6 14 6 3" xfId="2439"/>
    <cellStyle name="20% - Accent6 14 7" xfId="2444"/>
    <cellStyle name="20% - Accent6 14 8" xfId="2450"/>
    <cellStyle name="20% - Accent6 15" xfId="2454"/>
    <cellStyle name="20% - Accent6 15 2" xfId="2456"/>
    <cellStyle name="20% - Accent6 15 2 2" xfId="2460"/>
    <cellStyle name="20% - Accent6 15 2 2 2" xfId="1322"/>
    <cellStyle name="20% - Accent6 15 2 2 3" xfId="2463"/>
    <cellStyle name="20% - Accent6 15 2 3" xfId="2467"/>
    <cellStyle name="20% - Accent6 15 2 3 2" xfId="1334"/>
    <cellStyle name="20% - Accent6 15 2 3 3" xfId="2471"/>
    <cellStyle name="20% - Accent6 15 2 4" xfId="2473"/>
    <cellStyle name="20% - Accent6 15 2 4 2" xfId="786"/>
    <cellStyle name="20% - Accent6 15 2 4 3" xfId="825"/>
    <cellStyle name="20% - Accent6 15 2 5" xfId="2476"/>
    <cellStyle name="20% - Accent6 15 2 6" xfId="2479"/>
    <cellStyle name="20% - Accent6 15 3" xfId="2484"/>
    <cellStyle name="20% - Accent6 15 3 2" xfId="2488"/>
    <cellStyle name="20% - Accent6 15 3 3" xfId="2493"/>
    <cellStyle name="20% - Accent6 15 4" xfId="2498"/>
    <cellStyle name="20% - Accent6 15 4 2" xfId="2503"/>
    <cellStyle name="20% - Accent6 15 4 3" xfId="2509"/>
    <cellStyle name="20% - Accent6 15 5" xfId="2512"/>
    <cellStyle name="20% - Accent6 15 5 2" xfId="2515"/>
    <cellStyle name="20% - Accent6 15 5 3" xfId="2519"/>
    <cellStyle name="20% - Accent6 15 6" xfId="2522"/>
    <cellStyle name="20% - Accent6 15 6 2" xfId="2526"/>
    <cellStyle name="20% - Accent6 15 6 3" xfId="2532"/>
    <cellStyle name="20% - Accent6 15 7" xfId="2537"/>
    <cellStyle name="20% - Accent6 15 8" xfId="2541"/>
    <cellStyle name="20% - Accent6 16" xfId="2545"/>
    <cellStyle name="20% - Accent6 16 2" xfId="2547"/>
    <cellStyle name="20% - Accent6 16 2 2" xfId="2550"/>
    <cellStyle name="20% - Accent6 16 2 2 2" xfId="2553"/>
    <cellStyle name="20% - Accent6 16 2 2 3" xfId="2556"/>
    <cellStyle name="20% - Accent6 16 2 3" xfId="372"/>
    <cellStyle name="20% - Accent6 16 2 3 2" xfId="2558"/>
    <cellStyle name="20% - Accent6 16 2 3 3" xfId="2560"/>
    <cellStyle name="20% - Accent6 16 2 4" xfId="1275"/>
    <cellStyle name="20% - Accent6 16 2 4 2" xfId="2562"/>
    <cellStyle name="20% - Accent6 16 2 4 3" xfId="2565"/>
    <cellStyle name="20% - Accent6 16 2 5" xfId="2573"/>
    <cellStyle name="20% - Accent6 16 2 6" xfId="2579"/>
    <cellStyle name="20% - Accent6 16 3" xfId="2582"/>
    <cellStyle name="20% - Accent6 16 3 2" xfId="2586"/>
    <cellStyle name="20% - Accent6 16 3 3" xfId="48"/>
    <cellStyle name="20% - Accent6 16 4" xfId="2587"/>
    <cellStyle name="20% - Accent6 16 4 2" xfId="2591"/>
    <cellStyle name="20% - Accent6 16 4 3" xfId="390"/>
    <cellStyle name="20% - Accent6 16 5" xfId="2592"/>
    <cellStyle name="20% - Accent6 16 5 2" xfId="2596"/>
    <cellStyle name="20% - Accent6 16 5 3" xfId="1292"/>
    <cellStyle name="20% - Accent6 16 6" xfId="2600"/>
    <cellStyle name="20% - Accent6 16 6 2" xfId="2604"/>
    <cellStyle name="20% - Accent6 16 6 3" xfId="79"/>
    <cellStyle name="20% - Accent6 16 7" xfId="2608"/>
    <cellStyle name="20% - Accent6 16 8" xfId="2612"/>
    <cellStyle name="20% - Accent6 17" xfId="2619"/>
    <cellStyle name="20% - Accent6 17 2" xfId="2624"/>
    <cellStyle name="20% - Accent6 17 2 2" xfId="2627"/>
    <cellStyle name="20% - Accent6 17 2 2 2" xfId="2630"/>
    <cellStyle name="20% - Accent6 17 2 2 3" xfId="2636"/>
    <cellStyle name="20% - Accent6 17 2 3" xfId="2639"/>
    <cellStyle name="20% - Accent6 17 2 3 2" xfId="2644"/>
    <cellStyle name="20% - Accent6 17 2 3 3" xfId="2648"/>
    <cellStyle name="20% - Accent6 17 2 4" xfId="2649"/>
    <cellStyle name="20% - Accent6 17 2 4 2" xfId="2657"/>
    <cellStyle name="20% - Accent6 17 2 4 3" xfId="2661"/>
    <cellStyle name="20% - Accent6 17 2 5" xfId="2097"/>
    <cellStyle name="20% - Accent6 17 2 6" xfId="2113"/>
    <cellStyle name="20% - Accent6 17 3" xfId="2665"/>
    <cellStyle name="20% - Accent6 17 3 2" xfId="2667"/>
    <cellStyle name="20% - Accent6 17 3 3" xfId="2668"/>
    <cellStyle name="20% - Accent6 17 4" xfId="2669"/>
    <cellStyle name="20% - Accent6 17 4 2" xfId="2670"/>
    <cellStyle name="20% - Accent6 17 4 3" xfId="1454"/>
    <cellStyle name="20% - Accent6 17 5" xfId="2671"/>
    <cellStyle name="20% - Accent6 17 5 2" xfId="2672"/>
    <cellStyle name="20% - Accent6 17 5 3" xfId="1477"/>
    <cellStyle name="20% - Accent6 17 6" xfId="2674"/>
    <cellStyle name="20% - Accent6 17 6 2" xfId="2675"/>
    <cellStyle name="20% - Accent6 17 6 3" xfId="1500"/>
    <cellStyle name="20% - Accent6 17 7" xfId="2677"/>
    <cellStyle name="20% - Accent6 17 8" xfId="2678"/>
    <cellStyle name="20% - Accent6 18" xfId="2682"/>
    <cellStyle name="20% - Accent6 18 2" xfId="2684"/>
    <cellStyle name="20% - Accent6 18 2 2" xfId="2686"/>
    <cellStyle name="20% - Accent6 18 2 2 2" xfId="2688"/>
    <cellStyle name="20% - Accent6 18 2 2 3" xfId="2691"/>
    <cellStyle name="20% - Accent6 18 2 3" xfId="2694"/>
    <cellStyle name="20% - Accent6 18 2 3 2" xfId="2695"/>
    <cellStyle name="20% - Accent6 18 2 3 3" xfId="2697"/>
    <cellStyle name="20% - Accent6 18 2 4" xfId="2700"/>
    <cellStyle name="20% - Accent6 18 2 4 2" xfId="2703"/>
    <cellStyle name="20% - Accent6 18 2 4 3" xfId="2705"/>
    <cellStyle name="20% - Accent6 18 2 5" xfId="2707"/>
    <cellStyle name="20% - Accent6 18 2 6" xfId="2713"/>
    <cellStyle name="20% - Accent6 18 3" xfId="2715"/>
    <cellStyle name="20% - Accent6 18 3 2" xfId="2718"/>
    <cellStyle name="20% - Accent6 18 3 3" xfId="2722"/>
    <cellStyle name="20% - Accent6 18 4" xfId="2723"/>
    <cellStyle name="20% - Accent6 18 4 2" xfId="2724"/>
    <cellStyle name="20% - Accent6 18 4 3" xfId="2726"/>
    <cellStyle name="20% - Accent6 18 5" xfId="2727"/>
    <cellStyle name="20% - Accent6 18 5 2" xfId="2728"/>
    <cellStyle name="20% - Accent6 18 5 3" xfId="2730"/>
    <cellStyle name="20% - Accent6 18 6" xfId="2732"/>
    <cellStyle name="20% - Accent6 18 6 2" xfId="2733"/>
    <cellStyle name="20% - Accent6 18 6 3" xfId="2734"/>
    <cellStyle name="20% - Accent6 18 7" xfId="2736"/>
    <cellStyle name="20% - Accent6 18 8" xfId="2738"/>
    <cellStyle name="20% - Accent6 19" xfId="2740"/>
    <cellStyle name="20% - Accent6 19 2" xfId="2743"/>
    <cellStyle name="20% - Accent6 19 2 2" xfId="2746"/>
    <cellStyle name="20% - Accent6 19 2 2 2" xfId="2320"/>
    <cellStyle name="20% - Accent6 19 2 2 3" xfId="2324"/>
    <cellStyle name="20% - Accent6 19 2 3" xfId="2748"/>
    <cellStyle name="20% - Accent6 19 2 3 2" xfId="2364"/>
    <cellStyle name="20% - Accent6 19 2 3 3" xfId="2368"/>
    <cellStyle name="20% - Accent6 19 2 4" xfId="2749"/>
    <cellStyle name="20% - Accent6 19 2 4 2" xfId="2428"/>
    <cellStyle name="20% - Accent6 19 2 4 3" xfId="2433"/>
    <cellStyle name="20% - Accent6 19 2 5" xfId="2750"/>
    <cellStyle name="20% - Accent6 19 2 6" xfId="2752"/>
    <cellStyle name="20% - Accent6 19 3" xfId="2755"/>
    <cellStyle name="20% - Accent6 19 3 2" xfId="2757"/>
    <cellStyle name="20% - Accent6 19 3 3" xfId="2759"/>
    <cellStyle name="20% - Accent6 19 4" xfId="2761"/>
    <cellStyle name="20% - Accent6 19 4 2" xfId="2763"/>
    <cellStyle name="20% - Accent6 19 4 3" xfId="2765"/>
    <cellStyle name="20% - Accent6 19 5" xfId="2767"/>
    <cellStyle name="20% - Accent6 19 5 2" xfId="2768"/>
    <cellStyle name="20% - Accent6 19 5 3" xfId="2770"/>
    <cellStyle name="20% - Accent6 19 6" xfId="2773"/>
    <cellStyle name="20% - Accent6 19 6 2" xfId="2775"/>
    <cellStyle name="20% - Accent6 19 6 3" xfId="2777"/>
    <cellStyle name="20% - Accent6 19 7" xfId="2782"/>
    <cellStyle name="20% - Accent6 19 8" xfId="2785"/>
    <cellStyle name="20% - Accent6 2" xfId="2786"/>
    <cellStyle name="20% - Accent6 2 10" xfId="2790"/>
    <cellStyle name="20% - Accent6 2 2" xfId="2796"/>
    <cellStyle name="20% - Accent6 2 2 2" xfId="89"/>
    <cellStyle name="20% - Accent6 2 2 3" xfId="2287"/>
    <cellStyle name="20% - Accent6 2 3" xfId="2798"/>
    <cellStyle name="20% - Accent6 2 3 2" xfId="2800"/>
    <cellStyle name="20% - Accent6 2 3 2 2" xfId="2802"/>
    <cellStyle name="20% - Accent6 2 3 2 2 2" xfId="2806"/>
    <cellStyle name="20% - Accent6 2 3 2 2 3" xfId="2807"/>
    <cellStyle name="20% - Accent6 2 3 2 3" xfId="2810"/>
    <cellStyle name="20% - Accent6 2 3 2 3 2" xfId="2817"/>
    <cellStyle name="20% - Accent6 2 3 2 3 3" xfId="2820"/>
    <cellStyle name="20% - Accent6 2 3 2 4" xfId="2823"/>
    <cellStyle name="20% - Accent6 2 3 2 4 2" xfId="2827"/>
    <cellStyle name="20% - Accent6 2 3 2 4 3" xfId="2829"/>
    <cellStyle name="20% - Accent6 2 3 2 5" xfId="2832"/>
    <cellStyle name="20% - Accent6 2 3 2 6" xfId="2833"/>
    <cellStyle name="20% - Accent6 2 3 3" xfId="2838"/>
    <cellStyle name="20% - Accent6 2 3 3 2" xfId="2843"/>
    <cellStyle name="20% - Accent6 2 3 3 3" xfId="2846"/>
    <cellStyle name="20% - Accent6 2 3 4" xfId="2854"/>
    <cellStyle name="20% - Accent6 2 3 4 2" xfId="2857"/>
    <cellStyle name="20% - Accent6 2 3 4 3" xfId="2860"/>
    <cellStyle name="20% - Accent6 2 3 5" xfId="2868"/>
    <cellStyle name="20% - Accent6 2 3 5 2" xfId="2871"/>
    <cellStyle name="20% - Accent6 2 3 5 3" xfId="2874"/>
    <cellStyle name="20% - Accent6 2 3 6" xfId="2875"/>
    <cellStyle name="20% - Accent6 2 3 6 2" xfId="2876"/>
    <cellStyle name="20% - Accent6 2 3 6 3" xfId="2877"/>
    <cellStyle name="20% - Accent6 2 3 7" xfId="2878"/>
    <cellStyle name="20% - Accent6 2 3 8" xfId="2880"/>
    <cellStyle name="20% - Accent6 2 4" xfId="2882"/>
    <cellStyle name="20% - Accent6 2 4 2" xfId="2885"/>
    <cellStyle name="20% - Accent6 2 4 2 2" xfId="445"/>
    <cellStyle name="20% - Accent6 2 4 2 3" xfId="2889"/>
    <cellStyle name="20% - Accent6 2 4 3" xfId="2891"/>
    <cellStyle name="20% - Accent6 2 4 3 2" xfId="2896"/>
    <cellStyle name="20% - Accent6 2 4 3 3" xfId="2902"/>
    <cellStyle name="20% - Accent6 2 4 4" xfId="2906"/>
    <cellStyle name="20% - Accent6 2 4 4 2" xfId="2908"/>
    <cellStyle name="20% - Accent6 2 4 4 3" xfId="2910"/>
    <cellStyle name="20% - Accent6 2 4 5" xfId="993"/>
    <cellStyle name="20% - Accent6 2 4 6" xfId="1008"/>
    <cellStyle name="20% - Accent6 2 5" xfId="2489"/>
    <cellStyle name="20% - Accent6 2 5 2" xfId="2912"/>
    <cellStyle name="20% - Accent6 2 5 3" xfId="2913"/>
    <cellStyle name="20% - Accent6 2 6" xfId="2494"/>
    <cellStyle name="20% - Accent6 2 6 2" xfId="2914"/>
    <cellStyle name="20% - Accent6 2 6 3" xfId="2915"/>
    <cellStyle name="20% - Accent6 2 7" xfId="2916"/>
    <cellStyle name="20% - Accent6 2 7 2" xfId="2917"/>
    <cellStyle name="20% - Accent6 2 7 3" xfId="2918"/>
    <cellStyle name="20% - Accent6 2 8" xfId="2922"/>
    <cellStyle name="20% - Accent6 2 8 2" xfId="2924"/>
    <cellStyle name="20% - Accent6 2 8 3" xfId="2925"/>
    <cellStyle name="20% - Accent6 2 9" xfId="2928"/>
    <cellStyle name="20% - Accent6 2_Data Driver PT  MAP" xfId="52"/>
    <cellStyle name="20% - Accent6 20" xfId="2453"/>
    <cellStyle name="20% - Accent6 20 2" xfId="2455"/>
    <cellStyle name="20% - Accent6 20 2 2" xfId="2459"/>
    <cellStyle name="20% - Accent6 20 2 2 2" xfId="1321"/>
    <cellStyle name="20% - Accent6 20 2 2 3" xfId="2462"/>
    <cellStyle name="20% - Accent6 20 2 3" xfId="2466"/>
    <cellStyle name="20% - Accent6 20 2 3 2" xfId="1333"/>
    <cellStyle name="20% - Accent6 20 2 3 3" xfId="2470"/>
    <cellStyle name="20% - Accent6 20 2 4" xfId="2472"/>
    <cellStyle name="20% - Accent6 20 2 4 2" xfId="785"/>
    <cellStyle name="20% - Accent6 20 2 4 3" xfId="824"/>
    <cellStyle name="20% - Accent6 20 2 5" xfId="2475"/>
    <cellStyle name="20% - Accent6 20 2 6" xfId="2478"/>
    <cellStyle name="20% - Accent6 20 3" xfId="2483"/>
    <cellStyle name="20% - Accent6 20 3 2" xfId="2487"/>
    <cellStyle name="20% - Accent6 20 3 3" xfId="2492"/>
    <cellStyle name="20% - Accent6 20 4" xfId="2497"/>
    <cellStyle name="20% - Accent6 20 4 2" xfId="2502"/>
    <cellStyle name="20% - Accent6 20 4 3" xfId="2508"/>
    <cellStyle name="20% - Accent6 20 5" xfId="2511"/>
    <cellStyle name="20% - Accent6 20 5 2" xfId="2514"/>
    <cellStyle name="20% - Accent6 20 5 3" xfId="2518"/>
    <cellStyle name="20% - Accent6 20 6" xfId="2521"/>
    <cellStyle name="20% - Accent6 20 6 2" xfId="2525"/>
    <cellStyle name="20% - Accent6 20 6 3" xfId="2531"/>
    <cellStyle name="20% - Accent6 20 7" xfId="2536"/>
    <cellStyle name="20% - Accent6 20 8" xfId="2540"/>
    <cellStyle name="20% - Accent6 21" xfId="2544"/>
    <cellStyle name="20% - Accent6 21 2" xfId="2546"/>
    <cellStyle name="20% - Accent6 21 3" xfId="2581"/>
    <cellStyle name="20% - Accent6 22" xfId="2618"/>
    <cellStyle name="20% - Accent6 22 2" xfId="2623"/>
    <cellStyle name="20% - Accent6 22 3" xfId="2664"/>
    <cellStyle name="20% - Accent6 23" xfId="2681"/>
    <cellStyle name="20% - Accent6 23 2" xfId="2683"/>
    <cellStyle name="20% - Accent6 23 3" xfId="2714"/>
    <cellStyle name="20% - Accent6 24" xfId="2739"/>
    <cellStyle name="20% - Accent6 24 2" xfId="2742"/>
    <cellStyle name="20% - Accent6 24 3" xfId="2754"/>
    <cellStyle name="20% - Accent6 25" xfId="2929"/>
    <cellStyle name="20% - Accent6 25 2" xfId="2930"/>
    <cellStyle name="20% - Accent6 25 3" xfId="2932"/>
    <cellStyle name="20% - Accent6 3" xfId="2933"/>
    <cellStyle name="20% - Accent6 3 2" xfId="2939"/>
    <cellStyle name="20% - Accent6 3 2 2" xfId="2940"/>
    <cellStyle name="20% - Accent6 3 2 2 2" xfId="2941"/>
    <cellStyle name="20% - Accent6 3 2 2 3" xfId="459"/>
    <cellStyle name="20% - Accent6 3 2 3" xfId="2945"/>
    <cellStyle name="20% - Accent6 3 2 3 2" xfId="2952"/>
    <cellStyle name="20% - Accent6 3 2 3 3" xfId="477"/>
    <cellStyle name="20% - Accent6 3 2 4" xfId="2956"/>
    <cellStyle name="20% - Accent6 3 2 4 2" xfId="2959"/>
    <cellStyle name="20% - Accent6 3 2 4 3" xfId="495"/>
    <cellStyle name="20% - Accent6 3 2 5" xfId="2964"/>
    <cellStyle name="20% - Accent6 3 2 6" xfId="2966"/>
    <cellStyle name="20% - Accent6 3 3" xfId="2968"/>
    <cellStyle name="20% - Accent6 3 3 2" xfId="2969"/>
    <cellStyle name="20% - Accent6 3 3 3" xfId="2973"/>
    <cellStyle name="20% - Accent6 3 4" xfId="2975"/>
    <cellStyle name="20% - Accent6 3 4 2" xfId="2980"/>
    <cellStyle name="20% - Accent6 3 4 3" xfId="2987"/>
    <cellStyle name="20% - Accent6 3 5" xfId="2499"/>
    <cellStyle name="20% - Accent6 3 5 2" xfId="2989"/>
    <cellStyle name="20% - Accent6 3 5 3" xfId="2995"/>
    <cellStyle name="20% - Accent6 3 6" xfId="2505"/>
    <cellStyle name="20% - Accent6 3 6 2" xfId="2997"/>
    <cellStyle name="20% - Accent6 3 6 3" xfId="3004"/>
    <cellStyle name="20% - Accent6 3 7" xfId="3005"/>
    <cellStyle name="20% - Accent6 3 8" xfId="3006"/>
    <cellStyle name="20% - Accent6 4" xfId="3007"/>
    <cellStyle name="20% - Accent6 4 2" xfId="3012"/>
    <cellStyle name="20% - Accent6 4 2 2" xfId="3013"/>
    <cellStyle name="20% - Accent6 4 2 2 2" xfId="1372"/>
    <cellStyle name="20% - Accent6 4 2 2 3" xfId="1102"/>
    <cellStyle name="20% - Accent6 4 2 3" xfId="3014"/>
    <cellStyle name="20% - Accent6 4 2 3 2" xfId="822"/>
    <cellStyle name="20% - Accent6 4 2 3 3" xfId="847"/>
    <cellStyle name="20% - Accent6 4 2 4" xfId="3015"/>
    <cellStyle name="20% - Accent6 4 2 4 2" xfId="1210"/>
    <cellStyle name="20% - Accent6 4 2 4 3" xfId="1130"/>
    <cellStyle name="20% - Accent6 4 2 5" xfId="3017"/>
    <cellStyle name="20% - Accent6 4 2 6" xfId="3019"/>
    <cellStyle name="20% - Accent6 4 3" xfId="3022"/>
    <cellStyle name="20% - Accent6 4 3 2" xfId="3023"/>
    <cellStyle name="20% - Accent6 4 3 3" xfId="3024"/>
    <cellStyle name="20% - Accent6 4 4" xfId="3027"/>
    <cellStyle name="20% - Accent6 4 4 2" xfId="3029"/>
    <cellStyle name="20% - Accent6 4 4 3" xfId="3031"/>
    <cellStyle name="20% - Accent6 4 5" xfId="2513"/>
    <cellStyle name="20% - Accent6 4 5 2" xfId="3032"/>
    <cellStyle name="20% - Accent6 4 5 3" xfId="3033"/>
    <cellStyle name="20% - Accent6 4 6" xfId="2516"/>
    <cellStyle name="20% - Accent6 4 6 2" xfId="3034"/>
    <cellStyle name="20% - Accent6 4 6 3" xfId="3035"/>
    <cellStyle name="20% - Accent6 4 7" xfId="3036"/>
    <cellStyle name="20% - Accent6 4 8" xfId="3037"/>
    <cellStyle name="20% - Accent6 5" xfId="3042"/>
    <cellStyle name="20% - Accent6 5 2" xfId="3045"/>
    <cellStyle name="20% - Accent6 5 2 2" xfId="3046"/>
    <cellStyle name="20% - Accent6 5 2 2 2" xfId="3050"/>
    <cellStyle name="20% - Accent6 5 2 2 3" xfId="706"/>
    <cellStyle name="20% - Accent6 5 2 3" xfId="3051"/>
    <cellStyle name="20% - Accent6 5 2 3 2" xfId="3055"/>
    <cellStyle name="20% - Accent6 5 2 3 3" xfId="724"/>
    <cellStyle name="20% - Accent6 5 2 4" xfId="3056"/>
    <cellStyle name="20% - Accent6 5 2 4 2" xfId="3060"/>
    <cellStyle name="20% - Accent6 5 2 4 3" xfId="747"/>
    <cellStyle name="20% - Accent6 5 2 5" xfId="3062"/>
    <cellStyle name="20% - Accent6 5 2 6" xfId="3064"/>
    <cellStyle name="20% - Accent6 5 3" xfId="3066"/>
    <cellStyle name="20% - Accent6 5 3 2" xfId="3067"/>
    <cellStyle name="20% - Accent6 5 3 3" xfId="3068"/>
    <cellStyle name="20% - Accent6 5 4" xfId="3070"/>
    <cellStyle name="20% - Accent6 5 4 2" xfId="3075"/>
    <cellStyle name="20% - Accent6 5 4 3" xfId="3079"/>
    <cellStyle name="20% - Accent6 5 5" xfId="2523"/>
    <cellStyle name="20% - Accent6 5 5 2" xfId="3082"/>
    <cellStyle name="20% - Accent6 5 5 3" xfId="3083"/>
    <cellStyle name="20% - Accent6 5 6" xfId="2528"/>
    <cellStyle name="20% - Accent6 5 6 2" xfId="3086"/>
    <cellStyle name="20% - Accent6 5 6 3" xfId="3087"/>
    <cellStyle name="20% - Accent6 5 7" xfId="3089"/>
    <cellStyle name="20% - Accent6 5 8" xfId="3090"/>
    <cellStyle name="20% - Accent6 57" xfId="2837"/>
    <cellStyle name="20% - Accent6 57 2" xfId="2841"/>
    <cellStyle name="20% - Accent6 57 3" xfId="2845"/>
    <cellStyle name="20% - Accent6 58" xfId="2851"/>
    <cellStyle name="20% - Accent6 58 2" xfId="2856"/>
    <cellStyle name="20% - Accent6 58 3" xfId="2859"/>
    <cellStyle name="20% - Accent6 59" xfId="2865"/>
    <cellStyle name="20% - Accent6 59 2" xfId="2870"/>
    <cellStyle name="20% - Accent6 59 3" xfId="2873"/>
    <cellStyle name="20% - Accent6 6" xfId="3095"/>
    <cellStyle name="20% - Accent6 6 2" xfId="3104"/>
    <cellStyle name="20% - Accent6 6 2 2" xfId="1556"/>
    <cellStyle name="20% - Accent6 6 2 2 2" xfId="1715"/>
    <cellStyle name="20% - Accent6 6 2 2 3" xfId="1652"/>
    <cellStyle name="20% - Accent6 6 2 3" xfId="3107"/>
    <cellStyle name="20% - Accent6 6 2 3 2" xfId="1188"/>
    <cellStyle name="20% - Accent6 6 2 3 3" xfId="1660"/>
    <cellStyle name="20% - Accent6 6 2 4" xfId="3109"/>
    <cellStyle name="20% - Accent6 6 2 4 2" xfId="1738"/>
    <cellStyle name="20% - Accent6 6 2 4 3" xfId="1669"/>
    <cellStyle name="20% - Accent6 6 2 5" xfId="3112"/>
    <cellStyle name="20% - Accent6 6 2 6" xfId="3114"/>
    <cellStyle name="20% - Accent6 6 3" xfId="3120"/>
    <cellStyle name="20% - Accent6 6 3 2" xfId="1091"/>
    <cellStyle name="20% - Accent6 6 3 3" xfId="3125"/>
    <cellStyle name="20% - Accent6 6 4" xfId="3128"/>
    <cellStyle name="20% - Accent6 6 4 2" xfId="1109"/>
    <cellStyle name="20% - Accent6 6 4 3" xfId="3135"/>
    <cellStyle name="20% - Accent6 6 5" xfId="3138"/>
    <cellStyle name="20% - Accent6 6 5 2" xfId="878"/>
    <cellStyle name="20% - Accent6 6 5 3" xfId="3142"/>
    <cellStyle name="20% - Accent6 6 6" xfId="3145"/>
    <cellStyle name="20% - Accent6 6 6 2" xfId="1134"/>
    <cellStyle name="20% - Accent6 6 6 3" xfId="3148"/>
    <cellStyle name="20% - Accent6 6 7" xfId="3151"/>
    <cellStyle name="20% - Accent6 6 8" xfId="3153"/>
    <cellStyle name="20% - Accent6 7" xfId="3155"/>
    <cellStyle name="20% - Accent6 7 2" xfId="3160"/>
    <cellStyle name="20% - Accent6 7 2 2" xfId="1753"/>
    <cellStyle name="20% - Accent6 7 2 2 2" xfId="3161"/>
    <cellStyle name="20% - Accent6 7 2 2 3" xfId="1986"/>
    <cellStyle name="20% - Accent6 7 2 3" xfId="3163"/>
    <cellStyle name="20% - Accent6 7 2 3 2" xfId="3164"/>
    <cellStyle name="20% - Accent6 7 2 3 3" xfId="1990"/>
    <cellStyle name="20% - Accent6 7 2 4" xfId="3165"/>
    <cellStyle name="20% - Accent6 7 2 4 2" xfId="3167"/>
    <cellStyle name="20% - Accent6 7 2 4 3" xfId="2017"/>
    <cellStyle name="20% - Accent6 7 2 5" xfId="3169"/>
    <cellStyle name="20% - Accent6 7 2 6" xfId="3171"/>
    <cellStyle name="20% - Accent6 7 3" xfId="3175"/>
    <cellStyle name="20% - Accent6 7 3 2" xfId="3178"/>
    <cellStyle name="20% - Accent6 7 3 3" xfId="3180"/>
    <cellStyle name="20% - Accent6 7 4" xfId="3187"/>
    <cellStyle name="20% - Accent6 7 4 2" xfId="3190"/>
    <cellStyle name="20% - Accent6 7 4 3" xfId="3193"/>
    <cellStyle name="20% - Accent6 7 5" xfId="3198"/>
    <cellStyle name="20% - Accent6 7 5 2" xfId="3202"/>
    <cellStyle name="20% - Accent6 7 5 3" xfId="3205"/>
    <cellStyle name="20% - Accent6 7 6" xfId="3210"/>
    <cellStyle name="20% - Accent6 7 6 2" xfId="3214"/>
    <cellStyle name="20% - Accent6 7 6 3" xfId="3218"/>
    <cellStyle name="20% - Accent6 7 7" xfId="3224"/>
    <cellStyle name="20% - Accent6 7 8" xfId="3229"/>
    <cellStyle name="20% - Accent6 8" xfId="3232"/>
    <cellStyle name="20% - Accent6 8 2" xfId="3240"/>
    <cellStyle name="20% - Accent6 8 2 2" xfId="3242"/>
    <cellStyle name="20% - Accent6 8 2 2 2" xfId="3243"/>
    <cellStyle name="20% - Accent6 8 2 2 3" xfId="2799"/>
    <cellStyle name="20% - Accent6 8 2 3" xfId="1043"/>
    <cellStyle name="20% - Accent6 8 2 3 2" xfId="3246"/>
    <cellStyle name="20% - Accent6 8 2 3 3" xfId="2884"/>
    <cellStyle name="20% - Accent6 8 2 4" xfId="1052"/>
    <cellStyle name="20% - Accent6 8 2 4 2" xfId="3249"/>
    <cellStyle name="20% - Accent6 8 2 4 3" xfId="2911"/>
    <cellStyle name="20% - Accent6 8 2 5" xfId="3251"/>
    <cellStyle name="20% - Accent6 8 2 6" xfId="3252"/>
    <cellStyle name="20% - Accent6 8 3" xfId="3256"/>
    <cellStyle name="20% - Accent6 8 3 2" xfId="3258"/>
    <cellStyle name="20% - Accent6 8 3 3" xfId="104"/>
    <cellStyle name="20% - Accent6 8 4" xfId="3263"/>
    <cellStyle name="20% - Accent6 8 4 2" xfId="3264"/>
    <cellStyle name="20% - Accent6 8 4 3" xfId="3265"/>
    <cellStyle name="20% - Accent6 8 5" xfId="3268"/>
    <cellStyle name="20% - Accent6 8 5 2" xfId="3270"/>
    <cellStyle name="20% - Accent6 8 5 3" xfId="3271"/>
    <cellStyle name="20% - Accent6 8 6" xfId="3272"/>
    <cellStyle name="20% - Accent6 8 6 2" xfId="1076"/>
    <cellStyle name="20% - Accent6 8 6 3" xfId="175"/>
    <cellStyle name="20% - Accent6 8 7" xfId="3273"/>
    <cellStyle name="20% - Accent6 8 8" xfId="3274"/>
    <cellStyle name="20% - Accent6 9" xfId="3277"/>
    <cellStyle name="20% - Accent6 9 2" xfId="3283"/>
    <cellStyle name="20% - Accent6 9 2 2" xfId="3287"/>
    <cellStyle name="20% - Accent6 9 2 2 2" xfId="3290"/>
    <cellStyle name="20% - Accent6 9 2 2 3" xfId="3295"/>
    <cellStyle name="20% - Accent6 9 2 3" xfId="3301"/>
    <cellStyle name="20% - Accent6 9 2 3 2" xfId="3304"/>
    <cellStyle name="20% - Accent6 9 2 3 3" xfId="3308"/>
    <cellStyle name="20% - Accent6 9 2 4" xfId="3312"/>
    <cellStyle name="20% - Accent6 9 2 4 2" xfId="692"/>
    <cellStyle name="20% - Accent6 9 2 4 3" xfId="711"/>
    <cellStyle name="20% - Accent6 9 2 5" xfId="3314"/>
    <cellStyle name="20% - Accent6 9 2 6" xfId="3318"/>
    <cellStyle name="20% - Accent6 9 3" xfId="3322"/>
    <cellStyle name="20% - Accent6 9 3 2" xfId="3326"/>
    <cellStyle name="20% - Accent6 9 3 3" xfId="3330"/>
    <cellStyle name="20% - Accent6 9 4" xfId="3334"/>
    <cellStyle name="20% - Accent6 9 4 2" xfId="3338"/>
    <cellStyle name="20% - Accent6 9 4 3" xfId="3343"/>
    <cellStyle name="20% - Accent6 9 5" xfId="3347"/>
    <cellStyle name="20% - Accent6 9 5 2" xfId="3351"/>
    <cellStyle name="20% - Accent6 9 5 3" xfId="3354"/>
    <cellStyle name="20% - Accent6 9 6" xfId="3355"/>
    <cellStyle name="20% - Accent6 9 6 2" xfId="3358"/>
    <cellStyle name="20% - Accent6 9 6 3" xfId="3361"/>
    <cellStyle name="20% - Accent6 9 7" xfId="3362"/>
    <cellStyle name="20% - Accent6 9 8" xfId="3363"/>
    <cellStyle name="40% - Accent1 10" xfId="3365"/>
    <cellStyle name="40% - Accent1 10 2" xfId="2520"/>
    <cellStyle name="40% - Accent1 10 3" xfId="2533"/>
    <cellStyle name="40% - Accent1 11" xfId="3369"/>
    <cellStyle name="40% - Accent1 11 2" xfId="2599"/>
    <cellStyle name="40% - Accent1 11 3" xfId="2607"/>
    <cellStyle name="40% - Accent1 12" xfId="3371"/>
    <cellStyle name="40% - Accent1 12 2" xfId="2673"/>
    <cellStyle name="40% - Accent1 12 3" xfId="2676"/>
    <cellStyle name="40% - Accent1 13" xfId="3374"/>
    <cellStyle name="40% - Accent1 13 2" xfId="2731"/>
    <cellStyle name="40% - Accent1 13 3" xfId="2735"/>
    <cellStyle name="40% - Accent1 14" xfId="3380"/>
    <cellStyle name="40% - Accent1 14 2" xfId="2771"/>
    <cellStyle name="40% - Accent1 14 3" xfId="2778"/>
    <cellStyle name="40% - Accent1 15" xfId="3384"/>
    <cellStyle name="40% - Accent1 15 2" xfId="3387"/>
    <cellStyle name="40% - Accent1 15 3" xfId="3389"/>
    <cellStyle name="40% - Accent1 16" xfId="3391"/>
    <cellStyle name="40% - Accent1 16 2" xfId="3394"/>
    <cellStyle name="40% - Accent1 16 3" xfId="3396"/>
    <cellStyle name="40% - Accent1 17" xfId="3398"/>
    <cellStyle name="40% - Accent1 17 2" xfId="3400"/>
    <cellStyle name="40% - Accent1 17 3" xfId="3402"/>
    <cellStyle name="40% - Accent1 18" xfId="3404"/>
    <cellStyle name="40% - Accent1 18 2" xfId="3406"/>
    <cellStyle name="40% - Accent1 18 3" xfId="3408"/>
    <cellStyle name="40% - Accent1 19" xfId="3411"/>
    <cellStyle name="40% - Accent1 19 2" xfId="2000"/>
    <cellStyle name="40% - Accent1 19 3" xfId="2006"/>
    <cellStyle name="40% - Accent1 2" xfId="3412"/>
    <cellStyle name="40% - Accent1 2 10" xfId="3423"/>
    <cellStyle name="40% - Accent1 2 10 2" xfId="3426"/>
    <cellStyle name="40% - Accent1 2 10 3" xfId="1976"/>
    <cellStyle name="40% - Accent1 2 11" xfId="934"/>
    <cellStyle name="40% - Accent1 2 11 2" xfId="3430"/>
    <cellStyle name="40% - Accent1 2 11 3" xfId="2063"/>
    <cellStyle name="40% - Accent1 2 12" xfId="940"/>
    <cellStyle name="40% - Accent1 2 12 2" xfId="3435"/>
    <cellStyle name="40% - Accent1 2 12 3" xfId="2080"/>
    <cellStyle name="40% - Accent1 2 13" xfId="3439"/>
    <cellStyle name="40% - Accent1 2 13 2" xfId="1035"/>
    <cellStyle name="40% - Accent1 2 13 3" xfId="1044"/>
    <cellStyle name="40% - Accent1 2 14" xfId="3440"/>
    <cellStyle name="40% - Accent1 2 14 2" xfId="3441"/>
    <cellStyle name="40% - Accent1 2 14 3" xfId="2136"/>
    <cellStyle name="40% - Accent1 2 15" xfId="3446"/>
    <cellStyle name="40% - Accent1 2 15 2" xfId="3447"/>
    <cellStyle name="40% - Accent1 2 15 2 2" xfId="3451"/>
    <cellStyle name="40% - Accent1 2 15 2 3" xfId="3453"/>
    <cellStyle name="40% - Accent1 2 15 3" xfId="2143"/>
    <cellStyle name="40% - Accent1 2 15 3 2" xfId="3454"/>
    <cellStyle name="40% - Accent1 2 15 3 3" xfId="3455"/>
    <cellStyle name="40% - Accent1 2 15 4" xfId="2147"/>
    <cellStyle name="40% - Accent1 2 15 4 2" xfId="3456"/>
    <cellStyle name="40% - Accent1 2 15 4 3" xfId="3457"/>
    <cellStyle name="40% - Accent1 2 15 5" xfId="3458"/>
    <cellStyle name="40% - Accent1 2 15 6" xfId="3459"/>
    <cellStyle name="40% - Accent1 2 16" xfId="3461"/>
    <cellStyle name="40% - Accent1 2 16 2" xfId="3463"/>
    <cellStyle name="40% - Accent1 2 16 3" xfId="2154"/>
    <cellStyle name="40% - Accent1 2 17" xfId="3464"/>
    <cellStyle name="40% - Accent1 2 17 2" xfId="3465"/>
    <cellStyle name="40% - Accent1 2 17 3" xfId="2167"/>
    <cellStyle name="40% - Accent1 2 18" xfId="3466"/>
    <cellStyle name="40% - Accent1 2 18 2" xfId="3467"/>
    <cellStyle name="40% - Accent1 2 18 3" xfId="3468"/>
    <cellStyle name="40% - Accent1 2 19" xfId="3470"/>
    <cellStyle name="40% - Accent1 2 19 2" xfId="3471"/>
    <cellStyle name="40% - Accent1 2 19 3" xfId="3472"/>
    <cellStyle name="40% - Accent1 2 2" xfId="3477"/>
    <cellStyle name="40% - Accent1 2 2 2" xfId="3482"/>
    <cellStyle name="40% - Accent1 2 2 3" xfId="3488"/>
    <cellStyle name="40% - Accent1 2 20" xfId="3445"/>
    <cellStyle name="40% - Accent1 2 21" xfId="3460"/>
    <cellStyle name="40% - Accent1 2 3" xfId="3492"/>
    <cellStyle name="40% - Accent1 2 3 2" xfId="3496"/>
    <cellStyle name="40% - Accent1 2 3 3" xfId="3502"/>
    <cellStyle name="40% - Accent1 2 4" xfId="3508"/>
    <cellStyle name="40% - Accent1 2 4 2" xfId="3515"/>
    <cellStyle name="40% - Accent1 2 4 3" xfId="3522"/>
    <cellStyle name="40% - Accent1 2 5" xfId="3527"/>
    <cellStyle name="40% - Accent1 2 5 2" xfId="3530"/>
    <cellStyle name="40% - Accent1 2 5 3" xfId="3535"/>
    <cellStyle name="40% - Accent1 2 6" xfId="3539"/>
    <cellStyle name="40% - Accent1 2 6 2" xfId="3542"/>
    <cellStyle name="40% - Accent1 2 6 3" xfId="3546"/>
    <cellStyle name="40% - Accent1 2 7" xfId="3551"/>
    <cellStyle name="40% - Accent1 2 7 2" xfId="3555"/>
    <cellStyle name="40% - Accent1 2 7 3" xfId="3560"/>
    <cellStyle name="40% - Accent1 2 8" xfId="3565"/>
    <cellStyle name="40% - Accent1 2 8 2" xfId="3567"/>
    <cellStyle name="40% - Accent1 2 8 3" xfId="3573"/>
    <cellStyle name="40% - Accent1 2 9" xfId="3579"/>
    <cellStyle name="40% - Accent1 2 9 2" xfId="3581"/>
    <cellStyle name="40% - Accent1 2 9 3" xfId="3587"/>
    <cellStyle name="40% - Accent1 2_Data Driver PT  MAP" xfId="3590"/>
    <cellStyle name="40% - Accent1 20" xfId="3383"/>
    <cellStyle name="40% - Accent1 20 2" xfId="3386"/>
    <cellStyle name="40% - Accent1 20 3" xfId="3388"/>
    <cellStyle name="40% - Accent1 21" xfId="3390"/>
    <cellStyle name="40% - Accent1 21 2" xfId="3393"/>
    <cellStyle name="40% - Accent1 21 3" xfId="3395"/>
    <cellStyle name="40% - Accent1 22" xfId="3397"/>
    <cellStyle name="40% - Accent1 22 2" xfId="3399"/>
    <cellStyle name="40% - Accent1 22 3" xfId="3401"/>
    <cellStyle name="40% - Accent1 23" xfId="3403"/>
    <cellStyle name="40% - Accent1 23 2" xfId="3405"/>
    <cellStyle name="40% - Accent1 23 3" xfId="3407"/>
    <cellStyle name="40% - Accent1 24" xfId="3410"/>
    <cellStyle name="40% - Accent1 24 2" xfId="1999"/>
    <cellStyle name="40% - Accent1 24 3" xfId="2005"/>
    <cellStyle name="40% - Accent1 25" xfId="3591"/>
    <cellStyle name="40% - Accent1 25 2" xfId="3592"/>
    <cellStyle name="40% - Accent1 25 3" xfId="3593"/>
    <cellStyle name="40% - Accent1 3" xfId="3594"/>
    <cellStyle name="40% - Accent1 3 2" xfId="3600"/>
    <cellStyle name="40% - Accent1 3 3" xfId="3601"/>
    <cellStyle name="40% - Accent1 4" xfId="1193"/>
    <cellStyle name="40% - Accent1 4 2" xfId="3603"/>
    <cellStyle name="40% - Accent1 4 3" xfId="3604"/>
    <cellStyle name="40% - Accent1 5" xfId="205"/>
    <cellStyle name="40% - Accent1 5 2" xfId="3606"/>
    <cellStyle name="40% - Accent1 5 3" xfId="3608"/>
    <cellStyle name="40% - Accent1 57" xfId="3610"/>
    <cellStyle name="40% - Accent1 57 2" xfId="3611"/>
    <cellStyle name="40% - Accent1 57 3" xfId="3612"/>
    <cellStyle name="40% - Accent1 58" xfId="3614"/>
    <cellStyle name="40% - Accent1 58 2" xfId="3615"/>
    <cellStyle name="40% - Accent1 58 3" xfId="3616"/>
    <cellStyle name="40% - Accent1 59" xfId="3620"/>
    <cellStyle name="40% - Accent1 59 2" xfId="3621"/>
    <cellStyle name="40% - Accent1 59 3" xfId="3623"/>
    <cellStyle name="40% - Accent1 6" xfId="3624"/>
    <cellStyle name="40% - Accent1 6 2" xfId="3630"/>
    <cellStyle name="40% - Accent1 6 3" xfId="3631"/>
    <cellStyle name="40% - Accent1 7" xfId="2264"/>
    <cellStyle name="40% - Accent1 7 2" xfId="3635"/>
    <cellStyle name="40% - Accent1 7 3" xfId="449"/>
    <cellStyle name="40% - Accent1 8" xfId="830"/>
    <cellStyle name="40% - Accent1 8 2" xfId="3637"/>
    <cellStyle name="40% - Accent1 8 3" xfId="592"/>
    <cellStyle name="40% - Accent1 9" xfId="841"/>
    <cellStyle name="40% - Accent1 9 2" xfId="3639"/>
    <cellStyle name="40% - Accent1 9 3" xfId="597"/>
    <cellStyle name="40% - Accent2 10" xfId="3625"/>
    <cellStyle name="40% - Accent2 10 2" xfId="3628"/>
    <cellStyle name="40% - Accent2 10 3" xfId="3632"/>
    <cellStyle name="40% - Accent2 11" xfId="2265"/>
    <cellStyle name="40% - Accent2 11 2" xfId="3636"/>
    <cellStyle name="40% - Accent2 11 3" xfId="450"/>
    <cellStyle name="40% - Accent2 12" xfId="831"/>
    <cellStyle name="40% - Accent2 12 2" xfId="3638"/>
    <cellStyle name="40% - Accent2 12 3" xfId="593"/>
    <cellStyle name="40% - Accent2 13" xfId="842"/>
    <cellStyle name="40% - Accent2 13 2" xfId="3640"/>
    <cellStyle name="40% - Accent2 13 3" xfId="598"/>
    <cellStyle name="40% - Accent2 14" xfId="368"/>
    <cellStyle name="40% - Accent2 14 2" xfId="3641"/>
    <cellStyle name="40% - Accent2 14 3" xfId="609"/>
    <cellStyle name="40% - Accent2 15" xfId="375"/>
    <cellStyle name="40% - Accent2 15 2" xfId="3643"/>
    <cellStyle name="40% - Accent2 15 3" xfId="700"/>
    <cellStyle name="40% - Accent2 16" xfId="3645"/>
    <cellStyle name="40% - Accent2 16 2" xfId="3648"/>
    <cellStyle name="40% - Accent2 16 3" xfId="718"/>
    <cellStyle name="40% - Accent2 17" xfId="3650"/>
    <cellStyle name="40% - Accent2 17 2" xfId="3652"/>
    <cellStyle name="40% - Accent2 17 3" xfId="739"/>
    <cellStyle name="40% - Accent2 18" xfId="3654"/>
    <cellStyle name="40% - Accent2 18 2" xfId="3656"/>
    <cellStyle name="40% - Accent2 18 3" xfId="755"/>
    <cellStyle name="40% - Accent2 19" xfId="3658"/>
    <cellStyle name="40% - Accent2 19 2" xfId="3660"/>
    <cellStyle name="40% - Accent2 19 3" xfId="3662"/>
    <cellStyle name="40% - Accent2 2" xfId="3664"/>
    <cellStyle name="40% - Accent2 2 10" xfId="3669"/>
    <cellStyle name="40% - Accent2 2 2" xfId="3673"/>
    <cellStyle name="40% - Accent2 2 2 2" xfId="3677"/>
    <cellStyle name="40% - Accent2 2 2 3" xfId="3678"/>
    <cellStyle name="40% - Accent2 2 3" xfId="3680"/>
    <cellStyle name="40% - Accent2 2 3 2" xfId="3687"/>
    <cellStyle name="40% - Accent2 2 3 3" xfId="3692"/>
    <cellStyle name="40% - Accent2 2 4" xfId="3694"/>
    <cellStyle name="40% - Accent2 2 4 2" xfId="3703"/>
    <cellStyle name="40% - Accent2 2 4 2 2" xfId="3705"/>
    <cellStyle name="40% - Accent2 2 4 2 3" xfId="3707"/>
    <cellStyle name="40% - Accent2 2 4 3" xfId="3716"/>
    <cellStyle name="40% - Accent2 2 4 3 2" xfId="3719"/>
    <cellStyle name="40% - Accent2 2 4 3 3" xfId="3721"/>
    <cellStyle name="40% - Accent2 2 4 4" xfId="3724"/>
    <cellStyle name="40% - Accent2 2 4 4 2" xfId="3726"/>
    <cellStyle name="40% - Accent2 2 4 4 3" xfId="3728"/>
    <cellStyle name="40% - Accent2 2 4 5" xfId="3729"/>
    <cellStyle name="40% - Accent2 2 4 6" xfId="3732"/>
    <cellStyle name="40% - Accent2 2 5" xfId="3736"/>
    <cellStyle name="40% - Accent2 2 5 2" xfId="3742"/>
    <cellStyle name="40% - Accent2 2 5 3" xfId="3751"/>
    <cellStyle name="40% - Accent2 2 6" xfId="3756"/>
    <cellStyle name="40% - Accent2 2 6 2" xfId="3760"/>
    <cellStyle name="40% - Accent2 2 6 3" xfId="3767"/>
    <cellStyle name="40% - Accent2 2 7" xfId="3772"/>
    <cellStyle name="40% - Accent2 2 7 2" xfId="3776"/>
    <cellStyle name="40% - Accent2 2 7 3" xfId="3781"/>
    <cellStyle name="40% - Accent2 2 8" xfId="3787"/>
    <cellStyle name="40% - Accent2 2 8 2" xfId="3790"/>
    <cellStyle name="40% - Accent2 2 8 3" xfId="3795"/>
    <cellStyle name="40% - Accent2 2 9" xfId="3804"/>
    <cellStyle name="40% - Accent2 2_Data Driver PT  MAP" xfId="525"/>
    <cellStyle name="40% - Accent2 20" xfId="374"/>
    <cellStyle name="40% - Accent2 20 2" xfId="3642"/>
    <cellStyle name="40% - Accent2 20 3" xfId="699"/>
    <cellStyle name="40% - Accent2 21" xfId="3644"/>
    <cellStyle name="40% - Accent2 21 2" xfId="3647"/>
    <cellStyle name="40% - Accent2 21 3" xfId="717"/>
    <cellStyle name="40% - Accent2 22" xfId="3649"/>
    <cellStyle name="40% - Accent2 22 2" xfId="3651"/>
    <cellStyle name="40% - Accent2 22 3" xfId="738"/>
    <cellStyle name="40% - Accent2 23" xfId="3653"/>
    <cellStyle name="40% - Accent2 23 2" xfId="3655"/>
    <cellStyle name="40% - Accent2 23 3" xfId="754"/>
    <cellStyle name="40% - Accent2 24" xfId="3657"/>
    <cellStyle name="40% - Accent2 24 2" xfId="3659"/>
    <cellStyle name="40% - Accent2 24 3" xfId="3661"/>
    <cellStyle name="40% - Accent2 25" xfId="3805"/>
    <cellStyle name="40% - Accent2 25 2" xfId="3806"/>
    <cellStyle name="40% - Accent2 25 3" xfId="3807"/>
    <cellStyle name="40% - Accent2 3" xfId="3809"/>
    <cellStyle name="40% - Accent2 3 2" xfId="3812"/>
    <cellStyle name="40% - Accent2 3 3" xfId="3816"/>
    <cellStyle name="40% - Accent2 4" xfId="1199"/>
    <cellStyle name="40% - Accent2 4 2" xfId="3817"/>
    <cellStyle name="40% - Accent2 4 3" xfId="3820"/>
    <cellStyle name="40% - Accent2 5" xfId="212"/>
    <cellStyle name="40% - Accent2 5 2" xfId="3823"/>
    <cellStyle name="40% - Accent2 5 3" xfId="3826"/>
    <cellStyle name="40% - Accent2 57" xfId="855"/>
    <cellStyle name="40% - Accent2 57 2" xfId="3595"/>
    <cellStyle name="40% - Accent2 57 3" xfId="1194"/>
    <cellStyle name="40% - Accent2 58" xfId="868"/>
    <cellStyle name="40% - Accent2 58 2" xfId="3810"/>
    <cellStyle name="40% - Accent2 58 3" xfId="1200"/>
    <cellStyle name="40% - Accent2 59" xfId="334"/>
    <cellStyle name="40% - Accent2 59 2" xfId="3828"/>
    <cellStyle name="40% - Accent2 59 3" xfId="731"/>
    <cellStyle name="40% - Accent2 6" xfId="3830"/>
    <cellStyle name="40% - Accent2 6 2" xfId="3833"/>
    <cellStyle name="40% - Accent2 6 3" xfId="3835"/>
    <cellStyle name="40% - Accent2 7" xfId="2270"/>
    <cellStyle name="40% - Accent2 7 2" xfId="2787"/>
    <cellStyle name="40% - Accent2 7 3" xfId="1081"/>
    <cellStyle name="40% - Accent2 8" xfId="856"/>
    <cellStyle name="40% - Accent2 8 2" xfId="3596"/>
    <cellStyle name="40% - Accent2 8 3" xfId="1195"/>
    <cellStyle name="40% - Accent2 9" xfId="869"/>
    <cellStyle name="40% - Accent2 9 2" xfId="3811"/>
    <cellStyle name="40% - Accent2 9 3" xfId="1201"/>
    <cellStyle name="40% - Accent3 10" xfId="3836"/>
    <cellStyle name="40% - Accent3 10 2" xfId="3844"/>
    <cellStyle name="40% - Accent3 10 3" xfId="3852"/>
    <cellStyle name="40% - Accent3 11" xfId="3854"/>
    <cellStyle name="40% - Accent3 11 2" xfId="3859"/>
    <cellStyle name="40% - Accent3 11 3" xfId="2794"/>
    <cellStyle name="40% - Accent3 12" xfId="955"/>
    <cellStyle name="40% - Accent3 12 2" xfId="3863"/>
    <cellStyle name="40% - Accent3 12 3" xfId="2937"/>
    <cellStyle name="40% - Accent3 13" xfId="960"/>
    <cellStyle name="40% - Accent3 13 2" xfId="3866"/>
    <cellStyle name="40% - Accent3 13 3" xfId="3010"/>
    <cellStyle name="40% - Accent3 14" xfId="3869"/>
    <cellStyle name="40% - Accent3 14 2" xfId="3871"/>
    <cellStyle name="40% - Accent3 14 3" xfId="3044"/>
    <cellStyle name="40% - Accent3 15" xfId="3874"/>
    <cellStyle name="40% - Accent3 15 2" xfId="3881"/>
    <cellStyle name="40% - Accent3 15 3" xfId="3102"/>
    <cellStyle name="40% - Accent3 16" xfId="3886"/>
    <cellStyle name="40% - Accent3 16 2" xfId="3889"/>
    <cellStyle name="40% - Accent3 16 3" xfId="3158"/>
    <cellStyle name="40% - Accent3 17" xfId="3894"/>
    <cellStyle name="40% - Accent3 17 2" xfId="3898"/>
    <cellStyle name="40% - Accent3 17 3" xfId="3237"/>
    <cellStyle name="40% - Accent3 18" xfId="3901"/>
    <cellStyle name="40% - Accent3 18 2" xfId="3903"/>
    <cellStyle name="40% - Accent3 18 3" xfId="3280"/>
    <cellStyle name="40% - Accent3 19" xfId="3905"/>
    <cellStyle name="40% - Accent3 19 2" xfId="3907"/>
    <cellStyle name="40% - Accent3 19 3" xfId="3910"/>
    <cellStyle name="40% - Accent3 2" xfId="3912"/>
    <cellStyle name="40% - Accent3 2 10" xfId="3914"/>
    <cellStyle name="40% - Accent3 2 10 2" xfId="3918"/>
    <cellStyle name="40% - Accent3 2 10 3" xfId="3919"/>
    <cellStyle name="40% - Accent3 2 11" xfId="1096"/>
    <cellStyle name="40% - Accent3 2 11 2" xfId="2797"/>
    <cellStyle name="40% - Accent3 2 11 3" xfId="2881"/>
    <cellStyle name="40% - Accent3 2 12" xfId="1106"/>
    <cellStyle name="40% - Accent3 2 12 2" xfId="2967"/>
    <cellStyle name="40% - Accent3 2 12 3" xfId="2974"/>
    <cellStyle name="40% - Accent3 2 13" xfId="3131"/>
    <cellStyle name="40% - Accent3 2 13 2" xfId="3021"/>
    <cellStyle name="40% - Accent3 2 13 3" xfId="3026"/>
    <cellStyle name="40% - Accent3 2 14" xfId="3921"/>
    <cellStyle name="40% - Accent3 2 14 2" xfId="3065"/>
    <cellStyle name="40% - Accent3 2 14 3" xfId="3069"/>
    <cellStyle name="40% - Accent3 2 15" xfId="3924"/>
    <cellStyle name="40% - Accent3 2 15 2" xfId="3119"/>
    <cellStyle name="40% - Accent3 2 15 2 2" xfId="1090"/>
    <cellStyle name="40% - Accent3 2 15 2 3" xfId="3124"/>
    <cellStyle name="40% - Accent3 2 15 3" xfId="3126"/>
    <cellStyle name="40% - Accent3 2 15 3 2" xfId="1104"/>
    <cellStyle name="40% - Accent3 2 15 3 3" xfId="3129"/>
    <cellStyle name="40% - Accent3 2 15 4" xfId="3136"/>
    <cellStyle name="40% - Accent3 2 15 4 2" xfId="875"/>
    <cellStyle name="40% - Accent3 2 15 4 3" xfId="3139"/>
    <cellStyle name="40% - Accent3 2 15 5" xfId="3143"/>
    <cellStyle name="40% - Accent3 2 15 6" xfId="3149"/>
    <cellStyle name="40% - Accent3 2 16" xfId="3926"/>
    <cellStyle name="40% - Accent3 2 16 2" xfId="3173"/>
    <cellStyle name="40% - Accent3 2 16 3" xfId="3184"/>
    <cellStyle name="40% - Accent3 2 17" xfId="3927"/>
    <cellStyle name="40% - Accent3 2 17 2" xfId="3253"/>
    <cellStyle name="40% - Accent3 2 17 3" xfId="3261"/>
    <cellStyle name="40% - Accent3 2 18" xfId="3931"/>
    <cellStyle name="40% - Accent3 2 18 2" xfId="3319"/>
    <cellStyle name="40% - Accent3 2 18 3" xfId="3332"/>
    <cellStyle name="40% - Accent3 2 19" xfId="3935"/>
    <cellStyle name="40% - Accent3 2 19 2" xfId="3936"/>
    <cellStyle name="40% - Accent3 2 19 3" xfId="3938"/>
    <cellStyle name="40% - Accent3 2 2" xfId="3941"/>
    <cellStyle name="40% - Accent3 2 2 2" xfId="3942"/>
    <cellStyle name="40% - Accent3 2 2 3" xfId="3943"/>
    <cellStyle name="40% - Accent3 2 20" xfId="3923"/>
    <cellStyle name="40% - Accent3 2 21" xfId="3925"/>
    <cellStyle name="40% - Accent3 2 3" xfId="3944"/>
    <cellStyle name="40% - Accent3 2 3 2" xfId="3945"/>
    <cellStyle name="40% - Accent3 2 3 3" xfId="3946"/>
    <cellStyle name="40% - Accent3 2 4" xfId="3947"/>
    <cellStyle name="40% - Accent3 2 4 2" xfId="3950"/>
    <cellStyle name="40% - Accent3 2 4 3" xfId="3953"/>
    <cellStyle name="40% - Accent3 2 5" xfId="3954"/>
    <cellStyle name="40% - Accent3 2 5 2" xfId="3957"/>
    <cellStyle name="40% - Accent3 2 5 3" xfId="3960"/>
    <cellStyle name="40% - Accent3 2 6" xfId="3961"/>
    <cellStyle name="40% - Accent3 2 6 2" xfId="3966"/>
    <cellStyle name="40% - Accent3 2 6 3" xfId="3971"/>
    <cellStyle name="40% - Accent3 2 7" xfId="3553"/>
    <cellStyle name="40% - Accent3 2 7 2" xfId="3976"/>
    <cellStyle name="40% - Accent3 2 7 3" xfId="3978"/>
    <cellStyle name="40% - Accent3 2 8" xfId="3559"/>
    <cellStyle name="40% - Accent3 2 8 2" xfId="2577"/>
    <cellStyle name="40% - Accent3 2 8 3" xfId="3979"/>
    <cellStyle name="40% - Accent3 2 9" xfId="3983"/>
    <cellStyle name="40% - Accent3 2 9 2" xfId="3987"/>
    <cellStyle name="40% - Accent3 2 9 3" xfId="3989"/>
    <cellStyle name="40% - Accent3 2_Data Driver PT  MAP" xfId="3991"/>
    <cellStyle name="40% - Accent3 20" xfId="3873"/>
    <cellStyle name="40% - Accent3 20 2" xfId="3880"/>
    <cellStyle name="40% - Accent3 20 3" xfId="3101"/>
    <cellStyle name="40% - Accent3 21" xfId="3885"/>
    <cellStyle name="40% - Accent3 21 2" xfId="3888"/>
    <cellStyle name="40% - Accent3 21 3" xfId="3157"/>
    <cellStyle name="40% - Accent3 22" xfId="3893"/>
    <cellStyle name="40% - Accent3 22 2" xfId="3897"/>
    <cellStyle name="40% - Accent3 22 3" xfId="3236"/>
    <cellStyle name="40% - Accent3 23" xfId="3900"/>
    <cellStyle name="40% - Accent3 23 2" xfId="3902"/>
    <cellStyle name="40% - Accent3 23 3" xfId="3279"/>
    <cellStyle name="40% - Accent3 24" xfId="3904"/>
    <cellStyle name="40% - Accent3 24 2" xfId="3906"/>
    <cellStyle name="40% - Accent3 24 3" xfId="3909"/>
    <cellStyle name="40% - Accent3 25" xfId="3992"/>
    <cellStyle name="40% - Accent3 25 2" xfId="3997"/>
    <cellStyle name="40% - Accent3 25 3" xfId="4002"/>
    <cellStyle name="40% - Accent3 3" xfId="3829"/>
    <cellStyle name="40% - Accent3 3 2" xfId="4006"/>
    <cellStyle name="40% - Accent3 3 3" xfId="4007"/>
    <cellStyle name="40% - Accent3 4" xfId="732"/>
    <cellStyle name="40% - Accent3 4 2" xfId="4010"/>
    <cellStyle name="40% - Accent3 4 3" xfId="4011"/>
    <cellStyle name="40% - Accent3 5" xfId="247"/>
    <cellStyle name="40% - Accent3 5 2" xfId="4015"/>
    <cellStyle name="40% - Accent3 5 3" xfId="4017"/>
    <cellStyle name="40% - Accent3 57" xfId="969"/>
    <cellStyle name="40% - Accent3 57 2" xfId="4020"/>
    <cellStyle name="40% - Accent3 57 3" xfId="4023"/>
    <cellStyle name="40% - Accent3 58" xfId="973"/>
    <cellStyle name="40% - Accent3 58 2" xfId="4025"/>
    <cellStyle name="40% - Accent3 58 3" xfId="4027"/>
    <cellStyle name="40% - Accent3 59" xfId="4030"/>
    <cellStyle name="40% - Accent3 59 2" xfId="4032"/>
    <cellStyle name="40% - Accent3 59 3" xfId="4034"/>
    <cellStyle name="40% - Accent3 6" xfId="4039"/>
    <cellStyle name="40% - Accent3 6 2" xfId="4043"/>
    <cellStyle name="40% - Accent3 6 3" xfId="4045"/>
    <cellStyle name="40% - Accent3 7" xfId="2280"/>
    <cellStyle name="40% - Accent3 7 2" xfId="4049"/>
    <cellStyle name="40% - Accent3 7 3" xfId="1405"/>
    <cellStyle name="40% - Accent3 8" xfId="888"/>
    <cellStyle name="40% - Accent3 8 2" xfId="4053"/>
    <cellStyle name="40% - Accent3 8 3" xfId="229"/>
    <cellStyle name="40% - Accent3 9" xfId="895"/>
    <cellStyle name="40% - Accent3 9 2" xfId="4057"/>
    <cellStyle name="40% - Accent3 9 3" xfId="1428"/>
    <cellStyle name="40% - Accent4 10" xfId="4058"/>
    <cellStyle name="40% - Accent4 10 2" xfId="4060"/>
    <cellStyle name="40% - Accent4 10 3" xfId="4062"/>
    <cellStyle name="40% - Accent4 11" xfId="4063"/>
    <cellStyle name="40% - Accent4 11 2" xfId="4065"/>
    <cellStyle name="40% - Accent4 11 3" xfId="4067"/>
    <cellStyle name="40% - Accent4 12" xfId="4069"/>
    <cellStyle name="40% - Accent4 12 2" xfId="4071"/>
    <cellStyle name="40% - Accent4 12 3" xfId="4073"/>
    <cellStyle name="40% - Accent4 13" xfId="4075"/>
    <cellStyle name="40% - Accent4 13 2" xfId="4077"/>
    <cellStyle name="40% - Accent4 13 3" xfId="4079"/>
    <cellStyle name="40% - Accent4 14" xfId="4080"/>
    <cellStyle name="40% - Accent4 14 2" xfId="4081"/>
    <cellStyle name="40% - Accent4 14 3" xfId="4082"/>
    <cellStyle name="40% - Accent4 15" xfId="2717"/>
    <cellStyle name="40% - Accent4 15 2" xfId="4085"/>
    <cellStyle name="40% - Accent4 15 3" xfId="4088"/>
    <cellStyle name="40% - Accent4 16" xfId="2721"/>
    <cellStyle name="40% - Accent4 16 2" xfId="4091"/>
    <cellStyle name="40% - Accent4 16 3" xfId="4094"/>
    <cellStyle name="40% - Accent4 17" xfId="4097"/>
    <cellStyle name="40% - Accent4 17 2" xfId="4099"/>
    <cellStyle name="40% - Accent4 17 3" xfId="4101"/>
    <cellStyle name="40% - Accent4 18" xfId="4103"/>
    <cellStyle name="40% - Accent4 18 2" xfId="4105"/>
    <cellStyle name="40% - Accent4 18 3" xfId="4107"/>
    <cellStyle name="40% - Accent4 19" xfId="4110"/>
    <cellStyle name="40% - Accent4 19 2" xfId="4112"/>
    <cellStyle name="40% - Accent4 19 3" xfId="4114"/>
    <cellStyle name="40% - Accent4 2" xfId="4115"/>
    <cellStyle name="40% - Accent4 2 10" xfId="4119"/>
    <cellStyle name="40% - Accent4 2 10 2" xfId="4122"/>
    <cellStyle name="40% - Accent4 2 10 3" xfId="4127"/>
    <cellStyle name="40% - Accent4 2 11" xfId="1937"/>
    <cellStyle name="40% - Accent4 2 11 2" xfId="4136"/>
    <cellStyle name="40% - Accent4 2 11 3" xfId="4146"/>
    <cellStyle name="40% - Accent4 2 12" xfId="1941"/>
    <cellStyle name="40% - Accent4 2 12 2" xfId="4150"/>
    <cellStyle name="40% - Accent4 2 12 3" xfId="4154"/>
    <cellStyle name="40% - Accent4 2 13" xfId="4155"/>
    <cellStyle name="40% - Accent4 2 13 2" xfId="4159"/>
    <cellStyle name="40% - Accent4 2 13 3" xfId="4163"/>
    <cellStyle name="40% - Accent4 2 14" xfId="341"/>
    <cellStyle name="40% - Accent4 2 14 2" xfId="4165"/>
    <cellStyle name="40% - Accent4 2 14 3" xfId="4167"/>
    <cellStyle name="40% - Accent4 2 15" xfId="345"/>
    <cellStyle name="40% - Accent4 2 15 2" xfId="4169"/>
    <cellStyle name="40% - Accent4 2 15 2 2" xfId="330"/>
    <cellStyle name="40% - Accent4 2 15 2 3" xfId="4171"/>
    <cellStyle name="40% - Accent4 2 15 3" xfId="4173"/>
    <cellStyle name="40% - Accent4 2 15 3 2" xfId="382"/>
    <cellStyle name="40% - Accent4 2 15 3 3" xfId="4174"/>
    <cellStyle name="40% - Accent4 2 15 4" xfId="4175"/>
    <cellStyle name="40% - Accent4 2 15 4 2" xfId="1016"/>
    <cellStyle name="40% - Accent4 2 15 4 3" xfId="4176"/>
    <cellStyle name="40% - Accent4 2 15 5" xfId="4178"/>
    <cellStyle name="40% - Accent4 2 15 6" xfId="4180"/>
    <cellStyle name="40% - Accent4 2 16" xfId="4182"/>
    <cellStyle name="40% - Accent4 2 16 2" xfId="4185"/>
    <cellStyle name="40% - Accent4 2 16 3" xfId="4187"/>
    <cellStyle name="40% - Accent4 2 17" xfId="4188"/>
    <cellStyle name="40% - Accent4 2 17 2" xfId="4190"/>
    <cellStyle name="40% - Accent4 2 17 3" xfId="4194"/>
    <cellStyle name="40% - Accent4 2 18" xfId="4196"/>
    <cellStyle name="40% - Accent4 2 18 2" xfId="4198"/>
    <cellStyle name="40% - Accent4 2 18 3" xfId="4199"/>
    <cellStyle name="40% - Accent4 2 19" xfId="4203"/>
    <cellStyle name="40% - Accent4 2 19 2" xfId="4205"/>
    <cellStyle name="40% - Accent4 2 19 3" xfId="4207"/>
    <cellStyle name="40% - Accent4 2 2" xfId="4211"/>
    <cellStyle name="40% - Accent4 2 2 2" xfId="4212"/>
    <cellStyle name="40% - Accent4 2 2 3" xfId="4213"/>
    <cellStyle name="40% - Accent4 2 20" xfId="344"/>
    <cellStyle name="40% - Accent4 2 21" xfId="4181"/>
    <cellStyle name="40% - Accent4 2 3" xfId="12"/>
    <cellStyle name="40% - Accent4 2 3 2" xfId="4221"/>
    <cellStyle name="40% - Accent4 2 3 3" xfId="4229"/>
    <cellStyle name="40% - Accent4 2 4" xfId="285"/>
    <cellStyle name="40% - Accent4 2 4 2" xfId="4237"/>
    <cellStyle name="40% - Accent4 2 4 3" xfId="4243"/>
    <cellStyle name="40% - Accent4 2 5" xfId="4244"/>
    <cellStyle name="40% - Accent4 2 5 2" xfId="4253"/>
    <cellStyle name="40% - Accent4 2 5 3" xfId="4259"/>
    <cellStyle name="40% - Accent4 2 6" xfId="4260"/>
    <cellStyle name="40% - Accent4 2 6 2" xfId="4268"/>
    <cellStyle name="40% - Accent4 2 6 3" xfId="4273"/>
    <cellStyle name="40% - Accent4 2 7" xfId="4274"/>
    <cellStyle name="40% - Accent4 2 7 2" xfId="4282"/>
    <cellStyle name="40% - Accent4 2 7 3" xfId="4285"/>
    <cellStyle name="40% - Accent4 2 8" xfId="4286"/>
    <cellStyle name="40% - Accent4 2 8 2" xfId="4294"/>
    <cellStyle name="40% - Accent4 2 8 3" xfId="4302"/>
    <cellStyle name="40% - Accent4 2 9" xfId="4306"/>
    <cellStyle name="40% - Accent4 2 9 2" xfId="4308"/>
    <cellStyle name="40% - Accent4 2 9 3" xfId="4310"/>
    <cellStyle name="40% - Accent4 2_Data Driver PT  MAP" xfId="4315"/>
    <cellStyle name="40% - Accent4 20" xfId="2716"/>
    <cellStyle name="40% - Accent4 20 2" xfId="4084"/>
    <cellStyle name="40% - Accent4 20 3" xfId="4087"/>
    <cellStyle name="40% - Accent4 21" xfId="2720"/>
    <cellStyle name="40% - Accent4 21 2" xfId="4090"/>
    <cellStyle name="40% - Accent4 21 3" xfId="4093"/>
    <cellStyle name="40% - Accent4 22" xfId="4096"/>
    <cellStyle name="40% - Accent4 22 2" xfId="4098"/>
    <cellStyle name="40% - Accent4 22 3" xfId="4100"/>
    <cellStyle name="40% - Accent4 23" xfId="4102"/>
    <cellStyle name="40% - Accent4 23 2" xfId="4104"/>
    <cellStyle name="40% - Accent4 23 3" xfId="4106"/>
    <cellStyle name="40% - Accent4 24" xfId="4109"/>
    <cellStyle name="40% - Accent4 24 2" xfId="4111"/>
    <cellStyle name="40% - Accent4 24 3" xfId="4113"/>
    <cellStyle name="40% - Accent4 25" xfId="4318"/>
    <cellStyle name="40% - Accent4 25 2" xfId="4322"/>
    <cellStyle name="40% - Accent4 25 3" xfId="4325"/>
    <cellStyle name="40% - Accent4 3" xfId="4326"/>
    <cellStyle name="40% - Accent4 3 2" xfId="4329"/>
    <cellStyle name="40% - Accent4 3 3" xfId="301"/>
    <cellStyle name="40% - Accent4 4" xfId="1239"/>
    <cellStyle name="40% - Accent4 4 2" xfId="4332"/>
    <cellStyle name="40% - Accent4 4 3" xfId="316"/>
    <cellStyle name="40% - Accent4 5" xfId="6"/>
    <cellStyle name="40% - Accent4 5 2" xfId="33"/>
    <cellStyle name="40% - Accent4 5 3" xfId="74"/>
    <cellStyle name="40% - Accent4 57" xfId="4333"/>
    <cellStyle name="40% - Accent4 57 2" xfId="4336"/>
    <cellStyle name="40% - Accent4 57 3" xfId="4340"/>
    <cellStyle name="40% - Accent4 58" xfId="4343"/>
    <cellStyle name="40% - Accent4 58 2" xfId="4346"/>
    <cellStyle name="40% - Accent4 58 3" xfId="4348"/>
    <cellStyle name="40% - Accent4 59" xfId="4350"/>
    <cellStyle name="40% - Accent4 59 2" xfId="4352"/>
    <cellStyle name="40% - Accent4 59 3" xfId="4353"/>
    <cellStyle name="40% - Accent4 6" xfId="4358"/>
    <cellStyle name="40% - Accent4 6 2" xfId="4361"/>
    <cellStyle name="40% - Accent4 6 3" xfId="4365"/>
    <cellStyle name="40% - Accent4 7" xfId="4370"/>
    <cellStyle name="40% - Accent4 7 2" xfId="4371"/>
    <cellStyle name="40% - Accent4 7 3" xfId="1642"/>
    <cellStyle name="40% - Accent4 8" xfId="907"/>
    <cellStyle name="40% - Accent4 8 2" xfId="4374"/>
    <cellStyle name="40% - Accent4 8 3" xfId="1713"/>
    <cellStyle name="40% - Accent4 9" xfId="913"/>
    <cellStyle name="40% - Accent4 9 2" xfId="4378"/>
    <cellStyle name="40% - Accent4 9 3" xfId="1721"/>
    <cellStyle name="40% - Accent5 10" xfId="4379"/>
    <cellStyle name="40% - Accent5 10 2" xfId="4382"/>
    <cellStyle name="40% - Accent5 10 3" xfId="4391"/>
    <cellStyle name="40% - Accent5 11" xfId="4392"/>
    <cellStyle name="40% - Accent5 11 2" xfId="4394"/>
    <cellStyle name="40% - Accent5 11 3" xfId="4396"/>
    <cellStyle name="40% - Accent5 12" xfId="3494"/>
    <cellStyle name="40% - Accent5 12 2" xfId="4398"/>
    <cellStyle name="40% - Accent5 12 3" xfId="4401"/>
    <cellStyle name="40% - Accent5 13" xfId="3500"/>
    <cellStyle name="40% - Accent5 13 2" xfId="2308"/>
    <cellStyle name="40% - Accent5 13 3" xfId="4402"/>
    <cellStyle name="40% - Accent5 14" xfId="4408"/>
    <cellStyle name="40% - Accent5 14 2" xfId="561"/>
    <cellStyle name="40% - Accent5 14 3" xfId="4410"/>
    <cellStyle name="40% - Accent5 15" xfId="4415"/>
    <cellStyle name="40% - Accent5 15 2" xfId="4419"/>
    <cellStyle name="40% - Accent5 15 3" xfId="4423"/>
    <cellStyle name="40% - Accent5 16" xfId="4428"/>
    <cellStyle name="40% - Accent5 16 2" xfId="4433"/>
    <cellStyle name="40% - Accent5 16 3" xfId="4438"/>
    <cellStyle name="40% - Accent5 17" xfId="2979"/>
    <cellStyle name="40% - Accent5 17 2" xfId="4444"/>
    <cellStyle name="40% - Accent5 17 3" xfId="4449"/>
    <cellStyle name="40% - Accent5 18" xfId="2986"/>
    <cellStyle name="40% - Accent5 18 2" xfId="4460"/>
    <cellStyle name="40% - Accent5 18 3" xfId="4470"/>
    <cellStyle name="40% - Accent5 19" xfId="4476"/>
    <cellStyle name="40% - Accent5 19 2" xfId="4481"/>
    <cellStyle name="40% - Accent5 19 3" xfId="99"/>
    <cellStyle name="40% - Accent5 2" xfId="4484"/>
    <cellStyle name="40% - Accent5 2 10" xfId="4486"/>
    <cellStyle name="40% - Accent5 2 2" xfId="4491"/>
    <cellStyle name="40% - Accent5 2 2 2" xfId="4494"/>
    <cellStyle name="40% - Accent5 2 2 3" xfId="424"/>
    <cellStyle name="40% - Accent5 2 3" xfId="4500"/>
    <cellStyle name="40% - Accent5 2 3 2" xfId="4504"/>
    <cellStyle name="40% - Accent5 2 3 3" xfId="439"/>
    <cellStyle name="40% - Accent5 2 4" xfId="4511"/>
    <cellStyle name="40% - Accent5 2 4 2" xfId="4518"/>
    <cellStyle name="40% - Accent5 2 4 2 2" xfId="4527"/>
    <cellStyle name="40% - Accent5 2 4 2 3" xfId="3988"/>
    <cellStyle name="40% - Accent5 2 4 3" xfId="4531"/>
    <cellStyle name="40% - Accent5 2 4 3 2" xfId="4536"/>
    <cellStyle name="40% - Accent5 2 4 3 3" xfId="4537"/>
    <cellStyle name="40% - Accent5 2 4 4" xfId="2895"/>
    <cellStyle name="40% - Accent5 2 4 4 2" xfId="4543"/>
    <cellStyle name="40% - Accent5 2 4 4 3" xfId="4544"/>
    <cellStyle name="40% - Accent5 2 4 5" xfId="2900"/>
    <cellStyle name="40% - Accent5 2 4 6" xfId="4547"/>
    <cellStyle name="40% - Accent5 2 5" xfId="4554"/>
    <cellStyle name="40% - Accent5 2 5 2" xfId="4557"/>
    <cellStyle name="40% - Accent5 2 5 3" xfId="4560"/>
    <cellStyle name="40% - Accent5 2 6" xfId="4321"/>
    <cellStyle name="40% - Accent5 2 6 2" xfId="4562"/>
    <cellStyle name="40% - Accent5 2 6 3" xfId="4567"/>
    <cellStyle name="40% - Accent5 2 7" xfId="4324"/>
    <cellStyle name="40% - Accent5 2 7 2" xfId="4569"/>
    <cellStyle name="40% - Accent5 2 7 3" xfId="4570"/>
    <cellStyle name="40% - Accent5 2 8" xfId="4571"/>
    <cellStyle name="40% - Accent5 2 8 2" xfId="4572"/>
    <cellStyle name="40% - Accent5 2 8 3" xfId="4573"/>
    <cellStyle name="40% - Accent5 2 9" xfId="4576"/>
    <cellStyle name="40% - Accent5 2_Data Driver PT  MAP" xfId="4577"/>
    <cellStyle name="40% - Accent5 20" xfId="4414"/>
    <cellStyle name="40% - Accent5 20 2" xfId="4418"/>
    <cellStyle name="40% - Accent5 20 3" xfId="4422"/>
    <cellStyle name="40% - Accent5 21" xfId="4427"/>
    <cellStyle name="40% - Accent5 21 2" xfId="4432"/>
    <cellStyle name="40% - Accent5 21 3" xfId="4437"/>
    <cellStyle name="40% - Accent5 22" xfId="2978"/>
    <cellStyle name="40% - Accent5 22 2" xfId="4443"/>
    <cellStyle name="40% - Accent5 22 3" xfId="4448"/>
    <cellStyle name="40% - Accent5 23" xfId="2985"/>
    <cellStyle name="40% - Accent5 23 2" xfId="4459"/>
    <cellStyle name="40% - Accent5 23 3" xfId="4469"/>
    <cellStyle name="40% - Accent5 24" xfId="4475"/>
    <cellStyle name="40% - Accent5 24 2" xfId="4480"/>
    <cellStyle name="40% - Accent5 24 3" xfId="98"/>
    <cellStyle name="40% - Accent5 25" xfId="4582"/>
    <cellStyle name="40% - Accent5 25 2" xfId="4585"/>
    <cellStyle name="40% - Accent5 25 3" xfId="4588"/>
    <cellStyle name="40% - Accent5 3" xfId="4596"/>
    <cellStyle name="40% - Accent5 3 2" xfId="4600"/>
    <cellStyle name="40% - Accent5 3 3" xfId="4605"/>
    <cellStyle name="40% - Accent5 4" xfId="1256"/>
    <cellStyle name="40% - Accent5 4 2" xfId="4609"/>
    <cellStyle name="40% - Accent5 4 3" xfId="4612"/>
    <cellStyle name="40% - Accent5 5" xfId="298"/>
    <cellStyle name="40% - Accent5 5 2" xfId="4618"/>
    <cellStyle name="40% - Accent5 5 3" xfId="4625"/>
    <cellStyle name="40% - Accent5 57" xfId="3510"/>
    <cellStyle name="40% - Accent5 57 2" xfId="4627"/>
    <cellStyle name="40% - Accent5 57 3" xfId="4632"/>
    <cellStyle name="40% - Accent5 58" xfId="3518"/>
    <cellStyle name="40% - Accent5 58 2" xfId="2352"/>
    <cellStyle name="40% - Accent5 58 3" xfId="4633"/>
    <cellStyle name="40% - Accent5 59" xfId="4637"/>
    <cellStyle name="40% - Accent5 59 2" xfId="1691"/>
    <cellStyle name="40% - Accent5 59 3" xfId="4638"/>
    <cellStyle name="40% - Accent5 6" xfId="4647"/>
    <cellStyle name="40% - Accent5 6 2" xfId="4651"/>
    <cellStyle name="40% - Accent5 6 3" xfId="4657"/>
    <cellStyle name="40% - Accent5 7" xfId="3421"/>
    <cellStyle name="40% - Accent5 7 2" xfId="3425"/>
    <cellStyle name="40% - Accent5 7 3" xfId="1980"/>
    <cellStyle name="40% - Accent5 8" xfId="932"/>
    <cellStyle name="40% - Accent5 8 2" xfId="3428"/>
    <cellStyle name="40% - Accent5 8 3" xfId="2070"/>
    <cellStyle name="40% - Accent5 9" xfId="939"/>
    <cellStyle name="40% - Accent5 9 2" xfId="3434"/>
    <cellStyle name="40% - Accent5 9 3" xfId="2085"/>
    <cellStyle name="40% - Accent6 10" xfId="4659"/>
    <cellStyle name="40% - Accent6 10 2" xfId="4660"/>
    <cellStyle name="40% - Accent6 10 3" xfId="4661"/>
    <cellStyle name="40% - Accent6 11" xfId="4662"/>
    <cellStyle name="40% - Accent6 11 2" xfId="4663"/>
    <cellStyle name="40% - Accent6 11 3" xfId="4664"/>
    <cellStyle name="40% - Accent6 12" xfId="3566"/>
    <cellStyle name="40% - Accent6 12 2" xfId="1877"/>
    <cellStyle name="40% - Accent6 12 3" xfId="1895"/>
    <cellStyle name="40% - Accent6 13" xfId="3572"/>
    <cellStyle name="40% - Accent6 13 2" xfId="2112"/>
    <cellStyle name="40% - Accent6 13 3" xfId="2124"/>
    <cellStyle name="40% - Accent6 14" xfId="4668"/>
    <cellStyle name="40% - Accent6 14 2" xfId="4669"/>
    <cellStyle name="40% - Accent6 14 3" xfId="4670"/>
    <cellStyle name="40% - Accent6 15" xfId="4385"/>
    <cellStyle name="40% - Accent6 15 2" xfId="4672"/>
    <cellStyle name="40% - Accent6 15 3" xfId="4674"/>
    <cellStyle name="40% - Accent6 16" xfId="4389"/>
    <cellStyle name="40% - Accent6 16 2" xfId="4676"/>
    <cellStyle name="40% - Accent6 16 3" xfId="4678"/>
    <cellStyle name="40% - Accent6 17" xfId="4681"/>
    <cellStyle name="40% - Accent6 17 2" xfId="2337"/>
    <cellStyle name="40% - Accent6 17 3" xfId="2384"/>
    <cellStyle name="40% - Accent6 18" xfId="4688"/>
    <cellStyle name="40% - Accent6 18 2" xfId="2853"/>
    <cellStyle name="40% - Accent6 18 3" xfId="2867"/>
    <cellStyle name="40% - Accent6 19" xfId="4695"/>
    <cellStyle name="40% - Accent6 19 2" xfId="2905"/>
    <cellStyle name="40% - Accent6 19 3" xfId="992"/>
    <cellStyle name="40% - Accent6 2" xfId="4696"/>
    <cellStyle name="40% - Accent6 2 10" xfId="4699"/>
    <cellStyle name="40% - Accent6 2 10 2" xfId="4700"/>
    <cellStyle name="40% - Accent6 2 10 3" xfId="4702"/>
    <cellStyle name="40% - Accent6 2 11" xfId="4705"/>
    <cellStyle name="40% - Accent6 2 11 2" xfId="4706"/>
    <cellStyle name="40% - Accent6 2 11 3" xfId="4708"/>
    <cellStyle name="40% - Accent6 2 12" xfId="4710"/>
    <cellStyle name="40% - Accent6 2 12 2" xfId="4712"/>
    <cellStyle name="40% - Accent6 2 12 3" xfId="4713"/>
    <cellStyle name="40% - Accent6 2 13" xfId="4714"/>
    <cellStyle name="40% - Accent6 2 13 2" xfId="1268"/>
    <cellStyle name="40% - Accent6 2 13 3" xfId="1280"/>
    <cellStyle name="40% - Accent6 2 14" xfId="4715"/>
    <cellStyle name="40% - Accent6 2 14 2" xfId="4716"/>
    <cellStyle name="40% - Accent6 2 14 3" xfId="4717"/>
    <cellStyle name="40% - Accent6 2 15" xfId="3634"/>
    <cellStyle name="40% - Accent6 2 15 2" xfId="4718"/>
    <cellStyle name="40% - Accent6 2 15 2 2" xfId="2693"/>
    <cellStyle name="40% - Accent6 2 15 2 3" xfId="2699"/>
    <cellStyle name="40% - Accent6 2 15 3" xfId="4719"/>
    <cellStyle name="40% - Accent6 2 15 3 2" xfId="2719"/>
    <cellStyle name="40% - Accent6 2 15 3 3" xfId="4095"/>
    <cellStyle name="40% - Accent6 2 15 4" xfId="4720"/>
    <cellStyle name="40% - Accent6 2 15 4 2" xfId="2725"/>
    <cellStyle name="40% - Accent6 2 15 4 3" xfId="4721"/>
    <cellStyle name="40% - Accent6 2 15 5" xfId="4722"/>
    <cellStyle name="40% - Accent6 2 15 6" xfId="4724"/>
    <cellStyle name="40% - Accent6 2 16" xfId="448"/>
    <cellStyle name="40% - Accent6 2 16 2" xfId="42"/>
    <cellStyle name="40% - Accent6 2 16 3" xfId="452"/>
    <cellStyle name="40% - Accent6 2 17" xfId="454"/>
    <cellStyle name="40% - Accent6 2 17 2" xfId="457"/>
    <cellStyle name="40% - Accent6 2 17 3" xfId="461"/>
    <cellStyle name="40% - Accent6 2 18" xfId="465"/>
    <cellStyle name="40% - Accent6 2 18 2" xfId="474"/>
    <cellStyle name="40% - Accent6 2 18 3" xfId="481"/>
    <cellStyle name="40% - Accent6 2 19" xfId="488"/>
    <cellStyle name="40% - Accent6 2 19 2" xfId="492"/>
    <cellStyle name="40% - Accent6 2 19 3" xfId="501"/>
    <cellStyle name="40% - Accent6 2 2" xfId="4312"/>
    <cellStyle name="40% - Accent6 2 2 2" xfId="1217"/>
    <cellStyle name="40% - Accent6 2 2 3" xfId="4726"/>
    <cellStyle name="40% - Accent6 2 20" xfId="3633"/>
    <cellStyle name="40% - Accent6 2 21" xfId="447"/>
    <cellStyle name="40% - Accent6 2 3" xfId="4727"/>
    <cellStyle name="40% - Accent6 2 3 2" xfId="1226"/>
    <cellStyle name="40% - Accent6 2 3 3" xfId="4730"/>
    <cellStyle name="40% - Accent6 2 4" xfId="4732"/>
    <cellStyle name="40% - Accent6 2 4 2" xfId="4736"/>
    <cellStyle name="40% - Accent6 2 4 3" xfId="4739"/>
    <cellStyle name="40% - Accent6 2 5" xfId="4742"/>
    <cellStyle name="40% - Accent6 2 5 2" xfId="4745"/>
    <cellStyle name="40% - Accent6 2 5 3" xfId="4748"/>
    <cellStyle name="40% - Accent6 2 6" xfId="4751"/>
    <cellStyle name="40% - Accent6 2 6 2" xfId="4754"/>
    <cellStyle name="40% - Accent6 2 6 3" xfId="4757"/>
    <cellStyle name="40% - Accent6 2 7" xfId="4759"/>
    <cellStyle name="40% - Accent6 2 7 2" xfId="4762"/>
    <cellStyle name="40% - Accent6 2 7 3" xfId="4764"/>
    <cellStyle name="40% - Accent6 2 8" xfId="4766"/>
    <cellStyle name="40% - Accent6 2 8 2" xfId="4770"/>
    <cellStyle name="40% - Accent6 2 8 3" xfId="4773"/>
    <cellStyle name="40% - Accent6 2 9" xfId="4775"/>
    <cellStyle name="40% - Accent6 2 9 2" xfId="4776"/>
    <cellStyle name="40% - Accent6 2 9 3" xfId="4777"/>
    <cellStyle name="40% - Accent6 2_Data Driver PT  MAP" xfId="3429"/>
    <cellStyle name="40% - Accent6 20" xfId="4384"/>
    <cellStyle name="40% - Accent6 20 2" xfId="4671"/>
    <cellStyle name="40% - Accent6 20 3" xfId="4673"/>
    <cellStyle name="40% - Accent6 21" xfId="4388"/>
    <cellStyle name="40% - Accent6 21 2" xfId="4675"/>
    <cellStyle name="40% - Accent6 21 3" xfId="4677"/>
    <cellStyle name="40% - Accent6 22" xfId="4680"/>
    <cellStyle name="40% - Accent6 22 2" xfId="2336"/>
    <cellStyle name="40% - Accent6 22 3" xfId="2383"/>
    <cellStyle name="40% - Accent6 23" xfId="4687"/>
    <cellStyle name="40% - Accent6 23 2" xfId="2852"/>
    <cellStyle name="40% - Accent6 23 3" xfId="2866"/>
    <cellStyle name="40% - Accent6 24" xfId="4694"/>
    <cellStyle name="40% - Accent6 24 2" xfId="2904"/>
    <cellStyle name="40% - Accent6 24 3" xfId="991"/>
    <cellStyle name="40% - Accent6 25" xfId="4782"/>
    <cellStyle name="40% - Accent6 25 2" xfId="4783"/>
    <cellStyle name="40% - Accent6 25 3" xfId="4784"/>
    <cellStyle name="40% - Accent6 3" xfId="4787"/>
    <cellStyle name="40% - Accent6 3 2" xfId="4789"/>
    <cellStyle name="40% - Accent6 3 3" xfId="4790"/>
    <cellStyle name="40% - Accent6 4" xfId="1261"/>
    <cellStyle name="40% - Accent6 4 2" xfId="4793"/>
    <cellStyle name="40% - Accent6 4 3" xfId="4795"/>
    <cellStyle name="40% - Accent6 5" xfId="311"/>
    <cellStyle name="40% - Accent6 5 2" xfId="4797"/>
    <cellStyle name="40% - Accent6 5 3" xfId="4800"/>
    <cellStyle name="40% - Accent6 57" xfId="3580"/>
    <cellStyle name="40% - Accent6 57 2" xfId="4801"/>
    <cellStyle name="40% - Accent6 57 3" xfId="4802"/>
    <cellStyle name="40% - Accent6 58" xfId="3586"/>
    <cellStyle name="40% - Accent6 58 2" xfId="2711"/>
    <cellStyle name="40% - Accent6 58 3" xfId="4803"/>
    <cellStyle name="40% - Accent6 59" xfId="4807"/>
    <cellStyle name="40% - Accent6 59 2" xfId="4108"/>
    <cellStyle name="40% - Accent6 59 3" xfId="4317"/>
    <cellStyle name="40% - Accent6 6" xfId="3837"/>
    <cellStyle name="40% - Accent6 6 2" xfId="3845"/>
    <cellStyle name="40% - Accent6 6 3" xfId="3853"/>
    <cellStyle name="40% - Accent6 7" xfId="3855"/>
    <cellStyle name="40% - Accent6 7 2" xfId="3860"/>
    <cellStyle name="40% - Accent6 7 3" xfId="2795"/>
    <cellStyle name="40% - Accent6 8" xfId="956"/>
    <cellStyle name="40% - Accent6 8 2" xfId="3864"/>
    <cellStyle name="40% - Accent6 8 3" xfId="2938"/>
    <cellStyle name="40% - Accent6 9" xfId="961"/>
    <cellStyle name="40% - Accent6 9 2" xfId="3867"/>
    <cellStyle name="40% - Accent6 9 3" xfId="3011"/>
    <cellStyle name="60% - Accent1 10" xfId="4808"/>
    <cellStyle name="60% - Accent1 10 2" xfId="4810"/>
    <cellStyle name="60% - Accent1 10 3" xfId="4811"/>
    <cellStyle name="60% - Accent1 11" xfId="4812"/>
    <cellStyle name="60% - Accent1 11 2" xfId="4813"/>
    <cellStyle name="60% - Accent1 11 3" xfId="4814"/>
    <cellStyle name="60% - Accent1 12" xfId="4816"/>
    <cellStyle name="60% - Accent1 12 2" xfId="2616"/>
    <cellStyle name="60% - Accent1 12 3" xfId="2679"/>
    <cellStyle name="60% - Accent1 13" xfId="4818"/>
    <cellStyle name="60% - Accent1 13 2" xfId="2879"/>
    <cellStyle name="60% - Accent1 13 3" xfId="4819"/>
    <cellStyle name="60% - Accent1 14" xfId="1437"/>
    <cellStyle name="60% - Accent1 14 2" xfId="1011"/>
    <cellStyle name="60% - Accent1 14 3" xfId="1014"/>
    <cellStyle name="60% - Accent1 15" xfId="1440"/>
    <cellStyle name="60% - Accent1 15 2" xfId="4822"/>
    <cellStyle name="60% - Accent1 15 3" xfId="4825"/>
    <cellStyle name="60% - Accent1 16" xfId="2343"/>
    <cellStyle name="60% - Accent1 16 2" xfId="4828"/>
    <cellStyle name="60% - Accent1 16 3" xfId="4832"/>
    <cellStyle name="60% - Accent1 17" xfId="2328"/>
    <cellStyle name="60% - Accent1 17 2" xfId="4835"/>
    <cellStyle name="60% - Accent1 17 3" xfId="4839"/>
    <cellStyle name="60% - Accent1 18" xfId="1220"/>
    <cellStyle name="60% - Accent1 18 2" xfId="4842"/>
    <cellStyle name="60% - Accent1 18 3" xfId="4845"/>
    <cellStyle name="60% - Accent1 19" xfId="1225"/>
    <cellStyle name="60% - Accent1 19 2" xfId="4848"/>
    <cellStyle name="60% - Accent1 19 3" xfId="4851"/>
    <cellStyle name="60% - Accent1 2" xfId="162"/>
    <cellStyle name="60% - Accent1 2 10" xfId="3452"/>
    <cellStyle name="60% - Accent1 2 10 2" xfId="4852"/>
    <cellStyle name="60% - Accent1 2 10 3" xfId="4856"/>
    <cellStyle name="60% - Accent1 2 11" xfId="3646"/>
    <cellStyle name="60% - Accent1 2 11 2" xfId="4857"/>
    <cellStyle name="60% - Accent1 2 11 3" xfId="4859"/>
    <cellStyle name="60% - Accent1 2 12" xfId="716"/>
    <cellStyle name="60% - Accent1 2 12 2" xfId="4860"/>
    <cellStyle name="60% - Accent1 2 12 3" xfId="4861"/>
    <cellStyle name="60% - Accent1 2 13" xfId="727"/>
    <cellStyle name="60% - Accent1 2 13 2" xfId="4862"/>
    <cellStyle name="60% - Accent1 2 13 3" xfId="4863"/>
    <cellStyle name="60% - Accent1 2 14" xfId="4864"/>
    <cellStyle name="60% - Accent1 2 14 2" xfId="4869"/>
    <cellStyle name="60% - Accent1 2 14 3" xfId="4870"/>
    <cellStyle name="60% - Accent1 2 15" xfId="4873"/>
    <cellStyle name="60% - Accent1 2 15 2" xfId="4878"/>
    <cellStyle name="60% - Accent1 2 15 2 2" xfId="4882"/>
    <cellStyle name="60% - Accent1 2 15 2 3" xfId="4884"/>
    <cellStyle name="60% - Accent1 2 15 3" xfId="4892"/>
    <cellStyle name="60% - Accent1 2 15 3 2" xfId="4896"/>
    <cellStyle name="60% - Accent1 2 15 3 3" xfId="4900"/>
    <cellStyle name="60% - Accent1 2 15 4" xfId="4904"/>
    <cellStyle name="60% - Accent1 2 15 4 2" xfId="4907"/>
    <cellStyle name="60% - Accent1 2 15 4 3" xfId="4911"/>
    <cellStyle name="60% - Accent1 2 15 5" xfId="259"/>
    <cellStyle name="60% - Accent1 2 15 6" xfId="4916"/>
    <cellStyle name="60% - Accent1 2 16" xfId="4920"/>
    <cellStyle name="60% - Accent1 2 16 2" xfId="4921"/>
    <cellStyle name="60% - Accent1 2 16 3" xfId="4922"/>
    <cellStyle name="60% - Accent1 2 17" xfId="4926"/>
    <cellStyle name="60% - Accent1 2 17 2" xfId="4927"/>
    <cellStyle name="60% - Accent1 2 17 3" xfId="4929"/>
    <cellStyle name="60% - Accent1 2 18" xfId="4932"/>
    <cellStyle name="60% - Accent1 2 18 2" xfId="4933"/>
    <cellStyle name="60% - Accent1 2 18 3" xfId="4935"/>
    <cellStyle name="60% - Accent1 2 19" xfId="2958"/>
    <cellStyle name="60% - Accent1 2 19 2" xfId="4936"/>
    <cellStyle name="60% - Accent1 2 19 3" xfId="4940"/>
    <cellStyle name="60% - Accent1 2 2" xfId="1724"/>
    <cellStyle name="60% - Accent1 2 2 2" xfId="1729"/>
    <cellStyle name="60% - Accent1 2 2 3" xfId="1735"/>
    <cellStyle name="60% - Accent1 2 20" xfId="4872"/>
    <cellStyle name="60% - Accent1 2 21" xfId="4919"/>
    <cellStyle name="60% - Accent1 2 3" xfId="1757"/>
    <cellStyle name="60% - Accent1 2 3 2" xfId="1764"/>
    <cellStyle name="60% - Accent1 2 3 3" xfId="1770"/>
    <cellStyle name="60% - Accent1 2 4" xfId="1774"/>
    <cellStyle name="60% - Accent1 2 4 2" xfId="1783"/>
    <cellStyle name="60% - Accent1 2 4 3" xfId="1788"/>
    <cellStyle name="60% - Accent1 2 5" xfId="1791"/>
    <cellStyle name="60% - Accent1 2 5 2" xfId="1801"/>
    <cellStyle name="60% - Accent1 2 5 3" xfId="1807"/>
    <cellStyle name="60% - Accent1 2 6" xfId="1812"/>
    <cellStyle name="60% - Accent1 2 6 2" xfId="1820"/>
    <cellStyle name="60% - Accent1 2 6 3" xfId="1824"/>
    <cellStyle name="60% - Accent1 2 7" xfId="4944"/>
    <cellStyle name="60% - Accent1 2 7 2" xfId="4946"/>
    <cellStyle name="60% - Accent1 2 7 3" xfId="4949"/>
    <cellStyle name="60% - Accent1 2 8" xfId="4955"/>
    <cellStyle name="60% - Accent1 2 8 2" xfId="4958"/>
    <cellStyle name="60% - Accent1 2 8 3" xfId="4962"/>
    <cellStyle name="60% - Accent1 2 9" xfId="4965"/>
    <cellStyle name="60% - Accent1 2 9 2" xfId="4968"/>
    <cellStyle name="60% - Accent1 2 9 3" xfId="4972"/>
    <cellStyle name="60% - Accent1 2_Data Driver PT  MAP" xfId="4226"/>
    <cellStyle name="60% - Accent1 20" xfId="1439"/>
    <cellStyle name="60% - Accent1 20 2" xfId="4821"/>
    <cellStyle name="60% - Accent1 20 3" xfId="4824"/>
    <cellStyle name="60% - Accent1 21" xfId="2342"/>
    <cellStyle name="60% - Accent1 21 2" xfId="4827"/>
    <cellStyle name="60% - Accent1 21 3" xfId="4831"/>
    <cellStyle name="60% - Accent1 22" xfId="2327"/>
    <cellStyle name="60% - Accent1 22 2" xfId="4834"/>
    <cellStyle name="60% - Accent1 22 3" xfId="4838"/>
    <cellStyle name="60% - Accent1 23" xfId="1219"/>
    <cellStyle name="60% - Accent1 23 2" xfId="4841"/>
    <cellStyle name="60% - Accent1 23 3" xfId="4844"/>
    <cellStyle name="60% - Accent1 24" xfId="1224"/>
    <cellStyle name="60% - Accent1 24 2" xfId="4847"/>
    <cellStyle name="60% - Accent1 24 3" xfId="4850"/>
    <cellStyle name="60% - Accent1 25" xfId="4729"/>
    <cellStyle name="60% - Accent1 25 2" xfId="4974"/>
    <cellStyle name="60% - Accent1 25 3" xfId="4975"/>
    <cellStyle name="60% - Accent1 3" xfId="4976"/>
    <cellStyle name="60% - Accent1 3 2" xfId="2092"/>
    <cellStyle name="60% - Accent1 3 3" xfId="2132"/>
    <cellStyle name="60% - Accent1 4" xfId="2689"/>
    <cellStyle name="60% - Accent1 4 2" xfId="3039"/>
    <cellStyle name="60% - Accent1 4 3" xfId="3092"/>
    <cellStyle name="60% - Accent1 5" xfId="2692"/>
    <cellStyle name="60% - Accent1 5 2" xfId="4984"/>
    <cellStyle name="60% - Accent1 5 3" xfId="4986"/>
    <cellStyle name="60% - Accent1 57" xfId="4988"/>
    <cellStyle name="60% - Accent1 57 2" xfId="4991"/>
    <cellStyle name="60% - Accent1 57 3" xfId="2620"/>
    <cellStyle name="60% - Accent1 58" xfId="4994"/>
    <cellStyle name="60% - Accent1 58 2" xfId="4995"/>
    <cellStyle name="60% - Accent1 58 3" xfId="2685"/>
    <cellStyle name="60% - Accent1 59" xfId="1510"/>
    <cellStyle name="60% - Accent1 59 2" xfId="4997"/>
    <cellStyle name="60% - Accent1 59 3" xfId="2744"/>
    <cellStyle name="60% - Accent1 6" xfId="4999"/>
    <cellStyle name="60% - Accent1 6 2" xfId="5001"/>
    <cellStyle name="60% - Accent1 6 3" xfId="5004"/>
    <cellStyle name="60% - Accent1 7" xfId="5005"/>
    <cellStyle name="60% - Accent1 7 2" xfId="5008"/>
    <cellStyle name="60% - Accent1 7 3" xfId="3476"/>
    <cellStyle name="60% - Accent1 8" xfId="5011"/>
    <cellStyle name="60% - Accent1 8 2" xfId="5013"/>
    <cellStyle name="60% - Accent1 8 3" xfId="3599"/>
    <cellStyle name="60% - Accent1 9" xfId="5016"/>
    <cellStyle name="60% - Accent1 9 2" xfId="5017"/>
    <cellStyle name="60% - Accent1 9 3" xfId="3602"/>
    <cellStyle name="60% - Accent2 10" xfId="5018"/>
    <cellStyle name="60% - Accent2 10 2" xfId="5023"/>
    <cellStyle name="60% - Accent2 10 3" xfId="5026"/>
    <cellStyle name="60% - Accent2 11" xfId="5027"/>
    <cellStyle name="60% - Accent2 11 2" xfId="5032"/>
    <cellStyle name="60% - Accent2 11 3" xfId="5038"/>
    <cellStyle name="60% - Accent2 12" xfId="5039"/>
    <cellStyle name="60% - Accent2 12 2" xfId="5041"/>
    <cellStyle name="60% - Accent2 12 3" xfId="5042"/>
    <cellStyle name="60% - Accent2 13" xfId="5043"/>
    <cellStyle name="60% - Accent2 13 2" xfId="5044"/>
    <cellStyle name="60% - Accent2 13 3" xfId="5046"/>
    <cellStyle name="60% - Accent2 14" xfId="5047"/>
    <cellStyle name="60% - Accent2 14 2" xfId="1362"/>
    <cellStyle name="60% - Accent2 14 3" xfId="1352"/>
    <cellStyle name="60% - Accent2 15" xfId="5052"/>
    <cellStyle name="60% - Accent2 15 2" xfId="5055"/>
    <cellStyle name="60% - Accent2 15 3" xfId="5057"/>
    <cellStyle name="60% - Accent2 16" xfId="5063"/>
    <cellStyle name="60% - Accent2 16 2" xfId="5067"/>
    <cellStyle name="60% - Accent2 16 3" xfId="5073"/>
    <cellStyle name="60% - Accent2 17" xfId="5076"/>
    <cellStyle name="60% - Accent2 17 2" xfId="5079"/>
    <cellStyle name="60% - Accent2 17 3" xfId="5082"/>
    <cellStyle name="60% - Accent2 18" xfId="5085"/>
    <cellStyle name="60% - Accent2 18 2" xfId="5088"/>
    <cellStyle name="60% - Accent2 18 3" xfId="5091"/>
    <cellStyle name="60% - Accent2 19" xfId="4768"/>
    <cellStyle name="60% - Accent2 19 2" xfId="5095"/>
    <cellStyle name="60% - Accent2 19 3" xfId="5097"/>
    <cellStyle name="60% - Accent2 2" xfId="188"/>
    <cellStyle name="60% - Accent2 2 10" xfId="5099"/>
    <cellStyle name="60% - Accent2 2 2" xfId="5101"/>
    <cellStyle name="60% - Accent2 2 2 2" xfId="5103"/>
    <cellStyle name="60% - Accent2 2 2 3" xfId="3166"/>
    <cellStyle name="60% - Accent2 2 3" xfId="5106"/>
    <cellStyle name="60% - Accent2 2 3 2" xfId="5107"/>
    <cellStyle name="60% - Accent2 2 3 3" xfId="5108"/>
    <cellStyle name="60% - Accent2 2 4" xfId="5112"/>
    <cellStyle name="60% - Accent2 2 4 2" xfId="5113"/>
    <cellStyle name="60% - Accent2 2 4 2 2" xfId="5117"/>
    <cellStyle name="60% - Accent2 2 4 2 3" xfId="2641"/>
    <cellStyle name="60% - Accent2 2 4 3" xfId="5118"/>
    <cellStyle name="60% - Accent2 2 4 3 2" xfId="5119"/>
    <cellStyle name="60% - Accent2 2 4 3 3" xfId="2654"/>
    <cellStyle name="60% - Accent2 2 4 4" xfId="2031"/>
    <cellStyle name="60% - Accent2 2 4 4 2" xfId="5120"/>
    <cellStyle name="60% - Accent2 2 4 4 3" xfId="2103"/>
    <cellStyle name="60% - Accent2 2 4 5" xfId="2035"/>
    <cellStyle name="60% - Accent2 2 4 6" xfId="5122"/>
    <cellStyle name="60% - Accent2 2 5" xfId="5123"/>
    <cellStyle name="60% - Accent2 2 5 2" xfId="5128"/>
    <cellStyle name="60% - Accent2 2 5 3" xfId="5131"/>
    <cellStyle name="60% - Accent2 2 6" xfId="5132"/>
    <cellStyle name="60% - Accent2 2 6 2" xfId="5133"/>
    <cellStyle name="60% - Accent2 2 6 3" xfId="5134"/>
    <cellStyle name="60% - Accent2 2 7" xfId="5135"/>
    <cellStyle name="60% - Accent2 2 7 2" xfId="5136"/>
    <cellStyle name="60% - Accent2 2 7 3" xfId="5137"/>
    <cellStyle name="60% - Accent2 2 8" xfId="5138"/>
    <cellStyle name="60% - Accent2 2 8 2" xfId="5142"/>
    <cellStyle name="60% - Accent2 2 8 3" xfId="5145"/>
    <cellStyle name="60% - Accent2 2 9" xfId="5146"/>
    <cellStyle name="60% - Accent2 2_Data Driver PT  MAP" xfId="5147"/>
    <cellStyle name="60% - Accent2 20" xfId="5051"/>
    <cellStyle name="60% - Accent2 20 2" xfId="5054"/>
    <cellStyle name="60% - Accent2 20 3" xfId="5056"/>
    <cellStyle name="60% - Accent2 21" xfId="5062"/>
    <cellStyle name="60% - Accent2 21 2" xfId="5066"/>
    <cellStyle name="60% - Accent2 21 3" xfId="5072"/>
    <cellStyle name="60% - Accent2 22" xfId="5075"/>
    <cellStyle name="60% - Accent2 22 2" xfId="5078"/>
    <cellStyle name="60% - Accent2 22 3" xfId="5081"/>
    <cellStyle name="60% - Accent2 23" xfId="5084"/>
    <cellStyle name="60% - Accent2 23 2" xfId="5087"/>
    <cellStyle name="60% - Accent2 23 3" xfId="5090"/>
    <cellStyle name="60% - Accent2 24" xfId="4767"/>
    <cellStyle name="60% - Accent2 24 2" xfId="5094"/>
    <cellStyle name="60% - Accent2 24 3" xfId="5096"/>
    <cellStyle name="60% - Accent2 25" xfId="4771"/>
    <cellStyle name="60% - Accent2 25 2" xfId="5149"/>
    <cellStyle name="60% - Accent2 25 3" xfId="5150"/>
    <cellStyle name="60% - Accent2 3" xfId="5151"/>
    <cellStyle name="60% - Accent2 3 2" xfId="5156"/>
    <cellStyle name="60% - Accent2 3 3" xfId="5165"/>
    <cellStyle name="60% - Accent2 4" xfId="2696"/>
    <cellStyle name="60% - Accent2 4 2" xfId="5168"/>
    <cellStyle name="60% - Accent2 4 3" xfId="5175"/>
    <cellStyle name="60% - Accent2 5" xfId="2698"/>
    <cellStyle name="60% - Accent2 5 2" xfId="5178"/>
    <cellStyle name="60% - Accent2 5 3" xfId="5181"/>
    <cellStyle name="60% - Accent2 57" xfId="5183"/>
    <cellStyle name="60% - Accent2 57 2" xfId="5184"/>
    <cellStyle name="60% - Accent2 57 3" xfId="5185"/>
    <cellStyle name="60% - Accent2 58" xfId="5186"/>
    <cellStyle name="60% - Accent2 58 2" xfId="5189"/>
    <cellStyle name="60% - Accent2 58 3" xfId="5193"/>
    <cellStyle name="60% - Accent2 59" xfId="5195"/>
    <cellStyle name="60% - Accent2 59 2" xfId="5197"/>
    <cellStyle name="60% - Accent2 59 3" xfId="5199"/>
    <cellStyle name="60% - Accent2 6" xfId="5200"/>
    <cellStyle name="60% - Accent2 6 2" xfId="5201"/>
    <cellStyle name="60% - Accent2 6 3" xfId="5202"/>
    <cellStyle name="60% - Accent2 7" xfId="5204"/>
    <cellStyle name="60% - Accent2 7 2" xfId="5206"/>
    <cellStyle name="60% - Accent2 7 3" xfId="3675"/>
    <cellStyle name="60% - Accent2 8" xfId="5210"/>
    <cellStyle name="60% - Accent2 8 2" xfId="5213"/>
    <cellStyle name="60% - Accent2 8 3" xfId="3815"/>
    <cellStyle name="60% - Accent2 9" xfId="5217"/>
    <cellStyle name="60% - Accent2 9 2" xfId="5219"/>
    <cellStyle name="60% - Accent2 9 3" xfId="3819"/>
    <cellStyle name="60% - Accent3 10" xfId="5220"/>
    <cellStyle name="60% - Accent3 10 2" xfId="5224"/>
    <cellStyle name="60% - Accent3 10 3" xfId="5226"/>
    <cellStyle name="60% - Accent3 11" xfId="5228"/>
    <cellStyle name="60% - Accent3 11 2" xfId="5232"/>
    <cellStyle name="60% - Accent3 11 3" xfId="5233"/>
    <cellStyle name="60% - Accent3 12" xfId="5236"/>
    <cellStyle name="60% - Accent3 12 2" xfId="5240"/>
    <cellStyle name="60% - Accent3 12 3" xfId="5242"/>
    <cellStyle name="60% - Accent3 13" xfId="5246"/>
    <cellStyle name="60% - Accent3 13 2" xfId="5248"/>
    <cellStyle name="60% - Accent3 13 3" xfId="5250"/>
    <cellStyle name="60% - Accent3 14" xfId="108"/>
    <cellStyle name="60% - Accent3 14 2" xfId="1565"/>
    <cellStyle name="60% - Accent3 14 3" xfId="1443"/>
    <cellStyle name="60% - Accent3 15" xfId="124"/>
    <cellStyle name="60% - Accent3 15 2" xfId="1375"/>
    <cellStyle name="60% - Accent3 15 3" xfId="1383"/>
    <cellStyle name="60% - Accent3 16" xfId="5259"/>
    <cellStyle name="60% - Accent3 16 2" xfId="5262"/>
    <cellStyle name="60% - Accent3 16 3" xfId="5265"/>
    <cellStyle name="60% - Accent3 17" xfId="5267"/>
    <cellStyle name="60% - Accent3 17 2" xfId="5272"/>
    <cellStyle name="60% - Accent3 17 3" xfId="5275"/>
    <cellStyle name="60% - Accent3 18" xfId="5277"/>
    <cellStyle name="60% - Accent3 18 2" xfId="5280"/>
    <cellStyle name="60% - Accent3 18 3" xfId="5283"/>
    <cellStyle name="60% - Accent3 19" xfId="5285"/>
    <cellStyle name="60% - Accent3 19 2" xfId="5288"/>
    <cellStyle name="60% - Accent3 19 3" xfId="5291"/>
    <cellStyle name="60% - Accent3 2" xfId="208"/>
    <cellStyle name="60% - Accent3 2 10" xfId="5296"/>
    <cellStyle name="60% - Accent3 2 10 2" xfId="4908"/>
    <cellStyle name="60% - Accent3 2 10 3" xfId="5297"/>
    <cellStyle name="60% - Accent3 2 11" xfId="4089"/>
    <cellStyle name="60% - Accent3 2 11 2" xfId="5298"/>
    <cellStyle name="60% - Accent3 2 11 3" xfId="5299"/>
    <cellStyle name="60% - Accent3 2 12" xfId="4092"/>
    <cellStyle name="60% - Accent3 2 12 2" xfId="5303"/>
    <cellStyle name="60% - Accent3 2 12 3" xfId="5307"/>
    <cellStyle name="60% - Accent3 2 13" xfId="5308"/>
    <cellStyle name="60% - Accent3 2 13 2" xfId="5310"/>
    <cellStyle name="60% - Accent3 2 13 3" xfId="5311"/>
    <cellStyle name="60% - Accent3 2 14" xfId="5314"/>
    <cellStyle name="60% - Accent3 2 14 2" xfId="235"/>
    <cellStyle name="60% - Accent3 2 14 3" xfId="282"/>
    <cellStyle name="60% - Accent3 2 15" xfId="5319"/>
    <cellStyle name="60% - Accent3 2 15 2" xfId="5324"/>
    <cellStyle name="60% - Accent3 2 15 2 2" xfId="5327"/>
    <cellStyle name="60% - Accent3 2 15 2 3" xfId="5333"/>
    <cellStyle name="60% - Accent3 2 15 3" xfId="5338"/>
    <cellStyle name="60% - Accent3 2 15 3 2" xfId="4498"/>
    <cellStyle name="60% - Accent3 2 15 3 3" xfId="4509"/>
    <cellStyle name="60% - Accent3 2 15 4" xfId="5339"/>
    <cellStyle name="60% - Accent3 2 15 4 2" xfId="4603"/>
    <cellStyle name="60% - Accent3 2 15 4 3" xfId="5345"/>
    <cellStyle name="60% - Accent3 2 15 5" xfId="5347"/>
    <cellStyle name="60% - Accent3 2 15 6" xfId="5350"/>
    <cellStyle name="60% - Accent3 2 16" xfId="5355"/>
    <cellStyle name="60% - Accent3 2 16 2" xfId="5359"/>
    <cellStyle name="60% - Accent3 2 16 3" xfId="5363"/>
    <cellStyle name="60% - Accent3 2 17" xfId="3074"/>
    <cellStyle name="60% - Accent3 2 17 2" xfId="5367"/>
    <cellStyle name="60% - Accent3 2 17 3" xfId="5371"/>
    <cellStyle name="60% - Accent3 2 18" xfId="3078"/>
    <cellStyle name="60% - Accent3 2 18 2" xfId="5374"/>
    <cellStyle name="60% - Accent3 2 18 3" xfId="5378"/>
    <cellStyle name="60% - Accent3 2 19" xfId="5381"/>
    <cellStyle name="60% - Accent3 2 19 2" xfId="923"/>
    <cellStyle name="60% - Accent3 2 19 3" xfId="951"/>
    <cellStyle name="60% - Accent3 2 2" xfId="5382"/>
    <cellStyle name="60% - Accent3 2 2 2" xfId="5388"/>
    <cellStyle name="60% - Accent3 2 2 3" xfId="3247"/>
    <cellStyle name="60% - Accent3 2 20" xfId="5318"/>
    <cellStyle name="60% - Accent3 2 21" xfId="5354"/>
    <cellStyle name="60% - Accent3 2 3" xfId="5390"/>
    <cellStyle name="60% - Accent3 2 3 2" xfId="5394"/>
    <cellStyle name="60% - Accent3 2 3 3" xfId="5397"/>
    <cellStyle name="60% - Accent3 2 4" xfId="5399"/>
    <cellStyle name="60% - Accent3 2 4 2" xfId="5402"/>
    <cellStyle name="60% - Accent3 2 4 3" xfId="5403"/>
    <cellStyle name="60% - Accent3 2 5" xfId="5404"/>
    <cellStyle name="60% - Accent3 2 5 2" xfId="5409"/>
    <cellStyle name="60% - Accent3 2 5 3" xfId="5412"/>
    <cellStyle name="60% - Accent3 2 6" xfId="5413"/>
    <cellStyle name="60% - Accent3 2 6 2" xfId="3385"/>
    <cellStyle name="60% - Accent3 2 6 3" xfId="3392"/>
    <cellStyle name="60% - Accent3 2 7" xfId="5414"/>
    <cellStyle name="60% - Accent3 2 7 2" xfId="5416"/>
    <cellStyle name="60% - Accent3 2 7 3" xfId="5418"/>
    <cellStyle name="60% - Accent3 2 8" xfId="3480"/>
    <cellStyle name="60% - Accent3 2 8 2" xfId="5421"/>
    <cellStyle name="60% - Accent3 2 8 3" xfId="5424"/>
    <cellStyle name="60% - Accent3 2 9" xfId="3487"/>
    <cellStyle name="60% - Accent3 2 9 2" xfId="2252"/>
    <cellStyle name="60% - Accent3 2 9 3" xfId="5426"/>
    <cellStyle name="60% - Accent3 2_Data Driver PT  MAP" xfId="5427"/>
    <cellStyle name="60% - Accent3 20" xfId="123"/>
    <cellStyle name="60% - Accent3 20 2" xfId="1374"/>
    <cellStyle name="60% - Accent3 20 3" xfId="1382"/>
    <cellStyle name="60% - Accent3 21" xfId="5258"/>
    <cellStyle name="60% - Accent3 21 2" xfId="5261"/>
    <cellStyle name="60% - Accent3 21 3" xfId="5264"/>
    <cellStyle name="60% - Accent3 22" xfId="5266"/>
    <cellStyle name="60% - Accent3 22 2" xfId="5271"/>
    <cellStyle name="60% - Accent3 22 3" xfId="5274"/>
    <cellStyle name="60% - Accent3 23" xfId="5276"/>
    <cellStyle name="60% - Accent3 23 2" xfId="5279"/>
    <cellStyle name="60% - Accent3 23 3" xfId="5282"/>
    <cellStyle name="60% - Accent3 24" xfId="5284"/>
    <cellStyle name="60% - Accent3 24 2" xfId="5287"/>
    <cellStyle name="60% - Accent3 24 3" xfId="5290"/>
    <cellStyle name="60% - Accent3 25" xfId="5428"/>
    <cellStyle name="60% - Accent3 25 2" xfId="5429"/>
    <cellStyle name="60% - Accent3 25 3" xfId="5431"/>
    <cellStyle name="60% - Accent3 3" xfId="5432"/>
    <cellStyle name="60% - Accent3 3 2" xfId="5435"/>
    <cellStyle name="60% - Accent3 3 3" xfId="5440"/>
    <cellStyle name="60% - Accent3 4" xfId="2704"/>
    <cellStyle name="60% - Accent3 4 2" xfId="5444"/>
    <cellStyle name="60% - Accent3 4 3" xfId="5449"/>
    <cellStyle name="60% - Accent3 5" xfId="2706"/>
    <cellStyle name="60% - Accent3 5 2" xfId="5453"/>
    <cellStyle name="60% - Accent3 5 3" xfId="5458"/>
    <cellStyle name="60% - Accent3 57" xfId="5465"/>
    <cellStyle name="60% - Accent3 57 2" xfId="5467"/>
    <cellStyle name="60% - Accent3 57 3" xfId="5470"/>
    <cellStyle name="60% - Accent3 58" xfId="5474"/>
    <cellStyle name="60% - Accent3 58 2" xfId="5475"/>
    <cellStyle name="60% - Accent3 58 3" xfId="5478"/>
    <cellStyle name="60% - Accent3 59" xfId="140"/>
    <cellStyle name="60% - Accent3 59 2" xfId="5481"/>
    <cellStyle name="60% - Accent3 59 3" xfId="5485"/>
    <cellStyle name="60% - Accent3 6" xfId="5487"/>
    <cellStyle name="60% - Accent3 6 2" xfId="4313"/>
    <cellStyle name="60% - Accent3 6 3" xfId="5488"/>
    <cellStyle name="60% - Accent3 7" xfId="5491"/>
    <cellStyle name="60% - Accent3 7 2" xfId="5492"/>
    <cellStyle name="60% - Accent3 7 3" xfId="3939"/>
    <cellStyle name="60% - Accent3 8" xfId="5494"/>
    <cellStyle name="60% - Accent3 8 2" xfId="5496"/>
    <cellStyle name="60% - Accent3 8 3" xfId="4004"/>
    <cellStyle name="60% - Accent3 9" xfId="5497"/>
    <cellStyle name="60% - Accent3 9 2" xfId="5498"/>
    <cellStyle name="60% - Accent3 9 3" xfId="4008"/>
    <cellStyle name="60% - Accent4 10" xfId="5499"/>
    <cellStyle name="60% - Accent4 10 2" xfId="5501"/>
    <cellStyle name="60% - Accent4 10 3" xfId="5503"/>
    <cellStyle name="60% - Accent4 11" xfId="5504"/>
    <cellStyle name="60% - Accent4 11 2" xfId="5506"/>
    <cellStyle name="60% - Accent4 11 3" xfId="5508"/>
    <cellStyle name="60% - Accent4 12" xfId="5515"/>
    <cellStyle name="60% - Accent4 12 2" xfId="5516"/>
    <cellStyle name="60% - Accent4 12 3" xfId="5518"/>
    <cellStyle name="60% - Accent4 13" xfId="5523"/>
    <cellStyle name="60% - Accent4 13 2" xfId="5235"/>
    <cellStyle name="60% - Accent4 13 3" xfId="5245"/>
    <cellStyle name="60% - Accent4 14" xfId="216"/>
    <cellStyle name="60% - Accent4 14 2" xfId="5463"/>
    <cellStyle name="60% - Accent4 14 3" xfId="5473"/>
    <cellStyle name="60% - Accent4 15" xfId="223"/>
    <cellStyle name="60% - Accent4 15 2" xfId="5526"/>
    <cellStyle name="60% - Accent4 15 3" xfId="5535"/>
    <cellStyle name="60% - Accent4 16" xfId="5544"/>
    <cellStyle name="60% - Accent4 16 2" xfId="5552"/>
    <cellStyle name="60% - Accent4 16 3" xfId="5558"/>
    <cellStyle name="60% - Accent4 17" xfId="5561"/>
    <cellStyle name="60% - Accent4 17 2" xfId="5568"/>
    <cellStyle name="60% - Accent4 17 3" xfId="5574"/>
    <cellStyle name="60% - Accent4 18" xfId="5577"/>
    <cellStyle name="60% - Accent4 18 2" xfId="5514"/>
    <cellStyle name="60% - Accent4 18 3" xfId="5522"/>
    <cellStyle name="60% - Accent4 19" xfId="5582"/>
    <cellStyle name="60% - Accent4 19 2" xfId="5588"/>
    <cellStyle name="60% - Accent4 19 3" xfId="5596"/>
    <cellStyle name="60% - Accent4 2" xfId="218"/>
    <cellStyle name="60% - Accent4 2 10" xfId="4725"/>
    <cellStyle name="60% - Accent4 2 10 2" xfId="5599"/>
    <cellStyle name="60% - Accent4 2 10 3" xfId="5600"/>
    <cellStyle name="60% - Accent4 2 11" xfId="4430"/>
    <cellStyle name="60% - Accent4 2 11 2" xfId="5604"/>
    <cellStyle name="60% - Accent4 2 11 3" xfId="5606"/>
    <cellStyle name="60% - Accent4 2 12" xfId="4435"/>
    <cellStyle name="60% - Accent4 2 12 2" xfId="1027"/>
    <cellStyle name="60% - Accent4 2 12 3" xfId="1325"/>
    <cellStyle name="60% - Accent4 2 13" xfId="5607"/>
    <cellStyle name="60% - Accent4 2 13 2" xfId="1050"/>
    <cellStyle name="60% - Accent4 2 13 3" xfId="3250"/>
    <cellStyle name="60% - Accent4 2 14" xfId="5608"/>
    <cellStyle name="60% - Accent4 2 14 2" xfId="111"/>
    <cellStyle name="60% - Accent4 2 14 2 2" xfId="5609"/>
    <cellStyle name="60% - Accent4 2 14 2 2 2" xfId="5612"/>
    <cellStyle name="60% - Accent4 2 14 2 2 3" xfId="5614"/>
    <cellStyle name="60% - Accent4 2 14 2 3" xfId="2988"/>
    <cellStyle name="60% - Accent4 2 14 2 3 2" xfId="5617"/>
    <cellStyle name="60% - Accent4 2 14 2 3 3" xfId="5619"/>
    <cellStyle name="60% - Accent4 2 14 2 4" xfId="2994"/>
    <cellStyle name="60% - Accent4 2 14 2 4 2" xfId="26"/>
    <cellStyle name="60% - Accent4 2 14 2 4 3" xfId="5625"/>
    <cellStyle name="60% - Accent4 2 14 2 5" xfId="5632"/>
    <cellStyle name="60% - Accent4 2 14 2 6" xfId="5639"/>
    <cellStyle name="60% - Accent4 2 14 3" xfId="5640"/>
    <cellStyle name="60% - Accent4 2 14 3 2" xfId="5641"/>
    <cellStyle name="60% - Accent4 2 14 3 3" xfId="2996"/>
    <cellStyle name="60% - Accent4 2 14 4" xfId="5643"/>
    <cellStyle name="60% - Accent4 2 14 4 2" xfId="5644"/>
    <cellStyle name="60% - Accent4 2 14 4 3" xfId="5645"/>
    <cellStyle name="60% - Accent4 2 14 5" xfId="5647"/>
    <cellStyle name="60% - Accent4 2 14 5 2" xfId="5649"/>
    <cellStyle name="60% - Accent4 2 14 5 3" xfId="5650"/>
    <cellStyle name="60% - Accent4 2 14 6" xfId="5188"/>
    <cellStyle name="60% - Accent4 2 14 6 2" xfId="4387"/>
    <cellStyle name="60% - Accent4 2 14 6 3" xfId="4679"/>
    <cellStyle name="60% - Accent4 2 14 7" xfId="5192"/>
    <cellStyle name="60% - Accent4 2 14 8" xfId="5651"/>
    <cellStyle name="60% - Accent4 2 15" xfId="5653"/>
    <cellStyle name="60% - Accent4 2 15 2" xfId="5655"/>
    <cellStyle name="60% - Accent4 2 15 3" xfId="5657"/>
    <cellStyle name="60% - Accent4 2 16" xfId="5660"/>
    <cellStyle name="60% - Accent4 2 16 2" xfId="5662"/>
    <cellStyle name="60% - Accent4 2 16 2 2" xfId="5664"/>
    <cellStyle name="60% - Accent4 2 16 2 3" xfId="3080"/>
    <cellStyle name="60% - Accent4 2 16 3" xfId="5666"/>
    <cellStyle name="60% - Accent4 2 16 3 2" xfId="5667"/>
    <cellStyle name="60% - Accent4 2 16 3 3" xfId="3085"/>
    <cellStyle name="60% - Accent4 2 16 4" xfId="5669"/>
    <cellStyle name="60% - Accent4 2 16 4 2" xfId="5670"/>
    <cellStyle name="60% - Accent4 2 16 4 3" xfId="5672"/>
    <cellStyle name="60% - Accent4 2 16 5" xfId="5674"/>
    <cellStyle name="60% - Accent4 2 16 6" xfId="5675"/>
    <cellStyle name="60% - Accent4 2 17" xfId="5678"/>
    <cellStyle name="60% - Accent4 2 17 2" xfId="182"/>
    <cellStyle name="60% - Accent4 2 17 3" xfId="1115"/>
    <cellStyle name="60% - Accent4 2 18" xfId="5680"/>
    <cellStyle name="60% - Accent4 2 18 2" xfId="5681"/>
    <cellStyle name="60% - Accent4 2 18 3" xfId="5682"/>
    <cellStyle name="60% - Accent4 2 19" xfId="5684"/>
    <cellStyle name="60% - Accent4 2 19 2" xfId="5686"/>
    <cellStyle name="60% - Accent4 2 19 3" xfId="5688"/>
    <cellStyle name="60% - Accent4 2 2" xfId="5527"/>
    <cellStyle name="60% - Accent4 2 2 2" xfId="604"/>
    <cellStyle name="60% - Accent4 2 2 3" xfId="689"/>
    <cellStyle name="60% - Accent4 2 20" xfId="5652"/>
    <cellStyle name="60% - Accent4 2 20 2" xfId="5654"/>
    <cellStyle name="60% - Accent4 2 20 3" xfId="5656"/>
    <cellStyle name="60% - Accent4 2 21" xfId="5659"/>
    <cellStyle name="60% - Accent4 2 22" xfId="5677"/>
    <cellStyle name="60% - Accent4 2 3" xfId="5536"/>
    <cellStyle name="60% - Accent4 2 3 2" xfId="1204"/>
    <cellStyle name="60% - Accent4 2 3 3" xfId="1230"/>
    <cellStyle name="60% - Accent4 2 4" xfId="158"/>
    <cellStyle name="60% - Accent4 2 4 2" xfId="1434"/>
    <cellStyle name="60% - Accent4 2 4 3" xfId="1505"/>
    <cellStyle name="60% - Accent4 2 5" xfId="166"/>
    <cellStyle name="60% - Accent4 2 5 2" xfId="1723"/>
    <cellStyle name="60% - Accent4 2 5 3" xfId="1756"/>
    <cellStyle name="60% - Accent4 2 6" xfId="4980"/>
    <cellStyle name="60% - Accent4 2 6 2" xfId="2091"/>
    <cellStyle name="60% - Accent4 2 6 3" xfId="2131"/>
    <cellStyle name="60% - Accent4 2 7" xfId="2687"/>
    <cellStyle name="60% - Accent4 2 7 2" xfId="3038"/>
    <cellStyle name="60% - Accent4 2 7 3" xfId="3091"/>
    <cellStyle name="60% - Accent4 2 8" xfId="2690"/>
    <cellStyle name="60% - Accent4 2 8 2" xfId="4982"/>
    <cellStyle name="60% - Accent4 2 8 3" xfId="4985"/>
    <cellStyle name="60% - Accent4 2 9" xfId="4998"/>
    <cellStyle name="60% - Accent4 2 9 2" xfId="5000"/>
    <cellStyle name="60% - Accent4 2 9 3" xfId="5003"/>
    <cellStyle name="60% - Accent4 2_Data Driver PT  MAP" xfId="5689"/>
    <cellStyle name="60% - Accent4 20" xfId="222"/>
    <cellStyle name="60% - Accent4 20 2" xfId="5525"/>
    <cellStyle name="60% - Accent4 20 3" xfId="5534"/>
    <cellStyle name="60% - Accent4 21" xfId="5543"/>
    <cellStyle name="60% - Accent4 21 2" xfId="5551"/>
    <cellStyle name="60% - Accent4 21 3" xfId="5557"/>
    <cellStyle name="60% - Accent4 22" xfId="5560"/>
    <cellStyle name="60% - Accent4 22 2" xfId="5567"/>
    <cellStyle name="60% - Accent4 22 3" xfId="5573"/>
    <cellStyle name="60% - Accent4 23" xfId="5576"/>
    <cellStyle name="60% - Accent4 23 2" xfId="5513"/>
    <cellStyle name="60% - Accent4 23 3" xfId="5521"/>
    <cellStyle name="60% - Accent4 24" xfId="5581"/>
    <cellStyle name="60% - Accent4 24 2" xfId="5587"/>
    <cellStyle name="60% - Accent4 24 3" xfId="5595"/>
    <cellStyle name="60% - Accent4 25" xfId="5694"/>
    <cellStyle name="60% - Accent4 25 2" xfId="5696"/>
    <cellStyle name="60% - Accent4 25 3" xfId="4209"/>
    <cellStyle name="60% - Accent4 3" xfId="5541"/>
    <cellStyle name="60% - Accent4 3 2" xfId="5545"/>
    <cellStyle name="60% - Accent4 3 3" xfId="5553"/>
    <cellStyle name="60% - Accent4 4" xfId="5559"/>
    <cellStyle name="60% - Accent4 4 2" xfId="5562"/>
    <cellStyle name="60% - Accent4 4 3" xfId="5569"/>
    <cellStyle name="60% - Accent4 5" xfId="5575"/>
    <cellStyle name="60% - Accent4 5 2" xfId="5509"/>
    <cellStyle name="60% - Accent4 5 3" xfId="5519"/>
    <cellStyle name="60% - Accent4 57" xfId="5584"/>
    <cellStyle name="60% - Accent4 57 2" xfId="5703"/>
    <cellStyle name="60% - Accent4 57 3" xfId="5710"/>
    <cellStyle name="60% - Accent4 58" xfId="5590"/>
    <cellStyle name="60% - Accent4 58 2" xfId="5712"/>
    <cellStyle name="60% - Accent4 58 3" xfId="5714"/>
    <cellStyle name="60% - Accent4 59" xfId="256"/>
    <cellStyle name="60% - Accent4 59 2" xfId="5716"/>
    <cellStyle name="60% - Accent4 59 3" xfId="5718"/>
    <cellStyle name="60% - Accent4 6" xfId="5578"/>
    <cellStyle name="60% - Accent4 6 2" xfId="5583"/>
    <cellStyle name="60% - Accent4 6 3" xfId="5589"/>
    <cellStyle name="60% - Accent4 7" xfId="5691"/>
    <cellStyle name="60% - Accent4 7 2" xfId="5695"/>
    <cellStyle name="60% - Accent4 7 3" xfId="4208"/>
    <cellStyle name="60% - Accent4 8" xfId="5720"/>
    <cellStyle name="60% - Accent4 8 2" xfId="5721"/>
    <cellStyle name="60% - Accent4 8 3" xfId="4327"/>
    <cellStyle name="60% - Accent4 9" xfId="63"/>
    <cellStyle name="60% - Accent4 9 2" xfId="5722"/>
    <cellStyle name="60% - Accent4 9 3" xfId="4330"/>
    <cellStyle name="60% - Accent5 10" xfId="5723"/>
    <cellStyle name="60% - Accent5 10 2" xfId="3366"/>
    <cellStyle name="60% - Accent5 10 3" xfId="3367"/>
    <cellStyle name="60% - Accent5 11" xfId="5727"/>
    <cellStyle name="60% - Accent5 11 2" xfId="5729"/>
    <cellStyle name="60% - Accent5 11 3" xfId="5731"/>
    <cellStyle name="60% - Accent5 12" xfId="5732"/>
    <cellStyle name="60% - Accent5 12 2" xfId="5733"/>
    <cellStyle name="60% - Accent5 12 3" xfId="5734"/>
    <cellStyle name="60% - Accent5 13" xfId="31"/>
    <cellStyle name="60% - Accent5 13 2" xfId="5736"/>
    <cellStyle name="60% - Accent5 13 3" xfId="2222"/>
    <cellStyle name="60% - Accent5 14" xfId="71"/>
    <cellStyle name="60% - Accent5 14 2" xfId="186"/>
    <cellStyle name="60% - Accent5 14 3" xfId="1119"/>
    <cellStyle name="60% - Accent5 15" xfId="591"/>
    <cellStyle name="60% - Accent5 15 2" xfId="3627"/>
    <cellStyle name="60% - Accent5 15 3" xfId="2267"/>
    <cellStyle name="60% - Accent5 16" xfId="5739"/>
    <cellStyle name="60% - Accent5 16 2" xfId="3832"/>
    <cellStyle name="60% - Accent5 16 3" xfId="2272"/>
    <cellStyle name="60% - Accent5 17" xfId="5741"/>
    <cellStyle name="60% - Accent5 17 2" xfId="4036"/>
    <cellStyle name="60% - Accent5 17 3" xfId="2277"/>
    <cellStyle name="60% - Accent5 18" xfId="5745"/>
    <cellStyle name="60% - Accent5 18 2" xfId="4355"/>
    <cellStyle name="60% - Accent5 18 3" xfId="4367"/>
    <cellStyle name="60% - Accent5 19" xfId="5751"/>
    <cellStyle name="60% - Accent5 19 2" xfId="4644"/>
    <cellStyle name="60% - Accent5 19 3" xfId="3418"/>
    <cellStyle name="60% - Accent5 2" xfId="18"/>
    <cellStyle name="60% - Accent5 2 10" xfId="5756"/>
    <cellStyle name="60% - Accent5 2 2" xfId="5757"/>
    <cellStyle name="60% - Accent5 2 2 2" xfId="5762"/>
    <cellStyle name="60% - Accent5 2 2 3" xfId="5766"/>
    <cellStyle name="60% - Accent5 2 3" xfId="5770"/>
    <cellStyle name="60% - Accent5 2 3 2" xfId="5777"/>
    <cellStyle name="60% - Accent5 2 3 3" xfId="5783"/>
    <cellStyle name="60% - Accent5 2 4" xfId="623"/>
    <cellStyle name="60% - Accent5 2 4 2" xfId="5784"/>
    <cellStyle name="60% - Accent5 2 4 2 2" xfId="5785"/>
    <cellStyle name="60% - Accent5 2 4 2 3" xfId="5786"/>
    <cellStyle name="60% - Accent5 2 4 3" xfId="5789"/>
    <cellStyle name="60% - Accent5 2 4 3 2" xfId="5790"/>
    <cellStyle name="60% - Accent5 2 4 3 3" xfId="5791"/>
    <cellStyle name="60% - Accent5 2 4 4" xfId="5795"/>
    <cellStyle name="60% - Accent5 2 4 4 2" xfId="5797"/>
    <cellStyle name="60% - Accent5 2 4 4 3" xfId="5798"/>
    <cellStyle name="60% - Accent5 2 4 5" xfId="5801"/>
    <cellStyle name="60% - Accent5 2 4 6" xfId="5804"/>
    <cellStyle name="60% - Accent5 2 5" xfId="634"/>
    <cellStyle name="60% - Accent5 2 5 2" xfId="5805"/>
    <cellStyle name="60% - Accent5 2 5 3" xfId="5809"/>
    <cellStyle name="60% - Accent5 2 6" xfId="5816"/>
    <cellStyle name="60% - Accent5 2 6 2" xfId="5817"/>
    <cellStyle name="60% - Accent5 2 6 3" xfId="5818"/>
    <cellStyle name="60% - Accent5 2 7" xfId="4083"/>
    <cellStyle name="60% - Accent5 2 7 2" xfId="5819"/>
    <cellStyle name="60% - Accent5 2 7 3" xfId="5820"/>
    <cellStyle name="60% - Accent5 2 8" xfId="4086"/>
    <cellStyle name="60% - Accent5 2 8 2" xfId="5821"/>
    <cellStyle name="60% - Accent5 2 8 3" xfId="5822"/>
    <cellStyle name="60% - Accent5 2 9" xfId="5823"/>
    <cellStyle name="60% - Accent5 2_Data Driver PT  MAP" xfId="5824"/>
    <cellStyle name="60% - Accent5 20" xfId="590"/>
    <cellStyle name="60% - Accent5 20 2" xfId="3626"/>
    <cellStyle name="60% - Accent5 20 3" xfId="2266"/>
    <cellStyle name="60% - Accent5 21" xfId="5738"/>
    <cellStyle name="60% - Accent5 21 2" xfId="3831"/>
    <cellStyle name="60% - Accent5 21 3" xfId="2271"/>
    <cellStyle name="60% - Accent5 22" xfId="5740"/>
    <cellStyle name="60% - Accent5 22 2" xfId="4035"/>
    <cellStyle name="60% - Accent5 22 3" xfId="2276"/>
    <cellStyle name="60% - Accent5 23" xfId="5744"/>
    <cellStyle name="60% - Accent5 23 2" xfId="4354"/>
    <cellStyle name="60% - Accent5 23 3" xfId="4366"/>
    <cellStyle name="60% - Accent5 24" xfId="5750"/>
    <cellStyle name="60% - Accent5 24 2" xfId="4643"/>
    <cellStyle name="60% - Accent5 24 3" xfId="3417"/>
    <cellStyle name="60% - Accent5 25" xfId="5828"/>
    <cellStyle name="60% - Accent5 25 2" xfId="3838"/>
    <cellStyle name="60% - Accent5 25 3" xfId="3856"/>
    <cellStyle name="60% - Accent5 3" xfId="5831"/>
    <cellStyle name="60% - Accent5 3 2" xfId="5832"/>
    <cellStyle name="60% - Accent5 3 3" xfId="5839"/>
    <cellStyle name="60% - Accent5 4" xfId="5842"/>
    <cellStyle name="60% - Accent5 4 2" xfId="5843"/>
    <cellStyle name="60% - Accent5 4 3" xfId="5850"/>
    <cellStyle name="60% - Accent5 5" xfId="5854"/>
    <cellStyle name="60% - Accent5 5 2" xfId="5857"/>
    <cellStyle name="60% - Accent5 5 3" xfId="5860"/>
    <cellStyle name="60% - Accent5 57" xfId="5861"/>
    <cellStyle name="60% - Accent5 57 2" xfId="5863"/>
    <cellStyle name="60% - Accent5 57 3" xfId="5865"/>
    <cellStyle name="60% - Accent5 58" xfId="4359"/>
    <cellStyle name="60% - Accent5 58 2" xfId="5868"/>
    <cellStyle name="60% - Accent5 58 3" xfId="2294"/>
    <cellStyle name="60% - Accent5 59" xfId="4362"/>
    <cellStyle name="60% - Accent5 59 2" xfId="660"/>
    <cellStyle name="60% - Accent5 59 3" xfId="1411"/>
    <cellStyle name="60% - Accent5 6" xfId="5869"/>
    <cellStyle name="60% - Accent5 6 2" xfId="5870"/>
    <cellStyle name="60% - Accent5 6 3" xfId="5873"/>
    <cellStyle name="60% - Accent5 7" xfId="5876"/>
    <cellStyle name="60% - Accent5 7 2" xfId="5877"/>
    <cellStyle name="60% - Accent5 7 3" xfId="4490"/>
    <cellStyle name="60% - Accent5 8" xfId="5880"/>
    <cellStyle name="60% - Accent5 8 2" xfId="5881"/>
    <cellStyle name="60% - Accent5 8 3" xfId="4599"/>
    <cellStyle name="60% - Accent5 9" xfId="5882"/>
    <cellStyle name="60% - Accent5 9 2" xfId="5883"/>
    <cellStyle name="60% - Accent5 9 3" xfId="4608"/>
    <cellStyle name="60% - Accent6 10" xfId="5884"/>
    <cellStyle name="60% - Accent6 10 2" xfId="5887"/>
    <cellStyle name="60% - Accent6 10 3" xfId="5888"/>
    <cellStyle name="60% - Accent6 11" xfId="5889"/>
    <cellStyle name="60% - Accent6 11 2" xfId="5891"/>
    <cellStyle name="60% - Accent6 11 3" xfId="5892"/>
    <cellStyle name="60% - Accent6 12" xfId="5894"/>
    <cellStyle name="60% - Accent6 12 2" xfId="5896"/>
    <cellStyle name="60% - Accent6 12 3" xfId="5897"/>
    <cellStyle name="60% - Accent6 13" xfId="5899"/>
    <cellStyle name="60% - Accent6 13 2" xfId="5901"/>
    <cellStyle name="60% - Accent6 13 3" xfId="2548"/>
    <cellStyle name="60% - Accent6 14" xfId="1728"/>
    <cellStyle name="60% - Accent6 14 2" xfId="5903"/>
    <cellStyle name="60% - Accent6 14 3" xfId="2584"/>
    <cellStyle name="60% - Accent6 15" xfId="1734"/>
    <cellStyle name="60% - Accent6 15 2" xfId="5905"/>
    <cellStyle name="60% - Accent6 15 3" xfId="2589"/>
    <cellStyle name="60% - Accent6 16" xfId="1668"/>
    <cellStyle name="60% - Accent6 16 2" xfId="5907"/>
    <cellStyle name="60% - Accent6 16 3" xfId="2595"/>
    <cellStyle name="60% - Accent6 17" xfId="1672"/>
    <cellStyle name="60% - Accent6 17 2" xfId="5909"/>
    <cellStyle name="60% - Accent6 17 3" xfId="2603"/>
    <cellStyle name="60% - Accent6 18" xfId="2372"/>
    <cellStyle name="60% - Accent6 18 2" xfId="5911"/>
    <cellStyle name="60% - Accent6 18 3" xfId="5913"/>
    <cellStyle name="60% - Accent6 19" xfId="5916"/>
    <cellStyle name="60% - Accent6 19 2" xfId="5920"/>
    <cellStyle name="60% - Accent6 19 3" xfId="3668"/>
    <cellStyle name="60% - Accent6 2" xfId="286"/>
    <cellStyle name="60% - Accent6 2 10" xfId="5922"/>
    <cellStyle name="60% - Accent6 2 10 2" xfId="5924"/>
    <cellStyle name="60% - Accent6 2 10 3" xfId="5928"/>
    <cellStyle name="60% - Accent6 2 11" xfId="5929"/>
    <cellStyle name="60% - Accent6 2 11 2" xfId="5931"/>
    <cellStyle name="60% - Accent6 2 11 3" xfId="2393"/>
    <cellStyle name="60% - Accent6 2 12" xfId="5932"/>
    <cellStyle name="60% - Accent6 2 12 2" xfId="5934"/>
    <cellStyle name="60% - Accent6 2 12 3" xfId="2400"/>
    <cellStyle name="60% - Accent6 2 13" xfId="5936"/>
    <cellStyle name="60% - Accent6 2 13 2" xfId="5938"/>
    <cellStyle name="60% - Accent6 2 13 3" xfId="2407"/>
    <cellStyle name="60% - Accent6 2 14" xfId="5940"/>
    <cellStyle name="60% - Accent6 2 14 2" xfId="3316"/>
    <cellStyle name="60% - Accent6 2 14 3" xfId="5943"/>
    <cellStyle name="60% - Accent6 2 15" xfId="5029"/>
    <cellStyle name="60% - Accent6 2 15 2" xfId="5945"/>
    <cellStyle name="60% - Accent6 2 15 2 2" xfId="5946"/>
    <cellStyle name="60% - Accent6 2 15 2 3" xfId="5948"/>
    <cellStyle name="60% - Accent6 2 15 3" xfId="5951"/>
    <cellStyle name="60% - Accent6 2 15 3 2" xfId="5105"/>
    <cellStyle name="60% - Accent6 2 15 3 3" xfId="5111"/>
    <cellStyle name="60% - Accent6 2 15 4" xfId="5956"/>
    <cellStyle name="60% - Accent6 2 15 4 2" xfId="5164"/>
    <cellStyle name="60% - Accent6 2 15 4 3" xfId="5959"/>
    <cellStyle name="60% - Accent6 2 15 5" xfId="5964"/>
    <cellStyle name="60% - Accent6 2 15 6" xfId="5968"/>
    <cellStyle name="60% - Accent6 2 16" xfId="5037"/>
    <cellStyle name="60% - Accent6 2 16 2" xfId="5970"/>
    <cellStyle name="60% - Accent6 2 16 3" xfId="5976"/>
    <cellStyle name="60% - Accent6 2 17" xfId="5979"/>
    <cellStyle name="60% - Accent6 2 17 2" xfId="5981"/>
    <cellStyle name="60% - Accent6 2 17 3" xfId="5985"/>
    <cellStyle name="60% - Accent6 2 18" xfId="1380"/>
    <cellStyle name="60% - Accent6 2 18 2" xfId="5987"/>
    <cellStyle name="60% - Accent6 2 18 3" xfId="5992"/>
    <cellStyle name="60% - Accent6 2 19" xfId="1208"/>
    <cellStyle name="60% - Accent6 2 19 2" xfId="5994"/>
    <cellStyle name="60% - Accent6 2 19 3" xfId="5999"/>
    <cellStyle name="60% - Accent6 2 2" xfId="4232"/>
    <cellStyle name="60% - Accent6 2 2 2" xfId="630"/>
    <cellStyle name="60% - Accent6 2 2 3" xfId="5810"/>
    <cellStyle name="60% - Accent6 2 20" xfId="5028"/>
    <cellStyle name="60% - Accent6 2 21" xfId="5036"/>
    <cellStyle name="60% - Accent6 2 3" xfId="4240"/>
    <cellStyle name="60% - Accent6 2 3 2" xfId="665"/>
    <cellStyle name="60% - Accent6 2 3 3" xfId="5292"/>
    <cellStyle name="60% - Accent6 2 4" xfId="6002"/>
    <cellStyle name="60% - Accent6 2 4 2" xfId="241"/>
    <cellStyle name="60% - Accent6 2 4 3" xfId="6005"/>
    <cellStyle name="60% - Accent6 2 5" xfId="6007"/>
    <cellStyle name="60% - Accent6 2 5 2" xfId="6010"/>
    <cellStyle name="60% - Accent6 2 5 3" xfId="6011"/>
    <cellStyle name="60% - Accent6 2 6" xfId="6012"/>
    <cellStyle name="60% - Accent6 2 6 2" xfId="5332"/>
    <cellStyle name="60% - Accent6 2 6 3" xfId="6014"/>
    <cellStyle name="60% - Accent6 2 7" xfId="6016"/>
    <cellStyle name="60% - Accent6 2 7 2" xfId="4508"/>
    <cellStyle name="60% - Accent6 2 7 3" xfId="4552"/>
    <cellStyle name="60% - Accent6 2 8" xfId="6017"/>
    <cellStyle name="60% - Accent6 2 8 2" xfId="5344"/>
    <cellStyle name="60% - Accent6 2 8 3" xfId="6020"/>
    <cellStyle name="60% - Accent6 2 9" xfId="5796"/>
    <cellStyle name="60% - Accent6 2 9 2" xfId="6026"/>
    <cellStyle name="60% - Accent6 2 9 3" xfId="6030"/>
    <cellStyle name="60% - Accent6 2_Data Driver PT  MAP" xfId="3685"/>
    <cellStyle name="60% - Accent6 20" xfId="1733"/>
    <cellStyle name="60% - Accent6 20 2" xfId="5904"/>
    <cellStyle name="60% - Accent6 20 3" xfId="2588"/>
    <cellStyle name="60% - Accent6 21" xfId="1667"/>
    <cellStyle name="60% - Accent6 21 2" xfId="5906"/>
    <cellStyle name="60% - Accent6 21 3" xfId="2594"/>
    <cellStyle name="60% - Accent6 22" xfId="1671"/>
    <cellStyle name="60% - Accent6 22 2" xfId="5908"/>
    <cellStyle name="60% - Accent6 22 3" xfId="2602"/>
    <cellStyle name="60% - Accent6 23" xfId="2371"/>
    <cellStyle name="60% - Accent6 23 2" xfId="5910"/>
    <cellStyle name="60% - Accent6 23 3" xfId="5912"/>
    <cellStyle name="60% - Accent6 24" xfId="5915"/>
    <cellStyle name="60% - Accent6 24 2" xfId="5919"/>
    <cellStyle name="60% - Accent6 24 3" xfId="3667"/>
    <cellStyle name="60% - Accent6 25" xfId="6033"/>
    <cellStyle name="60% - Accent6 25 2" xfId="6036"/>
    <cellStyle name="60% - Accent6 25 3" xfId="6038"/>
    <cellStyle name="60% - Accent6 3" xfId="4245"/>
    <cellStyle name="60% - Accent6 3 2" xfId="4248"/>
    <cellStyle name="60% - Accent6 3 3" xfId="4256"/>
    <cellStyle name="60% - Accent6 4" xfId="4261"/>
    <cellStyle name="60% - Accent6 4 2" xfId="4264"/>
    <cellStyle name="60% - Accent6 4 3" xfId="4271"/>
    <cellStyle name="60% - Accent6 5" xfId="4275"/>
    <cellStyle name="60% - Accent6 5 2" xfId="4278"/>
    <cellStyle name="60% - Accent6 5 3" xfId="4283"/>
    <cellStyle name="60% - Accent6 57" xfId="6040"/>
    <cellStyle name="60% - Accent6 57 2" xfId="6044"/>
    <cellStyle name="60% - Accent6 57 3" xfId="6048"/>
    <cellStyle name="60% - Accent6 58" xfId="6051"/>
    <cellStyle name="60% - Accent6 58 2" xfId="6053"/>
    <cellStyle name="60% - Accent6 58 3" xfId="2625"/>
    <cellStyle name="60% - Accent6 59" xfId="1763"/>
    <cellStyle name="60% - Accent6 59 2" xfId="6055"/>
    <cellStyle name="60% - Accent6 59 3" xfId="2666"/>
    <cellStyle name="60% - Accent6 6" xfId="4287"/>
    <cellStyle name="60% - Accent6 6 2" xfId="4295"/>
    <cellStyle name="60% - Accent6 6 3" xfId="4303"/>
    <cellStyle name="60% - Accent6 7" xfId="4307"/>
    <cellStyle name="60% - Accent6 7 2" xfId="4309"/>
    <cellStyle name="60% - Accent6 7 3" xfId="4311"/>
    <cellStyle name="60% - Accent6 8" xfId="6059"/>
    <cellStyle name="60% - Accent6 8 2" xfId="6060"/>
    <cellStyle name="60% - Accent6 8 3" xfId="4788"/>
    <cellStyle name="60% - Accent6 9" xfId="6061"/>
    <cellStyle name="60% - Accent6 9 2" xfId="6062"/>
    <cellStyle name="60% - Accent6 9 3" xfId="4791"/>
    <cellStyle name="Accent1 10" xfId="6064"/>
    <cellStyle name="Accent1 10 2" xfId="5050"/>
    <cellStyle name="Accent1 10 3" xfId="5061"/>
    <cellStyle name="Accent1 11" xfId="6069"/>
    <cellStyle name="Accent1 11 2" xfId="6071"/>
    <cellStyle name="Accent1 11 3" xfId="6073"/>
    <cellStyle name="Accent1 12" xfId="1569"/>
    <cellStyle name="Accent1 12 2" xfId="6075"/>
    <cellStyle name="Accent1 12 3" xfId="6078"/>
    <cellStyle name="Accent1 13" xfId="1573"/>
    <cellStyle name="Accent1 13 2" xfId="6080"/>
    <cellStyle name="Accent1 13 3" xfId="6082"/>
    <cellStyle name="Accent1 14" xfId="2224"/>
    <cellStyle name="Accent1 14 2" xfId="6083"/>
    <cellStyle name="Accent1 14 3" xfId="6088"/>
    <cellStyle name="Accent1 15" xfId="2231"/>
    <cellStyle name="Accent1 15 2" xfId="117"/>
    <cellStyle name="Accent1 15 3" xfId="5254"/>
    <cellStyle name="Accent1 16" xfId="6096"/>
    <cellStyle name="Accent1 16 2" xfId="142"/>
    <cellStyle name="Accent1 16 3" xfId="6104"/>
    <cellStyle name="Accent1 17" xfId="4216"/>
    <cellStyle name="Accent1 17 2" xfId="164"/>
    <cellStyle name="Accent1 17 3" xfId="4978"/>
    <cellStyle name="Accent1 18" xfId="4223"/>
    <cellStyle name="Accent1 18 2" xfId="190"/>
    <cellStyle name="Accent1 18 3" xfId="5153"/>
    <cellStyle name="Accent1 19" xfId="6110"/>
    <cellStyle name="Accent1 19 2" xfId="210"/>
    <cellStyle name="Accent1 19 3" xfId="5434"/>
    <cellStyle name="Accent1 2" xfId="6111"/>
    <cellStyle name="Accent1 2 10" xfId="6112"/>
    <cellStyle name="Accent1 2 10 2" xfId="3108"/>
    <cellStyle name="Accent1 2 10 3" xfId="3110"/>
    <cellStyle name="Accent1 2 11" xfId="6113"/>
    <cellStyle name="Accent1 2 11 2" xfId="6114"/>
    <cellStyle name="Accent1 2 11 3" xfId="6115"/>
    <cellStyle name="Accent1 2 12" xfId="6116"/>
    <cellStyle name="Accent1 2 12 2" xfId="3920"/>
    <cellStyle name="Accent1 2 12 3" xfId="3922"/>
    <cellStyle name="Accent1 2 13" xfId="6117"/>
    <cellStyle name="Accent1 2 13 2" xfId="6118"/>
    <cellStyle name="Accent1 2 13 3" xfId="6119"/>
    <cellStyle name="Accent1 2 14" xfId="6120"/>
    <cellStyle name="Accent1 2 14 2" xfId="6122"/>
    <cellStyle name="Accent1 2 14 3" xfId="6123"/>
    <cellStyle name="Accent1 2 15" xfId="6125"/>
    <cellStyle name="Accent1 2 15 2" xfId="6127"/>
    <cellStyle name="Accent1 2 15 2 2" xfId="6131"/>
    <cellStyle name="Accent1 2 15 2 3" xfId="6135"/>
    <cellStyle name="Accent1 2 15 3" xfId="6136"/>
    <cellStyle name="Accent1 2 15 3 2" xfId="3486"/>
    <cellStyle name="Accent1 2 15 3 3" xfId="6141"/>
    <cellStyle name="Accent1 2 15 4" xfId="6142"/>
    <cellStyle name="Accent1 2 15 4 2" xfId="3499"/>
    <cellStyle name="Accent1 2 15 4 3" xfId="4407"/>
    <cellStyle name="Accent1 2 15 5" xfId="6143"/>
    <cellStyle name="Accent1 2 15 6" xfId="6144"/>
    <cellStyle name="Accent1 2 16" xfId="6148"/>
    <cellStyle name="Accent1 2 16 2" xfId="5765"/>
    <cellStyle name="Accent1 2 16 3" xfId="6149"/>
    <cellStyle name="Accent1 2 17" xfId="5127"/>
    <cellStyle name="Accent1 2 17 2" xfId="5782"/>
    <cellStyle name="Accent1 2 17 3" xfId="6150"/>
    <cellStyle name="Accent1 2 18" xfId="5130"/>
    <cellStyle name="Accent1 2 18 2" xfId="5788"/>
    <cellStyle name="Accent1 2 18 3" xfId="5792"/>
    <cellStyle name="Accent1 2 19" xfId="2043"/>
    <cellStyle name="Accent1 2 19 2" xfId="5808"/>
    <cellStyle name="Accent1 2 19 3" xfId="6153"/>
    <cellStyle name="Accent1 2 2" xfId="3183"/>
    <cellStyle name="Accent1 2 2 2" xfId="3189"/>
    <cellStyle name="Accent1 2 2 3" xfId="3192"/>
    <cellStyle name="Accent1 2 20" xfId="6124"/>
    <cellStyle name="Accent1 2 21" xfId="6147"/>
    <cellStyle name="Accent1 2 3" xfId="3195"/>
    <cellStyle name="Accent1 2 3 2" xfId="3200"/>
    <cellStyle name="Accent1 2 3 3" xfId="3204"/>
    <cellStyle name="Accent1 2 4" xfId="3208"/>
    <cellStyle name="Accent1 2 4 2" xfId="3213"/>
    <cellStyle name="Accent1 2 4 3" xfId="3217"/>
    <cellStyle name="Accent1 2 5" xfId="3222"/>
    <cellStyle name="Accent1 2 5 2" xfId="6156"/>
    <cellStyle name="Accent1 2 5 3" xfId="6160"/>
    <cellStyle name="Accent1 2 6" xfId="3228"/>
    <cellStyle name="Accent1 2 6 2" xfId="6163"/>
    <cellStyle name="Accent1 2 6 3" xfId="6166"/>
    <cellStyle name="Accent1 2 7" xfId="6170"/>
    <cellStyle name="Accent1 2 7 2" xfId="6173"/>
    <cellStyle name="Accent1 2 7 3" xfId="6179"/>
    <cellStyle name="Accent1 2 8" xfId="4879"/>
    <cellStyle name="Accent1 2 8 2" xfId="4883"/>
    <cellStyle name="Accent1 2 8 3" xfId="4888"/>
    <cellStyle name="Accent1 2 9" xfId="4893"/>
    <cellStyle name="Accent1 2 9 2" xfId="4897"/>
    <cellStyle name="Accent1 2 9 3" xfId="4901"/>
    <cellStyle name="Accent1 2_Data Driver PT  MAP" xfId="6182"/>
    <cellStyle name="Accent1 20" xfId="2230"/>
    <cellStyle name="Accent1 20 2" xfId="116"/>
    <cellStyle name="Accent1 20 3" xfId="5253"/>
    <cellStyle name="Accent1 21" xfId="6095"/>
    <cellStyle name="Accent1 21 2" xfId="141"/>
    <cellStyle name="Accent1 21 3" xfId="6103"/>
    <cellStyle name="Accent1 22" xfId="4215"/>
    <cellStyle name="Accent1 22 2" xfId="163"/>
    <cellStyle name="Accent1 22 3" xfId="4977"/>
    <cellStyle name="Accent1 23" xfId="4222"/>
    <cellStyle name="Accent1 23 2" xfId="189"/>
    <cellStyle name="Accent1 23 3" xfId="5152"/>
    <cellStyle name="Accent1 24" xfId="6109"/>
    <cellStyle name="Accent1 24 2" xfId="209"/>
    <cellStyle name="Accent1 24 3" xfId="5433"/>
    <cellStyle name="Accent1 25" xfId="6188"/>
    <cellStyle name="Accent1 25 2" xfId="219"/>
    <cellStyle name="Accent1 25 3" xfId="5542"/>
    <cellStyle name="Accent1 3" xfId="6189"/>
    <cellStyle name="Accent1 3 2" xfId="3260"/>
    <cellStyle name="Accent1 3 3" xfId="3266"/>
    <cellStyle name="Accent1 4" xfId="5610"/>
    <cellStyle name="Accent1 4 2" xfId="3331"/>
    <cellStyle name="Accent1 4 3" xfId="3345"/>
    <cellStyle name="Accent1 5" xfId="5613"/>
    <cellStyle name="Accent1 5 2" xfId="3937"/>
    <cellStyle name="Accent1 5 3" xfId="6191"/>
    <cellStyle name="Accent1 57" xfId="1450"/>
    <cellStyle name="Accent1 57 2" xfId="4973"/>
    <cellStyle name="Accent1 57 3" xfId="6194"/>
    <cellStyle name="Accent1 58" xfId="1458"/>
    <cellStyle name="Accent1 58 2" xfId="6197"/>
    <cellStyle name="Accent1 58 3" xfId="6198"/>
    <cellStyle name="Accent1 59" xfId="2239"/>
    <cellStyle name="Accent1 59 2" xfId="6199"/>
    <cellStyle name="Accent1 59 3" xfId="6205"/>
    <cellStyle name="Accent1 6" xfId="6209"/>
    <cellStyle name="Accent1 6 2" xfId="1696"/>
    <cellStyle name="Accent1 6 3" xfId="6213"/>
    <cellStyle name="Accent1 7" xfId="6214"/>
    <cellStyle name="Accent1 7 2" xfId="6217"/>
    <cellStyle name="Accent1 7 3" xfId="6222"/>
    <cellStyle name="Accent1 8" xfId="4116"/>
    <cellStyle name="Accent1 8 2" xfId="4121"/>
    <cellStyle name="Accent1 8 3" xfId="4126"/>
    <cellStyle name="Accent1 9" xfId="1935"/>
    <cellStyle name="Accent1 9 2" xfId="4131"/>
    <cellStyle name="Accent1 9 3" xfId="4141"/>
    <cellStyle name="Accent2 10" xfId="6224"/>
    <cellStyle name="Accent2 10 2" xfId="6225"/>
    <cellStyle name="Accent2 10 3" xfId="6229"/>
    <cellStyle name="Accent2 11" xfId="6231"/>
    <cellStyle name="Accent2 11 2" xfId="3785"/>
    <cellStyle name="Accent2 11 3" xfId="3802"/>
    <cellStyle name="Accent2 12" xfId="1621"/>
    <cellStyle name="Accent2 12 2" xfId="3372"/>
    <cellStyle name="Accent2 12 3" xfId="3378"/>
    <cellStyle name="Accent2 13" xfId="1626"/>
    <cellStyle name="Accent2 13 2" xfId="3613"/>
    <cellStyle name="Accent2 13 3" xfId="3619"/>
    <cellStyle name="Accent2 14" xfId="6232"/>
    <cellStyle name="Accent2 14 2" xfId="6235"/>
    <cellStyle name="Accent2 14 3" xfId="6242"/>
    <cellStyle name="Accent2 15" xfId="6247"/>
    <cellStyle name="Accent2 15 2" xfId="777"/>
    <cellStyle name="Accent2 15 3" xfId="2247"/>
    <cellStyle name="Accent2 16" xfId="6254"/>
    <cellStyle name="Accent2 16 2" xfId="809"/>
    <cellStyle name="Accent2 16 3" xfId="995"/>
    <cellStyle name="Accent2 17" xfId="4289"/>
    <cellStyle name="Accent2 17 2" xfId="838"/>
    <cellStyle name="Accent2 17 3" xfId="366"/>
    <cellStyle name="Accent2 18" xfId="4297"/>
    <cellStyle name="Accent2 18 2" xfId="867"/>
    <cellStyle name="Accent2 18 3" xfId="333"/>
    <cellStyle name="Accent2 19" xfId="6263"/>
    <cellStyle name="Accent2 19 2" xfId="894"/>
    <cellStyle name="Accent2 19 3" xfId="385"/>
    <cellStyle name="Accent2 2" xfId="5914"/>
    <cellStyle name="Accent2 2 10" xfId="6266"/>
    <cellStyle name="Accent2 2 10 2" xfId="6267"/>
    <cellStyle name="Accent2 2 10 3" xfId="6268"/>
    <cellStyle name="Accent2 2 11" xfId="6269"/>
    <cellStyle name="Accent2 2 11 2" xfId="6270"/>
    <cellStyle name="Accent2 2 11 3" xfId="6271"/>
    <cellStyle name="Accent2 2 12" xfId="6272"/>
    <cellStyle name="Accent2 2 12 2" xfId="6273"/>
    <cellStyle name="Accent2 2 12 3" xfId="6274"/>
    <cellStyle name="Accent2 2 13" xfId="6275"/>
    <cellStyle name="Accent2 2 13 2" xfId="6279"/>
    <cellStyle name="Accent2 2 13 3" xfId="6280"/>
    <cellStyle name="Accent2 2 14" xfId="6282"/>
    <cellStyle name="Accent2 2 14 2" xfId="4912"/>
    <cellStyle name="Accent2 2 14 3" xfId="6283"/>
    <cellStyle name="Accent2 2 15" xfId="6286"/>
    <cellStyle name="Accent2 2 15 2" xfId="6287"/>
    <cellStyle name="Accent2 2 15 2 2" xfId="6288"/>
    <cellStyle name="Accent2 2 15 2 3" xfId="6289"/>
    <cellStyle name="Accent2 2 15 3" xfId="6290"/>
    <cellStyle name="Accent2 2 15 3 2" xfId="6291"/>
    <cellStyle name="Accent2 2 15 3 3" xfId="6292"/>
    <cellStyle name="Accent2 2 15 4" xfId="6294"/>
    <cellStyle name="Accent2 2 15 4 2" xfId="2451"/>
    <cellStyle name="Accent2 2 15 4 3" xfId="2542"/>
    <cellStyle name="Accent2 2 15 5" xfId="6295"/>
    <cellStyle name="Accent2 2 15 6" xfId="6297"/>
    <cellStyle name="Accent2 2 16" xfId="6299"/>
    <cellStyle name="Accent2 2 16 2" xfId="6300"/>
    <cellStyle name="Accent2 2 16 3" xfId="6301"/>
    <cellStyle name="Accent2 2 17" xfId="3699"/>
    <cellStyle name="Accent2 2 17 2" xfId="3704"/>
    <cellStyle name="Accent2 2 17 3" xfId="3706"/>
    <cellStyle name="Accent2 2 18" xfId="3713"/>
    <cellStyle name="Accent2 2 18 2" xfId="3718"/>
    <cellStyle name="Accent2 2 18 3" xfId="3720"/>
    <cellStyle name="Accent2 2 19" xfId="3722"/>
    <cellStyle name="Accent2 2 19 2" xfId="3725"/>
    <cellStyle name="Accent2 2 19 3" xfId="3727"/>
    <cellStyle name="Accent2 2 2" xfId="5918"/>
    <cellStyle name="Accent2 2 2 2" xfId="6303"/>
    <cellStyle name="Accent2 2 2 3" xfId="1579"/>
    <cellStyle name="Accent2 2 20" xfId="6285"/>
    <cellStyle name="Accent2 2 21" xfId="6298"/>
    <cellStyle name="Accent2 2 3" xfId="3665"/>
    <cellStyle name="Accent2 2 3 2" xfId="6304"/>
    <cellStyle name="Accent2 2 3 3" xfId="1590"/>
    <cellStyle name="Accent2 2 4" xfId="1312"/>
    <cellStyle name="Accent2 2 4 2" xfId="6305"/>
    <cellStyle name="Accent2 2 4 3" xfId="6306"/>
    <cellStyle name="Accent2 2 5" xfId="1315"/>
    <cellStyle name="Accent2 2 5 2" xfId="6108"/>
    <cellStyle name="Accent2 2 5 3" xfId="6183"/>
    <cellStyle name="Accent2 2 6" xfId="6307"/>
    <cellStyle name="Accent2 2 6 2" xfId="6001"/>
    <cellStyle name="Accent2 2 6 3" xfId="6006"/>
    <cellStyle name="Accent2 2 7" xfId="6308"/>
    <cellStyle name="Accent2 2 7 2" xfId="6309"/>
    <cellStyle name="Accent2 2 7 3" xfId="6310"/>
    <cellStyle name="Accent2 2 8" xfId="6312"/>
    <cellStyle name="Accent2 2 8 2" xfId="6313"/>
    <cellStyle name="Accent2 2 8 3" xfId="6314"/>
    <cellStyle name="Accent2 2 9" xfId="6316"/>
    <cellStyle name="Accent2 2 9 2" xfId="6317"/>
    <cellStyle name="Accent2 2 9 3" xfId="6318"/>
    <cellStyle name="Accent2 2_Data Driver PT  MAP" xfId="596"/>
    <cellStyle name="Accent2 20" xfId="6246"/>
    <cellStyle name="Accent2 20 2" xfId="776"/>
    <cellStyle name="Accent2 20 3" xfId="2246"/>
    <cellStyle name="Accent2 21" xfId="6253"/>
    <cellStyle name="Accent2 21 2" xfId="808"/>
    <cellStyle name="Accent2 21 3" xfId="994"/>
    <cellStyle name="Accent2 22" xfId="4288"/>
    <cellStyle name="Accent2 22 2" xfId="837"/>
    <cellStyle name="Accent2 22 3" xfId="365"/>
    <cellStyle name="Accent2 23" xfId="4296"/>
    <cellStyle name="Accent2 23 2" xfId="866"/>
    <cellStyle name="Accent2 23 3" xfId="332"/>
    <cellStyle name="Accent2 24" xfId="6262"/>
    <cellStyle name="Accent2 24 2" xfId="893"/>
    <cellStyle name="Accent2 24 3" xfId="384"/>
    <cellStyle name="Accent2 25" xfId="6320"/>
    <cellStyle name="Accent2 25 2" xfId="910"/>
    <cellStyle name="Accent2 25 3" xfId="6321"/>
    <cellStyle name="Accent2 3" xfId="6031"/>
    <cellStyle name="Accent2 3 2" xfId="6035"/>
    <cellStyle name="Accent2 3 3" xfId="6037"/>
    <cellStyle name="Accent2 4" xfId="5615"/>
    <cellStyle name="Accent2 4 2" xfId="6322"/>
    <cellStyle name="Accent2 4 3" xfId="6324"/>
    <cellStyle name="Accent2 5" xfId="5618"/>
    <cellStyle name="Accent2 5 2" xfId="6326"/>
    <cellStyle name="Accent2 5 3" xfId="6328"/>
    <cellStyle name="Accent2 57" xfId="1631"/>
    <cellStyle name="Accent2 57 2" xfId="3571"/>
    <cellStyle name="Accent2 57 3" xfId="4667"/>
    <cellStyle name="Accent2 58" xfId="1636"/>
    <cellStyle name="Accent2 58 2" xfId="3584"/>
    <cellStyle name="Accent2 58 3" xfId="4805"/>
    <cellStyle name="Accent2 59" xfId="6329"/>
    <cellStyle name="Accent2 59 2" xfId="6332"/>
    <cellStyle name="Accent2 59 3" xfId="6338"/>
    <cellStyle name="Accent2 6" xfId="6343"/>
    <cellStyle name="Accent2 6 2" xfId="3577"/>
    <cellStyle name="Accent2 6 3" xfId="6347"/>
    <cellStyle name="Accent2 7" xfId="6348"/>
    <cellStyle name="Accent2 7 2" xfId="6351"/>
    <cellStyle name="Accent2 7 3" xfId="6353"/>
    <cellStyle name="Accent2 8" xfId="6354"/>
    <cellStyle name="Accent2 8 2" xfId="6356"/>
    <cellStyle name="Accent2 8 3" xfId="6358"/>
    <cellStyle name="Accent2 9" xfId="1948"/>
    <cellStyle name="Accent2 9 2" xfId="6361"/>
    <cellStyle name="Accent2 9 3" xfId="6364"/>
    <cellStyle name="Accent3 10" xfId="6369"/>
    <cellStyle name="Accent3 10 2" xfId="2179"/>
    <cellStyle name="Accent3 10 3" xfId="6371"/>
    <cellStyle name="Accent3 11" xfId="6373"/>
    <cellStyle name="Accent3 11 2" xfId="2184"/>
    <cellStyle name="Accent3 11 3" xfId="6375"/>
    <cellStyle name="Accent3 12" xfId="6377"/>
    <cellStyle name="Accent3 12 2" xfId="2188"/>
    <cellStyle name="Accent3 12 3" xfId="6378"/>
    <cellStyle name="Accent3 13" xfId="6381"/>
    <cellStyle name="Accent3 13 2" xfId="6383"/>
    <cellStyle name="Accent3 13 3" xfId="6385"/>
    <cellStyle name="Accent3 14" xfId="6386"/>
    <cellStyle name="Accent3 14 2" xfId="6390"/>
    <cellStyle name="Accent3 14 3" xfId="6396"/>
    <cellStyle name="Accent3 15" xfId="6403"/>
    <cellStyle name="Accent3 15 2" xfId="1270"/>
    <cellStyle name="Accent3 15 3" xfId="2568"/>
    <cellStyle name="Accent3 16" xfId="6408"/>
    <cellStyle name="Accent3 16 2" xfId="1282"/>
    <cellStyle name="Accent3 16 3" xfId="4524"/>
    <cellStyle name="Accent3 17" xfId="6413"/>
    <cellStyle name="Accent3 17 2" xfId="1288"/>
    <cellStyle name="Accent3 17 3" xfId="4533"/>
    <cellStyle name="Accent3 18" xfId="3840"/>
    <cellStyle name="Accent3 18 2" xfId="1298"/>
    <cellStyle name="Accent3 18 3" xfId="4539"/>
    <cellStyle name="Accent3 19" xfId="3847"/>
    <cellStyle name="Accent3 19 2" xfId="127"/>
    <cellStyle name="Accent3 19 3" xfId="152"/>
    <cellStyle name="Accent3 2" xfId="6417"/>
    <cellStyle name="Accent3 2 10" xfId="6418"/>
    <cellStyle name="Accent3 2 10 2" xfId="5935"/>
    <cellStyle name="Accent3 2 10 3" xfId="5939"/>
    <cellStyle name="Accent3 2 11" xfId="6419"/>
    <cellStyle name="Accent3 2 11 2" xfId="3172"/>
    <cellStyle name="Accent3 2 11 3" xfId="6420"/>
    <cellStyle name="Accent3 2 12" xfId="6421"/>
    <cellStyle name="Accent3 2 12 2" xfId="6422"/>
    <cellStyle name="Accent3 2 12 3" xfId="6423"/>
    <cellStyle name="Accent3 2 13" xfId="6424"/>
    <cellStyle name="Accent3 2 13 2" xfId="1343"/>
    <cellStyle name="Accent3 2 13 3" xfId="1349"/>
    <cellStyle name="Accent3 2 14" xfId="6425"/>
    <cellStyle name="Accent3 2 14 2" xfId="6427"/>
    <cellStyle name="Accent3 2 14 3" xfId="6429"/>
    <cellStyle name="Accent3 2 15" xfId="1338"/>
    <cellStyle name="Accent3 2 15 2" xfId="6431"/>
    <cellStyle name="Accent3 2 15 2 2" xfId="6434"/>
    <cellStyle name="Accent3 2 15 2 3" xfId="6436"/>
    <cellStyle name="Accent3 2 15 3" xfId="6438"/>
    <cellStyle name="Accent3 2 15 3 2" xfId="517"/>
    <cellStyle name="Accent3 2 15 3 3" xfId="524"/>
    <cellStyle name="Accent3 2 15 4" xfId="5065"/>
    <cellStyle name="Accent3 2 15 4 2" xfId="539"/>
    <cellStyle name="Accent3 2 15 4 3" xfId="547"/>
    <cellStyle name="Accent3 2 15 5" xfId="5071"/>
    <cellStyle name="Accent3 2 15 6" xfId="6442"/>
    <cellStyle name="Accent3 2 16" xfId="1370"/>
    <cellStyle name="Accent3 2 16 2" xfId="6444"/>
    <cellStyle name="Accent3 2 16 3" xfId="6446"/>
    <cellStyle name="Accent3 2 17" xfId="1101"/>
    <cellStyle name="Accent3 2 17 2" xfId="6448"/>
    <cellStyle name="Accent3 2 17 3" xfId="6450"/>
    <cellStyle name="Accent3 2 18" xfId="1114"/>
    <cellStyle name="Accent3 2 18 2" xfId="6452"/>
    <cellStyle name="Accent3 2 18 3" xfId="6454"/>
    <cellStyle name="Accent3 2 19" xfId="6456"/>
    <cellStyle name="Accent3 2 19 2" xfId="6460"/>
    <cellStyle name="Accent3 2 19 3" xfId="6463"/>
    <cellStyle name="Accent3 2 2" xfId="6465"/>
    <cellStyle name="Accent3 2 2 2" xfId="408"/>
    <cellStyle name="Accent3 2 2 3" xfId="2050"/>
    <cellStyle name="Accent3 2 20" xfId="1337"/>
    <cellStyle name="Accent3 2 21" xfId="1369"/>
    <cellStyle name="Accent3 2 3" xfId="6466"/>
    <cellStyle name="Accent3 2 3 2" xfId="418"/>
    <cellStyle name="Accent3 2 3 3" xfId="6468"/>
    <cellStyle name="Accent3 2 4" xfId="3245"/>
    <cellStyle name="Accent3 2 4 2" xfId="430"/>
    <cellStyle name="Accent3 2 4 3" xfId="6469"/>
    <cellStyle name="Accent3 2 5" xfId="2883"/>
    <cellStyle name="Accent3 2 5 2" xfId="444"/>
    <cellStyle name="Accent3 2 5 3" xfId="2886"/>
    <cellStyle name="Accent3 2 6" xfId="2890"/>
    <cellStyle name="Accent3 2 6 2" xfId="2894"/>
    <cellStyle name="Accent3 2 6 3" xfId="2897"/>
    <cellStyle name="Accent3 2 7" xfId="2903"/>
    <cellStyle name="Accent3 2 7 2" xfId="2907"/>
    <cellStyle name="Accent3 2 7 3" xfId="2909"/>
    <cellStyle name="Accent3 2 8" xfId="990"/>
    <cellStyle name="Accent3 2 8 2" xfId="820"/>
    <cellStyle name="Accent3 2 8 3" xfId="1004"/>
    <cellStyle name="Accent3 2 9" xfId="1007"/>
    <cellStyle name="Accent3 2 9 2" xfId="835"/>
    <cellStyle name="Accent3 2 9 3" xfId="363"/>
    <cellStyle name="Accent3 2_Data Driver PT  MAP" xfId="649"/>
    <cellStyle name="Accent3 20" xfId="6402"/>
    <cellStyle name="Accent3 20 2" xfId="1269"/>
    <cellStyle name="Accent3 20 3" xfId="2567"/>
    <cellStyle name="Accent3 21" xfId="6407"/>
    <cellStyle name="Accent3 21 2" xfId="1281"/>
    <cellStyle name="Accent3 21 3" xfId="4523"/>
    <cellStyle name="Accent3 22" xfId="6412"/>
    <cellStyle name="Accent3 22 2" xfId="1287"/>
    <cellStyle name="Accent3 22 3" xfId="4532"/>
    <cellStyle name="Accent3 23" xfId="3839"/>
    <cellStyle name="Accent3 23 2" xfId="1297"/>
    <cellStyle name="Accent3 23 3" xfId="4538"/>
    <cellStyle name="Accent3 24" xfId="3846"/>
    <cellStyle name="Accent3 24 2" xfId="126"/>
    <cellStyle name="Accent3 24 3" xfId="151"/>
    <cellStyle name="Accent3 25" xfId="3915"/>
    <cellStyle name="Accent3 25 2" xfId="1308"/>
    <cellStyle name="Accent3 25 3" xfId="613"/>
    <cellStyle name="Accent3 3" xfId="6470"/>
    <cellStyle name="Accent3 3 2" xfId="6472"/>
    <cellStyle name="Accent3 3 3" xfId="5387"/>
    <cellStyle name="Accent3 4" xfId="25"/>
    <cellStyle name="Accent3 4 2" xfId="6474"/>
    <cellStyle name="Accent3 4 3" xfId="5393"/>
    <cellStyle name="Accent3 5" xfId="5624"/>
    <cellStyle name="Accent3 5 2" xfId="6228"/>
    <cellStyle name="Accent3 5 3" xfId="5401"/>
    <cellStyle name="Accent3 57" xfId="6476"/>
    <cellStyle name="Accent3 57 2" xfId="529"/>
    <cellStyle name="Accent3 57 3" xfId="6477"/>
    <cellStyle name="Accent3 58" xfId="6482"/>
    <cellStyle name="Accent3 58 2" xfId="550"/>
    <cellStyle name="Accent3 58 3" xfId="6483"/>
    <cellStyle name="Accent3 59" xfId="6485"/>
    <cellStyle name="Accent3 59 2" xfId="575"/>
    <cellStyle name="Accent3 59 3" xfId="1851"/>
    <cellStyle name="Accent3 6" xfId="6491"/>
    <cellStyle name="Accent3 6 2" xfId="3801"/>
    <cellStyle name="Accent3 6 3" xfId="5408"/>
    <cellStyle name="Accent3 7" xfId="6492"/>
    <cellStyle name="Accent3 7 2" xfId="3377"/>
    <cellStyle name="Accent3 7 3" xfId="3382"/>
    <cellStyle name="Accent3 8" xfId="6493"/>
    <cellStyle name="Accent3 8 2" xfId="3618"/>
    <cellStyle name="Accent3 8 3" xfId="5415"/>
    <cellStyle name="Accent3 9" xfId="1957"/>
    <cellStyle name="Accent3 9 2" xfId="6241"/>
    <cellStyle name="Accent3 9 3" xfId="5420"/>
    <cellStyle name="Accent4 10" xfId="6496"/>
    <cellStyle name="Accent4 10 2" xfId="6498"/>
    <cellStyle name="Accent4 10 3" xfId="6500"/>
    <cellStyle name="Accent4 11" xfId="6503"/>
    <cellStyle name="Accent4 11 2" xfId="6506"/>
    <cellStyle name="Accent4 11 3" xfId="3049"/>
    <cellStyle name="Accent4 12" xfId="6507"/>
    <cellStyle name="Accent4 12 2" xfId="6510"/>
    <cellStyle name="Accent4 12 3" xfId="3054"/>
    <cellStyle name="Accent4 13" xfId="6511"/>
    <cellStyle name="Accent4 13 2" xfId="6514"/>
    <cellStyle name="Accent4 13 3" xfId="3059"/>
    <cellStyle name="Accent4 14" xfId="6515"/>
    <cellStyle name="Accent4 14 2" xfId="6518"/>
    <cellStyle name="Accent4 14 3" xfId="6525"/>
    <cellStyle name="Accent4 15" xfId="6531"/>
    <cellStyle name="Accent4 15 2" xfId="1527"/>
    <cellStyle name="Accent4 15 3" xfId="6535"/>
    <cellStyle name="Accent4 16" xfId="6541"/>
    <cellStyle name="Accent4 16 2" xfId="1539"/>
    <cellStyle name="Accent4 16 3" xfId="6546"/>
    <cellStyle name="Accent4 17" xfId="6551"/>
    <cellStyle name="Accent4 17 2" xfId="196"/>
    <cellStyle name="Accent4 17 3" xfId="6555"/>
    <cellStyle name="Accent4 18" xfId="3876"/>
    <cellStyle name="Accent4 18 2" xfId="674"/>
    <cellStyle name="Accent4 18 3" xfId="6560"/>
    <cellStyle name="Accent4 19" xfId="3097"/>
    <cellStyle name="Accent4 19 2" xfId="1555"/>
    <cellStyle name="Accent4 19 3" xfId="3106"/>
    <cellStyle name="Accent4 2" xfId="6565"/>
    <cellStyle name="Accent4 2 10" xfId="6566"/>
    <cellStyle name="Accent4 2 10 2" xfId="6567"/>
    <cellStyle name="Accent4 2 10 3" xfId="6568"/>
    <cellStyle name="Accent4 2 11" xfId="6569"/>
    <cellStyle name="Accent4 2 11 2" xfId="6570"/>
    <cellStyle name="Accent4 2 11 3" xfId="6571"/>
    <cellStyle name="Accent4 2 12" xfId="6572"/>
    <cellStyle name="Accent4 2 12 2" xfId="6574"/>
    <cellStyle name="Accent4 2 12 3" xfId="6575"/>
    <cellStyle name="Accent4 2 13" xfId="6576"/>
    <cellStyle name="Accent4 2 13 2" xfId="586"/>
    <cellStyle name="Accent4 2 13 3" xfId="6579"/>
    <cellStyle name="Accent4 2 14" xfId="6580"/>
    <cellStyle name="Accent4 2 14 2" xfId="5348"/>
    <cellStyle name="Accent4 2 14 2 2" xfId="4622"/>
    <cellStyle name="Accent4 2 14 2 2 2" xfId="266"/>
    <cellStyle name="Accent4 2 14 2 2 3" xfId="2814"/>
    <cellStyle name="Accent4 2 14 2 3" xfId="6585"/>
    <cellStyle name="Accent4 2 14 2 3 2" xfId="6587"/>
    <cellStyle name="Accent4 2 14 2 3 3" xfId="2826"/>
    <cellStyle name="Accent4 2 14 2 4" xfId="6588"/>
    <cellStyle name="Accent4 2 14 2 4 2" xfId="6590"/>
    <cellStyle name="Accent4 2 14 2 4 3" xfId="6592"/>
    <cellStyle name="Accent4 2 14 2 5" xfId="6594"/>
    <cellStyle name="Accent4 2 14 2 6" xfId="6596"/>
    <cellStyle name="Accent4 2 14 3" xfId="6597"/>
    <cellStyle name="Accent4 2 14 3 2" xfId="4654"/>
    <cellStyle name="Accent4 2 14 3 3" xfId="6601"/>
    <cellStyle name="Accent4 2 14 4" xfId="1972"/>
    <cellStyle name="Accent4 2 14 4 2" xfId="1977"/>
    <cellStyle name="Accent4 2 14 4 3" xfId="1984"/>
    <cellStyle name="Accent4 2 14 5" xfId="2059"/>
    <cellStyle name="Accent4 2 14 5 2" xfId="2067"/>
    <cellStyle name="Accent4 2 14 5 3" xfId="2074"/>
    <cellStyle name="Accent4 2 14 6" xfId="2076"/>
    <cellStyle name="Accent4 2 14 6 2" xfId="2083"/>
    <cellStyle name="Accent4 2 14 6 3" xfId="2088"/>
    <cellStyle name="Accent4 2 14 7" xfId="2090"/>
    <cellStyle name="Accent4 2 14 8" xfId="2130"/>
    <cellStyle name="Accent4 2 15" xfId="6604"/>
    <cellStyle name="Accent4 2 15 2" xfId="6607"/>
    <cellStyle name="Accent4 2 15 3" xfId="6610"/>
    <cellStyle name="Accent4 2 16" xfId="6612"/>
    <cellStyle name="Accent4 2 16 2" xfId="6613"/>
    <cellStyle name="Accent4 2 16 2 2" xfId="6617"/>
    <cellStyle name="Accent4 2 16 2 3" xfId="6619"/>
    <cellStyle name="Accent4 2 16 3" xfId="6621"/>
    <cellStyle name="Accent4 2 16 3 2" xfId="6625"/>
    <cellStyle name="Accent4 2 16 3 3" xfId="6629"/>
    <cellStyle name="Accent4 2 16 4" xfId="6631"/>
    <cellStyle name="Accent4 2 16 4 2" xfId="6633"/>
    <cellStyle name="Accent4 2 16 4 3" xfId="6635"/>
    <cellStyle name="Accent4 2 16 5" xfId="6636"/>
    <cellStyle name="Accent4 2 16 6" xfId="6637"/>
    <cellStyle name="Accent4 2 17" xfId="4616"/>
    <cellStyle name="Accent4 2 17 2" xfId="6640"/>
    <cellStyle name="Accent4 2 17 3" xfId="2805"/>
    <cellStyle name="Accent4 2 18" xfId="4621"/>
    <cellStyle name="Accent4 2 18 2" xfId="265"/>
    <cellStyle name="Accent4 2 18 3" xfId="2812"/>
    <cellStyle name="Accent4 2 19" xfId="6584"/>
    <cellStyle name="Accent4 2 19 2" xfId="6586"/>
    <cellStyle name="Accent4 2 19 3" xfId="2824"/>
    <cellStyle name="Accent4 2 2" xfId="4404"/>
    <cellStyle name="Accent4 2 2 2" xfId="560"/>
    <cellStyle name="Accent4 2 2 3" xfId="4409"/>
    <cellStyle name="Accent4 2 20" xfId="6603"/>
    <cellStyle name="Accent4 2 20 2" xfId="6606"/>
    <cellStyle name="Accent4 2 20 3" xfId="6609"/>
    <cellStyle name="Accent4 2 21" xfId="6611"/>
    <cellStyle name="Accent4 2 22" xfId="4615"/>
    <cellStyle name="Accent4 2 3" xfId="4411"/>
    <cellStyle name="Accent4 2 3 2" xfId="4416"/>
    <cellStyle name="Accent4 2 3 3" xfId="4420"/>
    <cellStyle name="Accent4 2 4" xfId="4424"/>
    <cellStyle name="Accent4 2 4 2" xfId="4429"/>
    <cellStyle name="Accent4 2 4 3" xfId="4434"/>
    <cellStyle name="Accent4 2 5" xfId="2976"/>
    <cellStyle name="Accent4 2 5 2" xfId="4441"/>
    <cellStyle name="Accent4 2 5 3" xfId="4447"/>
    <cellStyle name="Accent4 2 6" xfId="2984"/>
    <cellStyle name="Accent4 2 6 2" xfId="4457"/>
    <cellStyle name="Accent4 2 6 3" xfId="4468"/>
    <cellStyle name="Accent4 2 7" xfId="4474"/>
    <cellStyle name="Accent4 2 7 2" xfId="4478"/>
    <cellStyle name="Accent4 2 7 3" xfId="97"/>
    <cellStyle name="Accent4 2 8" xfId="4581"/>
    <cellStyle name="Accent4 2 8 2" xfId="4584"/>
    <cellStyle name="Accent4 2 8 3" xfId="4587"/>
    <cellStyle name="Accent4 2 9" xfId="6641"/>
    <cellStyle name="Accent4 2 9 2" xfId="6644"/>
    <cellStyle name="Accent4 2 9 3" xfId="6647"/>
    <cellStyle name="Accent4 2_Data Driver PT  MAP" xfId="5058"/>
    <cellStyle name="Accent4 20" xfId="6530"/>
    <cellStyle name="Accent4 20 2" xfId="1526"/>
    <cellStyle name="Accent4 20 3" xfId="6534"/>
    <cellStyle name="Accent4 21" xfId="6540"/>
    <cellStyle name="Accent4 21 2" xfId="1538"/>
    <cellStyle name="Accent4 21 3" xfId="6545"/>
    <cellStyle name="Accent4 22" xfId="6550"/>
    <cellStyle name="Accent4 22 2" xfId="195"/>
    <cellStyle name="Accent4 22 3" xfId="6554"/>
    <cellStyle name="Accent4 23" xfId="3875"/>
    <cellStyle name="Accent4 23 2" xfId="673"/>
    <cellStyle name="Accent4 23 3" xfId="6559"/>
    <cellStyle name="Accent4 24" xfId="3096"/>
    <cellStyle name="Accent4 24 2" xfId="1554"/>
    <cellStyle name="Accent4 24 3" xfId="3105"/>
    <cellStyle name="Accent4 25" xfId="3115"/>
    <cellStyle name="Accent4 25 2" xfId="1089"/>
    <cellStyle name="Accent4 25 3" xfId="3122"/>
    <cellStyle name="Accent4 3" xfId="6648"/>
    <cellStyle name="Accent4 3 2" xfId="4636"/>
    <cellStyle name="Accent4 3 3" xfId="6649"/>
    <cellStyle name="Accent4 4" xfId="6650"/>
    <cellStyle name="Accent4 4 2" xfId="6653"/>
    <cellStyle name="Accent4 4 3" xfId="44"/>
    <cellStyle name="Accent4 5" xfId="6654"/>
    <cellStyle name="Accent4 5 2" xfId="6657"/>
    <cellStyle name="Accent4 5 3" xfId="6658"/>
    <cellStyle name="Accent4 57" xfId="6659"/>
    <cellStyle name="Accent4 57 2" xfId="4928"/>
    <cellStyle name="Accent4 57 3" xfId="6660"/>
    <cellStyle name="Accent4 58" xfId="6661"/>
    <cellStyle name="Accent4 58 2" xfId="4934"/>
    <cellStyle name="Accent4 58 3" xfId="6662"/>
    <cellStyle name="Accent4 59" xfId="6663"/>
    <cellStyle name="Accent4 59 2" xfId="4937"/>
    <cellStyle name="Accent4 59 3" xfId="6666"/>
    <cellStyle name="Accent4 6" xfId="6669"/>
    <cellStyle name="Accent4 6 2" xfId="3982"/>
    <cellStyle name="Accent4 6 3" xfId="6671"/>
    <cellStyle name="Accent4 7" xfId="6672"/>
    <cellStyle name="Accent4 7 2" xfId="4666"/>
    <cellStyle name="Accent4 7 3" xfId="4383"/>
    <cellStyle name="Accent4 8" xfId="6673"/>
    <cellStyle name="Accent4 8 2" xfId="4804"/>
    <cellStyle name="Accent4 8 3" xfId="4395"/>
    <cellStyle name="Accent4 9" xfId="1967"/>
    <cellStyle name="Accent4 9 2" xfId="6337"/>
    <cellStyle name="Accent4 9 3" xfId="4399"/>
    <cellStyle name="Accent5 10" xfId="6674"/>
    <cellStyle name="Accent5 10 2" xfId="6679"/>
    <cellStyle name="Accent5 10 3" xfId="6681"/>
    <cellStyle name="Accent5 11" xfId="6682"/>
    <cellStyle name="Accent5 11 2" xfId="6688"/>
    <cellStyle name="Accent5 11 3" xfId="6691"/>
    <cellStyle name="Accent5 12" xfId="6692"/>
    <cellStyle name="Accent5 12 2" xfId="6696"/>
    <cellStyle name="Accent5 12 3" xfId="6698"/>
    <cellStyle name="Accent5 13" xfId="6699"/>
    <cellStyle name="Accent5 13 2" xfId="6701"/>
    <cellStyle name="Accent5 13 3" xfId="6702"/>
    <cellStyle name="Accent5 14" xfId="6703"/>
    <cellStyle name="Accent5 14 2" xfId="6708"/>
    <cellStyle name="Accent5 14 3" xfId="6711"/>
    <cellStyle name="Accent5 15" xfId="6716"/>
    <cellStyle name="Accent5 15 2" xfId="1832"/>
    <cellStyle name="Accent5 15 3" xfId="6720"/>
    <cellStyle name="Accent5 16" xfId="6725"/>
    <cellStyle name="Accent5 16 2" xfId="1844"/>
    <cellStyle name="Accent5 16 3" xfId="6729"/>
    <cellStyle name="Accent5 17" xfId="6734"/>
    <cellStyle name="Accent5 17 2" xfId="1867"/>
    <cellStyle name="Accent5 17 3" xfId="6738"/>
    <cellStyle name="Accent5 18" xfId="3994"/>
    <cellStyle name="Accent5 18 2" xfId="1888"/>
    <cellStyle name="Accent5 18 3" xfId="6745"/>
    <cellStyle name="Accent5 19" xfId="3999"/>
    <cellStyle name="Accent5 19 2" xfId="1906"/>
    <cellStyle name="Accent5 19 3" xfId="6750"/>
    <cellStyle name="Accent5 2" xfId="6753"/>
    <cellStyle name="Accent5 2 10" xfId="6755"/>
    <cellStyle name="Accent5 2 2" xfId="5203"/>
    <cellStyle name="Accent5 2 2 2" xfId="5205"/>
    <cellStyle name="Accent5 2 2 3" xfId="3674"/>
    <cellStyle name="Accent5 2 3" xfId="5207"/>
    <cellStyle name="Accent5 2 3 2" xfId="5211"/>
    <cellStyle name="Accent5 2 3 3" xfId="3813"/>
    <cellStyle name="Accent5 2 4" xfId="5214"/>
    <cellStyle name="Accent5 2 4 2" xfId="5218"/>
    <cellStyle name="Accent5 2 4 2 2" xfId="2834"/>
    <cellStyle name="Accent5 2 4 2 3" xfId="6754"/>
    <cellStyle name="Accent5 2 4 3" xfId="3818"/>
    <cellStyle name="Accent5 2 4 3 2" xfId="6759"/>
    <cellStyle name="Accent5 2 4 3 3" xfId="6760"/>
    <cellStyle name="Accent5 2 4 4" xfId="3821"/>
    <cellStyle name="Accent5 2 4 4 2" xfId="6761"/>
    <cellStyle name="Accent5 2 4 4 3" xfId="6762"/>
    <cellStyle name="Accent5 2 4 5" xfId="6763"/>
    <cellStyle name="Accent5 2 4 6" xfId="5730"/>
    <cellStyle name="Accent5 2 5" xfId="3028"/>
    <cellStyle name="Accent5 2 5 2" xfId="6765"/>
    <cellStyle name="Accent5 2 5 3" xfId="3824"/>
    <cellStyle name="Accent5 2 6" xfId="3030"/>
    <cellStyle name="Accent5 2 6 2" xfId="6766"/>
    <cellStyle name="Accent5 2 6 3" xfId="3834"/>
    <cellStyle name="Accent5 2 7" xfId="6767"/>
    <cellStyle name="Accent5 2 7 2" xfId="6768"/>
    <cellStyle name="Accent5 2 7 3" xfId="2788"/>
    <cellStyle name="Accent5 2 8" xfId="6769"/>
    <cellStyle name="Accent5 2 8 2" xfId="3413"/>
    <cellStyle name="Accent5 2 8 3" xfId="3597"/>
    <cellStyle name="Accent5 2 9" xfId="6677"/>
    <cellStyle name="Accent5 2_Data Driver PT  MAP" xfId="796"/>
    <cellStyle name="Accent5 20" xfId="6715"/>
    <cellStyle name="Accent5 20 2" xfId="1831"/>
    <cellStyle name="Accent5 20 3" xfId="6719"/>
    <cellStyle name="Accent5 21" xfId="6724"/>
    <cellStyle name="Accent5 21 2" xfId="1843"/>
    <cellStyle name="Accent5 21 3" xfId="6728"/>
    <cellStyle name="Accent5 22" xfId="6733"/>
    <cellStyle name="Accent5 22 2" xfId="1866"/>
    <cellStyle name="Accent5 22 3" xfId="6737"/>
    <cellStyle name="Accent5 23" xfId="3993"/>
    <cellStyle name="Accent5 23 2" xfId="1887"/>
    <cellStyle name="Accent5 23 3" xfId="6744"/>
    <cellStyle name="Accent5 24" xfId="3998"/>
    <cellStyle name="Accent5 24 2" xfId="1905"/>
    <cellStyle name="Accent5 24 3" xfId="6749"/>
    <cellStyle name="Accent5 25" xfId="6770"/>
    <cellStyle name="Accent5 25 2" xfId="1925"/>
    <cellStyle name="Accent5 25 3" xfId="6774"/>
    <cellStyle name="Accent5 3" xfId="6776"/>
    <cellStyle name="Accent5 3 2" xfId="5490"/>
    <cellStyle name="Accent5 3 3" xfId="5493"/>
    <cellStyle name="Accent5 4" xfId="6777"/>
    <cellStyle name="Accent5 4 2" xfId="5690"/>
    <cellStyle name="Accent5 4 3" xfId="5719"/>
    <cellStyle name="Accent5 5" xfId="6778"/>
    <cellStyle name="Accent5 5 2" xfId="5874"/>
    <cellStyle name="Accent5 5 3" xfId="5878"/>
    <cellStyle name="Accent5 57" xfId="6779"/>
    <cellStyle name="Accent5 57 2" xfId="6781"/>
    <cellStyle name="Accent5 57 3" xfId="6783"/>
    <cellStyle name="Accent5 58" xfId="6784"/>
    <cellStyle name="Accent5 58 2" xfId="6786"/>
    <cellStyle name="Accent5 58 3" xfId="6787"/>
    <cellStyle name="Accent5 59" xfId="6788"/>
    <cellStyle name="Accent5 59 2" xfId="2632"/>
    <cellStyle name="Accent5 59 3" xfId="6791"/>
    <cellStyle name="Accent5 6" xfId="6795"/>
    <cellStyle name="Accent5 6 2" xfId="4304"/>
    <cellStyle name="Accent5 6 3" xfId="6057"/>
    <cellStyle name="Accent5 7" xfId="6796"/>
    <cellStyle name="Accent5 7 2" xfId="6798"/>
    <cellStyle name="Accent5 7 3" xfId="6800"/>
    <cellStyle name="Accent5 8" xfId="6801"/>
    <cellStyle name="Accent5 8 2" xfId="6802"/>
    <cellStyle name="Accent5 8 3" xfId="6803"/>
    <cellStyle name="Accent5 9" xfId="2055"/>
    <cellStyle name="Accent5 9 2" xfId="5825"/>
    <cellStyle name="Accent5 9 3" xfId="4628"/>
    <cellStyle name="Accent6 10" xfId="5033"/>
    <cellStyle name="Accent6 10 2" xfId="5969"/>
    <cellStyle name="Accent6 10 3" xfId="5975"/>
    <cellStyle name="Accent6 11" xfId="5978"/>
    <cellStyle name="Accent6 11 2" xfId="5980"/>
    <cellStyle name="Accent6 11 3" xfId="5984"/>
    <cellStyle name="Accent6 12" xfId="1379"/>
    <cellStyle name="Accent6 12 2" xfId="5986"/>
    <cellStyle name="Accent6 12 3" xfId="5988"/>
    <cellStyle name="Accent6 13" xfId="1207"/>
    <cellStyle name="Accent6 13 2" xfId="5993"/>
    <cellStyle name="Accent6 13 3" xfId="5998"/>
    <cellStyle name="Accent6 14" xfId="1126"/>
    <cellStyle name="Accent6 14 2" xfId="6804"/>
    <cellStyle name="Accent6 14 3" xfId="6806"/>
    <cellStyle name="Accent6 15" xfId="1140"/>
    <cellStyle name="Accent6 15 2" xfId="2192"/>
    <cellStyle name="Accent6 15 3" xfId="2199"/>
    <cellStyle name="Accent6 16" xfId="6810"/>
    <cellStyle name="Accent6 16 2" xfId="2255"/>
    <cellStyle name="Accent6 16 3" xfId="2261"/>
    <cellStyle name="Accent6 17" xfId="6818"/>
    <cellStyle name="Accent6 17 2" xfId="2311"/>
    <cellStyle name="Accent6 17 3" xfId="2316"/>
    <cellStyle name="Accent6 18" xfId="6824"/>
    <cellStyle name="Accent6 18 2" xfId="2356"/>
    <cellStyle name="Accent6 18 3" xfId="2360"/>
    <cellStyle name="Accent6 19" xfId="6829"/>
    <cellStyle name="Accent6 19 2" xfId="2417"/>
    <cellStyle name="Accent6 19 3" xfId="2421"/>
    <cellStyle name="Accent6 2" xfId="6834"/>
    <cellStyle name="Accent6 2 10" xfId="3679"/>
    <cellStyle name="Accent6 2 10 2" xfId="3682"/>
    <cellStyle name="Accent6 2 10 3" xfId="3690"/>
    <cellStyle name="Accent6 2 11" xfId="3693"/>
    <cellStyle name="Accent6 2 11 2" xfId="3696"/>
    <cellStyle name="Accent6 2 11 3" xfId="3710"/>
    <cellStyle name="Accent6 2 12" xfId="3734"/>
    <cellStyle name="Accent6 2 12 2" xfId="3739"/>
    <cellStyle name="Accent6 2 12 3" xfId="3747"/>
    <cellStyle name="Accent6 2 13" xfId="3753"/>
    <cellStyle name="Accent6 2 13 2" xfId="3758"/>
    <cellStyle name="Accent6 2 13 3" xfId="3765"/>
    <cellStyle name="Accent6 2 14" xfId="3769"/>
    <cellStyle name="Accent6 2 14 2" xfId="3774"/>
    <cellStyle name="Accent6 2 14 3" xfId="3780"/>
    <cellStyle name="Accent6 2 15" xfId="3784"/>
    <cellStyle name="Accent6 2 15 2" xfId="3789"/>
    <cellStyle name="Accent6 2 15 2 2" xfId="6835"/>
    <cellStyle name="Accent6 2 15 2 3" xfId="6838"/>
    <cellStyle name="Accent6 2 15 3" xfId="3794"/>
    <cellStyle name="Accent6 2 15 3 2" xfId="6842"/>
    <cellStyle name="Accent6 2 15 3 3" xfId="6844"/>
    <cellStyle name="Accent6 2 15 4" xfId="6848"/>
    <cellStyle name="Accent6 2 15 4 2" xfId="6850"/>
    <cellStyle name="Accent6 2 15 4 3" xfId="6852"/>
    <cellStyle name="Accent6 2 15 5" xfId="5155"/>
    <cellStyle name="Accent6 2 15 6" xfId="5163"/>
    <cellStyle name="Accent6 2 16" xfId="3798"/>
    <cellStyle name="Accent6 2 16 2" xfId="1061"/>
    <cellStyle name="Accent6 2 16 3" xfId="1067"/>
    <cellStyle name="Accent6 2 17" xfId="5406"/>
    <cellStyle name="Accent6 2 17 2" xfId="6853"/>
    <cellStyle name="Accent6 2 17 3" xfId="6856"/>
    <cellStyle name="Accent6 2 18" xfId="5411"/>
    <cellStyle name="Accent6 2 18 2" xfId="6859"/>
    <cellStyle name="Accent6 2 18 3" xfId="6864"/>
    <cellStyle name="Accent6 2 19" xfId="2923"/>
    <cellStyle name="Accent6 2 19 2" xfId="6865"/>
    <cellStyle name="Accent6 2 19 3" xfId="6868"/>
    <cellStyle name="Accent6 2 2" xfId="5313"/>
    <cellStyle name="Accent6 2 2 2" xfId="233"/>
    <cellStyle name="Accent6 2 2 3" xfId="281"/>
    <cellStyle name="Accent6 2 20" xfId="3783"/>
    <cellStyle name="Accent6 2 21" xfId="3797"/>
    <cellStyle name="Accent6 2 3" xfId="5317"/>
    <cellStyle name="Accent6 2 3 2" xfId="5322"/>
    <cellStyle name="Accent6 2 3 3" xfId="5337"/>
    <cellStyle name="Accent6 2 4" xfId="5353"/>
    <cellStyle name="Accent6 2 4 2" xfId="5357"/>
    <cellStyle name="Accent6 2 4 3" xfId="5362"/>
    <cellStyle name="Accent6 2 5" xfId="3073"/>
    <cellStyle name="Accent6 2 5 2" xfId="5365"/>
    <cellStyle name="Accent6 2 5 3" xfId="5370"/>
    <cellStyle name="Accent6 2 6" xfId="3077"/>
    <cellStyle name="Accent6 2 6 2" xfId="5372"/>
    <cellStyle name="Accent6 2 6 3" xfId="5376"/>
    <cellStyle name="Accent6 2 7" xfId="5380"/>
    <cellStyle name="Accent6 2 7 2" xfId="921"/>
    <cellStyle name="Accent6 2 7 3" xfId="949"/>
    <cellStyle name="Accent6 2 8" xfId="6869"/>
    <cellStyle name="Accent6 2 8 2" xfId="6870"/>
    <cellStyle name="Accent6 2 8 3" xfId="6871"/>
    <cellStyle name="Accent6 2 9" xfId="6872"/>
    <cellStyle name="Accent6 2 9 2" xfId="6873"/>
    <cellStyle name="Accent6 2 9 3" xfId="6874"/>
    <cellStyle name="Accent6 2_Data Driver PT  MAP" xfId="6015"/>
    <cellStyle name="Accent6 20" xfId="1139"/>
    <cellStyle name="Accent6 20 2" xfId="2191"/>
    <cellStyle name="Accent6 20 3" xfId="2198"/>
    <cellStyle name="Accent6 21" xfId="6809"/>
    <cellStyle name="Accent6 21 2" xfId="2254"/>
    <cellStyle name="Accent6 21 3" xfId="2260"/>
    <cellStyle name="Accent6 22" xfId="6817"/>
    <cellStyle name="Accent6 22 2" xfId="2310"/>
    <cellStyle name="Accent6 22 3" xfId="2315"/>
    <cellStyle name="Accent6 23" xfId="6823"/>
    <cellStyle name="Accent6 23 2" xfId="2355"/>
    <cellStyle name="Accent6 23 3" xfId="2359"/>
    <cellStyle name="Accent6 24" xfId="6828"/>
    <cellStyle name="Accent6 24 2" xfId="2416"/>
    <cellStyle name="Accent6 24 3" xfId="2420"/>
    <cellStyle name="Accent6 25" xfId="6875"/>
    <cellStyle name="Accent6 25 2" xfId="2481"/>
    <cellStyle name="Accent6 25 3" xfId="2495"/>
    <cellStyle name="Accent6 3" xfId="6881"/>
    <cellStyle name="Accent6 3 2" xfId="6883"/>
    <cellStyle name="Accent6 3 3" xfId="6885"/>
    <cellStyle name="Accent6 4" xfId="6886"/>
    <cellStyle name="Accent6 4 2" xfId="6888"/>
    <cellStyle name="Accent6 4 3" xfId="6890"/>
    <cellStyle name="Accent6 5" xfId="6891"/>
    <cellStyle name="Accent6 5 2" xfId="6893"/>
    <cellStyle name="Accent6 5 3" xfId="6895"/>
    <cellStyle name="Accent6 57" xfId="6896"/>
    <cellStyle name="Accent6 57 2" xfId="6897"/>
    <cellStyle name="Accent6 57 3" xfId="6900"/>
    <cellStyle name="Accent6 58" xfId="6902"/>
    <cellStyle name="Accent6 58 2" xfId="433"/>
    <cellStyle name="Accent6 58 3" xfId="6904"/>
    <cellStyle name="Accent6 59" xfId="1152"/>
    <cellStyle name="Accent6 59 2" xfId="6905"/>
    <cellStyle name="Accent6 59 3" xfId="6907"/>
    <cellStyle name="Accent6 6" xfId="6909"/>
    <cellStyle name="Accent6 6 2" xfId="4575"/>
    <cellStyle name="Accent6 6 3" xfId="6912"/>
    <cellStyle name="Accent6 7" xfId="6913"/>
    <cellStyle name="Accent6 7 2" xfId="6915"/>
    <cellStyle name="Accent6 7 3" xfId="6917"/>
    <cellStyle name="Accent6 8" xfId="6918"/>
    <cellStyle name="Accent6 8 2" xfId="6919"/>
    <cellStyle name="Accent6 8 3" xfId="6920"/>
    <cellStyle name="Accent6 9" xfId="6921"/>
    <cellStyle name="Accent6 9 2" xfId="6922"/>
    <cellStyle name="Accent6 9 3" xfId="6924"/>
    <cellStyle name="AXAPTA_Mandatory" xfId="6432"/>
    <cellStyle name="Bad 10" xfId="6927"/>
    <cellStyle name="Bad 10 2" xfId="6929"/>
    <cellStyle name="Bad 10 3" xfId="6685"/>
    <cellStyle name="Bad 11" xfId="6935"/>
    <cellStyle name="Bad 11 2" xfId="6939"/>
    <cellStyle name="Bad 11 3" xfId="6694"/>
    <cellStyle name="Bad 12" xfId="6045"/>
    <cellStyle name="Bad 12 2" xfId="6943"/>
    <cellStyle name="Bad 12 3" xfId="6700"/>
    <cellStyle name="Bad 13" xfId="6049"/>
    <cellStyle name="Bad 13 2" xfId="6947"/>
    <cellStyle name="Bad 13 3" xfId="6707"/>
    <cellStyle name="Bad 14" xfId="564"/>
    <cellStyle name="Bad 14 2" xfId="1828"/>
    <cellStyle name="Bad 14 3" xfId="1830"/>
    <cellStyle name="Bad 15" xfId="572"/>
    <cellStyle name="Bad 15 2" xfId="1837"/>
    <cellStyle name="Bad 15 3" xfId="1841"/>
    <cellStyle name="Bad 16" xfId="1849"/>
    <cellStyle name="Bad 16 2" xfId="1862"/>
    <cellStyle name="Bad 16 3" xfId="1865"/>
    <cellStyle name="Bad 17" xfId="1874"/>
    <cellStyle name="Bad 17 2" xfId="1882"/>
    <cellStyle name="Bad 17 3" xfId="1886"/>
    <cellStyle name="Bad 18" xfId="1894"/>
    <cellStyle name="Bad 18 2" xfId="1901"/>
    <cellStyle name="Bad 18 3" xfId="1904"/>
    <cellStyle name="Bad 19" xfId="1910"/>
    <cellStyle name="Bad 19 2" xfId="1917"/>
    <cellStyle name="Bad 19 3" xfId="1921"/>
    <cellStyle name="Bad 2" xfId="6948"/>
    <cellStyle name="Bad 2 10" xfId="6758"/>
    <cellStyle name="Bad 2 2" xfId="2402"/>
    <cellStyle name="Bad 2 2 2" xfId="2405"/>
    <cellStyle name="Bad 2 2 3" xfId="2410"/>
    <cellStyle name="Bad 2 3" xfId="2412"/>
    <cellStyle name="Bad 2 3 2" xfId="5942"/>
    <cellStyle name="Bad 2 3 3" xfId="6952"/>
    <cellStyle name="Bad 2 4" xfId="2414"/>
    <cellStyle name="Bad 2 4 2" xfId="5950"/>
    <cellStyle name="Bad 2 4 2 2" xfId="5104"/>
    <cellStyle name="Bad 2 4 2 3" xfId="5109"/>
    <cellStyle name="Bad 2 4 3" xfId="5955"/>
    <cellStyle name="Bad 2 4 3 2" xfId="5161"/>
    <cellStyle name="Bad 2 4 3 3" xfId="5958"/>
    <cellStyle name="Bad 2 4 4" xfId="5963"/>
    <cellStyle name="Bad 2 4 4 2" xfId="5174"/>
    <cellStyle name="Bad 2 4 4 3" xfId="6955"/>
    <cellStyle name="Bad 2 4 5" xfId="5967"/>
    <cellStyle name="Bad 2 4 6" xfId="6960"/>
    <cellStyle name="Bad 2 5" xfId="6961"/>
    <cellStyle name="Bad 2 5 2" xfId="5973"/>
    <cellStyle name="Bad 2 5 3" xfId="6966"/>
    <cellStyle name="Bad 2 6" xfId="6967"/>
    <cellStyle name="Bad 2 6 2" xfId="5983"/>
    <cellStyle name="Bad 2 6 3" xfId="6971"/>
    <cellStyle name="Bad 2 7" xfId="6973"/>
    <cellStyle name="Bad 2 7 2" xfId="5991"/>
    <cellStyle name="Bad 2 7 3" xfId="6978"/>
    <cellStyle name="Bad 2 8" xfId="6980"/>
    <cellStyle name="Bad 2 8 2" xfId="5997"/>
    <cellStyle name="Bad 2 8 3" xfId="6983"/>
    <cellStyle name="Bad 2 9" xfId="2120"/>
    <cellStyle name="Bad 2_Data Driver PT  MAP" xfId="4593"/>
    <cellStyle name="Bad 20" xfId="571"/>
    <cellStyle name="Bad 20 2" xfId="1836"/>
    <cellStyle name="Bad 20 3" xfId="1840"/>
    <cellStyle name="Bad 21" xfId="1848"/>
    <cellStyle name="Bad 21 2" xfId="1861"/>
    <cellStyle name="Bad 21 3" xfId="1864"/>
    <cellStyle name="Bad 22" xfId="1873"/>
    <cellStyle name="Bad 22 2" xfId="1881"/>
    <cellStyle name="Bad 22 3" xfId="1885"/>
    <cellStyle name="Bad 23" xfId="1893"/>
    <cellStyle name="Bad 23 2" xfId="1900"/>
    <cellStyle name="Bad 23 3" xfId="1903"/>
    <cellStyle name="Bad 24" xfId="1909"/>
    <cellStyle name="Bad 24 2" xfId="1916"/>
    <cellStyle name="Bad 24 3" xfId="1920"/>
    <cellStyle name="Bad 25" xfId="1929"/>
    <cellStyle name="Bad 25 2" xfId="1933"/>
    <cellStyle name="Bad 25 3" xfId="1940"/>
    <cellStyle name="Bad 3" xfId="6984"/>
    <cellStyle name="Bad 3 2" xfId="2026"/>
    <cellStyle name="Bad 3 3" xfId="2039"/>
    <cellStyle name="Bad 4" xfId="6063"/>
    <cellStyle name="Bad 4 2" xfId="6985"/>
    <cellStyle name="Bad 4 3" xfId="6986"/>
    <cellStyle name="Bad 5" xfId="4792"/>
    <cellStyle name="Bad 5 2" xfId="6987"/>
    <cellStyle name="Bad 5 3" xfId="6988"/>
    <cellStyle name="Bad 57" xfId="6054"/>
    <cellStyle name="Bad 57 2" xfId="6991"/>
    <cellStyle name="Bad 57 3" xfId="6785"/>
    <cellStyle name="Bad 58" xfId="2626"/>
    <cellStyle name="Bad 58 2" xfId="2628"/>
    <cellStyle name="Bad 58 3" xfId="2631"/>
    <cellStyle name="Bad 59" xfId="2638"/>
    <cellStyle name="Bad 59 2" xfId="2640"/>
    <cellStyle name="Bad 59 3" xfId="2645"/>
    <cellStyle name="Bad 6" xfId="4794"/>
    <cellStyle name="Bad 6 2" xfId="6993"/>
    <cellStyle name="Bad 6 3" xfId="6998"/>
    <cellStyle name="Bad 7" xfId="6999"/>
    <cellStyle name="Bad 7 2" xfId="7001"/>
    <cellStyle name="Bad 7 3" xfId="7005"/>
    <cellStyle name="Bad 8" xfId="7008"/>
    <cellStyle name="Bad 8 2" xfId="7013"/>
    <cellStyle name="Bad 8 3" xfId="7020"/>
    <cellStyle name="Bad 9" xfId="7023"/>
    <cellStyle name="Bad 9 2" xfId="7025"/>
    <cellStyle name="Bad 9 3" xfId="7027"/>
    <cellStyle name="Calculation 10" xfId="4565"/>
    <cellStyle name="Calculation 10 2" xfId="7030"/>
    <cellStyle name="Calculation 10 2 2" xfId="7033"/>
    <cellStyle name="Calculation 10 2 3" xfId="7036"/>
    <cellStyle name="Calculation 10 3" xfId="7039"/>
    <cellStyle name="Calculation 10 4" xfId="7042"/>
    <cellStyle name="Calculation 11" xfId="818"/>
    <cellStyle name="Calculation 11 2" xfId="7045"/>
    <cellStyle name="Calculation 11 2 2" xfId="4193"/>
    <cellStyle name="Calculation 11 2 3" xfId="7048"/>
    <cellStyle name="Calculation 11 3" xfId="7051"/>
    <cellStyle name="Calculation 11 4" xfId="7054"/>
    <cellStyle name="Calculation 12" xfId="1002"/>
    <cellStyle name="Calculation 12 2" xfId="2944"/>
    <cellStyle name="Calculation 12 2 2" xfId="2950"/>
    <cellStyle name="Calculation 12 2 3" xfId="472"/>
    <cellStyle name="Calculation 12 3" xfId="2955"/>
    <cellStyle name="Calculation 12 4" xfId="2962"/>
    <cellStyle name="Calculation 13" xfId="7057"/>
    <cellStyle name="Calculation 13 2" xfId="2972"/>
    <cellStyle name="Calculation 13 2 2" xfId="7060"/>
    <cellStyle name="Calculation 13 2 3" xfId="7063"/>
    <cellStyle name="Calculation 13 3" xfId="7066"/>
    <cellStyle name="Calculation 13 4" xfId="7069"/>
    <cellStyle name="Calculation 14" xfId="7073"/>
    <cellStyle name="Calculation 14 2" xfId="2983"/>
    <cellStyle name="Calculation 14 2 2" xfId="4453"/>
    <cellStyle name="Calculation 14 2 3" xfId="4464"/>
    <cellStyle name="Calculation 14 3" xfId="4473"/>
    <cellStyle name="Calculation 14 4" xfId="4580"/>
    <cellStyle name="Calculation 15" xfId="7078"/>
    <cellStyle name="Calculation 15 2" xfId="2993"/>
    <cellStyle name="Calculation 15 2 2" xfId="24"/>
    <cellStyle name="Calculation 15 2 3" xfId="5623"/>
    <cellStyle name="Calculation 15 3" xfId="5630"/>
    <cellStyle name="Calculation 15 4" xfId="5637"/>
    <cellStyle name="Calculation 16" xfId="7083"/>
    <cellStyle name="Calculation 16 2" xfId="3002"/>
    <cellStyle name="Calculation 16 2 2" xfId="7088"/>
    <cellStyle name="Calculation 16 2 3" xfId="7093"/>
    <cellStyle name="Calculation 16 3" xfId="7100"/>
    <cellStyle name="Calculation 16 4" xfId="7106"/>
    <cellStyle name="Calculation 17" xfId="7112"/>
    <cellStyle name="Calculation 17 2" xfId="7117"/>
    <cellStyle name="Calculation 17 2 2" xfId="7122"/>
    <cellStyle name="Calculation 17 2 3" xfId="4868"/>
    <cellStyle name="Calculation 17 3" xfId="7127"/>
    <cellStyle name="Calculation 17 4" xfId="7133"/>
    <cellStyle name="Calculation 18" xfId="5701"/>
    <cellStyle name="Calculation 18 2" xfId="7137"/>
    <cellStyle name="Calculation 18 2 2" xfId="647"/>
    <cellStyle name="Calculation 18 2 3" xfId="686"/>
    <cellStyle name="Calculation 18 3" xfId="7142"/>
    <cellStyle name="Calculation 18 4" xfId="7146"/>
    <cellStyle name="Calculation 19" xfId="5706"/>
    <cellStyle name="Calculation 19 2" xfId="4684"/>
    <cellStyle name="Calculation 19 2 2" xfId="2849"/>
    <cellStyle name="Calculation 19 2 3" xfId="2863"/>
    <cellStyle name="Calculation 19 3" xfId="4691"/>
    <cellStyle name="Calculation 19 4" xfId="4780"/>
    <cellStyle name="Calculation 2" xfId="7149"/>
    <cellStyle name="Calculation 2 10" xfId="5989"/>
    <cellStyle name="Calculation 2 10 2" xfId="5769"/>
    <cellStyle name="Calculation 2 10 2 2" xfId="5776"/>
    <cellStyle name="Calculation 2 10 2 3" xfId="5780"/>
    <cellStyle name="Calculation 2 10 3" xfId="622"/>
    <cellStyle name="Calculation 2 10 4" xfId="629"/>
    <cellStyle name="Calculation 2 11" xfId="6974"/>
    <cellStyle name="Calculation 2 11 2" xfId="5838"/>
    <cellStyle name="Calculation 2 11 2 2" xfId="6176"/>
    <cellStyle name="Calculation 2 11 2 3" xfId="7151"/>
    <cellStyle name="Calculation 2 11 3" xfId="654"/>
    <cellStyle name="Calculation 2 11 4" xfId="664"/>
    <cellStyle name="Calculation 2 12" xfId="7152"/>
    <cellStyle name="Calculation 2 12 2" xfId="5849"/>
    <cellStyle name="Calculation 2 12 2 2" xfId="7157"/>
    <cellStyle name="Calculation 2 12 2 3" xfId="7161"/>
    <cellStyle name="Calculation 2 12 3" xfId="275"/>
    <cellStyle name="Calculation 2 12 4" xfId="239"/>
    <cellStyle name="Calculation 2 13" xfId="7162"/>
    <cellStyle name="Calculation 2 13 2" xfId="5859"/>
    <cellStyle name="Calculation 2 13 2 2" xfId="7168"/>
    <cellStyle name="Calculation 2 13 2 3" xfId="7171"/>
    <cellStyle name="Calculation 2 13 3" xfId="7173"/>
    <cellStyle name="Calculation 2 13 4" xfId="6009"/>
    <cellStyle name="Calculation 2 14" xfId="7174"/>
    <cellStyle name="Calculation 2 14 2" xfId="5872"/>
    <cellStyle name="Calculation 2 14 2 2" xfId="7179"/>
    <cellStyle name="Calculation 2 14 2 3" xfId="7181"/>
    <cellStyle name="Calculation 2 14 3" xfId="5326"/>
    <cellStyle name="Calculation 2 14 4" xfId="5330"/>
    <cellStyle name="Calculation 2 15" xfId="4483"/>
    <cellStyle name="Calculation 2 15 2" xfId="4489"/>
    <cellStyle name="Calculation 2 15 2 2" xfId="4493"/>
    <cellStyle name="Calculation 2 15 2 2 2" xfId="2038"/>
    <cellStyle name="Calculation 2 15 2 2 3" xfId="2047"/>
    <cellStyle name="Calculation 2 15 2 3" xfId="423"/>
    <cellStyle name="Calculation 2 15 2 4" xfId="428"/>
    <cellStyle name="Calculation 2 15 3" xfId="4497"/>
    <cellStyle name="Calculation 2 15 3 2" xfId="4502"/>
    <cellStyle name="Calculation 2 15 3 2 2" xfId="2921"/>
    <cellStyle name="Calculation 2 15 3 2 3" xfId="2927"/>
    <cellStyle name="Calculation 2 15 3 3" xfId="437"/>
    <cellStyle name="Calculation 2 15 3 4" xfId="443"/>
    <cellStyle name="Calculation 2 15 4" xfId="4506"/>
    <cellStyle name="Calculation 2 15 4 2" xfId="4513"/>
    <cellStyle name="Calculation 2 15 4 2 2" xfId="4522"/>
    <cellStyle name="Calculation 2 15 4 2 3" xfId="3986"/>
    <cellStyle name="Calculation 2 15 4 3" xfId="4529"/>
    <cellStyle name="Calculation 2 15 4 4" xfId="2893"/>
    <cellStyle name="Calculation 2 15 5" xfId="4550"/>
    <cellStyle name="Calculation 2 15 5 2" xfId="4555"/>
    <cellStyle name="Calculation 2 15 5 3" xfId="4558"/>
    <cellStyle name="Calculation 2 15 6" xfId="4320"/>
    <cellStyle name="Calculation 2 15 7" xfId="4323"/>
    <cellStyle name="Calculation 2 16" xfId="4590"/>
    <cellStyle name="Calculation 2 16 2" xfId="4598"/>
    <cellStyle name="Calculation 2 16 2 2" xfId="7183"/>
    <cellStyle name="Calculation 2 16 2 3" xfId="7185"/>
    <cellStyle name="Calculation 2 16 3" xfId="4602"/>
    <cellStyle name="Calculation 2 16 4" xfId="5341"/>
    <cellStyle name="Calculation 2 17" xfId="1253"/>
    <cellStyle name="Calculation 2 17 2" xfId="4607"/>
    <cellStyle name="Calculation 2 17 2 2" xfId="7187"/>
    <cellStyle name="Calculation 2 17 2 3" xfId="7189"/>
    <cellStyle name="Calculation 2 17 3" xfId="4611"/>
    <cellStyle name="Calculation 2 17 4" xfId="6022"/>
    <cellStyle name="Calculation 2 18" xfId="297"/>
    <cellStyle name="Calculation 2 18 2" xfId="4613"/>
    <cellStyle name="Calculation 2 18 2 2" xfId="6638"/>
    <cellStyle name="Calculation 2 18 2 3" xfId="2803"/>
    <cellStyle name="Calculation 2 18 3" xfId="4619"/>
    <cellStyle name="Calculation 2 18 4" xfId="6583"/>
    <cellStyle name="Calculation 2 19" xfId="4639"/>
    <cellStyle name="Calculation 2 19 2" xfId="4648"/>
    <cellStyle name="Calculation 2 19 2 2" xfId="7190"/>
    <cellStyle name="Calculation 2 19 2 3" xfId="7192"/>
    <cellStyle name="Calculation 2 19 3" xfId="4652"/>
    <cellStyle name="Calculation 2 19 4" xfId="6598"/>
    <cellStyle name="Calculation 2 2" xfId="7195"/>
    <cellStyle name="Calculation 2 2 2" xfId="7197"/>
    <cellStyle name="Calculation 2 2 2 2" xfId="4137"/>
    <cellStyle name="Calculation 2 2 2 3" xfId="7198"/>
    <cellStyle name="Calculation 2 2 3" xfId="7201"/>
    <cellStyle name="Calculation 2 2 4" xfId="7204"/>
    <cellStyle name="Calculation 2 20" xfId="4482"/>
    <cellStyle name="Calculation 2 20 2" xfId="4488"/>
    <cellStyle name="Calculation 2 20 3" xfId="4496"/>
    <cellStyle name="Calculation 2 21" xfId="4589"/>
    <cellStyle name="Calculation 2 22" xfId="1252"/>
    <cellStyle name="Calculation 2 3" xfId="5007"/>
    <cellStyle name="Calculation 2 3 2" xfId="7206"/>
    <cellStyle name="Calculation 2 3 2 2" xfId="6362"/>
    <cellStyle name="Calculation 2 3 2 3" xfId="4711"/>
    <cellStyle name="Calculation 2 3 3" xfId="6129"/>
    <cellStyle name="Calculation 2 3 4" xfId="6133"/>
    <cellStyle name="Calculation 2 4" xfId="3475"/>
    <cellStyle name="Calculation 2 4 2" xfId="3479"/>
    <cellStyle name="Calculation 2 4 2 2" xfId="5419"/>
    <cellStyle name="Calculation 2 4 2 3" xfId="5422"/>
    <cellStyle name="Calculation 2 4 3" xfId="3484"/>
    <cellStyle name="Calculation 2 4 4" xfId="6139"/>
    <cellStyle name="Calculation 2 5" xfId="3491"/>
    <cellStyle name="Calculation 2 5 2" xfId="3493"/>
    <cellStyle name="Calculation 2 5 2 2" xfId="4397"/>
    <cellStyle name="Calculation 2 5 2 3" xfId="4400"/>
    <cellStyle name="Calculation 2 5 3" xfId="3497"/>
    <cellStyle name="Calculation 2 5 4" xfId="4403"/>
    <cellStyle name="Calculation 2 6" xfId="3504"/>
    <cellStyle name="Calculation 2 6 2" xfId="3509"/>
    <cellStyle name="Calculation 2 6 2 2" xfId="4626"/>
    <cellStyle name="Calculation 2 6 2 3" xfId="4630"/>
    <cellStyle name="Calculation 2 6 3" xfId="3516"/>
    <cellStyle name="Calculation 2 6 4" xfId="4634"/>
    <cellStyle name="Calculation 2 7" xfId="3523"/>
    <cellStyle name="Calculation 2 7 2" xfId="3528"/>
    <cellStyle name="Calculation 2 7 2 2" xfId="6923"/>
    <cellStyle name="Calculation 2 7 2 3" xfId="7208"/>
    <cellStyle name="Calculation 2 7 3" xfId="3531"/>
    <cellStyle name="Calculation 2 7 4" xfId="6651"/>
    <cellStyle name="Calculation 2 8" xfId="3536"/>
    <cellStyle name="Calculation 2 8 2" xfId="3540"/>
    <cellStyle name="Calculation 2 8 2 2" xfId="7209"/>
    <cellStyle name="Calculation 2 8 2 3" xfId="7211"/>
    <cellStyle name="Calculation 2 8 3" xfId="3543"/>
    <cellStyle name="Calculation 2 8 4" xfId="6655"/>
    <cellStyle name="Calculation 2 9" xfId="3547"/>
    <cellStyle name="Calculation 2 9 2" xfId="3552"/>
    <cellStyle name="Calculation 2 9 2 2" xfId="3973"/>
    <cellStyle name="Calculation 2 9 2 3" xfId="3977"/>
    <cellStyle name="Calculation 2 9 3" xfId="3557"/>
    <cellStyle name="Calculation 2 9 4" xfId="3980"/>
    <cellStyle name="Calculation 2_Data Driver PT  MAP" xfId="7213"/>
    <cellStyle name="Calculation 20" xfId="7077"/>
    <cellStyle name="Calculation 20 2" xfId="2992"/>
    <cellStyle name="Calculation 20 2 2" xfId="23"/>
    <cellStyle name="Calculation 20 2 3" xfId="5622"/>
    <cellStyle name="Calculation 20 3" xfId="5629"/>
    <cellStyle name="Calculation 20 4" xfId="5636"/>
    <cellStyle name="Calculation 21" xfId="7082"/>
    <cellStyle name="Calculation 21 2" xfId="3001"/>
    <cellStyle name="Calculation 21 2 2" xfId="7087"/>
    <cellStyle name="Calculation 21 2 3" xfId="7092"/>
    <cellStyle name="Calculation 21 3" xfId="7099"/>
    <cellStyle name="Calculation 21 4" xfId="7105"/>
    <cellStyle name="Calculation 22" xfId="7111"/>
    <cellStyle name="Calculation 22 2" xfId="7116"/>
    <cellStyle name="Calculation 22 2 2" xfId="7121"/>
    <cellStyle name="Calculation 22 2 3" xfId="4867"/>
    <cellStyle name="Calculation 22 3" xfId="7126"/>
    <cellStyle name="Calculation 22 4" xfId="7132"/>
    <cellStyle name="Calculation 23" xfId="5700"/>
    <cellStyle name="Calculation 23 2" xfId="7136"/>
    <cellStyle name="Calculation 23 2 2" xfId="646"/>
    <cellStyle name="Calculation 23 2 3" xfId="685"/>
    <cellStyle name="Calculation 23 3" xfId="7141"/>
    <cellStyle name="Calculation 23 4" xfId="7147"/>
    <cellStyle name="Calculation 24" xfId="5707"/>
    <cellStyle name="Calculation 24 2" xfId="4685"/>
    <cellStyle name="Calculation 24 2 2" xfId="2850"/>
    <cellStyle name="Calculation 24 2 3" xfId="2864"/>
    <cellStyle name="Calculation 24 3" xfId="4692"/>
    <cellStyle name="Calculation 24 4" xfId="4781"/>
    <cellStyle name="Calculation 25" xfId="7216"/>
    <cellStyle name="Calculation 25 2" xfId="7220"/>
    <cellStyle name="Calculation 25 2 2" xfId="7223"/>
    <cellStyle name="Calculation 25 2 3" xfId="7225"/>
    <cellStyle name="Calculation 25 3" xfId="7228"/>
    <cellStyle name="Calculation 25 4" xfId="7232"/>
    <cellStyle name="Calculation 3" xfId="7234"/>
    <cellStyle name="Calculation 3 2" xfId="7236"/>
    <cellStyle name="Calculation 3 2 2" xfId="7238"/>
    <cellStyle name="Calculation 3 2 3" xfId="7240"/>
    <cellStyle name="Calculation 3 3" xfId="7242"/>
    <cellStyle name="Calculation 3 4" xfId="7244"/>
    <cellStyle name="Calculation 4" xfId="7248"/>
    <cellStyle name="Calculation 4 2" xfId="7251"/>
    <cellStyle name="Calculation 4 2 2" xfId="7253"/>
    <cellStyle name="Calculation 4 2 3" xfId="7254"/>
    <cellStyle name="Calculation 4 3" xfId="7257"/>
    <cellStyle name="Calculation 4 4" xfId="7259"/>
    <cellStyle name="Calculation 5" xfId="7263"/>
    <cellStyle name="Calculation 5 2" xfId="7265"/>
    <cellStyle name="Calculation 5 2 2" xfId="7266"/>
    <cellStyle name="Calculation 5 2 3" xfId="7267"/>
    <cellStyle name="Calculation 5 3" xfId="7269"/>
    <cellStyle name="Calculation 5 4" xfId="7271"/>
    <cellStyle name="Calculation 57" xfId="7274"/>
    <cellStyle name="Calculation 57 2" xfId="7278"/>
    <cellStyle name="Calculation 57 2 2" xfId="7280"/>
    <cellStyle name="Calculation 57 2 3" xfId="849"/>
    <cellStyle name="Calculation 57 3" xfId="7283"/>
    <cellStyle name="Calculation 57 4" xfId="7285"/>
    <cellStyle name="Calculation 58" xfId="7286"/>
    <cellStyle name="Calculation 58 2" xfId="7287"/>
    <cellStyle name="Calculation 58 2 2" xfId="7288"/>
    <cellStyle name="Calculation 58 2 3" xfId="7289"/>
    <cellStyle name="Calculation 58 3" xfId="7291"/>
    <cellStyle name="Calculation 58 4" xfId="7293"/>
    <cellStyle name="Calculation 59" xfId="7294"/>
    <cellStyle name="Calculation 59 2" xfId="7295"/>
    <cellStyle name="Calculation 59 2 2" xfId="7296"/>
    <cellStyle name="Calculation 59 2 3" xfId="7298"/>
    <cellStyle name="Calculation 59 3" xfId="7299"/>
    <cellStyle name="Calculation 59 4" xfId="7300"/>
    <cellStyle name="Calculation 6" xfId="7304"/>
    <cellStyle name="Calculation 6 2" xfId="7306"/>
    <cellStyle name="Calculation 6 2 2" xfId="7307"/>
    <cellStyle name="Calculation 6 2 3" xfId="7308"/>
    <cellStyle name="Calculation 6 3" xfId="7310"/>
    <cellStyle name="Calculation 6 4" xfId="7311"/>
    <cellStyle name="Calculation 7" xfId="7315"/>
    <cellStyle name="Calculation 7 2" xfId="7316"/>
    <cellStyle name="Calculation 7 2 2" xfId="7317"/>
    <cellStyle name="Calculation 7 2 3" xfId="7318"/>
    <cellStyle name="Calculation 7 3" xfId="7319"/>
    <cellStyle name="Calculation 7 4" xfId="7320"/>
    <cellStyle name="Calculation 8" xfId="7323"/>
    <cellStyle name="Calculation 8 2" xfId="7324"/>
    <cellStyle name="Calculation 8 2 2" xfId="7325"/>
    <cellStyle name="Calculation 8 2 3" xfId="7326"/>
    <cellStyle name="Calculation 8 3" xfId="7328"/>
    <cellStyle name="Calculation 8 4" xfId="7330"/>
    <cellStyle name="Calculation 9" xfId="7331"/>
    <cellStyle name="Calculation 9 2" xfId="7332"/>
    <cellStyle name="Calculation 9 2 2" xfId="7333"/>
    <cellStyle name="Calculation 9 2 3" xfId="7335"/>
    <cellStyle name="Calculation 9 3" xfId="7337"/>
    <cellStyle name="Calculation 9 4" xfId="7339"/>
    <cellStyle name="Check Cell 10" xfId="7340"/>
    <cellStyle name="Check Cell 10 2" xfId="1247"/>
    <cellStyle name="Check Cell 10 3" xfId="292"/>
    <cellStyle name="Check Cell 11" xfId="7345"/>
    <cellStyle name="Check Cell 11 2" xfId="1797"/>
    <cellStyle name="Check Cell 11 3" xfId="1816"/>
    <cellStyle name="Check Cell 12" xfId="7353"/>
    <cellStyle name="Check Cell 12 2" xfId="2152"/>
    <cellStyle name="Check Cell 12 3" xfId="2165"/>
    <cellStyle name="Check Cell 13" xfId="7357"/>
    <cellStyle name="Check Cell 13 2" xfId="3231"/>
    <cellStyle name="Check Cell 13 3" xfId="3276"/>
    <cellStyle name="Check Cell 14" xfId="1585"/>
    <cellStyle name="Check Cell 14 2" xfId="7359"/>
    <cellStyle name="Check Cell 14 3" xfId="7361"/>
    <cellStyle name="Check Cell 15" xfId="904"/>
    <cellStyle name="Check Cell 15 2" xfId="7362"/>
    <cellStyle name="Check Cell 15 3" xfId="7364"/>
    <cellStyle name="Check Cell 16" xfId="7368"/>
    <cellStyle name="Check Cell 16 2" xfId="3506"/>
    <cellStyle name="Check Cell 16 3" xfId="3525"/>
    <cellStyle name="Check Cell 17" xfId="7372"/>
    <cellStyle name="Check Cell 17 2" xfId="7377"/>
    <cellStyle name="Check Cell 17 3" xfId="7382"/>
    <cellStyle name="Check Cell 18" xfId="7386"/>
    <cellStyle name="Check Cell 18 2" xfId="7388"/>
    <cellStyle name="Check Cell 18 3" xfId="7390"/>
    <cellStyle name="Check Cell 19" xfId="7394"/>
    <cellStyle name="Check Cell 19 2" xfId="7397"/>
    <cellStyle name="Check Cell 19 3" xfId="7399"/>
    <cellStyle name="Check Cell 2" xfId="7401"/>
    <cellStyle name="Check Cell 2 10" xfId="7402"/>
    <cellStyle name="Check Cell 2 2" xfId="7403"/>
    <cellStyle name="Check Cell 2 2 2" xfId="7404"/>
    <cellStyle name="Check Cell 2 2 3" xfId="7407"/>
    <cellStyle name="Check Cell 2 3" xfId="7408"/>
    <cellStyle name="Check Cell 2 3 2" xfId="7409"/>
    <cellStyle name="Check Cell 2 3 3" xfId="7412"/>
    <cellStyle name="Check Cell 2 4" xfId="1108"/>
    <cellStyle name="Check Cell 2 4 2" xfId="7413"/>
    <cellStyle name="Check Cell 2 4 2 2" xfId="7416"/>
    <cellStyle name="Check Cell 2 4 2 3" xfId="7418"/>
    <cellStyle name="Check Cell 2 4 3" xfId="7421"/>
    <cellStyle name="Check Cell 2 4 3 2" xfId="7426"/>
    <cellStyle name="Check Cell 2 4 3 3" xfId="7430"/>
    <cellStyle name="Check Cell 2 4 4" xfId="2504"/>
    <cellStyle name="Check Cell 2 4 4 2" xfId="7432"/>
    <cellStyle name="Check Cell 2 4 4 3" xfId="7433"/>
    <cellStyle name="Check Cell 2 4 5" xfId="2510"/>
    <cellStyle name="Check Cell 2 4 6" xfId="7434"/>
    <cellStyle name="Check Cell 2 5" xfId="3132"/>
    <cellStyle name="Check Cell 2 5 2" xfId="7436"/>
    <cellStyle name="Check Cell 2 5 3" xfId="7437"/>
    <cellStyle name="Check Cell 2 6" xfId="7438"/>
    <cellStyle name="Check Cell 2 6 2" xfId="7440"/>
    <cellStyle name="Check Cell 2 6 3" xfId="7441"/>
    <cellStyle name="Check Cell 2 7" xfId="7443"/>
    <cellStyle name="Check Cell 2 7 2" xfId="7444"/>
    <cellStyle name="Check Cell 2 7 3" xfId="7445"/>
    <cellStyle name="Check Cell 2 8" xfId="7447"/>
    <cellStyle name="Check Cell 2 8 2" xfId="7448"/>
    <cellStyle name="Check Cell 2 8 3" xfId="7449"/>
    <cellStyle name="Check Cell 2 9" xfId="7450"/>
    <cellStyle name="Check Cell 2_Data Driver PT  MAP" xfId="7451"/>
    <cellStyle name="Check Cell 20" xfId="905"/>
    <cellStyle name="Check Cell 20 2" xfId="7363"/>
    <cellStyle name="Check Cell 20 3" xfId="7365"/>
    <cellStyle name="Check Cell 21" xfId="7369"/>
    <cellStyle name="Check Cell 21 2" xfId="3507"/>
    <cellStyle name="Check Cell 21 3" xfId="3526"/>
    <cellStyle name="Check Cell 22" xfId="7373"/>
    <cellStyle name="Check Cell 22 2" xfId="7378"/>
    <cellStyle name="Check Cell 22 3" xfId="7383"/>
    <cellStyle name="Check Cell 23" xfId="7387"/>
    <cellStyle name="Check Cell 23 2" xfId="7389"/>
    <cellStyle name="Check Cell 23 3" xfId="7391"/>
    <cellStyle name="Check Cell 24" xfId="7395"/>
    <cellStyle name="Check Cell 24 2" xfId="7398"/>
    <cellStyle name="Check Cell 24 3" xfId="7400"/>
    <cellStyle name="Check Cell 25" xfId="7454"/>
    <cellStyle name="Check Cell 25 2" xfId="7456"/>
    <cellStyle name="Check Cell 25 3" xfId="7458"/>
    <cellStyle name="Check Cell 3" xfId="7461"/>
    <cellStyle name="Check Cell 3 2" xfId="7462"/>
    <cellStyle name="Check Cell 3 3" xfId="7464"/>
    <cellStyle name="Check Cell 4" xfId="7469"/>
    <cellStyle name="Check Cell 4 2" xfId="7471"/>
    <cellStyle name="Check Cell 4 3" xfId="7473"/>
    <cellStyle name="Check Cell 5" xfId="7477"/>
    <cellStyle name="Check Cell 5 2" xfId="7478"/>
    <cellStyle name="Check Cell 5 3" xfId="7479"/>
    <cellStyle name="Check Cell 57" xfId="7482"/>
    <cellStyle name="Check Cell 57 2" xfId="7484"/>
    <cellStyle name="Check Cell 57 3" xfId="7486"/>
    <cellStyle name="Check Cell 58" xfId="7488"/>
    <cellStyle name="Check Cell 58 2" xfId="7490"/>
    <cellStyle name="Check Cell 58 3" xfId="7492"/>
    <cellStyle name="Check Cell 59" xfId="1595"/>
    <cellStyle name="Check Cell 59 2" xfId="7496"/>
    <cellStyle name="Check Cell 59 3" xfId="7500"/>
    <cellStyle name="Check Cell 6" xfId="7503"/>
    <cellStyle name="Check Cell 6 2" xfId="7504"/>
    <cellStyle name="Check Cell 6 3" xfId="7505"/>
    <cellStyle name="Check Cell 7" xfId="7506"/>
    <cellStyle name="Check Cell 7 2" xfId="7507"/>
    <cellStyle name="Check Cell 7 3" xfId="7508"/>
    <cellStyle name="Check Cell 8" xfId="7509"/>
    <cellStyle name="Check Cell 8 2" xfId="7510"/>
    <cellStyle name="Check Cell 8 3" xfId="7511"/>
    <cellStyle name="Check Cell 9" xfId="7512"/>
    <cellStyle name="Check Cell 9 2" xfId="7517"/>
    <cellStyle name="Check Cell 9 3" xfId="7518"/>
    <cellStyle name="Comma  - Style1" xfId="7519"/>
    <cellStyle name="Comma  - Style1 10" xfId="7521"/>
    <cellStyle name="Comma  - Style1 11" xfId="7525"/>
    <cellStyle name="Comma  - Style1 2" xfId="7526"/>
    <cellStyle name="Comma  - Style1 2 2" xfId="7528"/>
    <cellStyle name="Comma  - Style1 2 3" xfId="7531"/>
    <cellStyle name="Comma  - Style1 3" xfId="7532"/>
    <cellStyle name="Comma  - Style1 3 2" xfId="7534"/>
    <cellStyle name="Comma  - Style1 3 2 2" xfId="7535"/>
    <cellStyle name="Comma  - Style1 3 2 2 2" xfId="7539"/>
    <cellStyle name="Comma  - Style1 3 2 2 3" xfId="7543"/>
    <cellStyle name="Comma  - Style1 3 2 3" xfId="7545"/>
    <cellStyle name="Comma  - Style1 3 2 3 2" xfId="7549"/>
    <cellStyle name="Comma  - Style1 3 2 3 3" xfId="7553"/>
    <cellStyle name="Comma  - Style1 3 2 4" xfId="7555"/>
    <cellStyle name="Comma  - Style1 3 2 4 2" xfId="7559"/>
    <cellStyle name="Comma  - Style1 3 2 4 3" xfId="7562"/>
    <cellStyle name="Comma  - Style1 3 3" xfId="7565"/>
    <cellStyle name="Comma  - Style1 3 3 2" xfId="7566"/>
    <cellStyle name="Comma  - Style1 3 3 3" xfId="7568"/>
    <cellStyle name="Comma  - Style1 3 4" xfId="7572"/>
    <cellStyle name="Comma  - Style1 3 4 2" xfId="7574"/>
    <cellStyle name="Comma  - Style1 3 4 3" xfId="7576"/>
    <cellStyle name="Comma  - Style1 3 5" xfId="7577"/>
    <cellStyle name="Comma  - Style1 3 6" xfId="7578"/>
    <cellStyle name="Comma  - Style1 3 7" xfId="7579"/>
    <cellStyle name="Comma  - Style1 3 8" xfId="7580"/>
    <cellStyle name="Comma  - Style1 4" xfId="7581"/>
    <cellStyle name="Comma  - Style1 4 2" xfId="7582"/>
    <cellStyle name="Comma  - Style1 4 3" xfId="7585"/>
    <cellStyle name="Comma  - Style1 5" xfId="7587"/>
    <cellStyle name="Comma  - Style1 5 2" xfId="7589"/>
    <cellStyle name="Comma  - Style1 5 2 2" xfId="7591"/>
    <cellStyle name="Comma  - Style1 5 2 3" xfId="7592"/>
    <cellStyle name="Comma  - Style1 5 3" xfId="7595"/>
    <cellStyle name="Comma  - Style1 5 3 2" xfId="7596"/>
    <cellStyle name="Comma  - Style1 5 3 3" xfId="7597"/>
    <cellStyle name="Comma  - Style1 5 4" xfId="7600"/>
    <cellStyle name="Comma  - Style1 5 4 2" xfId="7601"/>
    <cellStyle name="Comma  - Style1 5 4 3" xfId="7602"/>
    <cellStyle name="Comma  - Style1 6" xfId="7604"/>
    <cellStyle name="Comma  - Style1 6 2" xfId="7605"/>
    <cellStyle name="Comma  - Style1 6 3" xfId="7608"/>
    <cellStyle name="Comma  - Style1 7" xfId="7610"/>
    <cellStyle name="Comma  - Style1 7 2" xfId="7611"/>
    <cellStyle name="Comma  - Style1 7 3" xfId="7615"/>
    <cellStyle name="Comma  - Style1 8" xfId="7619"/>
    <cellStyle name="Comma  - Style1 9" xfId="7622"/>
    <cellStyle name="Comma  - Style2" xfId="7623"/>
    <cellStyle name="Comma  - Style2 10" xfId="7624"/>
    <cellStyle name="Comma  - Style2 11" xfId="7625"/>
    <cellStyle name="Comma  - Style2 2" xfId="1175"/>
    <cellStyle name="Comma  - Style2 2 2" xfId="1180"/>
    <cellStyle name="Comma  - Style2 2 3" xfId="1186"/>
    <cellStyle name="Comma  - Style2 3" xfId="7626"/>
    <cellStyle name="Comma  - Style2 3 2" xfId="7629"/>
    <cellStyle name="Comma  - Style2 3 2 2" xfId="7632"/>
    <cellStyle name="Comma  - Style2 3 2 2 2" xfId="7633"/>
    <cellStyle name="Comma  - Style2 3 2 2 3" xfId="7634"/>
    <cellStyle name="Comma  - Style2 3 2 3" xfId="7637"/>
    <cellStyle name="Comma  - Style2 3 2 3 2" xfId="7638"/>
    <cellStyle name="Comma  - Style2 3 2 3 3" xfId="7639"/>
    <cellStyle name="Comma  - Style2 3 2 4" xfId="7640"/>
    <cellStyle name="Comma  - Style2 3 2 4 2" xfId="7641"/>
    <cellStyle name="Comma  - Style2 3 2 4 3" xfId="7642"/>
    <cellStyle name="Comma  - Style2 3 3" xfId="7645"/>
    <cellStyle name="Comma  - Style2 3 3 2" xfId="7648"/>
    <cellStyle name="Comma  - Style2 3 3 3" xfId="7651"/>
    <cellStyle name="Comma  - Style2 3 4" xfId="7654"/>
    <cellStyle name="Comma  - Style2 3 4 2" xfId="7657"/>
    <cellStyle name="Comma  - Style2 3 4 3" xfId="7660"/>
    <cellStyle name="Comma  - Style2 3 5" xfId="7665"/>
    <cellStyle name="Comma  - Style2 3 6" xfId="7668"/>
    <cellStyle name="Comma  - Style2 3 7" xfId="7669"/>
    <cellStyle name="Comma  - Style2 3 8" xfId="7670"/>
    <cellStyle name="Comma  - Style2 4" xfId="7671"/>
    <cellStyle name="Comma  - Style2 4 2" xfId="7674"/>
    <cellStyle name="Comma  - Style2 4 3" xfId="7677"/>
    <cellStyle name="Comma  - Style2 5" xfId="7679"/>
    <cellStyle name="Comma  - Style2 5 2" xfId="7683"/>
    <cellStyle name="Comma  - Style2 5 2 2" xfId="7686"/>
    <cellStyle name="Comma  - Style2 5 2 3" xfId="7689"/>
    <cellStyle name="Comma  - Style2 5 3" xfId="7692"/>
    <cellStyle name="Comma  - Style2 5 3 2" xfId="7695"/>
    <cellStyle name="Comma  - Style2 5 3 3" xfId="7698"/>
    <cellStyle name="Comma  - Style2 5 4" xfId="7702"/>
    <cellStyle name="Comma  - Style2 5 4 2" xfId="7705"/>
    <cellStyle name="Comma  - Style2 5 4 3" xfId="7708"/>
    <cellStyle name="Comma  - Style2 6" xfId="7711"/>
    <cellStyle name="Comma  - Style2 6 2" xfId="7715"/>
    <cellStyle name="Comma  - Style2 6 3" xfId="7719"/>
    <cellStyle name="Comma  - Style2 7" xfId="7721"/>
    <cellStyle name="Comma  - Style2 7 2" xfId="7726"/>
    <cellStyle name="Comma  - Style2 7 3" xfId="7730"/>
    <cellStyle name="Comma  - Style2 8" xfId="3286"/>
    <cellStyle name="Comma  - Style2 9" xfId="3300"/>
    <cellStyle name="Comma  - Style3" xfId="7733"/>
    <cellStyle name="Comma  - Style3 10" xfId="7734"/>
    <cellStyle name="Comma  - Style3 11" xfId="7735"/>
    <cellStyle name="Comma  - Style3 2" xfId="7737"/>
    <cellStyle name="Comma  - Style3 2 2" xfId="7738"/>
    <cellStyle name="Comma  - Style3 2 3" xfId="702"/>
    <cellStyle name="Comma  - Style3 3" xfId="7740"/>
    <cellStyle name="Comma  - Style3 3 2" xfId="7741"/>
    <cellStyle name="Comma  - Style3 3 2 2" xfId="7742"/>
    <cellStyle name="Comma  - Style3 3 2 2 2" xfId="7743"/>
    <cellStyle name="Comma  - Style3 3 2 2 3" xfId="7745"/>
    <cellStyle name="Comma  - Style3 3 2 3" xfId="7746"/>
    <cellStyle name="Comma  - Style3 3 2 3 2" xfId="7747"/>
    <cellStyle name="Comma  - Style3 3 2 3 3" xfId="7749"/>
    <cellStyle name="Comma  - Style3 3 2 4" xfId="7751"/>
    <cellStyle name="Comma  - Style3 3 2 4 2" xfId="7334"/>
    <cellStyle name="Comma  - Style3 3 2 4 3" xfId="7753"/>
    <cellStyle name="Comma  - Style3 3 3" xfId="720"/>
    <cellStyle name="Comma  - Style3 3 3 2" xfId="7754"/>
    <cellStyle name="Comma  - Style3 3 3 3" xfId="7755"/>
    <cellStyle name="Comma  - Style3 3 4" xfId="729"/>
    <cellStyle name="Comma  - Style3 3 4 2" xfId="7756"/>
    <cellStyle name="Comma  - Style3 3 4 3" xfId="7757"/>
    <cellStyle name="Comma  - Style3 3 5" xfId="7759"/>
    <cellStyle name="Comma  - Style3 3 6" xfId="7762"/>
    <cellStyle name="Comma  - Style3 3 7" xfId="7764"/>
    <cellStyle name="Comma  - Style3 3 8" xfId="7765"/>
    <cellStyle name="Comma  - Style3 4" xfId="7766"/>
    <cellStyle name="Comma  - Style3 4 2" xfId="7767"/>
    <cellStyle name="Comma  - Style3 4 3" xfId="743"/>
    <cellStyle name="Comma  - Style3 5" xfId="7769"/>
    <cellStyle name="Comma  - Style3 5 2" xfId="7770"/>
    <cellStyle name="Comma  - Style3 5 2 2" xfId="7771"/>
    <cellStyle name="Comma  - Style3 5 2 3" xfId="7772"/>
    <cellStyle name="Comma  - Style3 5 3" xfId="758"/>
    <cellStyle name="Comma  - Style3 5 3 2" xfId="7775"/>
    <cellStyle name="Comma  - Style3 5 3 3" xfId="7778"/>
    <cellStyle name="Comma  - Style3 5 4" xfId="763"/>
    <cellStyle name="Comma  - Style3 5 4 2" xfId="2385"/>
    <cellStyle name="Comma  - Style3 5 4 3" xfId="2452"/>
    <cellStyle name="Comma  - Style3 6" xfId="7781"/>
    <cellStyle name="Comma  - Style3 6 2" xfId="7783"/>
    <cellStyle name="Comma  - Style3 6 3" xfId="7787"/>
    <cellStyle name="Comma  - Style3 7" xfId="7789"/>
    <cellStyle name="Comma  - Style3 7 2" xfId="7791"/>
    <cellStyle name="Comma  - Style3 7 3" xfId="7793"/>
    <cellStyle name="Comma  - Style3 8" xfId="3325"/>
    <cellStyle name="Comma  - Style3 9" xfId="3329"/>
    <cellStyle name="Comma  - Style4" xfId="7796"/>
    <cellStyle name="Comma  - Style4 10" xfId="7800"/>
    <cellStyle name="Comma  - Style4 11" xfId="7802"/>
    <cellStyle name="Comma  - Style4 2" xfId="7803"/>
    <cellStyle name="Comma  - Style4 2 2" xfId="7804"/>
    <cellStyle name="Comma  - Style4 2 3" xfId="1240"/>
    <cellStyle name="Comma  - Style4 3" xfId="7805"/>
    <cellStyle name="Comma  - Style4 3 2" xfId="7806"/>
    <cellStyle name="Comma  - Style4 3 2 2" xfId="7807"/>
    <cellStyle name="Comma  - Style4 3 2 2 2" xfId="7809"/>
    <cellStyle name="Comma  - Style4 3 2 2 3" xfId="7810"/>
    <cellStyle name="Comma  - Style4 3 2 3" xfId="4604"/>
    <cellStyle name="Comma  - Style4 3 2 3 2" xfId="7811"/>
    <cellStyle name="Comma  - Style4 3 2 3 3" xfId="7812"/>
    <cellStyle name="Comma  - Style4 3 2 4" xfId="5346"/>
    <cellStyle name="Comma  - Style4 3 2 4 2" xfId="7813"/>
    <cellStyle name="Comma  - Style4 3 2 4 3" xfId="7814"/>
    <cellStyle name="Comma  - Style4 3 3" xfId="1257"/>
    <cellStyle name="Comma  - Style4 3 3 2" xfId="7815"/>
    <cellStyle name="Comma  - Style4 3 3 3" xfId="7816"/>
    <cellStyle name="Comma  - Style4 3 4" xfId="299"/>
    <cellStyle name="Comma  - Style4 3 4 2" xfId="4614"/>
    <cellStyle name="Comma  - Style4 3 4 3" xfId="4620"/>
    <cellStyle name="Comma  - Style4 3 5" xfId="7818"/>
    <cellStyle name="Comma  - Style4 3 6" xfId="7820"/>
    <cellStyle name="Comma  - Style4 3 7" xfId="935"/>
    <cellStyle name="Comma  - Style4 3 8" xfId="941"/>
    <cellStyle name="Comma  - Style4 4" xfId="7821"/>
    <cellStyle name="Comma  - Style4 4 2" xfId="7822"/>
    <cellStyle name="Comma  - Style4 4 3" xfId="1264"/>
    <cellStyle name="Comma  - Style4 5" xfId="7823"/>
    <cellStyle name="Comma  - Style4 5 2" xfId="7824"/>
    <cellStyle name="Comma  - Style4 5 2 2" xfId="7825"/>
    <cellStyle name="Comma  - Style4 5 2 3" xfId="7826"/>
    <cellStyle name="Comma  - Style4 5 3" xfId="28"/>
    <cellStyle name="Comma  - Style4 5 3 2" xfId="7830"/>
    <cellStyle name="Comma  - Style4 5 3 3" xfId="7834"/>
    <cellStyle name="Comma  - Style4 5 4" xfId="67"/>
    <cellStyle name="Comma  - Style4 5 4 2" xfId="7835"/>
    <cellStyle name="Comma  - Style4 5 4 3" xfId="7836"/>
    <cellStyle name="Comma  - Style4 6" xfId="7838"/>
    <cellStyle name="Comma  - Style4 6 2" xfId="7840"/>
    <cellStyle name="Comma  - Style4 6 3" xfId="7843"/>
    <cellStyle name="Comma  - Style4 7" xfId="7846"/>
    <cellStyle name="Comma  - Style4 7 2" xfId="7850"/>
    <cellStyle name="Comma  - Style4 7 3" xfId="7854"/>
    <cellStyle name="Comma  - Style4 8" xfId="3337"/>
    <cellStyle name="Comma  - Style4 9" xfId="3342"/>
    <cellStyle name="Comma  - Style5" xfId="7856"/>
    <cellStyle name="Comma  - Style5 10" xfId="7858"/>
    <cellStyle name="Comma  - Style5 11" xfId="7859"/>
    <cellStyle name="Comma  - Style5 2" xfId="7860"/>
    <cellStyle name="Comma  - Style5 2 2" xfId="7861"/>
    <cellStyle name="Comma  - Style5 2 3" xfId="1511"/>
    <cellStyle name="Comma  - Style5 3" xfId="7862"/>
    <cellStyle name="Comma  - Style5 3 2" xfId="7865"/>
    <cellStyle name="Comma  - Style5 3 2 2" xfId="7866"/>
    <cellStyle name="Comma  - Style5 3 2 2 2" xfId="7867"/>
    <cellStyle name="Comma  - Style5 3 2 2 3" xfId="7868"/>
    <cellStyle name="Comma  - Style5 3 2 3" xfId="7869"/>
    <cellStyle name="Comma  - Style5 3 2 3 2" xfId="7870"/>
    <cellStyle name="Comma  - Style5 3 2 3 3" xfId="7871"/>
    <cellStyle name="Comma  - Style5 3 2 4" xfId="7872"/>
    <cellStyle name="Comma  - Style5 3 2 4 2" xfId="7873"/>
    <cellStyle name="Comma  - Style5 3 2 4 3" xfId="7874"/>
    <cellStyle name="Comma  - Style5 3 3" xfId="1516"/>
    <cellStyle name="Comma  - Style5 3 3 2" xfId="7875"/>
    <cellStyle name="Comma  - Style5 3 3 3" xfId="7876"/>
    <cellStyle name="Comma  - Style5 3 4" xfId="1518"/>
    <cellStyle name="Comma  - Style5 3 4 2" xfId="7877"/>
    <cellStyle name="Comma  - Style5 3 4 3" xfId="7878"/>
    <cellStyle name="Comma  - Style5 3 5" xfId="7879"/>
    <cellStyle name="Comma  - Style5 3 6" xfId="7880"/>
    <cellStyle name="Comma  - Style5 3 7" xfId="7881"/>
    <cellStyle name="Comma  - Style5 3 8" xfId="7882"/>
    <cellStyle name="Comma  - Style5 4" xfId="7883"/>
    <cellStyle name="Comma  - Style5 4 2" xfId="7885"/>
    <cellStyle name="Comma  - Style5 4 3" xfId="919"/>
    <cellStyle name="Comma  - Style5 5" xfId="7886"/>
    <cellStyle name="Comma  - Style5 5 2" xfId="7888"/>
    <cellStyle name="Comma  - Style5 5 2 2" xfId="7889"/>
    <cellStyle name="Comma  - Style5 5 2 3" xfId="7890"/>
    <cellStyle name="Comma  - Style5 5 3" xfId="1520"/>
    <cellStyle name="Comma  - Style5 5 3 2" xfId="7892"/>
    <cellStyle name="Comma  - Style5 5 3 3" xfId="7894"/>
    <cellStyle name="Comma  - Style5 5 4" xfId="1522"/>
    <cellStyle name="Comma  - Style5 5 4 2" xfId="7895"/>
    <cellStyle name="Comma  - Style5 5 4 3" xfId="7896"/>
    <cellStyle name="Comma  - Style5 6" xfId="7898"/>
    <cellStyle name="Comma  - Style5 6 2" xfId="7899"/>
    <cellStyle name="Comma  - Style5 6 3" xfId="7900"/>
    <cellStyle name="Comma  - Style5 7" xfId="7904"/>
    <cellStyle name="Comma  - Style5 7 2" xfId="7907"/>
    <cellStyle name="Comma  - Style5 7 3" xfId="7909"/>
    <cellStyle name="Comma  - Style5 8" xfId="3350"/>
    <cellStyle name="Comma  - Style5 9" xfId="3353"/>
    <cellStyle name="Comma  - Style6" xfId="7910"/>
    <cellStyle name="Comma  - Style6 10" xfId="7913"/>
    <cellStyle name="Comma  - Style6 11" xfId="7917"/>
    <cellStyle name="Comma  - Style6 2" xfId="7922"/>
    <cellStyle name="Comma  - Style6 2 2" xfId="7923"/>
    <cellStyle name="Comma  - Style6 2 3" xfId="1768"/>
    <cellStyle name="Comma  - Style6 3" xfId="7924"/>
    <cellStyle name="Comma  - Style6 3 2" xfId="7926"/>
    <cellStyle name="Comma  - Style6 3 2 2" xfId="7928"/>
    <cellStyle name="Comma  - Style6 3 2 2 2" xfId="7930"/>
    <cellStyle name="Comma  - Style6 3 2 2 3" xfId="7931"/>
    <cellStyle name="Comma  - Style6 3 2 3" xfId="7933"/>
    <cellStyle name="Comma  - Style6 3 2 3 2" xfId="7934"/>
    <cellStyle name="Comma  - Style6 3 2 3 3" xfId="7935"/>
    <cellStyle name="Comma  - Style6 3 2 4" xfId="7937"/>
    <cellStyle name="Comma  - Style6 3 2 4 2" xfId="7938"/>
    <cellStyle name="Comma  - Style6 3 2 4 3" xfId="7940"/>
    <cellStyle name="Comma  - Style6 3 3" xfId="1784"/>
    <cellStyle name="Comma  - Style6 3 3 2" xfId="7941"/>
    <cellStyle name="Comma  - Style6 3 3 3" xfId="7943"/>
    <cellStyle name="Comma  - Style6 3 4" xfId="1789"/>
    <cellStyle name="Comma  - Style6 3 4 2" xfId="7944"/>
    <cellStyle name="Comma  - Style6 3 4 3" xfId="7946"/>
    <cellStyle name="Comma  - Style6 3 5" xfId="7947"/>
    <cellStyle name="Comma  - Style6 3 6" xfId="7949"/>
    <cellStyle name="Comma  - Style6 3 7" xfId="7951"/>
    <cellStyle name="Comma  - Style6 3 8" xfId="6563"/>
    <cellStyle name="Comma  - Style6 4" xfId="7953"/>
    <cellStyle name="Comma  - Style6 4 2" xfId="7954"/>
    <cellStyle name="Comma  - Style6 4 3" xfId="1804"/>
    <cellStyle name="Comma  - Style6 5" xfId="7955"/>
    <cellStyle name="Comma  - Style6 5 2" xfId="7956"/>
    <cellStyle name="Comma  - Style6 5 2 2" xfId="7957"/>
    <cellStyle name="Comma  - Style6 5 2 3" xfId="7959"/>
    <cellStyle name="Comma  - Style6 5 3" xfId="1821"/>
    <cellStyle name="Comma  - Style6 5 3 2" xfId="7960"/>
    <cellStyle name="Comma  - Style6 5 3 3" xfId="7962"/>
    <cellStyle name="Comma  - Style6 5 4" xfId="1825"/>
    <cellStyle name="Comma  - Style6 5 4 2" xfId="7963"/>
    <cellStyle name="Comma  - Style6 5 4 3" xfId="7965"/>
    <cellStyle name="Comma  - Style6 6" xfId="7968"/>
    <cellStyle name="Comma  - Style6 6 2" xfId="7969"/>
    <cellStyle name="Comma  - Style6 6 3" xfId="7970"/>
    <cellStyle name="Comma  - Style6 7" xfId="7974"/>
    <cellStyle name="Comma  - Style6 7 2" xfId="7977"/>
    <cellStyle name="Comma  - Style6 7 3" xfId="7979"/>
    <cellStyle name="Comma  - Style6 8" xfId="3357"/>
    <cellStyle name="Comma  - Style6 9" xfId="3360"/>
    <cellStyle name="Comma  - Style7" xfId="7981"/>
    <cellStyle name="Comma  - Style7 10" xfId="7982"/>
    <cellStyle name="Comma  - Style7 11" xfId="7983"/>
    <cellStyle name="Comma  - Style7 2" xfId="7984"/>
    <cellStyle name="Comma  - Style7 2 2" xfId="7985"/>
    <cellStyle name="Comma  - Style7 2 3" xfId="2138"/>
    <cellStyle name="Comma  - Style7 3" xfId="7987"/>
    <cellStyle name="Comma  - Style7 3 2" xfId="7989"/>
    <cellStyle name="Comma  - Style7 3 2 2" xfId="7991"/>
    <cellStyle name="Comma  - Style7 3 2 2 2" xfId="7992"/>
    <cellStyle name="Comma  - Style7 3 2 2 3" xfId="7993"/>
    <cellStyle name="Comma  - Style7 3 2 3" xfId="7994"/>
    <cellStyle name="Comma  - Style7 3 2 3 2" xfId="7995"/>
    <cellStyle name="Comma  - Style7 3 2 3 3" xfId="7996"/>
    <cellStyle name="Comma  - Style7 3 2 4" xfId="7997"/>
    <cellStyle name="Comma  - Style7 3 2 4 2" xfId="7998"/>
    <cellStyle name="Comma  - Style7 3 2 4 3" xfId="7999"/>
    <cellStyle name="Comma  - Style7 3 3" xfId="2145"/>
    <cellStyle name="Comma  - Style7 3 3 2" xfId="8000"/>
    <cellStyle name="Comma  - Style7 3 3 3" xfId="8001"/>
    <cellStyle name="Comma  - Style7 3 4" xfId="2148"/>
    <cellStyle name="Comma  - Style7 3 4 2" xfId="8002"/>
    <cellStyle name="Comma  - Style7 3 4 3" xfId="8003"/>
    <cellStyle name="Comma  - Style7 3 5" xfId="8004"/>
    <cellStyle name="Comma  - Style7 3 6" xfId="8005"/>
    <cellStyle name="Comma  - Style7 3 7" xfId="8006"/>
    <cellStyle name="Comma  - Style7 3 8" xfId="8007"/>
    <cellStyle name="Comma  - Style7 4" xfId="8008"/>
    <cellStyle name="Comma  - Style7 4 2" xfId="8009"/>
    <cellStyle name="Comma  - Style7 4 3" xfId="2157"/>
    <cellStyle name="Comma  - Style7 5" xfId="8010"/>
    <cellStyle name="Comma  - Style7 5 2" xfId="8011"/>
    <cellStyle name="Comma  - Style7 5 2 2" xfId="8012"/>
    <cellStyle name="Comma  - Style7 5 2 3" xfId="8013"/>
    <cellStyle name="Comma  - Style7 5 3" xfId="2168"/>
    <cellStyle name="Comma  - Style7 5 3 2" xfId="8014"/>
    <cellStyle name="Comma  - Style7 5 3 3" xfId="8015"/>
    <cellStyle name="Comma  - Style7 5 4" xfId="2170"/>
    <cellStyle name="Comma  - Style7 5 4 2" xfId="8016"/>
    <cellStyle name="Comma  - Style7 5 4 3" xfId="8017"/>
    <cellStyle name="Comma  - Style7 6" xfId="8019"/>
    <cellStyle name="Comma  - Style7 6 2" xfId="8020"/>
    <cellStyle name="Comma  - Style7 6 3" xfId="8021"/>
    <cellStyle name="Comma  - Style7 7" xfId="8024"/>
    <cellStyle name="Comma  - Style7 7 2" xfId="8025"/>
    <cellStyle name="Comma  - Style7 7 3" xfId="8030"/>
    <cellStyle name="Comma  - Style7 8" xfId="8032"/>
    <cellStyle name="Comma  - Style7 9" xfId="8034"/>
    <cellStyle name="Comma  - Style8" xfId="8036"/>
    <cellStyle name="Comma  - Style8 10" xfId="8037"/>
    <cellStyle name="Comma  - Style8 11" xfId="8038"/>
    <cellStyle name="Comma  - Style8 2" xfId="8039"/>
    <cellStyle name="Comma  - Style8 2 2" xfId="8040"/>
    <cellStyle name="Comma  - Style8 2 3" xfId="3103"/>
    <cellStyle name="Comma  - Style8 3" xfId="8041"/>
    <cellStyle name="Comma  - Style8 3 2" xfId="8043"/>
    <cellStyle name="Comma  - Style8 3 2 2" xfId="8045"/>
    <cellStyle name="Comma  - Style8 3 2 2 2" xfId="8046"/>
    <cellStyle name="Comma  - Style8 3 2 2 3" xfId="8047"/>
    <cellStyle name="Comma  - Style8 3 2 3" xfId="8048"/>
    <cellStyle name="Comma  - Style8 3 2 3 2" xfId="8049"/>
    <cellStyle name="Comma  - Style8 3 2 3 3" xfId="8051"/>
    <cellStyle name="Comma  - Style8 3 2 4" xfId="8052"/>
    <cellStyle name="Comma  - Style8 3 2 4 2" xfId="8053"/>
    <cellStyle name="Comma  - Style8 3 2 4 3" xfId="8055"/>
    <cellStyle name="Comma  - Style8 3 3" xfId="3159"/>
    <cellStyle name="Comma  - Style8 3 3 2" xfId="1752"/>
    <cellStyle name="Comma  - Style8 3 3 3" xfId="3162"/>
    <cellStyle name="Comma  - Style8 3 4" xfId="3174"/>
    <cellStyle name="Comma  - Style8 3 4 2" xfId="3177"/>
    <cellStyle name="Comma  - Style8 3 4 3" xfId="3179"/>
    <cellStyle name="Comma  - Style8 3 5" xfId="3186"/>
    <cellStyle name="Comma  - Style8 3 6" xfId="3197"/>
    <cellStyle name="Comma  - Style8 3 7" xfId="3209"/>
    <cellStyle name="Comma  - Style8 3 8" xfId="3223"/>
    <cellStyle name="Comma  - Style8 4" xfId="8056"/>
    <cellStyle name="Comma  - Style8 4 2" xfId="8057"/>
    <cellStyle name="Comma  - Style8 4 3" xfId="3239"/>
    <cellStyle name="Comma  - Style8 5" xfId="8059"/>
    <cellStyle name="Comma  - Style8 5 2" xfId="8061"/>
    <cellStyle name="Comma  - Style8 5 2 2" xfId="7618"/>
    <cellStyle name="Comma  - Style8 5 2 3" xfId="7621"/>
    <cellStyle name="Comma  - Style8 5 3" xfId="3282"/>
    <cellStyle name="Comma  - Style8 5 3 2" xfId="3285"/>
    <cellStyle name="Comma  - Style8 5 3 3" xfId="3299"/>
    <cellStyle name="Comma  - Style8 5 4" xfId="3321"/>
    <cellStyle name="Comma  - Style8 5 4 2" xfId="3324"/>
    <cellStyle name="Comma  - Style8 5 4 3" xfId="3328"/>
    <cellStyle name="Comma  - Style8 6" xfId="8064"/>
    <cellStyle name="Comma  - Style8 6 2" xfId="8066"/>
    <cellStyle name="Comma  - Style8 6 3" xfId="8068"/>
    <cellStyle name="Comma  - Style8 7" xfId="8072"/>
    <cellStyle name="Comma  - Style8 7 2" xfId="8075"/>
    <cellStyle name="Comma  - Style8 7 3" xfId="8078"/>
    <cellStyle name="Comma  - Style8 8" xfId="8081"/>
    <cellStyle name="Comma  - Style8 9" xfId="8084"/>
    <cellStyle name="Comma [0]" xfId="45" builtinId="6"/>
    <cellStyle name="Comma [0] 10" xfId="8085"/>
    <cellStyle name="Comma [0] 10 10" xfId="8089"/>
    <cellStyle name="Comma [0] 10 10 2" xfId="8091"/>
    <cellStyle name="Comma [0] 10 10 3" xfId="8093"/>
    <cellStyle name="Comma [0] 10 11" xfId="8097"/>
    <cellStyle name="Comma [0] 10 11 2" xfId="8099"/>
    <cellStyle name="Comma [0] 10 11 3" xfId="4118"/>
    <cellStyle name="Comma [0] 10 12" xfId="8101"/>
    <cellStyle name="Comma [0] 10 13" xfId="8105"/>
    <cellStyle name="Comma [0] 10 2" xfId="8106"/>
    <cellStyle name="Comma [0] 10 2 10" xfId="8107"/>
    <cellStyle name="Comma [0] 10 2 2" xfId="8108"/>
    <cellStyle name="Comma [0] 10 2 2 2" xfId="8109"/>
    <cellStyle name="Comma [0] 10 2 2 3" xfId="8110"/>
    <cellStyle name="Comma [0] 10 2 3" xfId="8111"/>
    <cellStyle name="Comma [0] 10 2 3 2" xfId="8112"/>
    <cellStyle name="Comma [0] 10 2 3 2 2" xfId="8113"/>
    <cellStyle name="Comma [0] 10 2 3 2 2 2" xfId="8114"/>
    <cellStyle name="Comma [0] 10 2 3 2 2 3" xfId="8115"/>
    <cellStyle name="Comma [0] 10 2 3 2 3" xfId="8116"/>
    <cellStyle name="Comma [0] 10 2 3 2 3 2" xfId="8117"/>
    <cellStyle name="Comma [0] 10 2 3 2 3 3" xfId="8118"/>
    <cellStyle name="Comma [0] 10 2 3 2 4" xfId="8119"/>
    <cellStyle name="Comma [0] 10 2 3 2 4 2" xfId="8120"/>
    <cellStyle name="Comma [0] 10 2 3 2 4 3" xfId="8121"/>
    <cellStyle name="Comma [0] 10 2 3 2 5" xfId="8122"/>
    <cellStyle name="Comma [0] 10 2 3 2 6" xfId="8123"/>
    <cellStyle name="Comma [0] 10 2 3 3" xfId="8124"/>
    <cellStyle name="Comma [0] 10 2 3 3 2" xfId="8125"/>
    <cellStyle name="Comma [0] 10 2 3 3 3" xfId="8126"/>
    <cellStyle name="Comma [0] 10 2 3 4" xfId="8127"/>
    <cellStyle name="Comma [0] 10 2 3 4 2" xfId="8128"/>
    <cellStyle name="Comma [0] 10 2 3 4 3" xfId="8130"/>
    <cellStyle name="Comma [0] 10 2 3 5" xfId="8131"/>
    <cellStyle name="Comma [0] 10 2 3 5 2" xfId="8132"/>
    <cellStyle name="Comma [0] 10 2 3 5 3" xfId="8134"/>
    <cellStyle name="Comma [0] 10 2 3 6" xfId="6946"/>
    <cellStyle name="Comma [0] 10 2 3 6 2" xfId="8135"/>
    <cellStyle name="Comma [0] 10 2 3 6 3" xfId="8136"/>
    <cellStyle name="Comma [0] 10 2 3 7" xfId="6706"/>
    <cellStyle name="Comma [0] 10 2 3 8" xfId="8139"/>
    <cellStyle name="Comma [0] 10 2 4" xfId="8140"/>
    <cellStyle name="Comma [0] 10 2 4 2" xfId="8141"/>
    <cellStyle name="Comma [0] 10 2 4 2 2" xfId="8142"/>
    <cellStyle name="Comma [0] 10 2 4 2 3" xfId="8145"/>
    <cellStyle name="Comma [0] 10 2 4 3" xfId="8146"/>
    <cellStyle name="Comma [0] 10 2 4 3 2" xfId="8147"/>
    <cellStyle name="Comma [0] 10 2 4 3 3" xfId="8149"/>
    <cellStyle name="Comma [0] 10 2 4 4" xfId="8150"/>
    <cellStyle name="Comma [0] 10 2 4 4 2" xfId="8151"/>
    <cellStyle name="Comma [0] 10 2 4 4 3" xfId="8153"/>
    <cellStyle name="Comma [0] 10 2 4 5" xfId="8154"/>
    <cellStyle name="Comma [0] 10 2 4 6" xfId="1827"/>
    <cellStyle name="Comma [0] 10 2 5" xfId="8155"/>
    <cellStyle name="Comma [0] 10 2 5 2" xfId="8156"/>
    <cellStyle name="Comma [0] 10 2 5 3" xfId="8157"/>
    <cellStyle name="Comma [0] 10 2 6" xfId="8158"/>
    <cellStyle name="Comma [0] 10 2 6 2" xfId="4629"/>
    <cellStyle name="Comma [0] 10 2 6 3" xfId="8159"/>
    <cellStyle name="Comma [0] 10 2 7" xfId="8161"/>
    <cellStyle name="Comma [0] 10 2 7 2" xfId="8163"/>
    <cellStyle name="Comma [0] 10 2 7 3" xfId="8164"/>
    <cellStyle name="Comma [0] 10 2 8" xfId="8166"/>
    <cellStyle name="Comma [0] 10 2 8 2" xfId="8168"/>
    <cellStyle name="Comma [0] 10 2 8 3" xfId="8169"/>
    <cellStyle name="Comma [0] 10 2 9" xfId="8170"/>
    <cellStyle name="Comma [0] 10 3" xfId="8171"/>
    <cellStyle name="Comma [0] 10 3 2" xfId="8173"/>
    <cellStyle name="Comma [0] 10 3 2 2" xfId="8175"/>
    <cellStyle name="Comma [0] 10 3 2 2 2" xfId="8177"/>
    <cellStyle name="Comma [0] 10 3 2 2 3" xfId="8179"/>
    <cellStyle name="Comma [0] 10 3 2 3" xfId="8181"/>
    <cellStyle name="Comma [0] 10 3 2 3 2" xfId="8182"/>
    <cellStyle name="Comma [0] 10 3 2 3 3" xfId="8183"/>
    <cellStyle name="Comma [0] 10 3 2 4" xfId="8185"/>
    <cellStyle name="Comma [0] 10 3 2 4 2" xfId="8186"/>
    <cellStyle name="Comma [0] 10 3 2 4 3" xfId="8188"/>
    <cellStyle name="Comma [0] 10 3 2 5" xfId="8190"/>
    <cellStyle name="Comma [0] 10 3 2 6" xfId="6990"/>
    <cellStyle name="Comma [0] 10 3 3" xfId="8192"/>
    <cellStyle name="Comma [0] 10 3 3 2" xfId="8194"/>
    <cellStyle name="Comma [0] 10 3 3 3" xfId="8196"/>
    <cellStyle name="Comma [0] 10 3 4" xfId="8198"/>
    <cellStyle name="Comma [0] 10 3 4 2" xfId="8199"/>
    <cellStyle name="Comma [0] 10 3 4 3" xfId="8200"/>
    <cellStyle name="Comma [0] 10 3 5" xfId="8202"/>
    <cellStyle name="Comma [0] 10 3 5 2" xfId="8203"/>
    <cellStyle name="Comma [0] 10 3 5 3" xfId="8204"/>
    <cellStyle name="Comma [0] 10 3 6" xfId="8205"/>
    <cellStyle name="Comma [0] 10 3 6 2" xfId="7207"/>
    <cellStyle name="Comma [0] 10 3 6 3" xfId="8206"/>
    <cellStyle name="Comma [0] 10 3 7" xfId="8207"/>
    <cellStyle name="Comma [0] 10 3 8" xfId="8208"/>
    <cellStyle name="Comma [0] 10 4" xfId="8209"/>
    <cellStyle name="Comma [0] 10 4 2" xfId="8211"/>
    <cellStyle name="Comma [0] 10 4 2 2" xfId="8213"/>
    <cellStyle name="Comma [0] 10 4 2 2 2" xfId="8215"/>
    <cellStyle name="Comma [0] 10 4 2 2 3" xfId="8219"/>
    <cellStyle name="Comma [0] 10 4 2 3" xfId="8221"/>
    <cellStyle name="Comma [0] 10 4 2 3 2" xfId="8222"/>
    <cellStyle name="Comma [0] 10 4 2 3 3" xfId="8223"/>
    <cellStyle name="Comma [0] 10 4 2 4" xfId="8225"/>
    <cellStyle name="Comma [0] 10 4 2 4 2" xfId="7200"/>
    <cellStyle name="Comma [0] 10 4 2 4 3" xfId="7203"/>
    <cellStyle name="Comma [0] 10 4 2 5" xfId="8226"/>
    <cellStyle name="Comma [0] 10 4 2 6" xfId="8227"/>
    <cellStyle name="Comma [0] 10 4 3" xfId="8229"/>
    <cellStyle name="Comma [0] 10 4 3 2" xfId="8231"/>
    <cellStyle name="Comma [0] 10 4 3 3" xfId="8233"/>
    <cellStyle name="Comma [0] 10 4 4" xfId="8235"/>
    <cellStyle name="Comma [0] 10 4 4 2" xfId="8237"/>
    <cellStyle name="Comma [0] 10 4 4 3" xfId="8239"/>
    <cellStyle name="Comma [0] 10 4 5" xfId="8241"/>
    <cellStyle name="Comma [0] 10 4 5 2" xfId="8243"/>
    <cellStyle name="Comma [0] 10 4 5 3" xfId="8245"/>
    <cellStyle name="Comma [0] 10 4 6" xfId="8247"/>
    <cellStyle name="Comma [0] 10 4 6 2" xfId="7210"/>
    <cellStyle name="Comma [0] 10 4 6 3" xfId="8248"/>
    <cellStyle name="Comma [0] 10 4 7" xfId="8250"/>
    <cellStyle name="Comma [0] 10 4 8" xfId="8251"/>
    <cellStyle name="Comma [0] 10 5" xfId="7281"/>
    <cellStyle name="Comma [0] 10 5 2" xfId="8253"/>
    <cellStyle name="Comma [0] 10 5 3" xfId="8255"/>
    <cellStyle name="Comma [0] 10 6" xfId="850"/>
    <cellStyle name="Comma [0] 10 6 2" xfId="8257"/>
    <cellStyle name="Comma [0] 10 6 2 2" xfId="1747"/>
    <cellStyle name="Comma [0] 10 6 2 2 2" xfId="1749"/>
    <cellStyle name="Comma [0] 10 6 2 2 3" xfId="1754"/>
    <cellStyle name="Comma [0] 10 6 2 3" xfId="8258"/>
    <cellStyle name="Comma [0] 10 6 2 3 2" xfId="8259"/>
    <cellStyle name="Comma [0] 10 6 2 3 3" xfId="8260"/>
    <cellStyle name="Comma [0] 10 6 2 4" xfId="8261"/>
    <cellStyle name="Comma [0] 10 6 2 4 2" xfId="8263"/>
    <cellStyle name="Comma [0] 10 6 2 4 3" xfId="8265"/>
    <cellStyle name="Comma [0] 10 6 2 5" xfId="8267"/>
    <cellStyle name="Comma [0] 10 6 2 6" xfId="8269"/>
    <cellStyle name="Comma [0] 10 6 3" xfId="8273"/>
    <cellStyle name="Comma [0] 10 6 3 2" xfId="8274"/>
    <cellStyle name="Comma [0] 10 6 3 3" xfId="8275"/>
    <cellStyle name="Comma [0] 10 6 4" xfId="8278"/>
    <cellStyle name="Comma [0] 10 6 4 2" xfId="8279"/>
    <cellStyle name="Comma [0] 10 6 4 3" xfId="8280"/>
    <cellStyle name="Comma [0] 10 6 5" xfId="8281"/>
    <cellStyle name="Comma [0] 10 6 5 2" xfId="8284"/>
    <cellStyle name="Comma [0] 10 6 5 3" xfId="8286"/>
    <cellStyle name="Comma [0] 10 6 6" xfId="8287"/>
    <cellStyle name="Comma [0] 10 6 6 2" xfId="1897"/>
    <cellStyle name="Comma [0] 10 6 6 3" xfId="1911"/>
    <cellStyle name="Comma [0] 10 6 7" xfId="8288"/>
    <cellStyle name="Comma [0] 10 6 8" xfId="8289"/>
    <cellStyle name="Comma [0] 10 7" xfId="881"/>
    <cellStyle name="Comma [0] 10 7 2" xfId="8291"/>
    <cellStyle name="Comma [0] 10 7 2 2" xfId="3469"/>
    <cellStyle name="Comma [0] 10 7 2 3" xfId="8293"/>
    <cellStyle name="Comma [0] 10 7 3" xfId="8295"/>
    <cellStyle name="Comma [0] 10 7 3 2" xfId="8296"/>
    <cellStyle name="Comma [0] 10 7 3 3" xfId="8298"/>
    <cellStyle name="Comma [0] 10 7 4" xfId="8299"/>
    <cellStyle name="Comma [0] 10 7 4 2" xfId="8301"/>
    <cellStyle name="Comma [0] 10 7 4 3" xfId="8304"/>
    <cellStyle name="Comma [0] 10 7 5" xfId="8305"/>
    <cellStyle name="Comma [0] 10 7 6" xfId="8306"/>
    <cellStyle name="Comma [0] 10 8" xfId="8307"/>
    <cellStyle name="Comma [0] 10 8 2" xfId="8309"/>
    <cellStyle name="Comma [0] 10 8 3" xfId="8311"/>
    <cellStyle name="Comma [0] 10 9" xfId="8312"/>
    <cellStyle name="Comma [0] 10 9 2" xfId="8314"/>
    <cellStyle name="Comma [0] 10 9 3" xfId="8316"/>
    <cellStyle name="Comma [0] 10_06. 2009 BCA CP hourly" xfId="2583"/>
    <cellStyle name="Comma [0] 11" xfId="8317"/>
    <cellStyle name="Comma [0] 11 10" xfId="8319"/>
    <cellStyle name="Comma [0] 11 11" xfId="8321"/>
    <cellStyle name="Comma [0] 11 2" xfId="8322"/>
    <cellStyle name="Comma [0] 11 2 10" xfId="8323"/>
    <cellStyle name="Comma [0] 11 2 2" xfId="8325"/>
    <cellStyle name="Comma [0] 11 2 2 2" xfId="8329"/>
    <cellStyle name="Comma [0] 11 2 2 3" xfId="8333"/>
    <cellStyle name="Comma [0] 11 2 3" xfId="8335"/>
    <cellStyle name="Comma [0] 11 2 3 2" xfId="8339"/>
    <cellStyle name="Comma [0] 11 2 3 2 2" xfId="8341"/>
    <cellStyle name="Comma [0] 11 2 3 2 2 2" xfId="8342"/>
    <cellStyle name="Comma [0] 11 2 3 2 2 3" xfId="8345"/>
    <cellStyle name="Comma [0] 11 2 3 2 3" xfId="8347"/>
    <cellStyle name="Comma [0] 11 2 3 2 3 2" xfId="8348"/>
    <cellStyle name="Comma [0] 11 2 3 2 3 3" xfId="8351"/>
    <cellStyle name="Comma [0] 11 2 3 2 4" xfId="8352"/>
    <cellStyle name="Comma [0] 11 2 3 2 4 2" xfId="8353"/>
    <cellStyle name="Comma [0] 11 2 3 2 4 3" xfId="8356"/>
    <cellStyle name="Comma [0] 11 2 3 2 5" xfId="8359"/>
    <cellStyle name="Comma [0] 11 2 3 2 6" xfId="8363"/>
    <cellStyle name="Comma [0] 11 2 3 3" xfId="8365"/>
    <cellStyle name="Comma [0] 11 2 3 3 2" xfId="8367"/>
    <cellStyle name="Comma [0] 11 2 3 3 3" xfId="8369"/>
    <cellStyle name="Comma [0] 11 2 3 4" xfId="8371"/>
    <cellStyle name="Comma [0] 11 2 3 4 2" xfId="5405"/>
    <cellStyle name="Comma [0] 11 2 3 4 3" xfId="5410"/>
    <cellStyle name="Comma [0] 11 2 3 5" xfId="8372"/>
    <cellStyle name="Comma [0] 11 2 3 5 2" xfId="8373"/>
    <cellStyle name="Comma [0] 11 2 3 5 3" xfId="8374"/>
    <cellStyle name="Comma [0] 11 2 3 6" xfId="8375"/>
    <cellStyle name="Comma [0] 11 2 3 6 2" xfId="8376"/>
    <cellStyle name="Comma [0] 11 2 3 6 3" xfId="8377"/>
    <cellStyle name="Comma [0] 11 2 3 7" xfId="8382"/>
    <cellStyle name="Comma [0] 11 2 3 8" xfId="8386"/>
    <cellStyle name="Comma [0] 11 2 4" xfId="8387"/>
    <cellStyle name="Comma [0] 11 2 4 2" xfId="8390"/>
    <cellStyle name="Comma [0] 11 2 4 2 2" xfId="8391"/>
    <cellStyle name="Comma [0] 11 2 4 2 3" xfId="8393"/>
    <cellStyle name="Comma [0] 11 2 4 3" xfId="8395"/>
    <cellStyle name="Comma [0] 11 2 4 3 2" xfId="8396"/>
    <cellStyle name="Comma [0] 11 2 4 3 3" xfId="8397"/>
    <cellStyle name="Comma [0] 11 2 4 4" xfId="8399"/>
    <cellStyle name="Comma [0] 11 2 4 4 2" xfId="8400"/>
    <cellStyle name="Comma [0] 11 2 4 4 3" xfId="8401"/>
    <cellStyle name="Comma [0] 11 2 4 5" xfId="8402"/>
    <cellStyle name="Comma [0] 11 2 4 6" xfId="8404"/>
    <cellStyle name="Comma [0] 11 2 5" xfId="8406"/>
    <cellStyle name="Comma [0] 11 2 5 2" xfId="8409"/>
    <cellStyle name="Comma [0] 11 2 5 3" xfId="8413"/>
    <cellStyle name="Comma [0] 11 2 6" xfId="8416"/>
    <cellStyle name="Comma [0] 11 2 6 2" xfId="8417"/>
    <cellStyle name="Comma [0] 11 2 6 3" xfId="8418"/>
    <cellStyle name="Comma [0] 11 2 7" xfId="7799"/>
    <cellStyle name="Comma [0] 11 2 7 2" xfId="8420"/>
    <cellStyle name="Comma [0] 11 2 7 3" xfId="8421"/>
    <cellStyle name="Comma [0] 11 2 8" xfId="7801"/>
    <cellStyle name="Comma [0] 11 2 8 2" xfId="8423"/>
    <cellStyle name="Comma [0] 11 2 8 3" xfId="8424"/>
    <cellStyle name="Comma [0] 11 2 9" xfId="8425"/>
    <cellStyle name="Comma [0] 11 3" xfId="8426"/>
    <cellStyle name="Comma [0] 11 3 2" xfId="8428"/>
    <cellStyle name="Comma [0] 11 3 3" xfId="8431"/>
    <cellStyle name="Comma [0] 11 4" xfId="8432"/>
    <cellStyle name="Comma [0] 11 4 2" xfId="8434"/>
    <cellStyle name="Comma [0] 11 4 3" xfId="8436"/>
    <cellStyle name="Comma [0] 11 5" xfId="8437"/>
    <cellStyle name="Comma [0] 11 5 2" xfId="8439"/>
    <cellStyle name="Comma [0] 11 5 2 2" xfId="8440"/>
    <cellStyle name="Comma [0] 11 5 2 3" xfId="8445"/>
    <cellStyle name="Comma [0] 11 5 3" xfId="8447"/>
    <cellStyle name="Comma [0] 11 5 3 2" xfId="8450"/>
    <cellStyle name="Comma [0] 11 5 3 3" xfId="8451"/>
    <cellStyle name="Comma [0] 11 5 4" xfId="8452"/>
    <cellStyle name="Comma [0] 11 5 4 2" xfId="8455"/>
    <cellStyle name="Comma [0] 11 5 4 3" xfId="8456"/>
    <cellStyle name="Comma [0] 11 5 5" xfId="8457"/>
    <cellStyle name="Comma [0] 11 5 6" xfId="8458"/>
    <cellStyle name="Comma [0] 11 6" xfId="1131"/>
    <cellStyle name="Comma [0] 11 6 2" xfId="8460"/>
    <cellStyle name="Comma [0] 11 6 3" xfId="8464"/>
    <cellStyle name="Comma [0] 11 7" xfId="1147"/>
    <cellStyle name="Comma [0] 11 7 2" xfId="8466"/>
    <cellStyle name="Comma [0] 11 7 3" xfId="8468"/>
    <cellStyle name="Comma [0] 11 8" xfId="8469"/>
    <cellStyle name="Comma [0] 11 8 2" xfId="8471"/>
    <cellStyle name="Comma [0] 11 8 3" xfId="8473"/>
    <cellStyle name="Comma [0] 11 9" xfId="8474"/>
    <cellStyle name="Comma [0] 11 9 2" xfId="8476"/>
    <cellStyle name="Comma [0] 11 9 3" xfId="8478"/>
    <cellStyle name="Comma [0] 11_05 REPORT PAJAK DAN ACC" xfId="8480"/>
    <cellStyle name="Comma [0] 12" xfId="8481"/>
    <cellStyle name="Comma [0] 12 10" xfId="8483"/>
    <cellStyle name="Comma [0] 12 10 2" xfId="8484"/>
    <cellStyle name="Comma [0] 12 10 3" xfId="8486"/>
    <cellStyle name="Comma [0] 12 11" xfId="8487"/>
    <cellStyle name="Comma [0] 12 11 2" xfId="8488"/>
    <cellStyle name="Comma [0] 12 11 3" xfId="4698"/>
    <cellStyle name="Comma [0] 12 12" xfId="8490"/>
    <cellStyle name="Comma [0] 12 13" xfId="8492"/>
    <cellStyle name="Comma [0] 12 2" xfId="8493"/>
    <cellStyle name="Comma [0] 12 2 2" xfId="8494"/>
    <cellStyle name="Comma [0] 12 2 2 2" xfId="8495"/>
    <cellStyle name="Comma [0] 12 2 2 2 2" xfId="8497"/>
    <cellStyle name="Comma [0] 12 2 2 2 3" xfId="8499"/>
    <cellStyle name="Comma [0] 12 2 2 3" xfId="8502"/>
    <cellStyle name="Comma [0] 12 2 2 3 2" xfId="8504"/>
    <cellStyle name="Comma [0] 12 2 2 3 3" xfId="8506"/>
    <cellStyle name="Comma [0] 12 2 2 4" xfId="8510"/>
    <cellStyle name="Comma [0] 12 2 2 4 2" xfId="8512"/>
    <cellStyle name="Comma [0] 12 2 2 4 3" xfId="8514"/>
    <cellStyle name="Comma [0] 12 2 2 5" xfId="8519"/>
    <cellStyle name="Comma [0] 12 2 2 6" xfId="8523"/>
    <cellStyle name="Comma [0] 12 2 3" xfId="8524"/>
    <cellStyle name="Comma [0] 12 2 3 2" xfId="8525"/>
    <cellStyle name="Comma [0] 12 2 3 3" xfId="8528"/>
    <cellStyle name="Comma [0] 12 2 4" xfId="8529"/>
    <cellStyle name="Comma [0] 12 2 4 2" xfId="8530"/>
    <cellStyle name="Comma [0] 12 2 4 3" xfId="8533"/>
    <cellStyle name="Comma [0] 12 2 5" xfId="8535"/>
    <cellStyle name="Comma [0] 12 2 5 2" xfId="8537"/>
    <cellStyle name="Comma [0] 12 2 5 3" xfId="8541"/>
    <cellStyle name="Comma [0] 12 2 6" xfId="8544"/>
    <cellStyle name="Comma [0] 12 2 6 2" xfId="8545"/>
    <cellStyle name="Comma [0] 12 2 6 3" xfId="8547"/>
    <cellStyle name="Comma [0] 12 2 7" xfId="8550"/>
    <cellStyle name="Comma [0] 12 2 8" xfId="8551"/>
    <cellStyle name="Comma [0] 12 3" xfId="8552"/>
    <cellStyle name="Comma [0] 12 3 2" xfId="8553"/>
    <cellStyle name="Comma [0] 12 3 2 2" xfId="8555"/>
    <cellStyle name="Comma [0] 12 3 2 2 2" xfId="8557"/>
    <cellStyle name="Comma [0] 12 3 2 2 3" xfId="8559"/>
    <cellStyle name="Comma [0] 12 3 2 3" xfId="8561"/>
    <cellStyle name="Comma [0] 12 3 2 3 2" xfId="8563"/>
    <cellStyle name="Comma [0] 12 3 2 3 3" xfId="8565"/>
    <cellStyle name="Comma [0] 12 3 2 4" xfId="8567"/>
    <cellStyle name="Comma [0] 12 3 2 4 2" xfId="8570"/>
    <cellStyle name="Comma [0] 12 3 2 4 3" xfId="8572"/>
    <cellStyle name="Comma [0] 12 3 2 5" xfId="8575"/>
    <cellStyle name="Comma [0] 12 3 2 6" xfId="8578"/>
    <cellStyle name="Comma [0] 12 3 3" xfId="8579"/>
    <cellStyle name="Comma [0] 12 3 3 2" xfId="8580"/>
    <cellStyle name="Comma [0] 12 3 3 3" xfId="8581"/>
    <cellStyle name="Comma [0] 12 3 4" xfId="8582"/>
    <cellStyle name="Comma [0] 12 3 4 2" xfId="8583"/>
    <cellStyle name="Comma [0] 12 3 4 3" xfId="8584"/>
    <cellStyle name="Comma [0] 12 3 5" xfId="8586"/>
    <cellStyle name="Comma [0] 12 3 5 2" xfId="8588"/>
    <cellStyle name="Comma [0] 12 3 5 3" xfId="8590"/>
    <cellStyle name="Comma [0] 12 3 6" xfId="8592"/>
    <cellStyle name="Comma [0] 12 3 6 2" xfId="8593"/>
    <cellStyle name="Comma [0] 12 3 6 3" xfId="8594"/>
    <cellStyle name="Comma [0] 12 3 7" xfId="8596"/>
    <cellStyle name="Comma [0] 12 3 8" xfId="8598"/>
    <cellStyle name="Comma [0] 12 4" xfId="8600"/>
    <cellStyle name="Comma [0] 12 4 2" xfId="8601"/>
    <cellStyle name="Comma [0] 12 4 2 2" xfId="8602"/>
    <cellStyle name="Comma [0] 12 4 2 2 2" xfId="8604"/>
    <cellStyle name="Comma [0] 12 4 2 2 3" xfId="8605"/>
    <cellStyle name="Comma [0] 12 4 2 3" xfId="8606"/>
    <cellStyle name="Comma [0] 12 4 2 3 2" xfId="8608"/>
    <cellStyle name="Comma [0] 12 4 2 3 3" xfId="8609"/>
    <cellStyle name="Comma [0] 12 4 2 4" xfId="8610"/>
    <cellStyle name="Comma [0] 12 4 2 4 2" xfId="8613"/>
    <cellStyle name="Comma [0] 12 4 2 4 3" xfId="8614"/>
    <cellStyle name="Comma [0] 12 4 2 5" xfId="8616"/>
    <cellStyle name="Comma [0] 12 4 2 6" xfId="8618"/>
    <cellStyle name="Comma [0] 12 4 3" xfId="8619"/>
    <cellStyle name="Comma [0] 12 4 3 2" xfId="8620"/>
    <cellStyle name="Comma [0] 12 4 3 3" xfId="8621"/>
    <cellStyle name="Comma [0] 12 4 4" xfId="8622"/>
    <cellStyle name="Comma [0] 12 4 4 2" xfId="8623"/>
    <cellStyle name="Comma [0] 12 4 4 3" xfId="8624"/>
    <cellStyle name="Comma [0] 12 4 5" xfId="8625"/>
    <cellStyle name="Comma [0] 12 4 5 2" xfId="8626"/>
    <cellStyle name="Comma [0] 12 4 5 3" xfId="8627"/>
    <cellStyle name="Comma [0] 12 4 6" xfId="8628"/>
    <cellStyle name="Comma [0] 12 4 6 2" xfId="8629"/>
    <cellStyle name="Comma [0] 12 4 6 3" xfId="8630"/>
    <cellStyle name="Comma [0] 12 4 7" xfId="8631"/>
    <cellStyle name="Comma [0] 12 4 8" xfId="8635"/>
    <cellStyle name="Comma [0] 12 5" xfId="8637"/>
    <cellStyle name="Comma [0] 12 5 2" xfId="8639"/>
    <cellStyle name="Comma [0] 12 5 3" xfId="8640"/>
    <cellStyle name="Comma [0] 12 6" xfId="1156"/>
    <cellStyle name="Comma [0] 12 6 2" xfId="8641"/>
    <cellStyle name="Comma [0] 12 6 3" xfId="8644"/>
    <cellStyle name="Comma [0] 12 7" xfId="1162"/>
    <cellStyle name="Comma [0] 12 7 2" xfId="8645"/>
    <cellStyle name="Comma [0] 12 7 2 2" xfId="8646"/>
    <cellStyle name="Comma [0] 12 7 2 3" xfId="8647"/>
    <cellStyle name="Comma [0] 12 7 3" xfId="8648"/>
    <cellStyle name="Comma [0] 12 7 3 2" xfId="8649"/>
    <cellStyle name="Comma [0] 12 7 3 3" xfId="8650"/>
    <cellStyle name="Comma [0] 12 7 4" xfId="8652"/>
    <cellStyle name="Comma [0] 12 7 4 2" xfId="8653"/>
    <cellStyle name="Comma [0] 12 7 4 3" xfId="8654"/>
    <cellStyle name="Comma [0] 12 7 5" xfId="8656"/>
    <cellStyle name="Comma [0] 12 7 6" xfId="8657"/>
    <cellStyle name="Comma [0] 12 8" xfId="8658"/>
    <cellStyle name="Comma [0] 12 8 2" xfId="8659"/>
    <cellStyle name="Comma [0] 12 8 3" xfId="8660"/>
    <cellStyle name="Comma [0] 12 9" xfId="8661"/>
    <cellStyle name="Comma [0] 12 9 2" xfId="8662"/>
    <cellStyle name="Comma [0] 12 9 3" xfId="8663"/>
    <cellStyle name="Comma [0] 13" xfId="8664"/>
    <cellStyle name="Comma [0] 13 10" xfId="8665"/>
    <cellStyle name="Comma [0] 13 11" xfId="8666"/>
    <cellStyle name="Comma [0] 13 2" xfId="8667"/>
    <cellStyle name="Comma [0] 13 2 2" xfId="8668"/>
    <cellStyle name="Comma [0] 13 2 2 2" xfId="8670"/>
    <cellStyle name="Comma [0] 13 2 2 3" xfId="8672"/>
    <cellStyle name="Comma [0] 13 2 3" xfId="8673"/>
    <cellStyle name="Comma [0] 13 2 4" xfId="8674"/>
    <cellStyle name="Comma [0] 13 3" xfId="8675"/>
    <cellStyle name="Comma [0] 13 3 2" xfId="8676"/>
    <cellStyle name="Comma [0] 13 3 3" xfId="8677"/>
    <cellStyle name="Comma [0] 13 4" xfId="8678"/>
    <cellStyle name="Comma [0] 13 4 2" xfId="8679"/>
    <cellStyle name="Comma [0] 13 4 3" xfId="8680"/>
    <cellStyle name="Comma [0] 13 5" xfId="8681"/>
    <cellStyle name="Comma [0] 13 5 2" xfId="8683"/>
    <cellStyle name="Comma [0] 13 5 2 2" xfId="8684"/>
    <cellStyle name="Comma [0] 13 5 2 3" xfId="4442"/>
    <cellStyle name="Comma [0] 13 5 3" xfId="8685"/>
    <cellStyle name="Comma [0] 13 5 3 2" xfId="8686"/>
    <cellStyle name="Comma [0] 13 5 3 3" xfId="4458"/>
    <cellStyle name="Comma [0] 13 5 4" xfId="8687"/>
    <cellStyle name="Comma [0] 13 5 4 2" xfId="8688"/>
    <cellStyle name="Comma [0] 13 5 4 3" xfId="4479"/>
    <cellStyle name="Comma [0] 13 5 5" xfId="8689"/>
    <cellStyle name="Comma [0] 13 5 6" xfId="8690"/>
    <cellStyle name="Comma [0] 13 6" xfId="1164"/>
    <cellStyle name="Comma [0] 13 6 2" xfId="8691"/>
    <cellStyle name="Comma [0] 13 6 3" xfId="8694"/>
    <cellStyle name="Comma [0] 13 7" xfId="1167"/>
    <cellStyle name="Comma [0] 13 7 2" xfId="8695"/>
    <cellStyle name="Comma [0] 13 7 3" xfId="8696"/>
    <cellStyle name="Comma [0] 13 8" xfId="8698"/>
    <cellStyle name="Comma [0] 13 8 2" xfId="8699"/>
    <cellStyle name="Comma [0] 13 8 3" xfId="8700"/>
    <cellStyle name="Comma [0] 13 9" xfId="8703"/>
    <cellStyle name="Comma [0] 13 9 2" xfId="2901"/>
    <cellStyle name="Comma [0] 13 9 3" xfId="4548"/>
    <cellStyle name="Comma [0] 14" xfId="8705"/>
    <cellStyle name="Comma [0] 14 10" xfId="8706"/>
    <cellStyle name="Comma [0] 14 11" xfId="8707"/>
    <cellStyle name="Comma [0] 14 2" xfId="8708"/>
    <cellStyle name="Comma [0] 14 2 2" xfId="8709"/>
    <cellStyle name="Comma [0] 14 2 2 2" xfId="8710"/>
    <cellStyle name="Comma [0] 14 2 2 2 2" xfId="8711"/>
    <cellStyle name="Comma [0] 14 2 2 2 3" xfId="8712"/>
    <cellStyle name="Comma [0] 14 2 2 3" xfId="8713"/>
    <cellStyle name="Comma [0] 14 2 2 3 2" xfId="8714"/>
    <cellStyle name="Comma [0] 14 2 2 3 3" xfId="8715"/>
    <cellStyle name="Comma [0] 14 2 2 4" xfId="8716"/>
    <cellStyle name="Comma [0] 14 2 2 4 2" xfId="8719"/>
    <cellStyle name="Comma [0] 14 2 2 4 3" xfId="8722"/>
    <cellStyle name="Comma [0] 14 2 2 5" xfId="8726"/>
    <cellStyle name="Comma [0] 14 2 2 6" xfId="8729"/>
    <cellStyle name="Comma [0] 14 2 3" xfId="8730"/>
    <cellStyle name="Comma [0] 14 2 3 2" xfId="8732"/>
    <cellStyle name="Comma [0] 14 2 3 3" xfId="8734"/>
    <cellStyle name="Comma [0] 14 2 4" xfId="8735"/>
    <cellStyle name="Comma [0] 14 2 4 2" xfId="8737"/>
    <cellStyle name="Comma [0] 14 2 4 3" xfId="8738"/>
    <cellStyle name="Comma [0] 14 2 5" xfId="8739"/>
    <cellStyle name="Comma [0] 14 2 5 2" xfId="8741"/>
    <cellStyle name="Comma [0] 14 2 5 3" xfId="8742"/>
    <cellStyle name="Comma [0] 14 2 6" xfId="8743"/>
    <cellStyle name="Comma [0] 14 2 6 2" xfId="8745"/>
    <cellStyle name="Comma [0] 14 2 6 3" xfId="8746"/>
    <cellStyle name="Comma [0] 14 2 7" xfId="8747"/>
    <cellStyle name="Comma [0] 14 2 8" xfId="8748"/>
    <cellStyle name="Comma [0] 14 3" xfId="8749"/>
    <cellStyle name="Comma [0] 14 3 2" xfId="8750"/>
    <cellStyle name="Comma [0] 14 3 3" xfId="8751"/>
    <cellStyle name="Comma [0] 14 4" xfId="8752"/>
    <cellStyle name="Comma [0] 14 4 2" xfId="8754"/>
    <cellStyle name="Comma [0] 14 4 3" xfId="8755"/>
    <cellStyle name="Comma [0] 14 5" xfId="8756"/>
    <cellStyle name="Comma [0] 14 5 2" xfId="8759"/>
    <cellStyle name="Comma [0] 14 5 2 2" xfId="8760"/>
    <cellStyle name="Comma [0] 14 5 2 3" xfId="8761"/>
    <cellStyle name="Comma [0] 14 5 3" xfId="8762"/>
    <cellStyle name="Comma [0] 14 5 3 2" xfId="8763"/>
    <cellStyle name="Comma [0] 14 5 3 3" xfId="8764"/>
    <cellStyle name="Comma [0] 14 5 4" xfId="8765"/>
    <cellStyle name="Comma [0] 14 5 4 2" xfId="8766"/>
    <cellStyle name="Comma [0] 14 5 4 3" xfId="8768"/>
    <cellStyle name="Comma [0] 14 5 5" xfId="8772"/>
    <cellStyle name="Comma [0] 14 5 6" xfId="8776"/>
    <cellStyle name="Comma [0] 14 6" xfId="1169"/>
    <cellStyle name="Comma [0] 14 6 2" xfId="8778"/>
    <cellStyle name="Comma [0] 14 6 3" xfId="8781"/>
    <cellStyle name="Comma [0] 14 7" xfId="1172"/>
    <cellStyle name="Comma [0] 14 7 2" xfId="8782"/>
    <cellStyle name="Comma [0] 14 7 3" xfId="8783"/>
    <cellStyle name="Comma [0] 14 8" xfId="8784"/>
    <cellStyle name="Comma [0] 14 8 2" xfId="8785"/>
    <cellStyle name="Comma [0] 14 8 3" xfId="8786"/>
    <cellStyle name="Comma [0] 14 9" xfId="8789"/>
    <cellStyle name="Comma [0] 14 9 2" xfId="8791"/>
    <cellStyle name="Comma [0] 14 9 3" xfId="8793"/>
    <cellStyle name="Comma [0] 15" xfId="8796"/>
    <cellStyle name="Comma [0] 15 10" xfId="8800"/>
    <cellStyle name="Comma [0] 15 11" xfId="8804"/>
    <cellStyle name="Comma [0] 15 2" xfId="8807"/>
    <cellStyle name="Comma [0] 15 2 2" xfId="8810"/>
    <cellStyle name="Comma [0] 15 2 2 2" xfId="8813"/>
    <cellStyle name="Comma [0] 15 2 2 2 2" xfId="8815"/>
    <cellStyle name="Comma [0] 15 2 2 2 3" xfId="8817"/>
    <cellStyle name="Comma [0] 15 2 2 3" xfId="8820"/>
    <cellStyle name="Comma [0] 15 2 2 3 2" xfId="8822"/>
    <cellStyle name="Comma [0] 15 2 2 3 3" xfId="8824"/>
    <cellStyle name="Comma [0] 15 2 2 4" xfId="8826"/>
    <cellStyle name="Comma [0] 15 2 2 4 2" xfId="8828"/>
    <cellStyle name="Comma [0] 15 2 2 4 3" xfId="8830"/>
    <cellStyle name="Comma [0] 15 2 2 5" xfId="8833"/>
    <cellStyle name="Comma [0] 15 2 2 6" xfId="8836"/>
    <cellStyle name="Comma [0] 15 2 3" xfId="8839"/>
    <cellStyle name="Comma [0] 15 2 3 2" xfId="8842"/>
    <cellStyle name="Comma [0] 15 2 3 3" xfId="8845"/>
    <cellStyle name="Comma [0] 15 2 4" xfId="8849"/>
    <cellStyle name="Comma [0] 15 2 4 2" xfId="8853"/>
    <cellStyle name="Comma [0] 15 2 4 3" xfId="8855"/>
    <cellStyle name="Comma [0] 15 2 5" xfId="8857"/>
    <cellStyle name="Comma [0] 15 2 5 2" xfId="8861"/>
    <cellStyle name="Comma [0] 15 2 5 3" xfId="8863"/>
    <cellStyle name="Comma [0] 15 2 6" xfId="8865"/>
    <cellStyle name="Comma [0] 15 2 6 2" xfId="8871"/>
    <cellStyle name="Comma [0] 15 2 6 3" xfId="8874"/>
    <cellStyle name="Comma [0] 15 2 7" xfId="8876"/>
    <cellStyle name="Comma [0] 15 2 8" xfId="8878"/>
    <cellStyle name="Comma [0] 15 3" xfId="8881"/>
    <cellStyle name="Comma [0] 15 3 2" xfId="8883"/>
    <cellStyle name="Comma [0] 15 3 3" xfId="8885"/>
    <cellStyle name="Comma [0] 15 4" xfId="8888"/>
    <cellStyle name="Comma [0] 15 4 2" xfId="8890"/>
    <cellStyle name="Comma [0] 15 4 3" xfId="8892"/>
    <cellStyle name="Comma [0] 15 5" xfId="8894"/>
    <cellStyle name="Comma [0] 15 5 2" xfId="8897"/>
    <cellStyle name="Comma [0] 15 5 2 2" xfId="8899"/>
    <cellStyle name="Comma [0] 15 5 2 3" xfId="8901"/>
    <cellStyle name="Comma [0] 15 5 3" xfId="8903"/>
    <cellStyle name="Comma [0] 15 5 3 2" xfId="8906"/>
    <cellStyle name="Comma [0] 15 5 3 3" xfId="8909"/>
    <cellStyle name="Comma [0] 15 5 4" xfId="8911"/>
    <cellStyle name="Comma [0] 15 5 4 2" xfId="8914"/>
    <cellStyle name="Comma [0] 15 5 4 3" xfId="8916"/>
    <cellStyle name="Comma [0] 15 5 5" xfId="8918"/>
    <cellStyle name="Comma [0] 15 5 6" xfId="8920"/>
    <cellStyle name="Comma [0] 15 6" xfId="1178"/>
    <cellStyle name="Comma [0] 15 6 2" xfId="8343"/>
    <cellStyle name="Comma [0] 15 6 3" xfId="8922"/>
    <cellStyle name="Comma [0] 15 7" xfId="1184"/>
    <cellStyle name="Comma [0] 15 7 2" xfId="8349"/>
    <cellStyle name="Comma [0] 15 7 3" xfId="8924"/>
    <cellStyle name="Comma [0] 15 8" xfId="8926"/>
    <cellStyle name="Comma [0] 15 8 2" xfId="8354"/>
    <cellStyle name="Comma [0] 15 8 3" xfId="8928"/>
    <cellStyle name="Comma [0] 15 9" xfId="8932"/>
    <cellStyle name="Comma [0] 15 9 2" xfId="8936"/>
    <cellStyle name="Comma [0] 15 9 3" xfId="8939"/>
    <cellStyle name="Comma [0] 15_06. 2009 BCA CP hourly" xfId="8941"/>
    <cellStyle name="Comma [0] 16" xfId="8944"/>
    <cellStyle name="Comma [0] 16 10" xfId="8946"/>
    <cellStyle name="Comma [0] 16 2" xfId="5069"/>
    <cellStyle name="Comma [0] 16 2 2" xfId="8949"/>
    <cellStyle name="Comma [0] 16 2 3" xfId="8952"/>
    <cellStyle name="Comma [0] 16 3" xfId="6440"/>
    <cellStyle name="Comma [0] 16 3 2" xfId="8954"/>
    <cellStyle name="Comma [0] 16 3 3" xfId="8956"/>
    <cellStyle name="Comma [0] 16 4" xfId="8959"/>
    <cellStyle name="Comma [0] 16 4 2" xfId="8962"/>
    <cellStyle name="Comma [0] 16 4 2 2" xfId="8965"/>
    <cellStyle name="Comma [0] 16 4 2 3" xfId="8968"/>
    <cellStyle name="Comma [0] 16 4 3" xfId="8971"/>
    <cellStyle name="Comma [0] 16 4 3 2" xfId="8973"/>
    <cellStyle name="Comma [0] 16 4 3 3" xfId="8975"/>
    <cellStyle name="Comma [0] 16 4 4" xfId="8977"/>
    <cellStyle name="Comma [0] 16 4 4 2" xfId="8979"/>
    <cellStyle name="Comma [0] 16 4 4 3" xfId="8981"/>
    <cellStyle name="Comma [0] 16 4 5" xfId="8983"/>
    <cellStyle name="Comma [0] 16 4 6" xfId="8985"/>
    <cellStyle name="Comma [0] 16 5" xfId="8987"/>
    <cellStyle name="Comma [0] 16 5 2" xfId="8990"/>
    <cellStyle name="Comma [0] 16 5 3" xfId="8992"/>
    <cellStyle name="Comma [0] 16 6" xfId="7627"/>
    <cellStyle name="Comma [0] 16 6 2" xfId="7630"/>
    <cellStyle name="Comma [0] 16 6 3" xfId="7635"/>
    <cellStyle name="Comma [0] 16 7" xfId="7643"/>
    <cellStyle name="Comma [0] 16 7 2" xfId="7646"/>
    <cellStyle name="Comma [0] 16 7 3" xfId="7649"/>
    <cellStyle name="Comma [0] 16 8" xfId="7652"/>
    <cellStyle name="Comma [0] 16 8 2" xfId="7655"/>
    <cellStyle name="Comma [0] 16 8 3" xfId="7658"/>
    <cellStyle name="Comma [0] 16 9" xfId="7663"/>
    <cellStyle name="Comma [0] 17" xfId="6857"/>
    <cellStyle name="Comma [0] 17 10" xfId="8995"/>
    <cellStyle name="Comma [0] 17 10 2" xfId="8997"/>
    <cellStyle name="Comma [0] 17 10 3" xfId="8999"/>
    <cellStyle name="Comma [0] 17 11" xfId="9001"/>
    <cellStyle name="Comma [0] 17 11 2" xfId="9003"/>
    <cellStyle name="Comma [0] 17 11 2 2" xfId="9005"/>
    <cellStyle name="Comma [0] 17 11 2 3" xfId="9006"/>
    <cellStyle name="Comma [0] 17 11 3" xfId="9007"/>
    <cellStyle name="Comma [0] 17 11 3 2" xfId="9009"/>
    <cellStyle name="Comma [0] 17 11 3 3" xfId="9010"/>
    <cellStyle name="Comma [0] 17 11 4" xfId="9013"/>
    <cellStyle name="Comma [0] 17 11 4 2" xfId="9017"/>
    <cellStyle name="Comma [0] 17 11 4 3" xfId="7177"/>
    <cellStyle name="Comma [0] 17 11 5" xfId="9020"/>
    <cellStyle name="Comma [0] 17 11 6" xfId="9023"/>
    <cellStyle name="Comma [0] 17 12" xfId="9024"/>
    <cellStyle name="Comma [0] 17 12 2" xfId="9026"/>
    <cellStyle name="Comma [0] 17 12 3" xfId="9028"/>
    <cellStyle name="Comma [0] 17 13" xfId="9030"/>
    <cellStyle name="Comma [0] 17 13 2" xfId="9033"/>
    <cellStyle name="Comma [0] 17 13 3" xfId="9035"/>
    <cellStyle name="Comma [0] 17 14" xfId="9037"/>
    <cellStyle name="Comma [0] 17 14 2" xfId="9040"/>
    <cellStyle name="Comma [0] 17 14 3" xfId="9042"/>
    <cellStyle name="Comma [0] 17 15" xfId="9044"/>
    <cellStyle name="Comma [0] 17 15 2" xfId="9047"/>
    <cellStyle name="Comma [0] 17 15 3" xfId="9048"/>
    <cellStyle name="Comma [0] 17 16" xfId="9049"/>
    <cellStyle name="Comma [0] 17 17" xfId="9051"/>
    <cellStyle name="Comma [0] 17 2" xfId="9053"/>
    <cellStyle name="Comma [0] 17 2 2" xfId="3763"/>
    <cellStyle name="Comma [0] 17 2 3" xfId="9056"/>
    <cellStyle name="Comma [0] 17 3" xfId="9059"/>
    <cellStyle name="Comma [0] 17 3 2" xfId="3778"/>
    <cellStyle name="Comma [0] 17 3 3" xfId="9061"/>
    <cellStyle name="Comma [0] 17 4" xfId="9064"/>
    <cellStyle name="Comma [0] 17 4 2" xfId="3792"/>
    <cellStyle name="Comma [0] 17 4 3" xfId="6846"/>
    <cellStyle name="Comma [0] 17 5" xfId="9066"/>
    <cellStyle name="Comma [0] 17 5 2" xfId="1065"/>
    <cellStyle name="Comma [0] 17 5 3" xfId="9068"/>
    <cellStyle name="Comma [0] 17 6" xfId="7672"/>
    <cellStyle name="Comma [0] 17 6 2" xfId="6854"/>
    <cellStyle name="Comma [0] 17 6 3" xfId="9070"/>
    <cellStyle name="Comma [0] 17 7" xfId="7675"/>
    <cellStyle name="Comma [0] 17 7 2" xfId="6862"/>
    <cellStyle name="Comma [0] 17 7 3" xfId="9074"/>
    <cellStyle name="Comma [0] 17 8" xfId="9077"/>
    <cellStyle name="Comma [0] 17 8 2" xfId="6866"/>
    <cellStyle name="Comma [0] 17 8 3" xfId="9079"/>
    <cellStyle name="Comma [0] 17 9" xfId="9085"/>
    <cellStyle name="Comma [0] 17 9 2" xfId="9087"/>
    <cellStyle name="Comma [0] 17 9 3" xfId="9089"/>
    <cellStyle name="Comma [0] 17_DATABASE 1212" xfId="9091"/>
    <cellStyle name="Comma [0] 18" xfId="6860"/>
    <cellStyle name="Comma [0] 18 10" xfId="9092"/>
    <cellStyle name="Comma [0] 18 11" xfId="9094"/>
    <cellStyle name="Comma [0] 18 2" xfId="9097"/>
    <cellStyle name="Comma [0] 18 2 2" xfId="9101"/>
    <cellStyle name="Comma [0] 18 2 2 2" xfId="9105"/>
    <cellStyle name="Comma [0] 18 2 2 2 2" xfId="9108"/>
    <cellStyle name="Comma [0] 18 2 2 2 3" xfId="9109"/>
    <cellStyle name="Comma [0] 18 2 2 3" xfId="9112"/>
    <cellStyle name="Comma [0] 18 2 2 3 2" xfId="9115"/>
    <cellStyle name="Comma [0] 18 2 2 3 3" xfId="9117"/>
    <cellStyle name="Comma [0] 18 2 2 4" xfId="9119"/>
    <cellStyle name="Comma [0] 18 2 2 4 2" xfId="9121"/>
    <cellStyle name="Comma [0] 18 2 2 4 3" xfId="9123"/>
    <cellStyle name="Comma [0] 18 2 2 5" xfId="9125"/>
    <cellStyle name="Comma [0] 18 2 2 6" xfId="9127"/>
    <cellStyle name="Comma [0] 18 2 3" xfId="9129"/>
    <cellStyle name="Comma [0] 18 2 3 2" xfId="9133"/>
    <cellStyle name="Comma [0] 18 2 3 3" xfId="9136"/>
    <cellStyle name="Comma [0] 18 2 4" xfId="9138"/>
    <cellStyle name="Comma [0] 18 2 4 2" xfId="9141"/>
    <cellStyle name="Comma [0] 18 2 4 3" xfId="9143"/>
    <cellStyle name="Comma [0] 18 2 5" xfId="9144"/>
    <cellStyle name="Comma [0] 18 2 5 2" xfId="9148"/>
    <cellStyle name="Comma [0] 18 2 5 3" xfId="9150"/>
    <cellStyle name="Comma [0] 18 2 6" xfId="9151"/>
    <cellStyle name="Comma [0] 18 2 6 2" xfId="9153"/>
    <cellStyle name="Comma [0] 18 2 6 3" xfId="9154"/>
    <cellStyle name="Comma [0] 18 2 7" xfId="9155"/>
    <cellStyle name="Comma [0] 18 2 8" xfId="9156"/>
    <cellStyle name="Comma [0] 18 3" xfId="9158"/>
    <cellStyle name="Comma [0] 18 3 2" xfId="9161"/>
    <cellStyle name="Comma [0] 18 3 3" xfId="9164"/>
    <cellStyle name="Comma [0] 18 4" xfId="9168"/>
    <cellStyle name="Comma [0] 18 4 2" xfId="9172"/>
    <cellStyle name="Comma [0] 18 4 3" xfId="9176"/>
    <cellStyle name="Comma [0] 18 5" xfId="9179"/>
    <cellStyle name="Comma [0] 18 5 2" xfId="9182"/>
    <cellStyle name="Comma [0] 18 5 2 2" xfId="9184"/>
    <cellStyle name="Comma [0] 18 5 2 3" xfId="9186"/>
    <cellStyle name="Comma [0] 18 5 3" xfId="9187"/>
    <cellStyle name="Comma [0] 18 5 3 2" xfId="9189"/>
    <cellStyle name="Comma [0] 18 5 3 3" xfId="9191"/>
    <cellStyle name="Comma [0] 18 5 4" xfId="9192"/>
    <cellStyle name="Comma [0] 18 5 4 2" xfId="9193"/>
    <cellStyle name="Comma [0] 18 5 4 3" xfId="9195"/>
    <cellStyle name="Comma [0] 18 5 5" xfId="9196"/>
    <cellStyle name="Comma [0] 18 5 6" xfId="9197"/>
    <cellStyle name="Comma [0] 18 6" xfId="7680"/>
    <cellStyle name="Comma [0] 18 6 2" xfId="7684"/>
    <cellStyle name="Comma [0] 18 6 3" xfId="7687"/>
    <cellStyle name="Comma [0] 18 7" xfId="7690"/>
    <cellStyle name="Comma [0] 18 7 2" xfId="7693"/>
    <cellStyle name="Comma [0] 18 7 3" xfId="7696"/>
    <cellStyle name="Comma [0] 18 8" xfId="7700"/>
    <cellStyle name="Comma [0] 18 8 2" xfId="7703"/>
    <cellStyle name="Comma [0] 18 8 3" xfId="7706"/>
    <cellStyle name="Comma [0] 18 9" xfId="9201"/>
    <cellStyle name="Comma [0] 18 9 2" xfId="9203"/>
    <cellStyle name="Comma [0] 18 9 3" xfId="9205"/>
    <cellStyle name="Comma [0] 18_06. 2009 BCA CP hourly" xfId="9209"/>
    <cellStyle name="Comma [0] 19" xfId="9072"/>
    <cellStyle name="Comma [0] 19 10" xfId="9210"/>
    <cellStyle name="Comma [0] 19 11" xfId="9212"/>
    <cellStyle name="Comma [0] 19 2" xfId="9215"/>
    <cellStyle name="Comma [0] 19 2 2" xfId="9219"/>
    <cellStyle name="Comma [0] 19 2 2 2" xfId="9222"/>
    <cellStyle name="Comma [0] 19 2 2 2 2" xfId="9225"/>
    <cellStyle name="Comma [0] 19 2 2 2 3" xfId="9227"/>
    <cellStyle name="Comma [0] 19 2 2 3" xfId="9230"/>
    <cellStyle name="Comma [0] 19 2 2 3 2" xfId="9234"/>
    <cellStyle name="Comma [0] 19 2 2 3 3" xfId="9237"/>
    <cellStyle name="Comma [0] 19 2 2 4" xfId="9239"/>
    <cellStyle name="Comma [0] 19 2 2 4 2" xfId="1276"/>
    <cellStyle name="Comma [0] 19 2 2 4 3" xfId="2574"/>
    <cellStyle name="Comma [0] 19 2 2 5" xfId="9242"/>
    <cellStyle name="Comma [0] 19 2 2 6" xfId="9244"/>
    <cellStyle name="Comma [0] 19 2 3" xfId="9247"/>
    <cellStyle name="Comma [0] 19 2 3 2" xfId="9250"/>
    <cellStyle name="Comma [0] 19 2 3 3" xfId="9254"/>
    <cellStyle name="Comma [0] 19 2 4" xfId="9257"/>
    <cellStyle name="Comma [0] 19 2 4 2" xfId="9259"/>
    <cellStyle name="Comma [0] 19 2 4 3" xfId="9261"/>
    <cellStyle name="Comma [0] 19 2 5" xfId="9263"/>
    <cellStyle name="Comma [0] 19 2 5 2" xfId="9265"/>
    <cellStyle name="Comma [0] 19 2 5 3" xfId="9267"/>
    <cellStyle name="Comma [0] 19 2 6" xfId="9269"/>
    <cellStyle name="Comma [0] 19 2 6 2" xfId="9271"/>
    <cellStyle name="Comma [0] 19 2 6 3" xfId="9273"/>
    <cellStyle name="Comma [0] 19 2 7" xfId="9277"/>
    <cellStyle name="Comma [0] 19 2 8" xfId="9281"/>
    <cellStyle name="Comma [0] 19 3" xfId="9284"/>
    <cellStyle name="Comma [0] 19 3 2" xfId="9287"/>
    <cellStyle name="Comma [0] 19 3 3" xfId="9289"/>
    <cellStyle name="Comma [0] 19 4" xfId="9292"/>
    <cellStyle name="Comma [0] 19 4 2" xfId="9294"/>
    <cellStyle name="Comma [0] 19 4 3" xfId="9296"/>
    <cellStyle name="Comma [0] 19 5" xfId="9298"/>
    <cellStyle name="Comma [0] 19 5 2" xfId="9300"/>
    <cellStyle name="Comma [0] 19 5 2 2" xfId="9302"/>
    <cellStyle name="Comma [0] 19 5 2 3" xfId="9304"/>
    <cellStyle name="Comma [0] 19 5 3" xfId="9306"/>
    <cellStyle name="Comma [0] 19 5 3 2" xfId="9309"/>
    <cellStyle name="Comma [0] 19 5 3 3" xfId="9312"/>
    <cellStyle name="Comma [0] 19 5 4" xfId="9314"/>
    <cellStyle name="Comma [0] 19 5 4 2" xfId="9318"/>
    <cellStyle name="Comma [0] 19 5 4 3" xfId="9320"/>
    <cellStyle name="Comma [0] 19 5 5" xfId="9322"/>
    <cellStyle name="Comma [0] 19 5 6" xfId="9326"/>
    <cellStyle name="Comma [0] 19 6" xfId="7713"/>
    <cellStyle name="Comma [0] 19 6 2" xfId="9329"/>
    <cellStyle name="Comma [0] 19 6 3" xfId="9332"/>
    <cellStyle name="Comma [0] 19 7" xfId="7717"/>
    <cellStyle name="Comma [0] 19 7 2" xfId="9335"/>
    <cellStyle name="Comma [0] 19 7 3" xfId="9338"/>
    <cellStyle name="Comma [0] 19 8" xfId="9342"/>
    <cellStyle name="Comma [0] 19 8 2" xfId="9345"/>
    <cellStyle name="Comma [0] 19 8 3" xfId="9348"/>
    <cellStyle name="Comma [0] 19 9" xfId="9353"/>
    <cellStyle name="Comma [0] 19 9 2" xfId="9355"/>
    <cellStyle name="Comma [0] 19 9 3" xfId="9357"/>
    <cellStyle name="Comma [0] 19_06. 2009 BCA CP hourly" xfId="2737"/>
    <cellStyle name="Comma [0] 2 10" xfId="9362"/>
    <cellStyle name="Comma [0] 2 10 2" xfId="9363"/>
    <cellStyle name="Comma [0] 2 10 3" xfId="5921"/>
    <cellStyle name="Comma [0] 2 11" xfId="9367"/>
    <cellStyle name="Comma [0] 2 11 2" xfId="9369"/>
    <cellStyle name="Comma [0] 2 11 3" xfId="9371"/>
    <cellStyle name="Comma [0] 2 12" xfId="9374"/>
    <cellStyle name="Comma [0] 2 12 2" xfId="9375"/>
    <cellStyle name="Comma [0] 2 12 3" xfId="9376"/>
    <cellStyle name="Comma [0] 2 13" xfId="3182"/>
    <cellStyle name="Comma [0] 2 13 2" xfId="3188"/>
    <cellStyle name="Comma [0] 2 13 3" xfId="3191"/>
    <cellStyle name="Comma [0] 2 14" xfId="3194"/>
    <cellStyle name="Comma [0] 2 14 2" xfId="3199"/>
    <cellStyle name="Comma [0] 2 14 3" xfId="3203"/>
    <cellStyle name="Comma [0] 2 15" xfId="3206"/>
    <cellStyle name="Comma [0] 2 15 2" xfId="3211"/>
    <cellStyle name="Comma [0] 2 15 3" xfId="3215"/>
    <cellStyle name="Comma [0] 2 16" xfId="3220"/>
    <cellStyle name="Comma [0] 2 16 2" xfId="6154"/>
    <cellStyle name="Comma [0] 2 16 3" xfId="6158"/>
    <cellStyle name="Comma [0] 2 17" xfId="3226"/>
    <cellStyle name="Comma [0] 2 17 2" xfId="6161"/>
    <cellStyle name="Comma [0] 2 17 3" xfId="6164"/>
    <cellStyle name="Comma [0] 2 18" xfId="6168"/>
    <cellStyle name="Comma [0] 2 18 2" xfId="6171"/>
    <cellStyle name="Comma [0] 2 18 3" xfId="6177"/>
    <cellStyle name="Comma [0] 2 19" xfId="4874"/>
    <cellStyle name="Comma [0] 2 19 2" xfId="4880"/>
    <cellStyle name="Comma [0] 2 19 3" xfId="4886"/>
    <cellStyle name="Comma [0] 2 2" xfId="9377"/>
    <cellStyle name="Comma [0] 2 2 10" xfId="9379"/>
    <cellStyle name="Comma [0] 2 2 10 2" xfId="9380"/>
    <cellStyle name="Comma [0] 2 2 10 3" xfId="5366"/>
    <cellStyle name="Comma [0] 2 2 11" xfId="9382"/>
    <cellStyle name="Comma [0] 2 2 11 2" xfId="9383"/>
    <cellStyle name="Comma [0] 2 2 11 2 2" xfId="9384"/>
    <cellStyle name="Comma [0] 2 2 11 2 2 2" xfId="9385"/>
    <cellStyle name="Comma [0] 2 2 11 2 2 3" xfId="9386"/>
    <cellStyle name="Comma [0] 2 2 11 2 3" xfId="9387"/>
    <cellStyle name="Comma [0] 2 2 11 2 3 2" xfId="9388"/>
    <cellStyle name="Comma [0] 2 2 11 2 3 3" xfId="9389"/>
    <cellStyle name="Comma [0] 2 2 11 2 4" xfId="9390"/>
    <cellStyle name="Comma [0] 2 2 11 2 4 2" xfId="9392"/>
    <cellStyle name="Comma [0] 2 2 11 2 4 3" xfId="9393"/>
    <cellStyle name="Comma [0] 2 2 11 2 5" xfId="2951"/>
    <cellStyle name="Comma [0] 2 2 11 2 6" xfId="476"/>
    <cellStyle name="Comma [0] 2 2 11 3" xfId="5373"/>
    <cellStyle name="Comma [0] 2 2 11 3 2" xfId="9394"/>
    <cellStyle name="Comma [0] 2 2 11 3 3" xfId="9395"/>
    <cellStyle name="Comma [0] 2 2 11 4" xfId="5377"/>
    <cellStyle name="Comma [0] 2 2 11 4 2" xfId="9396"/>
    <cellStyle name="Comma [0] 2 2 11 4 3" xfId="9397"/>
    <cellStyle name="Comma [0] 2 2 11 5" xfId="9400"/>
    <cellStyle name="Comma [0] 2 2 11 5 2" xfId="9401"/>
    <cellStyle name="Comma [0] 2 2 11 5 3" xfId="9402"/>
    <cellStyle name="Comma [0] 2 2 11 6" xfId="9405"/>
    <cellStyle name="Comma [0] 2 2 11 6 2" xfId="9407"/>
    <cellStyle name="Comma [0] 2 2 11 6 3" xfId="9408"/>
    <cellStyle name="Comma [0] 2 2 11 7" xfId="9411"/>
    <cellStyle name="Comma [0] 2 2 11 8" xfId="9412"/>
    <cellStyle name="Comma [0] 2 2 12" xfId="9413"/>
    <cellStyle name="Comma [0] 2 2 12 2" xfId="9414"/>
    <cellStyle name="Comma [0] 2 2 12 2 2" xfId="9415"/>
    <cellStyle name="Comma [0] 2 2 12 2 3" xfId="9416"/>
    <cellStyle name="Comma [0] 2 2 12 3" xfId="922"/>
    <cellStyle name="Comma [0] 2 2 12 3 2" xfId="9417"/>
    <cellStyle name="Comma [0] 2 2 12 3 3" xfId="9418"/>
    <cellStyle name="Comma [0] 2 2 12 4" xfId="950"/>
    <cellStyle name="Comma [0] 2 2 12 4 2" xfId="9419"/>
    <cellStyle name="Comma [0] 2 2 12 4 3" xfId="9420"/>
    <cellStyle name="Comma [0] 2 2 12 5" xfId="9421"/>
    <cellStyle name="Comma [0] 2 2 12 6" xfId="9422"/>
    <cellStyle name="Comma [0] 2 2 13" xfId="9423"/>
    <cellStyle name="Comma [0] 2 2 13 2" xfId="9424"/>
    <cellStyle name="Comma [0] 2 2 13 3" xfId="9425"/>
    <cellStyle name="Comma [0] 2 2 14" xfId="9426"/>
    <cellStyle name="Comma [0] 2 2 14 2" xfId="9427"/>
    <cellStyle name="Comma [0] 2 2 14 3" xfId="9428"/>
    <cellStyle name="Comma [0] 2 2 15" xfId="9429"/>
    <cellStyle name="Comma [0] 2 2 15 2" xfId="9431"/>
    <cellStyle name="Comma [0] 2 2 15 3" xfId="9433"/>
    <cellStyle name="Comma [0] 2 2 16" xfId="9435"/>
    <cellStyle name="Comma [0] 2 2 16 2" xfId="9437"/>
    <cellStyle name="Comma [0] 2 2 16 3" xfId="9439"/>
    <cellStyle name="Comma [0] 2 2 17" xfId="3895"/>
    <cellStyle name="Comma [0] 2 2 17 2" xfId="9441"/>
    <cellStyle name="Comma [0] 2 2 17 3" xfId="9443"/>
    <cellStyle name="Comma [0] 2 2 18" xfId="3234"/>
    <cellStyle name="Comma [0] 2 2 18 2" xfId="9445"/>
    <cellStyle name="Comma [0] 2 2 18 3" xfId="9447"/>
    <cellStyle name="Comma [0] 2 2 19" xfId="9450"/>
    <cellStyle name="Comma [0] 2 2 19 2" xfId="9452"/>
    <cellStyle name="Comma [0] 2 2 19 3" xfId="9456"/>
    <cellStyle name="Comma [0] 2 2 2" xfId="9461"/>
    <cellStyle name="Comma [0] 2 2 2 10" xfId="9462"/>
    <cellStyle name="Comma [0] 2 2 2 10 2" xfId="9464"/>
    <cellStyle name="Comma [0] 2 2 2 10 3" xfId="9465"/>
    <cellStyle name="Comma [0] 2 2 2 11" xfId="9467"/>
    <cellStyle name="Comma [0] 2 2 2 11 2" xfId="9469"/>
    <cellStyle name="Comma [0] 2 2 2 11 3" xfId="9471"/>
    <cellStyle name="Comma [0] 2 2 2 12" xfId="9474"/>
    <cellStyle name="Comma [0] 2 2 2 12 2" xfId="9476"/>
    <cellStyle name="Comma [0] 2 2 2 12 3" xfId="9478"/>
    <cellStyle name="Comma [0] 2 2 2 13" xfId="9481"/>
    <cellStyle name="Comma [0] 2 2 2 13 2" xfId="7530"/>
    <cellStyle name="Comma [0] 2 2 2 13 3" xfId="9483"/>
    <cellStyle name="Comma [0] 2 2 2 14" xfId="9485"/>
    <cellStyle name="Comma [0] 2 2 2 14 2" xfId="7564"/>
    <cellStyle name="Comma [0] 2 2 2 14 3" xfId="7571"/>
    <cellStyle name="Comma [0] 2 2 2 15" xfId="9487"/>
    <cellStyle name="Comma [0] 2 2 2 15 2" xfId="7583"/>
    <cellStyle name="Comma [0] 2 2 2 15 3" xfId="9489"/>
    <cellStyle name="Comma [0] 2 2 2 16" xfId="9492"/>
    <cellStyle name="Comma [0] 2 2 2 16 2" xfId="7593"/>
    <cellStyle name="Comma [0] 2 2 2 16 3" xfId="7598"/>
    <cellStyle name="Comma [0] 2 2 2 17" xfId="9494"/>
    <cellStyle name="Comma [0] 2 2 2 17 2" xfId="7606"/>
    <cellStyle name="Comma [0] 2 2 2 17 3" xfId="9496"/>
    <cellStyle name="Comma [0] 2 2 2 18" xfId="6623"/>
    <cellStyle name="Comma [0] 2 2 2 18 2" xfId="7613"/>
    <cellStyle name="Comma [0] 2 2 2 18 3" xfId="9498"/>
    <cellStyle name="Comma [0] 2 2 2 19" xfId="6627"/>
    <cellStyle name="Comma [0] 2 2 2 19 2" xfId="9500"/>
    <cellStyle name="Comma [0] 2 2 2 19 3" xfId="9502"/>
    <cellStyle name="Comma [0] 2 2 2 2" xfId="9506"/>
    <cellStyle name="Comma [0] 2 2 2 2 2" xfId="9509"/>
    <cellStyle name="Comma [0] 2 2 2 2 3" xfId="9512"/>
    <cellStyle name="Comma [0] 2 2 2 20" xfId="9488"/>
    <cellStyle name="Comma [0] 2 2 2 20 2" xfId="7584"/>
    <cellStyle name="Comma [0] 2 2 2 20 3" xfId="9490"/>
    <cellStyle name="Comma [0] 2 2 2 21" xfId="9493"/>
    <cellStyle name="Comma [0] 2 2 2 21 2" xfId="7594"/>
    <cellStyle name="Comma [0] 2 2 2 21 3" xfId="7599"/>
    <cellStyle name="Comma [0] 2 2 2 22" xfId="9495"/>
    <cellStyle name="Comma [0] 2 2 2 22 2" xfId="7607"/>
    <cellStyle name="Comma [0] 2 2 2 22 3" xfId="9497"/>
    <cellStyle name="Comma [0] 2 2 2 23" xfId="6624"/>
    <cellStyle name="Comma [0] 2 2 2 23 2" xfId="7614"/>
    <cellStyle name="Comma [0] 2 2 2 23 3" xfId="9499"/>
    <cellStyle name="Comma [0] 2 2 2 24" xfId="6628"/>
    <cellStyle name="Comma [0] 2 2 2 24 2" xfId="9501"/>
    <cellStyle name="Comma [0] 2 2 2 24 3" xfId="9503"/>
    <cellStyle name="Comma [0] 2 2 2 25" xfId="9514"/>
    <cellStyle name="Comma [0] 2 2 2 25 2" xfId="9515"/>
    <cellStyle name="Comma [0] 2 2 2 25 3" xfId="9516"/>
    <cellStyle name="Comma [0] 2 2 2 26" xfId="9518"/>
    <cellStyle name="Comma [0] 2 2 2 26 2" xfId="9520"/>
    <cellStyle name="Comma [0] 2 2 2 26 3" xfId="9522"/>
    <cellStyle name="Comma [0] 2 2 2 27" xfId="9523"/>
    <cellStyle name="Comma [0] 2 2 2 27 2" xfId="9524"/>
    <cellStyle name="Comma [0] 2 2 2 27 3" xfId="9525"/>
    <cellStyle name="Comma [0] 2 2 2 28" xfId="9526"/>
    <cellStyle name="Comma [0] 2 2 2 29" xfId="9527"/>
    <cellStyle name="Comma [0] 2 2 2 3" xfId="9530"/>
    <cellStyle name="Comma [0] 2 2 2 3 2" xfId="9531"/>
    <cellStyle name="Comma [0] 2 2 2 3 3" xfId="9532"/>
    <cellStyle name="Comma [0] 2 2 2 4" xfId="9535"/>
    <cellStyle name="Comma [0] 2 2 2 4 2" xfId="9536"/>
    <cellStyle name="Comma [0] 2 2 2 4 3" xfId="9537"/>
    <cellStyle name="Comma [0] 2 2 2 5" xfId="9538"/>
    <cellStyle name="Comma [0] 2 2 2 5 2" xfId="9539"/>
    <cellStyle name="Comma [0] 2 2 2 5 3" xfId="9540"/>
    <cellStyle name="Comma [0] 2 2 2 6" xfId="9541"/>
    <cellStyle name="Comma [0] 2 2 2 6 2" xfId="9542"/>
    <cellStyle name="Comma [0] 2 2 2 6 3" xfId="9543"/>
    <cellStyle name="Comma [0] 2 2 2 7" xfId="9544"/>
    <cellStyle name="Comma [0] 2 2 2 7 2" xfId="9545"/>
    <cellStyle name="Comma [0] 2 2 2 7 3" xfId="9546"/>
    <cellStyle name="Comma [0] 2 2 2 8" xfId="9547"/>
    <cellStyle name="Comma [0] 2 2 2 8 2" xfId="9548"/>
    <cellStyle name="Comma [0] 2 2 2 8 3" xfId="9549"/>
    <cellStyle name="Comma [0] 2 2 2 9" xfId="9550"/>
    <cellStyle name="Comma [0] 2 2 2 9 2" xfId="9551"/>
    <cellStyle name="Comma [0] 2 2 2 9 3" xfId="9552"/>
    <cellStyle name="Comma [0] 2 2 20" xfId="9430"/>
    <cellStyle name="Comma [0] 2 2 20 2" xfId="9432"/>
    <cellStyle name="Comma [0] 2 2 20 3" xfId="9434"/>
    <cellStyle name="Comma [0] 2 2 21" xfId="9436"/>
    <cellStyle name="Comma [0] 2 2 21 2" xfId="9438"/>
    <cellStyle name="Comma [0] 2 2 21 3" xfId="9440"/>
    <cellStyle name="Comma [0] 2 2 22" xfId="3896"/>
    <cellStyle name="Comma [0] 2 2 22 2" xfId="9442"/>
    <cellStyle name="Comma [0] 2 2 22 3" xfId="9444"/>
    <cellStyle name="Comma [0] 2 2 23" xfId="3235"/>
    <cellStyle name="Comma [0] 2 2 23 2" xfId="9446"/>
    <cellStyle name="Comma [0] 2 2 23 3" xfId="9448"/>
    <cellStyle name="Comma [0] 2 2 24" xfId="9451"/>
    <cellStyle name="Comma [0] 2 2 24 2" xfId="9453"/>
    <cellStyle name="Comma [0] 2 2 24 3" xfId="9457"/>
    <cellStyle name="Comma [0] 2 2 25" xfId="9553"/>
    <cellStyle name="Comma [0] 2 2 25 2" xfId="9555"/>
    <cellStyle name="Comma [0] 2 2 25 3" xfId="9559"/>
    <cellStyle name="Comma [0] 2 2 26" xfId="9561"/>
    <cellStyle name="Comma [0] 2 2 26 2" xfId="9563"/>
    <cellStyle name="Comma [0] 2 2 26 3" xfId="9568"/>
    <cellStyle name="Comma [0] 2 2 27" xfId="9570"/>
    <cellStyle name="Comma [0] 2 2 27 2" xfId="9572"/>
    <cellStyle name="Comma [0] 2 2 27 3" xfId="9577"/>
    <cellStyle name="Comma [0] 2 2 28" xfId="9579"/>
    <cellStyle name="Comma [0] 2 2 28 2" xfId="9582"/>
    <cellStyle name="Comma [0] 2 2 28 3" xfId="9587"/>
    <cellStyle name="Comma [0] 2 2 29" xfId="9589"/>
    <cellStyle name="Comma [0] 2 2 29 2" xfId="9591"/>
    <cellStyle name="Comma [0] 2 2 29 3" xfId="9593"/>
    <cellStyle name="Comma [0] 2 2 3" xfId="9599"/>
    <cellStyle name="Comma [0] 2 2 3 10" xfId="1709"/>
    <cellStyle name="Comma [0] 2 2 3 2" xfId="9602"/>
    <cellStyle name="Comma [0] 2 2 3 2 2" xfId="9605"/>
    <cellStyle name="Comma [0] 2 2 3 2 3" xfId="9608"/>
    <cellStyle name="Comma [0] 2 2 3 3" xfId="9611"/>
    <cellStyle name="Comma [0] 2 2 3 3 2" xfId="9612"/>
    <cellStyle name="Comma [0] 2 2 3 3 3" xfId="9613"/>
    <cellStyle name="Comma [0] 2 2 3 4" xfId="9616"/>
    <cellStyle name="Comma [0] 2 2 3 4 2" xfId="185"/>
    <cellStyle name="Comma [0] 2 2 3 4 3" xfId="1118"/>
    <cellStyle name="Comma [0] 2 2 3 5" xfId="9617"/>
    <cellStyle name="Comma [0] 2 2 3 5 2" xfId="8266"/>
    <cellStyle name="Comma [0] 2 2 3 5 3" xfId="8268"/>
    <cellStyle name="Comma [0] 2 2 3 6" xfId="9618"/>
    <cellStyle name="Comma [0] 2 2 3 6 2" xfId="9619"/>
    <cellStyle name="Comma [0] 2 2 3 6 3" xfId="9620"/>
    <cellStyle name="Comma [0] 2 2 3 7" xfId="9621"/>
    <cellStyle name="Comma [0] 2 2 3 7 2" xfId="9622"/>
    <cellStyle name="Comma [0] 2 2 3 7 2 2" xfId="9624"/>
    <cellStyle name="Comma [0] 2 2 3 7 2 3" xfId="9626"/>
    <cellStyle name="Comma [0] 2 2 3 7 3" xfId="9627"/>
    <cellStyle name="Comma [0] 2 2 3 7 4" xfId="9628"/>
    <cellStyle name="Comma [0] 2 2 3 8" xfId="9629"/>
    <cellStyle name="Comma [0] 2 2 3 8 2" xfId="9630"/>
    <cellStyle name="Comma [0] 2 2 3 8 2 2" xfId="9633"/>
    <cellStyle name="Comma [0] 2 2 3 8 2 2 2" xfId="9638"/>
    <cellStyle name="Comma [0] 2 2 3 8 2 2 3" xfId="9640"/>
    <cellStyle name="Comma [0] 2 2 3 8 2 3" xfId="9646"/>
    <cellStyle name="Comma [0] 2 2 3 8 2 3 2" xfId="9649"/>
    <cellStyle name="Comma [0] 2 2 3 8 2 3 3" xfId="9652"/>
    <cellStyle name="Comma [0] 2 2 3 8 2 4" xfId="9655"/>
    <cellStyle name="Comma [0] 2 2 3 8 2 4 2" xfId="9658"/>
    <cellStyle name="Comma [0] 2 2 3 8 2 4 3" xfId="9661"/>
    <cellStyle name="Comma [0] 2 2 3 8 2 5" xfId="9664"/>
    <cellStyle name="Comma [0] 2 2 3 8 2 6" xfId="5141"/>
    <cellStyle name="Comma [0] 2 2 3 8 3" xfId="9665"/>
    <cellStyle name="Comma [0] 2 2 3 8 3 2" xfId="9668"/>
    <cellStyle name="Comma [0] 2 2 3 8 3 3" xfId="9672"/>
    <cellStyle name="Comma [0] 2 2 3 8 4" xfId="9673"/>
    <cellStyle name="Comma [0] 2 2 3 8 4 2" xfId="9674"/>
    <cellStyle name="Comma [0] 2 2 3 8 4 3" xfId="9675"/>
    <cellStyle name="Comma [0] 2 2 3 8 5" xfId="9677"/>
    <cellStyle name="Comma [0] 2 2 3 8 5 2" xfId="9678"/>
    <cellStyle name="Comma [0] 2 2 3 8 5 3" xfId="9679"/>
    <cellStyle name="Comma [0] 2 2 3 8 6" xfId="9682"/>
    <cellStyle name="Comma [0] 2 2 3 8 6 2" xfId="9683"/>
    <cellStyle name="Comma [0] 2 2 3 8 6 3" xfId="9684"/>
    <cellStyle name="Comma [0] 2 2 3 8 7" xfId="9685"/>
    <cellStyle name="Comma [0] 2 2 3 8 8" xfId="9686"/>
    <cellStyle name="Comma [0] 2 2 3 9" xfId="9687"/>
    <cellStyle name="Comma [0] 2 2 30" xfId="9554"/>
    <cellStyle name="Comma [0] 2 2 30 2" xfId="9556"/>
    <cellStyle name="Comma [0] 2 2 30 3" xfId="9560"/>
    <cellStyle name="Comma [0] 2 2 31" xfId="9562"/>
    <cellStyle name="Comma [0] 2 2 31 2" xfId="9564"/>
    <cellStyle name="Comma [0] 2 2 31 3" xfId="9569"/>
    <cellStyle name="Comma [0] 2 2 32" xfId="9571"/>
    <cellStyle name="Comma [0] 2 2 32 2" xfId="9573"/>
    <cellStyle name="Comma [0] 2 2 32 3" xfId="9578"/>
    <cellStyle name="Comma [0] 2 2 33" xfId="9580"/>
    <cellStyle name="Comma [0] 2 2 33 2" xfId="9583"/>
    <cellStyle name="Comma [0] 2 2 33 3" xfId="9588"/>
    <cellStyle name="Comma [0] 2 2 34" xfId="9590"/>
    <cellStyle name="Comma [0] 2 2 34 2" xfId="9592"/>
    <cellStyle name="Comma [0] 2 2 34 3" xfId="9594"/>
    <cellStyle name="Comma [0] 2 2 35" xfId="9688"/>
    <cellStyle name="Comma [0] 2 2 35 2" xfId="9690"/>
    <cellStyle name="Comma [0] 2 2 35 3" xfId="9692"/>
    <cellStyle name="Comma [0] 2 2 36" xfId="9694"/>
    <cellStyle name="Comma [0] 2 2 36 2" xfId="9697"/>
    <cellStyle name="Comma [0] 2 2 36 3" xfId="9700"/>
    <cellStyle name="Comma [0] 2 2 37" xfId="9703"/>
    <cellStyle name="Comma [0] 2 2 37 2" xfId="9706"/>
    <cellStyle name="Comma [0] 2 2 37 3" xfId="9708"/>
    <cellStyle name="Comma [0] 2 2 38" xfId="9710"/>
    <cellStyle name="Comma [0] 2 2 38 2" xfId="9713"/>
    <cellStyle name="Comma [0] 2 2 38 3" xfId="9715"/>
    <cellStyle name="Comma [0] 2 2 39" xfId="9717"/>
    <cellStyle name="Comma [0] 2 2 39 2" xfId="9719"/>
    <cellStyle name="Comma [0] 2 2 39 3" xfId="9720"/>
    <cellStyle name="Comma [0] 2 2 4" xfId="9724"/>
    <cellStyle name="Comma [0] 2 2 4 2" xfId="9725"/>
    <cellStyle name="Comma [0] 2 2 4 2 2" xfId="9727"/>
    <cellStyle name="Comma [0] 2 2 4 2 2 2" xfId="9729"/>
    <cellStyle name="Comma [0] 2 2 4 2 2 3" xfId="9731"/>
    <cellStyle name="Comma [0] 2 2 4 2 3" xfId="9733"/>
    <cellStyle name="Comma [0] 2 2 4 2 3 2" xfId="9736"/>
    <cellStyle name="Comma [0] 2 2 4 2 3 3" xfId="9738"/>
    <cellStyle name="Comma [0] 2 2 4 2 4" xfId="9740"/>
    <cellStyle name="Comma [0] 2 2 4 2 4 2" xfId="9743"/>
    <cellStyle name="Comma [0] 2 2 4 2 4 3" xfId="9745"/>
    <cellStyle name="Comma [0] 2 2 4 2 5" xfId="5972"/>
    <cellStyle name="Comma [0] 2 2 4 2 6" xfId="6965"/>
    <cellStyle name="Comma [0] 2 2 4 3" xfId="8496"/>
    <cellStyle name="Comma [0] 2 2 4 3 2" xfId="9747"/>
    <cellStyle name="Comma [0] 2 2 4 3 3" xfId="9749"/>
    <cellStyle name="Comma [0] 2 2 4 4" xfId="8498"/>
    <cellStyle name="Comma [0] 2 2 4 4 2" xfId="9751"/>
    <cellStyle name="Comma [0] 2 2 4 4 3" xfId="9753"/>
    <cellStyle name="Comma [0] 2 2 4 5" xfId="9754"/>
    <cellStyle name="Comma [0] 2 2 4 5 2" xfId="9755"/>
    <cellStyle name="Comma [0] 2 2 4 5 3" xfId="9756"/>
    <cellStyle name="Comma [0] 2 2 4 6" xfId="9757"/>
    <cellStyle name="Comma [0] 2 2 4 6 2" xfId="9758"/>
    <cellStyle name="Comma [0] 2 2 4 6 3" xfId="9759"/>
    <cellStyle name="Comma [0] 2 2 4 7" xfId="9760"/>
    <cellStyle name="Comma [0] 2 2 4 8" xfId="9761"/>
    <cellStyle name="Comma [0] 2 2 40" xfId="9689"/>
    <cellStyle name="Comma [0] 2 2 40 2" xfId="9691"/>
    <cellStyle name="Comma [0] 2 2 40 3" xfId="9693"/>
    <cellStyle name="Comma [0] 2 2 41" xfId="9695"/>
    <cellStyle name="Comma [0] 2 2 41 2" xfId="9698"/>
    <cellStyle name="Comma [0] 2 2 41 3" xfId="9701"/>
    <cellStyle name="Comma [0] 2 2 42" xfId="9704"/>
    <cellStyle name="Comma [0] 2 2 43" xfId="9711"/>
    <cellStyle name="Comma [0] 2 2 5" xfId="4014"/>
    <cellStyle name="Comma [0] 2 2 5 10" xfId="9763"/>
    <cellStyle name="Comma [0] 2 2 5 11" xfId="9765"/>
    <cellStyle name="Comma [0] 2 2 5 2" xfId="6181"/>
    <cellStyle name="Comma [0] 2 2 5 2 2" xfId="5683"/>
    <cellStyle name="Comma [0] 2 2 5 2 2 2" xfId="5685"/>
    <cellStyle name="Comma [0] 2 2 5 2 2 2 2" xfId="9766"/>
    <cellStyle name="Comma [0] 2 2 5 2 2 2 3" xfId="9565"/>
    <cellStyle name="Comma [0] 2 2 5 2 2 3" xfId="5687"/>
    <cellStyle name="Comma [0] 2 2 5 2 2 3 2" xfId="9767"/>
    <cellStyle name="Comma [0] 2 2 5 2 2 3 3" xfId="9574"/>
    <cellStyle name="Comma [0] 2 2 5 2 2 4" xfId="9769"/>
    <cellStyle name="Comma [0] 2 2 5 2 2 4 2" xfId="9771"/>
    <cellStyle name="Comma [0] 2 2 5 2 2 4 3" xfId="9584"/>
    <cellStyle name="Comma [0] 2 2 5 2 2 5" xfId="9774"/>
    <cellStyle name="Comma [0] 2 2 5 2 2 6" xfId="9776"/>
    <cellStyle name="Comma [0] 2 2 5 2 3" xfId="9777"/>
    <cellStyle name="Comma [0] 2 2 5 2 3 2" xfId="9778"/>
    <cellStyle name="Comma [0] 2 2 5 2 3 3" xfId="9779"/>
    <cellStyle name="Comma [0] 2 2 5 2 4" xfId="9781"/>
    <cellStyle name="Comma [0] 2 2 5 2 4 2" xfId="9783"/>
    <cellStyle name="Comma [0] 2 2 5 2 4 3" xfId="9785"/>
    <cellStyle name="Comma [0] 2 2 5 2 5" xfId="9787"/>
    <cellStyle name="Comma [0] 2 2 5 2 5 2" xfId="9788"/>
    <cellStyle name="Comma [0] 2 2 5 2 5 3" xfId="9789"/>
    <cellStyle name="Comma [0] 2 2 5 2 6" xfId="9793"/>
    <cellStyle name="Comma [0] 2 2 5 2 6 2" xfId="9794"/>
    <cellStyle name="Comma [0] 2 2 5 2 6 3" xfId="9795"/>
    <cellStyle name="Comma [0] 2 2 5 2 7" xfId="9798"/>
    <cellStyle name="Comma [0] 2 2 5 2 8" xfId="9799"/>
    <cellStyle name="Comma [0] 2 2 5 3" xfId="8503"/>
    <cellStyle name="Comma [0] 2 2 5 3 2" xfId="9800"/>
    <cellStyle name="Comma [0] 2 2 5 3 2 2" xfId="9801"/>
    <cellStyle name="Comma [0] 2 2 5 3 2 2 2" xfId="9802"/>
    <cellStyle name="Comma [0] 2 2 5 3 2 2 3" xfId="9806"/>
    <cellStyle name="Comma [0] 2 2 5 3 2 3" xfId="9809"/>
    <cellStyle name="Comma [0] 2 2 5 3 2 3 2" xfId="9810"/>
    <cellStyle name="Comma [0] 2 2 5 3 2 3 3" xfId="9813"/>
    <cellStyle name="Comma [0] 2 2 5 3 2 4" xfId="9817"/>
    <cellStyle name="Comma [0] 2 2 5 3 2 4 2" xfId="6825"/>
    <cellStyle name="Comma [0] 2 2 5 3 2 4 3" xfId="6830"/>
    <cellStyle name="Comma [0] 2 2 5 3 2 5" xfId="9819"/>
    <cellStyle name="Comma [0] 2 2 5 3 2 6" xfId="9821"/>
    <cellStyle name="Comma [0] 2 2 5 3 3" xfId="9822"/>
    <cellStyle name="Comma [0] 2 2 5 3 3 2" xfId="9823"/>
    <cellStyle name="Comma [0] 2 2 5 3 3 3" xfId="9824"/>
    <cellStyle name="Comma [0] 2 2 5 3 4" xfId="9825"/>
    <cellStyle name="Comma [0] 2 2 5 3 4 2" xfId="9827"/>
    <cellStyle name="Comma [0] 2 2 5 3 4 3" xfId="9828"/>
    <cellStyle name="Comma [0] 2 2 5 3 5" xfId="9830"/>
    <cellStyle name="Comma [0] 2 2 5 3 5 2" xfId="9833"/>
    <cellStyle name="Comma [0] 2 2 5 3 5 3" xfId="9836"/>
    <cellStyle name="Comma [0] 2 2 5 3 6" xfId="9839"/>
    <cellStyle name="Comma [0] 2 2 5 3 6 2" xfId="9842"/>
    <cellStyle name="Comma [0] 2 2 5 3 6 3" xfId="9845"/>
    <cellStyle name="Comma [0] 2 2 5 3 7" xfId="9848"/>
    <cellStyle name="Comma [0] 2 2 5 3 8" xfId="9850"/>
    <cellStyle name="Comma [0] 2 2 5 4" xfId="8505"/>
    <cellStyle name="Comma [0] 2 2 5 4 2" xfId="9851"/>
    <cellStyle name="Comma [0] 2 2 5 4 2 2" xfId="9852"/>
    <cellStyle name="Comma [0] 2 2 5 4 2 2 2" xfId="9853"/>
    <cellStyle name="Comma [0] 2 2 5 4 2 2 3" xfId="9854"/>
    <cellStyle name="Comma [0] 2 2 5 4 2 3" xfId="9855"/>
    <cellStyle name="Comma [0] 2 2 5 4 2 3 2" xfId="9856"/>
    <cellStyle name="Comma [0] 2 2 5 4 2 3 3" xfId="9857"/>
    <cellStyle name="Comma [0] 2 2 5 4 2 4" xfId="9859"/>
    <cellStyle name="Comma [0] 2 2 5 4 2 4 2" xfId="9861"/>
    <cellStyle name="Comma [0] 2 2 5 4 2 4 3" xfId="9863"/>
    <cellStyle name="Comma [0] 2 2 5 4 2 5" xfId="9865"/>
    <cellStyle name="Comma [0] 2 2 5 4 2 6" xfId="9867"/>
    <cellStyle name="Comma [0] 2 2 5 4 3" xfId="9868"/>
    <cellStyle name="Comma [0] 2 2 5 4 3 2" xfId="9869"/>
    <cellStyle name="Comma [0] 2 2 5 4 3 3" xfId="9870"/>
    <cellStyle name="Comma [0] 2 2 5 4 4" xfId="9873"/>
    <cellStyle name="Comma [0] 2 2 5 4 4 2" xfId="9876"/>
    <cellStyle name="Comma [0] 2 2 5 4 4 3" xfId="9879"/>
    <cellStyle name="Comma [0] 2 2 5 4 5" xfId="9882"/>
    <cellStyle name="Comma [0] 2 2 5 4 5 2" xfId="9883"/>
    <cellStyle name="Comma [0] 2 2 5 4 5 3" xfId="9884"/>
    <cellStyle name="Comma [0] 2 2 5 4 6" xfId="9889"/>
    <cellStyle name="Comma [0] 2 2 5 4 6 2" xfId="9891"/>
    <cellStyle name="Comma [0] 2 2 5 4 6 3" xfId="9893"/>
    <cellStyle name="Comma [0] 2 2 5 4 7" xfId="9896"/>
    <cellStyle name="Comma [0] 2 2 5 4 8" xfId="9898"/>
    <cellStyle name="Comma [0] 2 2 5 5" xfId="9899"/>
    <cellStyle name="Comma [0] 2 2 5 5 2" xfId="9900"/>
    <cellStyle name="Comma [0] 2 2 5 5 2 2" xfId="9901"/>
    <cellStyle name="Comma [0] 2 2 5 5 2 3" xfId="9902"/>
    <cellStyle name="Comma [0] 2 2 5 5 3" xfId="9904"/>
    <cellStyle name="Comma [0] 2 2 5 5 3 2" xfId="9905"/>
    <cellStyle name="Comma [0] 2 2 5 5 3 3" xfId="9906"/>
    <cellStyle name="Comma [0] 2 2 5 5 4" xfId="9910"/>
    <cellStyle name="Comma [0] 2 2 5 5 4 2" xfId="9913"/>
    <cellStyle name="Comma [0] 2 2 5 5 4 3" xfId="9916"/>
    <cellStyle name="Comma [0] 2 2 5 5 5" xfId="9919"/>
    <cellStyle name="Comma [0] 2 2 5 5 6" xfId="9922"/>
    <cellStyle name="Comma [0] 2 2 5 6" xfId="9923"/>
    <cellStyle name="Comma [0] 2 2 5 6 2" xfId="9924"/>
    <cellStyle name="Comma [0] 2 2 5 6 3" xfId="9925"/>
    <cellStyle name="Comma [0] 2 2 5 7" xfId="9926"/>
    <cellStyle name="Comma [0] 2 2 5 7 2" xfId="9927"/>
    <cellStyle name="Comma [0] 2 2 5 7 3" xfId="9928"/>
    <cellStyle name="Comma [0] 2 2 5 8" xfId="9929"/>
    <cellStyle name="Comma [0] 2 2 5 8 2" xfId="9930"/>
    <cellStyle name="Comma [0] 2 2 5 8 3" xfId="2801"/>
    <cellStyle name="Comma [0] 2 2 5 9" xfId="9931"/>
    <cellStyle name="Comma [0] 2 2 5 9 2" xfId="9932"/>
    <cellStyle name="Comma [0] 2 2 5 9 3" xfId="2842"/>
    <cellStyle name="Comma [0] 2 2 6" xfId="4016"/>
    <cellStyle name="Comma [0] 2 2 6 2" xfId="9934"/>
    <cellStyle name="Comma [0] 2 2 6 2 2" xfId="9935"/>
    <cellStyle name="Comma [0] 2 2 6 2 3" xfId="9936"/>
    <cellStyle name="Comma [0] 2 2 6 3" xfId="8511"/>
    <cellStyle name="Comma [0] 2 2 6 4" xfId="8513"/>
    <cellStyle name="Comma [0] 2 2 7" xfId="9937"/>
    <cellStyle name="Comma [0] 2 2 7 2" xfId="9941"/>
    <cellStyle name="Comma [0] 2 2 7 2 2" xfId="9942"/>
    <cellStyle name="Comma [0] 2 2 7 2 3" xfId="9943"/>
    <cellStyle name="Comma [0] 2 2 7 3" xfId="9944"/>
    <cellStyle name="Comma [0] 2 2 7 4" xfId="9945"/>
    <cellStyle name="Comma [0] 2 2 8" xfId="5862"/>
    <cellStyle name="Comma [0] 2 2 8 2" xfId="9947"/>
    <cellStyle name="Comma [0] 2 2 8 3" xfId="9948"/>
    <cellStyle name="Comma [0] 2 2 9" xfId="5864"/>
    <cellStyle name="Comma [0] 2 2 9 2" xfId="9949"/>
    <cellStyle name="Comma [0] 2 2 9 3" xfId="9950"/>
    <cellStyle name="Comma [0] 2 2_04. 2010 tunas final" xfId="5853"/>
    <cellStyle name="Comma [0] 2 20" xfId="3207"/>
    <cellStyle name="Comma [0] 2 20 2" xfId="3212"/>
    <cellStyle name="Comma [0] 2 20 3" xfId="3216"/>
    <cellStyle name="Comma [0] 2 21" xfId="3221"/>
    <cellStyle name="Comma [0] 2 21 2" xfId="6155"/>
    <cellStyle name="Comma [0] 2 21 3" xfId="6159"/>
    <cellStyle name="Comma [0] 2 22" xfId="3227"/>
    <cellStyle name="Comma [0] 2 22 2" xfId="6162"/>
    <cellStyle name="Comma [0] 2 22 2 2" xfId="9951"/>
    <cellStyle name="Comma [0] 2 22 2 3" xfId="9952"/>
    <cellStyle name="Comma [0] 2 22 3" xfId="6165"/>
    <cellStyle name="Comma [0] 2 22 3 2" xfId="9953"/>
    <cellStyle name="Comma [0] 2 22 3 3" xfId="7857"/>
    <cellStyle name="Comma [0] 2 22 4" xfId="9954"/>
    <cellStyle name="Comma [0] 2 22 4 2" xfId="9955"/>
    <cellStyle name="Comma [0] 2 22 4 3" xfId="9956"/>
    <cellStyle name="Comma [0] 2 22 5" xfId="9957"/>
    <cellStyle name="Comma [0] 2 22 6" xfId="9958"/>
    <cellStyle name="Comma [0] 2 23" xfId="6169"/>
    <cellStyle name="Comma [0] 2 23 2" xfId="6172"/>
    <cellStyle name="Comma [0] 2 23 3" xfId="6178"/>
    <cellStyle name="Comma [0] 2 24" xfId="4875"/>
    <cellStyle name="Comma [0] 2 24 2" xfId="4881"/>
    <cellStyle name="Comma [0] 2 24 3" xfId="4887"/>
    <cellStyle name="Comma [0] 2 25" xfId="4889"/>
    <cellStyle name="Comma [0] 2 25 2" xfId="4894"/>
    <cellStyle name="Comma [0] 2 25 3" xfId="4898"/>
    <cellStyle name="Comma [0] 2 26" xfId="4902"/>
    <cellStyle name="Comma [0] 2 26 2" xfId="4905"/>
    <cellStyle name="Comma [0] 2 26 3" xfId="4909"/>
    <cellStyle name="Comma [0] 2 27" xfId="257"/>
    <cellStyle name="Comma [0] 2 27 2" xfId="9959"/>
    <cellStyle name="Comma [0] 2 27 3" xfId="9961"/>
    <cellStyle name="Comma [0] 2 28" xfId="4914"/>
    <cellStyle name="Comma [0] 2 28 2" xfId="9963"/>
    <cellStyle name="Comma [0] 2 28 3" xfId="9965"/>
    <cellStyle name="Comma [0] 2 29" xfId="9968"/>
    <cellStyle name="Comma [0] 2 29 2" xfId="9970"/>
    <cellStyle name="Comma [0] 2 29 3" xfId="9973"/>
    <cellStyle name="Comma [0] 2 3" xfId="9975"/>
    <cellStyle name="Comma [0] 2 3 10" xfId="9976"/>
    <cellStyle name="Comma [0] 2 3 11" xfId="9977"/>
    <cellStyle name="Comma [0] 2 3 2" xfId="9981"/>
    <cellStyle name="Comma [0] 2 3 2 2" xfId="9984"/>
    <cellStyle name="Comma [0] 2 3 2 2 2" xfId="9988"/>
    <cellStyle name="Comma [0] 2 3 2 2 2 2" xfId="9994"/>
    <cellStyle name="Comma [0] 2 3 2 2 2 3" xfId="9997"/>
    <cellStyle name="Comma [0] 2 3 2 2 3" xfId="10002"/>
    <cellStyle name="Comma [0] 2 3 2 2 3 2" xfId="10007"/>
    <cellStyle name="Comma [0] 2 3 2 2 3 3" xfId="10010"/>
    <cellStyle name="Comma [0] 2 3 2 2 4" xfId="10013"/>
    <cellStyle name="Comma [0] 2 3 2 2 4 2" xfId="10016"/>
    <cellStyle name="Comma [0] 2 3 2 2 4 3" xfId="10018"/>
    <cellStyle name="Comma [0] 2 3 2 2 5" xfId="10020"/>
    <cellStyle name="Comma [0] 2 3 2 2 6" xfId="10021"/>
    <cellStyle name="Comma [0] 2 3 2 3" xfId="10024"/>
    <cellStyle name="Comma [0] 2 3 2 3 2" xfId="10027"/>
    <cellStyle name="Comma [0] 2 3 2 3 3" xfId="10029"/>
    <cellStyle name="Comma [0] 2 3 2 4" xfId="1924"/>
    <cellStyle name="Comma [0] 2 3 2 4 2" xfId="10030"/>
    <cellStyle name="Comma [0] 2 3 2 4 3" xfId="10031"/>
    <cellStyle name="Comma [0] 2 3 2 5" xfId="6773"/>
    <cellStyle name="Comma [0] 2 3 2 5 2" xfId="10032"/>
    <cellStyle name="Comma [0] 2 3 2 5 3" xfId="10033"/>
    <cellStyle name="Comma [0] 2 3 2 6" xfId="10034"/>
    <cellStyle name="Comma [0] 2 3 2 6 2" xfId="10035"/>
    <cellStyle name="Comma [0] 2 3 2 6 3" xfId="10036"/>
    <cellStyle name="Comma [0] 2 3 2 7" xfId="10037"/>
    <cellStyle name="Comma [0] 2 3 2 8" xfId="10039"/>
    <cellStyle name="Comma [0] 2 3 3" xfId="10044"/>
    <cellStyle name="Comma [0] 2 3 3 2" xfId="10048"/>
    <cellStyle name="Comma [0] 2 3 3 3" xfId="10052"/>
    <cellStyle name="Comma [0] 2 3 4" xfId="10055"/>
    <cellStyle name="Comma [0] 2 3 4 2" xfId="10057"/>
    <cellStyle name="Comma [0] 2 3 4 3" xfId="10058"/>
    <cellStyle name="Comma [0] 2 3 5" xfId="4042"/>
    <cellStyle name="Comma [0] 2 3 5 2" xfId="10060"/>
    <cellStyle name="Comma [0] 2 3 5 2 2" xfId="10063"/>
    <cellStyle name="Comma [0] 2 3 5 2 3" xfId="10067"/>
    <cellStyle name="Comma [0] 2 3 5 3" xfId="10068"/>
    <cellStyle name="Comma [0] 2 3 5 3 2" xfId="10071"/>
    <cellStyle name="Comma [0] 2 3 5 3 3" xfId="10073"/>
    <cellStyle name="Comma [0] 2 3 5 4" xfId="10074"/>
    <cellStyle name="Comma [0] 2 3 5 4 2" xfId="10075"/>
    <cellStyle name="Comma [0] 2 3 5 4 3" xfId="10076"/>
    <cellStyle name="Comma [0] 2 3 5 5" xfId="10077"/>
    <cellStyle name="Comma [0] 2 3 5 6" xfId="10078"/>
    <cellStyle name="Comma [0] 2 3 6" xfId="4044"/>
    <cellStyle name="Comma [0] 2 3 6 2" xfId="10080"/>
    <cellStyle name="Comma [0] 2 3 6 3" xfId="10081"/>
    <cellStyle name="Comma [0] 2 3 7" xfId="10083"/>
    <cellStyle name="Comma [0] 2 3 7 2" xfId="10088"/>
    <cellStyle name="Comma [0] 2 3 7 3" xfId="10090"/>
    <cellStyle name="Comma [0] 2 3 8" xfId="5867"/>
    <cellStyle name="Comma [0] 2 3 8 2" xfId="10092"/>
    <cellStyle name="Comma [0] 2 3 8 3" xfId="10093"/>
    <cellStyle name="Comma [0] 2 3 9" xfId="2293"/>
    <cellStyle name="Comma [0] 2 3 9 2" xfId="10094"/>
    <cellStyle name="Comma [0] 2 3 9 3" xfId="10095"/>
    <cellStyle name="Comma [0] 2 30" xfId="4890"/>
    <cellStyle name="Comma [0] 2 30 2" xfId="4895"/>
    <cellStyle name="Comma [0] 2 30 3" xfId="4899"/>
    <cellStyle name="Comma [0] 2 31" xfId="4903"/>
    <cellStyle name="Comma [0] 2 31 2" xfId="4906"/>
    <cellStyle name="Comma [0] 2 31 3" xfId="4910"/>
    <cellStyle name="Comma [0] 2 32" xfId="258"/>
    <cellStyle name="Comma [0] 2 32 2" xfId="9960"/>
    <cellStyle name="Comma [0] 2 32 3" xfId="9962"/>
    <cellStyle name="Comma [0] 2 33" xfId="4915"/>
    <cellStyle name="Comma [0] 2 33 2" xfId="9964"/>
    <cellStyle name="Comma [0] 2 33 3" xfId="9966"/>
    <cellStyle name="Comma [0] 2 34" xfId="9969"/>
    <cellStyle name="Comma [0] 2 34 2" xfId="9971"/>
    <cellStyle name="Comma [0] 2 34 3" xfId="9974"/>
    <cellStyle name="Comma [0] 2 35" xfId="10096"/>
    <cellStyle name="Comma [0] 2 35 2" xfId="10098"/>
    <cellStyle name="Comma [0] 2 35 3" xfId="10100"/>
    <cellStyle name="Comma [0] 2 36" xfId="10103"/>
    <cellStyle name="Comma [0] 2 36 2" xfId="10106"/>
    <cellStyle name="Comma [0] 2 36 3" xfId="10109"/>
    <cellStyle name="Comma [0] 2 37" xfId="10112"/>
    <cellStyle name="Comma [0] 2 37 2" xfId="10116"/>
    <cellStyle name="Comma [0] 2 37 3" xfId="10120"/>
    <cellStyle name="Comma [0] 2 38" xfId="10124"/>
    <cellStyle name="Comma [0] 2 38 2" xfId="10126"/>
    <cellStyle name="Comma [0] 2 38 3" xfId="10131"/>
    <cellStyle name="Comma [0] 2 39" xfId="10138"/>
    <cellStyle name="Comma [0] 2 39 2" xfId="10140"/>
    <cellStyle name="Comma [0] 2 39 3" xfId="10145"/>
    <cellStyle name="Comma [0] 2 4" xfId="10147"/>
    <cellStyle name="Comma [0] 2 4 10" xfId="10148"/>
    <cellStyle name="Comma [0] 2 4 2" xfId="10152"/>
    <cellStyle name="Comma [0] 2 4 2 2" xfId="10155"/>
    <cellStyle name="Comma [0] 2 4 2 3" xfId="10158"/>
    <cellStyle name="Comma [0] 2 4 3" xfId="10162"/>
    <cellStyle name="Comma [0] 2 4 3 2" xfId="10166"/>
    <cellStyle name="Comma [0] 2 4 3 3" xfId="10170"/>
    <cellStyle name="Comma [0] 2 4 4" xfId="10173"/>
    <cellStyle name="Comma [0] 2 4 4 2" xfId="10175"/>
    <cellStyle name="Comma [0] 2 4 4 2 2" xfId="10176"/>
    <cellStyle name="Comma [0] 2 4 4 2 3" xfId="10177"/>
    <cellStyle name="Comma [0] 2 4 4 3" xfId="10178"/>
    <cellStyle name="Comma [0] 2 4 4 3 2" xfId="10179"/>
    <cellStyle name="Comma [0] 2 4 4 3 3" xfId="10180"/>
    <cellStyle name="Comma [0] 2 4 4 4" xfId="10182"/>
    <cellStyle name="Comma [0] 2 4 4 4 2" xfId="10183"/>
    <cellStyle name="Comma [0] 2 4 4 4 3" xfId="10184"/>
    <cellStyle name="Comma [0] 2 4 4 5" xfId="10187"/>
    <cellStyle name="Comma [0] 2 4 4 6" xfId="10189"/>
    <cellStyle name="Comma [0] 2 4 5" xfId="4048"/>
    <cellStyle name="Comma [0] 2 4 5 2" xfId="10191"/>
    <cellStyle name="Comma [0] 2 4 5 3" xfId="10192"/>
    <cellStyle name="Comma [0] 2 4 6" xfId="1404"/>
    <cellStyle name="Comma [0] 2 4 6 2" xfId="10194"/>
    <cellStyle name="Comma [0] 2 4 6 3" xfId="10195"/>
    <cellStyle name="Comma [0] 2 4 7" xfId="10196"/>
    <cellStyle name="Comma [0] 2 4 7 2" xfId="10199"/>
    <cellStyle name="Comma [0] 2 4 7 3" xfId="10201"/>
    <cellStyle name="Comma [0] 2 4 8" xfId="659"/>
    <cellStyle name="Comma [0] 2 4 8 2" xfId="10203"/>
    <cellStyle name="Comma [0] 2 4 8 3" xfId="10205"/>
    <cellStyle name="Comma [0] 2 4 9" xfId="1410"/>
    <cellStyle name="Comma [0] 2 40" xfId="10097"/>
    <cellStyle name="Comma [0] 2 40 2" xfId="10099"/>
    <cellStyle name="Comma [0] 2 40 3" xfId="10101"/>
    <cellStyle name="Comma [0] 2 41" xfId="10104"/>
    <cellStyle name="Comma [0] 2 41 2" xfId="10107"/>
    <cellStyle name="Comma [0] 2 41 3" xfId="10110"/>
    <cellStyle name="Comma [0] 2 42" xfId="10113"/>
    <cellStyle name="Comma [0] 2 42 2" xfId="10117"/>
    <cellStyle name="Comma [0] 2 42 3" xfId="10121"/>
    <cellStyle name="Comma [0] 2 43" xfId="10125"/>
    <cellStyle name="Comma [0] 2 43 2" xfId="10127"/>
    <cellStyle name="Comma [0] 2 43 3" xfId="10132"/>
    <cellStyle name="Comma [0] 2 44" xfId="10139"/>
    <cellStyle name="Comma [0] 2 44 2" xfId="10141"/>
    <cellStyle name="Comma [0] 2 44 3" xfId="10146"/>
    <cellStyle name="Comma [0] 2 45" xfId="10207"/>
    <cellStyle name="Comma [0] 2 45 2" xfId="10210"/>
    <cellStyle name="Comma [0] 2 45 3" xfId="10214"/>
    <cellStyle name="Comma [0] 2 46" xfId="10219"/>
    <cellStyle name="Comma [0] 2 46 2" xfId="10222"/>
    <cellStyle name="Comma [0] 2 46 3" xfId="10226"/>
    <cellStyle name="Comma [0] 2 47" xfId="10231"/>
    <cellStyle name="Comma [0] 2 47 2" xfId="10233"/>
    <cellStyle name="Comma [0] 2 47 3" xfId="10236"/>
    <cellStyle name="Comma [0] 2 48" xfId="10237"/>
    <cellStyle name="Comma [0] 2 48 2" xfId="10239"/>
    <cellStyle name="Comma [0] 2 48 3" xfId="10241"/>
    <cellStyle name="Comma [0] 2 49" xfId="10242"/>
    <cellStyle name="Comma [0] 2 49 2" xfId="10244"/>
    <cellStyle name="Comma [0] 2 49 3" xfId="10246"/>
    <cellStyle name="Comma [0] 2 5" xfId="10247"/>
    <cellStyle name="Comma [0] 2 5 10" xfId="10249"/>
    <cellStyle name="Comma [0] 2 5 2" xfId="10252"/>
    <cellStyle name="Comma [0] 2 5 2 2" xfId="10255"/>
    <cellStyle name="Comma [0] 2 5 2 3" xfId="10258"/>
    <cellStyle name="Comma [0] 2 5 3" xfId="10261"/>
    <cellStyle name="Comma [0] 2 5 3 2" xfId="10265"/>
    <cellStyle name="Comma [0] 2 5 3 3" xfId="10269"/>
    <cellStyle name="Comma [0] 2 5 4" xfId="10272"/>
    <cellStyle name="Comma [0] 2 5 4 2" xfId="10274"/>
    <cellStyle name="Comma [0] 2 5 4 2 2" xfId="10275"/>
    <cellStyle name="Comma [0] 2 5 4 2 3" xfId="10276"/>
    <cellStyle name="Comma [0] 2 5 4 3" xfId="10277"/>
    <cellStyle name="Comma [0] 2 5 4 3 2" xfId="10279"/>
    <cellStyle name="Comma [0] 2 5 4 3 3" xfId="10281"/>
    <cellStyle name="Comma [0] 2 5 4 4" xfId="10282"/>
    <cellStyle name="Comma [0] 2 5 4 4 2" xfId="10284"/>
    <cellStyle name="Comma [0] 2 5 4 4 3" xfId="10286"/>
    <cellStyle name="Comma [0] 2 5 4 5" xfId="10288"/>
    <cellStyle name="Comma [0] 2 5 4 6" xfId="10290"/>
    <cellStyle name="Comma [0] 2 5 5" xfId="4052"/>
    <cellStyle name="Comma [0] 2 5 5 2" xfId="10293"/>
    <cellStyle name="Comma [0] 2 5 5 3" xfId="10294"/>
    <cellStyle name="Comma [0] 2 5 6" xfId="228"/>
    <cellStyle name="Comma [0] 2 5 6 2" xfId="10296"/>
    <cellStyle name="Comma [0] 2 5 6 3" xfId="10297"/>
    <cellStyle name="Comma [0] 2 5 7" xfId="10298"/>
    <cellStyle name="Comma [0] 2 5 7 2" xfId="10300"/>
    <cellStyle name="Comma [0] 2 5 7 3" xfId="10301"/>
    <cellStyle name="Comma [0] 2 5 8" xfId="10302"/>
    <cellStyle name="Comma [0] 2 5 8 2" xfId="10304"/>
    <cellStyle name="Comma [0] 2 5 8 3" xfId="10306"/>
    <cellStyle name="Comma [0] 2 5 9" xfId="10307"/>
    <cellStyle name="Comma [0] 2 50" xfId="10208"/>
    <cellStyle name="Comma [0] 2 50 2" xfId="10211"/>
    <cellStyle name="Comma [0] 2 50 3" xfId="10215"/>
    <cellStyle name="Comma [0] 2 51" xfId="10220"/>
    <cellStyle name="Comma [0] 2 51 2" xfId="10223"/>
    <cellStyle name="Comma [0] 2 51 3" xfId="10227"/>
    <cellStyle name="Comma [0] 2 6" xfId="10308"/>
    <cellStyle name="Comma [0] 2 6 10" xfId="10311"/>
    <cellStyle name="Comma [0] 2 6 2" xfId="10315"/>
    <cellStyle name="Comma [0] 2 6 2 2" xfId="10318"/>
    <cellStyle name="Comma [0] 2 6 2 2 2" xfId="10321"/>
    <cellStyle name="Comma [0] 2 6 2 2 2 2" xfId="3684"/>
    <cellStyle name="Comma [0] 2 6 2 2 2 3" xfId="10322"/>
    <cellStyle name="Comma [0] 2 6 2 2 3" xfId="10323"/>
    <cellStyle name="Comma [0] 2 6 2 2 3 2" xfId="10327"/>
    <cellStyle name="Comma [0] 2 6 2 2 3 3" xfId="10328"/>
    <cellStyle name="Comma [0] 2 6 2 2 4" xfId="10329"/>
    <cellStyle name="Comma [0] 2 6 2 2 4 2" xfId="10331"/>
    <cellStyle name="Comma [0] 2 6 2 2 4 3" xfId="10332"/>
    <cellStyle name="Comma [0] 2 6 2 2 5" xfId="10333"/>
    <cellStyle name="Comma [0] 2 6 2 2 6" xfId="10334"/>
    <cellStyle name="Comma [0] 2 6 2 3" xfId="10338"/>
    <cellStyle name="Comma [0] 2 6 2 3 2" xfId="10339"/>
    <cellStyle name="Comma [0] 2 6 2 3 3" xfId="10340"/>
    <cellStyle name="Comma [0] 2 6 2 4" xfId="10344"/>
    <cellStyle name="Comma [0] 2 6 2 4 2" xfId="10345"/>
    <cellStyle name="Comma [0] 2 6 2 4 3" xfId="10346"/>
    <cellStyle name="Comma [0] 2 6 2 5" xfId="10349"/>
    <cellStyle name="Comma [0] 2 6 2 5 2" xfId="10350"/>
    <cellStyle name="Comma [0] 2 6 2 5 3" xfId="10351"/>
    <cellStyle name="Comma [0] 2 6 2 6" xfId="10353"/>
    <cellStyle name="Comma [0] 2 6 2 6 2" xfId="10354"/>
    <cellStyle name="Comma [0] 2 6 2 6 3" xfId="10355"/>
    <cellStyle name="Comma [0] 2 6 2 7" xfId="10356"/>
    <cellStyle name="Comma [0] 2 6 2 8" xfId="10357"/>
    <cellStyle name="Comma [0] 2 6 3" xfId="10360"/>
    <cellStyle name="Comma [0] 2 6 3 2" xfId="10364"/>
    <cellStyle name="Comma [0] 2 6 3 3" xfId="10368"/>
    <cellStyle name="Comma [0] 2 6 4" xfId="10371"/>
    <cellStyle name="Comma [0] 2 6 4 2" xfId="280"/>
    <cellStyle name="Comma [0] 2 6 4 2 2" xfId="10372"/>
    <cellStyle name="Comma [0] 2 6 4 2 3" xfId="10373"/>
    <cellStyle name="Comma [0] 2 6 4 3" xfId="10374"/>
    <cellStyle name="Comma [0] 2 6 4 3 2" xfId="10375"/>
    <cellStyle name="Comma [0] 2 6 4 3 3" xfId="10376"/>
    <cellStyle name="Comma [0] 2 6 4 4" xfId="10377"/>
    <cellStyle name="Comma [0] 2 6 4 4 2" xfId="10378"/>
    <cellStyle name="Comma [0] 2 6 4 4 3" xfId="10379"/>
    <cellStyle name="Comma [0] 2 6 4 5" xfId="10380"/>
    <cellStyle name="Comma [0] 2 6 4 6" xfId="10381"/>
    <cellStyle name="Comma [0] 2 6 5" xfId="4056"/>
    <cellStyle name="Comma [0] 2 6 5 2" xfId="5336"/>
    <cellStyle name="Comma [0] 2 6 5 3" xfId="10382"/>
    <cellStyle name="Comma [0] 2 6 6" xfId="1427"/>
    <cellStyle name="Comma [0] 2 6 6 2" xfId="5361"/>
    <cellStyle name="Comma [0] 2 6 6 3" xfId="10383"/>
    <cellStyle name="Comma [0] 2 6 7" xfId="10385"/>
    <cellStyle name="Comma [0] 2 6 7 2" xfId="5369"/>
    <cellStyle name="Comma [0] 2 6 7 3" xfId="10386"/>
    <cellStyle name="Comma [0] 2 6 8" xfId="10387"/>
    <cellStyle name="Comma [0] 2 6 8 2" xfId="5375"/>
    <cellStyle name="Comma [0] 2 6 8 3" xfId="10388"/>
    <cellStyle name="Comma [0] 2 6 9" xfId="10389"/>
    <cellStyle name="Comma [0] 2 7" xfId="10390"/>
    <cellStyle name="Comma [0] 2 7 10" xfId="10391"/>
    <cellStyle name="Comma [0] 2 7 2" xfId="10394"/>
    <cellStyle name="Comma [0] 2 7 2 2" xfId="10396"/>
    <cellStyle name="Comma [0] 2 7 2 2 2" xfId="10399"/>
    <cellStyle name="Comma [0] 2 7 2 2 2 2" xfId="10403"/>
    <cellStyle name="Comma [0] 2 7 2 2 2 3" xfId="10406"/>
    <cellStyle name="Comma [0] 2 7 2 2 3" xfId="10407"/>
    <cellStyle name="Comma [0] 2 7 2 2 3 2" xfId="10413"/>
    <cellStyle name="Comma [0] 2 7 2 2 3 3" xfId="10416"/>
    <cellStyle name="Comma [0] 2 7 2 2 4" xfId="10417"/>
    <cellStyle name="Comma [0] 2 7 2 2 4 2" xfId="78"/>
    <cellStyle name="Comma [0] 2 7 2 2 4 3" xfId="10422"/>
    <cellStyle name="Comma [0] 2 7 2 2 5" xfId="10424"/>
    <cellStyle name="Comma [0] 2 7 2 2 6" xfId="10426"/>
    <cellStyle name="Comma [0] 2 7 2 3" xfId="10428"/>
    <cellStyle name="Comma [0] 2 7 2 3 2" xfId="10430"/>
    <cellStyle name="Comma [0] 2 7 2 3 3" xfId="10432"/>
    <cellStyle name="Comma [0] 2 7 2 4" xfId="10436"/>
    <cellStyle name="Comma [0] 2 7 2 4 2" xfId="10438"/>
    <cellStyle name="Comma [0] 2 7 2 4 3" xfId="10439"/>
    <cellStyle name="Comma [0] 2 7 2 5" xfId="10441"/>
    <cellStyle name="Comma [0] 2 7 2 5 2" xfId="10443"/>
    <cellStyle name="Comma [0] 2 7 2 5 3" xfId="10444"/>
    <cellStyle name="Comma [0] 2 7 2 6" xfId="10445"/>
    <cellStyle name="Comma [0] 2 7 2 6 2" xfId="10447"/>
    <cellStyle name="Comma [0] 2 7 2 6 3" xfId="10448"/>
    <cellStyle name="Comma [0] 2 7 2 7" xfId="10449"/>
    <cellStyle name="Comma [0] 2 7 2 8" xfId="10450"/>
    <cellStyle name="Comma [0] 2 7 3" xfId="10452"/>
    <cellStyle name="Comma [0] 2 7 3 2" xfId="10455"/>
    <cellStyle name="Comma [0] 2 7 3 3" xfId="10459"/>
    <cellStyle name="Comma [0] 2 7 4" xfId="10462"/>
    <cellStyle name="Comma [0] 2 7 4 2" xfId="10464"/>
    <cellStyle name="Comma [0] 2 7 4 2 2" xfId="10467"/>
    <cellStyle name="Comma [0] 2 7 4 2 3" xfId="10470"/>
    <cellStyle name="Comma [0] 2 7 4 3" xfId="10472"/>
    <cellStyle name="Comma [0] 2 7 4 3 2" xfId="10475"/>
    <cellStyle name="Comma [0] 2 7 4 3 3" xfId="10478"/>
    <cellStyle name="Comma [0] 2 7 4 4" xfId="10480"/>
    <cellStyle name="Comma [0] 2 7 4 4 2" xfId="10483"/>
    <cellStyle name="Comma [0] 2 7 4 4 3" xfId="10485"/>
    <cellStyle name="Comma [0] 2 7 4 5" xfId="10486"/>
    <cellStyle name="Comma [0] 2 7 4 6" xfId="10488"/>
    <cellStyle name="Comma [0] 2 7 5" xfId="10490"/>
    <cellStyle name="Comma [0] 2 7 5 2" xfId="10492"/>
    <cellStyle name="Comma [0] 2 7 5 3" xfId="10494"/>
    <cellStyle name="Comma [0] 2 7 6" xfId="10497"/>
    <cellStyle name="Comma [0] 2 7 6 2" xfId="10499"/>
    <cellStyle name="Comma [0] 2 7 6 3" xfId="10501"/>
    <cellStyle name="Comma [0] 2 7 7" xfId="10504"/>
    <cellStyle name="Comma [0] 2 7 7 2" xfId="10506"/>
    <cellStyle name="Comma [0] 2 7 7 3" xfId="10508"/>
    <cellStyle name="Comma [0] 2 7 8" xfId="10510"/>
    <cellStyle name="Comma [0] 2 7 8 2" xfId="10511"/>
    <cellStyle name="Comma [0] 2 7 8 3" xfId="10512"/>
    <cellStyle name="Comma [0] 2 7 9" xfId="10513"/>
    <cellStyle name="Comma [0] 2 8" xfId="10514"/>
    <cellStyle name="Comma [0] 2 8 2" xfId="10516"/>
    <cellStyle name="Comma [0] 2 8 3" xfId="10517"/>
    <cellStyle name="Comma [0] 2 9" xfId="10518"/>
    <cellStyle name="Comma [0] 2 9 2" xfId="10519"/>
    <cellStyle name="Comma [0] 2 9 3" xfId="10520"/>
    <cellStyle name="Comma [0] 20" xfId="8797"/>
    <cellStyle name="Comma [0] 20 10" xfId="8801"/>
    <cellStyle name="Comma [0] 20 11" xfId="8805"/>
    <cellStyle name="Comma [0] 20 2" xfId="8808"/>
    <cellStyle name="Comma [0] 20 2 2" xfId="8811"/>
    <cellStyle name="Comma [0] 20 2 2 2" xfId="8814"/>
    <cellStyle name="Comma [0] 20 2 2 2 2" xfId="8816"/>
    <cellStyle name="Comma [0] 20 2 2 2 3" xfId="8818"/>
    <cellStyle name="Comma [0] 20 2 2 3" xfId="8821"/>
    <cellStyle name="Comma [0] 20 2 2 3 2" xfId="8823"/>
    <cellStyle name="Comma [0] 20 2 2 3 3" xfId="8825"/>
    <cellStyle name="Comma [0] 20 2 2 4" xfId="8827"/>
    <cellStyle name="Comma [0] 20 2 2 4 2" xfId="8829"/>
    <cellStyle name="Comma [0] 20 2 2 4 3" xfId="8831"/>
    <cellStyle name="Comma [0] 20 2 2 5" xfId="8834"/>
    <cellStyle name="Comma [0] 20 2 2 6" xfId="8837"/>
    <cellStyle name="Comma [0] 20 2 3" xfId="8840"/>
    <cellStyle name="Comma [0] 20 2 3 2" xfId="8843"/>
    <cellStyle name="Comma [0] 20 2 3 3" xfId="8846"/>
    <cellStyle name="Comma [0] 20 2 4" xfId="8850"/>
    <cellStyle name="Comma [0] 20 2 4 2" xfId="8854"/>
    <cellStyle name="Comma [0] 20 2 4 3" xfId="8856"/>
    <cellStyle name="Comma [0] 20 2 5" xfId="8858"/>
    <cellStyle name="Comma [0] 20 2 5 2" xfId="8862"/>
    <cellStyle name="Comma [0] 20 2 5 3" xfId="8864"/>
    <cellStyle name="Comma [0] 20 2 6" xfId="8866"/>
    <cellStyle name="Comma [0] 20 2 6 2" xfId="8872"/>
    <cellStyle name="Comma [0] 20 2 6 3" xfId="8875"/>
    <cellStyle name="Comma [0] 20 2 7" xfId="8877"/>
    <cellStyle name="Comma [0] 20 2 8" xfId="8879"/>
    <cellStyle name="Comma [0] 20 3" xfId="8882"/>
    <cellStyle name="Comma [0] 20 3 2" xfId="8884"/>
    <cellStyle name="Comma [0] 20 3 3" xfId="8886"/>
    <cellStyle name="Comma [0] 20 4" xfId="8889"/>
    <cellStyle name="Comma [0] 20 4 2" xfId="8891"/>
    <cellStyle name="Comma [0] 20 4 3" xfId="8893"/>
    <cellStyle name="Comma [0] 20 5" xfId="8895"/>
    <cellStyle name="Comma [0] 20 5 2" xfId="8898"/>
    <cellStyle name="Comma [0] 20 5 2 2" xfId="8900"/>
    <cellStyle name="Comma [0] 20 5 2 3" xfId="8902"/>
    <cellStyle name="Comma [0] 20 5 3" xfId="8904"/>
    <cellStyle name="Comma [0] 20 5 3 2" xfId="8907"/>
    <cellStyle name="Comma [0] 20 5 3 3" xfId="8910"/>
    <cellStyle name="Comma [0] 20 5 4" xfId="8912"/>
    <cellStyle name="Comma [0] 20 5 4 2" xfId="8915"/>
    <cellStyle name="Comma [0] 20 5 4 3" xfId="8917"/>
    <cellStyle name="Comma [0] 20 5 5" xfId="8919"/>
    <cellStyle name="Comma [0] 20 5 6" xfId="8921"/>
    <cellStyle name="Comma [0] 20 6" xfId="1179"/>
    <cellStyle name="Comma [0] 20 6 2" xfId="8344"/>
    <cellStyle name="Comma [0] 20 6 3" xfId="8923"/>
    <cellStyle name="Comma [0] 20 7" xfId="1185"/>
    <cellStyle name="Comma [0] 20 7 2" xfId="8350"/>
    <cellStyle name="Comma [0] 20 7 3" xfId="8925"/>
    <cellStyle name="Comma [0] 20 8" xfId="8927"/>
    <cellStyle name="Comma [0] 20 8 2" xfId="8355"/>
    <cellStyle name="Comma [0] 20 8 3" xfId="8929"/>
    <cellStyle name="Comma [0] 20 9" xfId="8933"/>
    <cellStyle name="Comma [0] 20 9 2" xfId="8937"/>
    <cellStyle name="Comma [0] 20 9 3" xfId="8940"/>
    <cellStyle name="Comma [0] 20_06. 2009 BCA CP hourly" xfId="8942"/>
    <cellStyle name="Comma [0] 21" xfId="8945"/>
    <cellStyle name="Comma [0] 21 10" xfId="8947"/>
    <cellStyle name="Comma [0] 21 2" xfId="5070"/>
    <cellStyle name="Comma [0] 21 2 2" xfId="8950"/>
    <cellStyle name="Comma [0] 21 2 3" xfId="8953"/>
    <cellStyle name="Comma [0] 21 3" xfId="6441"/>
    <cellStyle name="Comma [0] 21 3 2" xfId="8955"/>
    <cellStyle name="Comma [0] 21 3 3" xfId="8957"/>
    <cellStyle name="Comma [0] 21 4" xfId="8960"/>
    <cellStyle name="Comma [0] 21 4 2" xfId="8963"/>
    <cellStyle name="Comma [0] 21 4 2 2" xfId="8966"/>
    <cellStyle name="Comma [0] 21 4 2 3" xfId="8969"/>
    <cellStyle name="Comma [0] 21 4 3" xfId="8972"/>
    <cellStyle name="Comma [0] 21 4 3 2" xfId="8974"/>
    <cellStyle name="Comma [0] 21 4 3 3" xfId="8976"/>
    <cellStyle name="Comma [0] 21 4 4" xfId="8978"/>
    <cellStyle name="Comma [0] 21 4 4 2" xfId="8980"/>
    <cellStyle name="Comma [0] 21 4 4 3" xfId="8982"/>
    <cellStyle name="Comma [0] 21 4 5" xfId="8984"/>
    <cellStyle name="Comma [0] 21 4 6" xfId="8986"/>
    <cellStyle name="Comma [0] 21 5" xfId="8988"/>
    <cellStyle name="Comma [0] 21 5 2" xfId="8991"/>
    <cellStyle name="Comma [0] 21 5 3" xfId="8993"/>
    <cellStyle name="Comma [0] 21 6" xfId="7628"/>
    <cellStyle name="Comma [0] 21 6 2" xfId="7631"/>
    <cellStyle name="Comma [0] 21 6 3" xfId="7636"/>
    <cellStyle name="Comma [0] 21 7" xfId="7644"/>
    <cellStyle name="Comma [0] 21 7 2" xfId="7647"/>
    <cellStyle name="Comma [0] 21 7 3" xfId="7650"/>
    <cellStyle name="Comma [0] 21 8" xfId="7653"/>
    <cellStyle name="Comma [0] 21 8 2" xfId="7656"/>
    <cellStyle name="Comma [0] 21 8 3" xfId="7659"/>
    <cellStyle name="Comma [0] 21 9" xfId="7664"/>
    <cellStyle name="Comma [0] 22" xfId="6858"/>
    <cellStyle name="Comma [0] 22 10" xfId="8996"/>
    <cellStyle name="Comma [0] 22 10 2" xfId="8998"/>
    <cellStyle name="Comma [0] 22 10 2 2" xfId="10522"/>
    <cellStyle name="Comma [0] 22 10 2 3" xfId="10523"/>
    <cellStyle name="Comma [0] 22 10 3" xfId="9000"/>
    <cellStyle name="Comma [0] 22 10 3 2" xfId="10524"/>
    <cellStyle name="Comma [0] 22 10 3 3" xfId="10525"/>
    <cellStyle name="Comma [0] 22 10 4" xfId="10528"/>
    <cellStyle name="Comma [0] 22 10 4 2" xfId="10532"/>
    <cellStyle name="Comma [0] 22 10 4 3" xfId="7165"/>
    <cellStyle name="Comma [0] 22 10 5" xfId="10536"/>
    <cellStyle name="Comma [0] 22 10 6" xfId="10539"/>
    <cellStyle name="Comma [0] 22 11" xfId="9002"/>
    <cellStyle name="Comma [0] 22 11 2" xfId="9004"/>
    <cellStyle name="Comma [0] 22 11 3" xfId="9008"/>
    <cellStyle name="Comma [0] 22 12" xfId="9025"/>
    <cellStyle name="Comma [0] 22 12 2" xfId="9027"/>
    <cellStyle name="Comma [0] 22 12 3" xfId="9029"/>
    <cellStyle name="Comma [0] 22 13" xfId="9031"/>
    <cellStyle name="Comma [0] 22 13 2" xfId="9034"/>
    <cellStyle name="Comma [0] 22 13 3" xfId="9036"/>
    <cellStyle name="Comma [0] 22 14" xfId="9038"/>
    <cellStyle name="Comma [0] 22 14 2" xfId="9041"/>
    <cellStyle name="Comma [0] 22 14 3" xfId="9043"/>
    <cellStyle name="Comma [0] 22 15" xfId="9045"/>
    <cellStyle name="Comma [0] 22 16" xfId="9050"/>
    <cellStyle name="Comma [0] 22 2" xfId="9054"/>
    <cellStyle name="Comma [0] 22 2 10" xfId="10540"/>
    <cellStyle name="Comma [0] 22 2 2" xfId="3764"/>
    <cellStyle name="Comma [0] 22 2 2 2" xfId="10543"/>
    <cellStyle name="Comma [0] 22 2 2 2 2" xfId="10546"/>
    <cellStyle name="Comma [0] 22 2 2 2 2 2" xfId="10549"/>
    <cellStyle name="Comma [0] 22 2 2 2 2 3" xfId="10552"/>
    <cellStyle name="Comma [0] 22 2 2 2 3" xfId="10555"/>
    <cellStyle name="Comma [0] 22 2 2 2 3 2" xfId="10558"/>
    <cellStyle name="Comma [0] 22 2 2 2 3 3" xfId="10561"/>
    <cellStyle name="Comma [0] 22 2 2 2 4" xfId="10564"/>
    <cellStyle name="Comma [0] 22 2 2 2 4 2" xfId="10565"/>
    <cellStyle name="Comma [0] 22 2 2 2 4 3" xfId="10566"/>
    <cellStyle name="Comma [0] 22 2 2 2 5" xfId="3663"/>
    <cellStyle name="Comma [0] 22 2 2 2 6" xfId="3808"/>
    <cellStyle name="Comma [0] 22 2 2 3" xfId="10569"/>
    <cellStyle name="Comma [0] 22 2 2 3 2" xfId="10571"/>
    <cellStyle name="Comma [0] 22 2 2 3 3" xfId="10573"/>
    <cellStyle name="Comma [0] 22 2 2 4" xfId="10575"/>
    <cellStyle name="Comma [0] 22 2 2 4 2" xfId="10577"/>
    <cellStyle name="Comma [0] 22 2 2 4 3" xfId="10579"/>
    <cellStyle name="Comma [0] 22 2 2 5" xfId="10580"/>
    <cellStyle name="Comma [0] 22 2 2 5 2" xfId="10582"/>
    <cellStyle name="Comma [0] 22 2 2 5 3" xfId="10584"/>
    <cellStyle name="Comma [0] 22 2 2 6" xfId="10585"/>
    <cellStyle name="Comma [0] 22 2 2 6 2" xfId="10588"/>
    <cellStyle name="Comma [0] 22 2 2 6 3" xfId="10589"/>
    <cellStyle name="Comma [0] 22 2 2 7" xfId="10593"/>
    <cellStyle name="Comma [0] 22 2 2 8" xfId="10595"/>
    <cellStyle name="Comma [0] 22 2 3" xfId="9057"/>
    <cellStyle name="Comma [0] 22 2 3 2" xfId="10598"/>
    <cellStyle name="Comma [0] 22 2 3 2 2" xfId="10599"/>
    <cellStyle name="Comma [0] 22 2 3 2 3" xfId="10312"/>
    <cellStyle name="Comma [0] 22 2 3 3" xfId="5923"/>
    <cellStyle name="Comma [0] 22 2 3 3 2" xfId="10602"/>
    <cellStyle name="Comma [0] 22 2 3 3 3" xfId="10392"/>
    <cellStyle name="Comma [0] 22 2 3 4" xfId="5927"/>
    <cellStyle name="Comma [0] 22 2 3 4 2" xfId="10604"/>
    <cellStyle name="Comma [0] 22 2 3 4 3" xfId="10515"/>
    <cellStyle name="Comma [0] 22 2 3 5" xfId="10607"/>
    <cellStyle name="Comma [0] 22 2 3 6" xfId="10608"/>
    <cellStyle name="Comma [0] 22 2 4" xfId="10610"/>
    <cellStyle name="Comma [0] 22 2 4 2" xfId="10613"/>
    <cellStyle name="Comma [0] 22 2 4 2 2" xfId="10614"/>
    <cellStyle name="Comma [0] 22 2 4 2 2 2" xfId="10616"/>
    <cellStyle name="Comma [0] 22 2 4 2 2 3" xfId="10618"/>
    <cellStyle name="Comma [0] 22 2 4 2 3" xfId="10620"/>
    <cellStyle name="Comma [0] 22 2 4 2 3 2" xfId="10624"/>
    <cellStyle name="Comma [0] 22 2 4 2 3 3" xfId="10627"/>
    <cellStyle name="Comma [0] 22 2 4 2 4" xfId="10629"/>
    <cellStyle name="Comma [0] 22 2 4 2 4 2" xfId="10631"/>
    <cellStyle name="Comma [0] 22 2 4 2 4 3" xfId="10633"/>
    <cellStyle name="Comma [0] 22 2 4 2 5" xfId="10635"/>
    <cellStyle name="Comma [0] 22 2 4 2 6" xfId="4375"/>
    <cellStyle name="Comma [0] 22 2 4 3" xfId="5930"/>
    <cellStyle name="Comma [0] 22 2 4 3 2" xfId="10636"/>
    <cellStyle name="Comma [0] 22 2 4 3 3" xfId="10638"/>
    <cellStyle name="Comma [0] 22 2 4 4" xfId="2391"/>
    <cellStyle name="Comma [0] 22 2 4 4 2" xfId="10639"/>
    <cellStyle name="Comma [0] 22 2 4 4 3" xfId="10641"/>
    <cellStyle name="Comma [0] 22 2 4 5" xfId="2394"/>
    <cellStyle name="Comma [0] 22 2 4 5 2" xfId="10642"/>
    <cellStyle name="Comma [0] 22 2 4 5 3" xfId="10644"/>
    <cellStyle name="Comma [0] 22 2 4 6" xfId="10645"/>
    <cellStyle name="Comma [0] 22 2 4 6 2" xfId="10646"/>
    <cellStyle name="Comma [0] 22 2 4 6 3" xfId="10647"/>
    <cellStyle name="Comma [0] 22 2 4 7" xfId="10649"/>
    <cellStyle name="Comma [0] 22 2 4 8" xfId="10651"/>
    <cellStyle name="Comma [0] 22 2 5" xfId="10652"/>
    <cellStyle name="Comma [0] 22 2 5 2" xfId="10655"/>
    <cellStyle name="Comma [0] 22 2 5 3" xfId="5933"/>
    <cellStyle name="Comma [0] 22 2 6" xfId="10656"/>
    <cellStyle name="Comma [0] 22 2 6 2" xfId="10658"/>
    <cellStyle name="Comma [0] 22 2 6 3" xfId="5937"/>
    <cellStyle name="Comma [0] 22 2 7" xfId="10659"/>
    <cellStyle name="Comma [0] 22 2 7 2" xfId="10660"/>
    <cellStyle name="Comma [0] 22 2 7 3" xfId="3315"/>
    <cellStyle name="Comma [0] 22 2 8" xfId="10661"/>
    <cellStyle name="Comma [0] 22 2 8 2" xfId="10662"/>
    <cellStyle name="Comma [0] 22 2 8 3" xfId="5944"/>
    <cellStyle name="Comma [0] 22 2 9" xfId="10663"/>
    <cellStyle name="Comma [0] 22 3" xfId="9060"/>
    <cellStyle name="Comma [0] 22 3 2" xfId="3779"/>
    <cellStyle name="Comma [0] 22 3 2 2" xfId="10665"/>
    <cellStyle name="Comma [0] 22 3 2 2 2" xfId="10667"/>
    <cellStyle name="Comma [0] 22 3 2 2 3" xfId="10669"/>
    <cellStyle name="Comma [0] 22 3 2 3" xfId="10671"/>
    <cellStyle name="Comma [0] 22 3 2 3 2" xfId="10672"/>
    <cellStyle name="Comma [0] 22 3 2 3 3" xfId="10673"/>
    <cellStyle name="Comma [0] 22 3 2 4" xfId="10675"/>
    <cellStyle name="Comma [0] 22 3 2 4 2" xfId="10678"/>
    <cellStyle name="Comma [0] 22 3 2 4 3" xfId="10680"/>
    <cellStyle name="Comma [0] 22 3 2 5" xfId="10681"/>
    <cellStyle name="Comma [0] 22 3 2 6" xfId="10682"/>
    <cellStyle name="Comma [0] 22 3 3" xfId="9062"/>
    <cellStyle name="Comma [0] 22 3 3 2" xfId="10684"/>
    <cellStyle name="Comma [0] 22 3 3 3" xfId="10686"/>
    <cellStyle name="Comma [0] 22 3 4" xfId="10687"/>
    <cellStyle name="Comma [0] 22 3 4 2" xfId="10689"/>
    <cellStyle name="Comma [0] 22 3 4 3" xfId="10690"/>
    <cellStyle name="Comma [0] 22 3 5" xfId="10691"/>
    <cellStyle name="Comma [0] 22 3 5 2" xfId="10692"/>
    <cellStyle name="Comma [0] 22 3 5 3" xfId="10693"/>
    <cellStyle name="Comma [0] 22 3 6" xfId="10694"/>
    <cellStyle name="Comma [0] 22 3 6 2" xfId="10696"/>
    <cellStyle name="Comma [0] 22 3 6 3" xfId="10698"/>
    <cellStyle name="Comma [0] 22 3 7" xfId="10699"/>
    <cellStyle name="Comma [0] 22 3 8" xfId="10700"/>
    <cellStyle name="Comma [0] 22 4" xfId="9065"/>
    <cellStyle name="Comma [0] 22 4 2" xfId="3793"/>
    <cellStyle name="Comma [0] 22 4 2 2" xfId="6841"/>
    <cellStyle name="Comma [0] 22 4 2 2 2" xfId="10701"/>
    <cellStyle name="Comma [0] 22 4 2 2 3" xfId="10703"/>
    <cellStyle name="Comma [0] 22 4 2 3" xfId="6843"/>
    <cellStyle name="Comma [0] 22 4 2 3 2" xfId="10705"/>
    <cellStyle name="Comma [0] 22 4 2 3 3" xfId="10706"/>
    <cellStyle name="Comma [0] 22 4 2 4" xfId="10707"/>
    <cellStyle name="Comma [0] 22 4 2 4 2" xfId="10710"/>
    <cellStyle name="Comma [0] 22 4 2 4 3" xfId="10712"/>
    <cellStyle name="Comma [0] 22 4 2 5" xfId="10713"/>
    <cellStyle name="Comma [0] 22 4 2 6" xfId="10715"/>
    <cellStyle name="Comma [0] 22 4 3" xfId="6847"/>
    <cellStyle name="Comma [0] 22 4 3 2" xfId="6849"/>
    <cellStyle name="Comma [0] 22 4 3 3" xfId="6851"/>
    <cellStyle name="Comma [0] 22 4 4" xfId="5154"/>
    <cellStyle name="Comma [0] 22 4 4 2" xfId="10716"/>
    <cellStyle name="Comma [0] 22 4 4 3" xfId="10717"/>
    <cellStyle name="Comma [0] 22 4 5" xfId="5162"/>
    <cellStyle name="Comma [0] 22 4 5 2" xfId="10718"/>
    <cellStyle name="Comma [0] 22 4 5 3" xfId="10719"/>
    <cellStyle name="Comma [0] 22 4 6" xfId="10720"/>
    <cellStyle name="Comma [0] 22 4 6 2" xfId="10721"/>
    <cellStyle name="Comma [0] 22 4 6 3" xfId="10722"/>
    <cellStyle name="Comma [0] 22 4 7" xfId="10723"/>
    <cellStyle name="Comma [0] 22 4 8" xfId="10724"/>
    <cellStyle name="Comma [0] 22 5" xfId="9067"/>
    <cellStyle name="Comma [0] 22 5 10" xfId="10725"/>
    <cellStyle name="Comma [0] 22 5 2" xfId="1066"/>
    <cellStyle name="Comma [0] 22 5 2 2" xfId="10727"/>
    <cellStyle name="Comma [0] 22 5 2 2 2" xfId="10728"/>
    <cellStyle name="Comma [0] 22 5 2 2 2 2" xfId="8574"/>
    <cellStyle name="Comma [0] 22 5 2 2 2 2 2" xfId="10736"/>
    <cellStyle name="Comma [0] 22 5 2 2 2 2 3" xfId="10737"/>
    <cellStyle name="Comma [0] 22 5 2 2 2 3" xfId="8577"/>
    <cellStyle name="Comma [0] 22 5 2 2 2 3 2" xfId="10742"/>
    <cellStyle name="Comma [0] 22 5 2 2 2 3 3" xfId="10744"/>
    <cellStyle name="Comma [0] 22 5 2 2 2 4" xfId="10745"/>
    <cellStyle name="Comma [0] 22 5 2 2 2 4 2" xfId="10749"/>
    <cellStyle name="Comma [0] 22 5 2 2 2 4 3" xfId="10750"/>
    <cellStyle name="Comma [0] 22 5 2 2 2 5" xfId="10751"/>
    <cellStyle name="Comma [0] 22 5 2 2 2 6" xfId="10753"/>
    <cellStyle name="Comma [0] 22 5 2 2 3" xfId="10755"/>
    <cellStyle name="Comma [0] 22 5 2 2 3 2" xfId="10759"/>
    <cellStyle name="Comma [0] 22 5 2 2 3 3" xfId="10760"/>
    <cellStyle name="Comma [0] 22 5 2 2 4" xfId="10762"/>
    <cellStyle name="Comma [0] 22 5 2 2 4 2" xfId="10763"/>
    <cellStyle name="Comma [0] 22 5 2 2 4 3" xfId="10764"/>
    <cellStyle name="Comma [0] 22 5 2 2 5" xfId="1345"/>
    <cellStyle name="Comma [0] 22 5 2 2 5 2" xfId="10765"/>
    <cellStyle name="Comma [0] 22 5 2 2 5 3" xfId="10766"/>
    <cellStyle name="Comma [0] 22 5 2 2 6" xfId="1347"/>
    <cellStyle name="Comma [0] 22 5 2 2 6 2" xfId="10767"/>
    <cellStyle name="Comma [0] 22 5 2 2 6 3" xfId="10768"/>
    <cellStyle name="Comma [0] 22 5 2 2 7" xfId="10770"/>
    <cellStyle name="Comma [0] 22 5 2 2 8" xfId="10774"/>
    <cellStyle name="Comma [0] 22 5 2 3" xfId="10776"/>
    <cellStyle name="Comma [0] 22 5 2 3 2" xfId="10777"/>
    <cellStyle name="Comma [0] 22 5 2 3 2 2" xfId="8615"/>
    <cellStyle name="Comma [0] 22 5 2 3 2 3" xfId="8617"/>
    <cellStyle name="Comma [0] 22 5 2 3 3" xfId="10778"/>
    <cellStyle name="Comma [0] 22 5 2 3 3 2" xfId="10779"/>
    <cellStyle name="Comma [0] 22 5 2 3 3 3" xfId="10780"/>
    <cellStyle name="Comma [0] 22 5 2 3 4" xfId="10781"/>
    <cellStyle name="Comma [0] 22 5 2 3 4 2" xfId="10782"/>
    <cellStyle name="Comma [0] 22 5 2 3 4 3" xfId="10783"/>
    <cellStyle name="Comma [0] 22 5 2 3 5" xfId="1355"/>
    <cellStyle name="Comma [0] 22 5 2 3 6" xfId="1359"/>
    <cellStyle name="Comma [0] 22 5 2 4" xfId="10785"/>
    <cellStyle name="Comma [0] 22 5 2 4 2" xfId="10788"/>
    <cellStyle name="Comma [0] 22 5 2 4 3" xfId="10789"/>
    <cellStyle name="Comma [0] 22 5 2 5" xfId="10790"/>
    <cellStyle name="Comma [0] 22 5 2 5 2" xfId="10793"/>
    <cellStyle name="Comma [0] 22 5 2 5 3" xfId="10794"/>
    <cellStyle name="Comma [0] 22 5 2 6" xfId="10795"/>
    <cellStyle name="Comma [0] 22 5 2 6 2" xfId="10186"/>
    <cellStyle name="Comma [0] 22 5 2 6 3" xfId="10188"/>
    <cellStyle name="Comma [0] 22 5 2 7" xfId="10796"/>
    <cellStyle name="Comma [0] 22 5 2 7 2" xfId="10797"/>
    <cellStyle name="Comma [0] 22 5 2 7 3" xfId="10798"/>
    <cellStyle name="Comma [0] 22 5 2 8" xfId="10799"/>
    <cellStyle name="Comma [0] 22 5 2 9" xfId="10801"/>
    <cellStyle name="Comma [0] 22 5 3" xfId="9069"/>
    <cellStyle name="Comma [0] 22 5 3 2" xfId="10803"/>
    <cellStyle name="Comma [0] 22 5 3 2 2" xfId="10804"/>
    <cellStyle name="Comma [0] 22 5 3 2 2 2" xfId="10809"/>
    <cellStyle name="Comma [0] 22 5 3 2 2 3" xfId="10811"/>
    <cellStyle name="Comma [0] 22 5 3 2 3" xfId="10812"/>
    <cellStyle name="Comma [0] 22 5 3 2 3 2" xfId="10817"/>
    <cellStyle name="Comma [0] 22 5 3 2 3 3" xfId="10819"/>
    <cellStyle name="Comma [0] 22 5 3 2 4" xfId="10822"/>
    <cellStyle name="Comma [0] 22 5 3 2 4 2" xfId="10823"/>
    <cellStyle name="Comma [0] 22 5 3 2 4 3" xfId="10825"/>
    <cellStyle name="Comma [0] 22 5 3 2 5" xfId="10826"/>
    <cellStyle name="Comma [0] 22 5 3 2 6" xfId="6475"/>
    <cellStyle name="Comma [0] 22 5 3 3" xfId="10828"/>
    <cellStyle name="Comma [0] 22 5 3 3 2" xfId="10829"/>
    <cellStyle name="Comma [0] 22 5 3 3 3" xfId="10831"/>
    <cellStyle name="Comma [0] 22 5 3 4" xfId="10833"/>
    <cellStyle name="Comma [0] 22 5 3 4 2" xfId="10835"/>
    <cellStyle name="Comma [0] 22 5 3 4 3" xfId="10837"/>
    <cellStyle name="Comma [0] 22 5 3 5" xfId="10838"/>
    <cellStyle name="Comma [0] 22 5 3 5 2" xfId="10840"/>
    <cellStyle name="Comma [0] 22 5 3 5 3" xfId="10842"/>
    <cellStyle name="Comma [0] 22 5 3 6" xfId="10843"/>
    <cellStyle name="Comma [0] 22 5 3 6 2" xfId="10287"/>
    <cellStyle name="Comma [0] 22 5 3 6 3" xfId="10289"/>
    <cellStyle name="Comma [0] 22 5 3 7" xfId="10844"/>
    <cellStyle name="Comma [0] 22 5 3 8" xfId="10845"/>
    <cellStyle name="Comma [0] 22 5 4" xfId="10846"/>
    <cellStyle name="Comma [0] 22 5 4 2" xfId="10847"/>
    <cellStyle name="Comma [0] 22 5 4 2 2" xfId="10848"/>
    <cellStyle name="Comma [0] 22 5 4 2 3" xfId="10851"/>
    <cellStyle name="Comma [0] 22 5 4 3" xfId="10855"/>
    <cellStyle name="Comma [0] 22 5 4 3 2" xfId="10856"/>
    <cellStyle name="Comma [0] 22 5 4 3 3" xfId="10858"/>
    <cellStyle name="Comma [0] 22 5 4 4" xfId="10859"/>
    <cellStyle name="Comma [0] 22 5 4 4 2" xfId="10348"/>
    <cellStyle name="Comma [0] 22 5 4 4 3" xfId="10352"/>
    <cellStyle name="Comma [0] 22 5 4 5" xfId="10861"/>
    <cellStyle name="Comma [0] 22 5 4 6" xfId="10864"/>
    <cellStyle name="Comma [0] 22 5 5" xfId="10865"/>
    <cellStyle name="Comma [0] 22 5 5 2" xfId="10866"/>
    <cellStyle name="Comma [0] 22 5 5 3" xfId="10867"/>
    <cellStyle name="Comma [0] 22 5 6" xfId="10868"/>
    <cellStyle name="Comma [0] 22 5 6 2" xfId="10869"/>
    <cellStyle name="Comma [0] 22 5 6 3" xfId="10870"/>
    <cellStyle name="Comma [0] 22 5 7" xfId="10871"/>
    <cellStyle name="Comma [0] 22 5 7 2" xfId="10873"/>
    <cellStyle name="Comma [0] 22 5 7 3" xfId="10875"/>
    <cellStyle name="Comma [0] 22 5 8" xfId="10876"/>
    <cellStyle name="Comma [0] 22 5 8 2" xfId="10877"/>
    <cellStyle name="Comma [0] 22 5 8 3" xfId="10878"/>
    <cellStyle name="Comma [0] 22 5 9" xfId="10879"/>
    <cellStyle name="Comma [0] 22 6" xfId="7673"/>
    <cellStyle name="Comma [0] 22 6 2" xfId="6855"/>
    <cellStyle name="Comma [0] 22 6 2 2" xfId="10881"/>
    <cellStyle name="Comma [0] 22 6 2 2 2" xfId="10883"/>
    <cellStyle name="Comma [0] 22 6 2 2 3" xfId="10885"/>
    <cellStyle name="Comma [0] 22 6 2 3" xfId="10887"/>
    <cellStyle name="Comma [0] 22 6 2 3 2" xfId="10888"/>
    <cellStyle name="Comma [0] 22 6 2 3 3" xfId="10889"/>
    <cellStyle name="Comma [0] 22 6 2 4" xfId="10891"/>
    <cellStyle name="Comma [0] 22 6 2 4 2" xfId="10893"/>
    <cellStyle name="Comma [0] 22 6 2 4 3" xfId="10894"/>
    <cellStyle name="Comma [0] 22 6 2 5" xfId="10895"/>
    <cellStyle name="Comma [0] 22 6 2 6" xfId="7588"/>
    <cellStyle name="Comma [0] 22 6 3" xfId="9071"/>
    <cellStyle name="Comma [0] 22 6 3 2" xfId="10897"/>
    <cellStyle name="Comma [0] 22 6 3 3" xfId="10899"/>
    <cellStyle name="Comma [0] 22 6 4" xfId="10900"/>
    <cellStyle name="Comma [0] 22 6 4 2" xfId="10901"/>
    <cellStyle name="Comma [0] 22 6 4 3" xfId="10902"/>
    <cellStyle name="Comma [0] 22 6 5" xfId="10903"/>
    <cellStyle name="Comma [0] 22 6 5 2" xfId="10905"/>
    <cellStyle name="Comma [0] 22 6 5 3" xfId="10906"/>
    <cellStyle name="Comma [0] 22 6 6" xfId="10907"/>
    <cellStyle name="Comma [0] 22 6 6 2" xfId="10909"/>
    <cellStyle name="Comma [0] 22 6 6 3" xfId="10910"/>
    <cellStyle name="Comma [0] 22 6 7" xfId="10911"/>
    <cellStyle name="Comma [0] 22 6 8" xfId="10912"/>
    <cellStyle name="Comma [0] 22 7" xfId="7676"/>
    <cellStyle name="Comma [0] 22 7 2" xfId="6863"/>
    <cellStyle name="Comma [0] 22 7 2 2" xfId="9099"/>
    <cellStyle name="Comma [0] 22 7 2 2 2" xfId="9103"/>
    <cellStyle name="Comma [0] 22 7 2 2 3" xfId="9131"/>
    <cellStyle name="Comma [0] 22 7 2 3" xfId="9160"/>
    <cellStyle name="Comma [0] 22 7 2 3 2" xfId="9163"/>
    <cellStyle name="Comma [0] 22 7 2 3 3" xfId="9166"/>
    <cellStyle name="Comma [0] 22 7 2 4" xfId="9170"/>
    <cellStyle name="Comma [0] 22 7 2 4 2" xfId="9174"/>
    <cellStyle name="Comma [0] 22 7 2 4 3" xfId="9178"/>
    <cellStyle name="Comma [0] 22 7 2 5" xfId="9181"/>
    <cellStyle name="Comma [0] 22 7 2 6" xfId="7682"/>
    <cellStyle name="Comma [0] 22 7 3" xfId="9075"/>
    <cellStyle name="Comma [0] 22 7 3 2" xfId="9217"/>
    <cellStyle name="Comma [0] 22 7 3 3" xfId="9286"/>
    <cellStyle name="Comma [0] 22 7 4" xfId="10915"/>
    <cellStyle name="Comma [0] 22 7 4 2" xfId="10920"/>
    <cellStyle name="Comma [0] 22 7 4 3" xfId="10925"/>
    <cellStyle name="Comma [0] 22 7 5" xfId="10928"/>
    <cellStyle name="Comma [0] 22 7 5 2" xfId="10933"/>
    <cellStyle name="Comma [0] 22 7 5 3" xfId="10938"/>
    <cellStyle name="Comma [0] 22 7 6" xfId="10941"/>
    <cellStyle name="Comma [0] 22 7 6 2" xfId="10946"/>
    <cellStyle name="Comma [0] 22 7 6 3" xfId="10951"/>
    <cellStyle name="Comma [0] 22 7 7" xfId="10954"/>
    <cellStyle name="Comma [0] 22 7 8" xfId="10957"/>
    <cellStyle name="Comma [0] 22 8" xfId="9078"/>
    <cellStyle name="Comma [0] 22 8 2" xfId="6867"/>
    <cellStyle name="Comma [0] 22 8 3" xfId="9080"/>
    <cellStyle name="Comma [0] 22 9" xfId="9086"/>
    <cellStyle name="Comma [0] 22 9 2" xfId="9088"/>
    <cellStyle name="Comma [0] 22 9 3" xfId="9090"/>
    <cellStyle name="Comma [0] 22_OT All SP Juni '12" xfId="10958"/>
    <cellStyle name="Comma [0] 23" xfId="6861"/>
    <cellStyle name="Comma [0] 23 10" xfId="9093"/>
    <cellStyle name="Comma [0] 23 10 2" xfId="3084"/>
    <cellStyle name="Comma [0] 23 10 3" xfId="10959"/>
    <cellStyle name="Comma [0] 23 11" xfId="9095"/>
    <cellStyle name="Comma [0] 23 11 2" xfId="5671"/>
    <cellStyle name="Comma [0] 23 11 2 2" xfId="10961"/>
    <cellStyle name="Comma [0] 23 11 2 3" xfId="10963"/>
    <cellStyle name="Comma [0] 23 11 3" xfId="10966"/>
    <cellStyle name="Comma [0] 23 11 3 2" xfId="10968"/>
    <cellStyle name="Comma [0] 23 11 3 3" xfId="10970"/>
    <cellStyle name="Comma [0] 23 11 4" xfId="10973"/>
    <cellStyle name="Comma [0] 23 11 4 2" xfId="10975"/>
    <cellStyle name="Comma [0] 23 11 4 3" xfId="10977"/>
    <cellStyle name="Comma [0] 23 11 5" xfId="10978"/>
    <cellStyle name="Comma [0] 23 11 6" xfId="10979"/>
    <cellStyle name="Comma [0] 23 12" xfId="10980"/>
    <cellStyle name="Comma [0] 23 12 2" xfId="10981"/>
    <cellStyle name="Comma [0] 23 12 3" xfId="10984"/>
    <cellStyle name="Comma [0] 23 13" xfId="10985"/>
    <cellStyle name="Comma [0] 23 13 2" xfId="10986"/>
    <cellStyle name="Comma [0] 23 13 3" xfId="10990"/>
    <cellStyle name="Comma [0] 23 14" xfId="10991"/>
    <cellStyle name="Comma [0] 23 14 2" xfId="10992"/>
    <cellStyle name="Comma [0] 23 14 3" xfId="10993"/>
    <cellStyle name="Comma [0] 23 15" xfId="10994"/>
    <cellStyle name="Comma [0] 23 15 2" xfId="10995"/>
    <cellStyle name="Comma [0] 23 15 3" xfId="10996"/>
    <cellStyle name="Comma [0] 23 16" xfId="10997"/>
    <cellStyle name="Comma [0] 23 17" xfId="10998"/>
    <cellStyle name="Comma [0] 23 2" xfId="9098"/>
    <cellStyle name="Comma [0] 23 2 2" xfId="9102"/>
    <cellStyle name="Comma [0] 23 2 2 2" xfId="9106"/>
    <cellStyle name="Comma [0] 23 2 2 3" xfId="9113"/>
    <cellStyle name="Comma [0] 23 2 3" xfId="9130"/>
    <cellStyle name="Comma [0] 23 2 4" xfId="9139"/>
    <cellStyle name="Comma [0] 23 2_DATABASE 1212" xfId="11004"/>
    <cellStyle name="Comma [0] 23 3" xfId="9159"/>
    <cellStyle name="Comma [0] 23 3 2" xfId="9162"/>
    <cellStyle name="Comma [0] 23 3 3" xfId="9165"/>
    <cellStyle name="Comma [0] 23 4" xfId="9169"/>
    <cellStyle name="Comma [0] 23 4 2" xfId="9173"/>
    <cellStyle name="Comma [0] 23 4 3" xfId="9177"/>
    <cellStyle name="Comma [0] 23 5" xfId="9180"/>
    <cellStyle name="Comma [0] 23 5 2" xfId="9183"/>
    <cellStyle name="Comma [0] 23 5 3" xfId="9188"/>
    <cellStyle name="Comma [0] 23 6" xfId="7681"/>
    <cellStyle name="Comma [0] 23 6 2" xfId="7685"/>
    <cellStyle name="Comma [0] 23 6 3" xfId="7688"/>
    <cellStyle name="Comma [0] 23 7" xfId="7691"/>
    <cellStyle name="Comma [0] 23 7 2" xfId="7694"/>
    <cellStyle name="Comma [0] 23 7 3" xfId="7697"/>
    <cellStyle name="Comma [0] 23 8" xfId="7701"/>
    <cellStyle name="Comma [0] 23 8 2" xfId="7704"/>
    <cellStyle name="Comma [0] 23 8 3" xfId="7707"/>
    <cellStyle name="Comma [0] 23 9" xfId="9202"/>
    <cellStyle name="Comma [0] 23 9 2" xfId="9204"/>
    <cellStyle name="Comma [0] 23 9 3" xfId="9206"/>
    <cellStyle name="Comma [0] 23_DATABASE 1212" xfId="11005"/>
    <cellStyle name="Comma [0] 24" xfId="9073"/>
    <cellStyle name="Comma [0] 24 10" xfId="9211"/>
    <cellStyle name="Comma [0] 24 10 2" xfId="11006"/>
    <cellStyle name="Comma [0] 24 10 3" xfId="11007"/>
    <cellStyle name="Comma [0] 24 11" xfId="9213"/>
    <cellStyle name="Comma [0] 24 12" xfId="11008"/>
    <cellStyle name="Comma [0] 24 2" xfId="9216"/>
    <cellStyle name="Comma [0] 24 2 10" xfId="11009"/>
    <cellStyle name="Comma [0] 24 2 2" xfId="9220"/>
    <cellStyle name="Comma [0] 24 2 2 2" xfId="9223"/>
    <cellStyle name="Comma [0] 24 2 2 3" xfId="9231"/>
    <cellStyle name="Comma [0] 24 2 3" xfId="9248"/>
    <cellStyle name="Comma [0] 24 2 3 2" xfId="9251"/>
    <cellStyle name="Comma [0] 24 2 3 2 2" xfId="11011"/>
    <cellStyle name="Comma [0] 24 2 3 2 2 2" xfId="7230"/>
    <cellStyle name="Comma [0] 24 2 3 2 2 3" xfId="11012"/>
    <cellStyle name="Comma [0] 24 2 3 2 3" xfId="11014"/>
    <cellStyle name="Comma [0] 24 2 3 2 3 2" xfId="11015"/>
    <cellStyle name="Comma [0] 24 2 3 2 3 3" xfId="11017"/>
    <cellStyle name="Comma [0] 24 2 3 2 4" xfId="11019"/>
    <cellStyle name="Comma [0] 24 2 3 2 4 2" xfId="11021"/>
    <cellStyle name="Comma [0] 24 2 3 2 4 3" xfId="11023"/>
    <cellStyle name="Comma [0] 24 2 3 2 5" xfId="8282"/>
    <cellStyle name="Comma [0] 24 2 3 2 6" xfId="8285"/>
    <cellStyle name="Comma [0] 24 2 3 3" xfId="9255"/>
    <cellStyle name="Comma [0] 24 2 3 3 2" xfId="581"/>
    <cellStyle name="Comma [0] 24 2 3 3 3" xfId="1859"/>
    <cellStyle name="Comma [0] 24 2 3 4" xfId="11025"/>
    <cellStyle name="Comma [0] 24 2 3 4 2" xfId="2650"/>
    <cellStyle name="Comma [0] 24 2 3 4 3" xfId="2098"/>
    <cellStyle name="Comma [0] 24 2 3 5" xfId="11028"/>
    <cellStyle name="Comma [0] 24 2 3 5 2" xfId="11030"/>
    <cellStyle name="Comma [0] 24 2 3 5 3" xfId="11032"/>
    <cellStyle name="Comma [0] 24 2 3 6" xfId="11034"/>
    <cellStyle name="Comma [0] 24 2 3 6 2" xfId="11036"/>
    <cellStyle name="Comma [0] 24 2 3 6 3" xfId="11038"/>
    <cellStyle name="Comma [0] 24 2 3 7" xfId="3857"/>
    <cellStyle name="Comma [0] 24 2 3 8" xfId="2792"/>
    <cellStyle name="Comma [0] 24 2 4" xfId="9258"/>
    <cellStyle name="Comma [0] 24 2 4 2" xfId="9260"/>
    <cellStyle name="Comma [0] 24 2 4 2 2" xfId="11040"/>
    <cellStyle name="Comma [0] 24 2 4 2 3" xfId="11041"/>
    <cellStyle name="Comma [0] 24 2 4 3" xfId="9262"/>
    <cellStyle name="Comma [0] 24 2 4 3 2" xfId="11042"/>
    <cellStyle name="Comma [0] 24 2 4 3 3" xfId="11043"/>
    <cellStyle name="Comma [0] 24 2 4 4" xfId="2551"/>
    <cellStyle name="Comma [0] 24 2 4 4 2" xfId="2701"/>
    <cellStyle name="Comma [0] 24 2 4 4 3" xfId="2708"/>
    <cellStyle name="Comma [0] 24 2 4 5" xfId="2554"/>
    <cellStyle name="Comma [0] 24 2 4 6" xfId="11044"/>
    <cellStyle name="Comma [0] 24 2 5" xfId="9264"/>
    <cellStyle name="Comma [0] 24 2 5 2" xfId="9266"/>
    <cellStyle name="Comma [0] 24 2 5 3" xfId="9268"/>
    <cellStyle name="Comma [0] 24 2 6" xfId="9270"/>
    <cellStyle name="Comma [0] 24 2 6 2" xfId="9272"/>
    <cellStyle name="Comma [0] 24 2 6 3" xfId="9274"/>
    <cellStyle name="Comma [0] 24 2 7" xfId="9278"/>
    <cellStyle name="Comma [0] 24 2 7 2" xfId="11046"/>
    <cellStyle name="Comma [0] 24 2 7 3" xfId="11047"/>
    <cellStyle name="Comma [0] 24 2 8" xfId="9282"/>
    <cellStyle name="Comma [0] 24 2 8 2" xfId="11048"/>
    <cellStyle name="Comma [0] 24 2 8 3" xfId="11049"/>
    <cellStyle name="Comma [0] 24 2 9" xfId="7929"/>
    <cellStyle name="Comma [0] 24 3" xfId="9285"/>
    <cellStyle name="Comma [0] 24 3 2" xfId="9288"/>
    <cellStyle name="Comma [0] 24 3 2 2" xfId="11050"/>
    <cellStyle name="Comma [0] 24 3 2 2 2" xfId="11051"/>
    <cellStyle name="Comma [0] 24 3 2 2 3" xfId="11052"/>
    <cellStyle name="Comma [0] 24 3 2 3" xfId="11053"/>
    <cellStyle name="Comma [0] 24 3 2 3 2" xfId="11054"/>
    <cellStyle name="Comma [0] 24 3 2 3 3" xfId="11056"/>
    <cellStyle name="Comma [0] 24 3 2 4" xfId="11058"/>
    <cellStyle name="Comma [0] 24 3 2 4 2" xfId="11062"/>
    <cellStyle name="Comma [0] 24 3 2 4 3" xfId="11065"/>
    <cellStyle name="Comma [0] 24 3 2 5" xfId="11067"/>
    <cellStyle name="Comma [0] 24 3 2 6" xfId="11069"/>
    <cellStyle name="Comma [0] 24 3 3" xfId="9290"/>
    <cellStyle name="Comma [0] 24 3 3 2" xfId="11073"/>
    <cellStyle name="Comma [0] 24 3 3 3" xfId="11076"/>
    <cellStyle name="Comma [0] 24 3 4" xfId="11077"/>
    <cellStyle name="Comma [0] 24 3 4 2" xfId="11078"/>
    <cellStyle name="Comma [0] 24 3 4 3" xfId="11079"/>
    <cellStyle name="Comma [0] 24 3 5" xfId="11080"/>
    <cellStyle name="Comma [0] 24 3 5 2" xfId="11081"/>
    <cellStyle name="Comma [0] 24 3 5 3" xfId="11082"/>
    <cellStyle name="Comma [0] 24 3 6" xfId="11083"/>
    <cellStyle name="Comma [0] 24 3 6 2" xfId="11084"/>
    <cellStyle name="Comma [0] 24 3 6 3" xfId="11085"/>
    <cellStyle name="Comma [0] 24 3 7" xfId="11088"/>
    <cellStyle name="Comma [0] 24 3 8" xfId="11091"/>
    <cellStyle name="Comma [0] 24 4" xfId="9293"/>
    <cellStyle name="Comma [0] 24 4 2" xfId="9295"/>
    <cellStyle name="Comma [0] 24 4 3" xfId="9297"/>
    <cellStyle name="Comma [0] 24 5" xfId="9299"/>
    <cellStyle name="Comma [0] 24 5 2" xfId="9301"/>
    <cellStyle name="Comma [0] 24 5 2 2" xfId="9303"/>
    <cellStyle name="Comma [0] 24 5 2 2 2" xfId="11092"/>
    <cellStyle name="Comma [0] 24 5 2 2 3" xfId="11093"/>
    <cellStyle name="Comma [0] 24 5 2 3" xfId="9305"/>
    <cellStyle name="Comma [0] 24 5 2 3 2" xfId="11094"/>
    <cellStyle name="Comma [0] 24 5 2 3 3" xfId="11095"/>
    <cellStyle name="Comma [0] 24 5 2 4" xfId="11096"/>
    <cellStyle name="Comma [0] 24 5 2 4 2" xfId="11100"/>
    <cellStyle name="Comma [0] 24 5 2 4 3" xfId="11102"/>
    <cellStyle name="Comma [0] 24 5 2 5" xfId="11105"/>
    <cellStyle name="Comma [0] 24 5 2 6" xfId="11108"/>
    <cellStyle name="Comma [0] 24 5 3" xfId="9307"/>
    <cellStyle name="Comma [0] 24 5 3 2" xfId="9310"/>
    <cellStyle name="Comma [0] 24 5 3 3" xfId="9313"/>
    <cellStyle name="Comma [0] 24 5 4" xfId="9315"/>
    <cellStyle name="Comma [0] 24 5 4 2" xfId="9319"/>
    <cellStyle name="Comma [0] 24 5 4 3" xfId="9321"/>
    <cellStyle name="Comma [0] 24 5 5" xfId="9323"/>
    <cellStyle name="Comma [0] 24 5 5 2" xfId="11110"/>
    <cellStyle name="Comma [0] 24 5 5 3" xfId="11111"/>
    <cellStyle name="Comma [0] 24 5 6" xfId="9327"/>
    <cellStyle name="Comma [0] 24 5 6 2" xfId="11112"/>
    <cellStyle name="Comma [0] 24 5 6 3" xfId="11113"/>
    <cellStyle name="Comma [0] 24 5 7" xfId="11114"/>
    <cellStyle name="Comma [0] 24 5 8" xfId="11115"/>
    <cellStyle name="Comma [0] 24 6" xfId="7714"/>
    <cellStyle name="Comma [0] 24 6 2" xfId="9330"/>
    <cellStyle name="Comma [0] 24 6 2 2" xfId="11116"/>
    <cellStyle name="Comma [0] 24 6 2 3" xfId="11117"/>
    <cellStyle name="Comma [0] 24 6 3" xfId="9333"/>
    <cellStyle name="Comma [0] 24 6 3 2" xfId="11119"/>
    <cellStyle name="Comma [0] 24 6 3 3" xfId="11121"/>
    <cellStyle name="Comma [0] 24 6 4" xfId="11122"/>
    <cellStyle name="Comma [0] 24 6 4 2" xfId="11125"/>
    <cellStyle name="Comma [0] 24 6 4 3" xfId="11126"/>
    <cellStyle name="Comma [0] 24 6 5" xfId="11127"/>
    <cellStyle name="Comma [0] 24 6 6" xfId="11130"/>
    <cellStyle name="Comma [0] 24 7" xfId="7718"/>
    <cellStyle name="Comma [0] 24 7 2" xfId="9336"/>
    <cellStyle name="Comma [0] 24 7 3" xfId="9339"/>
    <cellStyle name="Comma [0] 24 8" xfId="9343"/>
    <cellStyle name="Comma [0] 24 8 2" xfId="9346"/>
    <cellStyle name="Comma [0] 24 8 3" xfId="9349"/>
    <cellStyle name="Comma [0] 24 9" xfId="9354"/>
    <cellStyle name="Comma [0] 24 9 2" xfId="9356"/>
    <cellStyle name="Comma [0] 24 9 3" xfId="9358"/>
    <cellStyle name="Comma [0] 24_DATABASE 1212" xfId="11133"/>
    <cellStyle name="Comma [0] 25" xfId="10913"/>
    <cellStyle name="Comma [0] 25 10" xfId="11135"/>
    <cellStyle name="Comma [0] 25 11" xfId="11138"/>
    <cellStyle name="Comma [0] 25 2" xfId="10917"/>
    <cellStyle name="Comma [0] 25 2 2" xfId="11140"/>
    <cellStyle name="Comma [0] 25 2 2 2" xfId="11145"/>
    <cellStyle name="Comma [0] 25 2 2 2 2" xfId="11146"/>
    <cellStyle name="Comma [0] 25 2 2 2 3" xfId="11147"/>
    <cellStyle name="Comma [0] 25 2 2 3" xfId="11150"/>
    <cellStyle name="Comma [0] 25 2 2 3 2" xfId="11152"/>
    <cellStyle name="Comma [0] 25 2 2 3 3" xfId="11154"/>
    <cellStyle name="Comma [0] 25 2 2 4" xfId="11156"/>
    <cellStyle name="Comma [0] 25 2 2 4 2" xfId="11157"/>
    <cellStyle name="Comma [0] 25 2 2 4 3" xfId="11158"/>
    <cellStyle name="Comma [0] 25 2 2 5" xfId="11160"/>
    <cellStyle name="Comma [0] 25 2 2 6" xfId="11161"/>
    <cellStyle name="Comma [0] 25 2 3" xfId="11163"/>
    <cellStyle name="Comma [0] 25 2 3 2" xfId="11167"/>
    <cellStyle name="Comma [0] 25 2 3 3" xfId="11169"/>
    <cellStyle name="Comma [0] 25 2 4" xfId="11171"/>
    <cellStyle name="Comma [0] 25 2 4 2" xfId="11172"/>
    <cellStyle name="Comma [0] 25 2 4 3" xfId="11174"/>
    <cellStyle name="Comma [0] 25 2 5" xfId="11176"/>
    <cellStyle name="Comma [0] 25 2 5 2" xfId="11178"/>
    <cellStyle name="Comma [0] 25 2 5 3" xfId="11181"/>
    <cellStyle name="Comma [0] 25 2 6" xfId="11183"/>
    <cellStyle name="Comma [0] 25 2 6 2" xfId="11185"/>
    <cellStyle name="Comma [0] 25 2 6 3" xfId="11188"/>
    <cellStyle name="Comma [0] 25 2 7" xfId="11189"/>
    <cellStyle name="Comma [0] 25 2 8" xfId="11195"/>
    <cellStyle name="Comma [0] 25 3" xfId="10922"/>
    <cellStyle name="Comma [0] 25 3 2" xfId="11202"/>
    <cellStyle name="Comma [0] 25 3 3" xfId="11205"/>
    <cellStyle name="Comma [0] 25 4" xfId="11209"/>
    <cellStyle name="Comma [0] 25 4 2" xfId="11212"/>
    <cellStyle name="Comma [0] 25 4 2 2" xfId="11215"/>
    <cellStyle name="Comma [0] 25 4 2 2 2" xfId="11217"/>
    <cellStyle name="Comma [0] 25 4 2 2 3" xfId="11218"/>
    <cellStyle name="Comma [0] 25 4 2 3" xfId="11221"/>
    <cellStyle name="Comma [0] 25 4 2 3 2" xfId="11224"/>
    <cellStyle name="Comma [0] 25 4 2 3 3" xfId="11226"/>
    <cellStyle name="Comma [0] 25 4 2 4" xfId="11229"/>
    <cellStyle name="Comma [0] 25 4 2 4 2" xfId="11233"/>
    <cellStyle name="Comma [0] 25 4 2 4 3" xfId="11234"/>
    <cellStyle name="Comma [0] 25 4 2 5" xfId="11237"/>
    <cellStyle name="Comma [0] 25 4 2 6" xfId="11239"/>
    <cellStyle name="Comma [0] 25 4 3" xfId="11240"/>
    <cellStyle name="Comma [0] 25 4 3 2" xfId="11243"/>
    <cellStyle name="Comma [0] 25 4 3 3" xfId="11246"/>
    <cellStyle name="Comma [0] 25 4 4" xfId="11248"/>
    <cellStyle name="Comma [0] 25 4 4 2" xfId="11250"/>
    <cellStyle name="Comma [0] 25 4 4 3" xfId="11253"/>
    <cellStyle name="Comma [0] 25 4 5" xfId="11256"/>
    <cellStyle name="Comma [0] 25 4 5 2" xfId="11259"/>
    <cellStyle name="Comma [0] 25 4 5 3" xfId="11262"/>
    <cellStyle name="Comma [0] 25 4 6" xfId="11264"/>
    <cellStyle name="Comma [0] 25 4 6 2" xfId="11267"/>
    <cellStyle name="Comma [0] 25 4 6 3" xfId="11270"/>
    <cellStyle name="Comma [0] 25 4 7" xfId="668"/>
    <cellStyle name="Comma [0] 25 4 8" xfId="5295"/>
    <cellStyle name="Comma [0] 25 5" xfId="11271"/>
    <cellStyle name="Comma [0] 25 5 2" xfId="11274"/>
    <cellStyle name="Comma [0] 25 5 2 2" xfId="11277"/>
    <cellStyle name="Comma [0] 25 5 2 3" xfId="11279"/>
    <cellStyle name="Comma [0] 25 5 3" xfId="11280"/>
    <cellStyle name="Comma [0] 25 5 3 2" xfId="11284"/>
    <cellStyle name="Comma [0] 25 5 3 3" xfId="11287"/>
    <cellStyle name="Comma [0] 25 5 4" xfId="11288"/>
    <cellStyle name="Comma [0] 25 5 4 2" xfId="11290"/>
    <cellStyle name="Comma [0] 25 5 4 3" xfId="11293"/>
    <cellStyle name="Comma [0] 25 5 5" xfId="11295"/>
    <cellStyle name="Comma [0] 25 5 6" xfId="11297"/>
    <cellStyle name="Comma [0] 25 6" xfId="7722"/>
    <cellStyle name="Comma [0] 25 6 2" xfId="11298"/>
    <cellStyle name="Comma [0] 25 6 3" xfId="11300"/>
    <cellStyle name="Comma [0] 25 7" xfId="7728"/>
    <cellStyle name="Comma [0] 25 7 2" xfId="11303"/>
    <cellStyle name="Comma [0] 25 7 3" xfId="11306"/>
    <cellStyle name="Comma [0] 25 8" xfId="11308"/>
    <cellStyle name="Comma [0] 25 8 2" xfId="11311"/>
    <cellStyle name="Comma [0] 25 8 3" xfId="11314"/>
    <cellStyle name="Comma [0] 25 9" xfId="11316"/>
    <cellStyle name="Comma [0] 25 9 2" xfId="11320"/>
    <cellStyle name="Comma [0] 25 9 3" xfId="11322"/>
    <cellStyle name="Comma [0] 26" xfId="10926"/>
    <cellStyle name="Comma [0] 26 10" xfId="11323"/>
    <cellStyle name="Comma [0] 26 2" xfId="10930"/>
    <cellStyle name="Comma [0] 26 2 2" xfId="2234"/>
    <cellStyle name="Comma [0] 26 2 3" xfId="6099"/>
    <cellStyle name="Comma [0] 26 3" xfId="10935"/>
    <cellStyle name="Comma [0] 26 3 2" xfId="11327"/>
    <cellStyle name="Comma [0] 26 3 2 2" xfId="11332"/>
    <cellStyle name="Comma [0] 26 3 2 2 2" xfId="11338"/>
    <cellStyle name="Comma [0] 26 3 2 2 3" xfId="11342"/>
    <cellStyle name="Comma [0] 26 3 2 3" xfId="11346"/>
    <cellStyle name="Comma [0] 26 3 2 3 2" xfId="11349"/>
    <cellStyle name="Comma [0] 26 3 2 3 3" xfId="11352"/>
    <cellStyle name="Comma [0] 26 3 2 4" xfId="11356"/>
    <cellStyle name="Comma [0] 26 3 2 4 2" xfId="11361"/>
    <cellStyle name="Comma [0] 26 3 2 4 3" xfId="11364"/>
    <cellStyle name="Comma [0] 26 3 2 5" xfId="8087"/>
    <cellStyle name="Comma [0] 26 3 2 6" xfId="8095"/>
    <cellStyle name="Comma [0] 26 3 3" xfId="11368"/>
    <cellStyle name="Comma [0] 26 3 3 2" xfId="11373"/>
    <cellStyle name="Comma [0] 26 3 3 3" xfId="11379"/>
    <cellStyle name="Comma [0] 26 3 4" xfId="11383"/>
    <cellStyle name="Comma [0] 26 3 4 2" xfId="11386"/>
    <cellStyle name="Comma [0] 26 3 4 3" xfId="11391"/>
    <cellStyle name="Comma [0] 26 3 5" xfId="11395"/>
    <cellStyle name="Comma [0] 26 3 5 2" xfId="11398"/>
    <cellStyle name="Comma [0] 26 3 5 3" xfId="11403"/>
    <cellStyle name="Comma [0] 26 3 6" xfId="11406"/>
    <cellStyle name="Comma [0] 26 3 6 2" xfId="11408"/>
    <cellStyle name="Comma [0] 26 3 6 3" xfId="11412"/>
    <cellStyle name="Comma [0] 26 3 7" xfId="11415"/>
    <cellStyle name="Comma [0] 26 3 8" xfId="11417"/>
    <cellStyle name="Comma [0] 26 4" xfId="11420"/>
    <cellStyle name="Comma [0] 26 4 2" xfId="11425"/>
    <cellStyle name="Comma [0] 26 4 2 2" xfId="11431"/>
    <cellStyle name="Comma [0] 26 4 2 3" xfId="11437"/>
    <cellStyle name="Comma [0] 26 4 3" xfId="11441"/>
    <cellStyle name="Comma [0] 26 4 3 2" xfId="11446"/>
    <cellStyle name="Comma [0] 26 4 3 3" xfId="11451"/>
    <cellStyle name="Comma [0] 26 4 4" xfId="11455"/>
    <cellStyle name="Comma [0] 26 4 4 2" xfId="11458"/>
    <cellStyle name="Comma [0] 26 4 4 3" xfId="11461"/>
    <cellStyle name="Comma [0] 26 4 5" xfId="11465"/>
    <cellStyle name="Comma [0] 26 4 6" xfId="11468"/>
    <cellStyle name="Comma [0] 26 5" xfId="11470"/>
    <cellStyle name="Comma [0] 26 5 2" xfId="11477"/>
    <cellStyle name="Comma [0] 26 5 3" xfId="11482"/>
    <cellStyle name="Comma [0] 26 6" xfId="3291"/>
    <cellStyle name="Comma [0] 26 6 2" xfId="11487"/>
    <cellStyle name="Comma [0] 26 6 3" xfId="11492"/>
    <cellStyle name="Comma [0] 26 7" xfId="3296"/>
    <cellStyle name="Comma [0] 26 7 2" xfId="6251"/>
    <cellStyle name="Comma [0] 26 7 3" xfId="6258"/>
    <cellStyle name="Comma [0] 26 8" xfId="11495"/>
    <cellStyle name="Comma [0] 26 8 2" xfId="11500"/>
    <cellStyle name="Comma [0] 26 8 3" xfId="11505"/>
    <cellStyle name="Comma [0] 26 9" xfId="11508"/>
    <cellStyle name="Comma [0] 27" xfId="10939"/>
    <cellStyle name="Comma [0] 27 10" xfId="11510"/>
    <cellStyle name="Comma [0] 27 11" xfId="11512"/>
    <cellStyle name="Comma [0] 27 2" xfId="10943"/>
    <cellStyle name="Comma [0] 27 2 2" xfId="1143"/>
    <cellStyle name="Comma [0] 27 2 3" xfId="6813"/>
    <cellStyle name="Comma [0] 27 3" xfId="10948"/>
    <cellStyle name="Comma [0] 27 3 2" xfId="11515"/>
    <cellStyle name="Comma [0] 27 3 3" xfId="11520"/>
    <cellStyle name="Comma [0] 27 4" xfId="11524"/>
    <cellStyle name="Comma [0] 27 4 2" xfId="11528"/>
    <cellStyle name="Comma [0] 27 4 2 2" xfId="11531"/>
    <cellStyle name="Comma [0] 27 4 2 2 2" xfId="6995"/>
    <cellStyle name="Comma [0] 27 4 2 2 3" xfId="11534"/>
    <cellStyle name="Comma [0] 27 4 2 3" xfId="11538"/>
    <cellStyle name="Comma [0] 27 4 2 3 2" xfId="7002"/>
    <cellStyle name="Comma [0] 27 4 2 3 3" xfId="11540"/>
    <cellStyle name="Comma [0] 27 4 2 4" xfId="11544"/>
    <cellStyle name="Comma [0] 27 4 2 4 2" xfId="7017"/>
    <cellStyle name="Comma [0] 27 4 2 4 3" xfId="11546"/>
    <cellStyle name="Comma [0] 27 4 2 5" xfId="11550"/>
    <cellStyle name="Comma [0] 27 4 2 6" xfId="11555"/>
    <cellStyle name="Comma [0] 27 4 3" xfId="11558"/>
    <cellStyle name="Comma [0] 27 4 3 2" xfId="11561"/>
    <cellStyle name="Comma [0] 27 4 3 3" xfId="11564"/>
    <cellStyle name="Comma [0] 27 4 4" xfId="11567"/>
    <cellStyle name="Comma [0] 27 4 4 2" xfId="11570"/>
    <cellStyle name="Comma [0] 27 4 4 3" xfId="11573"/>
    <cellStyle name="Comma [0] 27 4 5" xfId="11576"/>
    <cellStyle name="Comma [0] 27 4 5 2" xfId="11579"/>
    <cellStyle name="Comma [0] 27 4 5 3" xfId="11582"/>
    <cellStyle name="Comma [0] 27 4 6" xfId="11585"/>
    <cellStyle name="Comma [0] 27 4 6 2" xfId="11588"/>
    <cellStyle name="Comma [0] 27 4 6 3" xfId="11591"/>
    <cellStyle name="Comma [0] 27 4 7" xfId="11594"/>
    <cellStyle name="Comma [0] 27 4 8" xfId="11597"/>
    <cellStyle name="Comma [0] 27 5" xfId="11599"/>
    <cellStyle name="Comma [0] 27 5 2" xfId="11604"/>
    <cellStyle name="Comma [0] 27 5 2 2" xfId="11607"/>
    <cellStyle name="Comma [0] 27 5 2 3" xfId="11610"/>
    <cellStyle name="Comma [0] 27 5 3" xfId="11613"/>
    <cellStyle name="Comma [0] 27 5 3 2" xfId="11616"/>
    <cellStyle name="Comma [0] 27 5 3 3" xfId="11619"/>
    <cellStyle name="Comma [0] 27 5 4" xfId="11622"/>
    <cellStyle name="Comma [0] 27 5 4 2" xfId="11627"/>
    <cellStyle name="Comma [0] 27 5 4 3" xfId="11630"/>
    <cellStyle name="Comma [0] 27 5 5" xfId="11633"/>
    <cellStyle name="Comma [0] 27 5 6" xfId="11639"/>
    <cellStyle name="Comma [0] 27 6" xfId="3305"/>
    <cellStyle name="Comma [0] 27 6 2" xfId="11643"/>
    <cellStyle name="Comma [0] 27 6 3" xfId="11646"/>
    <cellStyle name="Comma [0] 27 7" xfId="3309"/>
    <cellStyle name="Comma [0] 27 7 2" xfId="11648"/>
    <cellStyle name="Comma [0] 27 7 3" xfId="11650"/>
    <cellStyle name="Comma [0] 27 8" xfId="11652"/>
    <cellStyle name="Comma [0] 27 8 2" xfId="11654"/>
    <cellStyle name="Comma [0] 27 8 3" xfId="11656"/>
    <cellStyle name="Comma [0] 27 9" xfId="11658"/>
    <cellStyle name="Comma [0] 27 9 2" xfId="11663"/>
    <cellStyle name="Comma [0] 27 9 3" xfId="11667"/>
    <cellStyle name="Comma [0] 27_DATABASE 1212" xfId="11669"/>
    <cellStyle name="Comma [0] 28" xfId="10952"/>
    <cellStyle name="Comma [0] 28 10" xfId="11671"/>
    <cellStyle name="Comma [0] 28 2" xfId="11673"/>
    <cellStyle name="Comma [0] 28 2 2" xfId="11677"/>
    <cellStyle name="Comma [0] 28 2 3" xfId="11683"/>
    <cellStyle name="Comma [0] 28 3" xfId="11687"/>
    <cellStyle name="Comma [0] 28 3 2" xfId="11690"/>
    <cellStyle name="Comma [0] 28 3 2 2" xfId="11695"/>
    <cellStyle name="Comma [0] 28 3 2 2 2" xfId="4594"/>
    <cellStyle name="Comma [0] 28 3 2 2 3" xfId="1254"/>
    <cellStyle name="Comma [0] 28 3 2 3" xfId="11697"/>
    <cellStyle name="Comma [0] 28 3 2 3 2" xfId="4785"/>
    <cellStyle name="Comma [0] 28 3 2 3 3" xfId="1259"/>
    <cellStyle name="Comma [0] 28 3 2 4" xfId="11700"/>
    <cellStyle name="Comma [0] 28 3 2 4 2" xfId="11705"/>
    <cellStyle name="Comma [0] 28 3 2 4 3" xfId="11707"/>
    <cellStyle name="Comma [0] 28 3 2 5" xfId="11709"/>
    <cellStyle name="Comma [0] 28 3 2 6" xfId="11711"/>
    <cellStyle name="Comma [0] 28 3 3" xfId="11713"/>
    <cellStyle name="Comma [0] 28 3 3 2" xfId="11716"/>
    <cellStyle name="Comma [0] 28 3 3 3" xfId="11718"/>
    <cellStyle name="Comma [0] 28 3 4" xfId="11721"/>
    <cellStyle name="Comma [0] 28 3 4 2" xfId="11723"/>
    <cellStyle name="Comma [0] 28 3 4 3" xfId="11726"/>
    <cellStyle name="Comma [0] 28 3 5" xfId="11730"/>
    <cellStyle name="Comma [0] 28 3 5 2" xfId="11732"/>
    <cellStyle name="Comma [0] 28 3 5 3" xfId="11734"/>
    <cellStyle name="Comma [0] 28 3 6" xfId="11736"/>
    <cellStyle name="Comma [0] 28 3 6 2" xfId="3882"/>
    <cellStyle name="Comma [0] 28 3 6 3" xfId="3890"/>
    <cellStyle name="Comma [0] 28 3 7" xfId="11738"/>
    <cellStyle name="Comma [0] 28 3 8" xfId="11740"/>
    <cellStyle name="Comma [0] 28 4" xfId="11742"/>
    <cellStyle name="Comma [0] 28 4 2" xfId="11745"/>
    <cellStyle name="Comma [0] 28 4 2 2" xfId="11747"/>
    <cellStyle name="Comma [0] 28 4 2 3" xfId="11749"/>
    <cellStyle name="Comma [0] 28 4 3" xfId="11751"/>
    <cellStyle name="Comma [0] 28 4 3 2" xfId="11753"/>
    <cellStyle name="Comma [0] 28 4 3 3" xfId="11755"/>
    <cellStyle name="Comma [0] 28 4 4" xfId="11757"/>
    <cellStyle name="Comma [0] 28 4 4 2" xfId="11759"/>
    <cellStyle name="Comma [0] 28 4 4 3" xfId="11761"/>
    <cellStyle name="Comma [0] 28 4 5" xfId="11763"/>
    <cellStyle name="Comma [0] 28 4 6" xfId="11765"/>
    <cellStyle name="Comma [0] 28 5" xfId="11767"/>
    <cellStyle name="Comma [0] 28 5 2" xfId="11771"/>
    <cellStyle name="Comma [0] 28 5 3" xfId="11773"/>
    <cellStyle name="Comma [0] 28 6" xfId="693"/>
    <cellStyle name="Comma [0] 28 6 2" xfId="11775"/>
    <cellStyle name="Comma [0] 28 6 3" xfId="11777"/>
    <cellStyle name="Comma [0] 28 7" xfId="712"/>
    <cellStyle name="Comma [0] 28 7 2" xfId="11779"/>
    <cellStyle name="Comma [0] 28 7 3" xfId="11781"/>
    <cellStyle name="Comma [0] 28 8" xfId="11783"/>
    <cellStyle name="Comma [0] 28 8 2" xfId="11785"/>
    <cellStyle name="Comma [0] 28 8 3" xfId="11787"/>
    <cellStyle name="Comma [0] 28 9" xfId="11789"/>
    <cellStyle name="Comma [0] 29" xfId="10955"/>
    <cellStyle name="Comma [0] 29 10" xfId="11791"/>
    <cellStyle name="Comma [0] 29 2" xfId="11793"/>
    <cellStyle name="Comma [0] 29 2 2" xfId="11797"/>
    <cellStyle name="Comma [0] 29 2 3" xfId="11801"/>
    <cellStyle name="Comma [0] 29 3" xfId="11803"/>
    <cellStyle name="Comma [0] 29 3 2" xfId="11805"/>
    <cellStyle name="Comma [0] 29 3 2 2" xfId="11807"/>
    <cellStyle name="Comma [0] 29 3 2 2 2" xfId="11809"/>
    <cellStyle name="Comma [0] 29 3 2 2 3" xfId="11812"/>
    <cellStyle name="Comma [0] 29 3 2 3" xfId="11814"/>
    <cellStyle name="Comma [0] 29 3 2 3 2" xfId="11818"/>
    <cellStyle name="Comma [0] 29 3 2 3 3" xfId="11822"/>
    <cellStyle name="Comma [0] 29 3 2 4" xfId="11825"/>
    <cellStyle name="Comma [0] 29 3 2 4 2" xfId="11830"/>
    <cellStyle name="Comma [0] 29 3 2 4 3" xfId="11834"/>
    <cellStyle name="Comma [0] 29 3 2 5" xfId="11837"/>
    <cellStyle name="Comma [0] 29 3 2 6" xfId="11840"/>
    <cellStyle name="Comma [0] 29 3 3" xfId="11843"/>
    <cellStyle name="Comma [0] 29 3 3 2" xfId="11846"/>
    <cellStyle name="Comma [0] 29 3 3 3" xfId="11848"/>
    <cellStyle name="Comma [0] 29 3 4" xfId="11852"/>
    <cellStyle name="Comma [0] 29 3 4 2" xfId="11854"/>
    <cellStyle name="Comma [0] 29 3 4 3" xfId="11856"/>
    <cellStyle name="Comma [0] 29 3 5" xfId="11859"/>
    <cellStyle name="Comma [0] 29 3 5 2" xfId="11861"/>
    <cellStyle name="Comma [0] 29 3 5 3" xfId="11678"/>
    <cellStyle name="Comma [0] 29 3 6" xfId="11864"/>
    <cellStyle name="Comma [0] 29 3 6 2" xfId="11866"/>
    <cellStyle name="Comma [0] 29 3 6 3" xfId="11691"/>
    <cellStyle name="Comma [0] 29 3 7" xfId="11869"/>
    <cellStyle name="Comma [0] 29 3 8" xfId="11871"/>
    <cellStyle name="Comma [0] 29 4" xfId="11875"/>
    <cellStyle name="Comma [0] 29 4 2" xfId="11878"/>
    <cellStyle name="Comma [0] 29 4 2 2" xfId="11880"/>
    <cellStyle name="Comma [0] 29 4 2 3" xfId="11882"/>
    <cellStyle name="Comma [0] 29 4 3" xfId="11885"/>
    <cellStyle name="Comma [0] 29 4 3 2" xfId="11887"/>
    <cellStyle name="Comma [0] 29 4 3 3" xfId="11889"/>
    <cellStyle name="Comma [0] 29 4 4" xfId="11891"/>
    <cellStyle name="Comma [0] 29 4 4 2" xfId="11895"/>
    <cellStyle name="Comma [0] 29 4 4 3" xfId="11900"/>
    <cellStyle name="Comma [0] 29 4 5" xfId="11902"/>
    <cellStyle name="Comma [0] 29 4 6" xfId="11904"/>
    <cellStyle name="Comma [0] 29 5" xfId="11909"/>
    <cellStyle name="Comma [0] 29 5 2" xfId="11912"/>
    <cellStyle name="Comma [0] 29 5 3" xfId="11915"/>
    <cellStyle name="Comma [0] 29 6" xfId="11919"/>
    <cellStyle name="Comma [0] 29 6 2" xfId="11922"/>
    <cellStyle name="Comma [0] 29 6 3" xfId="8"/>
    <cellStyle name="Comma [0] 29 7" xfId="11925"/>
    <cellStyle name="Comma [0] 29 7 2" xfId="1250"/>
    <cellStyle name="Comma [0] 29 7 3" xfId="295"/>
    <cellStyle name="Comma [0] 29 8" xfId="11928"/>
    <cellStyle name="Comma [0] 29 8 2" xfId="11930"/>
    <cellStyle name="Comma [0] 29 8 3" xfId="11932"/>
    <cellStyle name="Comma [0] 29 9" xfId="11937"/>
    <cellStyle name="Comma [0] 3" xfId="11939"/>
    <cellStyle name="Comma [0] 3 10" xfId="11940"/>
    <cellStyle name="Comma [0] 3 10 2" xfId="11942"/>
    <cellStyle name="Comma [0] 3 10 3" xfId="11944"/>
    <cellStyle name="Comma [0] 3 11" xfId="11947"/>
    <cellStyle name="Comma [0] 3 11 2" xfId="11950"/>
    <cellStyle name="Comma [0] 3 11 3" xfId="11953"/>
    <cellStyle name="Comma [0] 3 12" xfId="11956"/>
    <cellStyle name="Comma [0] 3 12 2" xfId="11958"/>
    <cellStyle name="Comma [0] 3 12 3" xfId="11960"/>
    <cellStyle name="Comma [0] 3 13" xfId="6216"/>
    <cellStyle name="Comma [0] 3 13 2" xfId="11962"/>
    <cellStyle name="Comma [0] 3 13 3" xfId="11964"/>
    <cellStyle name="Comma [0] 3 14" xfId="6221"/>
    <cellStyle name="Comma [0] 3 15" xfId="11968"/>
    <cellStyle name="Comma [0] 3 2" xfId="11969"/>
    <cellStyle name="Comma [0] 3 2 10" xfId="11970"/>
    <cellStyle name="Comma [0] 3 2 11" xfId="11971"/>
    <cellStyle name="Comma [0] 3 2 2" xfId="11973"/>
    <cellStyle name="Comma [0] 3 2 2 2" xfId="11974"/>
    <cellStyle name="Comma [0] 3 2 2 2 2" xfId="11975"/>
    <cellStyle name="Comma [0] 3 2 2 2 2 2" xfId="11977"/>
    <cellStyle name="Comma [0] 3 2 2 2 2 3" xfId="11978"/>
    <cellStyle name="Comma [0] 3 2 2 2 3" xfId="11980"/>
    <cellStyle name="Comma [0] 3 2 2 2 3 2" xfId="11981"/>
    <cellStyle name="Comma [0] 3 2 2 2 3 3" xfId="11982"/>
    <cellStyle name="Comma [0] 3 2 2 2 4" xfId="11983"/>
    <cellStyle name="Comma [0] 3 2 2 2 4 2" xfId="11984"/>
    <cellStyle name="Comma [0] 3 2 2 2 4 3" xfId="11985"/>
    <cellStyle name="Comma [0] 3 2 2 2 5" xfId="11986"/>
    <cellStyle name="Comma [0] 3 2 2 2 6" xfId="11987"/>
    <cellStyle name="Comma [0] 3 2 2 3" xfId="11989"/>
    <cellStyle name="Comma [0] 3 2 2 3 2" xfId="11990"/>
    <cellStyle name="Comma [0] 3 2 2 3 3" xfId="11991"/>
    <cellStyle name="Comma [0] 3 2 2 4" xfId="11993"/>
    <cellStyle name="Comma [0] 3 2 2 4 2" xfId="11996"/>
    <cellStyle name="Comma [0] 3 2 2 4 3" xfId="11999"/>
    <cellStyle name="Comma [0] 3 2 2 5" xfId="12000"/>
    <cellStyle name="Comma [0] 3 2 2 5 2" xfId="12003"/>
    <cellStyle name="Comma [0] 3 2 2 5 3" xfId="12006"/>
    <cellStyle name="Comma [0] 3 2 2 6" xfId="12007"/>
    <cellStyle name="Comma [0] 3 2 2 6 2" xfId="12010"/>
    <cellStyle name="Comma [0] 3 2 2 6 3" xfId="12013"/>
    <cellStyle name="Comma [0] 3 2 2 7" xfId="12014"/>
    <cellStyle name="Comma [0] 3 2 2 8" xfId="12015"/>
    <cellStyle name="Comma [0] 3 2 3" xfId="12018"/>
    <cellStyle name="Comma [0] 3 2 3 2" xfId="12019"/>
    <cellStyle name="Comma [0] 3 2 3 3" xfId="12020"/>
    <cellStyle name="Comma [0] 3 2 4" xfId="12022"/>
    <cellStyle name="Comma [0] 3 2 4 2" xfId="12023"/>
    <cellStyle name="Comma [0] 3 2 4 2 2" xfId="12024"/>
    <cellStyle name="Comma [0] 3 2 4 2 2 2" xfId="12025"/>
    <cellStyle name="Comma [0] 3 2 4 2 2 3" xfId="12027"/>
    <cellStyle name="Comma [0] 3 2 4 2 3" xfId="12028"/>
    <cellStyle name="Comma [0] 3 2 4 2 3 2" xfId="12029"/>
    <cellStyle name="Comma [0] 3 2 4 2 3 3" xfId="12031"/>
    <cellStyle name="Comma [0] 3 2 4 2 4" xfId="12032"/>
    <cellStyle name="Comma [0] 3 2 4 2 4 2" xfId="12033"/>
    <cellStyle name="Comma [0] 3 2 4 2 4 3" xfId="12034"/>
    <cellStyle name="Comma [0] 3 2 4 2 5" xfId="12035"/>
    <cellStyle name="Comma [0] 3 2 4 2 6" xfId="12036"/>
    <cellStyle name="Comma [0] 3 2 4 3" xfId="8556"/>
    <cellStyle name="Comma [0] 3 2 4 3 2" xfId="12037"/>
    <cellStyle name="Comma [0] 3 2 4 3 3" xfId="12038"/>
    <cellStyle name="Comma [0] 3 2 4 4" xfId="8558"/>
    <cellStyle name="Comma [0] 3 2 4 4 2" xfId="12041"/>
    <cellStyle name="Comma [0] 3 2 4 4 3" xfId="12044"/>
    <cellStyle name="Comma [0] 3 2 4 5" xfId="7536"/>
    <cellStyle name="Comma [0] 3 2 4 5 2" xfId="7540"/>
    <cellStyle name="Comma [0] 3 2 4 5 3" xfId="7544"/>
    <cellStyle name="Comma [0] 3 2 4 6" xfId="7546"/>
    <cellStyle name="Comma [0] 3 2 4 6 2" xfId="7550"/>
    <cellStyle name="Comma [0] 3 2 4 6 3" xfId="7554"/>
    <cellStyle name="Comma [0] 3 2 4 7" xfId="7556"/>
    <cellStyle name="Comma [0] 3 2 4 8" xfId="12045"/>
    <cellStyle name="Comma [0] 3 2 5" xfId="32"/>
    <cellStyle name="Comma [0] 3 2 5 2" xfId="12047"/>
    <cellStyle name="Comma [0] 3 2 5 2 2" xfId="12048"/>
    <cellStyle name="Comma [0] 3 2 5 2 3" xfId="12049"/>
    <cellStyle name="Comma [0] 3 2 5 3" xfId="8562"/>
    <cellStyle name="Comma [0] 3 2 5 3 2" xfId="12050"/>
    <cellStyle name="Comma [0] 3 2 5 3 3" xfId="12051"/>
    <cellStyle name="Comma [0] 3 2 5 4" xfId="8564"/>
    <cellStyle name="Comma [0] 3 2 5 4 2" xfId="12054"/>
    <cellStyle name="Comma [0] 3 2 5 4 3" xfId="12057"/>
    <cellStyle name="Comma [0] 3 2 5 5" xfId="7567"/>
    <cellStyle name="Comma [0] 3 2 5 6" xfId="7569"/>
    <cellStyle name="Comma [0] 3 2 6" xfId="73"/>
    <cellStyle name="Comma [0] 3 2 6 2" xfId="12060"/>
    <cellStyle name="Comma [0] 3 2 6 3" xfId="8569"/>
    <cellStyle name="Comma [0] 3 2 7" xfId="12062"/>
    <cellStyle name="Comma [0] 3 2 7 2" xfId="12068"/>
    <cellStyle name="Comma [0] 3 2 7 3" xfId="10735"/>
    <cellStyle name="Comma [0] 3 2 8" xfId="12070"/>
    <cellStyle name="Comma [0] 3 2 8 2" xfId="12075"/>
    <cellStyle name="Comma [0] 3 2 8 3" xfId="10741"/>
    <cellStyle name="Comma [0] 3 2 9" xfId="12077"/>
    <cellStyle name="Comma [0] 3 2 9 2" xfId="12080"/>
    <cellStyle name="Comma [0] 3 2 9 3" xfId="10748"/>
    <cellStyle name="Comma [0] 3 3" xfId="12081"/>
    <cellStyle name="Comma [0] 3 3 2" xfId="12083"/>
    <cellStyle name="Comma [0] 3 3 2 2" xfId="12084"/>
    <cellStyle name="Comma [0] 3 3 2 2 2" xfId="12086"/>
    <cellStyle name="Comma [0] 3 3 2 2 3" xfId="12088"/>
    <cellStyle name="Comma [0] 3 3 2 3" xfId="12089"/>
    <cellStyle name="Comma [0] 3 3 2 3 2" xfId="12091"/>
    <cellStyle name="Comma [0] 3 3 2 3 3" xfId="12093"/>
    <cellStyle name="Comma [0] 3 3 2 4" xfId="12094"/>
    <cellStyle name="Comma [0] 3 3 2 4 2" xfId="12101"/>
    <cellStyle name="Comma [0] 3 3 2 4 3" xfId="12105"/>
    <cellStyle name="Comma [0] 3 3 2 5" xfId="12106"/>
    <cellStyle name="Comma [0] 3 3 2 6" xfId="12107"/>
    <cellStyle name="Comma [0] 3 3 3" xfId="12109"/>
    <cellStyle name="Comma [0] 3 3 3 2" xfId="12112"/>
    <cellStyle name="Comma [0] 3 3 3 3" xfId="12113"/>
    <cellStyle name="Comma [0] 3 3 4" xfId="12114"/>
    <cellStyle name="Comma [0] 3 3 4 2" xfId="12116"/>
    <cellStyle name="Comma [0] 3 3 4 3" xfId="12117"/>
    <cellStyle name="Comma [0] 3 3 5" xfId="4360"/>
    <cellStyle name="Comma [0] 3 3 5 2" xfId="12119"/>
    <cellStyle name="Comma [0] 3 3 5 3" xfId="12120"/>
    <cellStyle name="Comma [0] 3 3 6" xfId="4364"/>
    <cellStyle name="Comma [0] 3 3 6 2" xfId="12121"/>
    <cellStyle name="Comma [0] 3 3 6 3" xfId="12122"/>
    <cellStyle name="Comma [0] 3 3 7" xfId="12124"/>
    <cellStyle name="Comma [0] 3 3 8" xfId="12125"/>
    <cellStyle name="Comma [0] 3 4" xfId="12128"/>
    <cellStyle name="Comma [0] 3 4 2" xfId="12130"/>
    <cellStyle name="Comma [0] 3 4 3" xfId="12132"/>
    <cellStyle name="Comma [0] 3 5" xfId="12135"/>
    <cellStyle name="Comma [0] 3 5 2" xfId="12136"/>
    <cellStyle name="Comma [0] 3 5 2 2" xfId="12137"/>
    <cellStyle name="Comma [0] 3 5 2 2 2" xfId="12138"/>
    <cellStyle name="Comma [0] 3 5 2 2 3" xfId="12139"/>
    <cellStyle name="Comma [0] 3 5 2 3" xfId="12140"/>
    <cellStyle name="Comma [0] 3 5 2 3 2" xfId="12141"/>
    <cellStyle name="Comma [0] 3 5 2 3 3" xfId="12142"/>
    <cellStyle name="Comma [0] 3 5 2 4" xfId="12143"/>
    <cellStyle name="Comma [0] 3 5 2 4 2" xfId="12144"/>
    <cellStyle name="Comma [0] 3 5 2 4 3" xfId="12145"/>
    <cellStyle name="Comma [0] 3 5 2 5" xfId="12146"/>
    <cellStyle name="Comma [0] 3 5 2 6" xfId="12147"/>
    <cellStyle name="Comma [0] 3 5 3" xfId="12148"/>
    <cellStyle name="Comma [0] 3 5 3 2" xfId="12149"/>
    <cellStyle name="Comma [0] 3 5 3 3" xfId="12150"/>
    <cellStyle name="Comma [0] 3 5 4" xfId="12151"/>
    <cellStyle name="Comma [0] 3 5 4 2" xfId="6589"/>
    <cellStyle name="Comma [0] 3 5 4 3" xfId="6595"/>
    <cellStyle name="Comma [0] 3 5 5" xfId="4373"/>
    <cellStyle name="Comma [0] 3 5 5 2" xfId="12154"/>
    <cellStyle name="Comma [0] 3 5 5 3" xfId="12156"/>
    <cellStyle name="Comma [0] 3 5 6" xfId="1712"/>
    <cellStyle name="Comma [0] 3 5 6 2" xfId="12158"/>
    <cellStyle name="Comma [0] 3 5 6 3" xfId="12160"/>
    <cellStyle name="Comma [0] 3 5 7" xfId="12163"/>
    <cellStyle name="Comma [0] 3 5 8" xfId="12165"/>
    <cellStyle name="Comma [0] 3 6" xfId="12166"/>
    <cellStyle name="Comma [0] 3 6 2" xfId="10619"/>
    <cellStyle name="Comma [0] 3 6 2 2" xfId="10623"/>
    <cellStyle name="Comma [0] 3 6 2 2 2" xfId="12169"/>
    <cellStyle name="Comma [0] 3 6 2 2 3" xfId="12172"/>
    <cellStyle name="Comma [0] 3 6 2 3" xfId="10626"/>
    <cellStyle name="Comma [0] 3 6 2 3 2" xfId="12173"/>
    <cellStyle name="Comma [0] 3 6 2 3 3" xfId="12174"/>
    <cellStyle name="Comma [0] 3 6 2 4" xfId="12176"/>
    <cellStyle name="Comma [0] 3 6 2 4 2" xfId="12177"/>
    <cellStyle name="Comma [0] 3 6 2 4 3" xfId="12178"/>
    <cellStyle name="Comma [0] 3 6 2 5" xfId="12179"/>
    <cellStyle name="Comma [0] 3 6 2 6" xfId="12180"/>
    <cellStyle name="Comma [0] 3 6 3" xfId="10628"/>
    <cellStyle name="Comma [0] 3 6 3 2" xfId="10630"/>
    <cellStyle name="Comma [0] 3 6 3 3" xfId="10632"/>
    <cellStyle name="Comma [0] 3 6 4" xfId="10634"/>
    <cellStyle name="Comma [0] 3 6 4 2" xfId="12181"/>
    <cellStyle name="Comma [0] 3 6 4 3" xfId="12182"/>
    <cellStyle name="Comma [0] 3 6 5" xfId="4377"/>
    <cellStyle name="Comma [0] 3 6 5 2" xfId="12185"/>
    <cellStyle name="Comma [0] 3 6 5 3" xfId="12187"/>
    <cellStyle name="Comma [0] 3 6 6" xfId="1720"/>
    <cellStyle name="Comma [0] 3 6 6 2" xfId="12189"/>
    <cellStyle name="Comma [0] 3 6 6 3" xfId="12191"/>
    <cellStyle name="Comma [0] 3 6 7" xfId="12194"/>
    <cellStyle name="Comma [0] 3 6 8" xfId="12196"/>
    <cellStyle name="Comma [0] 3 7" xfId="9224"/>
    <cellStyle name="Comma [0] 3 7 2" xfId="10637"/>
    <cellStyle name="Comma [0] 3 7 3" xfId="12197"/>
    <cellStyle name="Comma [0] 3 8" xfId="9226"/>
    <cellStyle name="Comma [0] 3 8 2" xfId="10640"/>
    <cellStyle name="Comma [0] 3 8 3" xfId="12198"/>
    <cellStyle name="Comma [0] 3 9" xfId="12199"/>
    <cellStyle name="Comma [0] 3 9 2" xfId="10643"/>
    <cellStyle name="Comma [0] 3 9 2 2" xfId="4029"/>
    <cellStyle name="Comma [0] 3 9 2 3" xfId="12201"/>
    <cellStyle name="Comma [0] 3 9 3" xfId="12202"/>
    <cellStyle name="Comma [0] 3 9 3 2" xfId="12204"/>
    <cellStyle name="Comma [0] 3 9 3 3" xfId="12206"/>
    <cellStyle name="Comma [0] 3 9 4" xfId="12208"/>
    <cellStyle name="Comma [0] 3 9 4 2" xfId="12210"/>
    <cellStyle name="Comma [0] 3 9 4 3" xfId="12212"/>
    <cellStyle name="Comma [0] 3 9 5" xfId="12214"/>
    <cellStyle name="Comma [0] 3 9 6" xfId="1779"/>
    <cellStyle name="Comma [0] 3_Data Driver PT  MAP" xfId="12218"/>
    <cellStyle name="Comma [0] 30" xfId="10914"/>
    <cellStyle name="Comma [0] 30 10" xfId="11136"/>
    <cellStyle name="Comma [0] 30 2" xfId="10918"/>
    <cellStyle name="Comma [0] 30 2 2" xfId="11141"/>
    <cellStyle name="Comma [0] 30 2 3" xfId="11164"/>
    <cellStyle name="Comma [0] 30 3" xfId="10923"/>
    <cellStyle name="Comma [0] 30 3 2" xfId="11203"/>
    <cellStyle name="Comma [0] 30 3 2 2" xfId="12219"/>
    <cellStyle name="Comma [0] 30 3 2 2 2" xfId="12220"/>
    <cellStyle name="Comma [0] 30 3 2 2 3" xfId="12221"/>
    <cellStyle name="Comma [0] 30 3 2 3" xfId="12224"/>
    <cellStyle name="Comma [0] 30 3 2 3 2" xfId="12227"/>
    <cellStyle name="Comma [0] 30 3 2 3 3" xfId="12230"/>
    <cellStyle name="Comma [0] 30 3 2 4" xfId="12233"/>
    <cellStyle name="Comma [0] 30 3 2 4 2" xfId="12238"/>
    <cellStyle name="Comma [0] 30 3 2 4 3" xfId="12240"/>
    <cellStyle name="Comma [0] 30 3 2 5" xfId="12242"/>
    <cellStyle name="Comma [0] 30 3 2 6" xfId="12243"/>
    <cellStyle name="Comma [0] 30 3 3" xfId="11206"/>
    <cellStyle name="Comma [0] 30 3 3 2" xfId="12244"/>
    <cellStyle name="Comma [0] 30 3 3 3" xfId="12247"/>
    <cellStyle name="Comma [0] 30 3 4" xfId="12248"/>
    <cellStyle name="Comma [0] 30 3 4 2" xfId="12249"/>
    <cellStyle name="Comma [0] 30 3 4 3" xfId="12252"/>
    <cellStyle name="Comma [0] 30 3 5" xfId="12254"/>
    <cellStyle name="Comma [0] 30 3 5 2" xfId="12256"/>
    <cellStyle name="Comma [0] 30 3 5 3" xfId="12260"/>
    <cellStyle name="Comma [0] 30 3 6" xfId="12262"/>
    <cellStyle name="Comma [0] 30 3 6 2" xfId="12264"/>
    <cellStyle name="Comma [0] 30 3 6 3" xfId="12267"/>
    <cellStyle name="Comma [0] 30 3 7" xfId="633"/>
    <cellStyle name="Comma [0] 30 3 8" xfId="5814"/>
    <cellStyle name="Comma [0] 30 4" xfId="11210"/>
    <cellStyle name="Comma [0] 30 4 2" xfId="11213"/>
    <cellStyle name="Comma [0] 30 4 2 2" xfId="11216"/>
    <cellStyle name="Comma [0] 30 4 2 3" xfId="11222"/>
    <cellStyle name="Comma [0] 30 4 3" xfId="11241"/>
    <cellStyle name="Comma [0] 30 4 3 2" xfId="11244"/>
    <cellStyle name="Comma [0] 30 4 3 3" xfId="11247"/>
    <cellStyle name="Comma [0] 30 4 4" xfId="11249"/>
    <cellStyle name="Comma [0] 30 4 4 2" xfId="11251"/>
    <cellStyle name="Comma [0] 30 4 4 3" xfId="11254"/>
    <cellStyle name="Comma [0] 30 4 5" xfId="11257"/>
    <cellStyle name="Comma [0] 30 4 6" xfId="11265"/>
    <cellStyle name="Comma [0] 30 5" xfId="11272"/>
    <cellStyle name="Comma [0] 30 5 2" xfId="11275"/>
    <cellStyle name="Comma [0] 30 5 3" xfId="11281"/>
    <cellStyle name="Comma [0] 30 6" xfId="7723"/>
    <cellStyle name="Comma [0] 30 6 2" xfId="11299"/>
    <cellStyle name="Comma [0] 30 6 3" xfId="11301"/>
    <cellStyle name="Comma [0] 30 7" xfId="7729"/>
    <cellStyle name="Comma [0] 30 7 2" xfId="11304"/>
    <cellStyle name="Comma [0] 30 7 3" xfId="11307"/>
    <cellStyle name="Comma [0] 30 8" xfId="11309"/>
    <cellStyle name="Comma [0] 30 8 2" xfId="11312"/>
    <cellStyle name="Comma [0] 30 8 3" xfId="11315"/>
    <cellStyle name="Comma [0] 30 9" xfId="11317"/>
    <cellStyle name="Comma [0] 31" xfId="10927"/>
    <cellStyle name="Comma [0] 31 10" xfId="11324"/>
    <cellStyle name="Comma [0] 31 2" xfId="10931"/>
    <cellStyle name="Comma [0] 31 2 2" xfId="2235"/>
    <cellStyle name="Comma [0] 31 2 3" xfId="6100"/>
    <cellStyle name="Comma [0] 31 3" xfId="10936"/>
    <cellStyle name="Comma [0] 31 3 2" xfId="11328"/>
    <cellStyle name="Comma [0] 31 3 2 2" xfId="11333"/>
    <cellStyle name="Comma [0] 31 3 2 2 2" xfId="11339"/>
    <cellStyle name="Comma [0] 31 3 2 2 3" xfId="11343"/>
    <cellStyle name="Comma [0] 31 3 2 3" xfId="11347"/>
    <cellStyle name="Comma [0] 31 3 2 3 2" xfId="11350"/>
    <cellStyle name="Comma [0] 31 3 2 3 3" xfId="11353"/>
    <cellStyle name="Comma [0] 31 3 2 4" xfId="11357"/>
    <cellStyle name="Comma [0] 31 3 2 4 2" xfId="11362"/>
    <cellStyle name="Comma [0] 31 3 2 4 3" xfId="11365"/>
    <cellStyle name="Comma [0] 31 3 2 5" xfId="8088"/>
    <cellStyle name="Comma [0] 31 3 2 6" xfId="8096"/>
    <cellStyle name="Comma [0] 31 3 3" xfId="11369"/>
    <cellStyle name="Comma [0] 31 3 3 2" xfId="11374"/>
    <cellStyle name="Comma [0] 31 3 3 3" xfId="11380"/>
    <cellStyle name="Comma [0] 31 3 4" xfId="11384"/>
    <cellStyle name="Comma [0] 31 3 4 2" xfId="11387"/>
    <cellStyle name="Comma [0] 31 3 4 3" xfId="11392"/>
    <cellStyle name="Comma [0] 31 3 5" xfId="11396"/>
    <cellStyle name="Comma [0] 31 3 5 2" xfId="11399"/>
    <cellStyle name="Comma [0] 31 3 5 3" xfId="11404"/>
    <cellStyle name="Comma [0] 31 3 6" xfId="11407"/>
    <cellStyle name="Comma [0] 31 3 6 2" xfId="11409"/>
    <cellStyle name="Comma [0] 31 3 6 3" xfId="11413"/>
    <cellStyle name="Comma [0] 31 3 7" xfId="11416"/>
    <cellStyle name="Comma [0] 31 3 8" xfId="11418"/>
    <cellStyle name="Comma [0] 31 4" xfId="11421"/>
    <cellStyle name="Comma [0] 31 4 2" xfId="11426"/>
    <cellStyle name="Comma [0] 31 4 2 2" xfId="11432"/>
    <cellStyle name="Comma [0] 31 4 2 3" xfId="11438"/>
    <cellStyle name="Comma [0] 31 4 3" xfId="11442"/>
    <cellStyle name="Comma [0] 31 4 3 2" xfId="11447"/>
    <cellStyle name="Comma [0] 31 4 3 3" xfId="11452"/>
    <cellStyle name="Comma [0] 31 4 4" xfId="11456"/>
    <cellStyle name="Comma [0] 31 4 4 2" xfId="11459"/>
    <cellStyle name="Comma [0] 31 4 4 3" xfId="11462"/>
    <cellStyle name="Comma [0] 31 4 5" xfId="11466"/>
    <cellStyle name="Comma [0] 31 4 6" xfId="11469"/>
    <cellStyle name="Comma [0] 31 5" xfId="11471"/>
    <cellStyle name="Comma [0] 31 5 2" xfId="11478"/>
    <cellStyle name="Comma [0] 31 5 3" xfId="11483"/>
    <cellStyle name="Comma [0] 31 6" xfId="3292"/>
    <cellStyle name="Comma [0] 31 6 2" xfId="11488"/>
    <cellStyle name="Comma [0] 31 6 3" xfId="11493"/>
    <cellStyle name="Comma [0] 31 7" xfId="3297"/>
    <cellStyle name="Comma [0] 31 7 2" xfId="6252"/>
    <cellStyle name="Comma [0] 31 7 3" xfId="6259"/>
    <cellStyle name="Comma [0] 31 8" xfId="11496"/>
    <cellStyle name="Comma [0] 31 8 2" xfId="11501"/>
    <cellStyle name="Comma [0] 31 8 3" xfId="11506"/>
    <cellStyle name="Comma [0] 31 9" xfId="11509"/>
    <cellStyle name="Comma [0] 32" xfId="10940"/>
    <cellStyle name="Comma [0] 32 10" xfId="11511"/>
    <cellStyle name="Comma [0] 32 11" xfId="11513"/>
    <cellStyle name="Comma [0] 32 2" xfId="10944"/>
    <cellStyle name="Comma [0] 32 2 2" xfId="1144"/>
    <cellStyle name="Comma [0] 32 2 3" xfId="6814"/>
    <cellStyle name="Comma [0] 32 3" xfId="10949"/>
    <cellStyle name="Comma [0] 32 3 2" xfId="11516"/>
    <cellStyle name="Comma [0] 32 3 3" xfId="11521"/>
    <cellStyle name="Comma [0] 32 4" xfId="11525"/>
    <cellStyle name="Comma [0] 32 4 2" xfId="11529"/>
    <cellStyle name="Comma [0] 32 4 2 2" xfId="11532"/>
    <cellStyle name="Comma [0] 32 4 2 2 2" xfId="6996"/>
    <cellStyle name="Comma [0] 32 4 2 2 3" xfId="11535"/>
    <cellStyle name="Comma [0] 32 4 2 3" xfId="11539"/>
    <cellStyle name="Comma [0] 32 4 2 3 2" xfId="7003"/>
    <cellStyle name="Comma [0] 32 4 2 3 3" xfId="11541"/>
    <cellStyle name="Comma [0] 32 4 2 4" xfId="11545"/>
    <cellStyle name="Comma [0] 32 4 2 4 2" xfId="7018"/>
    <cellStyle name="Comma [0] 32 4 2 4 3" xfId="11547"/>
    <cellStyle name="Comma [0] 32 4 2 5" xfId="11551"/>
    <cellStyle name="Comma [0] 32 4 2 6" xfId="11556"/>
    <cellStyle name="Comma [0] 32 4 3" xfId="11559"/>
    <cellStyle name="Comma [0] 32 4 3 2" xfId="11562"/>
    <cellStyle name="Comma [0] 32 4 3 3" xfId="11565"/>
    <cellStyle name="Comma [0] 32 4 4" xfId="11568"/>
    <cellStyle name="Comma [0] 32 4 4 2" xfId="11571"/>
    <cellStyle name="Comma [0] 32 4 4 3" xfId="11574"/>
    <cellStyle name="Comma [0] 32 4 5" xfId="11577"/>
    <cellStyle name="Comma [0] 32 4 5 2" xfId="11580"/>
    <cellStyle name="Comma [0] 32 4 5 3" xfId="11583"/>
    <cellStyle name="Comma [0] 32 4 6" xfId="11586"/>
    <cellStyle name="Comma [0] 32 4 6 2" xfId="11589"/>
    <cellStyle name="Comma [0] 32 4 6 3" xfId="11592"/>
    <cellStyle name="Comma [0] 32 4 7" xfId="11595"/>
    <cellStyle name="Comma [0] 32 4 8" xfId="11598"/>
    <cellStyle name="Comma [0] 32 5" xfId="11600"/>
    <cellStyle name="Comma [0] 32 5 2" xfId="11605"/>
    <cellStyle name="Comma [0] 32 5 2 2" xfId="11608"/>
    <cellStyle name="Comma [0] 32 5 2 3" xfId="11611"/>
    <cellStyle name="Comma [0] 32 5 3" xfId="11614"/>
    <cellStyle name="Comma [0] 32 5 3 2" xfId="11617"/>
    <cellStyle name="Comma [0] 32 5 3 3" xfId="11620"/>
    <cellStyle name="Comma [0] 32 5 4" xfId="11623"/>
    <cellStyle name="Comma [0] 32 5 4 2" xfId="11628"/>
    <cellStyle name="Comma [0] 32 5 4 3" xfId="11631"/>
    <cellStyle name="Comma [0] 32 5 5" xfId="11634"/>
    <cellStyle name="Comma [0] 32 5 6" xfId="11640"/>
    <cellStyle name="Comma [0] 32 6" xfId="3306"/>
    <cellStyle name="Comma [0] 32 6 2" xfId="11644"/>
    <cellStyle name="Comma [0] 32 6 3" xfId="11647"/>
    <cellStyle name="Comma [0] 32 7" xfId="3310"/>
    <cellStyle name="Comma [0] 32 7 2" xfId="11649"/>
    <cellStyle name="Comma [0] 32 7 3" xfId="11651"/>
    <cellStyle name="Comma [0] 32 8" xfId="11653"/>
    <cellStyle name="Comma [0] 32 8 2" xfId="11655"/>
    <cellStyle name="Comma [0] 32 8 3" xfId="11657"/>
    <cellStyle name="Comma [0] 32 9" xfId="11659"/>
    <cellStyle name="Comma [0] 32 9 2" xfId="11664"/>
    <cellStyle name="Comma [0] 32 9 3" xfId="11668"/>
    <cellStyle name="Comma [0] 32_DATABASE 1212" xfId="11670"/>
    <cellStyle name="Comma [0] 33" xfId="10953"/>
    <cellStyle name="Comma [0] 33 10" xfId="11672"/>
    <cellStyle name="Comma [0] 33 2" xfId="11674"/>
    <cellStyle name="Comma [0] 33 2 2" xfId="11679"/>
    <cellStyle name="Comma [0] 33 2 3" xfId="11684"/>
    <cellStyle name="Comma [0] 33 3" xfId="11688"/>
    <cellStyle name="Comma [0] 33 3 2" xfId="11692"/>
    <cellStyle name="Comma [0] 33 3 2 2" xfId="11696"/>
    <cellStyle name="Comma [0] 33 3 2 2 2" xfId="4595"/>
    <cellStyle name="Comma [0] 33 3 2 2 3" xfId="1255"/>
    <cellStyle name="Comma [0] 33 3 2 3" xfId="11698"/>
    <cellStyle name="Comma [0] 33 3 2 3 2" xfId="4786"/>
    <cellStyle name="Comma [0] 33 3 2 3 3" xfId="1260"/>
    <cellStyle name="Comma [0] 33 3 2 4" xfId="11701"/>
    <cellStyle name="Comma [0] 33 3 2 4 2" xfId="11706"/>
    <cellStyle name="Comma [0] 33 3 2 4 3" xfId="11708"/>
    <cellStyle name="Comma [0] 33 3 2 5" xfId="11710"/>
    <cellStyle name="Comma [0] 33 3 2 6" xfId="11712"/>
    <cellStyle name="Comma [0] 33 3 3" xfId="11714"/>
    <cellStyle name="Comma [0] 33 3 3 2" xfId="11717"/>
    <cellStyle name="Comma [0] 33 3 3 3" xfId="11719"/>
    <cellStyle name="Comma [0] 33 3 4" xfId="11722"/>
    <cellStyle name="Comma [0] 33 3 4 2" xfId="11724"/>
    <cellStyle name="Comma [0] 33 3 4 3" xfId="11727"/>
    <cellStyle name="Comma [0] 33 3 5" xfId="11731"/>
    <cellStyle name="Comma [0] 33 3 5 2" xfId="11733"/>
    <cellStyle name="Comma [0] 33 3 5 3" xfId="11735"/>
    <cellStyle name="Comma [0] 33 3 6" xfId="11737"/>
    <cellStyle name="Comma [0] 33 3 6 2" xfId="3883"/>
    <cellStyle name="Comma [0] 33 3 6 3" xfId="3891"/>
    <cellStyle name="Comma [0] 33 3 7" xfId="11739"/>
    <cellStyle name="Comma [0] 33 3 8" xfId="11741"/>
    <cellStyle name="Comma [0] 33 4" xfId="11743"/>
    <cellStyle name="Comma [0] 33 4 2" xfId="11746"/>
    <cellStyle name="Comma [0] 33 4 2 2" xfId="11748"/>
    <cellStyle name="Comma [0] 33 4 2 3" xfId="11750"/>
    <cellStyle name="Comma [0] 33 4 3" xfId="11752"/>
    <cellStyle name="Comma [0] 33 4 3 2" xfId="11754"/>
    <cellStyle name="Comma [0] 33 4 3 3" xfId="11756"/>
    <cellStyle name="Comma [0] 33 4 4" xfId="11758"/>
    <cellStyle name="Comma [0] 33 4 4 2" xfId="11760"/>
    <cellStyle name="Comma [0] 33 4 4 3" xfId="11762"/>
    <cellStyle name="Comma [0] 33 4 5" xfId="11764"/>
    <cellStyle name="Comma [0] 33 4 6" xfId="11766"/>
    <cellStyle name="Comma [0] 33 5" xfId="11768"/>
    <cellStyle name="Comma [0] 33 5 2" xfId="11772"/>
    <cellStyle name="Comma [0] 33 5 3" xfId="11774"/>
    <cellStyle name="Comma [0] 33 6" xfId="694"/>
    <cellStyle name="Comma [0] 33 6 2" xfId="11776"/>
    <cellStyle name="Comma [0] 33 6 3" xfId="11778"/>
    <cellStyle name="Comma [0] 33 7" xfId="713"/>
    <cellStyle name="Comma [0] 33 7 2" xfId="11780"/>
    <cellStyle name="Comma [0] 33 7 3" xfId="11782"/>
    <cellStyle name="Comma [0] 33 8" xfId="11784"/>
    <cellStyle name="Comma [0] 33 8 2" xfId="11786"/>
    <cellStyle name="Comma [0] 33 8 3" xfId="11788"/>
    <cellStyle name="Comma [0] 33 9" xfId="11790"/>
    <cellStyle name="Comma [0] 34" xfId="10956"/>
    <cellStyle name="Comma [0] 34 10" xfId="11792"/>
    <cellStyle name="Comma [0] 34 2" xfId="11794"/>
    <cellStyle name="Comma [0] 34 2 2" xfId="11798"/>
    <cellStyle name="Comma [0] 34 2 2 2" xfId="12270"/>
    <cellStyle name="Comma [0] 34 2 2 3" xfId="12274"/>
    <cellStyle name="Comma [0] 34 2 3" xfId="11802"/>
    <cellStyle name="Comma [0] 34 2 3 2" xfId="12279"/>
    <cellStyle name="Comma [0] 34 2 3 2 2" xfId="12282"/>
    <cellStyle name="Comma [0] 34 2 3 2 3" xfId="12286"/>
    <cellStyle name="Comma [0] 34 2 3 3" xfId="12290"/>
    <cellStyle name="Comma [0] 34 2 3 3 2" xfId="12295"/>
    <cellStyle name="Comma [0] 34 2 3 3 3" xfId="12299"/>
    <cellStyle name="Comma [0] 34 2 3 4" xfId="12303"/>
    <cellStyle name="Comma [0] 34 2 3 4 2" xfId="12308"/>
    <cellStyle name="Comma [0] 34 2 3 4 3" xfId="12311"/>
    <cellStyle name="Comma [0] 34 2 3 5" xfId="12316"/>
    <cellStyle name="Comma [0] 34 2 3 6" xfId="9805"/>
    <cellStyle name="Comma [0] 34 2 4" xfId="12319"/>
    <cellStyle name="Comma [0] 34 2 4 2" xfId="12322"/>
    <cellStyle name="Comma [0] 34 2 4 3" xfId="12327"/>
    <cellStyle name="Comma [0] 34 2 5" xfId="12331"/>
    <cellStyle name="Comma [0] 34 2 5 2" xfId="1128"/>
    <cellStyle name="Comma [0] 34 2 5 3" xfId="1145"/>
    <cellStyle name="Comma [0] 34 2 6" xfId="12334"/>
    <cellStyle name="Comma [0] 34 2 6 2" xfId="1155"/>
    <cellStyle name="Comma [0] 34 2 6 3" xfId="11517"/>
    <cellStyle name="Comma [0] 34 2 7" xfId="12336"/>
    <cellStyle name="Comma [0] 34 2 8" xfId="12338"/>
    <cellStyle name="Comma [0] 34 3" xfId="11804"/>
    <cellStyle name="Comma [0] 34 3 2" xfId="11806"/>
    <cellStyle name="Comma [0] 34 3 2 2" xfId="11808"/>
    <cellStyle name="Comma [0] 34 3 2 2 2" xfId="11810"/>
    <cellStyle name="Comma [0] 34 3 2 2 3" xfId="11813"/>
    <cellStyle name="Comma [0] 34 3 2 3" xfId="11815"/>
    <cellStyle name="Comma [0] 34 3 2 3 2" xfId="11819"/>
    <cellStyle name="Comma [0] 34 3 2 3 3" xfId="11823"/>
    <cellStyle name="Comma [0] 34 3 2 4" xfId="11826"/>
    <cellStyle name="Comma [0] 34 3 2 4 2" xfId="11831"/>
    <cellStyle name="Comma [0] 34 3 2 4 3" xfId="11835"/>
    <cellStyle name="Comma [0] 34 3 2 5" xfId="11838"/>
    <cellStyle name="Comma [0] 34 3 2 6" xfId="11841"/>
    <cellStyle name="Comma [0] 34 3 3" xfId="11844"/>
    <cellStyle name="Comma [0] 34 3 3 2" xfId="11847"/>
    <cellStyle name="Comma [0] 34 3 3 3" xfId="11849"/>
    <cellStyle name="Comma [0] 34 3 4" xfId="11853"/>
    <cellStyle name="Comma [0] 34 3 4 2" xfId="11855"/>
    <cellStyle name="Comma [0] 34 3 4 3" xfId="11857"/>
    <cellStyle name="Comma [0] 34 3 5" xfId="11860"/>
    <cellStyle name="Comma [0] 34 3 5 2" xfId="11862"/>
    <cellStyle name="Comma [0] 34 3 5 3" xfId="11680"/>
    <cellStyle name="Comma [0] 34 3 6" xfId="11865"/>
    <cellStyle name="Comma [0] 34 3 6 2" xfId="11867"/>
    <cellStyle name="Comma [0] 34 3 6 3" xfId="11693"/>
    <cellStyle name="Comma [0] 34 3 7" xfId="11870"/>
    <cellStyle name="Comma [0] 34 3 8" xfId="11872"/>
    <cellStyle name="Comma [0] 34 4" xfId="11876"/>
    <cellStyle name="Comma [0] 34 4 2" xfId="11879"/>
    <cellStyle name="Comma [0] 34 4 2 2" xfId="11881"/>
    <cellStyle name="Comma [0] 34 4 2 3" xfId="11883"/>
    <cellStyle name="Comma [0] 34 4 3" xfId="11886"/>
    <cellStyle name="Comma [0] 34 4 3 2" xfId="11888"/>
    <cellStyle name="Comma [0] 34 4 3 3" xfId="11890"/>
    <cellStyle name="Comma [0] 34 4 4" xfId="11892"/>
    <cellStyle name="Comma [0] 34 4 4 2" xfId="11896"/>
    <cellStyle name="Comma [0] 34 4 4 3" xfId="11901"/>
    <cellStyle name="Comma [0] 34 4 5" xfId="11903"/>
    <cellStyle name="Comma [0] 34 4 6" xfId="11905"/>
    <cellStyle name="Comma [0] 34 5" xfId="11910"/>
    <cellStyle name="Comma [0] 34 5 2" xfId="11913"/>
    <cellStyle name="Comma [0] 34 5 3" xfId="11916"/>
    <cellStyle name="Comma [0] 34 6" xfId="11920"/>
    <cellStyle name="Comma [0] 34 6 2" xfId="11923"/>
    <cellStyle name="Comma [0] 34 6 3" xfId="9"/>
    <cellStyle name="Comma [0] 34 7" xfId="11926"/>
    <cellStyle name="Comma [0] 34 7 2" xfId="1251"/>
    <cellStyle name="Comma [0] 34 7 3" xfId="296"/>
    <cellStyle name="Comma [0] 34 8" xfId="11929"/>
    <cellStyle name="Comma [0] 34 8 2" xfId="11931"/>
    <cellStyle name="Comma [0] 34 8 3" xfId="11933"/>
    <cellStyle name="Comma [0] 34 9" xfId="11938"/>
    <cellStyle name="Comma [0] 35" xfId="12340"/>
    <cellStyle name="Comma [0] 35 2" xfId="12343"/>
    <cellStyle name="Comma [0] 35 2 2" xfId="12345"/>
    <cellStyle name="Comma [0] 35 2 2 2" xfId="12347"/>
    <cellStyle name="Comma [0] 35 2 2 3" xfId="12349"/>
    <cellStyle name="Comma [0] 35 2 3" xfId="12351"/>
    <cellStyle name="Comma [0] 35 2 3 2" xfId="12353"/>
    <cellStyle name="Comma [0] 35 2 3 3" xfId="12355"/>
    <cellStyle name="Comma [0] 35 2 4" xfId="12357"/>
    <cellStyle name="Comma [0] 35 2 4 2" xfId="12359"/>
    <cellStyle name="Comma [0] 35 2 4 3" xfId="12361"/>
    <cellStyle name="Comma [0] 35 2 5" xfId="12364"/>
    <cellStyle name="Comma [0] 35 2 6" xfId="12368"/>
    <cellStyle name="Comma [0] 35 3" xfId="12372"/>
    <cellStyle name="Comma [0] 35 3 2" xfId="12374"/>
    <cellStyle name="Comma [0] 35 3 3" xfId="12377"/>
    <cellStyle name="Comma [0] 35 4" xfId="12382"/>
    <cellStyle name="Comma [0] 35 4 2" xfId="12385"/>
    <cellStyle name="Comma [0] 35 4 3" xfId="12389"/>
    <cellStyle name="Comma [0] 35 5" xfId="12394"/>
    <cellStyle name="Comma [0] 35 5 2" xfId="12396"/>
    <cellStyle name="Comma [0] 35 5 3" xfId="12399"/>
    <cellStyle name="Comma [0] 35 6" xfId="12403"/>
    <cellStyle name="Comma [0] 35 6 2" xfId="12405"/>
    <cellStyle name="Comma [0] 35 6 3" xfId="12412"/>
    <cellStyle name="Comma [0] 35 7" xfId="12414"/>
    <cellStyle name="Comma [0] 35 8" xfId="12416"/>
    <cellStyle name="Comma [0] 36" xfId="12420"/>
    <cellStyle name="Comma [0] 36 2" xfId="10425"/>
    <cellStyle name="Comma [0] 36 2 2" xfId="12423"/>
    <cellStyle name="Comma [0] 36 2 2 2" xfId="12427"/>
    <cellStyle name="Comma [0] 36 2 2 3" xfId="12430"/>
    <cellStyle name="Comma [0] 36 2 3" xfId="12433"/>
    <cellStyle name="Comma [0] 36 2 3 2" xfId="12436"/>
    <cellStyle name="Comma [0] 36 2 3 3" xfId="12439"/>
    <cellStyle name="Comma [0] 36 2 4" xfId="12442"/>
    <cellStyle name="Comma [0] 36 2 4 2" xfId="12445"/>
    <cellStyle name="Comma [0] 36 2 4 3" xfId="12448"/>
    <cellStyle name="Comma [0] 36 2 5" xfId="12452"/>
    <cellStyle name="Comma [0] 36 2 6" xfId="12454"/>
    <cellStyle name="Comma [0] 36 3" xfId="12455"/>
    <cellStyle name="Comma [0] 36 3 2" xfId="12456"/>
    <cellStyle name="Comma [0] 36 3 3" xfId="12460"/>
    <cellStyle name="Comma [0] 36 4" xfId="12466"/>
    <cellStyle name="Comma [0] 36 4 2" xfId="12470"/>
    <cellStyle name="Comma [0] 36 4 3" xfId="12475"/>
    <cellStyle name="Comma [0] 36 5" xfId="12479"/>
    <cellStyle name="Comma [0] 36 5 2" xfId="12480"/>
    <cellStyle name="Comma [0] 36 5 3" xfId="12486"/>
    <cellStyle name="Comma [0] 36 6" xfId="12490"/>
    <cellStyle name="Comma [0] 36 6 2" xfId="12491"/>
    <cellStyle name="Comma [0] 36 6 3" xfId="12499"/>
    <cellStyle name="Comma [0] 36 7" xfId="12501"/>
    <cellStyle name="Comma [0] 36 8" xfId="12504"/>
    <cellStyle name="Comma [0] 37" xfId="12507"/>
    <cellStyle name="Comma [0] 37 2" xfId="12508"/>
    <cellStyle name="Comma [0] 37 2 2" xfId="12510"/>
    <cellStyle name="Comma [0] 37 2 2 2" xfId="12512"/>
    <cellStyle name="Comma [0] 37 2 2 3" xfId="12513"/>
    <cellStyle name="Comma [0] 37 2 3" xfId="12514"/>
    <cellStyle name="Comma [0] 37 2 3 2" xfId="12515"/>
    <cellStyle name="Comma [0] 37 2 3 3" xfId="12516"/>
    <cellStyle name="Comma [0] 37 2 4" xfId="12517"/>
    <cellStyle name="Comma [0] 37 2 4 2" xfId="12518"/>
    <cellStyle name="Comma [0] 37 2 4 3" xfId="12519"/>
    <cellStyle name="Comma [0] 37 2 5" xfId="12521"/>
    <cellStyle name="Comma [0] 37 2 6" xfId="12523"/>
    <cellStyle name="Comma [0] 37 3" xfId="12524"/>
    <cellStyle name="Comma [0] 37 3 2" xfId="12525"/>
    <cellStyle name="Comma [0] 37 3 3" xfId="12528"/>
    <cellStyle name="Comma [0] 37 4" xfId="12532"/>
    <cellStyle name="Comma [0] 37 4 2" xfId="12533"/>
    <cellStyle name="Comma [0] 37 4 3" xfId="12538"/>
    <cellStyle name="Comma [0] 37 5" xfId="12542"/>
    <cellStyle name="Comma [0] 37 5 2" xfId="12543"/>
    <cellStyle name="Comma [0] 37 5 3" xfId="12548"/>
    <cellStyle name="Comma [0] 37 6" xfId="12551"/>
    <cellStyle name="Comma [0] 37 6 2" xfId="12552"/>
    <cellStyle name="Comma [0] 37 6 3" xfId="12556"/>
    <cellStyle name="Comma [0] 37 7" xfId="12558"/>
    <cellStyle name="Comma [0] 37 8" xfId="12559"/>
    <cellStyle name="Comma [0] 38" xfId="12560"/>
    <cellStyle name="Comma [0] 38 2" xfId="12562"/>
    <cellStyle name="Comma [0] 38 2 2" xfId="12565"/>
    <cellStyle name="Comma [0] 38 2 2 2" xfId="94"/>
    <cellStyle name="Comma [0] 38 2 2 3" xfId="12566"/>
    <cellStyle name="Comma [0] 38 2 3" xfId="12568"/>
    <cellStyle name="Comma [0] 38 2 3 2" xfId="12569"/>
    <cellStyle name="Comma [0] 38 2 3 3" xfId="12570"/>
    <cellStyle name="Comma [0] 38 2 4" xfId="12571"/>
    <cellStyle name="Comma [0] 38 2 4 2" xfId="12572"/>
    <cellStyle name="Comma [0] 38 2 4 3" xfId="12573"/>
    <cellStyle name="Comma [0] 38 2 5" xfId="12575"/>
    <cellStyle name="Comma [0] 38 2 6" xfId="12577"/>
    <cellStyle name="Comma [0] 38 3" xfId="12580"/>
    <cellStyle name="Comma [0] 38 3 2" xfId="12581"/>
    <cellStyle name="Comma [0] 38 3 3" xfId="12586"/>
    <cellStyle name="Comma [0] 38 4" xfId="12590"/>
    <cellStyle name="Comma [0] 38 4 2" xfId="12591"/>
    <cellStyle name="Comma [0] 38 4 3" xfId="12595"/>
    <cellStyle name="Comma [0] 38 5" xfId="12598"/>
    <cellStyle name="Comma [0] 38 5 2" xfId="12599"/>
    <cellStyle name="Comma [0] 38 5 3" xfId="12602"/>
    <cellStyle name="Comma [0] 38 6" xfId="12608"/>
    <cellStyle name="Comma [0] 38 6 2" xfId="12609"/>
    <cellStyle name="Comma [0] 38 6 3" xfId="12610"/>
    <cellStyle name="Comma [0] 38 7" xfId="12615"/>
    <cellStyle name="Comma [0] 38 8" xfId="12616"/>
    <cellStyle name="Comma [0] 39" xfId="12618"/>
    <cellStyle name="Comma [0] 39 2" xfId="12622"/>
    <cellStyle name="Comma [0] 39 2 2" xfId="12624"/>
    <cellStyle name="Comma [0] 39 2 2 2" xfId="12626"/>
    <cellStyle name="Comma [0] 39 2 2 3" xfId="12627"/>
    <cellStyle name="Comma [0] 39 2 3" xfId="12628"/>
    <cellStyle name="Comma [0] 39 2 3 2" xfId="12630"/>
    <cellStyle name="Comma [0] 39 2 3 3" xfId="12632"/>
    <cellStyle name="Comma [0] 39 2 4" xfId="12633"/>
    <cellStyle name="Comma [0] 39 2 4 2" xfId="12635"/>
    <cellStyle name="Comma [0] 39 2 4 3" xfId="12636"/>
    <cellStyle name="Comma [0] 39 2 5" xfId="12638"/>
    <cellStyle name="Comma [0] 39 2 6" xfId="12640"/>
    <cellStyle name="Comma [0] 39 3" xfId="12642"/>
    <cellStyle name="Comma [0] 39 3 2" xfId="12643"/>
    <cellStyle name="Comma [0] 39 3 3" xfId="12646"/>
    <cellStyle name="Comma [0] 39 4" xfId="12647"/>
    <cellStyle name="Comma [0] 39 4 2" xfId="12648"/>
    <cellStyle name="Comma [0] 39 4 3" xfId="12650"/>
    <cellStyle name="Comma [0] 39 5" xfId="12651"/>
    <cellStyle name="Comma [0] 39 5 2" xfId="12654"/>
    <cellStyle name="Comma [0] 39 5 3" xfId="12655"/>
    <cellStyle name="Comma [0] 39 6" xfId="12657"/>
    <cellStyle name="Comma [0] 39 6 2" xfId="12660"/>
    <cellStyle name="Comma [0] 39 6 3" xfId="12661"/>
    <cellStyle name="Comma [0] 39 7" xfId="12663"/>
    <cellStyle name="Comma [0] 39 8" xfId="12664"/>
    <cellStyle name="Comma [0] 4" xfId="12665"/>
    <cellStyle name="Comma [0] 4 10" xfId="12666"/>
    <cellStyle name="Comma [0] 4 11" xfId="12669"/>
    <cellStyle name="Comma [0] 4 2" xfId="12670"/>
    <cellStyle name="Comma [0] 4 2 2" xfId="12672"/>
    <cellStyle name="Comma [0] 4 2 2 2" xfId="12673"/>
    <cellStyle name="Comma [0] 4 2 2 2 2" xfId="12674"/>
    <cellStyle name="Comma [0] 4 2 2 2 3" xfId="12676"/>
    <cellStyle name="Comma [0] 4 2 2 3" xfId="12677"/>
    <cellStyle name="Comma [0] 4 2 2 3 2" xfId="12678"/>
    <cellStyle name="Comma [0] 4 2 2 3 3" xfId="12679"/>
    <cellStyle name="Comma [0] 4 2 2 4" xfId="12680"/>
    <cellStyle name="Comma [0] 4 2 2 4 2" xfId="12681"/>
    <cellStyle name="Comma [0] 4 2 2 4 3" xfId="12683"/>
    <cellStyle name="Comma [0] 4 2 2 5" xfId="8961"/>
    <cellStyle name="Comma [0] 4 2 2 6" xfId="8970"/>
    <cellStyle name="Comma [0] 4 2 3" xfId="12687"/>
    <cellStyle name="Comma [0] 4 2 3 2" xfId="12688"/>
    <cellStyle name="Comma [0] 4 2 3 3" xfId="12689"/>
    <cellStyle name="Comma [0] 4 2 4" xfId="12691"/>
    <cellStyle name="Comma [0] 4 2 4 2" xfId="12692"/>
    <cellStyle name="Comma [0] 4 2 4 3" xfId="8603"/>
    <cellStyle name="Comma [0] 4 2 5" xfId="4617"/>
    <cellStyle name="Comma [0] 4 2 5 2" xfId="12694"/>
    <cellStyle name="Comma [0] 4 2 5 3" xfId="8607"/>
    <cellStyle name="Comma [0] 4 2 6" xfId="4624"/>
    <cellStyle name="Comma [0] 4 2 6 2" xfId="12697"/>
    <cellStyle name="Comma [0] 4 2 6 3" xfId="8612"/>
    <cellStyle name="Comma [0] 4 2 7" xfId="12699"/>
    <cellStyle name="Comma [0] 4 2 8" xfId="12701"/>
    <cellStyle name="Comma [0] 4 3" xfId="12703"/>
    <cellStyle name="Comma [0] 4 3 2" xfId="12705"/>
    <cellStyle name="Comma [0] 4 3 2 2" xfId="12707"/>
    <cellStyle name="Comma [0] 4 3 2 2 2" xfId="12709"/>
    <cellStyle name="Comma [0] 4 3 2 2 3" xfId="12710"/>
    <cellStyle name="Comma [0] 4 3 2 3" xfId="12711"/>
    <cellStyle name="Comma [0] 4 3 2 3 2" xfId="12713"/>
    <cellStyle name="Comma [0] 4 3 2 3 3" xfId="12714"/>
    <cellStyle name="Comma [0] 4 3 2 4" xfId="3788"/>
    <cellStyle name="Comma [0] 4 3 2 4 2" xfId="6837"/>
    <cellStyle name="Comma [0] 4 3 2 4 3" xfId="6840"/>
    <cellStyle name="Comma [0] 4 3 2 5" xfId="3791"/>
    <cellStyle name="Comma [0] 4 3 2 6" xfId="6845"/>
    <cellStyle name="Comma [0] 4 3 3" xfId="12716"/>
    <cellStyle name="Comma [0] 4 3 3 2" xfId="12719"/>
    <cellStyle name="Comma [0] 4 3 3 3" xfId="12720"/>
    <cellStyle name="Comma [0] 4 3 4" xfId="12721"/>
    <cellStyle name="Comma [0] 4 3 4 2" xfId="12723"/>
    <cellStyle name="Comma [0] 4 3 4 3" xfId="12724"/>
    <cellStyle name="Comma [0] 4 3 5" xfId="4650"/>
    <cellStyle name="Comma [0] 4 3 5 2" xfId="8795"/>
    <cellStyle name="Comma [0] 4 3 5 3" xfId="8943"/>
    <cellStyle name="Comma [0] 4 3 6" xfId="4656"/>
    <cellStyle name="Comma [0] 4 3 6 2" xfId="12725"/>
    <cellStyle name="Comma [0] 4 3 6 3" xfId="12726"/>
    <cellStyle name="Comma [0] 4 3 7" xfId="12728"/>
    <cellStyle name="Comma [0] 4 3 8" xfId="12729"/>
    <cellStyle name="Comma [0] 4 4" xfId="12732"/>
    <cellStyle name="Comma [0] 4 4 2" xfId="12734"/>
    <cellStyle name="Comma [0] 4 4 2 2" xfId="12737"/>
    <cellStyle name="Comma [0] 4 4 2 2 2" xfId="12738"/>
    <cellStyle name="Comma [0] 4 4 2 2 3" xfId="12739"/>
    <cellStyle name="Comma [0] 4 4 2 3" xfId="12742"/>
    <cellStyle name="Comma [0] 4 4 2 3 2" xfId="12743"/>
    <cellStyle name="Comma [0] 4 4 2 3 3" xfId="12745"/>
    <cellStyle name="Comma [0] 4 4 2 4" xfId="12746"/>
    <cellStyle name="Comma [0] 4 4 2 4 2" xfId="12747"/>
    <cellStyle name="Comma [0] 4 4 2 4 3" xfId="12749"/>
    <cellStyle name="Comma [0] 4 4 2 5" xfId="9171"/>
    <cellStyle name="Comma [0] 4 4 2 6" xfId="9175"/>
    <cellStyle name="Comma [0] 4 4 3" xfId="12751"/>
    <cellStyle name="Comma [0] 4 4 3 2" xfId="12753"/>
    <cellStyle name="Comma [0] 4 4 3 3" xfId="12755"/>
    <cellStyle name="Comma [0] 4 4 4" xfId="12756"/>
    <cellStyle name="Comma [0] 4 4 4 2" xfId="12758"/>
    <cellStyle name="Comma [0] 4 4 4 3" xfId="12760"/>
    <cellStyle name="Comma [0] 4 4 5" xfId="3424"/>
    <cellStyle name="Comma [0] 4 4 5 2" xfId="12762"/>
    <cellStyle name="Comma [0] 4 4 5 3" xfId="12764"/>
    <cellStyle name="Comma [0] 4 4 6" xfId="1979"/>
    <cellStyle name="Comma [0] 4 4 6 2" xfId="12765"/>
    <cellStyle name="Comma [0] 4 4 6 3" xfId="12766"/>
    <cellStyle name="Comma [0] 4 4 7" xfId="12768"/>
    <cellStyle name="Comma [0] 4 4 8" xfId="12769"/>
    <cellStyle name="Comma [0] 4 5" xfId="12772"/>
    <cellStyle name="Comma [0] 4 5 2" xfId="12773"/>
    <cellStyle name="Comma [0] 4 5 2 2" xfId="12775"/>
    <cellStyle name="Comma [0] 4 5 2 3" xfId="12776"/>
    <cellStyle name="Comma [0] 4 5 3" xfId="12777"/>
    <cellStyle name="Comma [0] 4 5 3 2" xfId="12779"/>
    <cellStyle name="Comma [0] 4 5 3 3" xfId="12780"/>
    <cellStyle name="Comma [0] 4 5 4" xfId="12781"/>
    <cellStyle name="Comma [0] 4 5 4 2" xfId="12783"/>
    <cellStyle name="Comma [0] 4 5 4 3" xfId="12784"/>
    <cellStyle name="Comma [0] 4 5 5" xfId="3427"/>
    <cellStyle name="Comma [0] 4 5 6" xfId="2069"/>
    <cellStyle name="Comma [0] 4 6" xfId="12785"/>
    <cellStyle name="Comma [0] 4 6 2" xfId="12786"/>
    <cellStyle name="Comma [0] 4 6 3" xfId="12787"/>
    <cellStyle name="Comma [0] 4 7" xfId="9233"/>
    <cellStyle name="Comma [0] 4 7 2" xfId="12788"/>
    <cellStyle name="Comma [0] 4 7 3" xfId="12789"/>
    <cellStyle name="Comma [0] 4 8" xfId="9236"/>
    <cellStyle name="Comma [0] 4 8 2" xfId="12790"/>
    <cellStyle name="Comma [0] 4 8 3" xfId="12791"/>
    <cellStyle name="Comma [0] 4 9" xfId="3972"/>
    <cellStyle name="Comma [0] 4 9 2" xfId="12792"/>
    <cellStyle name="Comma [0] 4 9 3" xfId="12793"/>
    <cellStyle name="Comma [0] 40" xfId="12341"/>
    <cellStyle name="Comma [0] 40 2" xfId="12344"/>
    <cellStyle name="Comma [0] 40 2 2" xfId="12346"/>
    <cellStyle name="Comma [0] 40 2 2 2" xfId="12348"/>
    <cellStyle name="Comma [0] 40 2 2 3" xfId="12350"/>
    <cellStyle name="Comma [0] 40 2 3" xfId="12352"/>
    <cellStyle name="Comma [0] 40 2 3 2" xfId="12354"/>
    <cellStyle name="Comma [0] 40 2 3 3" xfId="12356"/>
    <cellStyle name="Comma [0] 40 2 4" xfId="12358"/>
    <cellStyle name="Comma [0] 40 2 4 2" xfId="12360"/>
    <cellStyle name="Comma [0] 40 2 4 3" xfId="12362"/>
    <cellStyle name="Comma [0] 40 2 5" xfId="12365"/>
    <cellStyle name="Comma [0] 40 2 6" xfId="12369"/>
    <cellStyle name="Comma [0] 40 3" xfId="12373"/>
    <cellStyle name="Comma [0] 40 3 2" xfId="12375"/>
    <cellStyle name="Comma [0] 40 3 3" xfId="12378"/>
    <cellStyle name="Comma [0] 40 4" xfId="12383"/>
    <cellStyle name="Comma [0] 40 4 2" xfId="12386"/>
    <cellStyle name="Comma [0] 40 4 3" xfId="12390"/>
    <cellStyle name="Comma [0] 40 5" xfId="12395"/>
    <cellStyle name="Comma [0] 40 5 2" xfId="12397"/>
    <cellStyle name="Comma [0] 40 5 3" xfId="12400"/>
    <cellStyle name="Comma [0] 40 6" xfId="12404"/>
    <cellStyle name="Comma [0] 40 6 2" xfId="12406"/>
    <cellStyle name="Comma [0] 40 6 3" xfId="12413"/>
    <cellStyle name="Comma [0] 40 7" xfId="12415"/>
    <cellStyle name="Comma [0] 40 8" xfId="12417"/>
    <cellStyle name="Comma [0] 45" xfId="12795"/>
    <cellStyle name="Comma [0] 45 2" xfId="12797"/>
    <cellStyle name="Comma [0] 45 2 2" xfId="12798"/>
    <cellStyle name="Comma [0] 45 2 2 2" xfId="12800"/>
    <cellStyle name="Comma [0] 45 2 2 3" xfId="12801"/>
    <cellStyle name="Comma [0] 45 2 3" xfId="12802"/>
    <cellStyle name="Comma [0] 45 2 3 2" xfId="12803"/>
    <cellStyle name="Comma [0] 45 2 3 3" xfId="12804"/>
    <cellStyle name="Comma [0] 45 2 4" xfId="12805"/>
    <cellStyle name="Comma [0] 45 2 4 2" xfId="12806"/>
    <cellStyle name="Comma [0] 45 2 4 3" xfId="12807"/>
    <cellStyle name="Comma [0] 45 2 5" xfId="12810"/>
    <cellStyle name="Comma [0] 45 2 6" xfId="12813"/>
    <cellStyle name="Comma [0] 45 3" xfId="12814"/>
    <cellStyle name="Comma [0] 45 3 2" xfId="12815"/>
    <cellStyle name="Comma [0] 45 3 3" xfId="12817"/>
    <cellStyle name="Comma [0] 45 4" xfId="12818"/>
    <cellStyle name="Comma [0] 45 4 2" xfId="12819"/>
    <cellStyle name="Comma [0] 45 4 3" xfId="12821"/>
    <cellStyle name="Comma [0] 45 5" xfId="12822"/>
    <cellStyle name="Comma [0] 45 5 2" xfId="12823"/>
    <cellStyle name="Comma [0] 45 5 3" xfId="12824"/>
    <cellStyle name="Comma [0] 45 6" xfId="12826"/>
    <cellStyle name="Comma [0] 45 6 2" xfId="12828"/>
    <cellStyle name="Comma [0] 45 6 3" xfId="12829"/>
    <cellStyle name="Comma [0] 45 7" xfId="12831"/>
    <cellStyle name="Comma [0] 45 8" xfId="12832"/>
    <cellStyle name="Comma [0] 46" xfId="12834"/>
    <cellStyle name="Comma [0] 46 2" xfId="12836"/>
    <cellStyle name="Comma [0] 46 2 2" xfId="12837"/>
    <cellStyle name="Comma [0] 46 2 2 2" xfId="12840"/>
    <cellStyle name="Comma [0] 46 2 2 3" xfId="12841"/>
    <cellStyle name="Comma [0] 46 2 3" xfId="12842"/>
    <cellStyle name="Comma [0] 46 2 3 2" xfId="12843"/>
    <cellStyle name="Comma [0] 46 2 3 3" xfId="12844"/>
    <cellStyle name="Comma [0] 46 2 4" xfId="12845"/>
    <cellStyle name="Comma [0] 46 2 4 2" xfId="12846"/>
    <cellStyle name="Comma [0] 46 2 4 3" xfId="12847"/>
    <cellStyle name="Comma [0] 46 2 5" xfId="12850"/>
    <cellStyle name="Comma [0] 46 2 6" xfId="12853"/>
    <cellStyle name="Comma [0] 46 3" xfId="12854"/>
    <cellStyle name="Comma [0] 46 3 2" xfId="12855"/>
    <cellStyle name="Comma [0] 46 3 3" xfId="12856"/>
    <cellStyle name="Comma [0] 46 4" xfId="12857"/>
    <cellStyle name="Comma [0] 46 4 2" xfId="12858"/>
    <cellStyle name="Comma [0] 46 4 3" xfId="12860"/>
    <cellStyle name="Comma [0] 46 5" xfId="12861"/>
    <cellStyle name="Comma [0] 46 5 2" xfId="12862"/>
    <cellStyle name="Comma [0] 46 5 3" xfId="12863"/>
    <cellStyle name="Comma [0] 46 6" xfId="12864"/>
    <cellStyle name="Comma [0] 46 6 2" xfId="12865"/>
    <cellStyle name="Comma [0] 46 6 3" xfId="12867"/>
    <cellStyle name="Comma [0] 46 7" xfId="12868"/>
    <cellStyle name="Comma [0] 46 8" xfId="12869"/>
    <cellStyle name="Comma [0] 47" xfId="12870"/>
    <cellStyle name="Comma [0] 47 2" xfId="12872"/>
    <cellStyle name="Comma [0] 47 2 2" xfId="12873"/>
    <cellStyle name="Comma [0] 47 2 2 2" xfId="12876"/>
    <cellStyle name="Comma [0] 47 2 2 3" xfId="12877"/>
    <cellStyle name="Comma [0] 47 2 3" xfId="12878"/>
    <cellStyle name="Comma [0] 47 2 3 2" xfId="8651"/>
    <cellStyle name="Comma [0] 47 2 3 3" xfId="8655"/>
    <cellStyle name="Comma [0] 47 2 4" xfId="12879"/>
    <cellStyle name="Comma [0] 47 2 4 2" xfId="12880"/>
    <cellStyle name="Comma [0] 47 2 4 3" xfId="12881"/>
    <cellStyle name="Comma [0] 47 2 5" xfId="12883"/>
    <cellStyle name="Comma [0] 47 2 6" xfId="12885"/>
    <cellStyle name="Comma [0] 47 3" xfId="12886"/>
    <cellStyle name="Comma [0] 47 3 2" xfId="12887"/>
    <cellStyle name="Comma [0] 47 3 3" xfId="12888"/>
    <cellStyle name="Comma [0] 47 4" xfId="12889"/>
    <cellStyle name="Comma [0] 47 4 2" xfId="12890"/>
    <cellStyle name="Comma [0] 47 4 3" xfId="12892"/>
    <cellStyle name="Comma [0] 47 5" xfId="12893"/>
    <cellStyle name="Comma [0] 47 5 2" xfId="12894"/>
    <cellStyle name="Comma [0] 47 5 3" xfId="12895"/>
    <cellStyle name="Comma [0] 47 6" xfId="12896"/>
    <cellStyle name="Comma [0] 47 6 2" xfId="12897"/>
    <cellStyle name="Comma [0] 47 6 3" xfId="12898"/>
    <cellStyle name="Comma [0] 47 7" xfId="12901"/>
    <cellStyle name="Comma [0] 47 8" xfId="12904"/>
    <cellStyle name="Comma [0] 5" xfId="12905"/>
    <cellStyle name="Comma [0] 5 10" xfId="12909"/>
    <cellStyle name="Comma [0] 5 11" xfId="12910"/>
    <cellStyle name="Comma [0] 5 2" xfId="12911"/>
    <cellStyle name="Comma [0] 5 2 2" xfId="12913"/>
    <cellStyle name="Comma [0] 5 2 2 2" xfId="2474"/>
    <cellStyle name="Comma [0] 5 2 2 2 2" xfId="787"/>
    <cellStyle name="Comma [0] 5 2 2 2 3" xfId="826"/>
    <cellStyle name="Comma [0] 5 2 2 3" xfId="2477"/>
    <cellStyle name="Comma [0] 5 2 2 3 2" xfId="12914"/>
    <cellStyle name="Comma [0] 5 2 2 3 3" xfId="12916"/>
    <cellStyle name="Comma [0] 5 2 2 4" xfId="2480"/>
    <cellStyle name="Comma [0] 5 2 2 4 2" xfId="12917"/>
    <cellStyle name="Comma [0] 5 2 2 4 3" xfId="12919"/>
    <cellStyle name="Comma [0] 5 2 2 5" xfId="12920"/>
    <cellStyle name="Comma [0] 5 2 2 6" xfId="12921"/>
    <cellStyle name="Comma [0] 5 2 3" xfId="12924"/>
    <cellStyle name="Comma [0] 5 2 3 2" xfId="12925"/>
    <cellStyle name="Comma [0] 5 2 3 3" xfId="2919"/>
    <cellStyle name="Comma [0] 5 2 4" xfId="12927"/>
    <cellStyle name="Comma [0] 5 2 4 2" xfId="7435"/>
    <cellStyle name="Comma [0] 5 2 4 3" xfId="12928"/>
    <cellStyle name="Comma [0] 5 2 5" xfId="4796"/>
    <cellStyle name="Comma [0] 5 2 5 2" xfId="12930"/>
    <cellStyle name="Comma [0] 5 2 5 3" xfId="12931"/>
    <cellStyle name="Comma [0] 5 2 6" xfId="4799"/>
    <cellStyle name="Comma [0] 5 2 6 2" xfId="12934"/>
    <cellStyle name="Comma [0] 5 2 6 3" xfId="12936"/>
    <cellStyle name="Comma [0] 5 2 7" xfId="12939"/>
    <cellStyle name="Comma [0] 5 2 8" xfId="12942"/>
    <cellStyle name="Comma [0] 5 3" xfId="12943"/>
    <cellStyle name="Comma [0] 5 3 2" xfId="9240"/>
    <cellStyle name="Comma [0] 5 3 2 2" xfId="1277"/>
    <cellStyle name="Comma [0] 5 3 2 2 2" xfId="2563"/>
    <cellStyle name="Comma [0] 5 3 2 2 3" xfId="2566"/>
    <cellStyle name="Comma [0] 5 3 2 3" xfId="2575"/>
    <cellStyle name="Comma [0] 5 3 2 3 2" xfId="12945"/>
    <cellStyle name="Comma [0] 5 3 2 3 3" xfId="12947"/>
    <cellStyle name="Comma [0] 5 3 2 4" xfId="2580"/>
    <cellStyle name="Comma [0] 5 3 2 4 2" xfId="12949"/>
    <cellStyle name="Comma [0] 5 3 2 4 3" xfId="12951"/>
    <cellStyle name="Comma [0] 5 3 2 5" xfId="12952"/>
    <cellStyle name="Comma [0] 5 3 2 6" xfId="12953"/>
    <cellStyle name="Comma [0] 5 3 3" xfId="9243"/>
    <cellStyle name="Comma [0] 5 3 3 2" xfId="12956"/>
    <cellStyle name="Comma [0] 5 3 3 3" xfId="4520"/>
    <cellStyle name="Comma [0] 5 3 4" xfId="9245"/>
    <cellStyle name="Comma [0] 5 3 4 2" xfId="12959"/>
    <cellStyle name="Comma [0] 5 3 4 3" xfId="12961"/>
    <cellStyle name="Comma [0] 5 3 5" xfId="3843"/>
    <cellStyle name="Comma [0] 5 3 5 2" xfId="12962"/>
    <cellStyle name="Comma [0] 5 3 5 3" xfId="12966"/>
    <cellStyle name="Comma [0] 5 3 6" xfId="3851"/>
    <cellStyle name="Comma [0] 5 3 6 2" xfId="128"/>
    <cellStyle name="Comma [0] 5 3 6 3" xfId="153"/>
    <cellStyle name="Comma [0] 5 3 7" xfId="12971"/>
    <cellStyle name="Comma [0] 5 3 8" xfId="12973"/>
    <cellStyle name="Comma [0] 5 4" xfId="12974"/>
    <cellStyle name="Comma [0] 5 4 2" xfId="11026"/>
    <cellStyle name="Comma [0] 5 4 2 2" xfId="2651"/>
    <cellStyle name="Comma [0] 5 4 2 2 2" xfId="2658"/>
    <cellStyle name="Comma [0] 5 4 2 2 3" xfId="2662"/>
    <cellStyle name="Comma [0] 5 4 2 3" xfId="2099"/>
    <cellStyle name="Comma [0] 5 4 2 3 2" xfId="2106"/>
    <cellStyle name="Comma [0] 5 4 2 3 3" xfId="2109"/>
    <cellStyle name="Comma [0] 5 4 2 4" xfId="2114"/>
    <cellStyle name="Comma [0] 5 4 2 4 2" xfId="2118"/>
    <cellStyle name="Comma [0] 5 4 2 4 3" xfId="2122"/>
    <cellStyle name="Comma [0] 5 4 2 5" xfId="2125"/>
    <cellStyle name="Comma [0] 5 4 2 6" xfId="12975"/>
    <cellStyle name="Comma [0] 5 4 3" xfId="11029"/>
    <cellStyle name="Comma [0] 5 4 3 2" xfId="11031"/>
    <cellStyle name="Comma [0] 5 4 3 3" xfId="11033"/>
    <cellStyle name="Comma [0] 5 4 4" xfId="11035"/>
    <cellStyle name="Comma [0] 5 4 4 2" xfId="11037"/>
    <cellStyle name="Comma [0] 5 4 4 3" xfId="11039"/>
    <cellStyle name="Comma [0] 5 4 5" xfId="3858"/>
    <cellStyle name="Comma [0] 5 4 5 2" xfId="12976"/>
    <cellStyle name="Comma [0] 5 4 5 3" xfId="12977"/>
    <cellStyle name="Comma [0] 5 4 6" xfId="2793"/>
    <cellStyle name="Comma [0] 5 4 6 2" xfId="90"/>
    <cellStyle name="Comma [0] 5 4 6 3" xfId="2288"/>
    <cellStyle name="Comma [0] 5 4 7" xfId="12980"/>
    <cellStyle name="Comma [0] 5 4 8" xfId="12982"/>
    <cellStyle name="Comma [0] 5 5" xfId="2549"/>
    <cellStyle name="Comma [0] 5 5 2" xfId="2552"/>
    <cellStyle name="Comma [0] 5 5 2 2" xfId="2702"/>
    <cellStyle name="Comma [0] 5 5 2 3" xfId="2709"/>
    <cellStyle name="Comma [0] 5 5 3" xfId="2555"/>
    <cellStyle name="Comma [0] 5 5 3 2" xfId="12983"/>
    <cellStyle name="Comma [0] 5 5 3 3" xfId="12984"/>
    <cellStyle name="Comma [0] 5 5 4" xfId="11045"/>
    <cellStyle name="Comma [0] 5 5 4 2" xfId="12985"/>
    <cellStyle name="Comma [0] 5 5 4 3" xfId="12986"/>
    <cellStyle name="Comma [0] 5 5 5" xfId="3862"/>
    <cellStyle name="Comma [0] 5 5 6" xfId="2936"/>
    <cellStyle name="Comma [0] 5 6" xfId="371"/>
    <cellStyle name="Comma [0] 5 6 2" xfId="2557"/>
    <cellStyle name="Comma [0] 5 6 3" xfId="2559"/>
    <cellStyle name="Comma [0] 5 7" xfId="1274"/>
    <cellStyle name="Comma [0] 5 7 2" xfId="2561"/>
    <cellStyle name="Comma [0] 5 7 3" xfId="2564"/>
    <cellStyle name="Comma [0] 5 8" xfId="2572"/>
    <cellStyle name="Comma [0] 5 8 2" xfId="12944"/>
    <cellStyle name="Comma [0] 5 8 3" xfId="12946"/>
    <cellStyle name="Comma [0] 5 9" xfId="2578"/>
    <cellStyle name="Comma [0] 5 9 2" xfId="12948"/>
    <cellStyle name="Comma [0] 5 9 3" xfId="12950"/>
    <cellStyle name="Comma [0] 5_06. 2009 BCA CP hourly" xfId="7939"/>
    <cellStyle name="Comma [0] 6" xfId="12987"/>
    <cellStyle name="Comma [0] 6 10" xfId="12988"/>
    <cellStyle name="Comma [0] 6 11" xfId="12989"/>
    <cellStyle name="Comma [0] 6 2" xfId="12990"/>
    <cellStyle name="Comma [0] 6 2 2" xfId="12991"/>
    <cellStyle name="Comma [0] 6 2 2 2" xfId="12992"/>
    <cellStyle name="Comma [0] 6 2 2 2 2" xfId="12996"/>
    <cellStyle name="Comma [0] 6 2 2 2 3" xfId="12998"/>
    <cellStyle name="Comma [0] 6 2 2 3" xfId="12999"/>
    <cellStyle name="Comma [0] 6 2 2 3 2" xfId="13000"/>
    <cellStyle name="Comma [0] 6 2 2 3 3" xfId="13001"/>
    <cellStyle name="Comma [0] 6 2 2 4" xfId="13002"/>
    <cellStyle name="Comma [0] 6 2 2 4 2" xfId="13004"/>
    <cellStyle name="Comma [0] 6 2 2 4 3" xfId="13005"/>
    <cellStyle name="Comma [0] 6 2 2 5" xfId="13007"/>
    <cellStyle name="Comma [0] 6 2 2 6" xfId="5328"/>
    <cellStyle name="Comma [0] 6 2 3" xfId="13009"/>
    <cellStyle name="Comma [0] 6 2 3 2" xfId="13011"/>
    <cellStyle name="Comma [0] 6 2 3 3" xfId="13013"/>
    <cellStyle name="Comma [0] 6 2 4" xfId="13015"/>
    <cellStyle name="Comma [0] 6 2 4 2" xfId="13016"/>
    <cellStyle name="Comma [0] 6 2 4 3" xfId="13017"/>
    <cellStyle name="Comma [0] 6 2 5" xfId="13018"/>
    <cellStyle name="Comma [0] 6 2 5 2" xfId="13020"/>
    <cellStyle name="Comma [0] 6 2 5 3" xfId="13021"/>
    <cellStyle name="Comma [0] 6 2 6" xfId="13023"/>
    <cellStyle name="Comma [0] 6 2 6 2" xfId="6582"/>
    <cellStyle name="Comma [0] 6 2 6 3" xfId="6602"/>
    <cellStyle name="Comma [0] 6 2 7" xfId="13025"/>
    <cellStyle name="Comma [0] 6 2 8" xfId="5895"/>
    <cellStyle name="Comma [0] 6 3" xfId="13026"/>
    <cellStyle name="Comma [0] 6 3 2" xfId="11059"/>
    <cellStyle name="Comma [0] 6 3 2 2" xfId="11063"/>
    <cellStyle name="Comma [0] 6 3 2 2 2" xfId="13027"/>
    <cellStyle name="Comma [0] 6 3 2 2 3" xfId="13028"/>
    <cellStyle name="Comma [0] 6 3 2 3" xfId="11066"/>
    <cellStyle name="Comma [0] 6 3 2 3 2" xfId="13029"/>
    <cellStyle name="Comma [0] 6 3 2 3 3" xfId="13030"/>
    <cellStyle name="Comma [0] 6 3 2 4" xfId="13031"/>
    <cellStyle name="Comma [0] 6 3 2 4 2" xfId="840"/>
    <cellStyle name="Comma [0] 6 3 2 4 3" xfId="367"/>
    <cellStyle name="Comma [0] 6 3 2 5" xfId="13032"/>
    <cellStyle name="Comma [0] 6 3 2 6" xfId="13033"/>
    <cellStyle name="Comma [0] 6 3 3" xfId="11068"/>
    <cellStyle name="Comma [0] 6 3 3 2" xfId="13036"/>
    <cellStyle name="Comma [0] 6 3 3 3" xfId="13039"/>
    <cellStyle name="Comma [0] 6 3 4" xfId="11070"/>
    <cellStyle name="Comma [0] 6 3 4 2" xfId="13041"/>
    <cellStyle name="Comma [0] 6 3 4 3" xfId="13043"/>
    <cellStyle name="Comma [0] 6 3 5" xfId="13044"/>
    <cellStyle name="Comma [0] 6 3 5 2" xfId="13046"/>
    <cellStyle name="Comma [0] 6 3 5 3" xfId="13047"/>
    <cellStyle name="Comma [0] 6 3 6" xfId="13049"/>
    <cellStyle name="Comma [0] 6 3 6 2" xfId="13050"/>
    <cellStyle name="Comma [0] 6 3 6 3" xfId="13051"/>
    <cellStyle name="Comma [0] 6 3 7" xfId="13053"/>
    <cellStyle name="Comma [0] 6 3 8" xfId="5900"/>
    <cellStyle name="Comma [0] 6 4" xfId="13054"/>
    <cellStyle name="Comma [0] 6 4 2" xfId="13055"/>
    <cellStyle name="Comma [0] 6 4 2 2" xfId="13058"/>
    <cellStyle name="Comma [0] 6 4 2 2 2" xfId="13059"/>
    <cellStyle name="Comma [0] 6 4 2 2 3" xfId="13060"/>
    <cellStyle name="Comma [0] 6 4 2 3" xfId="13061"/>
    <cellStyle name="Comma [0] 6 4 2 3 2" xfId="13062"/>
    <cellStyle name="Comma [0] 6 4 2 3 3" xfId="13063"/>
    <cellStyle name="Comma [0] 6 4 2 4" xfId="13064"/>
    <cellStyle name="Comma [0] 6 4 2 4 2" xfId="13068"/>
    <cellStyle name="Comma [0] 6 4 2 4 3" xfId="13069"/>
    <cellStyle name="Comma [0] 6 4 2 5" xfId="13070"/>
    <cellStyle name="Comma [0] 6 4 2 6" xfId="13072"/>
    <cellStyle name="Comma [0] 6 4 3" xfId="13073"/>
    <cellStyle name="Comma [0] 6 4 3 2" xfId="13074"/>
    <cellStyle name="Comma [0] 6 4 3 3" xfId="13075"/>
    <cellStyle name="Comma [0] 6 4 4" xfId="13076"/>
    <cellStyle name="Comma [0] 6 4 4 2" xfId="13077"/>
    <cellStyle name="Comma [0] 6 4 4 3" xfId="13078"/>
    <cellStyle name="Comma [0] 6 4 5" xfId="13079"/>
    <cellStyle name="Comma [0] 6 4 5 2" xfId="13082"/>
    <cellStyle name="Comma [0] 6 4 5 3" xfId="13085"/>
    <cellStyle name="Comma [0] 6 4 6" xfId="13087"/>
    <cellStyle name="Comma [0] 6 4 6 2" xfId="13089"/>
    <cellStyle name="Comma [0] 6 4 6 3" xfId="13090"/>
    <cellStyle name="Comma [0] 6 4 7" xfId="13092"/>
    <cellStyle name="Comma [0] 6 4 8" xfId="5902"/>
    <cellStyle name="Comma [0] 6 5" xfId="2585"/>
    <cellStyle name="Comma [0] 6 5 2" xfId="13093"/>
    <cellStyle name="Comma [0] 6 5 2 2" xfId="13096"/>
    <cellStyle name="Comma [0] 6 5 2 3" xfId="13097"/>
    <cellStyle name="Comma [0] 6 5 3" xfId="13098"/>
    <cellStyle name="Comma [0] 6 5 3 2" xfId="13099"/>
    <cellStyle name="Comma [0] 6 5 3 3" xfId="13100"/>
    <cellStyle name="Comma [0] 6 5 4" xfId="13101"/>
    <cellStyle name="Comma [0] 6 5 4 2" xfId="13102"/>
    <cellStyle name="Comma [0] 6 5 4 3" xfId="13103"/>
    <cellStyle name="Comma [0] 6 5 5" xfId="4019"/>
    <cellStyle name="Comma [0] 6 5 6" xfId="4022"/>
    <cellStyle name="Comma [0] 6 6" xfId="47"/>
    <cellStyle name="Comma [0] 6 6 2" xfId="13104"/>
    <cellStyle name="Comma [0] 6 6 3" xfId="13105"/>
    <cellStyle name="Comma [0] 6 7" xfId="12955"/>
    <cellStyle name="Comma [0] 6 7 2" xfId="13106"/>
    <cellStyle name="Comma [0] 6 7 3" xfId="13107"/>
    <cellStyle name="Comma [0] 6 8" xfId="4519"/>
    <cellStyle name="Comma [0] 6 8 2" xfId="13108"/>
    <cellStyle name="Comma [0] 6 8 3" xfId="13109"/>
    <cellStyle name="Comma [0] 6 9" xfId="3984"/>
    <cellStyle name="Comma [0] 6 9 2" xfId="13110"/>
    <cellStyle name="Comma [0] 6 9 3" xfId="13111"/>
    <cellStyle name="Comma [0] 6_06. 2009 BCA CP hourly" xfId="13112"/>
    <cellStyle name="Comma [0] 7" xfId="13113"/>
    <cellStyle name="Comma [0] 7 10" xfId="13115"/>
    <cellStyle name="Comma [0] 7 2" xfId="13116"/>
    <cellStyle name="Comma [0] 7 2 2" xfId="13117"/>
    <cellStyle name="Comma [0] 7 2 2 2" xfId="13118"/>
    <cellStyle name="Comma [0] 7 2 2 2 2" xfId="1457"/>
    <cellStyle name="Comma [0] 7 2 2 2 3" xfId="2243"/>
    <cellStyle name="Comma [0] 7 2 2 3" xfId="13119"/>
    <cellStyle name="Comma [0] 7 2 2 3 2" xfId="13121"/>
    <cellStyle name="Comma [0] 7 2 2 3 3" xfId="13125"/>
    <cellStyle name="Comma [0] 7 2 2 4" xfId="13126"/>
    <cellStyle name="Comma [0] 7 2 2 4 2" xfId="13127"/>
    <cellStyle name="Comma [0] 7 2 2 4 3" xfId="13130"/>
    <cellStyle name="Comma [0] 7 2 2 5" xfId="13131"/>
    <cellStyle name="Comma [0] 7 2 2 6" xfId="13132"/>
    <cellStyle name="Comma [0] 7 2 3" xfId="13135"/>
    <cellStyle name="Comma [0] 7 2 3 2" xfId="13137"/>
    <cellStyle name="Comma [0] 7 2 3 3" xfId="13140"/>
    <cellStyle name="Comma [0] 7 2 4" xfId="13143"/>
    <cellStyle name="Comma [0] 7 2 4 2" xfId="13145"/>
    <cellStyle name="Comma [0] 7 2 4 3" xfId="13147"/>
    <cellStyle name="Comma [0] 7 2 5" xfId="13149"/>
    <cellStyle name="Comma [0] 7 2 5 2" xfId="13153"/>
    <cellStyle name="Comma [0] 7 2 5 3" xfId="13155"/>
    <cellStyle name="Comma [0] 7 2 6" xfId="6926"/>
    <cellStyle name="Comma [0] 7 2 6 2" xfId="6932"/>
    <cellStyle name="Comma [0] 7 2 6 3" xfId="6684"/>
    <cellStyle name="Comma [0] 7 2 7" xfId="6934"/>
    <cellStyle name="Comma [0] 7 2 8" xfId="6042"/>
    <cellStyle name="Comma [0] 7 3" xfId="13156"/>
    <cellStyle name="Comma [0] 7 3 2" xfId="13157"/>
    <cellStyle name="Comma [0] 7 3 2 2" xfId="13160"/>
    <cellStyle name="Comma [0] 7 3 2 2 2" xfId="13161"/>
    <cellStyle name="Comma [0] 7 3 2 2 3" xfId="13162"/>
    <cellStyle name="Comma [0] 7 3 2 3" xfId="13163"/>
    <cellStyle name="Comma [0] 7 3 2 3 2" xfId="13164"/>
    <cellStyle name="Comma [0] 7 3 2 3 3" xfId="13165"/>
    <cellStyle name="Comma [0] 7 3 2 4" xfId="13166"/>
    <cellStyle name="Comma [0] 7 3 2 4 2" xfId="13167"/>
    <cellStyle name="Comma [0] 7 3 2 4 3" xfId="13168"/>
    <cellStyle name="Comma [0] 7 3 2 5" xfId="13169"/>
    <cellStyle name="Comma [0] 7 3 2 6" xfId="13170"/>
    <cellStyle name="Comma [0] 7 3 3" xfId="13172"/>
    <cellStyle name="Comma [0] 7 3 3 2" xfId="13174"/>
    <cellStyle name="Comma [0] 7 3 3 3" xfId="13177"/>
    <cellStyle name="Comma [0] 7 3 4" xfId="13179"/>
    <cellStyle name="Comma [0] 7 3 4 2" xfId="13181"/>
    <cellStyle name="Comma [0] 7 3 4 3" xfId="13183"/>
    <cellStyle name="Comma [0] 7 3 5" xfId="13185"/>
    <cellStyle name="Comma [0] 7 3 5 2" xfId="13187"/>
    <cellStyle name="Comma [0] 7 3 5 3" xfId="13189"/>
    <cellStyle name="Comma [0] 7 3 6" xfId="13191"/>
    <cellStyle name="Comma [0] 7 3 6 2" xfId="13192"/>
    <cellStyle name="Comma [0] 7 3 6 3" xfId="13193"/>
    <cellStyle name="Comma [0] 7 3 7" xfId="13195"/>
    <cellStyle name="Comma [0] 7 3 8" xfId="6052"/>
    <cellStyle name="Comma [0] 7 4" xfId="13196"/>
    <cellStyle name="Comma [0] 7 4 2" xfId="13197"/>
    <cellStyle name="Comma [0] 7 4 2 2" xfId="13200"/>
    <cellStyle name="Comma [0] 7 4 2 3" xfId="13201"/>
    <cellStyle name="Comma [0] 7 4 3" xfId="13203"/>
    <cellStyle name="Comma [0] 7 4 3 2" xfId="13204"/>
    <cellStyle name="Comma [0] 7 4 3 3" xfId="13205"/>
    <cellStyle name="Comma [0] 7 4 4" xfId="13207"/>
    <cellStyle name="Comma [0] 7 4 4 2" xfId="13208"/>
    <cellStyle name="Comma [0] 7 4 4 3" xfId="13209"/>
    <cellStyle name="Comma [0] 7 4 5" xfId="13211"/>
    <cellStyle name="Comma [0] 7 4 6" xfId="13212"/>
    <cellStyle name="Comma [0] 7 5" xfId="2590"/>
    <cellStyle name="Comma [0] 7 5 2" xfId="13213"/>
    <cellStyle name="Comma [0] 7 5 3" xfId="13215"/>
    <cellStyle name="Comma [0] 7 6" xfId="389"/>
    <cellStyle name="Comma [0] 7 6 2" xfId="13216"/>
    <cellStyle name="Comma [0] 7 6 3" xfId="13218"/>
    <cellStyle name="Comma [0] 7 7" xfId="12958"/>
    <cellStyle name="Comma [0] 7 7 2" xfId="5947"/>
    <cellStyle name="Comma [0] 7 7 3" xfId="13220"/>
    <cellStyle name="Comma [0] 7 8" xfId="12960"/>
    <cellStyle name="Comma [0] 7 8 2" xfId="5110"/>
    <cellStyle name="Comma [0] 7 8 3" xfId="13221"/>
    <cellStyle name="Comma [0] 7 9" xfId="13222"/>
    <cellStyle name="Comma [0] 8" xfId="13223"/>
    <cellStyle name="Comma [0] 8 10" xfId="13224"/>
    <cellStyle name="Comma [0] 8 11" xfId="13228"/>
    <cellStyle name="Comma [0] 8 2" xfId="13229"/>
    <cellStyle name="Comma [0] 8 2 2" xfId="13230"/>
    <cellStyle name="Comma [0] 8 2 2 2" xfId="13231"/>
    <cellStyle name="Comma [0] 8 2 2 2 2" xfId="13232"/>
    <cellStyle name="Comma [0] 8 2 2 2 3" xfId="13233"/>
    <cellStyle name="Comma [0] 8 2 2 3" xfId="978"/>
    <cellStyle name="Comma [0] 8 2 2 3 2" xfId="13234"/>
    <cellStyle name="Comma [0] 8 2 2 3 3" xfId="13235"/>
    <cellStyle name="Comma [0] 8 2 2 4" xfId="983"/>
    <cellStyle name="Comma [0] 8 2 2 4 2" xfId="13236"/>
    <cellStyle name="Comma [0] 8 2 2 4 3" xfId="13237"/>
    <cellStyle name="Comma [0] 8 2 2 5" xfId="13240"/>
    <cellStyle name="Comma [0] 8 2 2 6" xfId="13241"/>
    <cellStyle name="Comma [0] 8 2 3" xfId="13243"/>
    <cellStyle name="Comma [0] 8 2 3 2" xfId="13245"/>
    <cellStyle name="Comma [0] 8 2 3 3" xfId="1191"/>
    <cellStyle name="Comma [0] 8 2 4" xfId="13247"/>
    <cellStyle name="Comma [0] 8 2 4 2" xfId="13248"/>
    <cellStyle name="Comma [0] 8 2 4 3" xfId="13249"/>
    <cellStyle name="Comma [0] 8 2 5" xfId="13250"/>
    <cellStyle name="Comma [0] 8 2 5 2" xfId="13254"/>
    <cellStyle name="Comma [0] 8 2 5 3" xfId="13256"/>
    <cellStyle name="Comma [0] 8 2 6" xfId="13257"/>
    <cellStyle name="Comma [0] 8 2 6 2" xfId="13261"/>
    <cellStyle name="Comma [0] 8 2 6 3" xfId="13263"/>
    <cellStyle name="Comma [0] 8 2 7" xfId="13264"/>
    <cellStyle name="Comma [0] 8 2 8" xfId="13265"/>
    <cellStyle name="Comma [0] 8 3" xfId="13267"/>
    <cellStyle name="Comma [0] 8 3 2" xfId="11097"/>
    <cellStyle name="Comma [0] 8 3 2 2" xfId="11101"/>
    <cellStyle name="Comma [0] 8 3 2 2 2" xfId="13270"/>
    <cellStyle name="Comma [0] 8 3 2 2 3" xfId="13271"/>
    <cellStyle name="Comma [0] 8 3 2 3" xfId="11103"/>
    <cellStyle name="Comma [0] 8 3 2 3 2" xfId="13273"/>
    <cellStyle name="Comma [0] 8 3 2 3 3" xfId="13274"/>
    <cellStyle name="Comma [0] 8 3 2 4" xfId="13275"/>
    <cellStyle name="Comma [0] 8 3 2 4 2" xfId="13277"/>
    <cellStyle name="Comma [0] 8 3 2 4 3" xfId="13278"/>
    <cellStyle name="Comma [0] 8 3 2 5" xfId="13279"/>
    <cellStyle name="Comma [0] 8 3 2 6" xfId="13280"/>
    <cellStyle name="Comma [0] 8 3 3" xfId="11106"/>
    <cellStyle name="Comma [0] 8 3 3 2" xfId="13282"/>
    <cellStyle name="Comma [0] 8 3 3 3" xfId="13283"/>
    <cellStyle name="Comma [0] 8 3 4" xfId="11109"/>
    <cellStyle name="Comma [0] 8 3 4 2" xfId="13286"/>
    <cellStyle name="Comma [0] 8 3 4 3" xfId="13288"/>
    <cellStyle name="Comma [0] 8 3 5" xfId="13289"/>
    <cellStyle name="Comma [0] 8 3 5 2" xfId="13291"/>
    <cellStyle name="Comma [0] 8 3 5 3" xfId="13293"/>
    <cellStyle name="Comma [0] 8 3 6" xfId="13294"/>
    <cellStyle name="Comma [0] 8 3 6 2" xfId="13296"/>
    <cellStyle name="Comma [0] 8 3 6 3" xfId="13298"/>
    <cellStyle name="Comma [0] 8 3 7" xfId="13300"/>
    <cellStyle name="Comma [0] 8 3 8" xfId="13302"/>
    <cellStyle name="Comma [0] 8 4" xfId="13303"/>
    <cellStyle name="Comma [0] 8 4 2" xfId="13304"/>
    <cellStyle name="Comma [0] 8 4 2 2" xfId="13307"/>
    <cellStyle name="Comma [0] 8 4 2 2 2" xfId="13310"/>
    <cellStyle name="Comma [0] 8 4 2 2 3" xfId="13311"/>
    <cellStyle name="Comma [0] 8 4 2 3" xfId="13313"/>
    <cellStyle name="Comma [0] 8 4 2 3 2" xfId="13315"/>
    <cellStyle name="Comma [0] 8 4 2 3 3" xfId="13316"/>
    <cellStyle name="Comma [0] 8 4 2 4" xfId="13318"/>
    <cellStyle name="Comma [0] 8 4 2 4 2" xfId="13321"/>
    <cellStyle name="Comma [0] 8 4 2 4 3" xfId="13322"/>
    <cellStyle name="Comma [0] 8 4 2 5" xfId="13324"/>
    <cellStyle name="Comma [0] 8 4 2 6" xfId="13326"/>
    <cellStyle name="Comma [0] 8 4 3" xfId="13328"/>
    <cellStyle name="Comma [0] 8 4 3 2" xfId="13330"/>
    <cellStyle name="Comma [0] 8 4 3 3" xfId="13331"/>
    <cellStyle name="Comma [0] 8 4 4" xfId="13333"/>
    <cellStyle name="Comma [0] 8 4 4 2" xfId="13334"/>
    <cellStyle name="Comma [0] 8 4 4 3" xfId="13335"/>
    <cellStyle name="Comma [0] 8 4 5" xfId="13336"/>
    <cellStyle name="Comma [0] 8 4 5 2" xfId="13337"/>
    <cellStyle name="Comma [0] 8 4 5 3" xfId="13338"/>
    <cellStyle name="Comma [0] 8 4 6" xfId="13339"/>
    <cellStyle name="Comma [0] 8 4 6 2" xfId="13340"/>
    <cellStyle name="Comma [0] 8 4 6 3" xfId="13341"/>
    <cellStyle name="Comma [0] 8 4 7" xfId="13342"/>
    <cellStyle name="Comma [0] 8 4 8" xfId="13343"/>
    <cellStyle name="Comma [0] 8 5" xfId="2598"/>
    <cellStyle name="Comma [0] 8 5 2" xfId="13345"/>
    <cellStyle name="Comma [0] 8 5 2 2" xfId="13349"/>
    <cellStyle name="Comma [0] 8 5 2 3" xfId="13351"/>
    <cellStyle name="Comma [0] 8 5 3" xfId="13353"/>
    <cellStyle name="Comma [0] 8 5 3 2" xfId="13356"/>
    <cellStyle name="Comma [0] 8 5 3 3" xfId="13358"/>
    <cellStyle name="Comma [0] 8 5 4" xfId="13360"/>
    <cellStyle name="Comma [0] 8 5 4 2" xfId="13362"/>
    <cellStyle name="Comma [0] 8 5 4 3" xfId="13364"/>
    <cellStyle name="Comma [0] 8 5 5" xfId="13366"/>
    <cellStyle name="Comma [0] 8 5 6" xfId="13368"/>
    <cellStyle name="Comma [0] 8 6" xfId="1295"/>
    <cellStyle name="Comma [0] 8 6 2" xfId="13370"/>
    <cellStyle name="Comma [0] 8 6 3" xfId="13372"/>
    <cellStyle name="Comma [0] 8 7" xfId="12965"/>
    <cellStyle name="Comma [0] 8 7 2" xfId="13374"/>
    <cellStyle name="Comma [0] 8 7 3" xfId="13376"/>
    <cellStyle name="Comma [0] 8 8" xfId="12968"/>
    <cellStyle name="Comma [0] 8 8 2" xfId="13378"/>
    <cellStyle name="Comma [0] 8 8 3" xfId="13380"/>
    <cellStyle name="Comma [0] 8 9" xfId="13382"/>
    <cellStyle name="Comma [0] 8 9 2" xfId="13384"/>
    <cellStyle name="Comma [0] 8 9 3" xfId="13386"/>
    <cellStyle name="Comma [0] 8_06. 2009 BCA CP hourly" xfId="13387"/>
    <cellStyle name="Comma [0] 9" xfId="4981"/>
    <cellStyle name="Comma [0] 9 10" xfId="13388"/>
    <cellStyle name="Comma [0] 9 2" xfId="13389"/>
    <cellStyle name="Comma [0] 9 2 2" xfId="5194"/>
    <cellStyle name="Comma [0] 9 2 2 2" xfId="5196"/>
    <cellStyle name="Comma [0] 9 2 2 2 2" xfId="13391"/>
    <cellStyle name="Comma [0] 9 2 2 2 3" xfId="13392"/>
    <cellStyle name="Comma [0] 9 2 2 3" xfId="5198"/>
    <cellStyle name="Comma [0] 9 2 2 3 2" xfId="13393"/>
    <cellStyle name="Comma [0] 9 2 2 3 3" xfId="13394"/>
    <cellStyle name="Comma [0] 9 2 2 4" xfId="13397"/>
    <cellStyle name="Comma [0] 9 2 2 4 2" xfId="4631"/>
    <cellStyle name="Comma [0] 9 2 2 4 3" xfId="13398"/>
    <cellStyle name="Comma [0] 9 2 2 5" xfId="13401"/>
    <cellStyle name="Comma [0] 9 2 2 6" xfId="13402"/>
    <cellStyle name="Comma [0] 9 2 3" xfId="13403"/>
    <cellStyle name="Comma [0] 9 2 3 2" xfId="13404"/>
    <cellStyle name="Comma [0] 9 2 3 3" xfId="13405"/>
    <cellStyle name="Comma [0] 9 2 4" xfId="13406"/>
    <cellStyle name="Comma [0] 9 2 4 2" xfId="13407"/>
    <cellStyle name="Comma [0] 9 2 4 3" xfId="13409"/>
    <cellStyle name="Comma [0] 9 2 5" xfId="13411"/>
    <cellStyle name="Comma [0] 9 2 5 2" xfId="13414"/>
    <cellStyle name="Comma [0] 9 2 5 3" xfId="13415"/>
    <cellStyle name="Comma [0] 9 2 6" xfId="13416"/>
    <cellStyle name="Comma [0] 9 2 6 2" xfId="13419"/>
    <cellStyle name="Comma [0] 9 2 6 3" xfId="13420"/>
    <cellStyle name="Comma [0] 9 2 7" xfId="13421"/>
    <cellStyle name="Comma [0] 9 2 8" xfId="13422"/>
    <cellStyle name="Comma [0] 9 3" xfId="13423"/>
    <cellStyle name="Comma [0] 9 3 2" xfId="13424"/>
    <cellStyle name="Comma [0] 9 3 2 2" xfId="13425"/>
    <cellStyle name="Comma [0] 9 3 2 2 2" xfId="5443"/>
    <cellStyle name="Comma [0] 9 3 2 2 3" xfId="13426"/>
    <cellStyle name="Comma [0] 9 3 2 3" xfId="13427"/>
    <cellStyle name="Comma [0] 9 3 2 3 2" xfId="5452"/>
    <cellStyle name="Comma [0] 9 3 2 3 3" xfId="13428"/>
    <cellStyle name="Comma [0] 9 3 2 4" xfId="13429"/>
    <cellStyle name="Comma [0] 9 3 2 4 2" xfId="5461"/>
    <cellStyle name="Comma [0] 9 3 2 4 3" xfId="13430"/>
    <cellStyle name="Comma [0] 9 3 2 5" xfId="13431"/>
    <cellStyle name="Comma [0] 9 3 2 6" xfId="13432"/>
    <cellStyle name="Comma [0] 9 3 3" xfId="13433"/>
    <cellStyle name="Comma [0] 9 3 3 2" xfId="13434"/>
    <cellStyle name="Comma [0] 9 3 3 3" xfId="13435"/>
    <cellStyle name="Comma [0] 9 3 4" xfId="13436"/>
    <cellStyle name="Comma [0] 9 3 4 2" xfId="13437"/>
    <cellStyle name="Comma [0] 9 3 4 3" xfId="13438"/>
    <cellStyle name="Comma [0] 9 3 5" xfId="13439"/>
    <cellStyle name="Comma [0] 9 3 5 2" xfId="13440"/>
    <cellStyle name="Comma [0] 9 3 5 3" xfId="13441"/>
    <cellStyle name="Comma [0] 9 3 6" xfId="13442"/>
    <cellStyle name="Comma [0] 9 3 6 2" xfId="13443"/>
    <cellStyle name="Comma [0] 9 3 6 3" xfId="13444"/>
    <cellStyle name="Comma [0] 9 3 7" xfId="13446"/>
    <cellStyle name="Comma [0] 9 3 8" xfId="13448"/>
    <cellStyle name="Comma [0] 9 4" xfId="13449"/>
    <cellStyle name="Comma [0] 9 4 2" xfId="13450"/>
    <cellStyle name="Comma [0] 9 4 2 2" xfId="13451"/>
    <cellStyle name="Comma [0] 9 4 2 3" xfId="13452"/>
    <cellStyle name="Comma [0] 9 4 3" xfId="13453"/>
    <cellStyle name="Comma [0] 9 4 3 2" xfId="13454"/>
    <cellStyle name="Comma [0] 9 4 3 3" xfId="13455"/>
    <cellStyle name="Comma [0] 9 4 4" xfId="13456"/>
    <cellStyle name="Comma [0] 9 4 4 2" xfId="13457"/>
    <cellStyle name="Comma [0] 9 4 4 3" xfId="13458"/>
    <cellStyle name="Comma [0] 9 4 5" xfId="13459"/>
    <cellStyle name="Comma [0] 9 4 6" xfId="13460"/>
    <cellStyle name="Comma [0] 9 5" xfId="2606"/>
    <cellStyle name="Comma [0] 9 5 2" xfId="13462"/>
    <cellStyle name="Comma [0] 9 5 3" xfId="13464"/>
    <cellStyle name="Comma [0] 9 6" xfId="81"/>
    <cellStyle name="Comma [0] 9 6 2" xfId="106"/>
    <cellStyle name="Comma [0] 9 6 3" xfId="121"/>
    <cellStyle name="Comma [0] 9 7" xfId="130"/>
    <cellStyle name="Comma [0] 9 7 2" xfId="138"/>
    <cellStyle name="Comma [0] 9 7 3" xfId="147"/>
    <cellStyle name="Comma [0] 9 8" xfId="155"/>
    <cellStyle name="Comma [0] 9 8 2" xfId="160"/>
    <cellStyle name="Comma [0] 9 8 3" xfId="168"/>
    <cellStyle name="Comma [0] 9 9" xfId="173"/>
    <cellStyle name="Comma 10" xfId="13465"/>
    <cellStyle name="Comma 10 10" xfId="13467"/>
    <cellStyle name="Comma 10 10 2" xfId="13468"/>
    <cellStyle name="Comma 10 10 3" xfId="13469"/>
    <cellStyle name="Comma 10 11" xfId="13471"/>
    <cellStyle name="Comma 10 11 2" xfId="13472"/>
    <cellStyle name="Comma 10 11 2 2" xfId="13473"/>
    <cellStyle name="Comma 10 11 2 3" xfId="13475"/>
    <cellStyle name="Comma 10 11 3" xfId="13476"/>
    <cellStyle name="Comma 10 11 3 2" xfId="13477"/>
    <cellStyle name="Comma 10 11 3 3" xfId="13478"/>
    <cellStyle name="Comma 10 11 4" xfId="13479"/>
    <cellStyle name="Comma 10 11 4 2" xfId="13480"/>
    <cellStyle name="Comma 10 11 4 3" xfId="13481"/>
    <cellStyle name="Comma 10 11 5" xfId="13482"/>
    <cellStyle name="Comma 10 11 6" xfId="13485"/>
    <cellStyle name="Comma 10 12" xfId="13486"/>
    <cellStyle name="Comma 10 12 2" xfId="13487"/>
    <cellStyle name="Comma 10 12 3" xfId="13490"/>
    <cellStyle name="Comma 10 13" xfId="13491"/>
    <cellStyle name="Comma 10 13 2" xfId="13492"/>
    <cellStyle name="Comma 10 13 3" xfId="13493"/>
    <cellStyle name="Comma 10 14" xfId="13494"/>
    <cellStyle name="Comma 10 14 2" xfId="13496"/>
    <cellStyle name="Comma 10 14 3" xfId="13497"/>
    <cellStyle name="Comma 10 15" xfId="13498"/>
    <cellStyle name="Comma 10 15 2" xfId="13499"/>
    <cellStyle name="Comma 10 15 3" xfId="13500"/>
    <cellStyle name="Comma 10 16" xfId="13501"/>
    <cellStyle name="Comma 10 17" xfId="13502"/>
    <cellStyle name="Comma 10 2" xfId="13503"/>
    <cellStyle name="Comma 10 2 2" xfId="13504"/>
    <cellStyle name="Comma 10 2 2 2" xfId="13505"/>
    <cellStyle name="Comma 10 2 2 3" xfId="1883"/>
    <cellStyle name="Comma 10 2 3" xfId="13506"/>
    <cellStyle name="Comma 10 2 4" xfId="13507"/>
    <cellStyle name="Comma 10 2_06. 2009 BCA CP hourly" xfId="13508"/>
    <cellStyle name="Comma 10 3" xfId="13509"/>
    <cellStyle name="Comma 10 3 2" xfId="13511"/>
    <cellStyle name="Comma 10 3 3" xfId="13512"/>
    <cellStyle name="Comma 10 4" xfId="13514"/>
    <cellStyle name="Comma 10 4 2" xfId="13516"/>
    <cellStyle name="Comma 10 4 3" xfId="13517"/>
    <cellStyle name="Comma 10 5" xfId="13520"/>
    <cellStyle name="Comma 10 5 2" xfId="13522"/>
    <cellStyle name="Comma 10 5 3" xfId="13523"/>
    <cellStyle name="Comma 10 6" xfId="13525"/>
    <cellStyle name="Comma 10 6 2" xfId="13527"/>
    <cellStyle name="Comma 10 6 3" xfId="13529"/>
    <cellStyle name="Comma 10 7" xfId="13530"/>
    <cellStyle name="Comma 10 7 2" xfId="13533"/>
    <cellStyle name="Comma 10 7 3" xfId="13534"/>
    <cellStyle name="Comma 10 8" xfId="13535"/>
    <cellStyle name="Comma 10 8 2" xfId="13537"/>
    <cellStyle name="Comma 10 8 3" xfId="13538"/>
    <cellStyle name="Comma 10 9" xfId="13539"/>
    <cellStyle name="Comma 10 9 2" xfId="13540"/>
    <cellStyle name="Comma 10 9 3" xfId="13541"/>
    <cellStyle name="Comma 10_01.2009.BCA CP OT" xfId="13542"/>
    <cellStyle name="Comma 100" xfId="13544"/>
    <cellStyle name="Comma 100 2" xfId="13546"/>
    <cellStyle name="Comma 100 3" xfId="13550"/>
    <cellStyle name="Comma 11" xfId="13552"/>
    <cellStyle name="Comma 11 10" xfId="2442"/>
    <cellStyle name="Comma 11 11" xfId="2448"/>
    <cellStyle name="Comma 11 2" xfId="13553"/>
    <cellStyle name="Comma 11 2 2" xfId="13554"/>
    <cellStyle name="Comma 11 2 3" xfId="13555"/>
    <cellStyle name="Comma 11 3" xfId="13556"/>
    <cellStyle name="Comma 11 3 2" xfId="13557"/>
    <cellStyle name="Comma 11 3 3" xfId="13558"/>
    <cellStyle name="Comma 11 4" xfId="13559"/>
    <cellStyle name="Comma 11 4 2" xfId="13560"/>
    <cellStyle name="Comma 11 4 3" xfId="13561"/>
    <cellStyle name="Comma 11 5" xfId="13562"/>
    <cellStyle name="Comma 11 5 2" xfId="13563"/>
    <cellStyle name="Comma 11 5 2 2" xfId="13564"/>
    <cellStyle name="Comma 11 5 2 3" xfId="13565"/>
    <cellStyle name="Comma 11 5 3" xfId="13566"/>
    <cellStyle name="Comma 11 5 3 2" xfId="4741"/>
    <cellStyle name="Comma 11 5 3 3" xfId="4750"/>
    <cellStyle name="Comma 11 5 4" xfId="13567"/>
    <cellStyle name="Comma 11 5 4 2" xfId="13569"/>
    <cellStyle name="Comma 11 5 4 3" xfId="13571"/>
    <cellStyle name="Comma 11 5 5" xfId="13572"/>
    <cellStyle name="Comma 11 5 6" xfId="13573"/>
    <cellStyle name="Comma 11 6" xfId="13575"/>
    <cellStyle name="Comma 11 6 2" xfId="4195"/>
    <cellStyle name="Comma 11 6 3" xfId="4202"/>
    <cellStyle name="Comma 11 7" xfId="13576"/>
    <cellStyle name="Comma 11 7 2" xfId="13577"/>
    <cellStyle name="Comma 11 7 3" xfId="13578"/>
    <cellStyle name="Comma 11 8" xfId="13579"/>
    <cellStyle name="Comma 11 8 2" xfId="13580"/>
    <cellStyle name="Comma 11 8 3" xfId="13581"/>
    <cellStyle name="Comma 11 9" xfId="13582"/>
    <cellStyle name="Comma 11 9 2" xfId="13584"/>
    <cellStyle name="Comma 11 9 3" xfId="13586"/>
    <cellStyle name="Comma 11_ADD BCA JABO - JUNI 2012" xfId="13588"/>
    <cellStyle name="Comma 12" xfId="13589"/>
    <cellStyle name="Comma 12 10" xfId="2781"/>
    <cellStyle name="Comma 12 2" xfId="13591"/>
    <cellStyle name="Comma 12 2 2" xfId="13592"/>
    <cellStyle name="Comma 12 2 3" xfId="13593"/>
    <cellStyle name="Comma 12 3" xfId="13594"/>
    <cellStyle name="Comma 12 3 2" xfId="13595"/>
    <cellStyle name="Comma 12 3 3" xfId="13596"/>
    <cellStyle name="Comma 12 4" xfId="13597"/>
    <cellStyle name="Comma 12 4 2" xfId="13598"/>
    <cellStyle name="Comma 12 4 2 2" xfId="13599"/>
    <cellStyle name="Comma 12 4 2 3" xfId="13601"/>
    <cellStyle name="Comma 12 4 3" xfId="13602"/>
    <cellStyle name="Comma 12 4 3 2" xfId="13603"/>
    <cellStyle name="Comma 12 4 3 3" xfId="13604"/>
    <cellStyle name="Comma 12 4 4" xfId="13605"/>
    <cellStyle name="Comma 12 4 4 2" xfId="13606"/>
    <cellStyle name="Comma 12 4 4 3" xfId="13607"/>
    <cellStyle name="Comma 12 4 5" xfId="13608"/>
    <cellStyle name="Comma 12 4 6" xfId="13609"/>
    <cellStyle name="Comma 12 5" xfId="13610"/>
    <cellStyle name="Comma 12 5 2" xfId="13611"/>
    <cellStyle name="Comma 12 5 3" xfId="13612"/>
    <cellStyle name="Comma 12 6" xfId="13613"/>
    <cellStyle name="Comma 12 6 2" xfId="13614"/>
    <cellStyle name="Comma 12 6 3" xfId="13616"/>
    <cellStyle name="Comma 12 7" xfId="13617"/>
    <cellStyle name="Comma 12 7 2" xfId="13618"/>
    <cellStyle name="Comma 12 7 3" xfId="13619"/>
    <cellStyle name="Comma 12 8" xfId="13620"/>
    <cellStyle name="Comma 12 8 2" xfId="13621"/>
    <cellStyle name="Comma 12 8 3" xfId="13622"/>
    <cellStyle name="Comma 12 9" xfId="13623"/>
    <cellStyle name="Comma 13" xfId="13624"/>
    <cellStyle name="Comma 13 10" xfId="2009"/>
    <cellStyle name="Comma 13 2" xfId="13627"/>
    <cellStyle name="Comma 13 2 2" xfId="13628"/>
    <cellStyle name="Comma 13 2 3" xfId="13629"/>
    <cellStyle name="Comma 13 3" xfId="13630"/>
    <cellStyle name="Comma 13 3 2" xfId="13631"/>
    <cellStyle name="Comma 13 3 3" xfId="13632"/>
    <cellStyle name="Comma 13 4" xfId="13633"/>
    <cellStyle name="Comma 13 4 2" xfId="13634"/>
    <cellStyle name="Comma 13 4 2 2" xfId="13635"/>
    <cellStyle name="Comma 13 4 2 3" xfId="13636"/>
    <cellStyle name="Comma 13 4 3" xfId="13637"/>
    <cellStyle name="Comma 13 4 3 2" xfId="13638"/>
    <cellStyle name="Comma 13 4 3 3" xfId="13639"/>
    <cellStyle name="Comma 13 4 4" xfId="9519"/>
    <cellStyle name="Comma 13 4 4 2" xfId="13640"/>
    <cellStyle name="Comma 13 4 4 3" xfId="13641"/>
    <cellStyle name="Comma 13 4 5" xfId="9521"/>
    <cellStyle name="Comma 13 4 6" xfId="13642"/>
    <cellStyle name="Comma 13 5" xfId="13643"/>
    <cellStyle name="Comma 13 5 2" xfId="13644"/>
    <cellStyle name="Comma 13 5 3" xfId="13645"/>
    <cellStyle name="Comma 13 6" xfId="13646"/>
    <cellStyle name="Comma 13 6 2" xfId="13647"/>
    <cellStyle name="Comma 13 6 3" xfId="13649"/>
    <cellStyle name="Comma 13 7" xfId="13650"/>
    <cellStyle name="Comma 13 7 2" xfId="13651"/>
    <cellStyle name="Comma 13 7 3" xfId="13652"/>
    <cellStyle name="Comma 13 8" xfId="13653"/>
    <cellStyle name="Comma 13 8 2" xfId="13654"/>
    <cellStyle name="Comma 13 8 3" xfId="13655"/>
    <cellStyle name="Comma 13 9" xfId="13656"/>
    <cellStyle name="Comma 14" xfId="13657"/>
    <cellStyle name="Comma 14 10" xfId="13659"/>
    <cellStyle name="Comma 14 11" xfId="13663"/>
    <cellStyle name="Comma 14 2" xfId="13666"/>
    <cellStyle name="Comma 14 2 10" xfId="13668"/>
    <cellStyle name="Comma 14 2 2" xfId="11473"/>
    <cellStyle name="Comma 14 2 2 2" xfId="11476"/>
    <cellStyle name="Comma 14 2 2 3" xfId="11481"/>
    <cellStyle name="Comma 14 2 3" xfId="3289"/>
    <cellStyle name="Comma 14 2 3 2" xfId="11486"/>
    <cellStyle name="Comma 14 2 3 2 2" xfId="13672"/>
    <cellStyle name="Comma 14 2 3 2 2 2" xfId="13677"/>
    <cellStyle name="Comma 14 2 3 2 2 3" xfId="13684"/>
    <cellStyle name="Comma 14 2 3 2 3" xfId="13688"/>
    <cellStyle name="Comma 14 2 3 2 3 2" xfId="13691"/>
    <cellStyle name="Comma 14 2 3 2 3 3" xfId="13694"/>
    <cellStyle name="Comma 14 2 3 2 4" xfId="13698"/>
    <cellStyle name="Comma 14 2 3 2 4 2" xfId="13702"/>
    <cellStyle name="Comma 14 2 3 2 4 3" xfId="13706"/>
    <cellStyle name="Comma 14 2 3 2 5" xfId="13708"/>
    <cellStyle name="Comma 14 2 3 2 6" xfId="13710"/>
    <cellStyle name="Comma 14 2 3 3" xfId="11491"/>
    <cellStyle name="Comma 14 2 3 3 2" xfId="13714"/>
    <cellStyle name="Comma 14 2 3 3 3" xfId="13718"/>
    <cellStyle name="Comma 14 2 3 4" xfId="13722"/>
    <cellStyle name="Comma 14 2 3 4 2" xfId="13723"/>
    <cellStyle name="Comma 14 2 3 4 3" xfId="13724"/>
    <cellStyle name="Comma 14 2 3 5" xfId="13728"/>
    <cellStyle name="Comma 14 2 3 5 2" xfId="13731"/>
    <cellStyle name="Comma 14 2 3 5 3" xfId="13732"/>
    <cellStyle name="Comma 14 2 3 6" xfId="13734"/>
    <cellStyle name="Comma 14 2 3 6 2" xfId="13735"/>
    <cellStyle name="Comma 14 2 3 6 3" xfId="13736"/>
    <cellStyle name="Comma 14 2 3 7" xfId="13738"/>
    <cellStyle name="Comma 14 2 3 8" xfId="13739"/>
    <cellStyle name="Comma 14 2 4" xfId="3294"/>
    <cellStyle name="Comma 14 2 4 2" xfId="6250"/>
    <cellStyle name="Comma 14 2 4 2 2" xfId="780"/>
    <cellStyle name="Comma 14 2 4 2 3" xfId="2250"/>
    <cellStyle name="Comma 14 2 4 3" xfId="6257"/>
    <cellStyle name="Comma 14 2 4 3 2" xfId="812"/>
    <cellStyle name="Comma 14 2 4 3 3" xfId="998"/>
    <cellStyle name="Comma 14 2 4 4" xfId="4293"/>
    <cellStyle name="Comma 14 2 4 4 2" xfId="836"/>
    <cellStyle name="Comma 14 2 4 4 3" xfId="364"/>
    <cellStyle name="Comma 14 2 4 5" xfId="4301"/>
    <cellStyle name="Comma 14 2 4 6" xfId="6261"/>
    <cellStyle name="Comma 14 2 5" xfId="11494"/>
    <cellStyle name="Comma 14 2 5 2" xfId="11499"/>
    <cellStyle name="Comma 14 2 5 3" xfId="11504"/>
    <cellStyle name="Comma 14 2 6" xfId="11507"/>
    <cellStyle name="Comma 14 2 6 2" xfId="13742"/>
    <cellStyle name="Comma 14 2 6 3" xfId="13745"/>
    <cellStyle name="Comma 14 2 7" xfId="13746"/>
    <cellStyle name="Comma 14 2 7 2" xfId="13749"/>
    <cellStyle name="Comma 14 2 7 3" xfId="13752"/>
    <cellStyle name="Comma 14 2 8" xfId="13753"/>
    <cellStyle name="Comma 14 2 8 2" xfId="13756"/>
    <cellStyle name="Comma 14 2 8 3" xfId="13759"/>
    <cellStyle name="Comma 14 2 9" xfId="13761"/>
    <cellStyle name="Comma 14 3" xfId="13762"/>
    <cellStyle name="Comma 14 3 2" xfId="11602"/>
    <cellStyle name="Comma 14 3 3" xfId="3303"/>
    <cellStyle name="Comma 14 4" xfId="13763"/>
    <cellStyle name="Comma 14 4 2" xfId="11770"/>
    <cellStyle name="Comma 14 4 3" xfId="691"/>
    <cellStyle name="Comma 14 5" xfId="13764"/>
    <cellStyle name="Comma 14 5 2" xfId="11908"/>
    <cellStyle name="Comma 14 5 2 2" xfId="11911"/>
    <cellStyle name="Comma 14 5 2 3" xfId="11914"/>
    <cellStyle name="Comma 14 5 3" xfId="11918"/>
    <cellStyle name="Comma 14 5 3 2" xfId="11921"/>
    <cellStyle name="Comma 14 5 3 3" xfId="7"/>
    <cellStyle name="Comma 14 5 4" xfId="11924"/>
    <cellStyle name="Comma 14 5 4 2" xfId="1249"/>
    <cellStyle name="Comma 14 5 4 3" xfId="294"/>
    <cellStyle name="Comma 14 5 5" xfId="11927"/>
    <cellStyle name="Comma 14 5 6" xfId="11936"/>
    <cellStyle name="Comma 14 6" xfId="13765"/>
    <cellStyle name="Comma 14 6 2" xfId="12393"/>
    <cellStyle name="Comma 14 6 3" xfId="12402"/>
    <cellStyle name="Comma 14 7" xfId="13766"/>
    <cellStyle name="Comma 14 7 2" xfId="12478"/>
    <cellStyle name="Comma 14 7 3" xfId="12489"/>
    <cellStyle name="Comma 14 8" xfId="13767"/>
    <cellStyle name="Comma 14 8 2" xfId="12541"/>
    <cellStyle name="Comma 14 8 3" xfId="12550"/>
    <cellStyle name="Comma 14 9" xfId="13768"/>
    <cellStyle name="Comma 14 9 2" xfId="12597"/>
    <cellStyle name="Comma 14 9 3" xfId="12607"/>
    <cellStyle name="Comma 14_DATABASE 1212" xfId="2164"/>
    <cellStyle name="Comma 15" xfId="13769"/>
    <cellStyle name="Comma 15 10" xfId="13771"/>
    <cellStyle name="Comma 15 2" xfId="13774"/>
    <cellStyle name="Comma 15 2 2" xfId="13776"/>
    <cellStyle name="Comma 15 2 3" xfId="13779"/>
    <cellStyle name="Comma 15 3" xfId="13782"/>
    <cellStyle name="Comma 15 3 2" xfId="13784"/>
    <cellStyle name="Comma 15 3 3" xfId="13787"/>
    <cellStyle name="Comma 15 4" xfId="13789"/>
    <cellStyle name="Comma 15 4 2" xfId="13791"/>
    <cellStyle name="Comma 15 4 2 2" xfId="13793"/>
    <cellStyle name="Comma 15 4 2 3" xfId="13795"/>
    <cellStyle name="Comma 15 4 3" xfId="13798"/>
    <cellStyle name="Comma 15 4 3 2" xfId="13800"/>
    <cellStyle name="Comma 15 4 3 3" xfId="13802"/>
    <cellStyle name="Comma 15 4 4" xfId="13805"/>
    <cellStyle name="Comma 15 4 4 2" xfId="13807"/>
    <cellStyle name="Comma 15 4 4 3" xfId="13809"/>
    <cellStyle name="Comma 15 4 5" xfId="8717"/>
    <cellStyle name="Comma 15 4 6" xfId="8720"/>
    <cellStyle name="Comma 15 5" xfId="13811"/>
    <cellStyle name="Comma 15 5 2" xfId="7523"/>
    <cellStyle name="Comma 15 5 3" xfId="13813"/>
    <cellStyle name="Comma 15 6" xfId="13815"/>
    <cellStyle name="Comma 15 6 2" xfId="13817"/>
    <cellStyle name="Comma 15 6 3" xfId="13819"/>
    <cellStyle name="Comma 15 7" xfId="13821"/>
    <cellStyle name="Comma 15 7 2" xfId="13823"/>
    <cellStyle name="Comma 15 7 3" xfId="13825"/>
    <cellStyle name="Comma 15 8" xfId="13827"/>
    <cellStyle name="Comma 15 8 2" xfId="13829"/>
    <cellStyle name="Comma 15 8 3" xfId="13831"/>
    <cellStyle name="Comma 15 9" xfId="13833"/>
    <cellStyle name="Comma 16" xfId="13836"/>
    <cellStyle name="Comma 16 10" xfId="13838"/>
    <cellStyle name="Comma 16 2" xfId="13841"/>
    <cellStyle name="Comma 16 2 2" xfId="13843"/>
    <cellStyle name="Comma 16 2 3" xfId="13845"/>
    <cellStyle name="Comma 16 3" xfId="13850"/>
    <cellStyle name="Comma 16 3 2" xfId="13852"/>
    <cellStyle name="Comma 16 3 3" xfId="13854"/>
    <cellStyle name="Comma 16 4" xfId="13857"/>
    <cellStyle name="Comma 16 4 2" xfId="13859"/>
    <cellStyle name="Comma 16 4 2 2" xfId="13862"/>
    <cellStyle name="Comma 16 4 2 3" xfId="13865"/>
    <cellStyle name="Comma 16 4 3" xfId="13867"/>
    <cellStyle name="Comma 16 4 3 2" xfId="13870"/>
    <cellStyle name="Comma 16 4 3 3" xfId="13872"/>
    <cellStyle name="Comma 16 4 4" xfId="13874"/>
    <cellStyle name="Comma 16 4 4 2" xfId="13877"/>
    <cellStyle name="Comma 16 4 4 3" xfId="13879"/>
    <cellStyle name="Comma 16 4 5" xfId="13881"/>
    <cellStyle name="Comma 16 4 6" xfId="13883"/>
    <cellStyle name="Comma 16 5" xfId="13887"/>
    <cellStyle name="Comma 16 5 2" xfId="7920"/>
    <cellStyle name="Comma 16 5 3" xfId="13889"/>
    <cellStyle name="Comma 16 6" xfId="13894"/>
    <cellStyle name="Comma 16 6 2" xfId="13897"/>
    <cellStyle name="Comma 16 6 3" xfId="8327"/>
    <cellStyle name="Comma 16 7" xfId="13899"/>
    <cellStyle name="Comma 16 7 2" xfId="13902"/>
    <cellStyle name="Comma 16 7 3" xfId="8337"/>
    <cellStyle name="Comma 16 8" xfId="13904"/>
    <cellStyle name="Comma 16 8 2" xfId="13906"/>
    <cellStyle name="Comma 16 8 3" xfId="8388"/>
    <cellStyle name="Comma 16 9" xfId="13908"/>
    <cellStyle name="Comma 17" xfId="13911"/>
    <cellStyle name="Comma 17 10" xfId="13914"/>
    <cellStyle name="Comma 17 2" xfId="13917"/>
    <cellStyle name="Comma 17 2 2" xfId="13920"/>
    <cellStyle name="Comma 17 2 3" xfId="13923"/>
    <cellStyle name="Comma 17 3" xfId="13927"/>
    <cellStyle name="Comma 17 3 2" xfId="13930"/>
    <cellStyle name="Comma 17 3 3" xfId="13933"/>
    <cellStyle name="Comma 17 4" xfId="13936"/>
    <cellStyle name="Comma 17 4 2" xfId="13939"/>
    <cellStyle name="Comma 17 4 2 2" xfId="13942"/>
    <cellStyle name="Comma 17 4 2 3" xfId="13946"/>
    <cellStyle name="Comma 17 4 3" xfId="13949"/>
    <cellStyle name="Comma 17 4 3 2" xfId="13953"/>
    <cellStyle name="Comma 17 4 3 3" xfId="13956"/>
    <cellStyle name="Comma 17 4 4" xfId="13959"/>
    <cellStyle name="Comma 17 4 4 2" xfId="13963"/>
    <cellStyle name="Comma 17 4 4 3" xfId="13966"/>
    <cellStyle name="Comma 17 4 5" xfId="13969"/>
    <cellStyle name="Comma 17 4 6" xfId="13972"/>
    <cellStyle name="Comma 17 5" xfId="13974"/>
    <cellStyle name="Comma 17 5 2" xfId="13981"/>
    <cellStyle name="Comma 17 5 3" xfId="13984"/>
    <cellStyle name="Comma 17 6" xfId="13989"/>
    <cellStyle name="Comma 17 6 2" xfId="13993"/>
    <cellStyle name="Comma 17 6 3" xfId="13997"/>
    <cellStyle name="Comma 17 7" xfId="13999"/>
    <cellStyle name="Comma 17 7 2" xfId="14002"/>
    <cellStyle name="Comma 17 7 3" xfId="14005"/>
    <cellStyle name="Comma 17 8" xfId="14007"/>
    <cellStyle name="Comma 17 8 2" xfId="14010"/>
    <cellStyle name="Comma 17 8 3" xfId="14013"/>
    <cellStyle name="Comma 17 9" xfId="14015"/>
    <cellStyle name="Comma 18" xfId="13080"/>
    <cellStyle name="Comma 18 10" xfId="14017"/>
    <cellStyle name="Comma 18 2" xfId="14020"/>
    <cellStyle name="Comma 18 2 2" xfId="14022"/>
    <cellStyle name="Comma 18 2 3" xfId="14024"/>
    <cellStyle name="Comma 18 3" xfId="14028"/>
    <cellStyle name="Comma 18 3 2" xfId="14030"/>
    <cellStyle name="Comma 18 3 3" xfId="14032"/>
    <cellStyle name="Comma 18 4" xfId="14035"/>
    <cellStyle name="Comma 18 4 2" xfId="14037"/>
    <cellStyle name="Comma 18 4 2 2" xfId="14039"/>
    <cellStyle name="Comma 18 4 2 3" xfId="14042"/>
    <cellStyle name="Comma 18 4 3" xfId="14044"/>
    <cellStyle name="Comma 18 4 3 2" xfId="14047"/>
    <cellStyle name="Comma 18 4 3 3" xfId="14049"/>
    <cellStyle name="Comma 18 4 4" xfId="14051"/>
    <cellStyle name="Comma 18 4 4 2" xfId="14054"/>
    <cellStyle name="Comma 18 4 4 3" xfId="14056"/>
    <cellStyle name="Comma 18 4 5" xfId="14058"/>
    <cellStyle name="Comma 18 4 6" xfId="14060"/>
    <cellStyle name="Comma 18 5" xfId="14062"/>
    <cellStyle name="Comma 18 5 2" xfId="14066"/>
    <cellStyle name="Comma 18 5 3" xfId="14068"/>
    <cellStyle name="Comma 18 6" xfId="14071"/>
    <cellStyle name="Comma 18 6 2" xfId="14073"/>
    <cellStyle name="Comma 18 6 3" xfId="14076"/>
    <cellStyle name="Comma 18 7" xfId="14078"/>
    <cellStyle name="Comma 18 7 2" xfId="14080"/>
    <cellStyle name="Comma 18 7 3" xfId="14082"/>
    <cellStyle name="Comma 18 8" xfId="14084"/>
    <cellStyle name="Comma 18 8 2" xfId="14086"/>
    <cellStyle name="Comma 18 8 3" xfId="14088"/>
    <cellStyle name="Comma 18 9" xfId="14090"/>
    <cellStyle name="Comma 19" xfId="13083"/>
    <cellStyle name="Comma 19 10" xfId="14094"/>
    <cellStyle name="Comma 19 2" xfId="14099"/>
    <cellStyle name="Comma 19 2 2" xfId="14101"/>
    <cellStyle name="Comma 19 2 3" xfId="14103"/>
    <cellStyle name="Comma 19 3" xfId="14107"/>
    <cellStyle name="Comma 19 3 2" xfId="14109"/>
    <cellStyle name="Comma 19 3 3" xfId="14111"/>
    <cellStyle name="Comma 19 4" xfId="14114"/>
    <cellStyle name="Comma 19 4 2" xfId="14116"/>
    <cellStyle name="Comma 19 4 2 2" xfId="14118"/>
    <cellStyle name="Comma 19 4 2 3" xfId="14121"/>
    <cellStyle name="Comma 19 4 3" xfId="14123"/>
    <cellStyle name="Comma 19 4 3 2" xfId="14126"/>
    <cellStyle name="Comma 19 4 3 3" xfId="14129"/>
    <cellStyle name="Comma 19 4 4" xfId="14132"/>
    <cellStyle name="Comma 19 4 4 2" xfId="14136"/>
    <cellStyle name="Comma 19 4 4 3" xfId="14138"/>
    <cellStyle name="Comma 19 4 5" xfId="14140"/>
    <cellStyle name="Comma 19 4 6" xfId="10025"/>
    <cellStyle name="Comma 19 5" xfId="14142"/>
    <cellStyle name="Comma 19 5 2" xfId="14144"/>
    <cellStyle name="Comma 19 5 3" xfId="14146"/>
    <cellStyle name="Comma 19 6" xfId="14149"/>
    <cellStyle name="Comma 19 6 2" xfId="14151"/>
    <cellStyle name="Comma 19 6 3" xfId="8442"/>
    <cellStyle name="Comma 19 7" xfId="14153"/>
    <cellStyle name="Comma 19 7 2" xfId="14155"/>
    <cellStyle name="Comma 19 7 3" xfId="8448"/>
    <cellStyle name="Comma 19 8" xfId="14157"/>
    <cellStyle name="Comma 19 8 2" xfId="14159"/>
    <cellStyle name="Comma 19 8 3" xfId="8453"/>
    <cellStyle name="Comma 19 9" xfId="14161"/>
    <cellStyle name="Comma 2" xfId="14164"/>
    <cellStyle name="Comma 2 10" xfId="14166"/>
    <cellStyle name="Comma 2 10 2" xfId="14168"/>
    <cellStyle name="Comma 2 10 3" xfId="14170"/>
    <cellStyle name="Comma 2 11" xfId="14172"/>
    <cellStyle name="Comma 2 11 2" xfId="14174"/>
    <cellStyle name="Comma 2 11 3" xfId="14176"/>
    <cellStyle name="Comma 2 12" xfId="14178"/>
    <cellStyle name="Comma 2 12 2" xfId="14180"/>
    <cellStyle name="Comma 2 12 3" xfId="14182"/>
    <cellStyle name="Comma 2 13" xfId="4440"/>
    <cellStyle name="Comma 2 13 2" xfId="14184"/>
    <cellStyle name="Comma 2 13 3" xfId="1422"/>
    <cellStyle name="Comma 2 14" xfId="4446"/>
    <cellStyle name="Comma 2 14 2" xfId="14185"/>
    <cellStyle name="Comma 2 14 3" xfId="14187"/>
    <cellStyle name="Comma 2 15" xfId="14189"/>
    <cellStyle name="Comma 2 15 2" xfId="14191"/>
    <cellStyle name="Comma 2 15 3" xfId="14194"/>
    <cellStyle name="Comma 2 16" xfId="14198"/>
    <cellStyle name="Comma 2 16 2" xfId="14202"/>
    <cellStyle name="Comma 2 16 3" xfId="14206"/>
    <cellStyle name="Comma 2 17" xfId="14210"/>
    <cellStyle name="Comma 2 17 2" xfId="14214"/>
    <cellStyle name="Comma 2 17 3" xfId="14218"/>
    <cellStyle name="Comma 2 18" xfId="9631"/>
    <cellStyle name="Comma 2 18 2" xfId="9636"/>
    <cellStyle name="Comma 2 18 3" xfId="9642"/>
    <cellStyle name="Comma 2 19" xfId="9644"/>
    <cellStyle name="Comma 2 19 2" xfId="9647"/>
    <cellStyle name="Comma 2 19 3" xfId="9650"/>
    <cellStyle name="Comma 2 2" xfId="14221"/>
    <cellStyle name="Comma 2 2 10" xfId="14225"/>
    <cellStyle name="Comma 2 2 10 2" xfId="14226"/>
    <cellStyle name="Comma 2 2 10 3" xfId="14227"/>
    <cellStyle name="Comma 2 2 11" xfId="14232"/>
    <cellStyle name="Comma 2 2 11 2" xfId="14234"/>
    <cellStyle name="Comma 2 2 11 3" xfId="14237"/>
    <cellStyle name="Comma 2 2 12" xfId="14239"/>
    <cellStyle name="Comma 2 2 12 2" xfId="14241"/>
    <cellStyle name="Comma 2 2 12 3" xfId="14244"/>
    <cellStyle name="Comma 2 2 13" xfId="14249"/>
    <cellStyle name="Comma 2 2 13 2" xfId="14253"/>
    <cellStyle name="Comma 2 2 13 3" xfId="14258"/>
    <cellStyle name="Comma 2 2 14" xfId="14263"/>
    <cellStyle name="Comma 2 2 14 2" xfId="14266"/>
    <cellStyle name="Comma 2 2 14 3" xfId="14269"/>
    <cellStyle name="Comma 2 2 15" xfId="14273"/>
    <cellStyle name="Comma 2 2 15 2" xfId="14277"/>
    <cellStyle name="Comma 2 2 15 3" xfId="14282"/>
    <cellStyle name="Comma 2 2 16" xfId="14286"/>
    <cellStyle name="Comma 2 2 16 2" xfId="14290"/>
    <cellStyle name="Comma 2 2 16 3" xfId="14295"/>
    <cellStyle name="Comma 2 2 17" xfId="14299"/>
    <cellStyle name="Comma 2 2 17 2" xfId="14303"/>
    <cellStyle name="Comma 2 2 17 3" xfId="799"/>
    <cellStyle name="Comma 2 2 18" xfId="14306"/>
    <cellStyle name="Comma 2 2 18 2" xfId="14309"/>
    <cellStyle name="Comma 2 2 18 3" xfId="14313"/>
    <cellStyle name="Comma 2 2 19" xfId="14318"/>
    <cellStyle name="Comma 2 2 19 2" xfId="14321"/>
    <cellStyle name="Comma 2 2 19 3" xfId="14325"/>
    <cellStyle name="Comma 2 2 2" xfId="14328"/>
    <cellStyle name="Comma 2 2 2 10" xfId="1759"/>
    <cellStyle name="Comma 2 2 2 10 2" xfId="1767"/>
    <cellStyle name="Comma 2 2 2 10 3" xfId="1772"/>
    <cellStyle name="Comma 2 2 2 11" xfId="1776"/>
    <cellStyle name="Comma 2 2 2 11 2" xfId="1782"/>
    <cellStyle name="Comma 2 2 2 11 3" xfId="1787"/>
    <cellStyle name="Comma 2 2 2 12" xfId="1793"/>
    <cellStyle name="Comma 2 2 2 12 2" xfId="1800"/>
    <cellStyle name="Comma 2 2 2 12 3" xfId="1806"/>
    <cellStyle name="Comma 2 2 2 13" xfId="1811"/>
    <cellStyle name="Comma 2 2 2 13 2" xfId="1819"/>
    <cellStyle name="Comma 2 2 2 13 3" xfId="1823"/>
    <cellStyle name="Comma 2 2 2 14" xfId="4943"/>
    <cellStyle name="Comma 2 2 2 14 2" xfId="4945"/>
    <cellStyle name="Comma 2 2 2 14 3" xfId="4947"/>
    <cellStyle name="Comma 2 2 2 15" xfId="4953"/>
    <cellStyle name="Comma 2 2 2 15 2" xfId="4956"/>
    <cellStyle name="Comma 2 2 2 15 3" xfId="4959"/>
    <cellStyle name="Comma 2 2 2 16" xfId="4963"/>
    <cellStyle name="Comma 2 2 2 16 2" xfId="4966"/>
    <cellStyle name="Comma 2 2 2 16 3" xfId="4969"/>
    <cellStyle name="Comma 2 2 2 17" xfId="14329"/>
    <cellStyle name="Comma 2 2 2 17 2" xfId="14331"/>
    <cellStyle name="Comma 2 2 2 17 3" xfId="6195"/>
    <cellStyle name="Comma 2 2 2 18" xfId="14333"/>
    <cellStyle name="Comma 2 2 2 18 2" xfId="14336"/>
    <cellStyle name="Comma 2 2 2 18 3" xfId="6203"/>
    <cellStyle name="Comma 2 2 2 19" xfId="14338"/>
    <cellStyle name="Comma 2 2 2 19 2" xfId="14341"/>
    <cellStyle name="Comma 2 2 2 19 3" xfId="11334"/>
    <cellStyle name="Comma 2 2 2 2" xfId="14343"/>
    <cellStyle name="Comma 2 2 2 2 2" xfId="14346"/>
    <cellStyle name="Comma 2 2 2 2 2 2" xfId="14347"/>
    <cellStyle name="Comma 2 2 2 2 2 2 2" xfId="14348"/>
    <cellStyle name="Comma 2 2 2 2 2 2 2 2" xfId="14350"/>
    <cellStyle name="Comma 2 2 2 2 2 2 2 2 2" xfId="14352"/>
    <cellStyle name="Comma 2 2 2 2 2 2 2 2 3" xfId="14354"/>
    <cellStyle name="Comma 2 2 2 2 2 2 2 3" xfId="14357"/>
    <cellStyle name="Comma 2 2 2 2 2 2 2 4" xfId="14360"/>
    <cellStyle name="Comma 2 2 2 2 2 2 3" xfId="14361"/>
    <cellStyle name="Comma 2 2 2 2 2 2 3 2" xfId="14363"/>
    <cellStyle name="Comma 2 2 2 2 2 2 3 3" xfId="14365"/>
    <cellStyle name="Comma 2 2 2 2 2 2 4" xfId="14366"/>
    <cellStyle name="Comma 2 2 2 2 2 2 5" xfId="14367"/>
    <cellStyle name="Comma 2 2 2 2 2 3" xfId="8841"/>
    <cellStyle name="Comma 2 2 2 2 2 3 2" xfId="14368"/>
    <cellStyle name="Comma 2 2 2 2 2 3 3" xfId="14369"/>
    <cellStyle name="Comma 2 2 2 2 2 4" xfId="8844"/>
    <cellStyle name="Comma 2 2 2 2 2 4 2" xfId="14370"/>
    <cellStyle name="Comma 2 2 2 2 2 4 3" xfId="14371"/>
    <cellStyle name="Comma 2 2 2 2 2 5" xfId="14372"/>
    <cellStyle name="Comma 2 2 2 2 2 5 2" xfId="14373"/>
    <cellStyle name="Comma 2 2 2 2 2 5 3" xfId="14374"/>
    <cellStyle name="Comma 2 2 2 2 2 6" xfId="14375"/>
    <cellStyle name="Comma 2 2 2 2 2 6 2" xfId="14376"/>
    <cellStyle name="Comma 2 2 2 2 2 6 2 2" xfId="14381"/>
    <cellStyle name="Comma 2 2 2 2 2 6 2 3" xfId="14382"/>
    <cellStyle name="Comma 2 2 2 2 2 6 3" xfId="14383"/>
    <cellStyle name="Comma 2 2 2 2 2 6 4" xfId="14388"/>
    <cellStyle name="Comma 2 2 2 2 2 7" xfId="14389"/>
    <cellStyle name="Comma 2 2 2 2 2 8" xfId="14390"/>
    <cellStyle name="Comma 2 2 2 2 3" xfId="14392"/>
    <cellStyle name="Comma 2 2 2 2 3 2" xfId="14394"/>
    <cellStyle name="Comma 2 2 2 2 3 3" xfId="8852"/>
    <cellStyle name="Comma 2 2 2 2 4" xfId="14396"/>
    <cellStyle name="Comma 2 2 2 2 4 2" xfId="14398"/>
    <cellStyle name="Comma 2 2 2 2 4 3" xfId="8860"/>
    <cellStyle name="Comma 2 2 2 2 5" xfId="14400"/>
    <cellStyle name="Comma 2 2 2 2 5 2" xfId="14401"/>
    <cellStyle name="Comma 2 2 2 2 5 3" xfId="8867"/>
    <cellStyle name="Comma 2 2 2 2 6" xfId="14405"/>
    <cellStyle name="Comma 2 2 2 2 6 2" xfId="14407"/>
    <cellStyle name="Comma 2 2 2 2 6 3" xfId="14409"/>
    <cellStyle name="Comma 2 2 2 2 7" xfId="14413"/>
    <cellStyle name="Comma 2 2 2 2 7 2" xfId="14415"/>
    <cellStyle name="Comma 2 2 2 2 7 2 2" xfId="14417"/>
    <cellStyle name="Comma 2 2 2 2 7 2 3" xfId="14418"/>
    <cellStyle name="Comma 2 2 2 2 7 3" xfId="14419"/>
    <cellStyle name="Comma 2 2 2 2 7 4" xfId="14421"/>
    <cellStyle name="Comma 2 2 2 2 8" xfId="14422"/>
    <cellStyle name="Comma 2 2 2 2 9" xfId="14424"/>
    <cellStyle name="Comma 2 2 2 20" xfId="4954"/>
    <cellStyle name="Comma 2 2 2 20 2" xfId="4957"/>
    <cellStyle name="Comma 2 2 2 20 3" xfId="4960"/>
    <cellStyle name="Comma 2 2 2 21" xfId="4964"/>
    <cellStyle name="Comma 2 2 2 21 2" xfId="4967"/>
    <cellStyle name="Comma 2 2 2 21 3" xfId="4970"/>
    <cellStyle name="Comma 2 2 2 22" xfId="14330"/>
    <cellStyle name="Comma 2 2 2 22 2" xfId="14332"/>
    <cellStyle name="Comma 2 2 2 22 3" xfId="6196"/>
    <cellStyle name="Comma 2 2 2 23" xfId="14334"/>
    <cellStyle name="Comma 2 2 2 23 2" xfId="14337"/>
    <cellStyle name="Comma 2 2 2 23 3" xfId="6204"/>
    <cellStyle name="Comma 2 2 2 24" xfId="14339"/>
    <cellStyle name="Comma 2 2 2 24 2" xfId="14342"/>
    <cellStyle name="Comma 2 2 2 24 3" xfId="11335"/>
    <cellStyle name="Comma 2 2 2 25" xfId="14426"/>
    <cellStyle name="Comma 2 2 2 25 2" xfId="14429"/>
    <cellStyle name="Comma 2 2 2 25 3" xfId="11375"/>
    <cellStyle name="Comma 2 2 2 26" xfId="14431"/>
    <cellStyle name="Comma 2 2 2 26 2" xfId="14434"/>
    <cellStyle name="Comma 2 2 2 26 3" xfId="11388"/>
    <cellStyle name="Comma 2 2 2 27" xfId="14436"/>
    <cellStyle name="Comma 2 2 2 27 2" xfId="14439"/>
    <cellStyle name="Comma 2 2 2 27 3" xfId="11400"/>
    <cellStyle name="Comma 2 2 2 28" xfId="14441"/>
    <cellStyle name="Comma 2 2 2 28 2" xfId="14443"/>
    <cellStyle name="Comma 2 2 2 28 3" xfId="11410"/>
    <cellStyle name="Comma 2 2 2 29" xfId="14445"/>
    <cellStyle name="Comma 2 2 2 29 2" xfId="14447"/>
    <cellStyle name="Comma 2 2 2 29 3" xfId="14449"/>
    <cellStyle name="Comma 2 2 2 3" xfId="14451"/>
    <cellStyle name="Comma 2 2 2 3 2" xfId="14454"/>
    <cellStyle name="Comma 2 2 2 3 3" xfId="14456"/>
    <cellStyle name="Comma 2 2 2 30" xfId="14427"/>
    <cellStyle name="Comma 2 2 2 30 2" xfId="14430"/>
    <cellStyle name="Comma 2 2 2 30 3" xfId="11376"/>
    <cellStyle name="Comma 2 2 2 31" xfId="14432"/>
    <cellStyle name="Comma 2 2 2 31 2" xfId="14435"/>
    <cellStyle name="Comma 2 2 2 31 3" xfId="11389"/>
    <cellStyle name="Comma 2 2 2 32" xfId="14437"/>
    <cellStyle name="Comma 2 2 2 32 2" xfId="14440"/>
    <cellStyle name="Comma 2 2 2 32 3" xfId="11401"/>
    <cellStyle name="Comma 2 2 2 33" xfId="14442"/>
    <cellStyle name="Comma 2 2 2 33 2" xfId="14444"/>
    <cellStyle name="Comma 2 2 2 33 3" xfId="11411"/>
    <cellStyle name="Comma 2 2 2 34" xfId="14446"/>
    <cellStyle name="Comma 2 2 2 34 2" xfId="14448"/>
    <cellStyle name="Comma 2 2 2 34 3" xfId="14450"/>
    <cellStyle name="Comma 2 2 2 35" xfId="14457"/>
    <cellStyle name="Comma 2 2 2 35 2" xfId="14458"/>
    <cellStyle name="Comma 2 2 2 35 3" xfId="14459"/>
    <cellStyle name="Comma 2 2 2 36" xfId="14460"/>
    <cellStyle name="Comma 2 2 2 36 2" xfId="4499"/>
    <cellStyle name="Comma 2 2 2 36 2 2" xfId="4503"/>
    <cellStyle name="Comma 2 2 2 36 2 3" xfId="438"/>
    <cellStyle name="Comma 2 2 2 36 3" xfId="4510"/>
    <cellStyle name="Comma 2 2 2 36 4" xfId="4553"/>
    <cellStyle name="Comma 2 2 2 37" xfId="14463"/>
    <cellStyle name="Comma 2 2 2 38" xfId="14466"/>
    <cellStyle name="Comma 2 2 2 4" xfId="14467"/>
    <cellStyle name="Comma 2 2 2 4 2" xfId="4925"/>
    <cellStyle name="Comma 2 2 2 4 3" xfId="4931"/>
    <cellStyle name="Comma 2 2 2 5" xfId="14468"/>
    <cellStyle name="Comma 2 2 2 5 2" xfId="14470"/>
    <cellStyle name="Comma 2 2 2 5 2 2" xfId="14471"/>
    <cellStyle name="Comma 2 2 2 5 2 2 2" xfId="14473"/>
    <cellStyle name="Comma 2 2 2 5 2 2 3" xfId="14345"/>
    <cellStyle name="Comma 2 2 2 5 2 3" xfId="8905"/>
    <cellStyle name="Comma 2 2 2 5 2 3 2" xfId="14475"/>
    <cellStyle name="Comma 2 2 2 5 2 3 3" xfId="14453"/>
    <cellStyle name="Comma 2 2 2 5 2 4" xfId="8908"/>
    <cellStyle name="Comma 2 2 2 5 2 4 2" xfId="4918"/>
    <cellStyle name="Comma 2 2 2 5 2 4 3" xfId="4924"/>
    <cellStyle name="Comma 2 2 2 5 2 5" xfId="14476"/>
    <cellStyle name="Comma 2 2 2 5 2 6" xfId="10446"/>
    <cellStyle name="Comma 2 2 2 5 3" xfId="14478"/>
    <cellStyle name="Comma 2 2 2 5 3 2" xfId="14479"/>
    <cellStyle name="Comma 2 2 2 5 3 3" xfId="8913"/>
    <cellStyle name="Comma 2 2 2 5 4" xfId="14481"/>
    <cellStyle name="Comma 2 2 2 5 4 2" xfId="14482"/>
    <cellStyle name="Comma 2 2 2 5 4 3" xfId="14483"/>
    <cellStyle name="Comma 2 2 2 5 5" xfId="14485"/>
    <cellStyle name="Comma 2 2 2 5 5 2" xfId="14486"/>
    <cellStyle name="Comma 2 2 2 5 5 3" xfId="14487"/>
    <cellStyle name="Comma 2 2 2 5 6" xfId="14488"/>
    <cellStyle name="Comma 2 2 2 5 6 2" xfId="14494"/>
    <cellStyle name="Comma 2 2 2 5 6 3" xfId="14497"/>
    <cellStyle name="Comma 2 2 2 5 7" xfId="14498"/>
    <cellStyle name="Comma 2 2 2 5 8" xfId="14502"/>
    <cellStyle name="Comma 2 2 2 6" xfId="14503"/>
    <cellStyle name="Comma 2 2 2 6 2" xfId="14505"/>
    <cellStyle name="Comma 2 2 2 6 2 2" xfId="14506"/>
    <cellStyle name="Comma 2 2 2 6 2 3" xfId="14507"/>
    <cellStyle name="Comma 2 2 2 6 3" xfId="14509"/>
    <cellStyle name="Comma 2 2 2 6 3 2" xfId="14510"/>
    <cellStyle name="Comma 2 2 2 6 3 3" xfId="14511"/>
    <cellStyle name="Comma 2 2 2 6 4" xfId="14515"/>
    <cellStyle name="Comma 2 2 2 6 4 2" xfId="14518"/>
    <cellStyle name="Comma 2 2 2 6 4 3" xfId="14521"/>
    <cellStyle name="Comma 2 2 2 6 5" xfId="14527"/>
    <cellStyle name="Comma 2 2 2 6 6" xfId="14532"/>
    <cellStyle name="Comma 2 2 2 7" xfId="14536"/>
    <cellStyle name="Comma 2 2 2 7 2" xfId="14537"/>
    <cellStyle name="Comma 2 2 2 7 3" xfId="14538"/>
    <cellStyle name="Comma 2 2 2 8" xfId="14539"/>
    <cellStyle name="Comma 2 2 2 8 2" xfId="14540"/>
    <cellStyle name="Comma 2 2 2 8 3" xfId="14541"/>
    <cellStyle name="Comma 2 2 2 9" xfId="14542"/>
    <cellStyle name="Comma 2 2 2 9 2" xfId="14543"/>
    <cellStyle name="Comma 2 2 2 9 3" xfId="14544"/>
    <cellStyle name="Comma 2 2 20" xfId="14274"/>
    <cellStyle name="Comma 2 2 20 2" xfId="14278"/>
    <cellStyle name="Comma 2 2 20 3" xfId="14283"/>
    <cellStyle name="Comma 2 2 21" xfId="14287"/>
    <cellStyle name="Comma 2 2 21 2" xfId="14291"/>
    <cellStyle name="Comma 2 2 21 3" xfId="14296"/>
    <cellStyle name="Comma 2 2 22" xfId="14300"/>
    <cellStyle name="Comma 2 2 22 2" xfId="14304"/>
    <cellStyle name="Comma 2 2 22 3" xfId="800"/>
    <cellStyle name="Comma 2 2 23" xfId="14307"/>
    <cellStyle name="Comma 2 2 23 2" xfId="14310"/>
    <cellStyle name="Comma 2 2 23 3" xfId="14314"/>
    <cellStyle name="Comma 2 2 24" xfId="14319"/>
    <cellStyle name="Comma 2 2 24 2" xfId="14322"/>
    <cellStyle name="Comma 2 2 24 3" xfId="14326"/>
    <cellStyle name="Comma 2 2 25" xfId="14547"/>
    <cellStyle name="Comma 2 2 25 2" xfId="14549"/>
    <cellStyle name="Comma 2 2 25 3" xfId="14552"/>
    <cellStyle name="Comma 2 2 26" xfId="14555"/>
    <cellStyle name="Comma 2 2 26 2" xfId="8500"/>
    <cellStyle name="Comma 2 2 26 3" xfId="8508"/>
    <cellStyle name="Comma 2 2 27" xfId="5754"/>
    <cellStyle name="Comma 2 2 27 2" xfId="8526"/>
    <cellStyle name="Comma 2 2 27 3" xfId="14557"/>
    <cellStyle name="Comma 2 2 28" xfId="14559"/>
    <cellStyle name="Comma 2 2 28 2" xfId="8531"/>
    <cellStyle name="Comma 2 2 28 3" xfId="14561"/>
    <cellStyle name="Comma 2 2 29" xfId="14563"/>
    <cellStyle name="Comma 2 2 29 2" xfId="8538"/>
    <cellStyle name="Comma 2 2 29 3" xfId="14565"/>
    <cellStyle name="Comma 2 2 3" xfId="14568"/>
    <cellStyle name="Comma 2 2 3 2" xfId="14570"/>
    <cellStyle name="Comma 2 2 3 3" xfId="14571"/>
    <cellStyle name="Comma 2 2 30" xfId="14548"/>
    <cellStyle name="Comma 2 2 30 2" xfId="14550"/>
    <cellStyle name="Comma 2 2 30 3" xfId="14553"/>
    <cellStyle name="Comma 2 2 31" xfId="14556"/>
    <cellStyle name="Comma 2 2 31 2" xfId="8501"/>
    <cellStyle name="Comma 2 2 31 3" xfId="8509"/>
    <cellStyle name="Comma 2 2 32" xfId="5755"/>
    <cellStyle name="Comma 2 2 32 2" xfId="8527"/>
    <cellStyle name="Comma 2 2 32 3" xfId="14558"/>
    <cellStyle name="Comma 2 2 33" xfId="14560"/>
    <cellStyle name="Comma 2 2 33 2" xfId="8532"/>
    <cellStyle name="Comma 2 2 33 3" xfId="14562"/>
    <cellStyle name="Comma 2 2 34" xfId="14564"/>
    <cellStyle name="Comma 2 2 34 2" xfId="8539"/>
    <cellStyle name="Comma 2 2 34 3" xfId="14566"/>
    <cellStyle name="Comma 2 2 35" xfId="14573"/>
    <cellStyle name="Comma 2 2 35 2" xfId="8546"/>
    <cellStyle name="Comma 2 2 35 3" xfId="14575"/>
    <cellStyle name="Comma 2 2 36" xfId="14577"/>
    <cellStyle name="Comma 2 2 36 2" xfId="14578"/>
    <cellStyle name="Comma 2 2 36 3" xfId="14579"/>
    <cellStyle name="Comma 2 2 37" xfId="14580"/>
    <cellStyle name="Comma 2 2 37 2" xfId="14581"/>
    <cellStyle name="Comma 2 2 37 3" xfId="14582"/>
    <cellStyle name="Comma 2 2 38" xfId="14585"/>
    <cellStyle name="Comma 2 2 38 2" xfId="14588"/>
    <cellStyle name="Comma 2 2 38 2 2" xfId="14589"/>
    <cellStyle name="Comma 2 2 38 2 3" xfId="14590"/>
    <cellStyle name="Comma 2 2 38 3" xfId="14593"/>
    <cellStyle name="Comma 2 2 38 4" xfId="14597"/>
    <cellStyle name="Comma 2 2 39" xfId="14600"/>
    <cellStyle name="Comma 2 2 4" xfId="14601"/>
    <cellStyle name="Comma 2 2 4 2" xfId="14602"/>
    <cellStyle name="Comma 2 2 4 2 2" xfId="14603"/>
    <cellStyle name="Comma 2 2 4 2 2 2" xfId="14605"/>
    <cellStyle name="Comma 2 2 4 2 2 3" xfId="10597"/>
    <cellStyle name="Comma 2 2 4 2 3" xfId="14607"/>
    <cellStyle name="Comma 2 2 4 2 3 2" xfId="14609"/>
    <cellStyle name="Comma 2 2 4 2 3 3" xfId="10612"/>
    <cellStyle name="Comma 2 2 4 2 4" xfId="14611"/>
    <cellStyle name="Comma 2 2 4 2 4 2" xfId="14613"/>
    <cellStyle name="Comma 2 2 4 2 4 3" xfId="10654"/>
    <cellStyle name="Comma 2 2 4 2 5" xfId="14614"/>
    <cellStyle name="Comma 2 2 4 2 6" xfId="14615"/>
    <cellStyle name="Comma 2 2 4 3" xfId="14616"/>
    <cellStyle name="Comma 2 2 4 3 2" xfId="14617"/>
    <cellStyle name="Comma 2 2 4 3 3" xfId="14619"/>
    <cellStyle name="Comma 2 2 4 4" xfId="10615"/>
    <cellStyle name="Comma 2 2 4 4 2" xfId="14620"/>
    <cellStyle name="Comma 2 2 4 4 3" xfId="14621"/>
    <cellStyle name="Comma 2 2 4 5" xfId="10617"/>
    <cellStyle name="Comma 2 2 4 5 2" xfId="14622"/>
    <cellStyle name="Comma 2 2 4 5 3" xfId="14623"/>
    <cellStyle name="Comma 2 2 4 6" xfId="14624"/>
    <cellStyle name="Comma 2 2 4 6 2" xfId="14625"/>
    <cellStyle name="Comma 2 2 4 6 3" xfId="14626"/>
    <cellStyle name="Comma 2 2 4 7" xfId="14627"/>
    <cellStyle name="Comma 2 2 4 8" xfId="14628"/>
    <cellStyle name="Comma 2 2 40" xfId="14574"/>
    <cellStyle name="Comma 2 2 5" xfId="14629"/>
    <cellStyle name="Comma 2 2 5 2" xfId="14630"/>
    <cellStyle name="Comma 2 2 5 2 2" xfId="14632"/>
    <cellStyle name="Comma 2 2 5 2 3" xfId="14635"/>
    <cellStyle name="Comma 2 2 5 3" xfId="14637"/>
    <cellStyle name="Comma 2 2 5 3 2" xfId="14639"/>
    <cellStyle name="Comma 2 2 5 3 3" xfId="14642"/>
    <cellStyle name="Comma 2 2 5 4" xfId="10621"/>
    <cellStyle name="Comma 2 2 5 4 2" xfId="12167"/>
    <cellStyle name="Comma 2 2 5 4 3" xfId="12170"/>
    <cellStyle name="Comma 2 2 5 5" xfId="10625"/>
    <cellStyle name="Comma 2 2 5 6" xfId="12175"/>
    <cellStyle name="Comma 2 2 6" xfId="14644"/>
    <cellStyle name="Comma 2 2 6 2" xfId="14645"/>
    <cellStyle name="Comma 2 2 6 3" xfId="14646"/>
    <cellStyle name="Comma 2 2 7" xfId="6605"/>
    <cellStyle name="Comma 2 2 7 2" xfId="14647"/>
    <cellStyle name="Comma 2 2 7 3" xfId="14648"/>
    <cellStyle name="Comma 2 2 8" xfId="6608"/>
    <cellStyle name="Comma 2 2 8 2" xfId="14649"/>
    <cellStyle name="Comma 2 2 8 3" xfId="14651"/>
    <cellStyle name="Comma 2 2 9" xfId="14653"/>
    <cellStyle name="Comma 2 2 9 2" xfId="14654"/>
    <cellStyle name="Comma 2 2 9 3" xfId="14655"/>
    <cellStyle name="Comma 2 2_DATABASE 1212" xfId="3717"/>
    <cellStyle name="Comma 2 20" xfId="14190"/>
    <cellStyle name="Comma 2 20 2" xfId="14192"/>
    <cellStyle name="Comma 2 20 2 2" xfId="695"/>
    <cellStyle name="Comma 2 20 2 2 2" xfId="701"/>
    <cellStyle name="Comma 2 20 2 2 3" xfId="708"/>
    <cellStyle name="Comma 2 20 2 3" xfId="714"/>
    <cellStyle name="Comma 2 20 2 3 2" xfId="719"/>
    <cellStyle name="Comma 2 20 2 3 3" xfId="728"/>
    <cellStyle name="Comma 2 20 2 4" xfId="736"/>
    <cellStyle name="Comma 2 20 2 4 2" xfId="742"/>
    <cellStyle name="Comma 2 20 2 4 3" xfId="753"/>
    <cellStyle name="Comma 2 20 2 5" xfId="249"/>
    <cellStyle name="Comma 2 20 2 6" xfId="14656"/>
    <cellStyle name="Comma 2 20 3" xfId="14195"/>
    <cellStyle name="Comma 2 20 3 2" xfId="1231"/>
    <cellStyle name="Comma 2 20 3 3" xfId="1242"/>
    <cellStyle name="Comma 2 20 4" xfId="14661"/>
    <cellStyle name="Comma 2 20 4 2" xfId="1506"/>
    <cellStyle name="Comma 2 20 4 3" xfId="1514"/>
    <cellStyle name="Comma 2 20 5" xfId="14662"/>
    <cellStyle name="Comma 2 20 5 2" xfId="1760"/>
    <cellStyle name="Comma 2 20 5 3" xfId="1777"/>
    <cellStyle name="Comma 2 20 6" xfId="14663"/>
    <cellStyle name="Comma 2 20 6 2" xfId="2134"/>
    <cellStyle name="Comma 2 20 6 3" xfId="2141"/>
    <cellStyle name="Comma 2 20 7" xfId="14665"/>
    <cellStyle name="Comma 2 20 8" xfId="14667"/>
    <cellStyle name="Comma 2 21" xfId="14199"/>
    <cellStyle name="Comma 2 21 10" xfId="1997"/>
    <cellStyle name="Comma 2 21 2" xfId="14203"/>
    <cellStyle name="Comma 2 21 2 2" xfId="14668"/>
    <cellStyle name="Comma 2 21 2 2 2" xfId="14672"/>
    <cellStyle name="Comma 2 21 2 2 2 2" xfId="14236"/>
    <cellStyle name="Comma 2 21 2 2 2 3" xfId="14675"/>
    <cellStyle name="Comma 2 21 2 2 3" xfId="14676"/>
    <cellStyle name="Comma 2 21 2 2 3 2" xfId="14243"/>
    <cellStyle name="Comma 2 21 2 2 3 3" xfId="14677"/>
    <cellStyle name="Comma 2 21 2 2 4" xfId="14680"/>
    <cellStyle name="Comma 2 21 2 2 4 2" xfId="14257"/>
    <cellStyle name="Comma 2 21 2 2 4 3" xfId="14682"/>
    <cellStyle name="Comma 2 21 2 2 5" xfId="5022"/>
    <cellStyle name="Comma 2 21 2 2 6" xfId="5025"/>
    <cellStyle name="Comma 2 21 2 3" xfId="14683"/>
    <cellStyle name="Comma 2 21 2 3 2" xfId="14684"/>
    <cellStyle name="Comma 2 21 2 3 3" xfId="14685"/>
    <cellStyle name="Comma 2 21 2 4" xfId="14688"/>
    <cellStyle name="Comma 2 21 2 4 2" xfId="14691"/>
    <cellStyle name="Comma 2 21 2 4 3" xfId="14694"/>
    <cellStyle name="Comma 2 21 2 5" xfId="14695"/>
    <cellStyle name="Comma 2 21 2 5 2" xfId="14700"/>
    <cellStyle name="Comma 2 21 2 5 3" xfId="14702"/>
    <cellStyle name="Comma 2 21 2 6" xfId="14703"/>
    <cellStyle name="Comma 2 21 2 6 2" xfId="14708"/>
    <cellStyle name="Comma 2 21 2 6 3" xfId="14710"/>
    <cellStyle name="Comma 2 21 2 7" xfId="14713"/>
    <cellStyle name="Comma 2 21 2 8" xfId="14715"/>
    <cellStyle name="Comma 2 21 3" xfId="14207"/>
    <cellStyle name="Comma 2 21 3 2" xfId="14228"/>
    <cellStyle name="Comma 2 21 3 2 2" xfId="14233"/>
    <cellStyle name="Comma 2 21 3 2 2 2" xfId="14717"/>
    <cellStyle name="Comma 2 21 3 2 2 3" xfId="14720"/>
    <cellStyle name="Comma 2 21 3 2 3" xfId="14235"/>
    <cellStyle name="Comma 2 21 3 2 3 2" xfId="14722"/>
    <cellStyle name="Comma 2 21 3 2 3 3" xfId="14723"/>
    <cellStyle name="Comma 2 21 3 2 4" xfId="14674"/>
    <cellStyle name="Comma 2 21 3 2 4 2" xfId="14727"/>
    <cellStyle name="Comma 2 21 3 2 4 3" xfId="14729"/>
    <cellStyle name="Comma 2 21 3 2 5" xfId="14731"/>
    <cellStyle name="Comma 2 21 3 2 6" xfId="14732"/>
    <cellStyle name="Comma 2 21 3 3" xfId="14238"/>
    <cellStyle name="Comma 2 21 3 3 2" xfId="14240"/>
    <cellStyle name="Comma 2 21 3 3 3" xfId="14242"/>
    <cellStyle name="Comma 2 21 3 4" xfId="14245"/>
    <cellStyle name="Comma 2 21 3 4 2" xfId="14252"/>
    <cellStyle name="Comma 2 21 3 4 3" xfId="14256"/>
    <cellStyle name="Comma 2 21 3 5" xfId="14259"/>
    <cellStyle name="Comma 2 21 3 5 2" xfId="14265"/>
    <cellStyle name="Comma 2 21 3 5 3" xfId="14268"/>
    <cellStyle name="Comma 2 21 3 6" xfId="14272"/>
    <cellStyle name="Comma 2 21 3 6 2" xfId="14276"/>
    <cellStyle name="Comma 2 21 3 6 3" xfId="14280"/>
    <cellStyle name="Comma 2 21 3 7" xfId="14285"/>
    <cellStyle name="Comma 2 21 3 8" xfId="14298"/>
    <cellStyle name="Comma 2 21 4" xfId="14734"/>
    <cellStyle name="Comma 2 21 4 2" xfId="14735"/>
    <cellStyle name="Comma 2 21 4 2 2" xfId="14739"/>
    <cellStyle name="Comma 2 21 4 2 3" xfId="14740"/>
    <cellStyle name="Comma 2 21 4 3" xfId="14741"/>
    <cellStyle name="Comma 2 21 4 3 2" xfId="14742"/>
    <cellStyle name="Comma 2 21 4 3 3" xfId="14743"/>
    <cellStyle name="Comma 2 21 4 4" xfId="14746"/>
    <cellStyle name="Comma 2 21 4 4 2" xfId="14749"/>
    <cellStyle name="Comma 2 21 4 4 3" xfId="14752"/>
    <cellStyle name="Comma 2 21 4 5" xfId="14755"/>
    <cellStyle name="Comma 2 21 4 6" xfId="14758"/>
    <cellStyle name="Comma 2 21 5" xfId="14759"/>
    <cellStyle name="Comma 2 21 5 2" xfId="14760"/>
    <cellStyle name="Comma 2 21 5 3" xfId="14761"/>
    <cellStyle name="Comma 2 21 6" xfId="14762"/>
    <cellStyle name="Comma 2 21 6 2" xfId="14763"/>
    <cellStyle name="Comma 2 21 6 3" xfId="14764"/>
    <cellStyle name="Comma 2 21 7" xfId="10545"/>
    <cellStyle name="Comma 2 21 7 2" xfId="10548"/>
    <cellStyle name="Comma 2 21 7 3" xfId="10551"/>
    <cellStyle name="Comma 2 21 8" xfId="10554"/>
    <cellStyle name="Comma 2 21 8 2" xfId="10557"/>
    <cellStyle name="Comma 2 21 8 3" xfId="10560"/>
    <cellStyle name="Comma 2 21 9" xfId="10563"/>
    <cellStyle name="Comma 2 22" xfId="14211"/>
    <cellStyle name="Comma 2 22 10" xfId="14765"/>
    <cellStyle name="Comma 2 22 2" xfId="14215"/>
    <cellStyle name="Comma 2 22 2 2" xfId="14766"/>
    <cellStyle name="Comma 2 22 2 2 2" xfId="14768"/>
    <cellStyle name="Comma 2 22 2 2 2 2" xfId="14769"/>
    <cellStyle name="Comma 2 22 2 2 2 3" xfId="14770"/>
    <cellStyle name="Comma 2 22 2 2 3" xfId="14771"/>
    <cellStyle name="Comma 2 22 2 2 3 2" xfId="14772"/>
    <cellStyle name="Comma 2 22 2 2 3 3" xfId="14773"/>
    <cellStyle name="Comma 2 22 2 2 4" xfId="14776"/>
    <cellStyle name="Comma 2 22 2 2 4 2" xfId="14779"/>
    <cellStyle name="Comma 2 22 2 2 4 3" xfId="14780"/>
    <cellStyle name="Comma 2 22 2 2 5" xfId="14783"/>
    <cellStyle name="Comma 2 22 2 2 6" xfId="14784"/>
    <cellStyle name="Comma 2 22 2 3" xfId="14785"/>
    <cellStyle name="Comma 2 22 2 3 2" xfId="14786"/>
    <cellStyle name="Comma 2 22 2 3 3" xfId="14787"/>
    <cellStyle name="Comma 2 22 2 4" xfId="14790"/>
    <cellStyle name="Comma 2 22 2 4 2" xfId="14793"/>
    <cellStyle name="Comma 2 22 2 4 3" xfId="14796"/>
    <cellStyle name="Comma 2 22 2 5" xfId="14797"/>
    <cellStyle name="Comma 2 22 2 5 2" xfId="14802"/>
    <cellStyle name="Comma 2 22 2 5 3" xfId="14805"/>
    <cellStyle name="Comma 2 22 2 6" xfId="14807"/>
    <cellStyle name="Comma 2 22 2 6 2" xfId="14812"/>
    <cellStyle name="Comma 2 22 2 6 3" xfId="14815"/>
    <cellStyle name="Comma 2 22 2 7" xfId="4335"/>
    <cellStyle name="Comma 2 22 2 8" xfId="4345"/>
    <cellStyle name="Comma 2 22 3" xfId="14219"/>
    <cellStyle name="Comma 2 22 3 2" xfId="14817"/>
    <cellStyle name="Comma 2 22 3 2 2" xfId="3344"/>
    <cellStyle name="Comma 2 22 3 2 2 2" xfId="14819"/>
    <cellStyle name="Comma 2 22 3 2 2 3" xfId="14820"/>
    <cellStyle name="Comma 2 22 3 2 3" xfId="14716"/>
    <cellStyle name="Comma 2 22 3 2 3 2" xfId="14821"/>
    <cellStyle name="Comma 2 22 3 2 3 3" xfId="14822"/>
    <cellStyle name="Comma 2 22 3 2 4" xfId="14719"/>
    <cellStyle name="Comma 2 22 3 2 4 2" xfId="14825"/>
    <cellStyle name="Comma 2 22 3 2 4 3" xfId="14826"/>
    <cellStyle name="Comma 2 22 3 2 5" xfId="14828"/>
    <cellStyle name="Comma 2 22 3 2 6" xfId="14829"/>
    <cellStyle name="Comma 2 22 3 3" xfId="14830"/>
    <cellStyle name="Comma 2 22 3 3 2" xfId="6190"/>
    <cellStyle name="Comma 2 22 3 3 3" xfId="14721"/>
    <cellStyle name="Comma 2 22 3 4" xfId="14831"/>
    <cellStyle name="Comma 2 22 3 4 2" xfId="6212"/>
    <cellStyle name="Comma 2 22 3 4 3" xfId="14726"/>
    <cellStyle name="Comma 2 22 3 5" xfId="14835"/>
    <cellStyle name="Comma 2 22 3 5 2" xfId="6219"/>
    <cellStyle name="Comma 2 22 3 5 3" xfId="11966"/>
    <cellStyle name="Comma 2 22 3 6" xfId="14841"/>
    <cellStyle name="Comma 2 22 3 6 2" xfId="4124"/>
    <cellStyle name="Comma 2 22 3 6 3" xfId="14843"/>
    <cellStyle name="Comma 2 22 3 7" xfId="14846"/>
    <cellStyle name="Comma 2 22 3 8" xfId="14848"/>
    <cellStyle name="Comma 2 22 4" xfId="14851"/>
    <cellStyle name="Comma 2 22 4 2" xfId="14852"/>
    <cellStyle name="Comma 2 22 4 2 2" xfId="6323"/>
    <cellStyle name="Comma 2 22 4 2 3" xfId="14854"/>
    <cellStyle name="Comma 2 22 4 3" xfId="14855"/>
    <cellStyle name="Comma 2 22 4 3 2" xfId="6327"/>
    <cellStyle name="Comma 2 22 4 3 3" xfId="14856"/>
    <cellStyle name="Comma 2 22 4 4" xfId="14859"/>
    <cellStyle name="Comma 2 22 4 4 2" xfId="6346"/>
    <cellStyle name="Comma 2 22 4 4 3" xfId="14862"/>
    <cellStyle name="Comma 2 22 4 5" xfId="14865"/>
    <cellStyle name="Comma 2 22 4 6" xfId="14868"/>
    <cellStyle name="Comma 2 22 5" xfId="14870"/>
    <cellStyle name="Comma 2 22 5 2" xfId="14871"/>
    <cellStyle name="Comma 2 22 5 3" xfId="14872"/>
    <cellStyle name="Comma 2 22 6" xfId="14873"/>
    <cellStyle name="Comma 2 22 6 2" xfId="14874"/>
    <cellStyle name="Comma 2 22 6 3" xfId="14875"/>
    <cellStyle name="Comma 2 22 7" xfId="10570"/>
    <cellStyle name="Comma 2 22 7 2" xfId="14876"/>
    <cellStyle name="Comma 2 22 7 3" xfId="14877"/>
    <cellStyle name="Comma 2 22 8" xfId="10572"/>
    <cellStyle name="Comma 2 22 8 2" xfId="14879"/>
    <cellStyle name="Comma 2 22 8 3" xfId="14880"/>
    <cellStyle name="Comma 2 22 9" xfId="14881"/>
    <cellStyle name="Comma 2 23" xfId="9632"/>
    <cellStyle name="Comma 2 23 10" xfId="14882"/>
    <cellStyle name="Comma 2 23 2" xfId="9637"/>
    <cellStyle name="Comma 2 23 2 2" xfId="14883"/>
    <cellStyle name="Comma 2 23 2 2 2" xfId="14884"/>
    <cellStyle name="Comma 2 23 2 2 2 2" xfId="14885"/>
    <cellStyle name="Comma 2 23 2 2 2 3" xfId="14886"/>
    <cellStyle name="Comma 2 23 2 2 3" xfId="14887"/>
    <cellStyle name="Comma 2 23 2 2 3 2" xfId="14888"/>
    <cellStyle name="Comma 2 23 2 2 3 3" xfId="14889"/>
    <cellStyle name="Comma 2 23 2 2 4" xfId="14097"/>
    <cellStyle name="Comma 2 23 2 2 4 2" xfId="14890"/>
    <cellStyle name="Comma 2 23 2 2 4 3" xfId="14892"/>
    <cellStyle name="Comma 2 23 2 2 5" xfId="14896"/>
    <cellStyle name="Comma 2 23 2 2 6" xfId="14897"/>
    <cellStyle name="Comma 2 23 2 3" xfId="14898"/>
    <cellStyle name="Comma 2 23 2 3 2" xfId="14900"/>
    <cellStyle name="Comma 2 23 2 3 3" xfId="14902"/>
    <cellStyle name="Comma 2 23 2 4" xfId="6087"/>
    <cellStyle name="Comma 2 23 2 4 2" xfId="14907"/>
    <cellStyle name="Comma 2 23 2 4 3" xfId="14911"/>
    <cellStyle name="Comma 2 23 2 5" xfId="6091"/>
    <cellStyle name="Comma 2 23 2 5 2" xfId="399"/>
    <cellStyle name="Comma 2 23 2 5 3" xfId="14914"/>
    <cellStyle name="Comma 2 23 2 6" xfId="14917"/>
    <cellStyle name="Comma 2 23 2 6 2" xfId="14921"/>
    <cellStyle name="Comma 2 23 2 6 3" xfId="14923"/>
    <cellStyle name="Comma 2 23 2 7" xfId="14924"/>
    <cellStyle name="Comma 2 23 2 8" xfId="14925"/>
    <cellStyle name="Comma 2 23 3" xfId="9643"/>
    <cellStyle name="Comma 2 23 3 2" xfId="14926"/>
    <cellStyle name="Comma 2 23 3 2 2" xfId="14927"/>
    <cellStyle name="Comma 2 23 3 2 2 2" xfId="14928"/>
    <cellStyle name="Comma 2 23 3 2 2 3" xfId="14929"/>
    <cellStyle name="Comma 2 23 3 2 3" xfId="14930"/>
    <cellStyle name="Comma 2 23 3 2 3 2" xfId="14931"/>
    <cellStyle name="Comma 2 23 3 2 3 3" xfId="14933"/>
    <cellStyle name="Comma 2 23 3 2 4" xfId="14938"/>
    <cellStyle name="Comma 2 23 3 2 4 2" xfId="14939"/>
    <cellStyle name="Comma 2 23 3 2 4 3" xfId="14941"/>
    <cellStyle name="Comma 2 23 3 2 5" xfId="14945"/>
    <cellStyle name="Comma 2 23 3 2 6" xfId="14946"/>
    <cellStyle name="Comma 2 23 3 3" xfId="14947"/>
    <cellStyle name="Comma 2 23 3 3 2" xfId="14949"/>
    <cellStyle name="Comma 2 23 3 3 3" xfId="14951"/>
    <cellStyle name="Comma 2 23 3 4" xfId="114"/>
    <cellStyle name="Comma 2 23 3 4 2" xfId="14955"/>
    <cellStyle name="Comma 2 23 3 4 3" xfId="14958"/>
    <cellStyle name="Comma 2 23 3 5" xfId="5251"/>
    <cellStyle name="Comma 2 23 3 5 2" xfId="7314"/>
    <cellStyle name="Comma 2 23 3 5 3" xfId="7322"/>
    <cellStyle name="Comma 2 23 3 6" xfId="14961"/>
    <cellStyle name="Comma 2 23 3 6 2" xfId="14964"/>
    <cellStyle name="Comma 2 23 3 6 3" xfId="14966"/>
    <cellStyle name="Comma 2 23 3 7" xfId="14967"/>
    <cellStyle name="Comma 2 23 3 8" xfId="14968"/>
    <cellStyle name="Comma 2 23 4" xfId="14970"/>
    <cellStyle name="Comma 2 23 4 2" xfId="14971"/>
    <cellStyle name="Comma 2 23 4 2 2" xfId="14972"/>
    <cellStyle name="Comma 2 23 4 2 3" xfId="14973"/>
    <cellStyle name="Comma 2 23 4 3" xfId="14974"/>
    <cellStyle name="Comma 2 23 4 3 2" xfId="14976"/>
    <cellStyle name="Comma 2 23 4 3 3" xfId="14978"/>
    <cellStyle name="Comma 2 23 4 4" xfId="145"/>
    <cellStyle name="Comma 2 23 4 4 2" xfId="14983"/>
    <cellStyle name="Comma 2 23 4 4 3" xfId="14987"/>
    <cellStyle name="Comma 2 23 4 5" xfId="6107"/>
    <cellStyle name="Comma 2 23 4 6" xfId="14990"/>
    <cellStyle name="Comma 2 23 5" xfId="14991"/>
    <cellStyle name="Comma 2 23 5 2" xfId="14993"/>
    <cellStyle name="Comma 2 23 5 3" xfId="14995"/>
    <cellStyle name="Comma 2 23 6" xfId="14996"/>
    <cellStyle name="Comma 2 23 6 2" xfId="14998"/>
    <cellStyle name="Comma 2 23 6 3" xfId="15000"/>
    <cellStyle name="Comma 2 23 7" xfId="10576"/>
    <cellStyle name="Comma 2 23 7 2" xfId="15002"/>
    <cellStyle name="Comma 2 23 7 3" xfId="15003"/>
    <cellStyle name="Comma 2 23 8" xfId="10578"/>
    <cellStyle name="Comma 2 23 8 2" xfId="15004"/>
    <cellStyle name="Comma 2 23 8 3" xfId="15005"/>
    <cellStyle name="Comma 2 23 9" xfId="15006"/>
    <cellStyle name="Comma 2 24" xfId="9645"/>
    <cellStyle name="Comma 2 24 2" xfId="9648"/>
    <cellStyle name="Comma 2 24 2 2" xfId="15007"/>
    <cellStyle name="Comma 2 24 2 2 2" xfId="15008"/>
    <cellStyle name="Comma 2 24 2 2 3" xfId="15009"/>
    <cellStyle name="Comma 2 24 2 3" xfId="14335"/>
    <cellStyle name="Comma 2 24 2 3 2" xfId="15010"/>
    <cellStyle name="Comma 2 24 2 3 3" xfId="15011"/>
    <cellStyle name="Comma 2 24 2 4" xfId="6202"/>
    <cellStyle name="Comma 2 24 2 4 2" xfId="15014"/>
    <cellStyle name="Comma 2 24 2 4 3" xfId="15017"/>
    <cellStyle name="Comma 2 24 2 5" xfId="6208"/>
    <cellStyle name="Comma 2 24 2 6" xfId="15020"/>
    <cellStyle name="Comma 2 24 3" xfId="9651"/>
    <cellStyle name="Comma 2 24 3 2" xfId="15021"/>
    <cellStyle name="Comma 2 24 3 3" xfId="14340"/>
    <cellStyle name="Comma 2 24 4" xfId="15022"/>
    <cellStyle name="Comma 2 24 4 2" xfId="15023"/>
    <cellStyle name="Comma 2 24 4 3" xfId="14428"/>
    <cellStyle name="Comma 2 24 5" xfId="15024"/>
    <cellStyle name="Comma 2 24 5 2" xfId="15026"/>
    <cellStyle name="Comma 2 24 5 3" xfId="14433"/>
    <cellStyle name="Comma 2 24 6" xfId="15027"/>
    <cellStyle name="Comma 2 24 6 2" xfId="15028"/>
    <cellStyle name="Comma 2 24 6 3" xfId="14438"/>
    <cellStyle name="Comma 2 24 7" xfId="10581"/>
    <cellStyle name="Comma 2 24 8" xfId="10583"/>
    <cellStyle name="Comma 2 25" xfId="9653"/>
    <cellStyle name="Comma 2 25 10" xfId="15029"/>
    <cellStyle name="Comma 2 25 2" xfId="9656"/>
    <cellStyle name="Comma 2 25 2 2" xfId="15030"/>
    <cellStyle name="Comma 2 25 2 2 2" xfId="15032"/>
    <cellStyle name="Comma 2 25 2 2 2 2" xfId="15034"/>
    <cellStyle name="Comma 2 25 2 2 2 3" xfId="15035"/>
    <cellStyle name="Comma 2 25 2 2 3" xfId="15036"/>
    <cellStyle name="Comma 2 25 2 2 3 2" xfId="10038"/>
    <cellStyle name="Comma 2 25 2 2 3 3" xfId="10040"/>
    <cellStyle name="Comma 2 25 2 2 4" xfId="15039"/>
    <cellStyle name="Comma 2 25 2 2 4 2" xfId="15040"/>
    <cellStyle name="Comma 2 25 2 2 4 3" xfId="15041"/>
    <cellStyle name="Comma 2 25 2 2 5" xfId="15043"/>
    <cellStyle name="Comma 2 25 2 2 6" xfId="15044"/>
    <cellStyle name="Comma 2 25 2 3" xfId="15045"/>
    <cellStyle name="Comma 2 25 2 3 2" xfId="15047"/>
    <cellStyle name="Comma 2 25 2 3 3" xfId="15049"/>
    <cellStyle name="Comma 2 25 2 4" xfId="15054"/>
    <cellStyle name="Comma 2 25 2 4 2" xfId="15059"/>
    <cellStyle name="Comma 2 25 2 4 3" xfId="15064"/>
    <cellStyle name="Comma 2 25 2 5" xfId="15069"/>
    <cellStyle name="Comma 2 25 2 5 2" xfId="15071"/>
    <cellStyle name="Comma 2 25 2 5 3" xfId="15072"/>
    <cellStyle name="Comma 2 25 2 6" xfId="15076"/>
    <cellStyle name="Comma 2 25 2 6 2" xfId="15078"/>
    <cellStyle name="Comma 2 25 2 6 3" xfId="15079"/>
    <cellStyle name="Comma 2 25 2 7" xfId="15080"/>
    <cellStyle name="Comma 2 25 2 8" xfId="15082"/>
    <cellStyle name="Comma 2 25 3" xfId="9659"/>
    <cellStyle name="Comma 2 25 3 2" xfId="15084"/>
    <cellStyle name="Comma 2 25 3 2 2" xfId="15086"/>
    <cellStyle name="Comma 2 25 3 2 2 2" xfId="15087"/>
    <cellStyle name="Comma 2 25 3 2 2 3" xfId="5648"/>
    <cellStyle name="Comma 2 25 3 2 3" xfId="15088"/>
    <cellStyle name="Comma 2 25 3 2 3 2" xfId="15089"/>
    <cellStyle name="Comma 2 25 3 2 3 3" xfId="4386"/>
    <cellStyle name="Comma 2 25 3 2 4" xfId="15090"/>
    <cellStyle name="Comma 2 25 3 2 4 2" xfId="15091"/>
    <cellStyle name="Comma 2 25 3 2 4 3" xfId="15092"/>
    <cellStyle name="Comma 2 25 3 2 5" xfId="15093"/>
    <cellStyle name="Comma 2 25 3 2 6" xfId="15094"/>
    <cellStyle name="Comma 2 25 3 3" xfId="15095"/>
    <cellStyle name="Comma 2 25 3 3 2" xfId="15097"/>
    <cellStyle name="Comma 2 25 3 3 3" xfId="15098"/>
    <cellStyle name="Comma 2 25 3 4" xfId="11430"/>
    <cellStyle name="Comma 2 25 3 4 2" xfId="15102"/>
    <cellStyle name="Comma 2 25 3 4 3" xfId="15106"/>
    <cellStyle name="Comma 2 25 3 5" xfId="11436"/>
    <cellStyle name="Comma 2 25 3 5 2" xfId="15107"/>
    <cellStyle name="Comma 2 25 3 5 3" xfId="15108"/>
    <cellStyle name="Comma 2 25 3 6" xfId="15112"/>
    <cellStyle name="Comma 2 25 3 6 2" xfId="15115"/>
    <cellStyle name="Comma 2 25 3 6 3" xfId="15117"/>
    <cellStyle name="Comma 2 25 3 7" xfId="8798"/>
    <cellStyle name="Comma 2 25 3 8" xfId="8802"/>
    <cellStyle name="Comma 2 25 4" xfId="15118"/>
    <cellStyle name="Comma 2 25 4 2" xfId="15120"/>
    <cellStyle name="Comma 2 25 4 2 2" xfId="15122"/>
    <cellStyle name="Comma 2 25 4 2 3" xfId="15123"/>
    <cellStyle name="Comma 2 25 4 3" xfId="15124"/>
    <cellStyle name="Comma 2 25 4 3 2" xfId="15126"/>
    <cellStyle name="Comma 2 25 4 3 3" xfId="15127"/>
    <cellStyle name="Comma 2 25 4 4" xfId="11445"/>
    <cellStyle name="Comma 2 25 4 4 2" xfId="15130"/>
    <cellStyle name="Comma 2 25 4 4 3" xfId="15133"/>
    <cellStyle name="Comma 2 25 4 5" xfId="11450"/>
    <cellStyle name="Comma 2 25 4 6" xfId="15136"/>
    <cellStyle name="Comma 2 25 5" xfId="15137"/>
    <cellStyle name="Comma 2 25 5 2" xfId="15140"/>
    <cellStyle name="Comma 2 25 5 3" xfId="15142"/>
    <cellStyle name="Comma 2 25 6" xfId="15144"/>
    <cellStyle name="Comma 2 25 6 2" xfId="15146"/>
    <cellStyle name="Comma 2 25 6 3" xfId="15148"/>
    <cellStyle name="Comma 2 25 7" xfId="10586"/>
    <cellStyle name="Comma 2 25 7 2" xfId="15150"/>
    <cellStyle name="Comma 2 25 7 3" xfId="15151"/>
    <cellStyle name="Comma 2 25 8" xfId="10591"/>
    <cellStyle name="Comma 2 25 8 2" xfId="15152"/>
    <cellStyle name="Comma 2 25 8 3" xfId="15153"/>
    <cellStyle name="Comma 2 25 9" xfId="15155"/>
    <cellStyle name="Comma 2 26" xfId="9662"/>
    <cellStyle name="Comma 2 26 10" xfId="15156"/>
    <cellStyle name="Comma 2 26 2" xfId="15157"/>
    <cellStyle name="Comma 2 26 2 2" xfId="15159"/>
    <cellStyle name="Comma 2 26 2 2 2" xfId="15161"/>
    <cellStyle name="Comma 2 26 2 2 2 2" xfId="15163"/>
    <cellStyle name="Comma 2 26 2 2 2 3" xfId="15164"/>
    <cellStyle name="Comma 2 26 2 2 3" xfId="15165"/>
    <cellStyle name="Comma 2 26 2 2 3 2" xfId="15167"/>
    <cellStyle name="Comma 2 26 2 2 3 3" xfId="15168"/>
    <cellStyle name="Comma 2 26 2 2 4" xfId="15171"/>
    <cellStyle name="Comma 2 26 2 2 4 2" xfId="15173"/>
    <cellStyle name="Comma 2 26 2 2 4 3" xfId="15175"/>
    <cellStyle name="Comma 2 26 2 2 5" xfId="15180"/>
    <cellStyle name="Comma 2 26 2 2 6" xfId="15185"/>
    <cellStyle name="Comma 2 26 2 3" xfId="15186"/>
    <cellStyle name="Comma 2 26 2 3 2" xfId="15188"/>
    <cellStyle name="Comma 2 26 2 3 3" xfId="15190"/>
    <cellStyle name="Comma 2 26 2 4" xfId="15194"/>
    <cellStyle name="Comma 2 26 2 4 2" xfId="15198"/>
    <cellStyle name="Comma 2 26 2 4 3" xfId="15202"/>
    <cellStyle name="Comma 2 26 2 5" xfId="4134"/>
    <cellStyle name="Comma 2 26 2 5 2" xfId="15205"/>
    <cellStyle name="Comma 2 26 2 5 3" xfId="15208"/>
    <cellStyle name="Comma 2 26 2 6" xfId="4144"/>
    <cellStyle name="Comma 2 26 2 6 2" xfId="15210"/>
    <cellStyle name="Comma 2 26 2 6 3" xfId="15212"/>
    <cellStyle name="Comma 2 26 2 7" xfId="15214"/>
    <cellStyle name="Comma 2 26 2 8" xfId="15216"/>
    <cellStyle name="Comma 2 26 3" xfId="15217"/>
    <cellStyle name="Comma 2 26 3 2" xfId="15219"/>
    <cellStyle name="Comma 2 26 3 2 2" xfId="15221"/>
    <cellStyle name="Comma 2 26 3 2 2 2" xfId="15222"/>
    <cellStyle name="Comma 2 26 3 2 2 3" xfId="15223"/>
    <cellStyle name="Comma 2 26 3 2 3" xfId="15224"/>
    <cellStyle name="Comma 2 26 3 2 3 2" xfId="15225"/>
    <cellStyle name="Comma 2 26 3 2 3 3" xfId="15226"/>
    <cellStyle name="Comma 2 26 3 2 4" xfId="15228"/>
    <cellStyle name="Comma 2 26 3 2 4 2" xfId="15230"/>
    <cellStyle name="Comma 2 26 3 2 4 3" xfId="15232"/>
    <cellStyle name="Comma 2 26 3 2 5" xfId="15236"/>
    <cellStyle name="Comma 2 26 3 2 6" xfId="15240"/>
    <cellStyle name="Comma 2 26 3 3" xfId="15241"/>
    <cellStyle name="Comma 2 26 3 3 2" xfId="6281"/>
    <cellStyle name="Comma 2 26 3 3 3" xfId="6284"/>
    <cellStyle name="Comma 2 26 3 4" xfId="15245"/>
    <cellStyle name="Comma 2 26 3 4 2" xfId="15248"/>
    <cellStyle name="Comma 2 26 3 4 3" xfId="15251"/>
    <cellStyle name="Comma 2 26 3 5" xfId="4149"/>
    <cellStyle name="Comma 2 26 3 5 2" xfId="15252"/>
    <cellStyle name="Comma 2 26 3 5 3" xfId="15253"/>
    <cellStyle name="Comma 2 26 3 6" xfId="4153"/>
    <cellStyle name="Comma 2 26 3 6 2" xfId="15255"/>
    <cellStyle name="Comma 2 26 3 6 3" xfId="15256"/>
    <cellStyle name="Comma 2 26 3 7" xfId="11134"/>
    <cellStyle name="Comma 2 26 3 8" xfId="11137"/>
    <cellStyle name="Comma 2 26 4" xfId="15257"/>
    <cellStyle name="Comma 2 26 4 2" xfId="15259"/>
    <cellStyle name="Comma 2 26 4 2 2" xfId="15261"/>
    <cellStyle name="Comma 2 26 4 2 3" xfId="15262"/>
    <cellStyle name="Comma 2 26 4 3" xfId="15263"/>
    <cellStyle name="Comma 2 26 4 3 2" xfId="15265"/>
    <cellStyle name="Comma 2 26 4 3 3" xfId="15266"/>
    <cellStyle name="Comma 2 26 4 4" xfId="15269"/>
    <cellStyle name="Comma 2 26 4 4 2" xfId="15272"/>
    <cellStyle name="Comma 2 26 4 4 3" xfId="15275"/>
    <cellStyle name="Comma 2 26 4 5" xfId="4158"/>
    <cellStyle name="Comma 2 26 4 6" xfId="4162"/>
    <cellStyle name="Comma 2 26 5" xfId="15276"/>
    <cellStyle name="Comma 2 26 5 2" xfId="15279"/>
    <cellStyle name="Comma 2 26 5 3" xfId="15281"/>
    <cellStyle name="Comma 2 26 6" xfId="15283"/>
    <cellStyle name="Comma 2 26 6 2" xfId="15285"/>
    <cellStyle name="Comma 2 26 6 3" xfId="15287"/>
    <cellStyle name="Comma 2 26 7" xfId="15289"/>
    <cellStyle name="Comma 2 26 7 2" xfId="15291"/>
    <cellStyle name="Comma 2 26 7 3" xfId="15292"/>
    <cellStyle name="Comma 2 26 8" xfId="15293"/>
    <cellStyle name="Comma 2 26 8 2" xfId="15296"/>
    <cellStyle name="Comma 2 26 8 3" xfId="15297"/>
    <cellStyle name="Comma 2 26 9" xfId="15298"/>
    <cellStyle name="Comma 2 27" xfId="5139"/>
    <cellStyle name="Comma 2 27 10" xfId="15299"/>
    <cellStyle name="Comma 2 27 2" xfId="15300"/>
    <cellStyle name="Comma 2 27 2 2" xfId="15302"/>
    <cellStyle name="Comma 2 27 2 2 2" xfId="15304"/>
    <cellStyle name="Comma 2 27 2 2 2 2" xfId="974"/>
    <cellStyle name="Comma 2 27 2 2 2 3" xfId="15306"/>
    <cellStyle name="Comma 2 27 2 2 3" xfId="15308"/>
    <cellStyle name="Comma 2 27 2 2 3 2" xfId="982"/>
    <cellStyle name="Comma 2 27 2 2 3 3" xfId="13239"/>
    <cellStyle name="Comma 2 27 2 2 4" xfId="15313"/>
    <cellStyle name="Comma 2 27 2 2 4 2" xfId="1070"/>
    <cellStyle name="Comma 2 27 2 2 4 3" xfId="15315"/>
    <cellStyle name="Comma 2 27 2 2 5" xfId="15317"/>
    <cellStyle name="Comma 2 27 2 2 6" xfId="15320"/>
    <cellStyle name="Comma 2 27 2 3" xfId="15321"/>
    <cellStyle name="Comma 2 27 2 3 2" xfId="15323"/>
    <cellStyle name="Comma 2 27 2 3 3" xfId="15326"/>
    <cellStyle name="Comma 2 27 2 4" xfId="15331"/>
    <cellStyle name="Comma 2 27 2 4 2" xfId="15336"/>
    <cellStyle name="Comma 2 27 2 4 3" xfId="15342"/>
    <cellStyle name="Comma 2 27 2 5" xfId="15347"/>
    <cellStyle name="Comma 2 27 2 5 2" xfId="15350"/>
    <cellStyle name="Comma 2 27 2 5 3" xfId="15352"/>
    <cellStyle name="Comma 2 27 2 6" xfId="15355"/>
    <cellStyle name="Comma 2 27 2 6 2" xfId="15358"/>
    <cellStyle name="Comma 2 27 2 6 3" xfId="15360"/>
    <cellStyle name="Comma 2 27 2 7" xfId="15361"/>
    <cellStyle name="Comma 2 27 2 8" xfId="15362"/>
    <cellStyle name="Comma 2 27 3" xfId="15363"/>
    <cellStyle name="Comma 2 27 3 2" xfId="15365"/>
    <cellStyle name="Comma 2 27 3 2 2" xfId="15367"/>
    <cellStyle name="Comma 2 27 3 2 2 2" xfId="15368"/>
    <cellStyle name="Comma 2 27 3 2 2 3" xfId="15369"/>
    <cellStyle name="Comma 2 27 3 2 3" xfId="15372"/>
    <cellStyle name="Comma 2 27 3 2 3 2" xfId="13396"/>
    <cellStyle name="Comma 2 27 3 2 3 3" xfId="13400"/>
    <cellStyle name="Comma 2 27 3 2 4" xfId="15375"/>
    <cellStyle name="Comma 2 27 3 2 4 2" xfId="15377"/>
    <cellStyle name="Comma 2 27 3 2 4 3" xfId="15379"/>
    <cellStyle name="Comma 2 27 3 2 5" xfId="15381"/>
    <cellStyle name="Comma 2 27 3 2 6" xfId="15384"/>
    <cellStyle name="Comma 2 27 3 3" xfId="15385"/>
    <cellStyle name="Comma 2 27 3 3 2" xfId="15387"/>
    <cellStyle name="Comma 2 27 3 3 3" xfId="15390"/>
    <cellStyle name="Comma 2 27 3 4" xfId="13671"/>
    <cellStyle name="Comma 2 27 3 4 2" xfId="13676"/>
    <cellStyle name="Comma 2 27 3 4 3" xfId="13683"/>
    <cellStyle name="Comma 2 27 3 5" xfId="13687"/>
    <cellStyle name="Comma 2 27 3 5 2" xfId="13690"/>
    <cellStyle name="Comma 2 27 3 5 3" xfId="13693"/>
    <cellStyle name="Comma 2 27 3 6" xfId="13697"/>
    <cellStyle name="Comma 2 27 3 6 2" xfId="13701"/>
    <cellStyle name="Comma 2 27 3 6 3" xfId="13705"/>
    <cellStyle name="Comma 2 27 3 7" xfId="13707"/>
    <cellStyle name="Comma 2 27 3 8" xfId="13709"/>
    <cellStyle name="Comma 2 27 4" xfId="15391"/>
    <cellStyle name="Comma 2 27 4 2" xfId="15393"/>
    <cellStyle name="Comma 2 27 4 2 2" xfId="15395"/>
    <cellStyle name="Comma 2 27 4 2 3" xfId="15398"/>
    <cellStyle name="Comma 2 27 4 3" xfId="15399"/>
    <cellStyle name="Comma 2 27 4 3 2" xfId="14484"/>
    <cellStyle name="Comma 2 27 4 3 3" xfId="14491"/>
    <cellStyle name="Comma 2 27 4 4" xfId="13713"/>
    <cellStyle name="Comma 2 27 4 4 2" xfId="14526"/>
    <cellStyle name="Comma 2 27 4 4 3" xfId="14535"/>
    <cellStyle name="Comma 2 27 4 5" xfId="13717"/>
    <cellStyle name="Comma 2 27 4 6" xfId="15403"/>
    <cellStyle name="Comma 2 27 5" xfId="15404"/>
    <cellStyle name="Comma 2 27 5 2" xfId="15407"/>
    <cellStyle name="Comma 2 27 5 3" xfId="15409"/>
    <cellStyle name="Comma 2 27 6" xfId="15411"/>
    <cellStyle name="Comma 2 27 6 2" xfId="15413"/>
    <cellStyle name="Comma 2 27 6 3" xfId="15417"/>
    <cellStyle name="Comma 2 27 7" xfId="15419"/>
    <cellStyle name="Comma 2 27 7 2" xfId="15421"/>
    <cellStyle name="Comma 2 27 7 3" xfId="15422"/>
    <cellStyle name="Comma 2 27 8" xfId="15423"/>
    <cellStyle name="Comma 2 27 8 2" xfId="15425"/>
    <cellStyle name="Comma 2 27 8 3" xfId="15426"/>
    <cellStyle name="Comma 2 27 9" xfId="15427"/>
    <cellStyle name="Comma 2 28" xfId="5143"/>
    <cellStyle name="Comma 2 28 2" xfId="15428"/>
    <cellStyle name="Comma 2 28 3" xfId="15430"/>
    <cellStyle name="Comma 2 29" xfId="15433"/>
    <cellStyle name="Comma 2 29 2" xfId="15435"/>
    <cellStyle name="Comma 2 29 2 2" xfId="15437"/>
    <cellStyle name="Comma 2 29 2 2 2" xfId="15443"/>
    <cellStyle name="Comma 2 29 2 2 3" xfId="15448"/>
    <cellStyle name="Comma 2 29 2 3" xfId="15450"/>
    <cellStyle name="Comma 2 29 2 3 2" xfId="15454"/>
    <cellStyle name="Comma 2 29 2 3 3" xfId="15456"/>
    <cellStyle name="Comma 2 29 2 4" xfId="6335"/>
    <cellStyle name="Comma 2 29 2 4 2" xfId="15462"/>
    <cellStyle name="Comma 2 29 2 4 3" xfId="15467"/>
    <cellStyle name="Comma 2 29 2 5" xfId="6341"/>
    <cellStyle name="Comma 2 29 2 6" xfId="15471"/>
    <cellStyle name="Comma 2 29 3" xfId="15474"/>
    <cellStyle name="Comma 2 29 3 2" xfId="15477"/>
    <cellStyle name="Comma 2 29 3 3" xfId="15480"/>
    <cellStyle name="Comma 2 29 4" xfId="15483"/>
    <cellStyle name="Comma 2 29 4 2" xfId="15485"/>
    <cellStyle name="Comma 2 29 4 3" xfId="15487"/>
    <cellStyle name="Comma 2 29 5" xfId="15490"/>
    <cellStyle name="Comma 2 29 5 2" xfId="15493"/>
    <cellStyle name="Comma 2 29 5 3" xfId="15495"/>
    <cellStyle name="Comma 2 29 6" xfId="15497"/>
    <cellStyle name="Comma 2 29 6 2" xfId="15499"/>
    <cellStyle name="Comma 2 29 6 3" xfId="15503"/>
    <cellStyle name="Comma 2 29 7" xfId="15505"/>
    <cellStyle name="Comma 2 29 8" xfId="15507"/>
    <cellStyle name="Comma 2 3" xfId="15510"/>
    <cellStyle name="Comma 2 3 10" xfId="15511"/>
    <cellStyle name="Comma 2 3 10 2" xfId="15513"/>
    <cellStyle name="Comma 2 3 10 2 2" xfId="15310"/>
    <cellStyle name="Comma 2 3 10 2 2 2" xfId="981"/>
    <cellStyle name="Comma 2 3 10 2 2 3" xfId="13238"/>
    <cellStyle name="Comma 2 3 10 2 3" xfId="15312"/>
    <cellStyle name="Comma 2 3 10 2 3 2" xfId="1069"/>
    <cellStyle name="Comma 2 3 10 2 3 3" xfId="15314"/>
    <cellStyle name="Comma 2 3 10 2 4" xfId="15316"/>
    <cellStyle name="Comma 2 3 10 2 4 2" xfId="15514"/>
    <cellStyle name="Comma 2 3 10 2 4 3" xfId="7927"/>
    <cellStyle name="Comma 2 3 10 2 5" xfId="15319"/>
    <cellStyle name="Comma 2 3 10 2 6" xfId="15516"/>
    <cellStyle name="Comma 2 3 10 3" xfId="15518"/>
    <cellStyle name="Comma 2 3 10 3 2" xfId="15328"/>
    <cellStyle name="Comma 2 3 10 3 3" xfId="15520"/>
    <cellStyle name="Comma 2 3 10 4" xfId="15522"/>
    <cellStyle name="Comma 2 3 10 4 2" xfId="15344"/>
    <cellStyle name="Comma 2 3 10 4 3" xfId="15525"/>
    <cellStyle name="Comma 2 3 10 5" xfId="15527"/>
    <cellStyle name="Comma 2 3 10 5 2" xfId="15351"/>
    <cellStyle name="Comma 2 3 10 5 3" xfId="15528"/>
    <cellStyle name="Comma 2 3 10 6" xfId="15531"/>
    <cellStyle name="Comma 2 3 10 6 2" xfId="15359"/>
    <cellStyle name="Comma 2 3 10 6 3" xfId="15532"/>
    <cellStyle name="Comma 2 3 10 7" xfId="15534"/>
    <cellStyle name="Comma 2 3 10 8" xfId="15536"/>
    <cellStyle name="Comma 2 3 11" xfId="10556"/>
    <cellStyle name="Comma 2 3 11 2" xfId="15538"/>
    <cellStyle name="Comma 2 3 11 2 2" xfId="15371"/>
    <cellStyle name="Comma 2 3 11 2 2 2" xfId="13395"/>
    <cellStyle name="Comma 2 3 11 2 2 3" xfId="13399"/>
    <cellStyle name="Comma 2 3 11 2 3" xfId="15374"/>
    <cellStyle name="Comma 2 3 11 2 3 2" xfId="15376"/>
    <cellStyle name="Comma 2 3 11 2 3 3" xfId="15378"/>
    <cellStyle name="Comma 2 3 11 2 4" xfId="15380"/>
    <cellStyle name="Comma 2 3 11 2 4 2" xfId="15540"/>
    <cellStyle name="Comma 2 3 11 2 4 3" xfId="7990"/>
    <cellStyle name="Comma 2 3 11 2 5" xfId="15383"/>
    <cellStyle name="Comma 2 3 11 2 6" xfId="15542"/>
    <cellStyle name="Comma 2 3 11 3" xfId="15545"/>
    <cellStyle name="Comma 2 3 11 3 2" xfId="15389"/>
    <cellStyle name="Comma 2 3 11 3 3" xfId="15547"/>
    <cellStyle name="Comma 2 3 11 4" xfId="15550"/>
    <cellStyle name="Comma 2 3 11 4 2" xfId="13682"/>
    <cellStyle name="Comma 2 3 11 4 3" xfId="15553"/>
    <cellStyle name="Comma 2 3 11 5" xfId="15555"/>
    <cellStyle name="Comma 2 3 11 5 2" xfId="13692"/>
    <cellStyle name="Comma 2 3 11 5 3" xfId="15556"/>
    <cellStyle name="Comma 2 3 11 6" xfId="15559"/>
    <cellStyle name="Comma 2 3 11 6 2" xfId="13704"/>
    <cellStyle name="Comma 2 3 11 6 3" xfId="15561"/>
    <cellStyle name="Comma 2 3 11 7" xfId="15563"/>
    <cellStyle name="Comma 2 3 11 8" xfId="15566"/>
    <cellStyle name="Comma 2 3 12" xfId="10559"/>
    <cellStyle name="Comma 2 3 12 10" xfId="15568"/>
    <cellStyle name="Comma 2 3 12 2" xfId="15570"/>
    <cellStyle name="Comma 2 3 12 2 2" xfId="15397"/>
    <cellStyle name="Comma 2 3 12 2 2 2" xfId="15571"/>
    <cellStyle name="Comma 2 3 12 2 2 2 2" xfId="15572"/>
    <cellStyle name="Comma 2 3 12 2 2 2 3" xfId="15573"/>
    <cellStyle name="Comma 2 3 12 2 2 3" xfId="15574"/>
    <cellStyle name="Comma 2 3 12 2 2 3 2" xfId="15575"/>
    <cellStyle name="Comma 2 3 12 2 2 3 3" xfId="15576"/>
    <cellStyle name="Comma 2 3 12 2 2 4" xfId="15577"/>
    <cellStyle name="Comma 2 3 12 2 2 4 2" xfId="15578"/>
    <cellStyle name="Comma 2 3 12 2 2 4 3" xfId="15579"/>
    <cellStyle name="Comma 2 3 12 2 2 5" xfId="15580"/>
    <cellStyle name="Comma 2 3 12 2 2 6" xfId="15581"/>
    <cellStyle name="Comma 2 3 12 2 3" xfId="15583"/>
    <cellStyle name="Comma 2 3 12 2 3 2" xfId="15584"/>
    <cellStyle name="Comma 2 3 12 2 3 3" xfId="15585"/>
    <cellStyle name="Comma 2 3 12 2 4" xfId="15586"/>
    <cellStyle name="Comma 2 3 12 2 4 2" xfId="15587"/>
    <cellStyle name="Comma 2 3 12 2 4 3" xfId="8044"/>
    <cellStyle name="Comma 2 3 12 2 5" xfId="15589"/>
    <cellStyle name="Comma 2 3 12 2 5 2" xfId="15590"/>
    <cellStyle name="Comma 2 3 12 2 5 3" xfId="1751"/>
    <cellStyle name="Comma 2 3 12 2 6" xfId="15592"/>
    <cellStyle name="Comma 2 3 12 2 6 2" xfId="15593"/>
    <cellStyle name="Comma 2 3 12 2 6 3" xfId="3176"/>
    <cellStyle name="Comma 2 3 12 2 7" xfId="11283"/>
    <cellStyle name="Comma 2 3 12 2 8" xfId="11285"/>
    <cellStyle name="Comma 2 3 12 3" xfId="15595"/>
    <cellStyle name="Comma 2 3 12 3 2" xfId="14490"/>
    <cellStyle name="Comma 2 3 12 3 2 2" xfId="14493"/>
    <cellStyle name="Comma 2 3 12 3 2 2 2" xfId="15597"/>
    <cellStyle name="Comma 2 3 12 3 2 2 3" xfId="15599"/>
    <cellStyle name="Comma 2 3 12 3 2 3" xfId="14496"/>
    <cellStyle name="Comma 2 3 12 3 2 3 2" xfId="15600"/>
    <cellStyle name="Comma 2 3 12 3 2 3 3" xfId="15601"/>
    <cellStyle name="Comma 2 3 12 3 2 4" xfId="15603"/>
    <cellStyle name="Comma 2 3 12 3 2 4 2" xfId="15604"/>
    <cellStyle name="Comma 2 3 12 3 2 4 3" xfId="15605"/>
    <cellStyle name="Comma 2 3 12 3 2 5" xfId="15606"/>
    <cellStyle name="Comma 2 3 12 3 2 6" xfId="15607"/>
    <cellStyle name="Comma 2 3 12 3 3" xfId="14500"/>
    <cellStyle name="Comma 2 3 12 3 3 2" xfId="15608"/>
    <cellStyle name="Comma 2 3 12 3 3 3" xfId="15609"/>
    <cellStyle name="Comma 2 3 12 3 4" xfId="14501"/>
    <cellStyle name="Comma 2 3 12 3 4 2" xfId="15610"/>
    <cellStyle name="Comma 2 3 12 3 4 3" xfId="15611"/>
    <cellStyle name="Comma 2 3 12 3 5" xfId="15612"/>
    <cellStyle name="Comma 2 3 12 3 5 2" xfId="15613"/>
    <cellStyle name="Comma 2 3 12 3 5 3" xfId="3241"/>
    <cellStyle name="Comma 2 3 12 3 6" xfId="15614"/>
    <cellStyle name="Comma 2 3 12 3 6 2" xfId="15615"/>
    <cellStyle name="Comma 2 3 12 3 6 3" xfId="3257"/>
    <cellStyle name="Comma 2 3 12 3 7" xfId="11289"/>
    <cellStyle name="Comma 2 3 12 3 8" xfId="11291"/>
    <cellStyle name="Comma 2 3 12 4" xfId="15617"/>
    <cellStyle name="Comma 2 3 12 4 2" xfId="14534"/>
    <cellStyle name="Comma 2 3 12 4 2 2" xfId="15621"/>
    <cellStyle name="Comma 2 3 12 4 2 3" xfId="15625"/>
    <cellStyle name="Comma 2 3 12 4 3" xfId="15629"/>
    <cellStyle name="Comma 2 3 12 4 3 2" xfId="15630"/>
    <cellStyle name="Comma 2 3 12 4 3 3" xfId="15631"/>
    <cellStyle name="Comma 2 3 12 4 4" xfId="15634"/>
    <cellStyle name="Comma 2 3 12 4 4 2" xfId="7609"/>
    <cellStyle name="Comma 2 3 12 4 4 3" xfId="7617"/>
    <cellStyle name="Comma 2 3 12 4 5" xfId="15635"/>
    <cellStyle name="Comma 2 3 12 4 6" xfId="15636"/>
    <cellStyle name="Comma 2 3 12 5" xfId="15638"/>
    <cellStyle name="Comma 2 3 12 5 2" xfId="15639"/>
    <cellStyle name="Comma 2 3 12 5 3" xfId="15640"/>
    <cellStyle name="Comma 2 3 12 6" xfId="15643"/>
    <cellStyle name="Comma 2 3 12 6 2" xfId="15644"/>
    <cellStyle name="Comma 2 3 12 6 3" xfId="15645"/>
    <cellStyle name="Comma 2 3 12 7" xfId="15647"/>
    <cellStyle name="Comma 2 3 12 7 2" xfId="15648"/>
    <cellStyle name="Comma 2 3 12 7 3" xfId="15649"/>
    <cellStyle name="Comma 2 3 12 8" xfId="15651"/>
    <cellStyle name="Comma 2 3 12 8 2" xfId="15652"/>
    <cellStyle name="Comma 2 3 12 8 3" xfId="15653"/>
    <cellStyle name="Comma 2 3 12 9" xfId="15655"/>
    <cellStyle name="Comma 2 3 13" xfId="7495"/>
    <cellStyle name="Comma 2 3 13 2" xfId="15658"/>
    <cellStyle name="Comma 2 3 13 3" xfId="15661"/>
    <cellStyle name="Comma 2 3 14" xfId="7499"/>
    <cellStyle name="Comma 2 3 14 2" xfId="15662"/>
    <cellStyle name="Comma 2 3 14 2 2" xfId="15663"/>
    <cellStyle name="Comma 2 3 14 2 2 2" xfId="15664"/>
    <cellStyle name="Comma 2 3 14 2 2 3" xfId="15665"/>
    <cellStyle name="Comma 2 3 14 2 3" xfId="15666"/>
    <cellStyle name="Comma 2 3 14 2 3 2" xfId="15667"/>
    <cellStyle name="Comma 2 3 14 2 3 3" xfId="15668"/>
    <cellStyle name="Comma 2 3 14 2 4" xfId="15669"/>
    <cellStyle name="Comma 2 3 14 2 4 2" xfId="340"/>
    <cellStyle name="Comma 2 3 14 2 4 3" xfId="343"/>
    <cellStyle name="Comma 2 3 14 2 5" xfId="15670"/>
    <cellStyle name="Comma 2 3 14 2 6" xfId="15671"/>
    <cellStyle name="Comma 2 3 14 3" xfId="15672"/>
    <cellStyle name="Comma 2 3 14 3 2" xfId="15673"/>
    <cellStyle name="Comma 2 3 14 3 3" xfId="15674"/>
    <cellStyle name="Comma 2 3 14 4" xfId="15675"/>
    <cellStyle name="Comma 2 3 14 4 2" xfId="15677"/>
    <cellStyle name="Comma 2 3 14 4 3" xfId="15679"/>
    <cellStyle name="Comma 2 3 14 5" xfId="5476"/>
    <cellStyle name="Comma 2 3 14 5 2" xfId="15680"/>
    <cellStyle name="Comma 2 3 14 5 3" xfId="15681"/>
    <cellStyle name="Comma 2 3 14 6" xfId="5479"/>
    <cellStyle name="Comma 2 3 14 6 2" xfId="15682"/>
    <cellStyle name="Comma 2 3 14 6 3" xfId="15683"/>
    <cellStyle name="Comma 2 3 14 7" xfId="15685"/>
    <cellStyle name="Comma 2 3 14 8" xfId="15686"/>
    <cellStyle name="Comma 2 3 15" xfId="15688"/>
    <cellStyle name="Comma 2 3 15 2" xfId="15690"/>
    <cellStyle name="Comma 2 3 15 2 2" xfId="15692"/>
    <cellStyle name="Comma 2 3 15 2 3" xfId="15694"/>
    <cellStyle name="Comma 2 3 15 3" xfId="15695"/>
    <cellStyle name="Comma 2 3 15 3 2" xfId="15696"/>
    <cellStyle name="Comma 2 3 15 3 3" xfId="15697"/>
    <cellStyle name="Comma 2 3 15 4" xfId="15698"/>
    <cellStyle name="Comma 2 3 15 4 2" xfId="15700"/>
    <cellStyle name="Comma 2 3 15 4 3" xfId="15703"/>
    <cellStyle name="Comma 2 3 15 5" xfId="5482"/>
    <cellStyle name="Comma 2 3 15 6" xfId="5486"/>
    <cellStyle name="Comma 2 3 16" xfId="15704"/>
    <cellStyle name="Comma 2 3 16 2" xfId="15706"/>
    <cellStyle name="Comma 2 3 16 3" xfId="15707"/>
    <cellStyle name="Comma 2 3 17" xfId="15708"/>
    <cellStyle name="Comma 2 3 17 2" xfId="15709"/>
    <cellStyle name="Comma 2 3 17 3" xfId="15710"/>
    <cellStyle name="Comma 2 3 18" xfId="15711"/>
    <cellStyle name="Comma 2 3 18 2" xfId="15712"/>
    <cellStyle name="Comma 2 3 18 3" xfId="15713"/>
    <cellStyle name="Comma 2 3 19" xfId="5396"/>
    <cellStyle name="Comma 2 3 19 2" xfId="6296"/>
    <cellStyle name="Comma 2 3 19 3" xfId="15714"/>
    <cellStyle name="Comma 2 3 2" xfId="15716"/>
    <cellStyle name="Comma 2 3 2 2" xfId="15717"/>
    <cellStyle name="Comma 2 3 2 3" xfId="15718"/>
    <cellStyle name="Comma 2 3 20" xfId="15689"/>
    <cellStyle name="Comma 2 3 21" xfId="15705"/>
    <cellStyle name="Comma 2 3 3" xfId="15720"/>
    <cellStyle name="Comma 2 3 3 2" xfId="15722"/>
    <cellStyle name="Comma 2 3 3 3" xfId="15723"/>
    <cellStyle name="Comma 2 3 4" xfId="15724"/>
    <cellStyle name="Comma 2 3 4 2" xfId="15725"/>
    <cellStyle name="Comma 2 3 4 3" xfId="15726"/>
    <cellStyle name="Comma 2 3 5" xfId="15727"/>
    <cellStyle name="Comma 2 3 5 2" xfId="15728"/>
    <cellStyle name="Comma 2 3 5 3" xfId="15729"/>
    <cellStyle name="Comma 2 3 6" xfId="15731"/>
    <cellStyle name="Comma 2 3 6 2" xfId="15732"/>
    <cellStyle name="Comma 2 3 6 3" xfId="15733"/>
    <cellStyle name="Comma 2 3 7" xfId="6615"/>
    <cellStyle name="Comma 2 3 7 2" xfId="6616"/>
    <cellStyle name="Comma 2 3 7 3" xfId="6618"/>
    <cellStyle name="Comma 2 3 8" xfId="6620"/>
    <cellStyle name="Comma 2 3 8 2" xfId="6622"/>
    <cellStyle name="Comma 2 3 8 3" xfId="6626"/>
    <cellStyle name="Comma 2 3 9" xfId="6630"/>
    <cellStyle name="Comma 2 3 9 2" xfId="6632"/>
    <cellStyle name="Comma 2 3 9 3" xfId="6634"/>
    <cellStyle name="Comma 2 3_05 REPORT PAJAK DAN ACC" xfId="15734"/>
    <cellStyle name="Comma 2 30" xfId="9654"/>
    <cellStyle name="Comma 2 30 2" xfId="9657"/>
    <cellStyle name="Comma 2 30 2 2" xfId="15031"/>
    <cellStyle name="Comma 2 30 2 2 2" xfId="15033"/>
    <cellStyle name="Comma 2 30 2 2 3" xfId="15037"/>
    <cellStyle name="Comma 2 30 2 3" xfId="15046"/>
    <cellStyle name="Comma 2 30 2 3 2" xfId="15048"/>
    <cellStyle name="Comma 2 30 2 3 3" xfId="15050"/>
    <cellStyle name="Comma 2 30 2 4" xfId="15055"/>
    <cellStyle name="Comma 2 30 2 4 2" xfId="15060"/>
    <cellStyle name="Comma 2 30 2 4 3" xfId="15065"/>
    <cellStyle name="Comma 2 30 2 5" xfId="15070"/>
    <cellStyle name="Comma 2 30 2 6" xfId="15077"/>
    <cellStyle name="Comma 2 30 3" xfId="9660"/>
    <cellStyle name="Comma 2 30 3 2" xfId="15085"/>
    <cellStyle name="Comma 2 30 3 3" xfId="15096"/>
    <cellStyle name="Comma 2 30 4" xfId="15119"/>
    <cellStyle name="Comma 2 30 4 2" xfId="15121"/>
    <cellStyle name="Comma 2 30 4 3" xfId="15125"/>
    <cellStyle name="Comma 2 30 5" xfId="15138"/>
    <cellStyle name="Comma 2 30 5 2" xfId="15141"/>
    <cellStyle name="Comma 2 30 5 3" xfId="15143"/>
    <cellStyle name="Comma 2 30 6" xfId="15145"/>
    <cellStyle name="Comma 2 30 6 2" xfId="15147"/>
    <cellStyle name="Comma 2 30 6 3" xfId="15149"/>
    <cellStyle name="Comma 2 30 7" xfId="10587"/>
    <cellStyle name="Comma 2 30 8" xfId="10592"/>
    <cellStyle name="Comma 2 31" xfId="9663"/>
    <cellStyle name="Comma 2 31 2" xfId="15158"/>
    <cellStyle name="Comma 2 31 2 2" xfId="15160"/>
    <cellStyle name="Comma 2 31 2 2 2" xfId="15162"/>
    <cellStyle name="Comma 2 31 2 2 3" xfId="15166"/>
    <cellStyle name="Comma 2 31 2 3" xfId="15187"/>
    <cellStyle name="Comma 2 31 2 3 2" xfId="15189"/>
    <cellStyle name="Comma 2 31 2 3 3" xfId="15191"/>
    <cellStyle name="Comma 2 31 2 4" xfId="15195"/>
    <cellStyle name="Comma 2 31 2 4 2" xfId="15199"/>
    <cellStyle name="Comma 2 31 2 4 3" xfId="15203"/>
    <cellStyle name="Comma 2 31 2 5" xfId="4135"/>
    <cellStyle name="Comma 2 31 2 6" xfId="4145"/>
    <cellStyle name="Comma 2 31 3" xfId="15218"/>
    <cellStyle name="Comma 2 31 3 2" xfId="15220"/>
    <cellStyle name="Comma 2 31 3 3" xfId="15242"/>
    <cellStyle name="Comma 2 31 4" xfId="15258"/>
    <cellStyle name="Comma 2 31 4 2" xfId="15260"/>
    <cellStyle name="Comma 2 31 4 3" xfId="15264"/>
    <cellStyle name="Comma 2 31 5" xfId="15277"/>
    <cellStyle name="Comma 2 31 5 2" xfId="15280"/>
    <cellStyle name="Comma 2 31 5 3" xfId="15282"/>
    <cellStyle name="Comma 2 31 6" xfId="15284"/>
    <cellStyle name="Comma 2 31 6 2" xfId="15286"/>
    <cellStyle name="Comma 2 31 6 3" xfId="15288"/>
    <cellStyle name="Comma 2 31 7" xfId="15290"/>
    <cellStyle name="Comma 2 31 8" xfId="15294"/>
    <cellStyle name="Comma 2 32" xfId="5140"/>
    <cellStyle name="Comma 2 32 2" xfId="15301"/>
    <cellStyle name="Comma 2 32 2 2" xfId="15303"/>
    <cellStyle name="Comma 2 32 2 2 2" xfId="15305"/>
    <cellStyle name="Comma 2 32 2 2 3" xfId="15309"/>
    <cellStyle name="Comma 2 32 2 3" xfId="15322"/>
    <cellStyle name="Comma 2 32 2 3 2" xfId="15324"/>
    <cellStyle name="Comma 2 32 2 3 3" xfId="15327"/>
    <cellStyle name="Comma 2 32 2 4" xfId="15332"/>
    <cellStyle name="Comma 2 32 2 4 2" xfId="15337"/>
    <cellStyle name="Comma 2 32 2 4 3" xfId="15343"/>
    <cellStyle name="Comma 2 32 2 5" xfId="15348"/>
    <cellStyle name="Comma 2 32 2 6" xfId="15356"/>
    <cellStyle name="Comma 2 32 3" xfId="15364"/>
    <cellStyle name="Comma 2 32 3 2" xfId="15366"/>
    <cellStyle name="Comma 2 32 3 3" xfId="15386"/>
    <cellStyle name="Comma 2 32 4" xfId="15392"/>
    <cellStyle name="Comma 2 32 4 2" xfId="15394"/>
    <cellStyle name="Comma 2 32 4 3" xfId="15400"/>
    <cellStyle name="Comma 2 32 5" xfId="15405"/>
    <cellStyle name="Comma 2 32 5 2" xfId="15408"/>
    <cellStyle name="Comma 2 32 5 3" xfId="15410"/>
    <cellStyle name="Comma 2 32 6" xfId="15412"/>
    <cellStyle name="Comma 2 32 6 2" xfId="15414"/>
    <cellStyle name="Comma 2 32 6 3" xfId="15418"/>
    <cellStyle name="Comma 2 32 7" xfId="15420"/>
    <cellStyle name="Comma 2 32 8" xfId="15424"/>
    <cellStyle name="Comma 2 33" xfId="5144"/>
    <cellStyle name="Comma 2 33 2" xfId="15429"/>
    <cellStyle name="Comma 2 33 2 2" xfId="15735"/>
    <cellStyle name="Comma 2 33 2 2 2" xfId="15736"/>
    <cellStyle name="Comma 2 33 2 2 3" xfId="15737"/>
    <cellStyle name="Comma 2 33 2 3" xfId="15567"/>
    <cellStyle name="Comma 2 33 2 3 2" xfId="15739"/>
    <cellStyle name="Comma 2 33 2 3 3" xfId="15741"/>
    <cellStyle name="Comma 2 33 2 4" xfId="6238"/>
    <cellStyle name="Comma 2 33 2 4 2" xfId="15745"/>
    <cellStyle name="Comma 2 33 2 4 3" xfId="15748"/>
    <cellStyle name="Comma 2 33 2 5" xfId="6245"/>
    <cellStyle name="Comma 2 33 2 6" xfId="15751"/>
    <cellStyle name="Comma 2 33 3" xfId="15431"/>
    <cellStyle name="Comma 2 33 3 2" xfId="15752"/>
    <cellStyle name="Comma 2 33 3 3" xfId="15753"/>
    <cellStyle name="Comma 2 33 4" xfId="15754"/>
    <cellStyle name="Comma 2 33 4 2" xfId="15755"/>
    <cellStyle name="Comma 2 33 4 3" xfId="15756"/>
    <cellStyle name="Comma 2 33 5" xfId="15757"/>
    <cellStyle name="Comma 2 33 5 2" xfId="15759"/>
    <cellStyle name="Comma 2 33 5 3" xfId="15760"/>
    <cellStyle name="Comma 2 33 6" xfId="15761"/>
    <cellStyle name="Comma 2 33 6 2" xfId="15762"/>
    <cellStyle name="Comma 2 33 6 3" xfId="15765"/>
    <cellStyle name="Comma 2 33 7" xfId="15766"/>
    <cellStyle name="Comma 2 33 8" xfId="15767"/>
    <cellStyle name="Comma 2 34" xfId="15434"/>
    <cellStyle name="Comma 2 34 2" xfId="15436"/>
    <cellStyle name="Comma 2 34 2 2" xfId="15438"/>
    <cellStyle name="Comma 2 34 2 2 2" xfId="15444"/>
    <cellStyle name="Comma 2 34 2 2 3" xfId="15449"/>
    <cellStyle name="Comma 2 34 2 3" xfId="15451"/>
    <cellStyle name="Comma 2 34 2 3 2" xfId="15455"/>
    <cellStyle name="Comma 2 34 2 3 3" xfId="15457"/>
    <cellStyle name="Comma 2 34 2 4" xfId="6336"/>
    <cellStyle name="Comma 2 34 2 4 2" xfId="15463"/>
    <cellStyle name="Comma 2 34 2 4 3" xfId="15468"/>
    <cellStyle name="Comma 2 34 2 5" xfId="6342"/>
    <cellStyle name="Comma 2 34 2 6" xfId="15472"/>
    <cellStyle name="Comma 2 34 3" xfId="15475"/>
    <cellStyle name="Comma 2 34 3 2" xfId="15478"/>
    <cellStyle name="Comma 2 34 3 3" xfId="15481"/>
    <cellStyle name="Comma 2 34 4" xfId="15484"/>
    <cellStyle name="Comma 2 34 4 2" xfId="15486"/>
    <cellStyle name="Comma 2 34 4 3" xfId="15488"/>
    <cellStyle name="Comma 2 34 5" xfId="15491"/>
    <cellStyle name="Comma 2 34 5 2" xfId="15494"/>
    <cellStyle name="Comma 2 34 5 3" xfId="15496"/>
    <cellStyle name="Comma 2 34 6" xfId="15498"/>
    <cellStyle name="Comma 2 34 6 2" xfId="15500"/>
    <cellStyle name="Comma 2 34 6 3" xfId="15504"/>
    <cellStyle name="Comma 2 34 7" xfId="15506"/>
    <cellStyle name="Comma 2 34 8" xfId="15508"/>
    <cellStyle name="Comma 2 35" xfId="15769"/>
    <cellStyle name="Comma 2 35 2" xfId="15771"/>
    <cellStyle name="Comma 2 35 2 2" xfId="5742"/>
    <cellStyle name="Comma 2 35 2 2 2" xfId="4037"/>
    <cellStyle name="Comma 2 35 2 2 3" xfId="2278"/>
    <cellStyle name="Comma 2 35 2 3" xfId="5746"/>
    <cellStyle name="Comma 2 35 2 3 2" xfId="4356"/>
    <cellStyle name="Comma 2 35 2 3 3" xfId="4368"/>
    <cellStyle name="Comma 2 35 2 4" xfId="5752"/>
    <cellStyle name="Comma 2 35 2 4 2" xfId="4645"/>
    <cellStyle name="Comma 2 35 2 4 3" xfId="3419"/>
    <cellStyle name="Comma 2 35 2 5" xfId="5829"/>
    <cellStyle name="Comma 2 35 2 6" xfId="15775"/>
    <cellStyle name="Comma 2 35 3" xfId="15778"/>
    <cellStyle name="Comma 2 35 3 2" xfId="15781"/>
    <cellStyle name="Comma 2 35 3 3" xfId="15784"/>
    <cellStyle name="Comma 2 35 4" xfId="15787"/>
    <cellStyle name="Comma 2 35 4 2" xfId="1648"/>
    <cellStyle name="Comma 2 35 4 3" xfId="15789"/>
    <cellStyle name="Comma 2 35 5" xfId="15792"/>
    <cellStyle name="Comma 2 35 5 2" xfId="1657"/>
    <cellStyle name="Comma 2 35 5 3" xfId="15794"/>
    <cellStyle name="Comma 2 35 6" xfId="15796"/>
    <cellStyle name="Comma 2 35 6 2" xfId="1663"/>
    <cellStyle name="Comma 2 35 6 3" xfId="15798"/>
    <cellStyle name="Comma 2 35 7" xfId="15800"/>
    <cellStyle name="Comma 2 35 8" xfId="15802"/>
    <cellStyle name="Comma 2 36" xfId="15804"/>
    <cellStyle name="Comma 2 36 2" xfId="15806"/>
    <cellStyle name="Comma 2 36 2 2" xfId="15808"/>
    <cellStyle name="Comma 2 36 2 2 2" xfId="15810"/>
    <cellStyle name="Comma 2 36 2 2 3" xfId="15813"/>
    <cellStyle name="Comma 2 36 2 3" xfId="15815"/>
    <cellStyle name="Comma 2 36 2 3 2" xfId="15817"/>
    <cellStyle name="Comma 2 36 2 3 3" xfId="15819"/>
    <cellStyle name="Comma 2 36 2 4" xfId="15823"/>
    <cellStyle name="Comma 2 36 2 4 2" xfId="15827"/>
    <cellStyle name="Comma 2 36 2 4 3" xfId="15831"/>
    <cellStyle name="Comma 2 36 2 5" xfId="14379"/>
    <cellStyle name="Comma 2 36 2 6" xfId="14386"/>
    <cellStyle name="Comma 2 36 3" xfId="15834"/>
    <cellStyle name="Comma 2 36 3 2" xfId="15837"/>
    <cellStyle name="Comma 2 36 3 3" xfId="15840"/>
    <cellStyle name="Comma 2 36 4" xfId="15843"/>
    <cellStyle name="Comma 2 36 4 2" xfId="15845"/>
    <cellStyle name="Comma 2 36 4 3" xfId="15847"/>
    <cellStyle name="Comma 2 36 5" xfId="15850"/>
    <cellStyle name="Comma 2 36 5 2" xfId="15852"/>
    <cellStyle name="Comma 2 36 5 3" xfId="15854"/>
    <cellStyle name="Comma 2 36 6" xfId="15856"/>
    <cellStyle name="Comma 2 36 6 2" xfId="15858"/>
    <cellStyle name="Comma 2 36 6 3" xfId="15860"/>
    <cellStyle name="Comma 2 36 7" xfId="15862"/>
    <cellStyle name="Comma 2 36 8" xfId="15864"/>
    <cellStyle name="Comma 2 37" xfId="15868"/>
    <cellStyle name="Comma 2 37 2" xfId="15871"/>
    <cellStyle name="Comma 2 37 2 2" xfId="15873"/>
    <cellStyle name="Comma 2 37 2 2 2" xfId="15875"/>
    <cellStyle name="Comma 2 37 2 2 3" xfId="15877"/>
    <cellStyle name="Comma 2 37 2 3" xfId="15879"/>
    <cellStyle name="Comma 2 37 2 3 2" xfId="15883"/>
    <cellStyle name="Comma 2 37 2 3 3" xfId="15886"/>
    <cellStyle name="Comma 2 37 2 4" xfId="15890"/>
    <cellStyle name="Comma 2 37 2 4 2" xfId="15894"/>
    <cellStyle name="Comma 2 37 2 4 3" xfId="15898"/>
    <cellStyle name="Comma 2 37 2 5" xfId="15902"/>
    <cellStyle name="Comma 2 37 2 6" xfId="7515"/>
    <cellStyle name="Comma 2 37 3" xfId="15905"/>
    <cellStyle name="Comma 2 37 3 2" xfId="15909"/>
    <cellStyle name="Comma 2 37 3 3" xfId="15913"/>
    <cellStyle name="Comma 2 37 4" xfId="15916"/>
    <cellStyle name="Comma 2 37 4 2" xfId="15918"/>
    <cellStyle name="Comma 2 37 4 3" xfId="15920"/>
    <cellStyle name="Comma 2 37 5" xfId="15923"/>
    <cellStyle name="Comma 2 37 5 2" xfId="15925"/>
    <cellStyle name="Comma 2 37 5 3" xfId="15927"/>
    <cellStyle name="Comma 2 37 6" xfId="15929"/>
    <cellStyle name="Comma 2 37 6 2" xfId="15931"/>
    <cellStyle name="Comma 2 37 6 3" xfId="15933"/>
    <cellStyle name="Comma 2 37 7" xfId="15935"/>
    <cellStyle name="Comma 2 37 8" xfId="15937"/>
    <cellStyle name="Comma 2 38" xfId="15941"/>
    <cellStyle name="Comma 2 38 2" xfId="15944"/>
    <cellStyle name="Comma 2 38 2 2" xfId="15946"/>
    <cellStyle name="Comma 2 38 2 2 2" xfId="15950"/>
    <cellStyle name="Comma 2 38 2 2 3" xfId="15954"/>
    <cellStyle name="Comma 2 38 2 3" xfId="15956"/>
    <cellStyle name="Comma 2 38 2 3 2" xfId="15960"/>
    <cellStyle name="Comma 2 38 2 3 3" xfId="15964"/>
    <cellStyle name="Comma 2 38 2 4" xfId="6394"/>
    <cellStyle name="Comma 2 38 2 4 2" xfId="1467"/>
    <cellStyle name="Comma 2 38 2 4 3" xfId="1489"/>
    <cellStyle name="Comma 2 38 2 5" xfId="6400"/>
    <cellStyle name="Comma 2 38 2 6" xfId="15968"/>
    <cellStyle name="Comma 2 38 3" xfId="15971"/>
    <cellStyle name="Comma 2 38 3 2" xfId="15974"/>
    <cellStyle name="Comma 2 38 3 3" xfId="15977"/>
    <cellStyle name="Comma 2 38 4" xfId="15980"/>
    <cellStyle name="Comma 2 38 4 2" xfId="15982"/>
    <cellStyle name="Comma 2 38 4 3" xfId="15984"/>
    <cellStyle name="Comma 2 38 5" xfId="15987"/>
    <cellStyle name="Comma 2 38 5 2" xfId="15989"/>
    <cellStyle name="Comma 2 38 5 3" xfId="15991"/>
    <cellStyle name="Comma 2 38 6" xfId="15993"/>
    <cellStyle name="Comma 2 38 6 2" xfId="15995"/>
    <cellStyle name="Comma 2 38 6 3" xfId="15997"/>
    <cellStyle name="Comma 2 38 7" xfId="15999"/>
    <cellStyle name="Comma 2 38 8" xfId="16001"/>
    <cellStyle name="Comma 2 39" xfId="16003"/>
    <cellStyle name="Comma 2 39 2" xfId="16006"/>
    <cellStyle name="Comma 2 39 2 2" xfId="16008"/>
    <cellStyle name="Comma 2 39 2 2 2" xfId="16010"/>
    <cellStyle name="Comma 2 39 2 2 3" xfId="16013"/>
    <cellStyle name="Comma 2 39 2 3" xfId="16015"/>
    <cellStyle name="Comma 2 39 2 3 2" xfId="16017"/>
    <cellStyle name="Comma 2 39 2 3 3" xfId="16019"/>
    <cellStyle name="Comma 2 39 2 4" xfId="578"/>
    <cellStyle name="Comma 2 39 2 4 2" xfId="16023"/>
    <cellStyle name="Comma 2 39 2 4 3" xfId="16027"/>
    <cellStyle name="Comma 2 39 2 5" xfId="1856"/>
    <cellStyle name="Comma 2 39 2 6" xfId="12099"/>
    <cellStyle name="Comma 2 39 3" xfId="16029"/>
    <cellStyle name="Comma 2 39 3 2" xfId="16031"/>
    <cellStyle name="Comma 2 39 3 3" xfId="16033"/>
    <cellStyle name="Comma 2 39 4" xfId="16035"/>
    <cellStyle name="Comma 2 39 4 2" xfId="16037"/>
    <cellStyle name="Comma 2 39 4 3" xfId="16040"/>
    <cellStyle name="Comma 2 39 5" xfId="16042"/>
    <cellStyle name="Comma 2 39 5 2" xfId="16044"/>
    <cellStyle name="Comma 2 39 5 3" xfId="16046"/>
    <cellStyle name="Comma 2 39 6" xfId="16048"/>
    <cellStyle name="Comma 2 39 6 2" xfId="16050"/>
    <cellStyle name="Comma 2 39 6 3" xfId="16052"/>
    <cellStyle name="Comma 2 39 7" xfId="16054"/>
    <cellStyle name="Comma 2 39 8" xfId="16056"/>
    <cellStyle name="Comma 2 4" xfId="16060"/>
    <cellStyle name="Comma 2 4 10" xfId="6764"/>
    <cellStyle name="Comma 2 4 10 2" xfId="16061"/>
    <cellStyle name="Comma 2 4 10 3" xfId="16062"/>
    <cellStyle name="Comma 2 4 11" xfId="3822"/>
    <cellStyle name="Comma 2 4 12" xfId="3825"/>
    <cellStyle name="Comma 2 4 2" xfId="16064"/>
    <cellStyle name="Comma 2 4 2 2" xfId="16065"/>
    <cellStyle name="Comma 2 4 2 3" xfId="16066"/>
    <cellStyle name="Comma 2 4 3" xfId="16068"/>
    <cellStyle name="Comma 2 4 3 2" xfId="16070"/>
    <cellStyle name="Comma 2 4 3 3" xfId="16071"/>
    <cellStyle name="Comma 2 4 4" xfId="16072"/>
    <cellStyle name="Comma 2 4 4 2" xfId="16073"/>
    <cellStyle name="Comma 2 4 4 3" xfId="16074"/>
    <cellStyle name="Comma 2 4 5" xfId="16076"/>
    <cellStyle name="Comma 2 4 5 2" xfId="16077"/>
    <cellStyle name="Comma 2 4 5 3" xfId="16078"/>
    <cellStyle name="Comma 2 4 6" xfId="16080"/>
    <cellStyle name="Comma 2 4 6 2" xfId="16081"/>
    <cellStyle name="Comma 2 4 6 2 2" xfId="16083"/>
    <cellStyle name="Comma 2 4 6 2 3" xfId="16086"/>
    <cellStyle name="Comma 2 4 6 3" xfId="16087"/>
    <cellStyle name="Comma 2 4 6 3 2" xfId="16089"/>
    <cellStyle name="Comma 2 4 6 3 3" xfId="16092"/>
    <cellStyle name="Comma 2 4 6 4" xfId="16093"/>
    <cellStyle name="Comma 2 4 6 4 2" xfId="16095"/>
    <cellStyle name="Comma 2 4 6 4 3" xfId="13548"/>
    <cellStyle name="Comma 2 4 6 5" xfId="16096"/>
    <cellStyle name="Comma 2 4 6 6" xfId="16097"/>
    <cellStyle name="Comma 2 4 7" xfId="6639"/>
    <cellStyle name="Comma 2 4 7 2" xfId="16098"/>
    <cellStyle name="Comma 2 4 7 3" xfId="16099"/>
    <cellStyle name="Comma 2 4 8" xfId="2804"/>
    <cellStyle name="Comma 2 4 8 2" xfId="16100"/>
    <cellStyle name="Comma 2 4 8 3" xfId="16101"/>
    <cellStyle name="Comma 2 4 9" xfId="16102"/>
    <cellStyle name="Comma 2 4 9 2" xfId="16103"/>
    <cellStyle name="Comma 2 4 9 3" xfId="16104"/>
    <cellStyle name="Comma 2 4_05 REPORT PAJAK DAN ACC" xfId="16105"/>
    <cellStyle name="Comma 2 40" xfId="15770"/>
    <cellStyle name="Comma 2 40 2" xfId="15772"/>
    <cellStyle name="Comma 2 40 2 2" xfId="5743"/>
    <cellStyle name="Comma 2 40 2 2 2" xfId="4038"/>
    <cellStyle name="Comma 2 40 2 2 3" xfId="2279"/>
    <cellStyle name="Comma 2 40 2 3" xfId="5747"/>
    <cellStyle name="Comma 2 40 2 3 2" xfId="4357"/>
    <cellStyle name="Comma 2 40 2 3 3" xfId="4369"/>
    <cellStyle name="Comma 2 40 2 4" xfId="5753"/>
    <cellStyle name="Comma 2 40 2 4 2" xfId="4646"/>
    <cellStyle name="Comma 2 40 2 4 3" xfId="3420"/>
    <cellStyle name="Comma 2 40 2 5" xfId="5830"/>
    <cellStyle name="Comma 2 40 2 6" xfId="15776"/>
    <cellStyle name="Comma 2 40 3" xfId="15779"/>
    <cellStyle name="Comma 2 40 3 2" xfId="15782"/>
    <cellStyle name="Comma 2 40 3 3" xfId="15785"/>
    <cellStyle name="Comma 2 40 4" xfId="15788"/>
    <cellStyle name="Comma 2 40 4 2" xfId="1649"/>
    <cellStyle name="Comma 2 40 4 3" xfId="15790"/>
    <cellStyle name="Comma 2 40 5" xfId="15793"/>
    <cellStyle name="Comma 2 40 5 2" xfId="1658"/>
    <cellStyle name="Comma 2 40 5 3" xfId="15795"/>
    <cellStyle name="Comma 2 40 6" xfId="15797"/>
    <cellStyle name="Comma 2 40 6 2" xfId="1664"/>
    <cellStyle name="Comma 2 40 6 3" xfId="15799"/>
    <cellStyle name="Comma 2 40 7" xfId="15801"/>
    <cellStyle name="Comma 2 40 8" xfId="15803"/>
    <cellStyle name="Comma 2 41" xfId="15805"/>
    <cellStyle name="Comma 2 41 2" xfId="15807"/>
    <cellStyle name="Comma 2 41 2 2" xfId="15809"/>
    <cellStyle name="Comma 2 41 2 2 2" xfId="15811"/>
    <cellStyle name="Comma 2 41 2 2 3" xfId="15814"/>
    <cellStyle name="Comma 2 41 2 3" xfId="15816"/>
    <cellStyle name="Comma 2 41 2 3 2" xfId="15818"/>
    <cellStyle name="Comma 2 41 2 3 3" xfId="15820"/>
    <cellStyle name="Comma 2 41 2 4" xfId="15824"/>
    <cellStyle name="Comma 2 41 2 4 2" xfId="15828"/>
    <cellStyle name="Comma 2 41 2 4 3" xfId="15832"/>
    <cellStyle name="Comma 2 41 2 5" xfId="14380"/>
    <cellStyle name="Comma 2 41 2 6" xfId="14387"/>
    <cellStyle name="Comma 2 41 3" xfId="15835"/>
    <cellStyle name="Comma 2 41 3 2" xfId="15838"/>
    <cellStyle name="Comma 2 41 3 3" xfId="15841"/>
    <cellStyle name="Comma 2 41 4" xfId="15844"/>
    <cellStyle name="Comma 2 41 4 2" xfId="15846"/>
    <cellStyle name="Comma 2 41 4 3" xfId="15848"/>
    <cellStyle name="Comma 2 41 5" xfId="15851"/>
    <cellStyle name="Comma 2 41 5 2" xfId="15853"/>
    <cellStyle name="Comma 2 41 5 3" xfId="15855"/>
    <cellStyle name="Comma 2 41 6" xfId="15857"/>
    <cellStyle name="Comma 2 41 6 2" xfId="15859"/>
    <cellStyle name="Comma 2 41 6 3" xfId="15861"/>
    <cellStyle name="Comma 2 41 7" xfId="15863"/>
    <cellStyle name="Comma 2 41 8" xfId="15865"/>
    <cellStyle name="Comma 2 42" xfId="15869"/>
    <cellStyle name="Comma 2 42 2" xfId="15872"/>
    <cellStyle name="Comma 2 42 2 2" xfId="15874"/>
    <cellStyle name="Comma 2 42 2 2 2" xfId="15876"/>
    <cellStyle name="Comma 2 42 2 2 3" xfId="15878"/>
    <cellStyle name="Comma 2 42 2 3" xfId="15880"/>
    <cellStyle name="Comma 2 42 2 3 2" xfId="15884"/>
    <cellStyle name="Comma 2 42 2 3 3" xfId="15887"/>
    <cellStyle name="Comma 2 42 2 4" xfId="15891"/>
    <cellStyle name="Comma 2 42 2 4 2" xfId="15895"/>
    <cellStyle name="Comma 2 42 2 4 3" xfId="15899"/>
    <cellStyle name="Comma 2 42 2 5" xfId="15903"/>
    <cellStyle name="Comma 2 42 2 6" xfId="7516"/>
    <cellStyle name="Comma 2 42 3" xfId="15906"/>
    <cellStyle name="Comma 2 42 3 2" xfId="15910"/>
    <cellStyle name="Comma 2 42 3 3" xfId="15914"/>
    <cellStyle name="Comma 2 42 4" xfId="15917"/>
    <cellStyle name="Comma 2 42 4 2" xfId="15919"/>
    <cellStyle name="Comma 2 42 4 3" xfId="15921"/>
    <cellStyle name="Comma 2 42 5" xfId="15924"/>
    <cellStyle name="Comma 2 42 5 2" xfId="15926"/>
    <cellStyle name="Comma 2 42 5 3" xfId="15928"/>
    <cellStyle name="Comma 2 42 6" xfId="15930"/>
    <cellStyle name="Comma 2 42 6 2" xfId="15932"/>
    <cellStyle name="Comma 2 42 6 3" xfId="15934"/>
    <cellStyle name="Comma 2 42 7" xfId="15936"/>
    <cellStyle name="Comma 2 42 8" xfId="15938"/>
    <cellStyle name="Comma 2 43" xfId="15942"/>
    <cellStyle name="Comma 2 43 2" xfId="15945"/>
    <cellStyle name="Comma 2 43 2 2" xfId="15947"/>
    <cellStyle name="Comma 2 43 2 2 2" xfId="15951"/>
    <cellStyle name="Comma 2 43 2 2 3" xfId="15955"/>
    <cellStyle name="Comma 2 43 2 3" xfId="15957"/>
    <cellStyle name="Comma 2 43 2 3 2" xfId="15961"/>
    <cellStyle name="Comma 2 43 2 3 3" xfId="15965"/>
    <cellStyle name="Comma 2 43 2 4" xfId="6395"/>
    <cellStyle name="Comma 2 43 2 4 2" xfId="1468"/>
    <cellStyle name="Comma 2 43 2 4 3" xfId="1490"/>
    <cellStyle name="Comma 2 43 2 5" xfId="6401"/>
    <cellStyle name="Comma 2 43 2 6" xfId="15969"/>
    <cellStyle name="Comma 2 43 3" xfId="15972"/>
    <cellStyle name="Comma 2 43 3 2" xfId="15975"/>
    <cellStyle name="Comma 2 43 3 3" xfId="15978"/>
    <cellStyle name="Comma 2 43 4" xfId="15981"/>
    <cellStyle name="Comma 2 43 4 2" xfId="15983"/>
    <cellStyle name="Comma 2 43 4 3" xfId="15985"/>
    <cellStyle name="Comma 2 43 5" xfId="15988"/>
    <cellStyle name="Comma 2 43 5 2" xfId="15990"/>
    <cellStyle name="Comma 2 43 5 3" xfId="15992"/>
    <cellStyle name="Comma 2 43 6" xfId="15994"/>
    <cellStyle name="Comma 2 43 6 2" xfId="15996"/>
    <cellStyle name="Comma 2 43 6 3" xfId="15998"/>
    <cellStyle name="Comma 2 43 7" xfId="16000"/>
    <cellStyle name="Comma 2 43 8" xfId="16002"/>
    <cellStyle name="Comma 2 44" xfId="16004"/>
    <cellStyle name="Comma 2 44 2" xfId="16007"/>
    <cellStyle name="Comma 2 44 2 2" xfId="16009"/>
    <cellStyle name="Comma 2 44 2 2 2" xfId="16011"/>
    <cellStyle name="Comma 2 44 2 2 3" xfId="16014"/>
    <cellStyle name="Comma 2 44 2 3" xfId="16016"/>
    <cellStyle name="Comma 2 44 2 3 2" xfId="16018"/>
    <cellStyle name="Comma 2 44 2 3 3" xfId="16020"/>
    <cellStyle name="Comma 2 44 2 4" xfId="579"/>
    <cellStyle name="Comma 2 44 2 4 2" xfId="16024"/>
    <cellStyle name="Comma 2 44 2 4 3" xfId="16028"/>
    <cellStyle name="Comma 2 44 2 5" xfId="1857"/>
    <cellStyle name="Comma 2 44 2 6" xfId="12100"/>
    <cellStyle name="Comma 2 44 3" xfId="16030"/>
    <cellStyle name="Comma 2 44 3 2" xfId="16032"/>
    <cellStyle name="Comma 2 44 3 3" xfId="16034"/>
    <cellStyle name="Comma 2 44 4" xfId="16036"/>
    <cellStyle name="Comma 2 44 4 2" xfId="16038"/>
    <cellStyle name="Comma 2 44 4 3" xfId="16041"/>
    <cellStyle name="Comma 2 44 5" xfId="16043"/>
    <cellStyle name="Comma 2 44 5 2" xfId="16045"/>
    <cellStyle name="Comma 2 44 5 3" xfId="16047"/>
    <cellStyle name="Comma 2 44 6" xfId="16049"/>
    <cellStyle name="Comma 2 44 6 2" xfId="16051"/>
    <cellStyle name="Comma 2 44 6 3" xfId="16053"/>
    <cellStyle name="Comma 2 44 7" xfId="16055"/>
    <cellStyle name="Comma 2 44 8" xfId="16057"/>
    <cellStyle name="Comma 2 45" xfId="16107"/>
    <cellStyle name="Comma 2 45 2" xfId="16109"/>
    <cellStyle name="Comma 2 45 2 2" xfId="16111"/>
    <cellStyle name="Comma 2 45 2 2 2" xfId="16112"/>
    <cellStyle name="Comma 2 45 2 2 3" xfId="3481"/>
    <cellStyle name="Comma 2 45 2 3" xfId="16113"/>
    <cellStyle name="Comma 2 45 2 3 2" xfId="16114"/>
    <cellStyle name="Comma 2 45 2 3 3" xfId="3495"/>
    <cellStyle name="Comma 2 45 2 4" xfId="16117"/>
    <cellStyle name="Comma 2 45 2 4 2" xfId="16120"/>
    <cellStyle name="Comma 2 45 2 4 3" xfId="3514"/>
    <cellStyle name="Comma 2 45 2 5" xfId="16123"/>
    <cellStyle name="Comma 2 45 2 6" xfId="16126"/>
    <cellStyle name="Comma 2 45 3" xfId="16127"/>
    <cellStyle name="Comma 2 45 3 2" xfId="7932"/>
    <cellStyle name="Comma 2 45 3 3" xfId="7936"/>
    <cellStyle name="Comma 2 45 4" xfId="16129"/>
    <cellStyle name="Comma 2 45 4 2" xfId="7942"/>
    <cellStyle name="Comma 2 45 4 3" xfId="16130"/>
    <cellStyle name="Comma 2 45 5" xfId="16131"/>
    <cellStyle name="Comma 2 45 5 2" xfId="7945"/>
    <cellStyle name="Comma 2 45 5 3" xfId="16133"/>
    <cellStyle name="Comma 2 45 6" xfId="16134"/>
    <cellStyle name="Comma 2 45 6 2" xfId="16135"/>
    <cellStyle name="Comma 2 45 6 3" xfId="16136"/>
    <cellStyle name="Comma 2 45 7" xfId="16137"/>
    <cellStyle name="Comma 2 45 8" xfId="16140"/>
    <cellStyle name="Comma 2 46" xfId="12408"/>
    <cellStyle name="Comma 2 46 2" xfId="16142"/>
    <cellStyle name="Comma 2 46 2 2" xfId="16144"/>
    <cellStyle name="Comma 2 46 2 2 2" xfId="16145"/>
    <cellStyle name="Comma 2 46 2 2 3" xfId="3676"/>
    <cellStyle name="Comma 2 46 2 3" xfId="16146"/>
    <cellStyle name="Comma 2 46 2 3 2" xfId="16147"/>
    <cellStyle name="Comma 2 46 2 3 3" xfId="3686"/>
    <cellStyle name="Comma 2 46 2 4" xfId="16150"/>
    <cellStyle name="Comma 2 46 2 4 2" xfId="16153"/>
    <cellStyle name="Comma 2 46 2 4 3" xfId="3702"/>
    <cellStyle name="Comma 2 46 2 5" xfId="16156"/>
    <cellStyle name="Comma 2 46 2 6" xfId="16159"/>
    <cellStyle name="Comma 2 46 3" xfId="16160"/>
    <cellStyle name="Comma 2 46 3 2" xfId="16162"/>
    <cellStyle name="Comma 2 46 3 3" xfId="16163"/>
    <cellStyle name="Comma 2 46 4" xfId="16164"/>
    <cellStyle name="Comma 2 46 4 2" xfId="16165"/>
    <cellStyle name="Comma 2 46 4 3" xfId="16166"/>
    <cellStyle name="Comma 2 46 5" xfId="16167"/>
    <cellStyle name="Comma 2 46 5 2" xfId="16168"/>
    <cellStyle name="Comma 2 46 5 3" xfId="16170"/>
    <cellStyle name="Comma 2 46 6" xfId="16171"/>
    <cellStyle name="Comma 2 46 6 2" xfId="16172"/>
    <cellStyle name="Comma 2 46 6 3" xfId="16174"/>
    <cellStyle name="Comma 2 46 7" xfId="16175"/>
    <cellStyle name="Comma 2 46 8" xfId="16176"/>
    <cellStyle name="Comma 2 47" xfId="12410"/>
    <cellStyle name="Comma 2 47 2" xfId="16177"/>
    <cellStyle name="Comma 2 47 2 2" xfId="16179"/>
    <cellStyle name="Comma 2 47 2 3" xfId="16180"/>
    <cellStyle name="Comma 2 47 3" xfId="16181"/>
    <cellStyle name="Comma 2 47 3 2" xfId="7958"/>
    <cellStyle name="Comma 2 47 3 3" xfId="16183"/>
    <cellStyle name="Comma 2 47 4" xfId="16184"/>
    <cellStyle name="Comma 2 47 4 2" xfId="7961"/>
    <cellStyle name="Comma 2 47 4 3" xfId="16185"/>
    <cellStyle name="Comma 2 47 5" xfId="16187"/>
    <cellStyle name="Comma 2 47 6" xfId="16190"/>
    <cellStyle name="Comma 2 48" xfId="16191"/>
    <cellStyle name="Comma 2 48 2" xfId="16193"/>
    <cellStyle name="Comma 2 48 3" xfId="16195"/>
    <cellStyle name="Comma 2 49" xfId="16198"/>
    <cellStyle name="Comma 2 49 2" xfId="16200"/>
    <cellStyle name="Comma 2 49 3" xfId="16202"/>
    <cellStyle name="Comma 2 5" xfId="16206"/>
    <cellStyle name="Comma 2 5 10" xfId="3911"/>
    <cellStyle name="Comma 2 5 11" xfId="3827"/>
    <cellStyle name="Comma 2 5 2" xfId="16207"/>
    <cellStyle name="Comma 2 5 2 10" xfId="16211"/>
    <cellStyle name="Comma 2 5 2 2" xfId="906"/>
    <cellStyle name="Comma 2 5 2 2 2" xfId="4372"/>
    <cellStyle name="Comma 2 5 2 2 2 2" xfId="12153"/>
    <cellStyle name="Comma 2 5 2 2 2 2 2" xfId="8050"/>
    <cellStyle name="Comma 2 5 2 2 2 2 3" xfId="16212"/>
    <cellStyle name="Comma 2 5 2 2 2 3" xfId="12155"/>
    <cellStyle name="Comma 2 5 2 2 2 3 2" xfId="8054"/>
    <cellStyle name="Comma 2 5 2 2 2 3 3" xfId="16213"/>
    <cellStyle name="Comma 2 5 2 2 2 4" xfId="16214"/>
    <cellStyle name="Comma 2 5 2 2 2 4 2" xfId="16215"/>
    <cellStyle name="Comma 2 5 2 2 2 4 3" xfId="16216"/>
    <cellStyle name="Comma 2 5 2 2 2 5" xfId="16217"/>
    <cellStyle name="Comma 2 5 2 2 2 6" xfId="16219"/>
    <cellStyle name="Comma 2 5 2 2 3" xfId="1711"/>
    <cellStyle name="Comma 2 5 2 2 3 2" xfId="12157"/>
    <cellStyle name="Comma 2 5 2 2 3 3" xfId="12159"/>
    <cellStyle name="Comma 2 5 2 2 4" xfId="12162"/>
    <cellStyle name="Comma 2 5 2 2 4 2" xfId="16220"/>
    <cellStyle name="Comma 2 5 2 2 4 3" xfId="16221"/>
    <cellStyle name="Comma 2 5 2 2 5" xfId="12164"/>
    <cellStyle name="Comma 2 5 2 2 5 2" xfId="16223"/>
    <cellStyle name="Comma 2 5 2 2 5 3" xfId="16225"/>
    <cellStyle name="Comma 2 5 2 2 6" xfId="16226"/>
    <cellStyle name="Comma 2 5 2 2 6 2" xfId="16227"/>
    <cellStyle name="Comma 2 5 2 2 6 3" xfId="16228"/>
    <cellStyle name="Comma 2 5 2 2 7" xfId="16230"/>
    <cellStyle name="Comma 2 5 2 2 8" xfId="16232"/>
    <cellStyle name="Comma 2 5 2 3" xfId="912"/>
    <cellStyle name="Comma 2 5 2 3 2" xfId="4376"/>
    <cellStyle name="Comma 2 5 2 3 2 2" xfId="12184"/>
    <cellStyle name="Comma 2 5 2 3 2 2 2" xfId="16233"/>
    <cellStyle name="Comma 2 5 2 3 2 2 3" xfId="16234"/>
    <cellStyle name="Comma 2 5 2 3 2 3" xfId="12186"/>
    <cellStyle name="Comma 2 5 2 3 2 3 2" xfId="16235"/>
    <cellStyle name="Comma 2 5 2 3 2 3 3" xfId="16236"/>
    <cellStyle name="Comma 2 5 2 3 2 4" xfId="16237"/>
    <cellStyle name="Comma 2 5 2 3 2 4 2" xfId="16238"/>
    <cellStyle name="Comma 2 5 2 3 2 4 3" xfId="16239"/>
    <cellStyle name="Comma 2 5 2 3 2 5" xfId="16240"/>
    <cellStyle name="Comma 2 5 2 3 2 6" xfId="16241"/>
    <cellStyle name="Comma 2 5 2 3 3" xfId="1719"/>
    <cellStyle name="Comma 2 5 2 3 3 2" xfId="12188"/>
    <cellStyle name="Comma 2 5 2 3 3 3" xfId="12190"/>
    <cellStyle name="Comma 2 5 2 3 4" xfId="12193"/>
    <cellStyle name="Comma 2 5 2 3 4 2" xfId="16242"/>
    <cellStyle name="Comma 2 5 2 3 4 3" xfId="16243"/>
    <cellStyle name="Comma 2 5 2 3 5" xfId="12195"/>
    <cellStyle name="Comma 2 5 2 3 5 2" xfId="16245"/>
    <cellStyle name="Comma 2 5 2 3 5 3" xfId="16247"/>
    <cellStyle name="Comma 2 5 2 3 6" xfId="16248"/>
    <cellStyle name="Comma 2 5 2 3 6 2" xfId="16249"/>
    <cellStyle name="Comma 2 5 2 3 6 3" xfId="11976"/>
    <cellStyle name="Comma 2 5 2 3 7" xfId="16250"/>
    <cellStyle name="Comma 2 5 2 3 8" xfId="16251"/>
    <cellStyle name="Comma 2 5 2 4" xfId="16252"/>
    <cellStyle name="Comma 2 5 2 4 2" xfId="16253"/>
    <cellStyle name="Comma 2 5 2 4 2 2" xfId="9513"/>
    <cellStyle name="Comma 2 5 2 4 2 3" xfId="9517"/>
    <cellStyle name="Comma 2 5 2 4 3" xfId="1731"/>
    <cellStyle name="Comma 2 5 2 4 3 2" xfId="16254"/>
    <cellStyle name="Comma 2 5 2 4 3 3" xfId="16255"/>
    <cellStyle name="Comma 2 5 2 4 4" xfId="1737"/>
    <cellStyle name="Comma 2 5 2 4 4 2" xfId="16256"/>
    <cellStyle name="Comma 2 5 2 4 4 3" xfId="16257"/>
    <cellStyle name="Comma 2 5 2 4 5" xfId="16258"/>
    <cellStyle name="Comma 2 5 2 4 6" xfId="16259"/>
    <cellStyle name="Comma 2 5 2 5" xfId="16260"/>
    <cellStyle name="Comma 2 5 2 5 2" xfId="16261"/>
    <cellStyle name="Comma 2 5 2 5 3" xfId="1766"/>
    <cellStyle name="Comma 2 5 2 6" xfId="11725"/>
    <cellStyle name="Comma 2 5 2 6 2" xfId="12216"/>
    <cellStyle name="Comma 2 5 2 6 3" xfId="1781"/>
    <cellStyle name="Comma 2 5 2 7" xfId="11728"/>
    <cellStyle name="Comma 2 5 2 7 2" xfId="16262"/>
    <cellStyle name="Comma 2 5 2 7 3" xfId="1799"/>
    <cellStyle name="Comma 2 5 2 8" xfId="16263"/>
    <cellStyle name="Comma 2 5 2 8 2" xfId="16267"/>
    <cellStyle name="Comma 2 5 2 8 3" xfId="1818"/>
    <cellStyle name="Comma 2 5 2 9" xfId="16268"/>
    <cellStyle name="Comma 2 5 3" xfId="16269"/>
    <cellStyle name="Comma 2 5 3 2" xfId="931"/>
    <cellStyle name="Comma 2 5 3 3" xfId="938"/>
    <cellStyle name="Comma 2 5 4" xfId="16270"/>
    <cellStyle name="Comma 2 5 4 2" xfId="954"/>
    <cellStyle name="Comma 2 5 4 2 2" xfId="3861"/>
    <cellStyle name="Comma 2 5 4 2 2 2" xfId="16272"/>
    <cellStyle name="Comma 2 5 4 2 2 3" xfId="16273"/>
    <cellStyle name="Comma 2 5 4 2 3" xfId="2935"/>
    <cellStyle name="Comma 2 5 4 2 3 2" xfId="16274"/>
    <cellStyle name="Comma 2 5 4 2 3 3" xfId="16275"/>
    <cellStyle name="Comma 2 5 4 2 4" xfId="16277"/>
    <cellStyle name="Comma 2 5 4 2 4 2" xfId="16278"/>
    <cellStyle name="Comma 2 5 4 2 4 3" xfId="16279"/>
    <cellStyle name="Comma 2 5 4 2 5" xfId="16280"/>
    <cellStyle name="Comma 2 5 4 2 6" xfId="16281"/>
    <cellStyle name="Comma 2 5 4 3" xfId="959"/>
    <cellStyle name="Comma 2 5 4 3 2" xfId="3865"/>
    <cellStyle name="Comma 2 5 4 3 3" xfId="3009"/>
    <cellStyle name="Comma 2 5 4 4" xfId="3868"/>
    <cellStyle name="Comma 2 5 4 4 2" xfId="3870"/>
    <cellStyle name="Comma 2 5 4 4 3" xfId="3043"/>
    <cellStyle name="Comma 2 5 4 5" xfId="3872"/>
    <cellStyle name="Comma 2 5 4 5 2" xfId="3879"/>
    <cellStyle name="Comma 2 5 4 5 3" xfId="3100"/>
    <cellStyle name="Comma 2 5 4 6" xfId="3884"/>
    <cellStyle name="Comma 2 5 4 6 2" xfId="3887"/>
    <cellStyle name="Comma 2 5 4 6 3" xfId="3156"/>
    <cellStyle name="Comma 2 5 4 7" xfId="3892"/>
    <cellStyle name="Comma 2 5 4 8" xfId="3899"/>
    <cellStyle name="Comma 2 5 5" xfId="16282"/>
    <cellStyle name="Comma 2 5 5 2" xfId="968"/>
    <cellStyle name="Comma 2 5 5 2 2" xfId="4018"/>
    <cellStyle name="Comma 2 5 5 2 3" xfId="4021"/>
    <cellStyle name="Comma 2 5 5 3" xfId="972"/>
    <cellStyle name="Comma 2 5 5 3 2" xfId="4024"/>
    <cellStyle name="Comma 2 5 5 3 3" xfId="4026"/>
    <cellStyle name="Comma 2 5 5 4" xfId="4028"/>
    <cellStyle name="Comma 2 5 5 4 2" xfId="4031"/>
    <cellStyle name="Comma 2 5 5 4 3" xfId="4033"/>
    <cellStyle name="Comma 2 5 5 5" xfId="12200"/>
    <cellStyle name="Comma 2 5 5 6" xfId="16283"/>
    <cellStyle name="Comma 2 5 6" xfId="16284"/>
    <cellStyle name="Comma 2 5 6 2" xfId="16285"/>
    <cellStyle name="Comma 2 5 6 3" xfId="16286"/>
    <cellStyle name="Comma 2 5 7" xfId="264"/>
    <cellStyle name="Comma 2 5 7 2" xfId="16287"/>
    <cellStyle name="Comma 2 5 7 3" xfId="16288"/>
    <cellStyle name="Comma 2 5 8" xfId="2811"/>
    <cellStyle name="Comma 2 5 8 2" xfId="16289"/>
    <cellStyle name="Comma 2 5 8 3" xfId="16290"/>
    <cellStyle name="Comma 2 5 9" xfId="16291"/>
    <cellStyle name="Comma 2 5 9 2" xfId="4068"/>
    <cellStyle name="Comma 2 5 9 3" xfId="4074"/>
    <cellStyle name="Comma 2 50" xfId="16108"/>
    <cellStyle name="Comma 2 50 2" xfId="16110"/>
    <cellStyle name="Comma 2 50 3" xfId="16128"/>
    <cellStyle name="Comma 2 51" xfId="12409"/>
    <cellStyle name="Comma 2 51 2" xfId="16143"/>
    <cellStyle name="Comma 2 51 3" xfId="16161"/>
    <cellStyle name="Comma 2 52" xfId="12411"/>
    <cellStyle name="Comma 2 52 2" xfId="16178"/>
    <cellStyle name="Comma 2 52 3" xfId="16182"/>
    <cellStyle name="Comma 2 53" xfId="16192"/>
    <cellStyle name="Comma 2 53 2" xfId="16194"/>
    <cellStyle name="Comma 2 53 3" xfId="16196"/>
    <cellStyle name="Comma 2 54" xfId="16199"/>
    <cellStyle name="Comma 2 54 2" xfId="16201"/>
    <cellStyle name="Comma 2 54 3" xfId="16203"/>
    <cellStyle name="Comma 2 55" xfId="16294"/>
    <cellStyle name="Comma 2 55 2" xfId="16297"/>
    <cellStyle name="Comma 2 55 3" xfId="16300"/>
    <cellStyle name="Comma 2 56" xfId="16303"/>
    <cellStyle name="Comma 2 56 2" xfId="16306"/>
    <cellStyle name="Comma 2 56 3" xfId="16309"/>
    <cellStyle name="Comma 2 57" xfId="16312"/>
    <cellStyle name="Comma 2 57 2" xfId="16315"/>
    <cellStyle name="Comma 2 57 3" xfId="16318"/>
    <cellStyle name="Comma 2 58" xfId="4455"/>
    <cellStyle name="Comma 2 58 2" xfId="16321"/>
    <cellStyle name="Comma 2 58 3" xfId="16324"/>
    <cellStyle name="Comma 2 59" xfId="4466"/>
    <cellStyle name="Comma 2 59 2" xfId="16327"/>
    <cellStyle name="Comma 2 59 3" xfId="16331"/>
    <cellStyle name="Comma 2 6" xfId="16334"/>
    <cellStyle name="Comma 2 6 2" xfId="16335"/>
    <cellStyle name="Comma 2 6 3" xfId="16336"/>
    <cellStyle name="Comma 2 60" xfId="16295"/>
    <cellStyle name="Comma 2 60 2" xfId="16298"/>
    <cellStyle name="Comma 2 60 3" xfId="16301"/>
    <cellStyle name="Comma 2 61" xfId="16304"/>
    <cellStyle name="Comma 2 61 2" xfId="16307"/>
    <cellStyle name="Comma 2 61 3" xfId="16310"/>
    <cellStyle name="Comma 2 62" xfId="16313"/>
    <cellStyle name="Comma 2 62 2" xfId="16316"/>
    <cellStyle name="Comma 2 62 3" xfId="16319"/>
    <cellStyle name="Comma 2 63" xfId="4456"/>
    <cellStyle name="Comma 2 63 2" xfId="16322"/>
    <cellStyle name="Comma 2 63 3" xfId="16325"/>
    <cellStyle name="Comma 2 64" xfId="4467"/>
    <cellStyle name="Comma 2 64 2" xfId="16328"/>
    <cellStyle name="Comma 2 64 3" xfId="16332"/>
    <cellStyle name="Comma 2 65" xfId="16338"/>
    <cellStyle name="Comma 2 65 2" xfId="6145"/>
    <cellStyle name="Comma 2 65 3" xfId="5125"/>
    <cellStyle name="Comma 2 66" xfId="16344"/>
    <cellStyle name="Comma 2 66 2" xfId="16347"/>
    <cellStyle name="Comma 2 66 3" xfId="16350"/>
    <cellStyle name="Comma 2 67" xfId="16355"/>
    <cellStyle name="Comma 2 67 2" xfId="16357"/>
    <cellStyle name="Comma 2 67 3" xfId="16360"/>
    <cellStyle name="Comma 2 68" xfId="9666"/>
    <cellStyle name="Comma 2 68 2" xfId="16362"/>
    <cellStyle name="Comma 2 68 3" xfId="16365"/>
    <cellStyle name="Comma 2 69" xfId="9670"/>
    <cellStyle name="Comma 2 69 2" xfId="16367"/>
    <cellStyle name="Comma 2 69 3" xfId="16369"/>
    <cellStyle name="Comma 2 7" xfId="16371"/>
    <cellStyle name="Comma 2 7 2" xfId="16372"/>
    <cellStyle name="Comma 2 7 3" xfId="16373"/>
    <cellStyle name="Comma 2 70" xfId="16339"/>
    <cellStyle name="Comma 2 70 2" xfId="6146"/>
    <cellStyle name="Comma 2 70 3" xfId="5126"/>
    <cellStyle name="Comma 2 71" xfId="16345"/>
    <cellStyle name="Comma 2 71 2" xfId="16348"/>
    <cellStyle name="Comma 2 71 3" xfId="16351"/>
    <cellStyle name="Comma 2 72" xfId="16356"/>
    <cellStyle name="Comma 2 72 2" xfId="16358"/>
    <cellStyle name="Comma 2 72 3" xfId="16361"/>
    <cellStyle name="Comma 2 73" xfId="9667"/>
    <cellStyle name="Comma 2 73 2" xfId="16363"/>
    <cellStyle name="Comma 2 73 3" xfId="16366"/>
    <cellStyle name="Comma 2 74" xfId="9671"/>
    <cellStyle name="Comma 2 74 2" xfId="16368"/>
    <cellStyle name="Comma 2 74 3" xfId="16370"/>
    <cellStyle name="Comma 2 75" xfId="12994"/>
    <cellStyle name="Comma 2 75 2" xfId="16374"/>
    <cellStyle name="Comma 2 75 3" xfId="16375"/>
    <cellStyle name="Comma 2 76" xfId="12997"/>
    <cellStyle name="Comma 2 76 2" xfId="16376"/>
    <cellStyle name="Comma 2 76 3" xfId="16377"/>
    <cellStyle name="Comma 2 77" xfId="16378"/>
    <cellStyle name="Comma 2 77 2" xfId="16379"/>
    <cellStyle name="Comma 2 77 2 2" xfId="16380"/>
    <cellStyle name="Comma 2 77 2 3" xfId="16381"/>
    <cellStyle name="Comma 2 77 3" xfId="16382"/>
    <cellStyle name="Comma 2 77 4" xfId="16383"/>
    <cellStyle name="Comma 2 78" xfId="6898"/>
    <cellStyle name="Comma 2 78 2" xfId="16384"/>
    <cellStyle name="Comma 2 78 3" xfId="16385"/>
    <cellStyle name="Comma 2 79" xfId="6901"/>
    <cellStyle name="Comma 2 8" xfId="16388"/>
    <cellStyle name="Comma 2 8 2" xfId="16390"/>
    <cellStyle name="Comma 2 8 3" xfId="16392"/>
    <cellStyle name="Comma 2 80" xfId="12995"/>
    <cellStyle name="Comma 2 9" xfId="16396"/>
    <cellStyle name="Comma 2 9 2" xfId="16398"/>
    <cellStyle name="Comma 2 9 3" xfId="16400"/>
    <cellStyle name="Comma 20" xfId="13770"/>
    <cellStyle name="Comma 20 10" xfId="13772"/>
    <cellStyle name="Comma 20 2" xfId="13775"/>
    <cellStyle name="Comma 20 2 2" xfId="13777"/>
    <cellStyle name="Comma 20 2 3" xfId="13780"/>
    <cellStyle name="Comma 20 3" xfId="13783"/>
    <cellStyle name="Comma 20 3 2" xfId="13785"/>
    <cellStyle name="Comma 20 3 3" xfId="13788"/>
    <cellStyle name="Comma 20 4" xfId="13790"/>
    <cellStyle name="Comma 20 4 2" xfId="13792"/>
    <cellStyle name="Comma 20 4 2 2" xfId="13794"/>
    <cellStyle name="Comma 20 4 2 3" xfId="13796"/>
    <cellStyle name="Comma 20 4 3" xfId="13799"/>
    <cellStyle name="Comma 20 4 3 2" xfId="13801"/>
    <cellStyle name="Comma 20 4 3 3" xfId="13803"/>
    <cellStyle name="Comma 20 4 4" xfId="13806"/>
    <cellStyle name="Comma 20 4 4 2" xfId="13808"/>
    <cellStyle name="Comma 20 4 4 3" xfId="13810"/>
    <cellStyle name="Comma 20 4 5" xfId="8718"/>
    <cellStyle name="Comma 20 4 6" xfId="8721"/>
    <cellStyle name="Comma 20 5" xfId="13812"/>
    <cellStyle name="Comma 20 5 2" xfId="7524"/>
    <cellStyle name="Comma 20 5 3" xfId="13814"/>
    <cellStyle name="Comma 20 6" xfId="13816"/>
    <cellStyle name="Comma 20 6 2" xfId="13818"/>
    <cellStyle name="Comma 20 6 3" xfId="13820"/>
    <cellStyle name="Comma 20 7" xfId="13822"/>
    <cellStyle name="Comma 20 7 2" xfId="13824"/>
    <cellStyle name="Comma 20 7 3" xfId="13826"/>
    <cellStyle name="Comma 20 8" xfId="13828"/>
    <cellStyle name="Comma 20 8 2" xfId="13830"/>
    <cellStyle name="Comma 20 8 3" xfId="13832"/>
    <cellStyle name="Comma 20 9" xfId="13834"/>
    <cellStyle name="Comma 21" xfId="13837"/>
    <cellStyle name="Comma 21 10" xfId="13839"/>
    <cellStyle name="Comma 21 10 2" xfId="16401"/>
    <cellStyle name="Comma 21 10 3" xfId="16404"/>
    <cellStyle name="Comma 21 11" xfId="16405"/>
    <cellStyle name="Comma 21 11 2" xfId="16406"/>
    <cellStyle name="Comma 21 11 3" xfId="16408"/>
    <cellStyle name="Comma 21 12" xfId="16409"/>
    <cellStyle name="Comma 21 12 2" xfId="16410"/>
    <cellStyle name="Comma 21 12 3" xfId="16411"/>
    <cellStyle name="Comma 21 13" xfId="16414"/>
    <cellStyle name="Comma 21 13 2" xfId="16415"/>
    <cellStyle name="Comma 21 13 3" xfId="16416"/>
    <cellStyle name="Comma 21 14" xfId="16419"/>
    <cellStyle name="Comma 21 15" xfId="16420"/>
    <cellStyle name="Comma 21 2" xfId="13842"/>
    <cellStyle name="Comma 21 2 2" xfId="13844"/>
    <cellStyle name="Comma 21 2 3" xfId="13846"/>
    <cellStyle name="Comma 21 3" xfId="13851"/>
    <cellStyle name="Comma 21 3 2" xfId="13853"/>
    <cellStyle name="Comma 21 3 2 2" xfId="16421"/>
    <cellStyle name="Comma 21 3 2 2 2" xfId="16422"/>
    <cellStyle name="Comma 21 3 2 2 3" xfId="16423"/>
    <cellStyle name="Comma 21 3 2 3" xfId="16424"/>
    <cellStyle name="Comma 21 3 2 3 2" xfId="16425"/>
    <cellStyle name="Comma 21 3 2 3 3" xfId="16426"/>
    <cellStyle name="Comma 21 3 2 4" xfId="16429"/>
    <cellStyle name="Comma 21 3 2 4 2" xfId="16430"/>
    <cellStyle name="Comma 21 3 2 4 3" xfId="16431"/>
    <cellStyle name="Comma 21 3 2 5" xfId="16434"/>
    <cellStyle name="Comma 21 3 2 6" xfId="16436"/>
    <cellStyle name="Comma 21 3 3" xfId="13855"/>
    <cellStyle name="Comma 21 3 3 2" xfId="16437"/>
    <cellStyle name="Comma 21 3 3 3" xfId="16438"/>
    <cellStyle name="Comma 21 3 4" xfId="16439"/>
    <cellStyle name="Comma 21 3 4 2" xfId="16441"/>
    <cellStyle name="Comma 21 3 4 3" xfId="16442"/>
    <cellStyle name="Comma 21 3 5" xfId="16443"/>
    <cellStyle name="Comma 21 3 5 2" xfId="16445"/>
    <cellStyle name="Comma 21 3 5 3" xfId="16446"/>
    <cellStyle name="Comma 21 3 6" xfId="16447"/>
    <cellStyle name="Comma 21 3 6 2" xfId="16453"/>
    <cellStyle name="Comma 21 3 6 3" xfId="16455"/>
    <cellStyle name="Comma 21 3 7" xfId="13251"/>
    <cellStyle name="Comma 21 3 8" xfId="13255"/>
    <cellStyle name="Comma 21 4" xfId="13858"/>
    <cellStyle name="Comma 21 4 2" xfId="13860"/>
    <cellStyle name="Comma 21 4 2 2" xfId="13863"/>
    <cellStyle name="Comma 21 4 2 2 2" xfId="16458"/>
    <cellStyle name="Comma 21 4 2 2 3" xfId="16461"/>
    <cellStyle name="Comma 21 4 2 3" xfId="13866"/>
    <cellStyle name="Comma 21 4 2 3 2" xfId="16465"/>
    <cellStyle name="Comma 21 4 2 3 3" xfId="16468"/>
    <cellStyle name="Comma 21 4 2 4" xfId="16472"/>
    <cellStyle name="Comma 21 4 2 4 2" xfId="16474"/>
    <cellStyle name="Comma 21 4 2 4 3" xfId="16475"/>
    <cellStyle name="Comma 21 4 2 5" xfId="16479"/>
    <cellStyle name="Comma 21 4 2 6" xfId="16481"/>
    <cellStyle name="Comma 21 4 3" xfId="13868"/>
    <cellStyle name="Comma 21 4 3 2" xfId="13871"/>
    <cellStyle name="Comma 21 4 3 3" xfId="13873"/>
    <cellStyle name="Comma 21 4 4" xfId="13875"/>
    <cellStyle name="Comma 21 4 4 2" xfId="13878"/>
    <cellStyle name="Comma 21 4 4 3" xfId="13880"/>
    <cellStyle name="Comma 21 4 5" xfId="13882"/>
    <cellStyle name="Comma 21 4 5 2" xfId="16482"/>
    <cellStyle name="Comma 21 4 5 3" xfId="16483"/>
    <cellStyle name="Comma 21 4 6" xfId="13884"/>
    <cellStyle name="Comma 21 4 6 2" xfId="16486"/>
    <cellStyle name="Comma 21 4 6 3" xfId="16488"/>
    <cellStyle name="Comma 21 4 7" xfId="13258"/>
    <cellStyle name="Comma 21 4 8" xfId="13262"/>
    <cellStyle name="Comma 21 5" xfId="13888"/>
    <cellStyle name="Comma 21 5 2" xfId="7921"/>
    <cellStyle name="Comma 21 5 2 2" xfId="16490"/>
    <cellStyle name="Comma 21 5 2 2 2" xfId="16491"/>
    <cellStyle name="Comma 21 5 2 2 3" xfId="16492"/>
    <cellStyle name="Comma 21 5 2 3" xfId="16494"/>
    <cellStyle name="Comma 21 5 2 3 2" xfId="16495"/>
    <cellStyle name="Comma 21 5 2 3 3" xfId="16496"/>
    <cellStyle name="Comma 21 5 2 4" xfId="16497"/>
    <cellStyle name="Comma 21 5 2 4 2" xfId="16498"/>
    <cellStyle name="Comma 21 5 2 4 3" xfId="16499"/>
    <cellStyle name="Comma 21 5 2 5" xfId="16500"/>
    <cellStyle name="Comma 21 5 2 6" xfId="16502"/>
    <cellStyle name="Comma 21 5 3" xfId="13890"/>
    <cellStyle name="Comma 21 5 3 2" xfId="16504"/>
    <cellStyle name="Comma 21 5 3 3" xfId="16506"/>
    <cellStyle name="Comma 21 5 4" xfId="16507"/>
    <cellStyle name="Comma 21 5 4 2" xfId="16510"/>
    <cellStyle name="Comma 21 5 4 3" xfId="16511"/>
    <cellStyle name="Comma 21 5 5" xfId="16513"/>
    <cellStyle name="Comma 21 5 5 2" xfId="16514"/>
    <cellStyle name="Comma 21 5 5 3" xfId="16515"/>
    <cellStyle name="Comma 21 5 6" xfId="16518"/>
    <cellStyle name="Comma 21 5 6 2" xfId="16523"/>
    <cellStyle name="Comma 21 5 6 3" xfId="16525"/>
    <cellStyle name="Comma 21 5 7" xfId="16528"/>
    <cellStyle name="Comma 21 5 8" xfId="16531"/>
    <cellStyle name="Comma 21 6" xfId="13895"/>
    <cellStyle name="Comma 21 6 2" xfId="13898"/>
    <cellStyle name="Comma 21 6 2 2" xfId="16534"/>
    <cellStyle name="Comma 21 6 2 2 2" xfId="16535"/>
    <cellStyle name="Comma 21 6 2 2 3" xfId="16536"/>
    <cellStyle name="Comma 21 6 2 3" xfId="16539"/>
    <cellStyle name="Comma 21 6 2 3 2" xfId="16540"/>
    <cellStyle name="Comma 21 6 2 3 3" xfId="16541"/>
    <cellStyle name="Comma 21 6 2 4" xfId="16542"/>
    <cellStyle name="Comma 21 6 2 4 2" xfId="16545"/>
    <cellStyle name="Comma 21 6 2 4 3" xfId="16548"/>
    <cellStyle name="Comma 21 6 2 5" xfId="16549"/>
    <cellStyle name="Comma 21 6 2 6" xfId="16551"/>
    <cellStyle name="Comma 21 6 3" xfId="8328"/>
    <cellStyle name="Comma 21 6 3 2" xfId="16553"/>
    <cellStyle name="Comma 21 6 3 3" xfId="16555"/>
    <cellStyle name="Comma 21 6 4" xfId="8332"/>
    <cellStyle name="Comma 21 6 4 2" xfId="16556"/>
    <cellStyle name="Comma 21 6 4 3" xfId="16557"/>
    <cellStyle name="Comma 21 6 5" xfId="16560"/>
    <cellStyle name="Comma 21 6 5 2" xfId="16561"/>
    <cellStyle name="Comma 21 6 5 3" xfId="16562"/>
    <cellStyle name="Comma 21 6 6" xfId="16564"/>
    <cellStyle name="Comma 21 6 6 2" xfId="16568"/>
    <cellStyle name="Comma 21 6 6 3" xfId="16570"/>
    <cellStyle name="Comma 21 6 7" xfId="16572"/>
    <cellStyle name="Comma 21 6 8" xfId="16575"/>
    <cellStyle name="Comma 21 7" xfId="13900"/>
    <cellStyle name="Comma 21 7 2" xfId="13903"/>
    <cellStyle name="Comma 21 7 3" xfId="8338"/>
    <cellStyle name="Comma 21 8" xfId="13905"/>
    <cellStyle name="Comma 21 8 2" xfId="13907"/>
    <cellStyle name="Comma 21 8 3" xfId="8389"/>
    <cellStyle name="Comma 21 9" xfId="13909"/>
    <cellStyle name="Comma 21 9 2" xfId="16576"/>
    <cellStyle name="Comma 21 9 2 2" xfId="16578"/>
    <cellStyle name="Comma 21 9 2 3" xfId="16580"/>
    <cellStyle name="Comma 21 9 3" xfId="8408"/>
    <cellStyle name="Comma 21 9 3 2" xfId="16581"/>
    <cellStyle name="Comma 21 9 3 3" xfId="16582"/>
    <cellStyle name="Comma 21 9 4" xfId="8412"/>
    <cellStyle name="Comma 21 9 4 2" xfId="16583"/>
    <cellStyle name="Comma 21 9 4 3" xfId="16585"/>
    <cellStyle name="Comma 21 9 5" xfId="16586"/>
    <cellStyle name="Comma 21 9 6" xfId="16587"/>
    <cellStyle name="Comma 21_ADD BCA JABO - JUNI 2012" xfId="16588"/>
    <cellStyle name="Comma 22" xfId="13912"/>
    <cellStyle name="Comma 22 10" xfId="13915"/>
    <cellStyle name="Comma 22 10 2" xfId="16590"/>
    <cellStyle name="Comma 22 10 3" xfId="16591"/>
    <cellStyle name="Comma 22 11" xfId="16593"/>
    <cellStyle name="Comma 22 11 2" xfId="16595"/>
    <cellStyle name="Comma 22 11 3" xfId="16596"/>
    <cellStyle name="Comma 22 12" xfId="16597"/>
    <cellStyle name="Comma 22 12 2" xfId="16599"/>
    <cellStyle name="Comma 22 12 3" xfId="16600"/>
    <cellStyle name="Comma 22 13" xfId="16601"/>
    <cellStyle name="Comma 22 14" xfId="16603"/>
    <cellStyle name="Comma 22 2" xfId="13918"/>
    <cellStyle name="Comma 22 2 10" xfId="16604"/>
    <cellStyle name="Comma 22 2 2" xfId="13921"/>
    <cellStyle name="Comma 22 2 2 10" xfId="16606"/>
    <cellStyle name="Comma 22 2 2 2" xfId="6951"/>
    <cellStyle name="Comma 22 2 2 2 2" xfId="16609"/>
    <cellStyle name="Comma 22 2 2 2 2 2" xfId="16611"/>
    <cellStyle name="Comma 22 2 2 2 2 2 2" xfId="16612"/>
    <cellStyle name="Comma 22 2 2 2 2 2 3" xfId="16613"/>
    <cellStyle name="Comma 22 2 2 2 2 3" xfId="16614"/>
    <cellStyle name="Comma 22 2 2 2 2 3 2" xfId="16616"/>
    <cellStyle name="Comma 22 2 2 2 2 3 3" xfId="16617"/>
    <cellStyle name="Comma 22 2 2 2 2 4" xfId="16618"/>
    <cellStyle name="Comma 22 2 2 2 2 4 2" xfId="16619"/>
    <cellStyle name="Comma 22 2 2 2 2 4 3" xfId="16620"/>
    <cellStyle name="Comma 22 2 2 2 2 5" xfId="16621"/>
    <cellStyle name="Comma 22 2 2 2 2 6" xfId="16623"/>
    <cellStyle name="Comma 22 2 2 2 3" xfId="16625"/>
    <cellStyle name="Comma 22 2 2 2 3 2" xfId="16627"/>
    <cellStyle name="Comma 22 2 2 2 3 3" xfId="16628"/>
    <cellStyle name="Comma 22 2 2 2 4" xfId="16629"/>
    <cellStyle name="Comma 22 2 2 2 4 2" xfId="16631"/>
    <cellStyle name="Comma 22 2 2 2 4 3" xfId="16632"/>
    <cellStyle name="Comma 22 2 2 2 5" xfId="16633"/>
    <cellStyle name="Comma 22 2 2 2 5 2" xfId="16635"/>
    <cellStyle name="Comma 22 2 2 2 5 3" xfId="16636"/>
    <cellStyle name="Comma 22 2 2 2 6" xfId="16637"/>
    <cellStyle name="Comma 22 2 2 2 6 2" xfId="16638"/>
    <cellStyle name="Comma 22 2 2 2 6 3" xfId="16639"/>
    <cellStyle name="Comma 22 2 2 2 7" xfId="16640"/>
    <cellStyle name="Comma 22 2 2 2 8" xfId="16643"/>
    <cellStyle name="Comma 22 2 2 3" xfId="16646"/>
    <cellStyle name="Comma 22 2 2 3 2" xfId="16649"/>
    <cellStyle name="Comma 22 2 2 3 2 2" xfId="16654"/>
    <cellStyle name="Comma 22 2 2 3 2 2 2" xfId="16656"/>
    <cellStyle name="Comma 22 2 2 3 2 2 3" xfId="16658"/>
    <cellStyle name="Comma 22 2 2 3 2 3" xfId="16660"/>
    <cellStyle name="Comma 22 2 2 3 2 3 2" xfId="16661"/>
    <cellStyle name="Comma 22 2 2 3 2 3 3" xfId="16662"/>
    <cellStyle name="Comma 22 2 2 3 2 4" xfId="16664"/>
    <cellStyle name="Comma 22 2 2 3 2 4 2" xfId="1105"/>
    <cellStyle name="Comma 22 2 2 3 2 4 3" xfId="3130"/>
    <cellStyle name="Comma 22 2 2 3 2 5" xfId="16665"/>
    <cellStyle name="Comma 22 2 2 3 2 6" xfId="16666"/>
    <cellStyle name="Comma 22 2 2 3 3" xfId="16669"/>
    <cellStyle name="Comma 22 2 2 3 3 2" xfId="9366"/>
    <cellStyle name="Comma 22 2 2 3 3 3" xfId="9373"/>
    <cellStyle name="Comma 22 2 2 3 4" xfId="16671"/>
    <cellStyle name="Comma 22 2 2 3 4 2" xfId="16674"/>
    <cellStyle name="Comma 22 2 2 3 4 3" xfId="16676"/>
    <cellStyle name="Comma 22 2 2 3 5" xfId="16678"/>
    <cellStyle name="Comma 22 2 2 3 5 2" xfId="16680"/>
    <cellStyle name="Comma 22 2 2 3 5 3" xfId="16681"/>
    <cellStyle name="Comma 22 2 2 3 6" xfId="16683"/>
    <cellStyle name="Comma 22 2 2 3 6 2" xfId="16684"/>
    <cellStyle name="Comma 22 2 2 3 6 3" xfId="16685"/>
    <cellStyle name="Comma 22 2 2 3 7" xfId="16686"/>
    <cellStyle name="Comma 22 2 2 3 8" xfId="16689"/>
    <cellStyle name="Comma 22 2 2 4" xfId="16692"/>
    <cellStyle name="Comma 22 2 2 4 2" xfId="16695"/>
    <cellStyle name="Comma 22 2 2 4 2 2" xfId="16699"/>
    <cellStyle name="Comma 22 2 2 4 2 3" xfId="16703"/>
    <cellStyle name="Comma 22 2 2 4 3" xfId="16706"/>
    <cellStyle name="Comma 22 2 2 4 3 2" xfId="16708"/>
    <cellStyle name="Comma 22 2 2 4 3 3" xfId="16710"/>
    <cellStyle name="Comma 22 2 2 4 4" xfId="16712"/>
    <cellStyle name="Comma 22 2 2 4 4 2" xfId="16714"/>
    <cellStyle name="Comma 22 2 2 4 4 3" xfId="16717"/>
    <cellStyle name="Comma 22 2 2 4 5" xfId="16719"/>
    <cellStyle name="Comma 22 2 2 4 6" xfId="16722"/>
    <cellStyle name="Comma 22 2 2 5" xfId="16727"/>
    <cellStyle name="Comma 22 2 2 5 2" xfId="16731"/>
    <cellStyle name="Comma 22 2 2 5 3" xfId="16736"/>
    <cellStyle name="Comma 22 2 2 6" xfId="16741"/>
    <cellStyle name="Comma 22 2 2 6 2" xfId="16745"/>
    <cellStyle name="Comma 22 2 2 6 3" xfId="16749"/>
    <cellStyle name="Comma 22 2 2 7" xfId="16753"/>
    <cellStyle name="Comma 22 2 2 7 2" xfId="16756"/>
    <cellStyle name="Comma 22 2 2 7 3" xfId="16759"/>
    <cellStyle name="Comma 22 2 2 8" xfId="16763"/>
    <cellStyle name="Comma 22 2 2 8 2" xfId="16765"/>
    <cellStyle name="Comma 22 2 2 8 3" xfId="16767"/>
    <cellStyle name="Comma 22 2 2 9" xfId="16768"/>
    <cellStyle name="Comma 22 2 3" xfId="13924"/>
    <cellStyle name="Comma 22 2 3 2" xfId="5954"/>
    <cellStyle name="Comma 22 2 3 2 2" xfId="5160"/>
    <cellStyle name="Comma 22 2 3 2 2 2" xfId="16774"/>
    <cellStyle name="Comma 22 2 3 2 2 3" xfId="16775"/>
    <cellStyle name="Comma 22 2 3 2 3" xfId="5957"/>
    <cellStyle name="Comma 22 2 3 2 3 2" xfId="325"/>
    <cellStyle name="Comma 22 2 3 2 3 3" xfId="16776"/>
    <cellStyle name="Comma 22 2 3 2 4" xfId="14127"/>
    <cellStyle name="Comma 22 2 3 2 4 2" xfId="328"/>
    <cellStyle name="Comma 22 2 3 2 4 3" xfId="16777"/>
    <cellStyle name="Comma 22 2 3 2 5" xfId="14130"/>
    <cellStyle name="Comma 22 2 3 2 6" xfId="16778"/>
    <cellStyle name="Comma 22 2 3 3" xfId="5962"/>
    <cellStyle name="Comma 22 2 3 3 2" xfId="5173"/>
    <cellStyle name="Comma 22 2 3 3 3" xfId="6954"/>
    <cellStyle name="Comma 22 2 3 4" xfId="5966"/>
    <cellStyle name="Comma 22 2 3 4 2" xfId="16780"/>
    <cellStyle name="Comma 22 2 3 4 3" xfId="16782"/>
    <cellStyle name="Comma 22 2 3 5" xfId="6959"/>
    <cellStyle name="Comma 22 2 3 5 2" xfId="16788"/>
    <cellStyle name="Comma 22 2 3 5 3" xfId="16793"/>
    <cellStyle name="Comma 22 2 3 6" xfId="16797"/>
    <cellStyle name="Comma 22 2 3 6 2" xfId="16800"/>
    <cellStyle name="Comma 22 2 3 6 3" xfId="16803"/>
    <cellStyle name="Comma 22 2 3 7" xfId="16807"/>
    <cellStyle name="Comma 22 2 3 8" xfId="16810"/>
    <cellStyle name="Comma 22 2 4" xfId="16812"/>
    <cellStyle name="Comma 22 2 4 2" xfId="6964"/>
    <cellStyle name="Comma 22 2 4 2 2" xfId="16815"/>
    <cellStyle name="Comma 22 2 4 2 3" xfId="16816"/>
    <cellStyle name="Comma 22 2 4 3" xfId="16819"/>
    <cellStyle name="Comma 22 2 4 3 2" xfId="16822"/>
    <cellStyle name="Comma 22 2 4 3 3" xfId="16824"/>
    <cellStyle name="Comma 22 2 4 4" xfId="16826"/>
    <cellStyle name="Comma 22 2 4 4 2" xfId="16827"/>
    <cellStyle name="Comma 22 2 4 4 3" xfId="16828"/>
    <cellStyle name="Comma 22 2 4 5" xfId="16832"/>
    <cellStyle name="Comma 22 2 4 6" xfId="16835"/>
    <cellStyle name="Comma 22 2 5" xfId="16837"/>
    <cellStyle name="Comma 22 2 5 2" xfId="6970"/>
    <cellStyle name="Comma 22 2 5 3" xfId="16840"/>
    <cellStyle name="Comma 22 2 6" xfId="16842"/>
    <cellStyle name="Comma 22 2 6 2" xfId="6977"/>
    <cellStyle name="Comma 22 2 6 3" xfId="16846"/>
    <cellStyle name="Comma 22 2 7" xfId="13285"/>
    <cellStyle name="Comma 22 2 7 2" xfId="6982"/>
    <cellStyle name="Comma 22 2 7 3" xfId="16847"/>
    <cellStyle name="Comma 22 2 8" xfId="13287"/>
    <cellStyle name="Comma 22 2 8 2" xfId="16849"/>
    <cellStyle name="Comma 22 2 8 3" xfId="16850"/>
    <cellStyle name="Comma 22 2 9" xfId="16851"/>
    <cellStyle name="Comma 22 3" xfId="13928"/>
    <cellStyle name="Comma 22 3 2" xfId="13931"/>
    <cellStyle name="Comma 22 3 2 2" xfId="16853"/>
    <cellStyle name="Comma 22 3 2 2 2" xfId="16854"/>
    <cellStyle name="Comma 22 3 2 2 3" xfId="16855"/>
    <cellStyle name="Comma 22 3 2 3" xfId="16858"/>
    <cellStyle name="Comma 22 3 2 3 2" xfId="16859"/>
    <cellStyle name="Comma 22 3 2 3 3" xfId="16860"/>
    <cellStyle name="Comma 22 3 2 4" xfId="16864"/>
    <cellStyle name="Comma 22 3 2 4 2" xfId="16865"/>
    <cellStyle name="Comma 22 3 2 4 3" xfId="16866"/>
    <cellStyle name="Comma 22 3 2 5" xfId="16871"/>
    <cellStyle name="Comma 22 3 2 6" xfId="16875"/>
    <cellStyle name="Comma 22 3 3" xfId="13934"/>
    <cellStyle name="Comma 22 3 3 2" xfId="16877"/>
    <cellStyle name="Comma 22 3 3 3" xfId="16879"/>
    <cellStyle name="Comma 22 3 4" xfId="16881"/>
    <cellStyle name="Comma 22 3 4 2" xfId="9792"/>
    <cellStyle name="Comma 22 3 4 3" xfId="9797"/>
    <cellStyle name="Comma 22 3 5" xfId="16885"/>
    <cellStyle name="Comma 22 3 5 2" xfId="9838"/>
    <cellStyle name="Comma 22 3 5 3" xfId="9847"/>
    <cellStyle name="Comma 22 3 6" xfId="16888"/>
    <cellStyle name="Comma 22 3 6 2" xfId="9888"/>
    <cellStyle name="Comma 22 3 6 3" xfId="9895"/>
    <cellStyle name="Comma 22 3 7" xfId="13290"/>
    <cellStyle name="Comma 22 3 8" xfId="13292"/>
    <cellStyle name="Comma 22 4" xfId="13937"/>
    <cellStyle name="Comma 22 4 2" xfId="13940"/>
    <cellStyle name="Comma 22 4 2 2" xfId="13943"/>
    <cellStyle name="Comma 22 4 2 2 2" xfId="16889"/>
    <cellStyle name="Comma 22 4 2 2 3" xfId="16890"/>
    <cellStyle name="Comma 22 4 2 3" xfId="13947"/>
    <cellStyle name="Comma 22 4 2 3 2" xfId="16891"/>
    <cellStyle name="Comma 22 4 2 3 3" xfId="16892"/>
    <cellStyle name="Comma 22 4 2 4" xfId="16896"/>
    <cellStyle name="Comma 22 4 2 4 2" xfId="16897"/>
    <cellStyle name="Comma 22 4 2 4 3" xfId="16898"/>
    <cellStyle name="Comma 22 4 2 5" xfId="16903"/>
    <cellStyle name="Comma 22 4 2 6" xfId="16907"/>
    <cellStyle name="Comma 22 4 3" xfId="13950"/>
    <cellStyle name="Comma 22 4 3 2" xfId="13954"/>
    <cellStyle name="Comma 22 4 3 3" xfId="13957"/>
    <cellStyle name="Comma 22 4 4" xfId="13960"/>
    <cellStyle name="Comma 22 4 4 2" xfId="13964"/>
    <cellStyle name="Comma 22 4 4 3" xfId="13967"/>
    <cellStyle name="Comma 22 4 5" xfId="13970"/>
    <cellStyle name="Comma 22 4 5 2" xfId="16908"/>
    <cellStyle name="Comma 22 4 5 3" xfId="16909"/>
    <cellStyle name="Comma 22 4 6" xfId="13973"/>
    <cellStyle name="Comma 22 4 6 2" xfId="16912"/>
    <cellStyle name="Comma 22 4 6 3" xfId="16913"/>
    <cellStyle name="Comma 22 4 7" xfId="13295"/>
    <cellStyle name="Comma 22 4 8" xfId="13297"/>
    <cellStyle name="Comma 22 5" xfId="13975"/>
    <cellStyle name="Comma 22 5 2" xfId="13982"/>
    <cellStyle name="Comma 22 5 2 2" xfId="16916"/>
    <cellStyle name="Comma 22 5 2 2 2" xfId="16917"/>
    <cellStyle name="Comma 22 5 2 2 3" xfId="16918"/>
    <cellStyle name="Comma 22 5 2 3" xfId="16922"/>
    <cellStyle name="Comma 22 5 2 3 2" xfId="16923"/>
    <cellStyle name="Comma 22 5 2 3 3" xfId="16924"/>
    <cellStyle name="Comma 22 5 2 4" xfId="16926"/>
    <cellStyle name="Comma 22 5 2 4 2" xfId="16927"/>
    <cellStyle name="Comma 22 5 2 4 3" xfId="16928"/>
    <cellStyle name="Comma 22 5 2 5" xfId="16931"/>
    <cellStyle name="Comma 22 5 2 6" xfId="16935"/>
    <cellStyle name="Comma 22 5 3" xfId="13985"/>
    <cellStyle name="Comma 22 5 3 2" xfId="16938"/>
    <cellStyle name="Comma 22 5 3 3" xfId="16941"/>
    <cellStyle name="Comma 22 5 4" xfId="16943"/>
    <cellStyle name="Comma 22 5 4 2" xfId="16947"/>
    <cellStyle name="Comma 22 5 4 3" xfId="16949"/>
    <cellStyle name="Comma 22 5 5" xfId="16952"/>
    <cellStyle name="Comma 22 5 5 2" xfId="16953"/>
    <cellStyle name="Comma 22 5 5 3" xfId="16954"/>
    <cellStyle name="Comma 22 5 6" xfId="16958"/>
    <cellStyle name="Comma 22 5 6 2" xfId="16960"/>
    <cellStyle name="Comma 22 5 6 3" xfId="16961"/>
    <cellStyle name="Comma 22 5 7" xfId="16964"/>
    <cellStyle name="Comma 22 5 8" xfId="16965"/>
    <cellStyle name="Comma 22 6" xfId="13990"/>
    <cellStyle name="Comma 22 6 2" xfId="13994"/>
    <cellStyle name="Comma 22 6 3" xfId="13998"/>
    <cellStyle name="Comma 22 7" xfId="14000"/>
    <cellStyle name="Comma 22 7 2" xfId="14003"/>
    <cellStyle name="Comma 22 7 3" xfId="14006"/>
    <cellStyle name="Comma 22 8" xfId="14008"/>
    <cellStyle name="Comma 22 8 2" xfId="14011"/>
    <cellStyle name="Comma 22 8 2 2" xfId="16968"/>
    <cellStyle name="Comma 22 8 2 3" xfId="14671"/>
    <cellStyle name="Comma 22 8 3" xfId="14014"/>
    <cellStyle name="Comma 22 8 3 2" xfId="14224"/>
    <cellStyle name="Comma 22 8 3 3" xfId="14231"/>
    <cellStyle name="Comma 22 8 4" xfId="16970"/>
    <cellStyle name="Comma 22 8 4 2" xfId="16973"/>
    <cellStyle name="Comma 22 8 4 3" xfId="14738"/>
    <cellStyle name="Comma 22 8 5" xfId="16975"/>
    <cellStyle name="Comma 22 8 6" xfId="16977"/>
    <cellStyle name="Comma 22 9" xfId="14016"/>
    <cellStyle name="Comma 22 9 2" xfId="16979"/>
    <cellStyle name="Comma 22 9 3" xfId="16982"/>
    <cellStyle name="Comma 22_ADD BCA JABO - JUNI 2012" xfId="16984"/>
    <cellStyle name="Comma 23" xfId="13081"/>
    <cellStyle name="Comma 23 10" xfId="14018"/>
    <cellStyle name="Comma 23 2" xfId="14021"/>
    <cellStyle name="Comma 23 2 2" xfId="14023"/>
    <cellStyle name="Comma 23 2 3" xfId="14025"/>
    <cellStyle name="Comma 23 3" xfId="14029"/>
    <cellStyle name="Comma 23 3 2" xfId="14031"/>
    <cellStyle name="Comma 23 3 3" xfId="14033"/>
    <cellStyle name="Comma 23 4" xfId="14036"/>
    <cellStyle name="Comma 23 4 2" xfId="14038"/>
    <cellStyle name="Comma 23 4 2 2" xfId="14040"/>
    <cellStyle name="Comma 23 4 2 3" xfId="14043"/>
    <cellStyle name="Comma 23 4 3" xfId="14045"/>
    <cellStyle name="Comma 23 4 3 2" xfId="14048"/>
    <cellStyle name="Comma 23 4 3 3" xfId="14050"/>
    <cellStyle name="Comma 23 4 4" xfId="14052"/>
    <cellStyle name="Comma 23 4 4 2" xfId="14055"/>
    <cellStyle name="Comma 23 4 4 3" xfId="14057"/>
    <cellStyle name="Comma 23 4 5" xfId="14059"/>
    <cellStyle name="Comma 23 4 6" xfId="14061"/>
    <cellStyle name="Comma 23 5" xfId="14063"/>
    <cellStyle name="Comma 23 5 2" xfId="14067"/>
    <cellStyle name="Comma 23 5 3" xfId="14069"/>
    <cellStyle name="Comma 23 6" xfId="14072"/>
    <cellStyle name="Comma 23 6 2" xfId="14074"/>
    <cellStyle name="Comma 23 6 3" xfId="14077"/>
    <cellStyle name="Comma 23 7" xfId="14079"/>
    <cellStyle name="Comma 23 7 2" xfId="14081"/>
    <cellStyle name="Comma 23 7 3" xfId="14083"/>
    <cellStyle name="Comma 23 8" xfId="14085"/>
    <cellStyle name="Comma 23 8 2" xfId="14087"/>
    <cellStyle name="Comma 23 8 3" xfId="14089"/>
    <cellStyle name="Comma 23 9" xfId="14091"/>
    <cellStyle name="Comma 24" xfId="13084"/>
    <cellStyle name="Comma 24 10" xfId="14095"/>
    <cellStyle name="Comma 24 2" xfId="14100"/>
    <cellStyle name="Comma 24 2 2" xfId="14102"/>
    <cellStyle name="Comma 24 2 3" xfId="14104"/>
    <cellStyle name="Comma 24 2 4 2 2" xfId="16986"/>
    <cellStyle name="Comma 24 2 4 2 2 2" xfId="16622"/>
    <cellStyle name="Comma 24 2 4 2 2 2 2" xfId="16987"/>
    <cellStyle name="Comma 24 2 4 2 2 2 2 2" xfId="1599"/>
    <cellStyle name="Comma 24 2 4 2 2 2 2 3" xfId="1607"/>
    <cellStyle name="Comma 24 2 4 2 2 2 3" xfId="16988"/>
    <cellStyle name="Comma 24 2 4 2 2 2 3 2" xfId="16991"/>
    <cellStyle name="Comma 24 2 4 2 2 2 3 3" xfId="16998"/>
    <cellStyle name="Comma 24 2 4 2 2 2 4" xfId="16999"/>
    <cellStyle name="Comma 24 2 4 2 2 2 4 2" xfId="17001"/>
    <cellStyle name="Comma 24 2 4 2 2 2 4 3" xfId="17008"/>
    <cellStyle name="Comma 24 2 4 2 2 2 5" xfId="17009"/>
    <cellStyle name="Comma 24 2 4 2 2 2 6" xfId="17010"/>
    <cellStyle name="Comma 24 2 4 2 2 3" xfId="17011"/>
    <cellStyle name="Comma 24 2 4 2 2 3 2" xfId="17012"/>
    <cellStyle name="Comma 24 2 4 2 2 3 3" xfId="17014"/>
    <cellStyle name="Comma 24 2 4 2 2 4" xfId="17015"/>
    <cellStyle name="Comma 24 2 4 2 2 4 2" xfId="17016"/>
    <cellStyle name="Comma 24 2 4 2 2 4 3" xfId="17017"/>
    <cellStyle name="Comma 24 2 4 2 2 5" xfId="17018"/>
    <cellStyle name="Comma 24 2 4 2 2 5 2" xfId="17019"/>
    <cellStyle name="Comma 24 2 4 2 2 5 3" xfId="17020"/>
    <cellStyle name="Comma 24 2 4 2 2 6" xfId="17021"/>
    <cellStyle name="Comma 24 2 4 2 2 6 2" xfId="17023"/>
    <cellStyle name="Comma 24 2 4 2 2 6 3" xfId="17025"/>
    <cellStyle name="Comma 24 2 4 2 2 7" xfId="17026"/>
    <cellStyle name="Comma 24 2 4 2 2 8" xfId="17028"/>
    <cellStyle name="Comma 24 3" xfId="14108"/>
    <cellStyle name="Comma 24 3 2" xfId="14110"/>
    <cellStyle name="Comma 24 3 2 2" xfId="17029"/>
    <cellStyle name="Comma 24 3 2 2 2" xfId="17030"/>
    <cellStyle name="Comma 24 3 2 2 3" xfId="17032"/>
    <cellStyle name="Comma 24 3 2 3" xfId="17034"/>
    <cellStyle name="Comma 24 3 2 3 2" xfId="17035"/>
    <cellStyle name="Comma 24 3 2 3 3" xfId="17037"/>
    <cellStyle name="Comma 24 3 2 4" xfId="17041"/>
    <cellStyle name="Comma 24 3 2 4 2" xfId="17042"/>
    <cellStyle name="Comma 24 3 2 4 3" xfId="17044"/>
    <cellStyle name="Comma 24 3 2 5" xfId="17047"/>
    <cellStyle name="Comma 24 3 2 6" xfId="17050"/>
    <cellStyle name="Comma 24 3 3" xfId="14112"/>
    <cellStyle name="Comma 24 3 3 2" xfId="16630"/>
    <cellStyle name="Comma 24 3 3 3" xfId="16634"/>
    <cellStyle name="Comma 24 3 4" xfId="17051"/>
    <cellStyle name="Comma 24 3 4 2" xfId="16672"/>
    <cellStyle name="Comma 24 3 4 3" xfId="16679"/>
    <cellStyle name="Comma 24 3 5" xfId="17053"/>
    <cellStyle name="Comma 24 3 5 2" xfId="16713"/>
    <cellStyle name="Comma 24 3 5 2 2" xfId="16715"/>
    <cellStyle name="Comma 24 3 5 2 2 2" xfId="17056"/>
    <cellStyle name="Comma 24 3 5 2 2 2 2" xfId="1907"/>
    <cellStyle name="Comma 24 3 5 2 2 2 2 2" xfId="17059"/>
    <cellStyle name="Comma 24 3 5 2 2 2 2 3" xfId="17061"/>
    <cellStyle name="Comma 24 3 5 2 2 2 3" xfId="17062"/>
    <cellStyle name="Comma 24 3 5 2 2 2 3 2" xfId="11201"/>
    <cellStyle name="Comma 24 3 5 2 2 2 3 3" xfId="17064"/>
    <cellStyle name="Comma 24 3 5 2 2 2 4" xfId="17065"/>
    <cellStyle name="Comma 24 3 5 2 2 2 4 2" xfId="5813"/>
    <cellStyle name="Comma 24 3 5 2 2 2 4 3" xfId="17066"/>
    <cellStyle name="Comma 24 3 5 2 2 2 5" xfId="17067"/>
    <cellStyle name="Comma 24 3 5 2 2 2 6" xfId="17068"/>
    <cellStyle name="Comma 24 3 5 2 2 3" xfId="17069"/>
    <cellStyle name="Comma 24 3 5 2 2 3 2" xfId="1926"/>
    <cellStyle name="Comma 24 3 5 2 2 3 3" xfId="17071"/>
    <cellStyle name="Comma 24 3 5 2 2 4" xfId="17073"/>
    <cellStyle name="Comma 24 3 5 2 2 4 2" xfId="1942"/>
    <cellStyle name="Comma 24 3 5 2 2 4 3" xfId="17075"/>
    <cellStyle name="Comma 24 3 5 2 2 5" xfId="17078"/>
    <cellStyle name="Comma 24 3 5 2 2 5 2" xfId="1951"/>
    <cellStyle name="Comma 24 3 5 2 2 5 3" xfId="17080"/>
    <cellStyle name="Comma 24 3 5 2 2 6" xfId="17083"/>
    <cellStyle name="Comma 24 3 5 2 2 6 2" xfId="1961"/>
    <cellStyle name="Comma 24 3 5 2 2 6 3" xfId="17086"/>
    <cellStyle name="Comma 24 3 5 2 2 7" xfId="17088"/>
    <cellStyle name="Comma 24 3 5 2 2 8" xfId="17091"/>
    <cellStyle name="Comma 24 3 5 3" xfId="16720"/>
    <cellStyle name="Comma 24 3 6" xfId="9985"/>
    <cellStyle name="Comma 24 3 6 2" xfId="9993"/>
    <cellStyle name="Comma 24 3 6 3" xfId="9996"/>
    <cellStyle name="Comma 24 3 7" xfId="9999"/>
    <cellStyle name="Comma 24 3 8" xfId="10012"/>
    <cellStyle name="Comma 24 4" xfId="14115"/>
    <cellStyle name="Comma 24 4 2" xfId="14117"/>
    <cellStyle name="Comma 24 4 2 2" xfId="14119"/>
    <cellStyle name="Comma 24 4 2 3" xfId="14122"/>
    <cellStyle name="Comma 24 4 3" xfId="14124"/>
    <cellStyle name="Comma 24 4 3 2" xfId="14128"/>
    <cellStyle name="Comma 24 4 3 3" xfId="14131"/>
    <cellStyle name="Comma 24 4 4" xfId="14133"/>
    <cellStyle name="Comma 24 4 4 2" xfId="14137"/>
    <cellStyle name="Comma 24 4 4 3" xfId="14139"/>
    <cellStyle name="Comma 24 4 5" xfId="14141"/>
    <cellStyle name="Comma 24 4 6" xfId="10026"/>
    <cellStyle name="Comma 24 5" xfId="14143"/>
    <cellStyle name="Comma 24 5 2" xfId="14145"/>
    <cellStyle name="Comma 24 5 3" xfId="14147"/>
    <cellStyle name="Comma 24 6" xfId="14150"/>
    <cellStyle name="Comma 24 6 2" xfId="14152"/>
    <cellStyle name="Comma 24 6 3" xfId="8443"/>
    <cellStyle name="Comma 24 7" xfId="14154"/>
    <cellStyle name="Comma 24 7 2" xfId="14156"/>
    <cellStyle name="Comma 24 7 3" xfId="8449"/>
    <cellStyle name="Comma 24 8" xfId="14158"/>
    <cellStyle name="Comma 24 8 2" xfId="14160"/>
    <cellStyle name="Comma 24 8 3" xfId="8454"/>
    <cellStyle name="Comma 24 9" xfId="14162"/>
    <cellStyle name="Comma 25" xfId="17092"/>
    <cellStyle name="Comma 25 10" xfId="17094"/>
    <cellStyle name="Comma 25 11" xfId="17096"/>
    <cellStyle name="Comma 25 2" xfId="17098"/>
    <cellStyle name="Comma 25 2 2" xfId="17100"/>
    <cellStyle name="Comma 25 2 3" xfId="17103"/>
    <cellStyle name="Comma 25 3" xfId="17106"/>
    <cellStyle name="Comma 25 3 2" xfId="17108"/>
    <cellStyle name="Comma 25 3 2 2" xfId="17110"/>
    <cellStyle name="Comma 25 3 2 2 2" xfId="4177"/>
    <cellStyle name="Comma 25 3 2 2 3" xfId="4179"/>
    <cellStyle name="Comma 25 3 2 3" xfId="17112"/>
    <cellStyle name="Comma 25 3 2 3 2" xfId="17113"/>
    <cellStyle name="Comma 25 3 2 3 3" xfId="17114"/>
    <cellStyle name="Comma 25 3 2 4" xfId="17118"/>
    <cellStyle name="Comma 25 3 2 4 2" xfId="17119"/>
    <cellStyle name="Comma 25 3 2 4 3" xfId="17120"/>
    <cellStyle name="Comma 25 3 2 5" xfId="17124"/>
    <cellStyle name="Comma 25 3 2 6" xfId="17127"/>
    <cellStyle name="Comma 25 3 3" xfId="17129"/>
    <cellStyle name="Comma 25 3 3 2" xfId="17133"/>
    <cellStyle name="Comma 25 3 3 3" xfId="17135"/>
    <cellStyle name="Comma 25 3 4" xfId="17137"/>
    <cellStyle name="Comma 25 3 4 2" xfId="17139"/>
    <cellStyle name="Comma 25 3 4 3" xfId="17140"/>
    <cellStyle name="Comma 25 3 5" xfId="17142"/>
    <cellStyle name="Comma 25 3 5 2" xfId="17143"/>
    <cellStyle name="Comma 25 3 5 3" xfId="17144"/>
    <cellStyle name="Comma 25 3 6" xfId="17145"/>
    <cellStyle name="Comma 25 3 6 2" xfId="17151"/>
    <cellStyle name="Comma 25 3 6 3" xfId="17152"/>
    <cellStyle name="Comma 25 3 7" xfId="17154"/>
    <cellStyle name="Comma 25 3 8" xfId="17159"/>
    <cellStyle name="Comma 25 4" xfId="17160"/>
    <cellStyle name="Comma 25 4 2" xfId="17162"/>
    <cellStyle name="Comma 25 4 2 2" xfId="17164"/>
    <cellStyle name="Comma 25 4 2 3" xfId="17167"/>
    <cellStyle name="Comma 25 4 3" xfId="17169"/>
    <cellStyle name="Comma 25 4 3 2" xfId="17172"/>
    <cellStyle name="Comma 25 4 3 3" xfId="17174"/>
    <cellStyle name="Comma 25 4 4" xfId="17176"/>
    <cellStyle name="Comma 25 4 4 2" xfId="17179"/>
    <cellStyle name="Comma 25 4 4 3" xfId="17181"/>
    <cellStyle name="Comma 25 4 5" xfId="17183"/>
    <cellStyle name="Comma 25 4 6" xfId="17186"/>
    <cellStyle name="Comma 25 5" xfId="17188"/>
    <cellStyle name="Comma 25 5 10" xfId="17191"/>
    <cellStyle name="Comma 25 5 11" xfId="17193"/>
    <cellStyle name="Comma 25 5 2" xfId="17194"/>
    <cellStyle name="Comma 25 5 2 10" xfId="17197"/>
    <cellStyle name="Comma 25 5 2 2" xfId="17200"/>
    <cellStyle name="Comma 25 5 2 2 2" xfId="17201"/>
    <cellStyle name="Comma 25 5 2 2 2 2" xfId="17204"/>
    <cellStyle name="Comma 25 5 2 2 2 2 2" xfId="17205"/>
    <cellStyle name="Comma 25 5 2 2 2 2 3" xfId="17206"/>
    <cellStyle name="Comma 25 5 2 2 2 3" xfId="17208"/>
    <cellStyle name="Comma 25 5 2 2 2 3 2" xfId="17209"/>
    <cellStyle name="Comma 25 5 2 2 2 3 3" xfId="17210"/>
    <cellStyle name="Comma 25 5 2 2 2 4" xfId="17212"/>
    <cellStyle name="Comma 25 5 2 2 2 4 2" xfId="17213"/>
    <cellStyle name="Comma 25 5 2 2 2 4 3" xfId="17214"/>
    <cellStyle name="Comma 25 5 2 2 2 5" xfId="17216"/>
    <cellStyle name="Comma 25 5 2 2 2 6" xfId="17217"/>
    <cellStyle name="Comma 25 5 2 2 3" xfId="17218"/>
    <cellStyle name="Comma 25 5 2 2 3 2" xfId="17220"/>
    <cellStyle name="Comma 25 5 2 2 3 3" xfId="17221"/>
    <cellStyle name="Comma 25 5 2 2 4" xfId="17222"/>
    <cellStyle name="Comma 25 5 2 2 4 2" xfId="17223"/>
    <cellStyle name="Comma 25 5 2 2 4 3" xfId="17224"/>
    <cellStyle name="Comma 25 5 2 2 5" xfId="17225"/>
    <cellStyle name="Comma 25 5 2 2 5 2" xfId="17226"/>
    <cellStyle name="Comma 25 5 2 2 5 3" xfId="17227"/>
    <cellStyle name="Comma 25 5 2 2 6" xfId="407"/>
    <cellStyle name="Comma 25 5 2 2 6 2" xfId="17228"/>
    <cellStyle name="Comma 25 5 2 2 6 3" xfId="17229"/>
    <cellStyle name="Comma 25 5 2 2 7" xfId="2049"/>
    <cellStyle name="Comma 25 5 2 2 8" xfId="17230"/>
    <cellStyle name="Comma 25 5 2 3" xfId="17232"/>
    <cellStyle name="Comma 25 5 2 3 2" xfId="17234"/>
    <cellStyle name="Comma 25 5 2 3 2 2" xfId="17237"/>
    <cellStyle name="Comma 25 5 2 3 2 2 2" xfId="17238"/>
    <cellStyle name="Comma 25 5 2 3 2 2 3" xfId="17239"/>
    <cellStyle name="Comma 25 5 2 3 2 3" xfId="17240"/>
    <cellStyle name="Comma 25 5 2 3 2 3 2" xfId="17241"/>
    <cellStyle name="Comma 25 5 2 3 2 3 3" xfId="17242"/>
    <cellStyle name="Comma 25 5 2 3 2 4" xfId="17243"/>
    <cellStyle name="Comma 25 5 2 3 2 4 2" xfId="17244"/>
    <cellStyle name="Comma 25 5 2 3 2 4 3" xfId="17245"/>
    <cellStyle name="Comma 25 5 2 3 2 5" xfId="17246"/>
    <cellStyle name="Comma 25 5 2 3 2 6" xfId="17247"/>
    <cellStyle name="Comma 25 5 2 3 3" xfId="17248"/>
    <cellStyle name="Comma 25 5 2 3 3 2" xfId="17249"/>
    <cellStyle name="Comma 25 5 2 3 3 3" xfId="17250"/>
    <cellStyle name="Comma 25 5 2 3 4" xfId="17251"/>
    <cellStyle name="Comma 25 5 2 3 4 2" xfId="17252"/>
    <cellStyle name="Comma 25 5 2 3 4 3" xfId="17253"/>
    <cellStyle name="Comma 25 5 2 3 5" xfId="17254"/>
    <cellStyle name="Comma 25 5 2 3 5 2" xfId="17255"/>
    <cellStyle name="Comma 25 5 2 3 5 3" xfId="17256"/>
    <cellStyle name="Comma 25 5 2 3 6" xfId="417"/>
    <cellStyle name="Comma 25 5 2 3 6 2" xfId="17257"/>
    <cellStyle name="Comma 25 5 2 3 6 3" xfId="17258"/>
    <cellStyle name="Comma 25 5 2 3 7" xfId="6467"/>
    <cellStyle name="Comma 25 5 2 3 8" xfId="17259"/>
    <cellStyle name="Comma 25 5 2 4" xfId="17261"/>
    <cellStyle name="Comma 25 5 2 4 2" xfId="17262"/>
    <cellStyle name="Comma 25 5 2 4 2 2" xfId="8489"/>
    <cellStyle name="Comma 25 5 2 4 2 3" xfId="8491"/>
    <cellStyle name="Comma 25 5 2 4 3" xfId="17263"/>
    <cellStyle name="Comma 25 5 2 4 3 2" xfId="17264"/>
    <cellStyle name="Comma 25 5 2 4 3 3" xfId="17265"/>
    <cellStyle name="Comma 25 5 2 4 4" xfId="17266"/>
    <cellStyle name="Comma 25 5 2 4 4 2" xfId="17267"/>
    <cellStyle name="Comma 25 5 2 4 4 3" xfId="17268"/>
    <cellStyle name="Comma 25 5 2 4 5" xfId="17269"/>
    <cellStyle name="Comma 25 5 2 4 6" xfId="429"/>
    <cellStyle name="Comma 25 5 2 5" xfId="17270"/>
    <cellStyle name="Comma 25 5 2 5 2" xfId="17271"/>
    <cellStyle name="Comma 25 5 2 5 3" xfId="17272"/>
    <cellStyle name="Comma 25 5 2 6" xfId="17274"/>
    <cellStyle name="Comma 25 5 2 6 2" xfId="17276"/>
    <cellStyle name="Comma 25 5 2 6 3" xfId="17278"/>
    <cellStyle name="Comma 25 5 2 7" xfId="17280"/>
    <cellStyle name="Comma 25 5 2 7 2" xfId="17281"/>
    <cellStyle name="Comma 25 5 2 7 3" xfId="17282"/>
    <cellStyle name="Comma 25 5 2 8" xfId="17284"/>
    <cellStyle name="Comma 25 5 2 8 2" xfId="17285"/>
    <cellStyle name="Comma 25 5 2 8 3" xfId="17286"/>
    <cellStyle name="Comma 25 5 2 9" xfId="17287"/>
    <cellStyle name="Comma 25 5 3" xfId="17288"/>
    <cellStyle name="Comma 25 5 3 2" xfId="17291"/>
    <cellStyle name="Comma 25 5 3 2 2" xfId="17292"/>
    <cellStyle name="Comma 25 5 3 2 2 2" xfId="17293"/>
    <cellStyle name="Comma 25 5 3 2 2 3" xfId="17295"/>
    <cellStyle name="Comma 25 5 3 2 3" xfId="17297"/>
    <cellStyle name="Comma 25 5 3 2 3 2" xfId="17298"/>
    <cellStyle name="Comma 25 5 3 2 3 3" xfId="17299"/>
    <cellStyle name="Comma 25 5 3 2 4" xfId="17300"/>
    <cellStyle name="Comma 25 5 3 2 4 2" xfId="17301"/>
    <cellStyle name="Comma 25 5 3 2 4 3" xfId="17302"/>
    <cellStyle name="Comma 25 5 3 2 5" xfId="17303"/>
    <cellStyle name="Comma 25 5 3 2 6" xfId="17304"/>
    <cellStyle name="Comma 25 5 3 3" xfId="17305"/>
    <cellStyle name="Comma 25 5 3 3 2" xfId="17307"/>
    <cellStyle name="Comma 25 5 3 3 3" xfId="17308"/>
    <cellStyle name="Comma 25 5 3 4" xfId="17309"/>
    <cellStyle name="Comma 25 5 3 4 2" xfId="17310"/>
    <cellStyle name="Comma 25 5 3 4 3" xfId="17311"/>
    <cellStyle name="Comma 25 5 3 5" xfId="3681"/>
    <cellStyle name="Comma 25 5 3 5 2" xfId="17312"/>
    <cellStyle name="Comma 25 5 3 5 3" xfId="17313"/>
    <cellStyle name="Comma 25 5 3 6" xfId="3689"/>
    <cellStyle name="Comma 25 5 3 6 2" xfId="17315"/>
    <cellStyle name="Comma 25 5 3 6 3" xfId="17317"/>
    <cellStyle name="Comma 25 5 3 7" xfId="17319"/>
    <cellStyle name="Comma 25 5 3 8" xfId="17321"/>
    <cellStyle name="Comma 25 5 4" xfId="17322"/>
    <cellStyle name="Comma 25 5 4 10" xfId="1570"/>
    <cellStyle name="Comma 25 5 4 2" xfId="17324"/>
    <cellStyle name="Comma 25 5 4 2 2" xfId="17325"/>
    <cellStyle name="Comma 25 5 4 2 2 2" xfId="17327"/>
    <cellStyle name="Comma 25 5 4 2 2 2 2" xfId="17329"/>
    <cellStyle name="Comma 25 5 4 2 2 2 3" xfId="17331"/>
    <cellStyle name="Comma 25 5 4 2 2 3" xfId="5302"/>
    <cellStyle name="Comma 25 5 4 2 2 3 2" xfId="17334"/>
    <cellStyle name="Comma 25 5 4 2 2 3 3" xfId="17337"/>
    <cellStyle name="Comma 25 5 4 2 2 4" xfId="5306"/>
    <cellStyle name="Comma 25 5 4 2 2 4 2" xfId="17340"/>
    <cellStyle name="Comma 25 5 4 2 2 4 3" xfId="17343"/>
    <cellStyle name="Comma 25 5 4 2 2 5" xfId="17347"/>
    <cellStyle name="Comma 25 5 4 2 2 6" xfId="17351"/>
    <cellStyle name="Comma 25 5 4 2 3" xfId="17352"/>
    <cellStyle name="Comma 25 5 4 2 3 2" xfId="17353"/>
    <cellStyle name="Comma 25 5 4 2 3 3" xfId="5309"/>
    <cellStyle name="Comma 25 5 4 2 4" xfId="17354"/>
    <cellStyle name="Comma 25 5 4 2 4 2" xfId="17355"/>
    <cellStyle name="Comma 25 5 4 2 4 3" xfId="234"/>
    <cellStyle name="Comma 25 5 4 2 5" xfId="17356"/>
    <cellStyle name="Comma 25 5 4 2 5 2" xfId="17357"/>
    <cellStyle name="Comma 25 5 4 2 5 3" xfId="5323"/>
    <cellStyle name="Comma 25 5 4 2 6" xfId="17358"/>
    <cellStyle name="Comma 25 5 4 2 6 2" xfId="17359"/>
    <cellStyle name="Comma 25 5 4 2 6 3" xfId="5358"/>
    <cellStyle name="Comma 25 5 4 2 7" xfId="9378"/>
    <cellStyle name="Comma 25 5 4 2 8" xfId="9381"/>
    <cellStyle name="Comma 25 5 4 3" xfId="17360"/>
    <cellStyle name="Comma 25 5 4 3 2" xfId="17362"/>
    <cellStyle name="Comma 25 5 4 3 2 2" xfId="17364"/>
    <cellStyle name="Comma 25 5 4 3 2 2 2" xfId="17365"/>
    <cellStyle name="Comma 25 5 4 3 2 2 3" xfId="17366"/>
    <cellStyle name="Comma 25 5 4 3 2 3" xfId="17367"/>
    <cellStyle name="Comma 25 5 4 3 2 3 2" xfId="17368"/>
    <cellStyle name="Comma 25 5 4 3 2 3 3" xfId="17369"/>
    <cellStyle name="Comma 25 5 4 3 2 4" xfId="17370"/>
    <cellStyle name="Comma 25 5 4 3 2 4 2" xfId="17371"/>
    <cellStyle name="Comma 25 5 4 3 2 4 3" xfId="17372"/>
    <cellStyle name="Comma 25 5 4 3 2 5" xfId="17375"/>
    <cellStyle name="Comma 25 5 4 3 2 6" xfId="17378"/>
    <cellStyle name="Comma 25 5 4 3 3" xfId="17379"/>
    <cellStyle name="Comma 25 5 4 3 3 2" xfId="14572"/>
    <cellStyle name="Comma 25 5 4 3 3 3" xfId="14576"/>
    <cellStyle name="Comma 25 5 4 3 4" xfId="17380"/>
    <cellStyle name="Comma 25 5 4 3 4 2" xfId="17381"/>
    <cellStyle name="Comma 25 5 4 3 4 3" xfId="17382"/>
    <cellStyle name="Comma 25 5 4 3 5" xfId="17383"/>
    <cellStyle name="Comma 25 5 4 3 5 2" xfId="17384"/>
    <cellStyle name="Comma 25 5 4 3 5 3" xfId="17385"/>
    <cellStyle name="Comma 25 5 4 3 6" xfId="17386"/>
    <cellStyle name="Comma 25 5 4 3 6 2" xfId="17387"/>
    <cellStyle name="Comma 25 5 4 3 6 3" xfId="17388"/>
    <cellStyle name="Comma 25 5 4 3 7" xfId="17389"/>
    <cellStyle name="Comma 25 5 4 3 8" xfId="17390"/>
    <cellStyle name="Comma 25 5 4 4" xfId="17391"/>
    <cellStyle name="Comma 25 5 4 4 2" xfId="17392"/>
    <cellStyle name="Comma 25 5 4 4 2 2" xfId="17393"/>
    <cellStyle name="Comma 25 5 4 4 2 3" xfId="17395"/>
    <cellStyle name="Comma 25 5 4 4 3" xfId="17396"/>
    <cellStyle name="Comma 25 5 4 4 3 2" xfId="17397"/>
    <cellStyle name="Comma 25 5 4 4 3 3" xfId="17399"/>
    <cellStyle name="Comma 25 5 4 4 4" xfId="17400"/>
    <cellStyle name="Comma 25 5 4 4 4 2" xfId="17401"/>
    <cellStyle name="Comma 25 5 4 4 4 3" xfId="17403"/>
    <cellStyle name="Comma 25 5 4 4 5" xfId="17404"/>
    <cellStyle name="Comma 25 5 4 4 6" xfId="17405"/>
    <cellStyle name="Comma 25 5 4 5" xfId="3695"/>
    <cellStyle name="Comma 25 5 4 5 2" xfId="17406"/>
    <cellStyle name="Comma 25 5 4 5 3" xfId="17407"/>
    <cellStyle name="Comma 25 5 4 6" xfId="3709"/>
    <cellStyle name="Comma 25 5 4 6 2" xfId="17409"/>
    <cellStyle name="Comma 25 5 4 6 3" xfId="17411"/>
    <cellStyle name="Comma 25 5 4 7" xfId="17413"/>
    <cellStyle name="Comma 25 5 4 7 2" xfId="17414"/>
    <cellStyle name="Comma 25 5 4 7 3" xfId="17415"/>
    <cellStyle name="Comma 25 5 4 8" xfId="17417"/>
    <cellStyle name="Comma 25 5 4 8 2" xfId="17418"/>
    <cellStyle name="Comma 25 5 4 8 3" xfId="17419"/>
    <cellStyle name="Comma 25 5 4 9" xfId="17420"/>
    <cellStyle name="Comma 25 5 5" xfId="17421"/>
    <cellStyle name="Comma 25 5 5 2" xfId="17422"/>
    <cellStyle name="Comma 25 5 5 2 2" xfId="17424"/>
    <cellStyle name="Comma 25 5 5 2 3" xfId="17426"/>
    <cellStyle name="Comma 25 5 5 3" xfId="17427"/>
    <cellStyle name="Comma 25 5 5 3 2" xfId="17430"/>
    <cellStyle name="Comma 25 5 5 3 3" xfId="17432"/>
    <cellStyle name="Comma 25 5 5 4" xfId="17433"/>
    <cellStyle name="Comma 25 5 5 4 2" xfId="17436"/>
    <cellStyle name="Comma 25 5 5 4 3" xfId="17439"/>
    <cellStyle name="Comma 25 5 5 5" xfId="3738"/>
    <cellStyle name="Comma 25 5 5 6" xfId="3746"/>
    <cellStyle name="Comma 25 5 6" xfId="17440"/>
    <cellStyle name="Comma 25 5 6 2" xfId="17442"/>
    <cellStyle name="Comma 25 5 6 3" xfId="17443"/>
    <cellStyle name="Comma 25 5 7" xfId="17444"/>
    <cellStyle name="Comma 25 5 7 2" xfId="17446"/>
    <cellStyle name="Comma 25 5 7 3" xfId="17448"/>
    <cellStyle name="Comma 25 5 8" xfId="17449"/>
    <cellStyle name="Comma 25 5 8 2" xfId="17451"/>
    <cellStyle name="Comma 25 5 8 3" xfId="12706"/>
    <cellStyle name="Comma 25 5 9" xfId="17453"/>
    <cellStyle name="Comma 25 5 9 2" xfId="17456"/>
    <cellStyle name="Comma 25 5 9 3" xfId="12718"/>
    <cellStyle name="Comma 25 6" xfId="10401"/>
    <cellStyle name="Comma 25 6 2" xfId="17457"/>
    <cellStyle name="Comma 25 6 3" xfId="17459"/>
    <cellStyle name="Comma 25 7" xfId="10404"/>
    <cellStyle name="Comma 25 7 2" xfId="17461"/>
    <cellStyle name="Comma 25 7 3" xfId="17463"/>
    <cellStyle name="Comma 25 8" xfId="17466"/>
    <cellStyle name="Comma 25 8 2" xfId="17468"/>
    <cellStyle name="Comma 25 8 3" xfId="17470"/>
    <cellStyle name="Comma 25 9" xfId="17474"/>
    <cellStyle name="Comma 25 9 2" xfId="17477"/>
    <cellStyle name="Comma 25 9 3" xfId="17479"/>
    <cellStyle name="Comma 26" xfId="7828"/>
    <cellStyle name="Comma 26 10" xfId="17480"/>
    <cellStyle name="Comma 26 2" xfId="17481"/>
    <cellStyle name="Comma 26 2 2" xfId="17483"/>
    <cellStyle name="Comma 26 2 3" xfId="17486"/>
    <cellStyle name="Comma 26 3" xfId="17489"/>
    <cellStyle name="Comma 26 3 2" xfId="17491"/>
    <cellStyle name="Comma 26 3 2 2" xfId="17493"/>
    <cellStyle name="Comma 26 3 2 2 2" xfId="17394"/>
    <cellStyle name="Comma 26 3 2 2 3" xfId="15870"/>
    <cellStyle name="Comma 26 3 2 3" xfId="17495"/>
    <cellStyle name="Comma 26 3 2 3 2" xfId="17398"/>
    <cellStyle name="Comma 26 3 2 3 3" xfId="15943"/>
    <cellStyle name="Comma 26 3 2 4" xfId="17499"/>
    <cellStyle name="Comma 26 3 2 4 2" xfId="17402"/>
    <cellStyle name="Comma 26 3 2 4 3" xfId="16005"/>
    <cellStyle name="Comma 26 3 2 5" xfId="17502"/>
    <cellStyle name="Comma 26 3 2 6" xfId="17504"/>
    <cellStyle name="Comma 26 3 3" xfId="17506"/>
    <cellStyle name="Comma 26 3 3 2" xfId="17510"/>
    <cellStyle name="Comma 26 3 3 3" xfId="17512"/>
    <cellStyle name="Comma 26 3 4" xfId="17515"/>
    <cellStyle name="Comma 26 3 4 2" xfId="17517"/>
    <cellStyle name="Comma 26 3 4 3" xfId="17518"/>
    <cellStyle name="Comma 26 3 5" xfId="17521"/>
    <cellStyle name="Comma 26 3 5 2" xfId="17522"/>
    <cellStyle name="Comma 26 3 5 3" xfId="17523"/>
    <cellStyle name="Comma 26 3 6" xfId="17524"/>
    <cellStyle name="Comma 26 3 6 2" xfId="17527"/>
    <cellStyle name="Comma 26 3 6 3" xfId="17528"/>
    <cellStyle name="Comma 26 3 7" xfId="17530"/>
    <cellStyle name="Comma 26 3 8" xfId="17532"/>
    <cellStyle name="Comma 26 4" xfId="17533"/>
    <cellStyle name="Comma 26 4 2" xfId="17535"/>
    <cellStyle name="Comma 26 4 2 2" xfId="17537"/>
    <cellStyle name="Comma 26 4 2 3" xfId="17539"/>
    <cellStyle name="Comma 26 4 3" xfId="17540"/>
    <cellStyle name="Comma 26 4 3 2" xfId="17543"/>
    <cellStyle name="Comma 26 4 3 3" xfId="17544"/>
    <cellStyle name="Comma 26 4 4" xfId="17546"/>
    <cellStyle name="Comma 26 4 4 2" xfId="17548"/>
    <cellStyle name="Comma 26 4 4 3" xfId="17549"/>
    <cellStyle name="Comma 26 4 5" xfId="17551"/>
    <cellStyle name="Comma 26 4 6" xfId="17552"/>
    <cellStyle name="Comma 26 5" xfId="17553"/>
    <cellStyle name="Comma 26 5 2" xfId="17555"/>
    <cellStyle name="Comma 26 5 3" xfId="17557"/>
    <cellStyle name="Comma 26 6" xfId="10411"/>
    <cellStyle name="Comma 26 6 2" xfId="463"/>
    <cellStyle name="Comma 26 6 3" xfId="486"/>
    <cellStyle name="Comma 26 7" xfId="10414"/>
    <cellStyle name="Comma 26 7 2" xfId="17560"/>
    <cellStyle name="Comma 26 7 3" xfId="17561"/>
    <cellStyle name="Comma 26 8" xfId="17563"/>
    <cellStyle name="Comma 26 8 2" xfId="17565"/>
    <cellStyle name="Comma 26 8 3" xfId="17566"/>
    <cellStyle name="Comma 26 9" xfId="17569"/>
    <cellStyle name="Comma 27" xfId="7832"/>
    <cellStyle name="Comma 27 10" xfId="17571"/>
    <cellStyle name="Comma 27 2" xfId="17573"/>
    <cellStyle name="Comma 27 2 10" xfId="13474"/>
    <cellStyle name="Comma 27 2 2" xfId="17575"/>
    <cellStyle name="Comma 27 2 2 2" xfId="17578"/>
    <cellStyle name="Comma 27 2 2 2 2" xfId="17580"/>
    <cellStyle name="Comma 27 2 2 2 2 2" xfId="17583"/>
    <cellStyle name="Comma 27 2 2 2 2 3" xfId="17585"/>
    <cellStyle name="Comma 27 2 2 2 3" xfId="17586"/>
    <cellStyle name="Comma 27 2 2 2 3 2" xfId="17590"/>
    <cellStyle name="Comma 27 2 2 2 3 3" xfId="17592"/>
    <cellStyle name="Comma 27 2 2 2 4" xfId="17593"/>
    <cellStyle name="Comma 27 2 2 2 4 2" xfId="17595"/>
    <cellStyle name="Comma 27 2 2 2 4 3" xfId="17597"/>
    <cellStyle name="Comma 27 2 2 2 5" xfId="17598"/>
    <cellStyle name="Comma 27 2 2 2 6" xfId="17599"/>
    <cellStyle name="Comma 27 2 2 3" xfId="17601"/>
    <cellStyle name="Comma 27 2 2 3 2" xfId="17604"/>
    <cellStyle name="Comma 27 2 2 3 3" xfId="17607"/>
    <cellStyle name="Comma 27 2 2 4" xfId="7914"/>
    <cellStyle name="Comma 27 2 2 4 2" xfId="17609"/>
    <cellStyle name="Comma 27 2 2 4 3" xfId="17611"/>
    <cellStyle name="Comma 27 2 2 5" xfId="7918"/>
    <cellStyle name="Comma 27 2 2 5 2" xfId="16489"/>
    <cellStyle name="Comma 27 2 2 5 3" xfId="16493"/>
    <cellStyle name="Comma 27 2 2 6" xfId="13892"/>
    <cellStyle name="Comma 27 2 2 6 2" xfId="16503"/>
    <cellStyle name="Comma 27 2 2 6 3" xfId="16505"/>
    <cellStyle name="Comma 27 2 2 7" xfId="16509"/>
    <cellStyle name="Comma 27 2 2 8" xfId="16512"/>
    <cellStyle name="Comma 27 2 3" xfId="17614"/>
    <cellStyle name="Comma 27 2 3 2" xfId="17619"/>
    <cellStyle name="Comma 27 2 3 2 2" xfId="17621"/>
    <cellStyle name="Comma 27 2 3 2 2 2" xfId="17623"/>
    <cellStyle name="Comma 27 2 3 2 2 3" xfId="17625"/>
    <cellStyle name="Comma 27 2 3 2 3" xfId="17626"/>
    <cellStyle name="Comma 27 2 3 2 3 2" xfId="17628"/>
    <cellStyle name="Comma 27 2 3 2 3 3" xfId="17630"/>
    <cellStyle name="Comma 27 2 3 2 4" xfId="17631"/>
    <cellStyle name="Comma 27 2 3 2 4 2" xfId="17635"/>
    <cellStyle name="Comma 27 2 3 2 4 3" xfId="17639"/>
    <cellStyle name="Comma 27 2 3 2 5" xfId="17640"/>
    <cellStyle name="Comma 27 2 3 2 6" xfId="17641"/>
    <cellStyle name="Comma 27 2 3 3" xfId="17643"/>
    <cellStyle name="Comma 27 2 3 3 2" xfId="17646"/>
    <cellStyle name="Comma 27 2 3 3 3" xfId="17648"/>
    <cellStyle name="Comma 27 2 3 4" xfId="17649"/>
    <cellStyle name="Comma 27 2 3 4 2" xfId="17651"/>
    <cellStyle name="Comma 27 2 3 4 3" xfId="17653"/>
    <cellStyle name="Comma 27 2 3 5" xfId="13896"/>
    <cellStyle name="Comma 27 2 3 5 2" xfId="16533"/>
    <cellStyle name="Comma 27 2 3 5 3" xfId="16538"/>
    <cellStyle name="Comma 27 2 3 6" xfId="8326"/>
    <cellStyle name="Comma 27 2 3 6 2" xfId="16552"/>
    <cellStyle name="Comma 27 2 3 6 3" xfId="16554"/>
    <cellStyle name="Comma 27 2 3 7" xfId="8330"/>
    <cellStyle name="Comma 27 2 3 8" xfId="16558"/>
    <cellStyle name="Comma 27 2 4" xfId="17657"/>
    <cellStyle name="Comma 27 2 4 2" xfId="17661"/>
    <cellStyle name="Comma 27 2 4 2 2" xfId="17663"/>
    <cellStyle name="Comma 27 2 4 2 3" xfId="17664"/>
    <cellStyle name="Comma 27 2 4 3" xfId="17665"/>
    <cellStyle name="Comma 27 2 4 3 2" xfId="17668"/>
    <cellStyle name="Comma 27 2 4 3 3" xfId="17670"/>
    <cellStyle name="Comma 27 2 4 4" xfId="17671"/>
    <cellStyle name="Comma 27 2 4 4 2" xfId="17673"/>
    <cellStyle name="Comma 27 2 4 4 3" xfId="17675"/>
    <cellStyle name="Comma 27 2 4 5" xfId="13901"/>
    <cellStyle name="Comma 27 2 4 6" xfId="8336"/>
    <cellStyle name="Comma 27 2 5" xfId="17679"/>
    <cellStyle name="Comma 27 2 5 2" xfId="17682"/>
    <cellStyle name="Comma 27 2 5 3" xfId="17684"/>
    <cellStyle name="Comma 27 2 6" xfId="17686"/>
    <cellStyle name="Comma 27 2 6 2" xfId="17688"/>
    <cellStyle name="Comma 27 2 6 3" xfId="17690"/>
    <cellStyle name="Comma 27 2 7" xfId="17693"/>
    <cellStyle name="Comma 27 2 7 2" xfId="17696"/>
    <cellStyle name="Comma 27 2 7 3" xfId="17698"/>
    <cellStyle name="Comma 27 2 8" xfId="17700"/>
    <cellStyle name="Comma 27 2 8 2" xfId="17703"/>
    <cellStyle name="Comma 27 2 8 3" xfId="17704"/>
    <cellStyle name="Comma 27 2 9" xfId="17706"/>
    <cellStyle name="Comma 27 3" xfId="17707"/>
    <cellStyle name="Comma 27 3 2" xfId="17709"/>
    <cellStyle name="Comma 27 3 2 2" xfId="17711"/>
    <cellStyle name="Comma 27 3 2 2 2" xfId="17713"/>
    <cellStyle name="Comma 27 3 2 2 3" xfId="17715"/>
    <cellStyle name="Comma 27 3 2 3" xfId="17719"/>
    <cellStyle name="Comma 27 3 2 3 2" xfId="17722"/>
    <cellStyle name="Comma 27 3 2 3 3" xfId="17725"/>
    <cellStyle name="Comma 27 3 2 4" xfId="17732"/>
    <cellStyle name="Comma 27 3 2 4 2" xfId="17735"/>
    <cellStyle name="Comma 27 3 2 4 3" xfId="17738"/>
    <cellStyle name="Comma 27 3 2 5" xfId="13979"/>
    <cellStyle name="Comma 27 3 2 6" xfId="13987"/>
    <cellStyle name="Comma 27 3 3" xfId="17742"/>
    <cellStyle name="Comma 27 3 3 2" xfId="17747"/>
    <cellStyle name="Comma 27 3 3 3" xfId="17752"/>
    <cellStyle name="Comma 27 3 4" xfId="17757"/>
    <cellStyle name="Comma 27 3 4 2" xfId="17760"/>
    <cellStyle name="Comma 27 3 4 3" xfId="17763"/>
    <cellStyle name="Comma 27 3 5" xfId="17768"/>
    <cellStyle name="Comma 27 3 5 2" xfId="17770"/>
    <cellStyle name="Comma 27 3 5 3" xfId="17773"/>
    <cellStyle name="Comma 27 3 6" xfId="10061"/>
    <cellStyle name="Comma 27 3 6 2" xfId="17777"/>
    <cellStyle name="Comma 27 3 6 3" xfId="17780"/>
    <cellStyle name="Comma 27 3 7" xfId="10065"/>
    <cellStyle name="Comma 27 3 8" xfId="17783"/>
    <cellStyle name="Comma 27 4" xfId="17785"/>
    <cellStyle name="Comma 27 4 2" xfId="17787"/>
    <cellStyle name="Comma 27 4 2 2" xfId="17789"/>
    <cellStyle name="Comma 27 4 2 3" xfId="17792"/>
    <cellStyle name="Comma 27 4 3" xfId="17794"/>
    <cellStyle name="Comma 27 4 3 2" xfId="17797"/>
    <cellStyle name="Comma 27 4 3 3" xfId="17799"/>
    <cellStyle name="Comma 27 4 4" xfId="17802"/>
    <cellStyle name="Comma 27 4 4 2" xfId="17805"/>
    <cellStyle name="Comma 27 4 4 3" xfId="17807"/>
    <cellStyle name="Comma 27 4 5" xfId="17810"/>
    <cellStyle name="Comma 27 4 6" xfId="10069"/>
    <cellStyle name="Comma 27 5" xfId="34"/>
    <cellStyle name="Comma 27 5 2" xfId="17812"/>
    <cellStyle name="Comma 27 5 3" xfId="17814"/>
    <cellStyle name="Comma 27 6" xfId="75"/>
    <cellStyle name="Comma 27 6 2" xfId="17817"/>
    <cellStyle name="Comma 27 6 3" xfId="17820"/>
    <cellStyle name="Comma 27 7" xfId="10420"/>
    <cellStyle name="Comma 27 7 2" xfId="17822"/>
    <cellStyle name="Comma 27 7 3" xfId="17824"/>
    <cellStyle name="Comma 27 8" xfId="17827"/>
    <cellStyle name="Comma 27 8 2" xfId="17829"/>
    <cellStyle name="Comma 27 8 3" xfId="17831"/>
    <cellStyle name="Comma 27 9" xfId="17835"/>
    <cellStyle name="Comma 28" xfId="17837"/>
    <cellStyle name="Comma 28 10" xfId="17839"/>
    <cellStyle name="Comma 28 2" xfId="17841"/>
    <cellStyle name="Comma 28 2 2" xfId="17843"/>
    <cellStyle name="Comma 28 2 2 2" xfId="17845"/>
    <cellStyle name="Comma 28 2 2 2 2" xfId="17849"/>
    <cellStyle name="Comma 28 2 2 2 3" xfId="17854"/>
    <cellStyle name="Comma 28 2 2 3" xfId="17857"/>
    <cellStyle name="Comma 28 2 2 3 2" xfId="17860"/>
    <cellStyle name="Comma 28 2 2 3 3" xfId="17862"/>
    <cellStyle name="Comma 28 2 2 4" xfId="17866"/>
    <cellStyle name="Comma 28 2 2 4 2" xfId="17869"/>
    <cellStyle name="Comma 28 2 2 4 3" xfId="17872"/>
    <cellStyle name="Comma 28 2 2 5" xfId="7154"/>
    <cellStyle name="Comma 28 2 2 6" xfId="7158"/>
    <cellStyle name="Comma 28 2 3" xfId="17874"/>
    <cellStyle name="Comma 28 2 3 2" xfId="17877"/>
    <cellStyle name="Comma 28 2 3 3" xfId="17879"/>
    <cellStyle name="Comma 28 2 4" xfId="3568"/>
    <cellStyle name="Comma 28 2 4 2" xfId="17881"/>
    <cellStyle name="Comma 28 2 4 3" xfId="17883"/>
    <cellStyle name="Comma 28 2 5" xfId="3574"/>
    <cellStyle name="Comma 28 2 5 2" xfId="17885"/>
    <cellStyle name="Comma 28 2 5 3" xfId="17887"/>
    <cellStyle name="Comma 28 2 6" xfId="17889"/>
    <cellStyle name="Comma 28 2 6 2" xfId="17891"/>
    <cellStyle name="Comma 28 2 6 3" xfId="17893"/>
    <cellStyle name="Comma 28 2 7" xfId="17896"/>
    <cellStyle name="Comma 28 2 8" xfId="17899"/>
    <cellStyle name="Comma 28 3" xfId="17901"/>
    <cellStyle name="Comma 28 3 2" xfId="17903"/>
    <cellStyle name="Comma 28 3 3" xfId="17905"/>
    <cellStyle name="Comma 28 4" xfId="17908"/>
    <cellStyle name="Comma 28 4 2" xfId="17910"/>
    <cellStyle name="Comma 28 4 2 2" xfId="17913"/>
    <cellStyle name="Comma 28 4 2 3" xfId="17916"/>
    <cellStyle name="Comma 28 4 3" xfId="17918"/>
    <cellStyle name="Comma 28 4 3 2" xfId="17921"/>
    <cellStyle name="Comma 28 4 3 3" xfId="17923"/>
    <cellStyle name="Comma 28 4 4" xfId="17925"/>
    <cellStyle name="Comma 28 4 4 2" xfId="17928"/>
    <cellStyle name="Comma 28 4 4 3" xfId="17930"/>
    <cellStyle name="Comma 28 4 5" xfId="17932"/>
    <cellStyle name="Comma 28 4 6" xfId="17934"/>
    <cellStyle name="Comma 28 5" xfId="17936"/>
    <cellStyle name="Comma 28 5 2" xfId="17938"/>
    <cellStyle name="Comma 28 5 3" xfId="17940"/>
    <cellStyle name="Comma 28 6" xfId="17943"/>
    <cellStyle name="Comma 28 6 2" xfId="17945"/>
    <cellStyle name="Comma 28 6 3" xfId="17948"/>
    <cellStyle name="Comma 28 7" xfId="17950"/>
    <cellStyle name="Comma 28 7 2" xfId="17952"/>
    <cellStyle name="Comma 28 7 3" xfId="17954"/>
    <cellStyle name="Comma 28 8" xfId="17956"/>
    <cellStyle name="Comma 28 8 2" xfId="17958"/>
    <cellStyle name="Comma 28 8 3" xfId="17960"/>
    <cellStyle name="Comma 28 9" xfId="17963"/>
    <cellStyle name="Comma 29" xfId="17965"/>
    <cellStyle name="Comma 29 10" xfId="14935"/>
    <cellStyle name="Comma 29 11" xfId="14943"/>
    <cellStyle name="Comma 29 2" xfId="17967"/>
    <cellStyle name="Comma 29 2 10" xfId="4950"/>
    <cellStyle name="Comma 29 2 2" xfId="17969"/>
    <cellStyle name="Comma 29 2 2 2" xfId="8701"/>
    <cellStyle name="Comma 29 2 2 2 2" xfId="2898"/>
    <cellStyle name="Comma 29 2 2 2 2 2" xfId="17971"/>
    <cellStyle name="Comma 29 2 2 2 2 3" xfId="17973"/>
    <cellStyle name="Comma 29 2 2 2 3" xfId="4545"/>
    <cellStyle name="Comma 29 2 2 2 3 2" xfId="17974"/>
    <cellStyle name="Comma 29 2 2 2 3 3" xfId="17976"/>
    <cellStyle name="Comma 29 2 2 2 4" xfId="17977"/>
    <cellStyle name="Comma 29 2 2 2 4 2" xfId="17978"/>
    <cellStyle name="Comma 29 2 2 2 4 3" xfId="17979"/>
    <cellStyle name="Comma 29 2 2 2 5" xfId="17980"/>
    <cellStyle name="Comma 29 2 2 2 6" xfId="17981"/>
    <cellStyle name="Comma 29 2 2 3" xfId="17983"/>
    <cellStyle name="Comma 29 2 2 3 2" xfId="17985"/>
    <cellStyle name="Comma 29 2 2 3 3" xfId="17987"/>
    <cellStyle name="Comma 29 2 2 4" xfId="17989"/>
    <cellStyle name="Comma 29 2 2 4 2" xfId="17995"/>
    <cellStyle name="Comma 29 2 2 4 3" xfId="17999"/>
    <cellStyle name="Comma 29 2 2 5" xfId="18003"/>
    <cellStyle name="Comma 29 2 2 5 2" xfId="18009"/>
    <cellStyle name="Comma 29 2 2 5 3" xfId="18010"/>
    <cellStyle name="Comma 29 2 2 6" xfId="18011"/>
    <cellStyle name="Comma 29 2 2 6 2" xfId="18015"/>
    <cellStyle name="Comma 29 2 2 6 3" xfId="18016"/>
    <cellStyle name="Comma 29 2 2 7" xfId="18017"/>
    <cellStyle name="Comma 29 2 2 8" xfId="18018"/>
    <cellStyle name="Comma 29 2 3" xfId="18019"/>
    <cellStyle name="Comma 29 2 3 2" xfId="8787"/>
    <cellStyle name="Comma 29 2 3 2 2" xfId="8790"/>
    <cellStyle name="Comma 29 2 3 2 2 2" xfId="15535"/>
    <cellStyle name="Comma 29 2 3 2 2 3" xfId="18021"/>
    <cellStyle name="Comma 29 2 3 2 3" xfId="8792"/>
    <cellStyle name="Comma 29 2 3 2 3 2" xfId="15565"/>
    <cellStyle name="Comma 29 2 3 2 3 3" xfId="18023"/>
    <cellStyle name="Comma 29 2 3 2 4" xfId="18024"/>
    <cellStyle name="Comma 29 2 3 2 4 2" xfId="15650"/>
    <cellStyle name="Comma 29 2 3 2 4 3" xfId="15654"/>
    <cellStyle name="Comma 29 2 3 2 5" xfId="18025"/>
    <cellStyle name="Comma 29 2 3 2 6" xfId="18026"/>
    <cellStyle name="Comma 29 2 3 3" xfId="18027"/>
    <cellStyle name="Comma 29 2 3 3 2" xfId="18030"/>
    <cellStyle name="Comma 29 2 3 3 3" xfId="18031"/>
    <cellStyle name="Comma 29 2 3 4" xfId="18032"/>
    <cellStyle name="Comma 29 2 3 4 2" xfId="18034"/>
    <cellStyle name="Comma 29 2 3 4 3" xfId="18035"/>
    <cellStyle name="Comma 29 2 3 5" xfId="18036"/>
    <cellStyle name="Comma 29 2 3 5 2" xfId="18038"/>
    <cellStyle name="Comma 29 2 3 5 3" xfId="18039"/>
    <cellStyle name="Comma 29 2 3 6" xfId="8669"/>
    <cellStyle name="Comma 29 2 3 6 2" xfId="18041"/>
    <cellStyle name="Comma 29 2 3 6 3" xfId="18042"/>
    <cellStyle name="Comma 29 2 3 7" xfId="8671"/>
    <cellStyle name="Comma 29 2 3 8" xfId="18043"/>
    <cellStyle name="Comma 29 2 4" xfId="18044"/>
    <cellStyle name="Comma 29 2 4 2" xfId="8930"/>
    <cellStyle name="Comma 29 2 4 2 2" xfId="8935"/>
    <cellStyle name="Comma 29 2 4 2 3" xfId="8938"/>
    <cellStyle name="Comma 29 2 4 3" xfId="18046"/>
    <cellStyle name="Comma 29 2 4 3 2" xfId="18050"/>
    <cellStyle name="Comma 29 2 4 3 3" xfId="18051"/>
    <cellStyle name="Comma 29 2 4 4" xfId="18052"/>
    <cellStyle name="Comma 29 2 4 4 2" xfId="18054"/>
    <cellStyle name="Comma 29 2 4 4 3" xfId="18055"/>
    <cellStyle name="Comma 29 2 4 5" xfId="18056"/>
    <cellStyle name="Comma 29 2 4 6" xfId="18057"/>
    <cellStyle name="Comma 29 2 5" xfId="18058"/>
    <cellStyle name="Comma 29 2 5 2" xfId="7661"/>
    <cellStyle name="Comma 29 2 5 3" xfId="7666"/>
    <cellStyle name="Comma 29 2 6" xfId="18061"/>
    <cellStyle name="Comma 29 2 6 2" xfId="9083"/>
    <cellStyle name="Comma 29 2 6 3" xfId="12907"/>
    <cellStyle name="Comma 29 2 7" xfId="18065"/>
    <cellStyle name="Comma 29 2 7 2" xfId="9200"/>
    <cellStyle name="Comma 29 2 7 3" xfId="18068"/>
    <cellStyle name="Comma 29 2 8" xfId="18071"/>
    <cellStyle name="Comma 29 2 8 2" xfId="9352"/>
    <cellStyle name="Comma 29 2 8 3" xfId="18074"/>
    <cellStyle name="Comma 29 2 9" xfId="18076"/>
    <cellStyle name="Comma 29 3" xfId="18077"/>
    <cellStyle name="Comma 29 3 2" xfId="18079"/>
    <cellStyle name="Comma 29 3 3" xfId="18081"/>
    <cellStyle name="Comma 29 4" xfId="18083"/>
    <cellStyle name="Comma 29 4 2" xfId="18085"/>
    <cellStyle name="Comma 29 4 2 2" xfId="18087"/>
    <cellStyle name="Comma 29 4 2 2 2" xfId="7297"/>
    <cellStyle name="Comma 29 4 2 2 3" xfId="18089"/>
    <cellStyle name="Comma 29 4 2 3" xfId="18091"/>
    <cellStyle name="Comma 29 4 2 3 2" xfId="18093"/>
    <cellStyle name="Comma 29 4 2 3 3" xfId="1082"/>
    <cellStyle name="Comma 29 4 2 4" xfId="862"/>
    <cellStyle name="Comma 29 4 2 4 2" xfId="18096"/>
    <cellStyle name="Comma 29 4 2 4 3" xfId="1197"/>
    <cellStyle name="Comma 29 4 2 5" xfId="872"/>
    <cellStyle name="Comma 29 4 2 6" xfId="18098"/>
    <cellStyle name="Comma 29 4 3" xfId="18099"/>
    <cellStyle name="Comma 29 4 3 2" xfId="18101"/>
    <cellStyle name="Comma 29 4 3 3" xfId="18103"/>
    <cellStyle name="Comma 29 4 4" xfId="18105"/>
    <cellStyle name="Comma 29 4 4 2" xfId="18107"/>
    <cellStyle name="Comma 29 4 4 3" xfId="18109"/>
    <cellStyle name="Comma 29 4 5" xfId="18111"/>
    <cellStyle name="Comma 29 4 5 2" xfId="7817"/>
    <cellStyle name="Comma 29 4 5 3" xfId="7819"/>
    <cellStyle name="Comma 29 4 6" xfId="18113"/>
    <cellStyle name="Comma 29 4 6 2" xfId="18117"/>
    <cellStyle name="Comma 29 4 6 3" xfId="18118"/>
    <cellStyle name="Comma 29 4 7" xfId="18120"/>
    <cellStyle name="Comma 29 4 8" xfId="18122"/>
    <cellStyle name="Comma 29 5" xfId="18123"/>
    <cellStyle name="Comma 29 5 2" xfId="18125"/>
    <cellStyle name="Comma 29 5 2 2" xfId="18128"/>
    <cellStyle name="Comma 29 5 2 3" xfId="18130"/>
    <cellStyle name="Comma 29 5 3" xfId="18131"/>
    <cellStyle name="Comma 29 5 3 2" xfId="18133"/>
    <cellStyle name="Comma 29 5 3 3" xfId="18134"/>
    <cellStyle name="Comma 29 5 4" xfId="18135"/>
    <cellStyle name="Comma 29 5 4 2" xfId="18136"/>
    <cellStyle name="Comma 29 5 4 3" xfId="18137"/>
    <cellStyle name="Comma 29 5 5" xfId="18138"/>
    <cellStyle name="Comma 29 5 6" xfId="18139"/>
    <cellStyle name="Comma 29 6" xfId="12421"/>
    <cellStyle name="Comma 29 6 2" xfId="12424"/>
    <cellStyle name="Comma 29 6 3" xfId="12428"/>
    <cellStyle name="Comma 29 7" xfId="12431"/>
    <cellStyle name="Comma 29 7 2" xfId="12434"/>
    <cellStyle name="Comma 29 7 3" xfId="12437"/>
    <cellStyle name="Comma 29 8" xfId="12440"/>
    <cellStyle name="Comma 29 8 2" xfId="12443"/>
    <cellStyle name="Comma 29 8 3" xfId="12446"/>
    <cellStyle name="Comma 29 9" xfId="12450"/>
    <cellStyle name="Comma 29 9 2" xfId="18140"/>
    <cellStyle name="Comma 29 9 3" xfId="18141"/>
    <cellStyle name="Comma 3" xfId="18143"/>
    <cellStyle name="Comma 3 10" xfId="18145"/>
    <cellStyle name="Comma 3 10 2" xfId="18147"/>
    <cellStyle name="Comma 3 10 3" xfId="18149"/>
    <cellStyle name="Comma 3 11" xfId="18151"/>
    <cellStyle name="Comma 3 11 2" xfId="18154"/>
    <cellStyle name="Comma 3 11 3" xfId="18157"/>
    <cellStyle name="Comma 3 12" xfId="18160"/>
    <cellStyle name="Comma 3 12 2" xfId="18162"/>
    <cellStyle name="Comma 3 12 3" xfId="18164"/>
    <cellStyle name="Comma 3 13" xfId="18168"/>
    <cellStyle name="Comma 3 13 2" xfId="18170"/>
    <cellStyle name="Comma 3 13 3" xfId="18172"/>
    <cellStyle name="Comma 3 14" xfId="18175"/>
    <cellStyle name="Comma 3 14 2" xfId="15170"/>
    <cellStyle name="Comma 3 14 3" xfId="15179"/>
    <cellStyle name="Comma 3 15" xfId="18177"/>
    <cellStyle name="Comma 3 15 2" xfId="18179"/>
    <cellStyle name="Comma 3 15 3" xfId="18183"/>
    <cellStyle name="Comma 3 16" xfId="18188"/>
    <cellStyle name="Comma 3 16 2" xfId="18192"/>
    <cellStyle name="Comma 3 16 3" xfId="18197"/>
    <cellStyle name="Comma 3 17" xfId="15441"/>
    <cellStyle name="Comma 3 17 2" xfId="18202"/>
    <cellStyle name="Comma 3 17 3" xfId="18207"/>
    <cellStyle name="Comma 3 18" xfId="15446"/>
    <cellStyle name="Comma 3 18 2" xfId="18211"/>
    <cellStyle name="Comma 3 18 3" xfId="18216"/>
    <cellStyle name="Comma 3 19" xfId="18219"/>
    <cellStyle name="Comma 3 19 2" xfId="18222"/>
    <cellStyle name="Comma 3 19 2 2" xfId="18227"/>
    <cellStyle name="Comma 3 19 2 3" xfId="18231"/>
    <cellStyle name="Comma 3 19 3" xfId="18233"/>
    <cellStyle name="Comma 3 19 3 2" xfId="18238"/>
    <cellStyle name="Comma 3 19 3 3" xfId="18244"/>
    <cellStyle name="Comma 3 19 4" xfId="18245"/>
    <cellStyle name="Comma 3 19 4 2" xfId="18248"/>
    <cellStyle name="Comma 3 19 4 3" xfId="18251"/>
    <cellStyle name="Comma 3 19 5" xfId="18252"/>
    <cellStyle name="Comma 3 19 6" xfId="18253"/>
    <cellStyle name="Comma 3 2" xfId="18255"/>
    <cellStyle name="Comma 3 2 10" xfId="18256"/>
    <cellStyle name="Comma 3 2 2" xfId="18258"/>
    <cellStyle name="Comma 3 2 2 2" xfId="18261"/>
    <cellStyle name="Comma 3 2 2 3" xfId="7275"/>
    <cellStyle name="Comma 3 2 3" xfId="18263"/>
    <cellStyle name="Comma 3 2 3 2" xfId="18266"/>
    <cellStyle name="Comma 3 2 3 2 2" xfId="18267"/>
    <cellStyle name="Comma 3 2 3 2 2 2" xfId="15702"/>
    <cellStyle name="Comma 3 2 3 2 2 3" xfId="18269"/>
    <cellStyle name="Comma 3 2 3 2 3" xfId="18270"/>
    <cellStyle name="Comma 3 2 3 2 3 2" xfId="18271"/>
    <cellStyle name="Comma 3 2 3 2 3 3" xfId="18272"/>
    <cellStyle name="Comma 3 2 3 2 4" xfId="18273"/>
    <cellStyle name="Comma 3 2 3 2 4 2" xfId="18277"/>
    <cellStyle name="Comma 3 2 3 2 4 3" xfId="18278"/>
    <cellStyle name="Comma 3 2 3 2 5" xfId="18279"/>
    <cellStyle name="Comma 3 2 3 2 6" xfId="18281"/>
    <cellStyle name="Comma 3 2 3 3" xfId="18283"/>
    <cellStyle name="Comma 3 2 3 3 2" xfId="18284"/>
    <cellStyle name="Comma 3 2 3 3 3" xfId="18285"/>
    <cellStyle name="Comma 3 2 3 4" xfId="18286"/>
    <cellStyle name="Comma 3 2 3 4 2" xfId="18287"/>
    <cellStyle name="Comma 3 2 3 4 3" xfId="18289"/>
    <cellStyle name="Comma 3 2 3 5" xfId="18290"/>
    <cellStyle name="Comma 3 2 3 5 2" xfId="18291"/>
    <cellStyle name="Comma 3 2 3 5 3" xfId="18292"/>
    <cellStyle name="Comma 3 2 3 6" xfId="18293"/>
    <cellStyle name="Comma 3 2 3 6 2" xfId="18294"/>
    <cellStyle name="Comma 3 2 3 6 3" xfId="18297"/>
    <cellStyle name="Comma 3 2 3 7" xfId="11142"/>
    <cellStyle name="Comma 3 2 3 8" xfId="11165"/>
    <cellStyle name="Comma 3 2 4" xfId="1010"/>
    <cellStyle name="Comma 3 2 4 2" xfId="18298"/>
    <cellStyle name="Comma 3 2 4 2 2" xfId="18299"/>
    <cellStyle name="Comma 3 2 4 2 3" xfId="18300"/>
    <cellStyle name="Comma 3 2 4 3" xfId="18301"/>
    <cellStyle name="Comma 3 2 4 3 2" xfId="18302"/>
    <cellStyle name="Comma 3 2 4 3 3" xfId="18303"/>
    <cellStyle name="Comma 3 2 4 4" xfId="18304"/>
    <cellStyle name="Comma 3 2 4 4 2" xfId="3123"/>
    <cellStyle name="Comma 3 2 4 4 3" xfId="18306"/>
    <cellStyle name="Comma 3 2 4 5" xfId="18307"/>
    <cellStyle name="Comma 3 2 4 6" xfId="18308"/>
    <cellStyle name="Comma 3 2 5" xfId="1013"/>
    <cellStyle name="Comma 3 2 5 2" xfId="18309"/>
    <cellStyle name="Comma 3 2 5 3" xfId="18310"/>
    <cellStyle name="Comma 3 2 6" xfId="18311"/>
    <cellStyle name="Comma 3 2 6 2" xfId="18312"/>
    <cellStyle name="Comma 3 2 6 3" xfId="18313"/>
    <cellStyle name="Comma 3 2 7" xfId="18314"/>
    <cellStyle name="Comma 3 2 7 2" xfId="18315"/>
    <cellStyle name="Comma 3 2 7 3" xfId="18316"/>
    <cellStyle name="Comma 3 2 8" xfId="18317"/>
    <cellStyle name="Comma 3 2 8 2" xfId="18318"/>
    <cellStyle name="Comma 3 2 8 3" xfId="18320"/>
    <cellStyle name="Comma 3 2 9" xfId="18322"/>
    <cellStyle name="Comma 3 20" xfId="18178"/>
    <cellStyle name="Comma 3 20 2" xfId="18180"/>
    <cellStyle name="Comma 3 20 3" xfId="18184"/>
    <cellStyle name="Comma 3 21" xfId="18189"/>
    <cellStyle name="Comma 3 21 2" xfId="18193"/>
    <cellStyle name="Comma 3 21 3" xfId="18198"/>
    <cellStyle name="Comma 3 22" xfId="15442"/>
    <cellStyle name="Comma 3 22 2" xfId="18203"/>
    <cellStyle name="Comma 3 22 3" xfId="18208"/>
    <cellStyle name="Comma 3 23" xfId="15447"/>
    <cellStyle name="Comma 3 23 2" xfId="18212"/>
    <cellStyle name="Comma 3 23 3" xfId="18217"/>
    <cellStyle name="Comma 3 24" xfId="18220"/>
    <cellStyle name="Comma 3 25" xfId="18324"/>
    <cellStyle name="Comma 3 3" xfId="18326"/>
    <cellStyle name="Comma 3 3 10" xfId="18328"/>
    <cellStyle name="Comma 3 3 2" xfId="18330"/>
    <cellStyle name="Comma 3 3 2 2" xfId="18331"/>
    <cellStyle name="Comma 3 3 2 3" xfId="18332"/>
    <cellStyle name="Comma 3 3 3" xfId="18334"/>
    <cellStyle name="Comma 3 3 3 2" xfId="6067"/>
    <cellStyle name="Comma 3 3 3 2 2" xfId="5049"/>
    <cellStyle name="Comma 3 3 3 2 2 2" xfId="18336"/>
    <cellStyle name="Comma 3 3 3 2 2 3" xfId="18339"/>
    <cellStyle name="Comma 3 3 3 2 3" xfId="5060"/>
    <cellStyle name="Comma 3 3 3 2 3 2" xfId="18341"/>
    <cellStyle name="Comma 3 3 3 2 3 3" xfId="18343"/>
    <cellStyle name="Comma 3 3 3 2 4" xfId="18344"/>
    <cellStyle name="Comma 3 3 3 2 4 2" xfId="18348"/>
    <cellStyle name="Comma 3 3 3 2 4 3" xfId="18350"/>
    <cellStyle name="Comma 3 3 3 2 5" xfId="18351"/>
    <cellStyle name="Comma 3 3 3 2 6" xfId="18355"/>
    <cellStyle name="Comma 3 3 3 3" xfId="6068"/>
    <cellStyle name="Comma 3 3 3 3 2" xfId="6070"/>
    <cellStyle name="Comma 3 3 3 3 3" xfId="6072"/>
    <cellStyle name="Comma 3 3 3 4" xfId="1568"/>
    <cellStyle name="Comma 3 3 3 4 2" xfId="6074"/>
    <cellStyle name="Comma 3 3 3 4 3" xfId="6077"/>
    <cellStyle name="Comma 3 3 3 5" xfId="1572"/>
    <cellStyle name="Comma 3 3 3 5 2" xfId="6079"/>
    <cellStyle name="Comma 3 3 3 5 3" xfId="6081"/>
    <cellStyle name="Comma 3 3 3 6" xfId="2227"/>
    <cellStyle name="Comma 3 3 3 6 2" xfId="6086"/>
    <cellStyle name="Comma 3 3 3 6 3" xfId="6093"/>
    <cellStyle name="Comma 3 3 3 7" xfId="2236"/>
    <cellStyle name="Comma 3 3 3 8" xfId="6101"/>
    <cellStyle name="Comma 3 3 4" xfId="4820"/>
    <cellStyle name="Comma 3 3 4 2" xfId="18356"/>
    <cellStyle name="Comma 3 3 4 2 2" xfId="4948"/>
    <cellStyle name="Comma 3 3 4 2 3" xfId="18357"/>
    <cellStyle name="Comma 3 3 4 3" xfId="18358"/>
    <cellStyle name="Comma 3 3 4 3 2" xfId="4961"/>
    <cellStyle name="Comma 3 3 4 3 3" xfId="18359"/>
    <cellStyle name="Comma 3 3 4 4" xfId="1449"/>
    <cellStyle name="Comma 3 3 4 4 2" xfId="4971"/>
    <cellStyle name="Comma 3 3 4 4 3" xfId="6193"/>
    <cellStyle name="Comma 3 3 4 5" xfId="1456"/>
    <cellStyle name="Comma 3 3 4 6" xfId="2242"/>
    <cellStyle name="Comma 3 3 5" xfId="4823"/>
    <cellStyle name="Comma 3 3 5 2" xfId="18360"/>
    <cellStyle name="Comma 3 3 5 3" xfId="18361"/>
    <cellStyle name="Comma 3 3 6" xfId="18362"/>
    <cellStyle name="Comma 3 3 6 2" xfId="18363"/>
    <cellStyle name="Comma 3 3 6 3" xfId="18364"/>
    <cellStyle name="Comma 3 3 7" xfId="18365"/>
    <cellStyle name="Comma 3 3 7 2" xfId="18366"/>
    <cellStyle name="Comma 3 3 7 3" xfId="18367"/>
    <cellStyle name="Comma 3 3 8" xfId="18368"/>
    <cellStyle name="Comma 3 3 8 2" xfId="6223"/>
    <cellStyle name="Comma 3 3 8 3" xfId="6230"/>
    <cellStyle name="Comma 3 3 9" xfId="18369"/>
    <cellStyle name="Comma 3 4" xfId="18372"/>
    <cellStyle name="Comma 3 4 2" xfId="18374"/>
    <cellStyle name="Comma 3 4 2 2" xfId="18375"/>
    <cellStyle name="Comma 3 4 2 2 2" xfId="18376"/>
    <cellStyle name="Comma 3 4 2 2 3" xfId="18377"/>
    <cellStyle name="Comma 3 4 2 3" xfId="18378"/>
    <cellStyle name="Comma 3 4 2 3 2" xfId="18379"/>
    <cellStyle name="Comma 3 4 2 3 3" xfId="18380"/>
    <cellStyle name="Comma 3 4 2 4" xfId="18381"/>
    <cellStyle name="Comma 3 4 2 4 2" xfId="18382"/>
    <cellStyle name="Comma 3 4 2 4 3" xfId="18383"/>
    <cellStyle name="Comma 3 4 2 5" xfId="18384"/>
    <cellStyle name="Comma 3 4 2 6" xfId="12323"/>
    <cellStyle name="Comma 3 4 3" xfId="18386"/>
    <cellStyle name="Comma 3 4 3 2" xfId="5035"/>
    <cellStyle name="Comma 3 4 3 3" xfId="5977"/>
    <cellStyle name="Comma 3 4 4" xfId="4826"/>
    <cellStyle name="Comma 3 4 4 2" xfId="18387"/>
    <cellStyle name="Comma 3 4 4 3" xfId="18388"/>
    <cellStyle name="Comma 3 4 5" xfId="4830"/>
    <cellStyle name="Comma 3 4 5 2" xfId="18389"/>
    <cellStyle name="Comma 3 4 5 3" xfId="18390"/>
    <cellStyle name="Comma 3 4 6" xfId="18392"/>
    <cellStyle name="Comma 3 4 6 2" xfId="18393"/>
    <cellStyle name="Comma 3 4 6 3" xfId="18394"/>
    <cellStyle name="Comma 3 4 7" xfId="18395"/>
    <cellStyle name="Comma 3 4 8" xfId="18396"/>
    <cellStyle name="Comma 3 5" xfId="18399"/>
    <cellStyle name="Comma 3 5 10" xfId="18400"/>
    <cellStyle name="Comma 3 5 2" xfId="18401"/>
    <cellStyle name="Comma 3 5 2 2" xfId="18402"/>
    <cellStyle name="Comma 3 5 2 3" xfId="18403"/>
    <cellStyle name="Comma 3 5 3" xfId="18404"/>
    <cellStyle name="Comma 3 5 3 2" xfId="18405"/>
    <cellStyle name="Comma 3 5 3 2 2" xfId="18406"/>
    <cellStyle name="Comma 3 5 3 2 2 2" xfId="18409"/>
    <cellStyle name="Comma 3 5 3 2 2 3" xfId="18410"/>
    <cellStyle name="Comma 3 5 3 2 3" xfId="18411"/>
    <cellStyle name="Comma 3 5 3 2 3 2" xfId="18414"/>
    <cellStyle name="Comma 3 5 3 2 3 3" xfId="18415"/>
    <cellStyle name="Comma 3 5 3 2 4" xfId="18416"/>
    <cellStyle name="Comma 3 5 3 2 4 2" xfId="18420"/>
    <cellStyle name="Comma 3 5 3 2 4 3" xfId="18421"/>
    <cellStyle name="Comma 3 5 3 2 5" xfId="18422"/>
    <cellStyle name="Comma 3 5 3 2 6" xfId="18423"/>
    <cellStyle name="Comma 3 5 3 3" xfId="18424"/>
    <cellStyle name="Comma 3 5 3 3 2" xfId="18425"/>
    <cellStyle name="Comma 3 5 3 3 3" xfId="18426"/>
    <cellStyle name="Comma 3 5 3 4" xfId="18427"/>
    <cellStyle name="Comma 3 5 3 4 2" xfId="18428"/>
    <cellStyle name="Comma 3 5 3 4 3" xfId="18429"/>
    <cellStyle name="Comma 3 5 3 5" xfId="18430"/>
    <cellStyle name="Comma 3 5 3 5 2" xfId="18431"/>
    <cellStyle name="Comma 3 5 3 5 3" xfId="18432"/>
    <cellStyle name="Comma 3 5 3 6" xfId="11863"/>
    <cellStyle name="Comma 3 5 3 6 2" xfId="18433"/>
    <cellStyle name="Comma 3 5 3 6 3" xfId="18435"/>
    <cellStyle name="Comma 3 5 3 7" xfId="11681"/>
    <cellStyle name="Comma 3 5 3 8" xfId="11685"/>
    <cellStyle name="Comma 3 5 4" xfId="4833"/>
    <cellStyle name="Comma 3 5 4 2" xfId="18436"/>
    <cellStyle name="Comma 3 5 4 2 2" xfId="5417"/>
    <cellStyle name="Comma 3 5 4 2 3" xfId="18437"/>
    <cellStyle name="Comma 3 5 4 3" xfId="18438"/>
    <cellStyle name="Comma 3 5 4 3 2" xfId="5423"/>
    <cellStyle name="Comma 3 5 4 3 3" xfId="18439"/>
    <cellStyle name="Comma 3 5 4 4" xfId="18440"/>
    <cellStyle name="Comma 3 5 4 4 2" xfId="5425"/>
    <cellStyle name="Comma 3 5 4 4 3" xfId="18441"/>
    <cellStyle name="Comma 3 5 4 5" xfId="18442"/>
    <cellStyle name="Comma 3 5 4 6" xfId="11868"/>
    <cellStyle name="Comma 3 5 5" xfId="4837"/>
    <cellStyle name="Comma 3 5 5 2" xfId="18443"/>
    <cellStyle name="Comma 3 5 5 3" xfId="18444"/>
    <cellStyle name="Comma 3 5 6" xfId="18445"/>
    <cellStyle name="Comma 3 5 6 2" xfId="18446"/>
    <cellStyle name="Comma 3 5 6 3" xfId="18447"/>
    <cellStyle name="Comma 3 5 7" xfId="18448"/>
    <cellStyle name="Comma 3 5 7 2" xfId="18449"/>
    <cellStyle name="Comma 3 5 7 3" xfId="18450"/>
    <cellStyle name="Comma 3 5 8" xfId="18451"/>
    <cellStyle name="Comma 3 5 8 2" xfId="18452"/>
    <cellStyle name="Comma 3 5 8 3" xfId="18453"/>
    <cellStyle name="Comma 3 5 9" xfId="18454"/>
    <cellStyle name="Comma 3 6" xfId="18456"/>
    <cellStyle name="Comma 3 6 2" xfId="18457"/>
    <cellStyle name="Comma 3 6 2 2" xfId="18460"/>
    <cellStyle name="Comma 3 6 2 2 2" xfId="18463"/>
    <cellStyle name="Comma 3 6 2 2 3" xfId="18468"/>
    <cellStyle name="Comma 3 6 2 3" xfId="18471"/>
    <cellStyle name="Comma 3 6 2 3 2" xfId="18474"/>
    <cellStyle name="Comma 3 6 2 3 3" xfId="18477"/>
    <cellStyle name="Comma 3 6 2 4" xfId="18480"/>
    <cellStyle name="Comma 3 6 2 4 2" xfId="18483"/>
    <cellStyle name="Comma 3 6 2 4 3" xfId="18486"/>
    <cellStyle name="Comma 3 6 2 5" xfId="18489"/>
    <cellStyle name="Comma 3 6 2 6" xfId="11897"/>
    <cellStyle name="Comma 3 6 3" xfId="18490"/>
    <cellStyle name="Comma 3 6 3 2" xfId="18493"/>
    <cellStyle name="Comma 3 6 3 3" xfId="18496"/>
    <cellStyle name="Comma 3 6 4" xfId="4840"/>
    <cellStyle name="Comma 3 6 4 2" xfId="18497"/>
    <cellStyle name="Comma 3 6 4 3" xfId="18498"/>
    <cellStyle name="Comma 3 6 5" xfId="4843"/>
    <cellStyle name="Comma 3 6 5 2" xfId="18500"/>
    <cellStyle name="Comma 3 6 5 3" xfId="18501"/>
    <cellStyle name="Comma 3 6 6" xfId="18502"/>
    <cellStyle name="Comma 3 6 6 2" xfId="18504"/>
    <cellStyle name="Comma 3 6 6 3" xfId="18505"/>
    <cellStyle name="Comma 3 6 7" xfId="18506"/>
    <cellStyle name="Comma 3 6 8" xfId="18507"/>
    <cellStyle name="Comma 3 7" xfId="18508"/>
    <cellStyle name="Comma 3 7 2" xfId="18509"/>
    <cellStyle name="Comma 3 7 2 2" xfId="18510"/>
    <cellStyle name="Comma 3 7 2 2 2" xfId="18511"/>
    <cellStyle name="Comma 3 7 2 2 3" xfId="18515"/>
    <cellStyle name="Comma 3 7 2 3" xfId="18516"/>
    <cellStyle name="Comma 3 7 2 3 2" xfId="18517"/>
    <cellStyle name="Comma 3 7 2 3 3" xfId="18520"/>
    <cellStyle name="Comma 3 7 2 4" xfId="18521"/>
    <cellStyle name="Comma 3 7 2 4 2" xfId="18522"/>
    <cellStyle name="Comma 3 7 2 4 3" xfId="18525"/>
    <cellStyle name="Comma 3 7 2 5" xfId="18526"/>
    <cellStyle name="Comma 3 7 2 6" xfId="18527"/>
    <cellStyle name="Comma 3 7 3" xfId="18528"/>
    <cellStyle name="Comma 3 7 3 2" xfId="5121"/>
    <cellStyle name="Comma 3 7 3 3" xfId="18529"/>
    <cellStyle name="Comma 3 7 4" xfId="4846"/>
    <cellStyle name="Comma 3 7 4 2" xfId="18530"/>
    <cellStyle name="Comma 3 7 4 3" xfId="18531"/>
    <cellStyle name="Comma 3 7 5" xfId="4849"/>
    <cellStyle name="Comma 3 7 5 2" xfId="18533"/>
    <cellStyle name="Comma 3 7 5 3" xfId="18534"/>
    <cellStyle name="Comma 3 7 6" xfId="18535"/>
    <cellStyle name="Comma 3 7 6 2" xfId="18537"/>
    <cellStyle name="Comma 3 7 6 3" xfId="18538"/>
    <cellStyle name="Comma 3 7 7" xfId="18539"/>
    <cellStyle name="Comma 3 7 8" xfId="18540"/>
    <cellStyle name="Comma 3 8" xfId="18542"/>
    <cellStyle name="Comma 3 8 2" xfId="18543"/>
    <cellStyle name="Comma 3 8 3" xfId="18544"/>
    <cellStyle name="Comma 3 9" xfId="18546"/>
    <cellStyle name="Comma 3 9 2" xfId="18547"/>
    <cellStyle name="Comma 3 9 3" xfId="18548"/>
    <cellStyle name="Comma 3_analisa Titipan TR 2007" xfId="18549"/>
    <cellStyle name="Comma 30" xfId="17093"/>
    <cellStyle name="Comma 30 10" xfId="17095"/>
    <cellStyle name="Comma 30 2" xfId="17099"/>
    <cellStyle name="Comma 30 2 2" xfId="17101"/>
    <cellStyle name="Comma 30 2 2 2" xfId="18550"/>
    <cellStyle name="Comma 30 2 2 2 2" xfId="18552"/>
    <cellStyle name="Comma 30 2 2 2 3" xfId="18554"/>
    <cellStyle name="Comma 30 2 2 3" xfId="18556"/>
    <cellStyle name="Comma 30 2 2 3 2" xfId="18558"/>
    <cellStyle name="Comma 30 2 2 3 3" xfId="18560"/>
    <cellStyle name="Comma 30 2 2 4" xfId="18563"/>
    <cellStyle name="Comma 30 2 2 4 2" xfId="18565"/>
    <cellStyle name="Comma 30 2 2 4 3" xfId="18567"/>
    <cellStyle name="Comma 30 2 2 5" xfId="18569"/>
    <cellStyle name="Comma 30 2 2 6" xfId="18570"/>
    <cellStyle name="Comma 30 2 3" xfId="17104"/>
    <cellStyle name="Comma 30 2 3 2" xfId="18572"/>
    <cellStyle name="Comma 30 2 3 3" xfId="18574"/>
    <cellStyle name="Comma 30 2 4" xfId="18576"/>
    <cellStyle name="Comma 30 2 4 2" xfId="18578"/>
    <cellStyle name="Comma 30 2 4 3" xfId="18579"/>
    <cellStyle name="Comma 30 2 5" xfId="18581"/>
    <cellStyle name="Comma 30 2 5 2" xfId="18583"/>
    <cellStyle name="Comma 30 2 5 3" xfId="18585"/>
    <cellStyle name="Comma 30 2 6" xfId="18587"/>
    <cellStyle name="Comma 30 2 6 2" xfId="18590"/>
    <cellStyle name="Comma 30 2 6 3" xfId="18593"/>
    <cellStyle name="Comma 30 2 7" xfId="18596"/>
    <cellStyle name="Comma 30 2 8" xfId="18598"/>
    <cellStyle name="Comma 30 3" xfId="17107"/>
    <cellStyle name="Comma 30 3 2" xfId="17109"/>
    <cellStyle name="Comma 30 3 3" xfId="17130"/>
    <cellStyle name="Comma 30 4" xfId="17161"/>
    <cellStyle name="Comma 30 4 2" xfId="17163"/>
    <cellStyle name="Comma 30 4 2 2" xfId="17165"/>
    <cellStyle name="Comma 30 4 2 3" xfId="17168"/>
    <cellStyle name="Comma 30 4 3" xfId="17170"/>
    <cellStyle name="Comma 30 4 3 2" xfId="17173"/>
    <cellStyle name="Comma 30 4 3 3" xfId="17175"/>
    <cellStyle name="Comma 30 4 4" xfId="17177"/>
    <cellStyle name="Comma 30 4 4 2" xfId="17180"/>
    <cellStyle name="Comma 30 4 4 3" xfId="17182"/>
    <cellStyle name="Comma 30 4 5" xfId="17184"/>
    <cellStyle name="Comma 30 4 6" xfId="17187"/>
    <cellStyle name="Comma 30 5" xfId="17189"/>
    <cellStyle name="Comma 30 5 2" xfId="17195"/>
    <cellStyle name="Comma 30 5 3" xfId="17289"/>
    <cellStyle name="Comma 30 6" xfId="10402"/>
    <cellStyle name="Comma 30 6 2" xfId="17458"/>
    <cellStyle name="Comma 30 6 3" xfId="17460"/>
    <cellStyle name="Comma 30 7" xfId="10405"/>
    <cellStyle name="Comma 30 7 2" xfId="17462"/>
    <cellStyle name="Comma 30 7 3" xfId="17464"/>
    <cellStyle name="Comma 30 8" xfId="17467"/>
    <cellStyle name="Comma 30 8 2" xfId="17469"/>
    <cellStyle name="Comma 30 8 3" xfId="17471"/>
    <cellStyle name="Comma 30 9" xfId="17475"/>
    <cellStyle name="Comma 31" xfId="7829"/>
    <cellStyle name="Comma 31 2" xfId="17482"/>
    <cellStyle name="Comma 31 2 2" xfId="17484"/>
    <cellStyle name="Comma 31 2 2 2" xfId="18599"/>
    <cellStyle name="Comma 31 2 2 3" xfId="18601"/>
    <cellStyle name="Comma 31 2 3" xfId="17487"/>
    <cellStyle name="Comma 31 2 3 2" xfId="18603"/>
    <cellStyle name="Comma 31 2 3 3" xfId="18605"/>
    <cellStyle name="Comma 31 2 4" xfId="18608"/>
    <cellStyle name="Comma 31 2 4 2" xfId="18610"/>
    <cellStyle name="Comma 31 2 4 3" xfId="18611"/>
    <cellStyle name="Comma 31 2 5" xfId="18614"/>
    <cellStyle name="Comma 31 2 6" xfId="18615"/>
    <cellStyle name="Comma 31 3" xfId="17490"/>
    <cellStyle name="Comma 31 3 2" xfId="17492"/>
    <cellStyle name="Comma 31 3 3" xfId="17507"/>
    <cellStyle name="Comma 31 4" xfId="17534"/>
    <cellStyle name="Comma 31 4 2" xfId="17536"/>
    <cellStyle name="Comma 31 4 3" xfId="17541"/>
    <cellStyle name="Comma 31 5" xfId="17554"/>
    <cellStyle name="Comma 31 5 2" xfId="17556"/>
    <cellStyle name="Comma 31 5 3" xfId="17558"/>
    <cellStyle name="Comma 31 6" xfId="10412"/>
    <cellStyle name="Comma 31 6 2" xfId="464"/>
    <cellStyle name="Comma 31 6 3" xfId="487"/>
    <cellStyle name="Comma 31 7" xfId="10415"/>
    <cellStyle name="Comma 31 8" xfId="17564"/>
    <cellStyle name="Comma 32" xfId="7833"/>
    <cellStyle name="Comma 32 10" xfId="17572"/>
    <cellStyle name="Comma 32 2" xfId="17574"/>
    <cellStyle name="Comma 32 2 2" xfId="17576"/>
    <cellStyle name="Comma 32 2 2 2" xfId="17579"/>
    <cellStyle name="Comma 32 2 2 2 2" xfId="17581"/>
    <cellStyle name="Comma 32 2 2 2 3" xfId="17587"/>
    <cellStyle name="Comma 32 2 2 3" xfId="17602"/>
    <cellStyle name="Comma 32 2 2 3 2" xfId="17605"/>
    <cellStyle name="Comma 32 2 2 3 3" xfId="17608"/>
    <cellStyle name="Comma 32 2 2 4" xfId="7915"/>
    <cellStyle name="Comma 32 2 2 4 2" xfId="17610"/>
    <cellStyle name="Comma 32 2 2 4 3" xfId="17612"/>
    <cellStyle name="Comma 32 2 2 5" xfId="7919"/>
    <cellStyle name="Comma 32 2 2 6" xfId="13893"/>
    <cellStyle name="Comma 32 2 3" xfId="17615"/>
    <cellStyle name="Comma 32 2 3 2" xfId="17620"/>
    <cellStyle name="Comma 32 2 3 3" xfId="17644"/>
    <cellStyle name="Comma 32 2 4" xfId="17658"/>
    <cellStyle name="Comma 32 2 4 2" xfId="17662"/>
    <cellStyle name="Comma 32 2 4 3" xfId="17666"/>
    <cellStyle name="Comma 32 2 5" xfId="17680"/>
    <cellStyle name="Comma 32 2 5 2" xfId="17683"/>
    <cellStyle name="Comma 32 2 5 3" xfId="17685"/>
    <cellStyle name="Comma 32 2 6" xfId="17687"/>
    <cellStyle name="Comma 32 2 6 2" xfId="17689"/>
    <cellStyle name="Comma 32 2 6 3" xfId="17691"/>
    <cellStyle name="Comma 32 2 7" xfId="17694"/>
    <cellStyle name="Comma 32 2 8" xfId="17701"/>
    <cellStyle name="Comma 32 3" xfId="17708"/>
    <cellStyle name="Comma 32 3 2" xfId="17710"/>
    <cellStyle name="Comma 32 3 2 2" xfId="17712"/>
    <cellStyle name="Comma 32 3 2 2 2" xfId="17714"/>
    <cellStyle name="Comma 32 3 2 2 2 2" xfId="18617"/>
    <cellStyle name="Comma 32 3 2 2 2 3" xfId="18618"/>
    <cellStyle name="Comma 32 3 2 2 3" xfId="17716"/>
    <cellStyle name="Comma 32 3 2 2 3 2" xfId="10419"/>
    <cellStyle name="Comma 32 3 2 2 3 3" xfId="10423"/>
    <cellStyle name="Comma 32 3 2 2 4" xfId="18619"/>
    <cellStyle name="Comma 32 3 2 2 4 2" xfId="18620"/>
    <cellStyle name="Comma 32 3 2 2 4 3" xfId="18621"/>
    <cellStyle name="Comma 32 3 2 2 5" xfId="18622"/>
    <cellStyle name="Comma 32 3 2 2 6" xfId="18623"/>
    <cellStyle name="Comma 32 3 2 3" xfId="17720"/>
    <cellStyle name="Comma 32 3 2 3 2" xfId="17723"/>
    <cellStyle name="Comma 32 3 2 3 3" xfId="17726"/>
    <cellStyle name="Comma 32 3 2 4" xfId="17733"/>
    <cellStyle name="Comma 32 3 2 4 2" xfId="17736"/>
    <cellStyle name="Comma 32 3 2 4 3" xfId="17739"/>
    <cellStyle name="Comma 32 3 2 5" xfId="13980"/>
    <cellStyle name="Comma 32 3 2 5 2" xfId="16915"/>
    <cellStyle name="Comma 32 3 2 5 3" xfId="16921"/>
    <cellStyle name="Comma 32 3 2 6" xfId="13988"/>
    <cellStyle name="Comma 32 3 2 6 2" xfId="16937"/>
    <cellStyle name="Comma 32 3 2 6 3" xfId="16940"/>
    <cellStyle name="Comma 32 3 2 7" xfId="16945"/>
    <cellStyle name="Comma 32 3 2 8" xfId="16951"/>
    <cellStyle name="Comma 32 3 3" xfId="17743"/>
    <cellStyle name="Comma 32 3 3 2" xfId="17748"/>
    <cellStyle name="Comma 32 3 3 2 2" xfId="18624"/>
    <cellStyle name="Comma 32 3 3 2 3" xfId="18625"/>
    <cellStyle name="Comma 32 3 3 3" xfId="17753"/>
    <cellStyle name="Comma 32 3 3 3 2" xfId="18628"/>
    <cellStyle name="Comma 32 3 3 3 3" xfId="18631"/>
    <cellStyle name="Comma 32 3 3 4" xfId="18633"/>
    <cellStyle name="Comma 32 3 3 4 2" xfId="18636"/>
    <cellStyle name="Comma 32 3 3 4 3" xfId="18639"/>
    <cellStyle name="Comma 32 3 3 5" xfId="13992"/>
    <cellStyle name="Comma 32 3 3 6" xfId="13996"/>
    <cellStyle name="Comma 32 3 4" xfId="17758"/>
    <cellStyle name="Comma 32 3 4 2" xfId="17761"/>
    <cellStyle name="Comma 32 3 4 3" xfId="17764"/>
    <cellStyle name="Comma 32 3 5" xfId="17769"/>
    <cellStyle name="Comma 32 3 5 2" xfId="17771"/>
    <cellStyle name="Comma 32 3 5 3" xfId="17774"/>
    <cellStyle name="Comma 32 3 6" xfId="10062"/>
    <cellStyle name="Comma 32 3 6 2" xfId="17778"/>
    <cellStyle name="Comma 32 3 6 3" xfId="17781"/>
    <cellStyle name="Comma 32 3 7" xfId="10066"/>
    <cellStyle name="Comma 32 3 7 2" xfId="18643"/>
    <cellStyle name="Comma 32 3 7 3" xfId="18645"/>
    <cellStyle name="Comma 32 3 8" xfId="17784"/>
    <cellStyle name="Comma 32 3 9" xfId="18647"/>
    <cellStyle name="Comma 32 4" xfId="17786"/>
    <cellStyle name="Comma 32 4 2" xfId="17788"/>
    <cellStyle name="Comma 32 4 2 2" xfId="17790"/>
    <cellStyle name="Comma 32 4 2 3" xfId="17793"/>
    <cellStyle name="Comma 32 4 3" xfId="17795"/>
    <cellStyle name="Comma 32 4 3 2" xfId="17798"/>
    <cellStyle name="Comma 32 4 3 3" xfId="17800"/>
    <cellStyle name="Comma 32 4 4" xfId="17803"/>
    <cellStyle name="Comma 32 4 4 2" xfId="17806"/>
    <cellStyle name="Comma 32 4 4 3" xfId="17808"/>
    <cellStyle name="Comma 32 4 5" xfId="17811"/>
    <cellStyle name="Comma 32 4 6" xfId="10070"/>
    <cellStyle name="Comma 32 5" xfId="35"/>
    <cellStyle name="Comma 32 5 2" xfId="17813"/>
    <cellStyle name="Comma 32 5 3" xfId="17815"/>
    <cellStyle name="Comma 32 6" xfId="76"/>
    <cellStyle name="Comma 32 6 2" xfId="17818"/>
    <cellStyle name="Comma 32 6 3" xfId="17821"/>
    <cellStyle name="Comma 32 7" xfId="10421"/>
    <cellStyle name="Comma 32 7 2" xfId="17823"/>
    <cellStyle name="Comma 32 7 3" xfId="17825"/>
    <cellStyle name="Comma 32 8" xfId="17828"/>
    <cellStyle name="Comma 32 8 2" xfId="17830"/>
    <cellStyle name="Comma 32 8 3" xfId="17832"/>
    <cellStyle name="Comma 32 9" xfId="17836"/>
    <cellStyle name="Comma 33" xfId="17838"/>
    <cellStyle name="Comma 33 10" xfId="17840"/>
    <cellStyle name="Comma 33 2" xfId="17842"/>
    <cellStyle name="Comma 33 2 2" xfId="17844"/>
    <cellStyle name="Comma 33 2 2 2" xfId="17846"/>
    <cellStyle name="Comma 33 2 2 2 2" xfId="17850"/>
    <cellStyle name="Comma 33 2 2 2 3" xfId="17855"/>
    <cellStyle name="Comma 33 2 2 3" xfId="17858"/>
    <cellStyle name="Comma 33 2 2 3 2" xfId="17861"/>
    <cellStyle name="Comma 33 2 2 3 3" xfId="17863"/>
    <cellStyle name="Comma 33 2 2 4" xfId="17867"/>
    <cellStyle name="Comma 33 2 2 4 2" xfId="17870"/>
    <cellStyle name="Comma 33 2 2 4 3" xfId="17873"/>
    <cellStyle name="Comma 33 2 2 5" xfId="7155"/>
    <cellStyle name="Comma 33 2 2 6" xfId="7159"/>
    <cellStyle name="Comma 33 2 3" xfId="17875"/>
    <cellStyle name="Comma 33 2 3 2" xfId="17878"/>
    <cellStyle name="Comma 33 2 3 3" xfId="17880"/>
    <cellStyle name="Comma 33 2 4" xfId="3569"/>
    <cellStyle name="Comma 33 2 4 2" xfId="17882"/>
    <cellStyle name="Comma 33 2 4 3" xfId="17884"/>
    <cellStyle name="Comma 33 2 5" xfId="3575"/>
    <cellStyle name="Comma 33 2 5 2" xfId="17886"/>
    <cellStyle name="Comma 33 2 5 3" xfId="17888"/>
    <cellStyle name="Comma 33 2 6" xfId="17890"/>
    <cellStyle name="Comma 33 2 6 2" xfId="17892"/>
    <cellStyle name="Comma 33 2 6 3" xfId="17894"/>
    <cellStyle name="Comma 33 2 7" xfId="17897"/>
    <cellStyle name="Comma 33 2 8" xfId="17900"/>
    <cellStyle name="Comma 33 3" xfId="17902"/>
    <cellStyle name="Comma 33 3 2" xfId="17904"/>
    <cellStyle name="Comma 33 3 2 2" xfId="18648"/>
    <cellStyle name="Comma 33 3 2 2 2" xfId="18650"/>
    <cellStyle name="Comma 33 3 2 2 2 2" xfId="18653"/>
    <cellStyle name="Comma 33 3 2 2 2 3" xfId="18656"/>
    <cellStyle name="Comma 33 3 2 2 3" xfId="18657"/>
    <cellStyle name="Comma 33 3 2 2 3 2" xfId="18660"/>
    <cellStyle name="Comma 33 3 2 2 3 3" xfId="18663"/>
    <cellStyle name="Comma 33 3 2 2 4" xfId="18666"/>
    <cellStyle name="Comma 33 3 2 2 4 2" xfId="18670"/>
    <cellStyle name="Comma 33 3 2 2 4 3" xfId="18674"/>
    <cellStyle name="Comma 33 3 2 2 5" xfId="18677"/>
    <cellStyle name="Comma 33 3 2 2 6" xfId="18681"/>
    <cellStyle name="Comma 33 3 2 3" xfId="18683"/>
    <cellStyle name="Comma 33 3 2 3 2" xfId="18685"/>
    <cellStyle name="Comma 33 3 2 3 3" xfId="18686"/>
    <cellStyle name="Comma 33 3 2 4" xfId="10533"/>
    <cellStyle name="Comma 33 3 2 4 2" xfId="18688"/>
    <cellStyle name="Comma 33 3 2 4 3" xfId="18690"/>
    <cellStyle name="Comma 33 3 2 5" xfId="7166"/>
    <cellStyle name="Comma 33 3 2 5 2" xfId="18692"/>
    <cellStyle name="Comma 33 3 2 5 3" xfId="18693"/>
    <cellStyle name="Comma 33 3 2 6" xfId="7169"/>
    <cellStyle name="Comma 33 3 2 6 2" xfId="18696"/>
    <cellStyle name="Comma 33 3 2 6 3" xfId="18697"/>
    <cellStyle name="Comma 33 3 2 7" xfId="18699"/>
    <cellStyle name="Comma 33 3 2 8" xfId="18701"/>
    <cellStyle name="Comma 33 3 3" xfId="17906"/>
    <cellStyle name="Comma 33 3 3 2" xfId="18702"/>
    <cellStyle name="Comma 33 3 3 2 2" xfId="18703"/>
    <cellStyle name="Comma 33 3 3 2 3" xfId="18704"/>
    <cellStyle name="Comma 33 3 3 3" xfId="18705"/>
    <cellStyle name="Comma 33 3 3 3 2" xfId="18707"/>
    <cellStyle name="Comma 33 3 3 3 3" xfId="18708"/>
    <cellStyle name="Comma 33 3 3 4" xfId="18709"/>
    <cellStyle name="Comma 33 3 3 4 2" xfId="11988"/>
    <cellStyle name="Comma 33 3 3 4 3" xfId="11992"/>
    <cellStyle name="Comma 33 3 3 5" xfId="18710"/>
    <cellStyle name="Comma 33 3 3 6" xfId="8554"/>
    <cellStyle name="Comma 33 3 4" xfId="3582"/>
    <cellStyle name="Comma 33 3 4 2" xfId="18711"/>
    <cellStyle name="Comma 33 3 4 3" xfId="18712"/>
    <cellStyle name="Comma 33 3 5" xfId="3588"/>
    <cellStyle name="Comma 33 3 5 2" xfId="18713"/>
    <cellStyle name="Comma 33 3 5 3" xfId="18714"/>
    <cellStyle name="Comma 33 3 6" xfId="18715"/>
    <cellStyle name="Comma 33 3 6 2" xfId="18717"/>
    <cellStyle name="Comma 33 3 6 3" xfId="18718"/>
    <cellStyle name="Comma 33 3 7" xfId="18720"/>
    <cellStyle name="Comma 33 3 7 2" xfId="18723"/>
    <cellStyle name="Comma 33 3 7 3" xfId="18725"/>
    <cellStyle name="Comma 33 3 8" xfId="18727"/>
    <cellStyle name="Comma 33 3 9" xfId="18729"/>
    <cellStyle name="Comma 33 4" xfId="17909"/>
    <cellStyle name="Comma 33 4 2" xfId="17911"/>
    <cellStyle name="Comma 33 4 2 2" xfId="17914"/>
    <cellStyle name="Comma 33 4 2 3" xfId="17917"/>
    <cellStyle name="Comma 33 4 3" xfId="17919"/>
    <cellStyle name="Comma 33 4 3 2" xfId="17922"/>
    <cellStyle name="Comma 33 4 3 3" xfId="17924"/>
    <cellStyle name="Comma 33 4 4" xfId="17926"/>
    <cellStyle name="Comma 33 4 4 2" xfId="17929"/>
    <cellStyle name="Comma 33 4 4 3" xfId="17931"/>
    <cellStyle name="Comma 33 4 5" xfId="17933"/>
    <cellStyle name="Comma 33 4 6" xfId="17935"/>
    <cellStyle name="Comma 33 5" xfId="17937"/>
    <cellStyle name="Comma 33 5 2" xfId="17939"/>
    <cellStyle name="Comma 33 5 3" xfId="17941"/>
    <cellStyle name="Comma 33 6" xfId="17944"/>
    <cellStyle name="Comma 33 6 2" xfId="17946"/>
    <cellStyle name="Comma 33 6 3" xfId="17949"/>
    <cellStyle name="Comma 33 7" xfId="17951"/>
    <cellStyle name="Comma 33 7 2" xfId="17953"/>
    <cellStyle name="Comma 33 7 3" xfId="17955"/>
    <cellStyle name="Comma 33 8" xfId="17957"/>
    <cellStyle name="Comma 33 8 2" xfId="17959"/>
    <cellStyle name="Comma 33 8 3" xfId="17961"/>
    <cellStyle name="Comma 33 9" xfId="17964"/>
    <cellStyle name="Comma 34" xfId="17966"/>
    <cellStyle name="Comma 34 10" xfId="14936"/>
    <cellStyle name="Comma 34 2" xfId="17968"/>
    <cellStyle name="Comma 34 2 2" xfId="17970"/>
    <cellStyle name="Comma 34 2 2 2" xfId="8702"/>
    <cellStyle name="Comma 34 2 2 2 2" xfId="2899"/>
    <cellStyle name="Comma 34 2 2 2 3" xfId="4546"/>
    <cellStyle name="Comma 34 2 2 3" xfId="17984"/>
    <cellStyle name="Comma 34 2 2 3 2" xfId="17986"/>
    <cellStyle name="Comma 34 2 2 3 3" xfId="17988"/>
    <cellStyle name="Comma 34 2 2 4" xfId="17990"/>
    <cellStyle name="Comma 34 2 2 4 2" xfId="17996"/>
    <cellStyle name="Comma 34 2 2 4 3" xfId="18000"/>
    <cellStyle name="Comma 34 2 2 5" xfId="18004"/>
    <cellStyle name="Comma 34 2 2 6" xfId="18012"/>
    <cellStyle name="Comma 34 2 3" xfId="18020"/>
    <cellStyle name="Comma 34 2 3 2" xfId="8788"/>
    <cellStyle name="Comma 34 2 3 3" xfId="18028"/>
    <cellStyle name="Comma 34 2 4" xfId="18045"/>
    <cellStyle name="Comma 34 2 4 2" xfId="8931"/>
    <cellStyle name="Comma 34 2 4 3" xfId="18047"/>
    <cellStyle name="Comma 34 2 5" xfId="18059"/>
    <cellStyle name="Comma 34 2 5 2" xfId="7662"/>
    <cellStyle name="Comma 34 2 5 3" xfId="7667"/>
    <cellStyle name="Comma 34 2 6" xfId="18062"/>
    <cellStyle name="Comma 34 2 6 2" xfId="9084"/>
    <cellStyle name="Comma 34 2 6 3" xfId="12908"/>
    <cellStyle name="Comma 34 2 7" xfId="18066"/>
    <cellStyle name="Comma 34 2 8" xfId="18072"/>
    <cellStyle name="Comma 34 3" xfId="18078"/>
    <cellStyle name="Comma 34 3 2" xfId="18080"/>
    <cellStyle name="Comma 34 3 2 2" xfId="18730"/>
    <cellStyle name="Comma 34 3 2 2 2" xfId="4463"/>
    <cellStyle name="Comma 34 3 2 2 3" xfId="18733"/>
    <cellStyle name="Comma 34 3 2 3" xfId="18735"/>
    <cellStyle name="Comma 34 3 2 3 2" xfId="18739"/>
    <cellStyle name="Comma 34 3 2 3 3" xfId="18742"/>
    <cellStyle name="Comma 34 3 2 4" xfId="18743"/>
    <cellStyle name="Comma 34 3 2 4 2" xfId="18749"/>
    <cellStyle name="Comma 34 3 2 4 3" xfId="18753"/>
    <cellStyle name="Comma 34 3 2 5" xfId="18756"/>
    <cellStyle name="Comma 34 3 2 6" xfId="18760"/>
    <cellStyle name="Comma 34 3 3" xfId="18082"/>
    <cellStyle name="Comma 34 3 3 2" xfId="18762"/>
    <cellStyle name="Comma 34 3 3 3" xfId="18764"/>
    <cellStyle name="Comma 34 3 4" xfId="18765"/>
    <cellStyle name="Comma 34 3 4 2" xfId="18766"/>
    <cellStyle name="Comma 34 3 4 3" xfId="18768"/>
    <cellStyle name="Comma 34 3 5" xfId="18769"/>
    <cellStyle name="Comma 34 3 5 2" xfId="7758"/>
    <cellStyle name="Comma 34 3 5 3" xfId="7761"/>
    <cellStyle name="Comma 34 3 6" xfId="18771"/>
    <cellStyle name="Comma 34 3 6 2" xfId="18776"/>
    <cellStyle name="Comma 34 3 6 3" xfId="18778"/>
    <cellStyle name="Comma 34 3 7" xfId="18781"/>
    <cellStyle name="Comma 34 3 8" xfId="18784"/>
    <cellStyle name="Comma 34 4" xfId="18084"/>
    <cellStyle name="Comma 34 4 2" xfId="18086"/>
    <cellStyle name="Comma 34 4 2 2" xfId="18088"/>
    <cellStyle name="Comma 34 4 2 3" xfId="18092"/>
    <cellStyle name="Comma 34 4 3" xfId="18100"/>
    <cellStyle name="Comma 34 4 3 2" xfId="18102"/>
    <cellStyle name="Comma 34 4 3 3" xfId="18104"/>
    <cellStyle name="Comma 34 4 4" xfId="18106"/>
    <cellStyle name="Comma 34 4 4 2" xfId="18108"/>
    <cellStyle name="Comma 34 4 4 3" xfId="18110"/>
    <cellStyle name="Comma 34 4 5" xfId="18112"/>
    <cellStyle name="Comma 34 4 6" xfId="18114"/>
    <cellStyle name="Comma 34 5" xfId="18124"/>
    <cellStyle name="Comma 34 5 2" xfId="18126"/>
    <cellStyle name="Comma 34 5 3" xfId="18132"/>
    <cellStyle name="Comma 34 6" xfId="12422"/>
    <cellStyle name="Comma 34 6 2" xfId="12425"/>
    <cellStyle name="Comma 34 6 3" xfId="12429"/>
    <cellStyle name="Comma 34 7" xfId="12432"/>
    <cellStyle name="Comma 34 7 2" xfId="12435"/>
    <cellStyle name="Comma 34 7 3" xfId="12438"/>
    <cellStyle name="Comma 34 8" xfId="12441"/>
    <cellStyle name="Comma 34 8 2" xfId="12444"/>
    <cellStyle name="Comma 34 8 3" xfId="12447"/>
    <cellStyle name="Comma 34 9" xfId="12451"/>
    <cellStyle name="Comma 35" xfId="18785"/>
    <cellStyle name="Comma 35 10" xfId="18787"/>
    <cellStyle name="Comma 35 2" xfId="18788"/>
    <cellStyle name="Comma 35 2 2" xfId="6018"/>
    <cellStyle name="Comma 35 2 2 2" xfId="18790"/>
    <cellStyle name="Comma 35 2 2 2 2" xfId="9076"/>
    <cellStyle name="Comma 35 2 2 2 3" xfId="9082"/>
    <cellStyle name="Comma 35 2 2 3" xfId="18792"/>
    <cellStyle name="Comma 35 2 2 3 2" xfId="7699"/>
    <cellStyle name="Comma 35 2 2 3 3" xfId="9198"/>
    <cellStyle name="Comma 35 2 2 4" xfId="18795"/>
    <cellStyle name="Comma 35 2 2 4 2" xfId="9341"/>
    <cellStyle name="Comma 35 2 2 4 3" xfId="9351"/>
    <cellStyle name="Comma 35 2 2 5" xfId="18797"/>
    <cellStyle name="Comma 35 2 2 6" xfId="18798"/>
    <cellStyle name="Comma 35 2 3" xfId="18799"/>
    <cellStyle name="Comma 35 2 3 2" xfId="18802"/>
    <cellStyle name="Comma 35 2 3 3" xfId="18805"/>
    <cellStyle name="Comma 35 2 4" xfId="18808"/>
    <cellStyle name="Comma 35 2 4 2" xfId="18811"/>
    <cellStyle name="Comma 35 2 4 3" xfId="18814"/>
    <cellStyle name="Comma 35 2 5" xfId="18817"/>
    <cellStyle name="Comma 35 2 5 2" xfId="18820"/>
    <cellStyle name="Comma 35 2 5 3" xfId="18822"/>
    <cellStyle name="Comma 35 2 6" xfId="18824"/>
    <cellStyle name="Comma 35 2 6 2" xfId="18828"/>
    <cellStyle name="Comma 35 2 6 3" xfId="18829"/>
    <cellStyle name="Comma 35 2 7" xfId="18831"/>
    <cellStyle name="Comma 35 2 8" xfId="18834"/>
    <cellStyle name="Comma 35 3" xfId="18835"/>
    <cellStyle name="Comma 35 3 2" xfId="6027"/>
    <cellStyle name="Comma 35 3 2 2" xfId="18837"/>
    <cellStyle name="Comma 35 3 2 2 2" xfId="18839"/>
    <cellStyle name="Comma 35 3 2 2 3" xfId="18827"/>
    <cellStyle name="Comma 35 3 2 3" xfId="18840"/>
    <cellStyle name="Comma 35 3 2 3 2" xfId="18842"/>
    <cellStyle name="Comma 35 3 2 3 3" xfId="18843"/>
    <cellStyle name="Comma 35 3 2 4" xfId="18847"/>
    <cellStyle name="Comma 35 3 2 4 2" xfId="18849"/>
    <cellStyle name="Comma 35 3 2 4 3" xfId="18851"/>
    <cellStyle name="Comma 35 3 2 5" xfId="18854"/>
    <cellStyle name="Comma 35 3 2 6" xfId="18856"/>
    <cellStyle name="Comma 35 3 3" xfId="18858"/>
    <cellStyle name="Comma 35 3 3 2" xfId="18861"/>
    <cellStyle name="Comma 35 3 3 3" xfId="18863"/>
    <cellStyle name="Comma 35 3 4" xfId="18865"/>
    <cellStyle name="Comma 35 3 4 2" xfId="14679"/>
    <cellStyle name="Comma 35 3 4 3" xfId="5021"/>
    <cellStyle name="Comma 35 3 5" xfId="18867"/>
    <cellStyle name="Comma 35 3 5 2" xfId="18869"/>
    <cellStyle name="Comma 35 3 5 3" xfId="5031"/>
    <cellStyle name="Comma 35 3 6" xfId="18871"/>
    <cellStyle name="Comma 35 3 6 2" xfId="18873"/>
    <cellStyle name="Comma 35 3 6 3" xfId="5040"/>
    <cellStyle name="Comma 35 3 7" xfId="18876"/>
    <cellStyle name="Comma 35 3 8" xfId="18878"/>
    <cellStyle name="Comma 35 4" xfId="18879"/>
    <cellStyle name="Comma 35 4 2" xfId="18881"/>
    <cellStyle name="Comma 35 4 2 2" xfId="18884"/>
    <cellStyle name="Comma 35 4 2 3" xfId="18886"/>
    <cellStyle name="Comma 35 4 3" xfId="18889"/>
    <cellStyle name="Comma 35 4 3 2" xfId="18891"/>
    <cellStyle name="Comma 35 4 3 3" xfId="18892"/>
    <cellStyle name="Comma 35 4 4" xfId="18894"/>
    <cellStyle name="Comma 35 4 4 2" xfId="14673"/>
    <cellStyle name="Comma 35 4 4 3" xfId="14730"/>
    <cellStyle name="Comma 35 4 5" xfId="18895"/>
    <cellStyle name="Comma 35 4 6" xfId="18896"/>
    <cellStyle name="Comma 35 5" xfId="18898"/>
    <cellStyle name="Comma 35 5 2" xfId="18900"/>
    <cellStyle name="Comma 35 5 3" xfId="18907"/>
    <cellStyle name="Comma 35 6" xfId="12458"/>
    <cellStyle name="Comma 35 6 2" xfId="18909"/>
    <cellStyle name="Comma 35 6 3" xfId="18918"/>
    <cellStyle name="Comma 35 7" xfId="12462"/>
    <cellStyle name="Comma 35 7 2" xfId="18920"/>
    <cellStyle name="Comma 35 7 3" xfId="18924"/>
    <cellStyle name="Comma 35 8" xfId="18930"/>
    <cellStyle name="Comma 35 8 2" xfId="18932"/>
    <cellStyle name="Comma 35 8 3" xfId="18935"/>
    <cellStyle name="Comma 35 9" xfId="18937"/>
    <cellStyle name="Comma 36" xfId="18938"/>
    <cellStyle name="Comma 36 10" xfId="8725"/>
    <cellStyle name="Comma 36 2" xfId="18940"/>
    <cellStyle name="Comma 36 2 2" xfId="18942"/>
    <cellStyle name="Comma 36 2 2 2" xfId="18944"/>
    <cellStyle name="Comma 36 2 2 2 2" xfId="4406"/>
    <cellStyle name="Comma 36 2 2 2 3" xfId="18947"/>
    <cellStyle name="Comma 36 2 2 3" xfId="18948"/>
    <cellStyle name="Comma 36 2 2 3 2" xfId="18951"/>
    <cellStyle name="Comma 36 2 2 3 3" xfId="18952"/>
    <cellStyle name="Comma 36 2 2 4" xfId="18954"/>
    <cellStyle name="Comma 36 2 2 4 2" xfId="18956"/>
    <cellStyle name="Comma 36 2 2 4 3" xfId="18957"/>
    <cellStyle name="Comma 36 2 2 5" xfId="18960"/>
    <cellStyle name="Comma 36 2 2 6" xfId="18962"/>
    <cellStyle name="Comma 36 2 3" xfId="18963"/>
    <cellStyle name="Comma 36 2 3 2" xfId="18966"/>
    <cellStyle name="Comma 36 2 3 3" xfId="18968"/>
    <cellStyle name="Comma 36 2 4" xfId="18970"/>
    <cellStyle name="Comma 36 2 4 2" xfId="18973"/>
    <cellStyle name="Comma 36 2 4 3" xfId="18975"/>
    <cellStyle name="Comma 36 2 5" xfId="18977"/>
    <cellStyle name="Comma 36 2 5 2" xfId="18979"/>
    <cellStyle name="Comma 36 2 5 3" xfId="18980"/>
    <cellStyle name="Comma 36 2 6" xfId="18981"/>
    <cellStyle name="Comma 36 2 6 2" xfId="18983"/>
    <cellStyle name="Comma 36 2 6 3" xfId="18984"/>
    <cellStyle name="Comma 36 2 7" xfId="18986"/>
    <cellStyle name="Comma 36 2 8" xfId="18989"/>
    <cellStyle name="Comma 36 3" xfId="18990"/>
    <cellStyle name="Comma 36 3 2" xfId="18992"/>
    <cellStyle name="Comma 36 3 2 2" xfId="18994"/>
    <cellStyle name="Comma 36 3 2 2 2" xfId="18995"/>
    <cellStyle name="Comma 36 3 2 2 3" xfId="18997"/>
    <cellStyle name="Comma 36 3 2 3" xfId="18998"/>
    <cellStyle name="Comma 36 3 2 3 2" xfId="18999"/>
    <cellStyle name="Comma 36 3 2 3 3" xfId="19000"/>
    <cellStyle name="Comma 36 3 2 4" xfId="19002"/>
    <cellStyle name="Comma 36 3 2 4 2" xfId="19003"/>
    <cellStyle name="Comma 36 3 2 4 3" xfId="19004"/>
    <cellStyle name="Comma 36 3 2 5" xfId="19007"/>
    <cellStyle name="Comma 36 3 2 6" xfId="19009"/>
    <cellStyle name="Comma 36 3 3" xfId="19011"/>
    <cellStyle name="Comma 36 3 3 2" xfId="19014"/>
    <cellStyle name="Comma 36 3 3 3" xfId="19017"/>
    <cellStyle name="Comma 36 3 4" xfId="19019"/>
    <cellStyle name="Comma 36 3 4 2" xfId="14775"/>
    <cellStyle name="Comma 36 3 4 3" xfId="14782"/>
    <cellStyle name="Comma 36 3 5" xfId="19021"/>
    <cellStyle name="Comma 36 3 5 2" xfId="19023"/>
    <cellStyle name="Comma 36 3 5 3" xfId="19025"/>
    <cellStyle name="Comma 36 3 6" xfId="19027"/>
    <cellStyle name="Comma 36 3 6 2" xfId="51"/>
    <cellStyle name="Comma 36 3 6 3" xfId="19028"/>
    <cellStyle name="Comma 36 3 7" xfId="19031"/>
    <cellStyle name="Comma 36 3 8" xfId="19034"/>
    <cellStyle name="Comma 36 4" xfId="19035"/>
    <cellStyle name="Comma 36 4 2" xfId="19037"/>
    <cellStyle name="Comma 36 4 2 2" xfId="3219"/>
    <cellStyle name="Comma 36 4 2 3" xfId="3225"/>
    <cellStyle name="Comma 36 4 3" xfId="19040"/>
    <cellStyle name="Comma 36 4 3 2" xfId="19042"/>
    <cellStyle name="Comma 36 4 3 3" xfId="19043"/>
    <cellStyle name="Comma 36 4 4" xfId="19045"/>
    <cellStyle name="Comma 36 4 4 2" xfId="14718"/>
    <cellStyle name="Comma 36 4 4 3" xfId="14827"/>
    <cellStyle name="Comma 36 4 5" xfId="19046"/>
    <cellStyle name="Comma 36 4 6" xfId="19047"/>
    <cellStyle name="Comma 36 5" xfId="19049"/>
    <cellStyle name="Comma 36 5 2" xfId="19051"/>
    <cellStyle name="Comma 36 5 3" xfId="19054"/>
    <cellStyle name="Comma 36 6" xfId="12467"/>
    <cellStyle name="Comma 36 6 2" xfId="19056"/>
    <cellStyle name="Comma 36 6 3" xfId="19060"/>
    <cellStyle name="Comma 36 7" xfId="12472"/>
    <cellStyle name="Comma 36 7 2" xfId="19062"/>
    <cellStyle name="Comma 36 7 3" xfId="19064"/>
    <cellStyle name="Comma 36 8" xfId="19065"/>
    <cellStyle name="Comma 36 8 2" xfId="19067"/>
    <cellStyle name="Comma 36 8 3" xfId="19068"/>
    <cellStyle name="Comma 36 9" xfId="19069"/>
    <cellStyle name="Comma 37" xfId="19070"/>
    <cellStyle name="Comma 37 10" xfId="19074"/>
    <cellStyle name="Comma 37 2" xfId="19075"/>
    <cellStyle name="Comma 37 2 2" xfId="19078"/>
    <cellStyle name="Comma 37 2 2 2" xfId="19081"/>
    <cellStyle name="Comma 37 2 2 2 2" xfId="19083"/>
    <cellStyle name="Comma 37 2 2 2 3" xfId="19084"/>
    <cellStyle name="Comma 37 2 2 3" xfId="19086"/>
    <cellStyle name="Comma 37 2 2 3 2" xfId="19088"/>
    <cellStyle name="Comma 37 2 2 3 3" xfId="19089"/>
    <cellStyle name="Comma 37 2 2 4" xfId="19091"/>
    <cellStyle name="Comma 37 2 2 4 2" xfId="19092"/>
    <cellStyle name="Comma 37 2 2 4 3" xfId="19093"/>
    <cellStyle name="Comma 37 2 2 5" xfId="19095"/>
    <cellStyle name="Comma 37 2 2 6" xfId="19096"/>
    <cellStyle name="Comma 37 2 3" xfId="19098"/>
    <cellStyle name="Comma 37 2 3 2" xfId="19101"/>
    <cellStyle name="Comma 37 2 3 3" xfId="19104"/>
    <cellStyle name="Comma 37 2 4" xfId="19107"/>
    <cellStyle name="Comma 37 2 4 2" xfId="13660"/>
    <cellStyle name="Comma 37 2 4 3" xfId="13664"/>
    <cellStyle name="Comma 37 2 5" xfId="19110"/>
    <cellStyle name="Comma 37 2 5 2" xfId="19112"/>
    <cellStyle name="Comma 37 2 5 3" xfId="19113"/>
    <cellStyle name="Comma 37 2 6" xfId="19115"/>
    <cellStyle name="Comma 37 2 6 2" xfId="19119"/>
    <cellStyle name="Comma 37 2 6 3" xfId="19120"/>
    <cellStyle name="Comma 37 2 7" xfId="19121"/>
    <cellStyle name="Comma 37 2 8" xfId="19122"/>
    <cellStyle name="Comma 37 3" xfId="19123"/>
    <cellStyle name="Comma 37 3 2" xfId="19126"/>
    <cellStyle name="Comma 37 3 2 2" xfId="19129"/>
    <cellStyle name="Comma 37 3 2 2 2" xfId="17465"/>
    <cellStyle name="Comma 37 3 2 2 3" xfId="17473"/>
    <cellStyle name="Comma 37 3 2 3" xfId="19131"/>
    <cellStyle name="Comma 37 3 2 3 2" xfId="17562"/>
    <cellStyle name="Comma 37 3 2 3 3" xfId="17568"/>
    <cellStyle name="Comma 37 3 2 4" xfId="19132"/>
    <cellStyle name="Comma 37 3 2 4 2" xfId="17826"/>
    <cellStyle name="Comma 37 3 2 4 3" xfId="17834"/>
    <cellStyle name="Comma 37 3 2 5" xfId="19133"/>
    <cellStyle name="Comma 37 3 2 6" xfId="19135"/>
    <cellStyle name="Comma 37 3 3" xfId="19138"/>
    <cellStyle name="Comma 37 3 3 2" xfId="19142"/>
    <cellStyle name="Comma 37 3 3 3" xfId="19145"/>
    <cellStyle name="Comma 37 3 4" xfId="19148"/>
    <cellStyle name="Comma 37 3 4 2" xfId="14096"/>
    <cellStyle name="Comma 37 3 4 3" xfId="14895"/>
    <cellStyle name="Comma 37 3 5" xfId="19151"/>
    <cellStyle name="Comma 37 3 5 2" xfId="19154"/>
    <cellStyle name="Comma 37 3 5 3" xfId="19157"/>
    <cellStyle name="Comma 37 3 6" xfId="19160"/>
    <cellStyle name="Comma 37 3 6 2" xfId="19162"/>
    <cellStyle name="Comma 37 3 6 3" xfId="19163"/>
    <cellStyle name="Comma 37 3 7" xfId="19165"/>
    <cellStyle name="Comma 37 3 8" xfId="19166"/>
    <cellStyle name="Comma 37 4" xfId="19167"/>
    <cellStyle name="Comma 37 4 2" xfId="19170"/>
    <cellStyle name="Comma 37 4 2 2" xfId="19173"/>
    <cellStyle name="Comma 37 4 2 3" xfId="19175"/>
    <cellStyle name="Comma 37 4 3" xfId="19178"/>
    <cellStyle name="Comma 37 4 3 2" xfId="19181"/>
    <cellStyle name="Comma 37 4 3 3" xfId="19183"/>
    <cellStyle name="Comma 37 4 4" xfId="19186"/>
    <cellStyle name="Comma 37 4 4 2" xfId="14937"/>
    <cellStyle name="Comma 37 4 4 3" xfId="14944"/>
    <cellStyle name="Comma 37 4 5" xfId="19188"/>
    <cellStyle name="Comma 37 4 6" xfId="19190"/>
    <cellStyle name="Comma 37 5" xfId="19192"/>
    <cellStyle name="Comma 37 5 2" xfId="19195"/>
    <cellStyle name="Comma 37 5 3" xfId="19199"/>
    <cellStyle name="Comma 37 6" xfId="12482"/>
    <cellStyle name="Comma 37 6 2" xfId="19201"/>
    <cellStyle name="Comma 37 6 3" xfId="19204"/>
    <cellStyle name="Comma 37 7" xfId="12484"/>
    <cellStyle name="Comma 37 7 2" xfId="19206"/>
    <cellStyle name="Comma 37 7 3" xfId="19208"/>
    <cellStyle name="Comma 37 8" xfId="19209"/>
    <cellStyle name="Comma 37 8 2" xfId="19211"/>
    <cellStyle name="Comma 37 8 3" xfId="19212"/>
    <cellStyle name="Comma 37 9" xfId="19213"/>
    <cellStyle name="Comma 38" xfId="19216"/>
    <cellStyle name="Comma 38 2" xfId="19220"/>
    <cellStyle name="Comma 38 2 2" xfId="19224"/>
    <cellStyle name="Comma 38 2 2 2" xfId="19228"/>
    <cellStyle name="Comma 38 2 2 3" xfId="19232"/>
    <cellStyle name="Comma 38 2 3" xfId="19236"/>
    <cellStyle name="Comma 38 2 3 2" xfId="19239"/>
    <cellStyle name="Comma 38 2 3 3" xfId="19242"/>
    <cellStyle name="Comma 38 2 4" xfId="19246"/>
    <cellStyle name="Comma 38 2 4 2" xfId="19249"/>
    <cellStyle name="Comma 38 2 4 3" xfId="19252"/>
    <cellStyle name="Comma 38 2 5" xfId="19255"/>
    <cellStyle name="Comma 38 2 6" xfId="19258"/>
    <cellStyle name="Comma 38 3" xfId="19262"/>
    <cellStyle name="Comma 38 3 2" xfId="19265"/>
    <cellStyle name="Comma 38 3 3" xfId="19270"/>
    <cellStyle name="Comma 38 4" xfId="19272"/>
    <cellStyle name="Comma 38 4 2" xfId="19275"/>
    <cellStyle name="Comma 38 4 3" xfId="19279"/>
    <cellStyle name="Comma 38 5" xfId="19282"/>
    <cellStyle name="Comma 38 5 2" xfId="19285"/>
    <cellStyle name="Comma 38 5 3" xfId="19289"/>
    <cellStyle name="Comma 38 6" xfId="12494"/>
    <cellStyle name="Comma 38 6 2" xfId="19293"/>
    <cellStyle name="Comma 38 6 3" xfId="19298"/>
    <cellStyle name="Comma 38 7" xfId="12497"/>
    <cellStyle name="Comma 38 8" xfId="19300"/>
    <cellStyle name="Comma 39" xfId="3964"/>
    <cellStyle name="Comma 39 2" xfId="19302"/>
    <cellStyle name="Comma 39 2 2" xfId="19305"/>
    <cellStyle name="Comma 39 2 2 2" xfId="19308"/>
    <cellStyle name="Comma 39 2 2 3" xfId="12652"/>
    <cellStyle name="Comma 39 2 3" xfId="19310"/>
    <cellStyle name="Comma 39 2 3 2" xfId="19312"/>
    <cellStyle name="Comma 39 2 3 3" xfId="12658"/>
    <cellStyle name="Comma 39 2 4" xfId="19314"/>
    <cellStyle name="Comma 39 2 4 2" xfId="19316"/>
    <cellStyle name="Comma 39 2 4 3" xfId="19318"/>
    <cellStyle name="Comma 39 2 5" xfId="19320"/>
    <cellStyle name="Comma 39 2 6" xfId="19324"/>
    <cellStyle name="Comma 39 3" xfId="19326"/>
    <cellStyle name="Comma 39 3 2" xfId="19329"/>
    <cellStyle name="Comma 39 3 3" xfId="19332"/>
    <cellStyle name="Comma 39 4" xfId="19334"/>
    <cellStyle name="Comma 39 4 2" xfId="19336"/>
    <cellStyle name="Comma 39 4 3" xfId="19339"/>
    <cellStyle name="Comma 39 5" xfId="19342"/>
    <cellStyle name="Comma 39 5 2" xfId="19344"/>
    <cellStyle name="Comma 39 5 3" xfId="19347"/>
    <cellStyle name="Comma 39 6" xfId="19351"/>
    <cellStyle name="Comma 39 6 2" xfId="8217"/>
    <cellStyle name="Comma 39 6 3" xfId="19354"/>
    <cellStyle name="Comma 39 7" xfId="19357"/>
    <cellStyle name="Comma 39 8" xfId="19360"/>
    <cellStyle name="Comma 4" xfId="19362"/>
    <cellStyle name="Comma 4 10" xfId="7237"/>
    <cellStyle name="Comma 4 11" xfId="7239"/>
    <cellStyle name="Comma 4 2" xfId="19364"/>
    <cellStyle name="Comma 4 2 2" xfId="19366"/>
    <cellStyle name="Comma 4 2 2 2" xfId="19367"/>
    <cellStyle name="Comma 4 2 2 2 2" xfId="19370"/>
    <cellStyle name="Comma 4 2 2 2 2 2" xfId="19374"/>
    <cellStyle name="Comma 4 2 2 2 2 3" xfId="19375"/>
    <cellStyle name="Comma 4 2 2 2 3" xfId="6365"/>
    <cellStyle name="Comma 4 2 2 2 3 2" xfId="2178"/>
    <cellStyle name="Comma 4 2 2 2 3 3" xfId="6370"/>
    <cellStyle name="Comma 4 2 2 2 4" xfId="6372"/>
    <cellStyle name="Comma 4 2 2 2 4 2" xfId="2183"/>
    <cellStyle name="Comma 4 2 2 2 4 3" xfId="6374"/>
    <cellStyle name="Comma 4 2 2 2 5" xfId="6376"/>
    <cellStyle name="Comma 4 2 2 2 6" xfId="6379"/>
    <cellStyle name="Comma 4 2 2 3" xfId="19376"/>
    <cellStyle name="Comma 4 2 2 3 2" xfId="10815"/>
    <cellStyle name="Comma 4 2 2 3 3" xfId="10820"/>
    <cellStyle name="Comma 4 2 2 4" xfId="19377"/>
    <cellStyle name="Comma 4 2 2 4 2" xfId="10830"/>
    <cellStyle name="Comma 4 2 2 4 3" xfId="19378"/>
    <cellStyle name="Comma 4 2 2 5" xfId="19379"/>
    <cellStyle name="Comma 4 2 2 5 2" xfId="10836"/>
    <cellStyle name="Comma 4 2 2 5 3" xfId="19380"/>
    <cellStyle name="Comma 4 2 2 6" xfId="19381"/>
    <cellStyle name="Comma 4 2 2 6 2" xfId="10841"/>
    <cellStyle name="Comma 4 2 2 6 3" xfId="19384"/>
    <cellStyle name="Comma 4 2 2 7" xfId="19385"/>
    <cellStyle name="Comma 4 2 2 8" xfId="19386"/>
    <cellStyle name="Comma 4 2 3" xfId="19388"/>
    <cellStyle name="Comma 4 2 3 2" xfId="19390"/>
    <cellStyle name="Comma 4 2 3 2 2" xfId="19395"/>
    <cellStyle name="Comma 4 2 3 2 3" xfId="19398"/>
    <cellStyle name="Comma 4 2 3 3" xfId="19399"/>
    <cellStyle name="Comma 4 2 3 3 2" xfId="10854"/>
    <cellStyle name="Comma 4 2 3 3 3" xfId="19400"/>
    <cellStyle name="Comma 4 2 3 4" xfId="19401"/>
    <cellStyle name="Comma 4 2 3 4 2" xfId="10857"/>
    <cellStyle name="Comma 4 2 3 4 3" xfId="19402"/>
    <cellStyle name="Comma 4 2 3 5" xfId="19403"/>
    <cellStyle name="Comma 4 2 3 6" xfId="19404"/>
    <cellStyle name="Comma 4 2 4" xfId="4996"/>
    <cellStyle name="Comma 4 2 4 2" xfId="19406"/>
    <cellStyle name="Comma 4 2 4 3" xfId="19407"/>
    <cellStyle name="Comma 4 2 5" xfId="2741"/>
    <cellStyle name="Comma 4 2 5 2" xfId="2745"/>
    <cellStyle name="Comma 4 2 5 3" xfId="2747"/>
    <cellStyle name="Comma 4 2 6" xfId="2753"/>
    <cellStyle name="Comma 4 2 6 2" xfId="2756"/>
    <cellStyle name="Comma 4 2 6 3" xfId="2758"/>
    <cellStyle name="Comma 4 2 7" xfId="2760"/>
    <cellStyle name="Comma 4 2 7 2" xfId="2762"/>
    <cellStyle name="Comma 4 2 7 3" xfId="2764"/>
    <cellStyle name="Comma 4 2 8" xfId="2766"/>
    <cellStyle name="Comma 4 2 9" xfId="2772"/>
    <cellStyle name="Comma 4 3" xfId="19409"/>
    <cellStyle name="Comma 4 3 2" xfId="16085"/>
    <cellStyle name="Comma 4 3 3" xfId="19412"/>
    <cellStyle name="Comma 4 4" xfId="19414"/>
    <cellStyle name="Comma 4 4 2" xfId="16091"/>
    <cellStyle name="Comma 4 4 3" xfId="19417"/>
    <cellStyle name="Comma 4 5" xfId="13545"/>
    <cellStyle name="Comma 4 5 2" xfId="13547"/>
    <cellStyle name="Comma 4 5 2 2" xfId="19419"/>
    <cellStyle name="Comma 4 5 2 3" xfId="19421"/>
    <cellStyle name="Comma 4 5 3" xfId="13551"/>
    <cellStyle name="Comma 4 5 3 2" xfId="19423"/>
    <cellStyle name="Comma 4 5 3 3" xfId="19425"/>
    <cellStyle name="Comma 4 5 4" xfId="19427"/>
    <cellStyle name="Comma 4 5 4 2" xfId="19428"/>
    <cellStyle name="Comma 4 5 4 3" xfId="19429"/>
    <cellStyle name="Comma 4 5 5" xfId="19431"/>
    <cellStyle name="Comma 4 5 6" xfId="19432"/>
    <cellStyle name="Comma 4 6" xfId="19435"/>
    <cellStyle name="Comma 4 6 2" xfId="19437"/>
    <cellStyle name="Comma 4 6 3" xfId="19440"/>
    <cellStyle name="Comma 4 7" xfId="19442"/>
    <cellStyle name="Comma 4 7 2" xfId="19443"/>
    <cellStyle name="Comma 4 7 3" xfId="19444"/>
    <cellStyle name="Comma 4 8" xfId="19447"/>
    <cellStyle name="Comma 4 8 2" xfId="19448"/>
    <cellStyle name="Comma 4 8 3" xfId="19449"/>
    <cellStyle name="Comma 4 9" xfId="19451"/>
    <cellStyle name="Comma 4 9 2" xfId="19452"/>
    <cellStyle name="Comma 4 9 3" xfId="19453"/>
    <cellStyle name="Comma 4_05 REPORT PAJAK DAN ACC" xfId="19134"/>
    <cellStyle name="Comma 40" xfId="18786"/>
    <cellStyle name="Comma 40 2" xfId="18789"/>
    <cellStyle name="Comma 40 2 2" xfId="6019"/>
    <cellStyle name="Comma 40 2 2 2" xfId="18791"/>
    <cellStyle name="Comma 40 2 2 3" xfId="18793"/>
    <cellStyle name="Comma 40 2 3" xfId="18800"/>
    <cellStyle name="Comma 40 2 3 2" xfId="18803"/>
    <cellStyle name="Comma 40 2 3 3" xfId="18806"/>
    <cellStyle name="Comma 40 2 4" xfId="18809"/>
    <cellStyle name="Comma 40 2 4 2" xfId="18812"/>
    <cellStyle name="Comma 40 2 4 3" xfId="18815"/>
    <cellStyle name="Comma 40 2 5" xfId="18818"/>
    <cellStyle name="Comma 40 2 6" xfId="18825"/>
    <cellStyle name="Comma 40 3" xfId="18836"/>
    <cellStyle name="Comma 40 3 2" xfId="6028"/>
    <cellStyle name="Comma 40 3 3" xfId="18859"/>
    <cellStyle name="Comma 40 4" xfId="18880"/>
    <cellStyle name="Comma 40 4 2" xfId="18882"/>
    <cellStyle name="Comma 40 4 3" xfId="18890"/>
    <cellStyle name="Comma 40 5" xfId="18899"/>
    <cellStyle name="Comma 40 5 2" xfId="18901"/>
    <cellStyle name="Comma 40 5 3" xfId="18908"/>
    <cellStyle name="Comma 40 6" xfId="12459"/>
    <cellStyle name="Comma 40 6 2" xfId="18910"/>
    <cellStyle name="Comma 40 6 3" xfId="18919"/>
    <cellStyle name="Comma 40 7" xfId="12463"/>
    <cellStyle name="Comma 40 8" xfId="18931"/>
    <cellStyle name="Comma 41" xfId="18939"/>
    <cellStyle name="Comma 41 2" xfId="18941"/>
    <cellStyle name="Comma 41 2 2" xfId="18943"/>
    <cellStyle name="Comma 41 2 2 2" xfId="18945"/>
    <cellStyle name="Comma 41 2 2 3" xfId="18949"/>
    <cellStyle name="Comma 41 2 3" xfId="18964"/>
    <cellStyle name="Comma 41 2 3 2" xfId="18967"/>
    <cellStyle name="Comma 41 2 3 3" xfId="18969"/>
    <cellStyle name="Comma 41 2 4" xfId="18971"/>
    <cellStyle name="Comma 41 2 4 2" xfId="18974"/>
    <cellStyle name="Comma 41 2 4 3" xfId="18976"/>
    <cellStyle name="Comma 41 2 5" xfId="18978"/>
    <cellStyle name="Comma 41 2 6" xfId="18982"/>
    <cellStyle name="Comma 41 3" xfId="18991"/>
    <cellStyle name="Comma 41 3 2" xfId="18993"/>
    <cellStyle name="Comma 41 3 3" xfId="19012"/>
    <cellStyle name="Comma 41 4" xfId="19036"/>
    <cellStyle name="Comma 41 4 2" xfId="19038"/>
    <cellStyle name="Comma 41 4 3" xfId="19041"/>
    <cellStyle name="Comma 41 5" xfId="19050"/>
    <cellStyle name="Comma 41 5 2" xfId="19052"/>
    <cellStyle name="Comma 41 5 3" xfId="19055"/>
    <cellStyle name="Comma 41 6" xfId="12468"/>
    <cellStyle name="Comma 41 6 2" xfId="19057"/>
    <cellStyle name="Comma 41 6 3" xfId="19061"/>
    <cellStyle name="Comma 41 7" xfId="12473"/>
    <cellStyle name="Comma 41 8" xfId="19066"/>
    <cellStyle name="Comma 42" xfId="19071"/>
    <cellStyle name="Comma 42 2" xfId="19076"/>
    <cellStyle name="Comma 42 2 2" xfId="19079"/>
    <cellStyle name="Comma 42 2 2 2" xfId="19082"/>
    <cellStyle name="Comma 42 2 2 3" xfId="19087"/>
    <cellStyle name="Comma 42 2 3" xfId="19099"/>
    <cellStyle name="Comma 42 2 3 2" xfId="19102"/>
    <cellStyle name="Comma 42 2 3 3" xfId="19105"/>
    <cellStyle name="Comma 42 2 4" xfId="19108"/>
    <cellStyle name="Comma 42 2 4 2" xfId="13661"/>
    <cellStyle name="Comma 42 2 4 3" xfId="13665"/>
    <cellStyle name="Comma 42 2 5" xfId="19111"/>
    <cellStyle name="Comma 42 2 6" xfId="19116"/>
    <cellStyle name="Comma 42 3" xfId="19124"/>
    <cellStyle name="Comma 42 3 2" xfId="19127"/>
    <cellStyle name="Comma 42 3 3" xfId="19139"/>
    <cellStyle name="Comma 42 4" xfId="19168"/>
    <cellStyle name="Comma 42 4 2" xfId="19171"/>
    <cellStyle name="Comma 42 4 3" xfId="19179"/>
    <cellStyle name="Comma 42 5" xfId="19193"/>
    <cellStyle name="Comma 42 5 2" xfId="19196"/>
    <cellStyle name="Comma 42 5 3" xfId="19200"/>
    <cellStyle name="Comma 42 6" xfId="12483"/>
    <cellStyle name="Comma 42 6 2" xfId="19202"/>
    <cellStyle name="Comma 42 6 3" xfId="19205"/>
    <cellStyle name="Comma 42 7" xfId="12485"/>
    <cellStyle name="Comma 42 8" xfId="19210"/>
    <cellStyle name="Comma 43" xfId="19217"/>
    <cellStyle name="Comma 43 2" xfId="19221"/>
    <cellStyle name="Comma 43 2 2" xfId="19225"/>
    <cellStyle name="Comma 43 2 2 2" xfId="19229"/>
    <cellStyle name="Comma 43 2 2 3" xfId="19233"/>
    <cellStyle name="Comma 43 2 3" xfId="19237"/>
    <cellStyle name="Comma 43 2 3 2" xfId="19240"/>
    <cellStyle name="Comma 43 2 3 3" xfId="19243"/>
    <cellStyle name="Comma 43 2 4" xfId="19247"/>
    <cellStyle name="Comma 43 2 4 2" xfId="19250"/>
    <cellStyle name="Comma 43 2 4 3" xfId="19253"/>
    <cellStyle name="Comma 43 2 5" xfId="19256"/>
    <cellStyle name="Comma 43 2 6" xfId="19259"/>
    <cellStyle name="Comma 43 3" xfId="19263"/>
    <cellStyle name="Comma 43 3 2" xfId="19266"/>
    <cellStyle name="Comma 43 3 3" xfId="19271"/>
    <cellStyle name="Comma 43 4" xfId="19273"/>
    <cellStyle name="Comma 43 4 2" xfId="19276"/>
    <cellStyle name="Comma 43 4 3" xfId="19280"/>
    <cellStyle name="Comma 43 5" xfId="19283"/>
    <cellStyle name="Comma 43 5 2" xfId="19286"/>
    <cellStyle name="Comma 43 5 3" xfId="19290"/>
    <cellStyle name="Comma 43 6" xfId="12495"/>
    <cellStyle name="Comma 43 6 2" xfId="19294"/>
    <cellStyle name="Comma 43 6 3" xfId="19299"/>
    <cellStyle name="Comma 43 7" xfId="12498"/>
    <cellStyle name="Comma 43 8" xfId="19301"/>
    <cellStyle name="Comma 44" xfId="3965"/>
    <cellStyle name="Comma 44 2" xfId="19303"/>
    <cellStyle name="Comma 44 2 2" xfId="19306"/>
    <cellStyle name="Comma 44 2 2 2" xfId="19309"/>
    <cellStyle name="Comma 44 2 2 3" xfId="12653"/>
    <cellStyle name="Comma 44 2 3" xfId="19311"/>
    <cellStyle name="Comma 44 2 3 2" xfId="19313"/>
    <cellStyle name="Comma 44 2 3 3" xfId="12659"/>
    <cellStyle name="Comma 44 2 4" xfId="19315"/>
    <cellStyle name="Comma 44 2 4 2" xfId="19317"/>
    <cellStyle name="Comma 44 2 4 3" xfId="19319"/>
    <cellStyle name="Comma 44 2 5" xfId="19321"/>
    <cellStyle name="Comma 44 2 6" xfId="19325"/>
    <cellStyle name="Comma 44 3" xfId="19327"/>
    <cellStyle name="Comma 44 3 2" xfId="19330"/>
    <cellStyle name="Comma 44 3 3" xfId="19333"/>
    <cellStyle name="Comma 44 4" xfId="19335"/>
    <cellStyle name="Comma 44 4 2" xfId="19337"/>
    <cellStyle name="Comma 44 4 3" xfId="19340"/>
    <cellStyle name="Comma 44 5" xfId="19343"/>
    <cellStyle name="Comma 44 5 2" xfId="19345"/>
    <cellStyle name="Comma 44 5 3" xfId="19348"/>
    <cellStyle name="Comma 44 6" xfId="19352"/>
    <cellStyle name="Comma 44 6 2" xfId="8218"/>
    <cellStyle name="Comma 44 6 3" xfId="19355"/>
    <cellStyle name="Comma 44 7" xfId="19358"/>
    <cellStyle name="Comma 44 8" xfId="19361"/>
    <cellStyle name="Comma 45" xfId="3969"/>
    <cellStyle name="Comma 45 2" xfId="19454"/>
    <cellStyle name="Comma 45 2 2" xfId="19457"/>
    <cellStyle name="Comma 45 2 2 2" xfId="19460"/>
    <cellStyle name="Comma 45 2 2 3" xfId="19462"/>
    <cellStyle name="Comma 45 2 3" xfId="6643"/>
    <cellStyle name="Comma 45 2 3 2" xfId="19464"/>
    <cellStyle name="Comma 45 2 3 3" xfId="19466"/>
    <cellStyle name="Comma 45 2 4" xfId="6646"/>
    <cellStyle name="Comma 45 2 4 2" xfId="19468"/>
    <cellStyle name="Comma 45 2 4 3" xfId="19471"/>
    <cellStyle name="Comma 45 2 5" xfId="19473"/>
    <cellStyle name="Comma 45 2 6" xfId="19477"/>
    <cellStyle name="Comma 45 3" xfId="19478"/>
    <cellStyle name="Comma 45 3 2" xfId="18159"/>
    <cellStyle name="Comma 45 3 3" xfId="18167"/>
    <cellStyle name="Comma 45 4" xfId="19480"/>
    <cellStyle name="Comma 45 4 2" xfId="19482"/>
    <cellStyle name="Comma 45 4 3" xfId="19485"/>
    <cellStyle name="Comma 45 5" xfId="19486"/>
    <cellStyle name="Comma 45 5 2" xfId="19488"/>
    <cellStyle name="Comma 45 5 3" xfId="19491"/>
    <cellStyle name="Comma 45 6" xfId="19494"/>
    <cellStyle name="Comma 45 6 2" xfId="19496"/>
    <cellStyle name="Comma 45 6 3" xfId="19497"/>
    <cellStyle name="Comma 45 7" xfId="19500"/>
    <cellStyle name="Comma 45 8" xfId="19503"/>
    <cellStyle name="Comma 46" xfId="19504"/>
    <cellStyle name="Comma 46 2" xfId="19507"/>
    <cellStyle name="Comma 46 2 2" xfId="19510"/>
    <cellStyle name="Comma 46 2 2 2" xfId="19513"/>
    <cellStyle name="Comma 46 2 2 3" xfId="19515"/>
    <cellStyle name="Comma 46 2 3" xfId="19516"/>
    <cellStyle name="Comma 46 2 3 2" xfId="19519"/>
    <cellStyle name="Comma 46 2 3 3" xfId="19520"/>
    <cellStyle name="Comma 46 2 4" xfId="19521"/>
    <cellStyle name="Comma 46 2 4 2" xfId="19523"/>
    <cellStyle name="Comma 46 2 4 3" xfId="19524"/>
    <cellStyle name="Comma 46 2 5" xfId="19526"/>
    <cellStyle name="Comma 46 2 6" xfId="19528"/>
    <cellStyle name="Comma 46 3" xfId="19529"/>
    <cellStyle name="Comma 46 3 2" xfId="19531"/>
    <cellStyle name="Comma 46 3 3" xfId="19532"/>
    <cellStyle name="Comma 46 4" xfId="19535"/>
    <cellStyle name="Comma 46 4 2" xfId="19537"/>
    <cellStyle name="Comma 46 4 3" xfId="19538"/>
    <cellStyle name="Comma 46 5" xfId="19542"/>
    <cellStyle name="Comma 46 5 2" xfId="19544"/>
    <cellStyle name="Comma 46 5 3" xfId="19546"/>
    <cellStyle name="Comma 46 6" xfId="19548"/>
    <cellStyle name="Comma 46 6 2" xfId="19551"/>
    <cellStyle name="Comma 46 6 3" xfId="19553"/>
    <cellStyle name="Comma 46 7" xfId="19555"/>
    <cellStyle name="Comma 46 8" xfId="19559"/>
    <cellStyle name="Comma 47" xfId="19562"/>
    <cellStyle name="Comma 47 2" xfId="11553"/>
    <cellStyle name="Comma 47 3" xfId="19564"/>
    <cellStyle name="Comma 48" xfId="19568"/>
    <cellStyle name="Comma 48 2" xfId="19571"/>
    <cellStyle name="Comma 48 3" xfId="19573"/>
    <cellStyle name="Comma 49" xfId="19576"/>
    <cellStyle name="Comma 49 2" xfId="19578"/>
    <cellStyle name="Comma 49 3" xfId="19580"/>
    <cellStyle name="Comma 5" xfId="19582"/>
    <cellStyle name="Comma 5 10" xfId="19583"/>
    <cellStyle name="Comma 5 2" xfId="19585"/>
    <cellStyle name="Comma 5 2 2" xfId="19587"/>
    <cellStyle name="Comma 5 2 3" xfId="19589"/>
    <cellStyle name="Comma 5 3" xfId="19591"/>
    <cellStyle name="Comma 5 3 2" xfId="19592"/>
    <cellStyle name="Comma 5 3 3" xfId="19594"/>
    <cellStyle name="Comma 5 4" xfId="19596"/>
    <cellStyle name="Comma 5 4 2" xfId="19597"/>
    <cellStyle name="Comma 5 4 2 2" xfId="19598"/>
    <cellStyle name="Comma 5 4 2 3" xfId="19599"/>
    <cellStyle name="Comma 5 4 3" xfId="19600"/>
    <cellStyle name="Comma 5 4 3 2" xfId="19601"/>
    <cellStyle name="Comma 5 4 3 3" xfId="19602"/>
    <cellStyle name="Comma 5 4 4" xfId="19603"/>
    <cellStyle name="Comma 5 4 4 2" xfId="19604"/>
    <cellStyle name="Comma 5 4 4 3" xfId="19605"/>
    <cellStyle name="Comma 5 4 5" xfId="19606"/>
    <cellStyle name="Comma 5 4 6" xfId="19608"/>
    <cellStyle name="Comma 5 5" xfId="19609"/>
    <cellStyle name="Comma 5 5 2" xfId="19610"/>
    <cellStyle name="Comma 5 5 3" xfId="19611"/>
    <cellStyle name="Comma 5 6" xfId="19613"/>
    <cellStyle name="Comma 5 6 2" xfId="19615"/>
    <cellStyle name="Comma 5 6 3" xfId="19617"/>
    <cellStyle name="Comma 5 7" xfId="19619"/>
    <cellStyle name="Comma 5 7 2" xfId="19620"/>
    <cellStyle name="Comma 5 7 3" xfId="19621"/>
    <cellStyle name="Comma 5 8" xfId="19625"/>
    <cellStyle name="Comma 5 8 2" xfId="19626"/>
    <cellStyle name="Comma 5 8 3" xfId="19627"/>
    <cellStyle name="Comma 5 9" xfId="19630"/>
    <cellStyle name="Comma 50" xfId="3970"/>
    <cellStyle name="Comma 50 2" xfId="19455"/>
    <cellStyle name="Comma 50 3" xfId="19479"/>
    <cellStyle name="Comma 51" xfId="19505"/>
    <cellStyle name="Comma 51 2" xfId="19508"/>
    <cellStyle name="Comma 51 2 2" xfId="19511"/>
    <cellStyle name="Comma 51 2 3" xfId="19517"/>
    <cellStyle name="Comma 51 3" xfId="19530"/>
    <cellStyle name="Comma 51 4" xfId="19536"/>
    <cellStyle name="Comma 52" xfId="19563"/>
    <cellStyle name="Comma 52 10" xfId="19632"/>
    <cellStyle name="Comma 52 10 2" xfId="19633"/>
    <cellStyle name="Comma 52 10 2 2" xfId="19634"/>
    <cellStyle name="Comma 52 10 3" xfId="19635"/>
    <cellStyle name="Comma 52 10 4" xfId="5286"/>
    <cellStyle name="Comma 52 11" xfId="19637"/>
    <cellStyle name="Comma 52 12" xfId="19638"/>
    <cellStyle name="Comma 52 2" xfId="11554"/>
    <cellStyle name="Comma 52 2 2" xfId="19640"/>
    <cellStyle name="Comma 52 2 2 2" xfId="19641"/>
    <cellStyle name="Comma 52 2 2 3" xfId="19642"/>
    <cellStyle name="Comma 52 2 3" xfId="19643"/>
    <cellStyle name="Comma 52 2 4" xfId="19644"/>
    <cellStyle name="Comma 52 3" xfId="19565"/>
    <cellStyle name="Comma 52 3 2" xfId="19646"/>
    <cellStyle name="Comma 52 3 2 2" xfId="19647"/>
    <cellStyle name="Comma 52 3 2 3" xfId="19648"/>
    <cellStyle name="Comma 52 3 3" xfId="19649"/>
    <cellStyle name="Comma 52 3 4" xfId="19650"/>
    <cellStyle name="Comma 52 4" xfId="19652"/>
    <cellStyle name="Comma 52 4 2" xfId="19653"/>
    <cellStyle name="Comma 52 4 2 2" xfId="19654"/>
    <cellStyle name="Comma 52 4 2 3" xfId="19655"/>
    <cellStyle name="Comma 52 4 3" xfId="19656"/>
    <cellStyle name="Comma 52 4 4" xfId="19657"/>
    <cellStyle name="Comma 52 5" xfId="19660"/>
    <cellStyle name="Comma 52 5 2" xfId="19661"/>
    <cellStyle name="Comma 52 5 2 2" xfId="19662"/>
    <cellStyle name="Comma 52 5 2 3" xfId="19663"/>
    <cellStyle name="Comma 52 5 3" xfId="19664"/>
    <cellStyle name="Comma 52 5 4" xfId="19665"/>
    <cellStyle name="Comma 52 6" xfId="19667"/>
    <cellStyle name="Comma 52 6 2" xfId="19669"/>
    <cellStyle name="Comma 52 6 2 2" xfId="19670"/>
    <cellStyle name="Comma 52 6 2 3" xfId="19671"/>
    <cellStyle name="Comma 52 6 3" xfId="19672"/>
    <cellStyle name="Comma 52 6 4" xfId="19673"/>
    <cellStyle name="Comma 52 7" xfId="19676"/>
    <cellStyle name="Comma 52 7 2" xfId="19677"/>
    <cellStyle name="Comma 52 7 2 2" xfId="19678"/>
    <cellStyle name="Comma 52 7 2 3" xfId="19679"/>
    <cellStyle name="Comma 52 7 3" xfId="19680"/>
    <cellStyle name="Comma 52 7 4" xfId="19681"/>
    <cellStyle name="Comma 52 8" xfId="19686"/>
    <cellStyle name="Comma 52 8 2" xfId="19687"/>
    <cellStyle name="Comma 52 8 2 2" xfId="19688"/>
    <cellStyle name="Comma 52 8 2 3" xfId="19689"/>
    <cellStyle name="Comma 52 8 3" xfId="19690"/>
    <cellStyle name="Comma 52 8 4" xfId="19691"/>
    <cellStyle name="Comma 52 9" xfId="19694"/>
    <cellStyle name="Comma 52 9 2" xfId="19695"/>
    <cellStyle name="Comma 52 9 2 2" xfId="589"/>
    <cellStyle name="Comma 52 9 2 3" xfId="5737"/>
    <cellStyle name="Comma 52 9 3" xfId="19696"/>
    <cellStyle name="Comma 52 9 4" xfId="19697"/>
    <cellStyle name="Comma 53" xfId="19569"/>
    <cellStyle name="Comma 53 10" xfId="19700"/>
    <cellStyle name="Comma 53 2" xfId="19572"/>
    <cellStyle name="Comma 53 2 2" xfId="19702"/>
    <cellStyle name="Comma 53 2 2 2" xfId="19705"/>
    <cellStyle name="Comma 53 2 2 3" xfId="19708"/>
    <cellStyle name="Comma 53 2 3" xfId="19709"/>
    <cellStyle name="Comma 53 2 4" xfId="19710"/>
    <cellStyle name="Comma 53 3" xfId="19574"/>
    <cellStyle name="Comma 53 3 2" xfId="19712"/>
    <cellStyle name="Comma 53 3 2 2" xfId="9680"/>
    <cellStyle name="Comma 53 3 2 3" xfId="13003"/>
    <cellStyle name="Comma 53 3 3" xfId="19713"/>
    <cellStyle name="Comma 53 3 4" xfId="19714"/>
    <cellStyle name="Comma 53 4" xfId="19716"/>
    <cellStyle name="Comma 53 4 2" xfId="17090"/>
    <cellStyle name="Comma 53 4 2 2" xfId="2058"/>
    <cellStyle name="Comma 53 4 2 3" xfId="19717"/>
    <cellStyle name="Comma 53 4 3" xfId="19718"/>
    <cellStyle name="Comma 53 4 4" xfId="19719"/>
    <cellStyle name="Comma 53 5" xfId="19722"/>
    <cellStyle name="Comma 53 5 2" xfId="19723"/>
    <cellStyle name="Comma 53 5 2 2" xfId="19724"/>
    <cellStyle name="Comma 53 5 2 3" xfId="19725"/>
    <cellStyle name="Comma 53 5 3" xfId="19726"/>
    <cellStyle name="Comma 53 5 4" xfId="19727"/>
    <cellStyle name="Comma 53 6" xfId="19729"/>
    <cellStyle name="Comma 53 6 2" xfId="19730"/>
    <cellStyle name="Comma 53 6 2 2" xfId="19731"/>
    <cellStyle name="Comma 53 6 2 3" xfId="19732"/>
    <cellStyle name="Comma 53 6 3" xfId="19733"/>
    <cellStyle name="Comma 53 6 4" xfId="19734"/>
    <cellStyle name="Comma 53 7" xfId="19735"/>
    <cellStyle name="Comma 53 7 2" xfId="19736"/>
    <cellStyle name="Comma 53 7 2 2" xfId="15730"/>
    <cellStyle name="Comma 53 7 2 3" xfId="6614"/>
    <cellStyle name="Comma 53 7 3" xfId="19737"/>
    <cellStyle name="Comma 53 7 4" xfId="19738"/>
    <cellStyle name="Comma 53 8" xfId="19740"/>
    <cellStyle name="Comma 53 8 2" xfId="19741"/>
    <cellStyle name="Comma 53 8 3" xfId="19742"/>
    <cellStyle name="Comma 53 9" xfId="19744"/>
    <cellStyle name="Comma 54" xfId="19577"/>
    <cellStyle name="Comma 54 10" xfId="19745"/>
    <cellStyle name="Comma 54 2" xfId="19579"/>
    <cellStyle name="Comma 54 2 2" xfId="2469"/>
    <cellStyle name="Comma 54 2 2 2" xfId="19746"/>
    <cellStyle name="Comma 54 2 2 3" xfId="19747"/>
    <cellStyle name="Comma 54 2 3" xfId="19748"/>
    <cellStyle name="Comma 54 2 4" xfId="19749"/>
    <cellStyle name="Comma 54 3" xfId="19581"/>
    <cellStyle name="Comma 54 3 2" xfId="823"/>
    <cellStyle name="Comma 54 3 2 2" xfId="829"/>
    <cellStyle name="Comma 54 3 2 3" xfId="839"/>
    <cellStyle name="Comma 54 3 3" xfId="19750"/>
    <cellStyle name="Comma 54 3 4" xfId="19751"/>
    <cellStyle name="Comma 54 4" xfId="19752"/>
    <cellStyle name="Comma 54 4 2" xfId="12915"/>
    <cellStyle name="Comma 54 4 2 2" xfId="19753"/>
    <cellStyle name="Comma 54 4 2 3" xfId="19754"/>
    <cellStyle name="Comma 54 4 3" xfId="19755"/>
    <cellStyle name="Comma 54 4 4" xfId="19756"/>
    <cellStyle name="Comma 54 5" xfId="19758"/>
    <cellStyle name="Comma 54 5 2" xfId="12918"/>
    <cellStyle name="Comma 54 5 2 2" xfId="16229"/>
    <cellStyle name="Comma 54 5 2 3" xfId="16231"/>
    <cellStyle name="Comma 54 5 3" xfId="19759"/>
    <cellStyle name="Comma 54 5 4" xfId="19760"/>
    <cellStyle name="Comma 54 6" xfId="19762"/>
    <cellStyle name="Comma 54 6 2" xfId="19763"/>
    <cellStyle name="Comma 54 6 2 2" xfId="19764"/>
    <cellStyle name="Comma 54 6 2 3" xfId="19765"/>
    <cellStyle name="Comma 54 6 3" xfId="19766"/>
    <cellStyle name="Comma 54 6 4" xfId="19767"/>
    <cellStyle name="Comma 54 7" xfId="19768"/>
    <cellStyle name="Comma 54 7 2" xfId="19769"/>
    <cellStyle name="Comma 54 7 2 2" xfId="19770"/>
    <cellStyle name="Comma 54 7 2 3" xfId="19771"/>
    <cellStyle name="Comma 54 7 3" xfId="19772"/>
    <cellStyle name="Comma 54 7 4" xfId="19773"/>
    <cellStyle name="Comma 54 8" xfId="19774"/>
    <cellStyle name="Comma 54 8 2" xfId="19775"/>
    <cellStyle name="Comma 54 8 3" xfId="19776"/>
    <cellStyle name="Comma 54 9" xfId="19777"/>
    <cellStyle name="Comma 55" xfId="19779"/>
    <cellStyle name="Comma 55 10" xfId="19781"/>
    <cellStyle name="Comma 55 2" xfId="19782"/>
    <cellStyle name="Comma 55 2 2" xfId="19784"/>
    <cellStyle name="Comma 55 2 2 2" xfId="19786"/>
    <cellStyle name="Comma 55 2 2 3" xfId="19788"/>
    <cellStyle name="Comma 55 2 3" xfId="19789"/>
    <cellStyle name="Comma 55 2 4" xfId="19791"/>
    <cellStyle name="Comma 55 3" xfId="19792"/>
    <cellStyle name="Comma 55 3 2" xfId="19794"/>
    <cellStyle name="Comma 55 3 2 2" xfId="2828"/>
    <cellStyle name="Comma 55 3 2 3" xfId="13067"/>
    <cellStyle name="Comma 55 3 3" xfId="19795"/>
    <cellStyle name="Comma 55 3 4" xfId="19796"/>
    <cellStyle name="Comma 55 4" xfId="19797"/>
    <cellStyle name="Comma 55 4 2" xfId="19799"/>
    <cellStyle name="Comma 55 4 2 2" xfId="19800"/>
    <cellStyle name="Comma 55 4 2 3" xfId="19802"/>
    <cellStyle name="Comma 55 4 3" xfId="19803"/>
    <cellStyle name="Comma 55 4 4" xfId="19804"/>
    <cellStyle name="Comma 55 5" xfId="19806"/>
    <cellStyle name="Comma 55 5 2" xfId="19807"/>
    <cellStyle name="Comma 55 5 2 2" xfId="19808"/>
    <cellStyle name="Comma 55 5 2 3" xfId="19809"/>
    <cellStyle name="Comma 55 5 3" xfId="19810"/>
    <cellStyle name="Comma 55 5 4" xfId="19811"/>
    <cellStyle name="Comma 55 6" xfId="19813"/>
    <cellStyle name="Comma 55 6 2" xfId="19814"/>
    <cellStyle name="Comma 55 6 2 2" xfId="19815"/>
    <cellStyle name="Comma 55 6 2 3" xfId="17097"/>
    <cellStyle name="Comma 55 6 3" xfId="19816"/>
    <cellStyle name="Comma 55 6 4" xfId="19817"/>
    <cellStyle name="Comma 55 7" xfId="19818"/>
    <cellStyle name="Comma 55 7 2" xfId="19819"/>
    <cellStyle name="Comma 55 7 2 2" xfId="19820"/>
    <cellStyle name="Comma 55 7 2 3" xfId="19821"/>
    <cellStyle name="Comma 55 7 3" xfId="19822"/>
    <cellStyle name="Comma 55 7 4" xfId="19823"/>
    <cellStyle name="Comma 55 8" xfId="19824"/>
    <cellStyle name="Comma 55 8 2" xfId="19825"/>
    <cellStyle name="Comma 55 8 3" xfId="19826"/>
    <cellStyle name="Comma 55 9" xfId="19827"/>
    <cellStyle name="Comma 56" xfId="19828"/>
    <cellStyle name="Comma 56 10" xfId="19830"/>
    <cellStyle name="Comma 56 2" xfId="19831"/>
    <cellStyle name="Comma 56 2 2" xfId="19833"/>
    <cellStyle name="Comma 56 2 2 2" xfId="19835"/>
    <cellStyle name="Comma 56 2 2 3" xfId="19836"/>
    <cellStyle name="Comma 56 2 3" xfId="19837"/>
    <cellStyle name="Comma 56 2 4" xfId="16088"/>
    <cellStyle name="Comma 56 3" xfId="19839"/>
    <cellStyle name="Comma 56 3 2" xfId="19841"/>
    <cellStyle name="Comma 56 3 2 2" xfId="19842"/>
    <cellStyle name="Comma 56 3 2 3" xfId="19843"/>
    <cellStyle name="Comma 56 3 3" xfId="19844"/>
    <cellStyle name="Comma 56 3 4" xfId="16094"/>
    <cellStyle name="Comma 56 4" xfId="19845"/>
    <cellStyle name="Comma 56 4 2" xfId="19847"/>
    <cellStyle name="Comma 56 4 2 2" xfId="19848"/>
    <cellStyle name="Comma 56 4 2 3" xfId="19849"/>
    <cellStyle name="Comma 56 4 3" xfId="19850"/>
    <cellStyle name="Comma 56 4 4" xfId="19851"/>
    <cellStyle name="Comma 56 5" xfId="19852"/>
    <cellStyle name="Comma 56 5 2" xfId="19853"/>
    <cellStyle name="Comma 56 5 2 2" xfId="19854"/>
    <cellStyle name="Comma 56 5 2 3" xfId="19855"/>
    <cellStyle name="Comma 56 5 3" xfId="19856"/>
    <cellStyle name="Comma 56 5 4" xfId="19857"/>
    <cellStyle name="Comma 56 6" xfId="19858"/>
    <cellStyle name="Comma 56 6 2" xfId="7744"/>
    <cellStyle name="Comma 56 6 2 2" xfId="7980"/>
    <cellStyle name="Comma 56 6 2 3" xfId="8035"/>
    <cellStyle name="Comma 56 6 3" xfId="19859"/>
    <cellStyle name="Comma 56 6 4" xfId="19860"/>
    <cellStyle name="Comma 56 7" xfId="19861"/>
    <cellStyle name="Comma 56 7 2" xfId="7748"/>
    <cellStyle name="Comma 56 7 2 2" xfId="19862"/>
    <cellStyle name="Comma 56 7 2 3" xfId="19863"/>
    <cellStyle name="Comma 56 7 3" xfId="19864"/>
    <cellStyle name="Comma 56 7 4" xfId="19865"/>
    <cellStyle name="Comma 56 8" xfId="19866"/>
    <cellStyle name="Comma 56 8 2" xfId="7752"/>
    <cellStyle name="Comma 56 8 3" xfId="19867"/>
    <cellStyle name="Comma 56 9" xfId="19868"/>
    <cellStyle name="Comma 57" xfId="19869"/>
    <cellStyle name="Comma 57 2" xfId="19871"/>
    <cellStyle name="Comma 57 2 2" xfId="19873"/>
    <cellStyle name="Comma 57 2 3" xfId="19875"/>
    <cellStyle name="Comma 57 3" xfId="19877"/>
    <cellStyle name="Comma 57 4" xfId="19879"/>
    <cellStyle name="Comma 58" xfId="19881"/>
    <cellStyle name="Comma 58 10" xfId="19885"/>
    <cellStyle name="Comma 58 2" xfId="19886"/>
    <cellStyle name="Comma 58 2 2" xfId="19888"/>
    <cellStyle name="Comma 58 2 2 2" xfId="19890"/>
    <cellStyle name="Comma 58 2 2 3" xfId="19891"/>
    <cellStyle name="Comma 58 2 3" xfId="19892"/>
    <cellStyle name="Comma 58 2 4" xfId="19894"/>
    <cellStyle name="Comma 58 3" xfId="19895"/>
    <cellStyle name="Comma 58 3 2" xfId="19897"/>
    <cellStyle name="Comma 58 3 2 2" xfId="19898"/>
    <cellStyle name="Comma 58 3 2 3" xfId="19899"/>
    <cellStyle name="Comma 58 3 3" xfId="19900"/>
    <cellStyle name="Comma 58 3 4" xfId="19901"/>
    <cellStyle name="Comma 58 4" xfId="19902"/>
    <cellStyle name="Comma 58 4 2" xfId="19904"/>
    <cellStyle name="Comma 58 4 2 2" xfId="19905"/>
    <cellStyle name="Comma 58 4 2 3" xfId="19906"/>
    <cellStyle name="Comma 58 4 3" xfId="19908"/>
    <cellStyle name="Comma 58 4 4" xfId="19910"/>
    <cellStyle name="Comma 58 5" xfId="19911"/>
    <cellStyle name="Comma 58 5 2" xfId="19912"/>
    <cellStyle name="Comma 58 5 2 2" xfId="19913"/>
    <cellStyle name="Comma 58 5 2 3" xfId="19914"/>
    <cellStyle name="Comma 58 5 3" xfId="19915"/>
    <cellStyle name="Comma 58 5 4" xfId="19916"/>
    <cellStyle name="Comma 58 6" xfId="19917"/>
    <cellStyle name="Comma 58 6 2" xfId="19918"/>
    <cellStyle name="Comma 58 6 2 2" xfId="19920"/>
    <cellStyle name="Comma 58 6 2 3" xfId="19922"/>
    <cellStyle name="Comma 58 6 3" xfId="19923"/>
    <cellStyle name="Comma 58 6 4" xfId="19924"/>
    <cellStyle name="Comma 58 7" xfId="19925"/>
    <cellStyle name="Comma 58 7 2" xfId="19926"/>
    <cellStyle name="Comma 58 7 2 2" xfId="19928"/>
    <cellStyle name="Comma 58 7 2 3" xfId="19930"/>
    <cellStyle name="Comma 58 7 3" xfId="19931"/>
    <cellStyle name="Comma 58 7 4" xfId="19932"/>
    <cellStyle name="Comma 58 8" xfId="19933"/>
    <cellStyle name="Comma 58 8 2" xfId="19934"/>
    <cellStyle name="Comma 58 8 3" xfId="19935"/>
    <cellStyle name="Comma 58 9" xfId="19936"/>
    <cellStyle name="Comma 59" xfId="19937"/>
    <cellStyle name="Comma 59 2" xfId="19939"/>
    <cellStyle name="Comma 59 2 2" xfId="19941"/>
    <cellStyle name="Comma 59 2 3" xfId="19942"/>
    <cellStyle name="Comma 59 3" xfId="19943"/>
    <cellStyle name="Comma 59 4" xfId="19945"/>
    <cellStyle name="Comma 6" xfId="19946"/>
    <cellStyle name="Comma 6 10" xfId="19948"/>
    <cellStyle name="Comma 6 11" xfId="19949"/>
    <cellStyle name="Comma 6 2" xfId="19950"/>
    <cellStyle name="Comma 6 2 2" xfId="19951"/>
    <cellStyle name="Comma 6 2 2 2" xfId="19952"/>
    <cellStyle name="Comma 6 2 2 2 2" xfId="7952"/>
    <cellStyle name="Comma 6 2 2 2 3" xfId="6564"/>
    <cellStyle name="Comma 6 2 2 3" xfId="19953"/>
    <cellStyle name="Comma 6 2 2 3 2" xfId="19954"/>
    <cellStyle name="Comma 6 2 2 3 3" xfId="6752"/>
    <cellStyle name="Comma 6 2 2 4" xfId="19955"/>
    <cellStyle name="Comma 6 2 2 4 2" xfId="19956"/>
    <cellStyle name="Comma 6 2 2 4 3" xfId="6833"/>
    <cellStyle name="Comma 6 2 2 5" xfId="19957"/>
    <cellStyle name="Comma 6 2 2 6" xfId="19958"/>
    <cellStyle name="Comma 6 2 3" xfId="19959"/>
    <cellStyle name="Comma 6 2 3 2" xfId="19960"/>
    <cellStyle name="Comma 6 2 3 3" xfId="19961"/>
    <cellStyle name="Comma 6 2 4" xfId="19962"/>
    <cellStyle name="Comma 6 2 4 2" xfId="19964"/>
    <cellStyle name="Comma 6 2 4 3" xfId="19965"/>
    <cellStyle name="Comma 6 2 5" xfId="19966"/>
    <cellStyle name="Comma 6 2 5 2" xfId="1022"/>
    <cellStyle name="Comma 6 2 5 3" xfId="1031"/>
    <cellStyle name="Comma 6 2 6" xfId="19968"/>
    <cellStyle name="Comma 6 2 6 2" xfId="19970"/>
    <cellStyle name="Comma 6 2 6 3" xfId="19971"/>
    <cellStyle name="Comma 6 2 7" xfId="19973"/>
    <cellStyle name="Comma 6 2 8" xfId="19974"/>
    <cellStyle name="Comma 6 3" xfId="19975"/>
    <cellStyle name="Comma 6 3 2" xfId="19976"/>
    <cellStyle name="Comma 6 3 3" xfId="19978"/>
    <cellStyle name="Comma 6 4" xfId="19979"/>
    <cellStyle name="Comma 6 4 2" xfId="19980"/>
    <cellStyle name="Comma 6 4 3" xfId="19981"/>
    <cellStyle name="Comma 6 5" xfId="19983"/>
    <cellStyle name="Comma 6 5 2" xfId="19984"/>
    <cellStyle name="Comma 6 5 2 2" xfId="19985"/>
    <cellStyle name="Comma 6 5 2 3" xfId="19986"/>
    <cellStyle name="Comma 6 5 3" xfId="19987"/>
    <cellStyle name="Comma 6 5 3 2" xfId="19989"/>
    <cellStyle name="Comma 6 5 3 3" xfId="19990"/>
    <cellStyle name="Comma 6 5 4" xfId="19991"/>
    <cellStyle name="Comma 6 5 4 2" xfId="19995"/>
    <cellStyle name="Comma 6 5 4 3" xfId="19996"/>
    <cellStyle name="Comma 6 5 5" xfId="19997"/>
    <cellStyle name="Comma 6 5 6" xfId="19998"/>
    <cellStyle name="Comma 6 6" xfId="20001"/>
    <cellStyle name="Comma 6 6 2" xfId="20003"/>
    <cellStyle name="Comma 6 6 3" xfId="20005"/>
    <cellStyle name="Comma 6 7" xfId="20007"/>
    <cellStyle name="Comma 6 7 2" xfId="20008"/>
    <cellStyle name="Comma 6 7 3" xfId="20011"/>
    <cellStyle name="Comma 6 8" xfId="20014"/>
    <cellStyle name="Comma 6 8 2" xfId="20015"/>
    <cellStyle name="Comma 6 8 3" xfId="20019"/>
    <cellStyle name="Comma 6 9" xfId="20021"/>
    <cellStyle name="Comma 6 9 2" xfId="20022"/>
    <cellStyle name="Comma 6 9 3" xfId="20025"/>
    <cellStyle name="Comma 6_DATA PAYROLL MAP FEB 13" xfId="20026"/>
    <cellStyle name="Comma 60" xfId="19780"/>
    <cellStyle name="Comma 60 2" xfId="19783"/>
    <cellStyle name="Comma 60 2 2" xfId="19785"/>
    <cellStyle name="Comma 60 2 3" xfId="19790"/>
    <cellStyle name="Comma 60 3" xfId="19793"/>
    <cellStyle name="Comma 60 4" xfId="19798"/>
    <cellStyle name="Comma 61" xfId="19829"/>
    <cellStyle name="Comma 61 2" xfId="19832"/>
    <cellStyle name="Comma 61 2 2" xfId="19834"/>
    <cellStyle name="Comma 61 2 3" xfId="19838"/>
    <cellStyle name="Comma 61 3" xfId="19840"/>
    <cellStyle name="Comma 61 4" xfId="19846"/>
    <cellStyle name="Comma 62" xfId="19870"/>
    <cellStyle name="Comma 62 2" xfId="19872"/>
    <cellStyle name="Comma 62 2 2" xfId="19874"/>
    <cellStyle name="Comma 62 2 2 2" xfId="20027"/>
    <cellStyle name="Comma 62 2 2 3" xfId="20029"/>
    <cellStyle name="Comma 62 2 3" xfId="19876"/>
    <cellStyle name="Comma 62 2 4" xfId="20030"/>
    <cellStyle name="Comma 62 3" xfId="19878"/>
    <cellStyle name="Comma 62 3 2" xfId="20031"/>
    <cellStyle name="Comma 62 3 3" xfId="20032"/>
    <cellStyle name="Comma 62 4" xfId="19880"/>
    <cellStyle name="Comma 62 5" xfId="20033"/>
    <cellStyle name="Comma 63" xfId="19882"/>
    <cellStyle name="Comma 63 2" xfId="19887"/>
    <cellStyle name="Comma 63 2 2" xfId="19889"/>
    <cellStyle name="Comma 63 2 3" xfId="19893"/>
    <cellStyle name="Comma 63 3" xfId="19896"/>
    <cellStyle name="Comma 63 4" xfId="19903"/>
    <cellStyle name="Comma 64" xfId="19938"/>
    <cellStyle name="Comma 64 2" xfId="19940"/>
    <cellStyle name="Comma 64 3" xfId="19944"/>
    <cellStyle name="Comma 65" xfId="20034"/>
    <cellStyle name="Comma 65 2" xfId="20035"/>
    <cellStyle name="Comma 65 3" xfId="20036"/>
    <cellStyle name="Comma 67" xfId="20037"/>
    <cellStyle name="Comma 67 2" xfId="20038"/>
    <cellStyle name="Comma 67 2 2" xfId="20039"/>
    <cellStyle name="Comma 67 2 3" xfId="20040"/>
    <cellStyle name="Comma 67 3" xfId="20041"/>
    <cellStyle name="Comma 67 4" xfId="20042"/>
    <cellStyle name="Comma 68" xfId="13088"/>
    <cellStyle name="Comma 7" xfId="20044"/>
    <cellStyle name="Comma 7 10" xfId="20046"/>
    <cellStyle name="Comma 7 11" xfId="20048"/>
    <cellStyle name="Comma 7 2" xfId="18846"/>
    <cellStyle name="Comma 7 2 2" xfId="18848"/>
    <cellStyle name="Comma 7 2 3" xfId="18850"/>
    <cellStyle name="Comma 7 3" xfId="18853"/>
    <cellStyle name="Comma 7 3 2" xfId="20049"/>
    <cellStyle name="Comma 7 3 3" xfId="20051"/>
    <cellStyle name="Comma 7 4" xfId="18855"/>
    <cellStyle name="Comma 7 4 2" xfId="20052"/>
    <cellStyle name="Comma 7 4 3" xfId="20053"/>
    <cellStyle name="Comma 7 5" xfId="20054"/>
    <cellStyle name="Comma 7 5 2" xfId="20055"/>
    <cellStyle name="Comma 7 5 2 2" xfId="3501"/>
    <cellStyle name="Comma 7 5 2 3" xfId="20056"/>
    <cellStyle name="Comma 7 5 3" xfId="20057"/>
    <cellStyle name="Comma 7 5 3 2" xfId="3521"/>
    <cellStyle name="Comma 7 5 3 3" xfId="20058"/>
    <cellStyle name="Comma 7 5 4" xfId="20059"/>
    <cellStyle name="Comma 7 5 4 2" xfId="3534"/>
    <cellStyle name="Comma 7 5 4 3" xfId="20060"/>
    <cellStyle name="Comma 7 5 5" xfId="20061"/>
    <cellStyle name="Comma 7 5 6" xfId="20062"/>
    <cellStyle name="Comma 7 6" xfId="20064"/>
    <cellStyle name="Comma 7 6 2" xfId="20066"/>
    <cellStyle name="Comma 7 6 3" xfId="20068"/>
    <cellStyle name="Comma 7 7" xfId="20072"/>
    <cellStyle name="Comma 7 7 2" xfId="20073"/>
    <cellStyle name="Comma 7 7 3" xfId="20076"/>
    <cellStyle name="Comma 7 8" xfId="20080"/>
    <cellStyle name="Comma 7 8 2" xfId="20081"/>
    <cellStyle name="Comma 7 8 3" xfId="20083"/>
    <cellStyle name="Comma 7 9" xfId="20084"/>
    <cellStyle name="Comma 7 9 2" xfId="20085"/>
    <cellStyle name="Comma 7 9 3" xfId="20086"/>
    <cellStyle name="Comma 7_05 REPORT PAJAK DAN ACC" xfId="18745"/>
    <cellStyle name="Comma 71" xfId="20087"/>
    <cellStyle name="Comma 71 2" xfId="20088"/>
    <cellStyle name="Comma 71 2 2" xfId="20089"/>
    <cellStyle name="Comma 71 2 3" xfId="20090"/>
    <cellStyle name="Comma 71 3" xfId="20092"/>
    <cellStyle name="Comma 71 4" xfId="20093"/>
    <cellStyle name="Comma 8" xfId="20095"/>
    <cellStyle name="Comma 8 10" xfId="20096"/>
    <cellStyle name="Comma 8 11" xfId="20097"/>
    <cellStyle name="Comma 8 2" xfId="20098"/>
    <cellStyle name="Comma 8 2 10" xfId="7808"/>
    <cellStyle name="Comma 8 2 2" xfId="14711"/>
    <cellStyle name="Comma 8 2 2 2" xfId="20099"/>
    <cellStyle name="Comma 8 2 2 3" xfId="20100"/>
    <cellStyle name="Comma 8 2 3" xfId="20102"/>
    <cellStyle name="Comma 8 2 3 2" xfId="20104"/>
    <cellStyle name="Comma 8 2 3 2 2" xfId="20105"/>
    <cellStyle name="Comma 8 2 3 2 2 2" xfId="20108"/>
    <cellStyle name="Comma 8 2 3 2 2 3" xfId="20110"/>
    <cellStyle name="Comma 8 2 3 2 3" xfId="20111"/>
    <cellStyle name="Comma 8 2 3 2 3 2" xfId="20113"/>
    <cellStyle name="Comma 8 2 3 2 3 3" xfId="20114"/>
    <cellStyle name="Comma 8 2 3 2 4" xfId="20116"/>
    <cellStyle name="Comma 8 2 3 2 4 2" xfId="20117"/>
    <cellStyle name="Comma 8 2 3 2 4 3" xfId="20118"/>
    <cellStyle name="Comma 8 2 3 2 5" xfId="20120"/>
    <cellStyle name="Comma 8 2 3 2 6" xfId="20121"/>
    <cellStyle name="Comma 8 2 3 3" xfId="20122"/>
    <cellStyle name="Comma 8 2 3 3 2" xfId="20124"/>
    <cellStyle name="Comma 8 2 3 3 3" xfId="20126"/>
    <cellStyle name="Comma 8 2 3 4" xfId="5239"/>
    <cellStyle name="Comma 8 2 3 4 2" xfId="20127"/>
    <cellStyle name="Comma 8 2 3 4 3" xfId="20128"/>
    <cellStyle name="Comma 8 2 3 5" xfId="5241"/>
    <cellStyle name="Comma 8 2 3 5 2" xfId="20129"/>
    <cellStyle name="Comma 8 2 3 5 3" xfId="20130"/>
    <cellStyle name="Comma 8 2 3 6" xfId="20131"/>
    <cellStyle name="Comma 8 2 3 6 2" xfId="20132"/>
    <cellStyle name="Comma 8 2 3 6 3" xfId="20133"/>
    <cellStyle name="Comma 8 2 3 7" xfId="20134"/>
    <cellStyle name="Comma 8 2 3 8" xfId="20135"/>
    <cellStyle name="Comma 8 2 4" xfId="1361"/>
    <cellStyle name="Comma 8 2 4 2" xfId="20136"/>
    <cellStyle name="Comma 8 2 4 2 2" xfId="20137"/>
    <cellStyle name="Comma 8 2 4 2 3" xfId="20138"/>
    <cellStyle name="Comma 8 2 4 3" xfId="20139"/>
    <cellStyle name="Comma 8 2 4 3 2" xfId="20141"/>
    <cellStyle name="Comma 8 2 4 3 3" xfId="20144"/>
    <cellStyle name="Comma 8 2 4 4" xfId="5247"/>
    <cellStyle name="Comma 8 2 4 4 2" xfId="4170"/>
    <cellStyle name="Comma 8 2 4 4 3" xfId="20145"/>
    <cellStyle name="Comma 8 2 4 5" xfId="5249"/>
    <cellStyle name="Comma 8 2 4 6" xfId="20146"/>
    <cellStyle name="Comma 8 2 5" xfId="1351"/>
    <cellStyle name="Comma 8 2 5 2" xfId="20147"/>
    <cellStyle name="Comma 8 2 5 3" xfId="20148"/>
    <cellStyle name="Comma 8 2 6" xfId="20150"/>
    <cellStyle name="Comma 8 2 6 2" xfId="20151"/>
    <cellStyle name="Comma 8 2 6 3" xfId="17196"/>
    <cellStyle name="Comma 8 2 7" xfId="20153"/>
    <cellStyle name="Comma 8 2 7 2" xfId="20154"/>
    <cellStyle name="Comma 8 2 7 3" xfId="20156"/>
    <cellStyle name="Comma 8 2 8" xfId="20157"/>
    <cellStyle name="Comma 8 2 8 2" xfId="20158"/>
    <cellStyle name="Comma 8 2 8 3" xfId="20162"/>
    <cellStyle name="Comma 8 2 9" xfId="20163"/>
    <cellStyle name="Comma 8 3" xfId="20164"/>
    <cellStyle name="Comma 8 3 2" xfId="20166"/>
    <cellStyle name="Comma 8 3 3" xfId="20169"/>
    <cellStyle name="Comma 8 4" xfId="20170"/>
    <cellStyle name="Comma 8 4 2" xfId="20172"/>
    <cellStyle name="Comma 8 4 3" xfId="20174"/>
    <cellStyle name="Comma 8 5" xfId="20175"/>
    <cellStyle name="Comma 8 5 2" xfId="20176"/>
    <cellStyle name="Comma 8 5 2 2" xfId="3691"/>
    <cellStyle name="Comma 8 5 2 3" xfId="20177"/>
    <cellStyle name="Comma 8 5 3" xfId="20178"/>
    <cellStyle name="Comma 8 5 3 2" xfId="3715"/>
    <cellStyle name="Comma 8 5 3 3" xfId="3723"/>
    <cellStyle name="Comma 8 5 4" xfId="5077"/>
    <cellStyle name="Comma 8 5 4 2" xfId="3750"/>
    <cellStyle name="Comma 8 5 4 3" xfId="20179"/>
    <cellStyle name="Comma 8 5 5" xfId="5080"/>
    <cellStyle name="Comma 8 5 6" xfId="20180"/>
    <cellStyle name="Comma 8 6" xfId="20182"/>
    <cellStyle name="Comma 8 6 2" xfId="20186"/>
    <cellStyle name="Comma 8 6 3" xfId="20189"/>
    <cellStyle name="Comma 8 7" xfId="20191"/>
    <cellStyle name="Comma 8 7 2" xfId="20193"/>
    <cellStyle name="Comma 8 7 3" xfId="20196"/>
    <cellStyle name="Comma 8 8" xfId="20198"/>
    <cellStyle name="Comma 8 8 2" xfId="20200"/>
    <cellStyle name="Comma 8 8 3" xfId="20202"/>
    <cellStyle name="Comma 8 9" xfId="20203"/>
    <cellStyle name="Comma 8 9 2" xfId="20205"/>
    <cellStyle name="Comma 8 9 3" xfId="20206"/>
    <cellStyle name="Comma 8_DATABASE 1212" xfId="1429"/>
    <cellStyle name="Comma 9" xfId="20208"/>
    <cellStyle name="Comma 9 10" xfId="7252"/>
    <cellStyle name="Comma 9 2" xfId="5024"/>
    <cellStyle name="Comma 9 2 2" xfId="14281"/>
    <cellStyle name="Comma 9 2 3" xfId="20210"/>
    <cellStyle name="Comma 9 3" xfId="20212"/>
    <cellStyle name="Comma 9 3 2" xfId="14294"/>
    <cellStyle name="Comma 9 3 3" xfId="20215"/>
    <cellStyle name="Comma 9 4" xfId="20217"/>
    <cellStyle name="Comma 9 4 2" xfId="798"/>
    <cellStyle name="Comma 9 4 2 2" xfId="20218"/>
    <cellStyle name="Comma 9 4 2 3" xfId="20219"/>
    <cellStyle name="Comma 9 4 3" xfId="20222"/>
    <cellStyle name="Comma 9 4 3 2" xfId="20223"/>
    <cellStyle name="Comma 9 4 3 3" xfId="20224"/>
    <cellStyle name="Comma 9 4 4" xfId="13408"/>
    <cellStyle name="Comma 9 4 4 2" xfId="20225"/>
    <cellStyle name="Comma 9 4 4 3" xfId="20226"/>
    <cellStyle name="Comma 9 4 5" xfId="13410"/>
    <cellStyle name="Comma 9 4 6" xfId="15539"/>
    <cellStyle name="Comma 9 5" xfId="20228"/>
    <cellStyle name="Comma 9 5 2" xfId="14312"/>
    <cellStyle name="Comma 9 5 3" xfId="20232"/>
    <cellStyle name="Comma 9 6" xfId="20234"/>
    <cellStyle name="Comma 9 6 2" xfId="14324"/>
    <cellStyle name="Comma 9 6 3" xfId="20237"/>
    <cellStyle name="Comma 9 7" xfId="20239"/>
    <cellStyle name="Comma 9 7 2" xfId="14551"/>
    <cellStyle name="Comma 9 7 3" xfId="20244"/>
    <cellStyle name="Comma 9 8" xfId="20245"/>
    <cellStyle name="Comma 9 8 2" xfId="8507"/>
    <cellStyle name="Comma 9 8 3" xfId="8518"/>
    <cellStyle name="Comma 9 9" xfId="20246"/>
    <cellStyle name="Custo - Style1" xfId="20248"/>
    <cellStyle name="Custo - Style1 2" xfId="20249"/>
    <cellStyle name="Custo - Style1 2 2" xfId="3733"/>
    <cellStyle name="Custo - Style1 2 2 2" xfId="3737"/>
    <cellStyle name="Custo - Style1 2 2 3" xfId="3745"/>
    <cellStyle name="Custo - Style1 2 3" xfId="3752"/>
    <cellStyle name="Custo - Style1 2 3 2" xfId="3757"/>
    <cellStyle name="Custo - Style1 2 3 3" xfId="3762"/>
    <cellStyle name="Custo - Style1 2 4" xfId="3768"/>
    <cellStyle name="Custo - Style1 2 4 2" xfId="3773"/>
    <cellStyle name="Custo - Style1 2 4 3" xfId="3777"/>
    <cellStyle name="Custo - Style1 3" xfId="20251"/>
    <cellStyle name="Custo - Style1 3 2" xfId="20253"/>
    <cellStyle name="Custo - Style1 3 3" xfId="20255"/>
    <cellStyle name="Custo - Style1 4" xfId="20257"/>
    <cellStyle name="Custo - Style1 4 2" xfId="20259"/>
    <cellStyle name="Custo - Style1 4 3" xfId="20261"/>
    <cellStyle name="Custo - Style1 5" xfId="20263"/>
    <cellStyle name="Custo - Style1 6" xfId="20265"/>
    <cellStyle name="Custo - Style1 7" xfId="20267"/>
    <cellStyle name="Custo - Style1 8" xfId="20268"/>
    <cellStyle name="Custo - Style8" xfId="20269"/>
    <cellStyle name="Custo - Style8 2" xfId="14913"/>
    <cellStyle name="Custo - Style8 2 2" xfId="20270"/>
    <cellStyle name="Custo - Style8 2 2 2" xfId="20272"/>
    <cellStyle name="Custo - Style8 2 2 3" xfId="20273"/>
    <cellStyle name="Custo - Style8 2 3" xfId="20274"/>
    <cellStyle name="Custo - Style8 2 3 2" xfId="20276"/>
    <cellStyle name="Custo - Style8 2 3 3" xfId="20277"/>
    <cellStyle name="Custo - Style8 2 4" xfId="20278"/>
    <cellStyle name="Custo - Style8 2 4 2" xfId="20280"/>
    <cellStyle name="Custo - Style8 2 4 3" xfId="20281"/>
    <cellStyle name="Custo - Style8 3" xfId="20282"/>
    <cellStyle name="Custo - Style8 3 2" xfId="20283"/>
    <cellStyle name="Custo - Style8 3 3" xfId="20286"/>
    <cellStyle name="Custo - Style8 4" xfId="20287"/>
    <cellStyle name="Custo - Style8 4 2" xfId="20288"/>
    <cellStyle name="Custo - Style8 4 3" xfId="20291"/>
    <cellStyle name="Custo - Style8 5" xfId="20292"/>
    <cellStyle name="Custo - Style8 6" xfId="20293"/>
    <cellStyle name="Custo - Style8 7" xfId="20294"/>
    <cellStyle name="Custo - Style8 8" xfId="20295"/>
    <cellStyle name="Custom - Style8" xfId="20296"/>
    <cellStyle name="Custom - Style8 2" xfId="20298"/>
    <cellStyle name="Custom - Style8 2 2" xfId="20299"/>
    <cellStyle name="Custom - Style8 2 2 2" xfId="20300"/>
    <cellStyle name="Custom - Style8 2 2 3" xfId="20303"/>
    <cellStyle name="Custom - Style8 2 3" xfId="20304"/>
    <cellStyle name="Custom - Style8 2 3 2" xfId="20305"/>
    <cellStyle name="Custom - Style8 2 3 3" xfId="20308"/>
    <cellStyle name="Custom - Style8 2 4" xfId="18536"/>
    <cellStyle name="Custom - Style8 2 4 2" xfId="20309"/>
    <cellStyle name="Custom - Style8 2 4 3" xfId="20312"/>
    <cellStyle name="Custom - Style8 3" xfId="20316"/>
    <cellStyle name="Custom - Style8 3 2" xfId="15432"/>
    <cellStyle name="Custom - Style8 3 3" xfId="15768"/>
    <cellStyle name="Custom - Style8 4" xfId="20320"/>
    <cellStyle name="Custom - Style8 4 2" xfId="6899"/>
    <cellStyle name="Custom - Style8 4 3" xfId="20321"/>
    <cellStyle name="Custom - Style8 5" xfId="20322"/>
    <cellStyle name="Custom - Style8 6" xfId="20323"/>
    <cellStyle name="Custom - Style8 7" xfId="11949"/>
    <cellStyle name="Custom - Style8 8" xfId="11952"/>
    <cellStyle name="Data   - Style2" xfId="20324"/>
    <cellStyle name="Data   - Style2 2" xfId="20325"/>
    <cellStyle name="Data   - Style2 2 2" xfId="20327"/>
    <cellStyle name="Data   - Style2 2 2 2" xfId="20329"/>
    <cellStyle name="Data   - Style2 2 2 3" xfId="20331"/>
    <cellStyle name="Data   - Style2 2 3" xfId="20334"/>
    <cellStyle name="Data   - Style2 2 3 2" xfId="20335"/>
    <cellStyle name="Data   - Style2 2 3 3" xfId="20336"/>
    <cellStyle name="Data   - Style2 2 4" xfId="20340"/>
    <cellStyle name="Data   - Style2 2 4 2" xfId="20341"/>
    <cellStyle name="Data   - Style2 2 4 3" xfId="17912"/>
    <cellStyle name="Data   - Style2 2 5" xfId="20344"/>
    <cellStyle name="Data   - Style2 2 5 2" xfId="20345"/>
    <cellStyle name="Data   - Style2 3" xfId="20347"/>
    <cellStyle name="Data   - Style2 3 2" xfId="20350"/>
    <cellStyle name="Data   - Style2 3 3" xfId="20354"/>
    <cellStyle name="Data   - Style2 4" xfId="20356"/>
    <cellStyle name="Data   - Style2 4 2" xfId="20358"/>
    <cellStyle name="Data   - Style2 4 3" xfId="20360"/>
    <cellStyle name="Data   - Style2 5" xfId="20362"/>
    <cellStyle name="Data   - Style2 5 2" xfId="20364"/>
    <cellStyle name="Data   - Style2 5 2 2" xfId="20365"/>
    <cellStyle name="Data   - Style2 6" xfId="20367"/>
    <cellStyle name="Data   - Style2 6 2" xfId="20369"/>
    <cellStyle name="Data   - Style2 6 2 2" xfId="20370"/>
    <cellStyle name="Data   - Style2 7" xfId="20372"/>
    <cellStyle name="Data   - Style2 8" xfId="20374"/>
    <cellStyle name="Data  - Style2" xfId="20376"/>
    <cellStyle name="Data  - Style2 2" xfId="12866"/>
    <cellStyle name="Data  - Style2 2 2" xfId="20377"/>
    <cellStyle name="Data  - Style2 2 2 2" xfId="20380"/>
    <cellStyle name="Data  - Style2 2 2 3" xfId="17002"/>
    <cellStyle name="Data  - Style2 2 3" xfId="20381"/>
    <cellStyle name="Data  - Style2 2 3 2" xfId="20385"/>
    <cellStyle name="Data  - Style2 2 3 3" xfId="20387"/>
    <cellStyle name="Data  - Style2 2 4" xfId="20388"/>
    <cellStyle name="Data  - Style2 2 4 2" xfId="20392"/>
    <cellStyle name="Data  - Style2 2 4 3" xfId="20393"/>
    <cellStyle name="Data  - Style2 3" xfId="20394"/>
    <cellStyle name="Data  - Style2 3 2" xfId="20395"/>
    <cellStyle name="Data  - Style2 3 3" xfId="20396"/>
    <cellStyle name="Data  - Style2 4" xfId="20397"/>
    <cellStyle name="Data  - Style2 4 2" xfId="20398"/>
    <cellStyle name="Data  - Style2 4 3" xfId="20399"/>
    <cellStyle name="Data  - Style2 5" xfId="20401"/>
    <cellStyle name="Data  - Style2 6" xfId="7415"/>
    <cellStyle name="Data  - Style2 7" xfId="7417"/>
    <cellStyle name="Data  - Style2 8" xfId="20403"/>
    <cellStyle name="DataPilot Category" xfId="16218"/>
    <cellStyle name="DataPilot Category 2" xfId="20404"/>
    <cellStyle name="DataPilot Category 2 2" xfId="12488"/>
    <cellStyle name="DataPilot Category 2 2 2" xfId="12493"/>
    <cellStyle name="DataPilot Category 2 2 3" xfId="12496"/>
    <cellStyle name="DataPilot Category 2 3" xfId="12500"/>
    <cellStyle name="DataPilot Category 2 3 2" xfId="19350"/>
    <cellStyle name="DataPilot Category 2 3 3" xfId="19356"/>
    <cellStyle name="DataPilot Category 2 4" xfId="12503"/>
    <cellStyle name="DataPilot Category 2 4 2" xfId="19493"/>
    <cellStyle name="DataPilot Category 2 4 3" xfId="19499"/>
    <cellStyle name="DataPilot Category 2 5" xfId="20406"/>
    <cellStyle name="DataPilot Category 2 6" xfId="20409"/>
    <cellStyle name="DataPilot Category 3" xfId="20410"/>
    <cellStyle name="DataPilot Category 3 2" xfId="12549"/>
    <cellStyle name="DataPilot Category 3 3" xfId="12557"/>
    <cellStyle name="DataPilot Category 4" xfId="20414"/>
    <cellStyle name="DataPilot Category 4 2" xfId="12606"/>
    <cellStyle name="DataPilot Category 4 3" xfId="12614"/>
    <cellStyle name="DataPilot Category 5" xfId="20418"/>
    <cellStyle name="DataPilot Category 5 2" xfId="12656"/>
    <cellStyle name="DataPilot Category 5 3" xfId="12662"/>
    <cellStyle name="DataPilot Category 6" xfId="20422"/>
    <cellStyle name="DataPilot Category 6 2" xfId="12825"/>
    <cellStyle name="DataPilot Category 6 3" xfId="12830"/>
    <cellStyle name="DataPilot Category 7" xfId="20423"/>
    <cellStyle name="DataPilot Category 8" xfId="18094"/>
    <cellStyle name="DataPilot Corner" xfId="20424"/>
    <cellStyle name="DataPilot Corner 2" xfId="20425"/>
    <cellStyle name="DataPilot Corner 2 2" xfId="20426"/>
    <cellStyle name="DataPilot Corner 2 2 2" xfId="20428"/>
    <cellStyle name="DataPilot Corner 2 2 3" xfId="20429"/>
    <cellStyle name="DataPilot Corner 2 3" xfId="1678"/>
    <cellStyle name="DataPilot Corner 2 3 2" xfId="20430"/>
    <cellStyle name="DataPilot Corner 2 3 3" xfId="20431"/>
    <cellStyle name="DataPilot Corner 2 4" xfId="1680"/>
    <cellStyle name="DataPilot Corner 2 4 2" xfId="20432"/>
    <cellStyle name="DataPilot Corner 2 4 3" xfId="20433"/>
    <cellStyle name="DataPilot Corner 2 5" xfId="20434"/>
    <cellStyle name="DataPilot Corner 2 6" xfId="20435"/>
    <cellStyle name="DataPilot Corner 3" xfId="20436"/>
    <cellStyle name="DataPilot Corner 3 2" xfId="20437"/>
    <cellStyle name="DataPilot Corner 3 3" xfId="1684"/>
    <cellStyle name="DataPilot Corner 4" xfId="20439"/>
    <cellStyle name="DataPilot Corner 4 2" xfId="17031"/>
    <cellStyle name="DataPilot Corner 4 3" xfId="1688"/>
    <cellStyle name="DataPilot Corner 5" xfId="20441"/>
    <cellStyle name="DataPilot Corner 5 2" xfId="17036"/>
    <cellStyle name="DataPilot Corner 5 3" xfId="1693"/>
    <cellStyle name="DataPilot Corner 6" xfId="20442"/>
    <cellStyle name="DataPilot Corner 6 2" xfId="17043"/>
    <cellStyle name="DataPilot Corner 6 3" xfId="20443"/>
    <cellStyle name="DataPilot Corner 7" xfId="20445"/>
    <cellStyle name="DataPilot Corner 8" xfId="20447"/>
    <cellStyle name="DataPilot Field" xfId="20448"/>
    <cellStyle name="DataPilot Field 2" xfId="20449"/>
    <cellStyle name="DataPilot Field 2 2" xfId="20451"/>
    <cellStyle name="DataPilot Field 2 2 2" xfId="20452"/>
    <cellStyle name="DataPilot Field 2 2 3" xfId="20458"/>
    <cellStyle name="DataPilot Field 2 3" xfId="20459"/>
    <cellStyle name="DataPilot Field 2 3 2" xfId="20461"/>
    <cellStyle name="DataPilot Field 2 3 3" xfId="20463"/>
    <cellStyle name="DataPilot Field 2 4" xfId="20464"/>
    <cellStyle name="DataPilot Field 2 4 2" xfId="20466"/>
    <cellStyle name="DataPilot Field 2 4 3" xfId="20468"/>
    <cellStyle name="DataPilot Field 2 5" xfId="20469"/>
    <cellStyle name="DataPilot Field 2 6" xfId="20470"/>
    <cellStyle name="DataPilot Field 3" xfId="20471"/>
    <cellStyle name="DataPilot Field 3 2" xfId="20473"/>
    <cellStyle name="DataPilot Field 3 3" xfId="20474"/>
    <cellStyle name="DataPilot Field 4" xfId="2774"/>
    <cellStyle name="DataPilot Field 4 2" xfId="20476"/>
    <cellStyle name="DataPilot Field 4 3" xfId="20477"/>
    <cellStyle name="DataPilot Field 5" xfId="2776"/>
    <cellStyle name="DataPilot Field 5 2" xfId="20479"/>
    <cellStyle name="DataPilot Field 5 3" xfId="20480"/>
    <cellStyle name="DataPilot Field 6" xfId="20481"/>
    <cellStyle name="DataPilot Field 6 2" xfId="20483"/>
    <cellStyle name="DataPilot Field 6 3" xfId="20485"/>
    <cellStyle name="DataPilot Field 7" xfId="20487"/>
    <cellStyle name="DataPilot Field 8" xfId="20488"/>
    <cellStyle name="DataPilot Result" xfId="13210"/>
    <cellStyle name="DataPilot Result 2" xfId="20489"/>
    <cellStyle name="DataPilot Result 2 2" xfId="3118"/>
    <cellStyle name="DataPilot Result 2 2 2" xfId="1088"/>
    <cellStyle name="DataPilot Result 2 2 3" xfId="3121"/>
    <cellStyle name="DataPilot Result 2 3" xfId="20490"/>
    <cellStyle name="DataPilot Result 2 3 2" xfId="20492"/>
    <cellStyle name="DataPilot Result 2 3 3" xfId="20493"/>
    <cellStyle name="DataPilot Result 2 4" xfId="17603"/>
    <cellStyle name="DataPilot Result 2 4 2" xfId="20494"/>
    <cellStyle name="DataPilot Result 2 4 3" xfId="20495"/>
    <cellStyle name="DataPilot Result 2 5" xfId="17606"/>
    <cellStyle name="DataPilot Result 2 6" xfId="20496"/>
    <cellStyle name="DataPilot Result 3" xfId="20497"/>
    <cellStyle name="DataPilot Result 3 2" xfId="20500"/>
    <cellStyle name="DataPilot Result 3 3" xfId="20501"/>
    <cellStyle name="DataPilot Result 4" xfId="20502"/>
    <cellStyle name="DataPilot Result 4 2" xfId="20505"/>
    <cellStyle name="DataPilot Result 4 3" xfId="20506"/>
    <cellStyle name="DataPilot Result 5" xfId="7891"/>
    <cellStyle name="DataPilot Result 5 2" xfId="20509"/>
    <cellStyle name="DataPilot Result 5 3" xfId="20510"/>
    <cellStyle name="DataPilot Result 6" xfId="7893"/>
    <cellStyle name="DataPilot Result 6 2" xfId="20513"/>
    <cellStyle name="DataPilot Result 6 3" xfId="20514"/>
    <cellStyle name="DataPilot Result 7" xfId="20515"/>
    <cellStyle name="DataPilot Result 8" xfId="1497"/>
    <cellStyle name="DataPilot Title" xfId="5002"/>
    <cellStyle name="DataPilot Title 2" xfId="20518"/>
    <cellStyle name="DataPilot Title 2 2" xfId="20522"/>
    <cellStyle name="DataPilot Title 2 2 2" xfId="20524"/>
    <cellStyle name="DataPilot Title 2 2 3" xfId="20526"/>
    <cellStyle name="DataPilot Title 2 3" xfId="20529"/>
    <cellStyle name="DataPilot Title 2 3 2" xfId="20531"/>
    <cellStyle name="DataPilot Title 2 3 3" xfId="20533"/>
    <cellStyle name="DataPilot Title 2 4" xfId="20535"/>
    <cellStyle name="DataPilot Title 2 4 2" xfId="20537"/>
    <cellStyle name="DataPilot Title 2 4 3" xfId="20539"/>
    <cellStyle name="DataPilot Title 2 5" xfId="20541"/>
    <cellStyle name="DataPilot Title 2 6" xfId="20544"/>
    <cellStyle name="DataPilot Title 3" xfId="20546"/>
    <cellStyle name="DataPilot Title 3 2" xfId="20549"/>
    <cellStyle name="DataPilot Title 3 3" xfId="20552"/>
    <cellStyle name="DataPilot Title 4" xfId="20554"/>
    <cellStyle name="DataPilot Title 4 2" xfId="20557"/>
    <cellStyle name="DataPilot Title 4 3" xfId="20560"/>
    <cellStyle name="DataPilot Title 5" xfId="20562"/>
    <cellStyle name="DataPilot Title 5 2" xfId="20565"/>
    <cellStyle name="DataPilot Title 5 3" xfId="20568"/>
    <cellStyle name="DataPilot Title 6" xfId="20569"/>
    <cellStyle name="DataPilot Title 6 2" xfId="20572"/>
    <cellStyle name="DataPilot Title 6 3" xfId="20575"/>
    <cellStyle name="DataPilot Title 7" xfId="20577"/>
    <cellStyle name="DataPilot Title 8" xfId="2836"/>
    <cellStyle name="DataPilot Value" xfId="15812"/>
    <cellStyle name="DataPilot Value 2" xfId="20578"/>
    <cellStyle name="DataPilot Value 2 2" xfId="20582"/>
    <cellStyle name="DataPilot Value 2 2 2" xfId="20585"/>
    <cellStyle name="DataPilot Value 2 2 3" xfId="20589"/>
    <cellStyle name="DataPilot Value 2 3" xfId="20593"/>
    <cellStyle name="DataPilot Value 2 3 2" xfId="20598"/>
    <cellStyle name="DataPilot Value 2 3 3" xfId="20604"/>
    <cellStyle name="DataPilot Value 2 4" xfId="20607"/>
    <cellStyle name="DataPilot Value 2 4 2" xfId="20610"/>
    <cellStyle name="DataPilot Value 2 4 3" xfId="10732"/>
    <cellStyle name="DataPilot Value 2 5" xfId="20613"/>
    <cellStyle name="DataPilot Value 2 6" xfId="20618"/>
    <cellStyle name="DataPilot Value 3" xfId="20619"/>
    <cellStyle name="DataPilot Value 3 2" xfId="20624"/>
    <cellStyle name="DataPilot Value 3 3" xfId="20629"/>
    <cellStyle name="DataPilot Value 4" xfId="20630"/>
    <cellStyle name="DataPilot Value 4 2" xfId="12305"/>
    <cellStyle name="DataPilot Value 4 3" xfId="12315"/>
    <cellStyle name="DataPilot Value 5" xfId="20631"/>
    <cellStyle name="DataPilot Value 5 2" xfId="11003"/>
    <cellStyle name="DataPilot Value 5 3" xfId="20635"/>
    <cellStyle name="DataPilot Value 6" xfId="20636"/>
    <cellStyle name="DataPilot Value 6 2" xfId="6816"/>
    <cellStyle name="DataPilot Value 6 3" xfId="6821"/>
    <cellStyle name="DataPilot Value 7" xfId="20637"/>
    <cellStyle name="DataPilot Value 8" xfId="20638"/>
    <cellStyle name="Date" xfId="20639"/>
    <cellStyle name="Date 2" xfId="20640"/>
    <cellStyle name="Date 2 2" xfId="3127"/>
    <cellStyle name="Date 2 2 2" xfId="1107"/>
    <cellStyle name="Date 2 2 3" xfId="3134"/>
    <cellStyle name="Date 2 3" xfId="3137"/>
    <cellStyle name="Date 2 3 2" xfId="877"/>
    <cellStyle name="Date 2 3 3" xfId="3141"/>
    <cellStyle name="Date 2 4" xfId="3144"/>
    <cellStyle name="Date 2 4 2" xfId="1133"/>
    <cellStyle name="Date 2 4 3" xfId="3147"/>
    <cellStyle name="Date 2 5" xfId="3150"/>
    <cellStyle name="Date 2 6" xfId="3152"/>
    <cellStyle name="Date 3" xfId="20641"/>
    <cellStyle name="Date 3 2" xfId="3185"/>
    <cellStyle name="Date 3 3" xfId="3196"/>
    <cellStyle name="Date 4" xfId="20642"/>
    <cellStyle name="Date 4 2" xfId="3262"/>
    <cellStyle name="Date 4 3" xfId="3267"/>
    <cellStyle name="Date 5" xfId="20643"/>
    <cellStyle name="Date 5 2" xfId="3333"/>
    <cellStyle name="Date 5 3" xfId="3346"/>
    <cellStyle name="Date 6" xfId="20646"/>
    <cellStyle name="Date 6 2" xfId="20648"/>
    <cellStyle name="Date 6 3" xfId="20651"/>
    <cellStyle name="Date 7" xfId="20654"/>
    <cellStyle name="Date 8" xfId="20657"/>
    <cellStyle name="Dezimal [0]_laroux" xfId="3744"/>
    <cellStyle name="Dezimal_laroux" xfId="20660"/>
    <cellStyle name="Euro" xfId="3409"/>
    <cellStyle name="Euro 10" xfId="20663"/>
    <cellStyle name="Euro 2" xfId="1998"/>
    <cellStyle name="Euro 2 2" xfId="7710"/>
    <cellStyle name="Euro 2 2 2" xfId="7712"/>
    <cellStyle name="Euro 2 2 2 2" xfId="9328"/>
    <cellStyle name="Euro 2 2 2 3" xfId="9331"/>
    <cellStyle name="Euro 2 2 3" xfId="7716"/>
    <cellStyle name="Euro 2 2 3 2" xfId="9334"/>
    <cellStyle name="Euro 2 2 3 3" xfId="9337"/>
    <cellStyle name="Euro 2 2 4" xfId="9340"/>
    <cellStyle name="Euro 2 2 4 2" xfId="9344"/>
    <cellStyle name="Euro 2 2 4 3" xfId="9347"/>
    <cellStyle name="Euro 2 2 5" xfId="9350"/>
    <cellStyle name="Euro 2 2 6" xfId="18073"/>
    <cellStyle name="Euro 2 3" xfId="7720"/>
    <cellStyle name="Euro 2 3 2" xfId="7725"/>
    <cellStyle name="Euro 2 3 3" xfId="7727"/>
    <cellStyle name="Euro 2 4" xfId="3284"/>
    <cellStyle name="Euro 2 4 2" xfId="3288"/>
    <cellStyle name="Euro 2 4 3" xfId="3293"/>
    <cellStyle name="Euro 2 5" xfId="3298"/>
    <cellStyle name="Euro 2 5 2" xfId="3302"/>
    <cellStyle name="Euro 2 5 3" xfId="3307"/>
    <cellStyle name="Euro 2 6" xfId="3311"/>
    <cellStyle name="Euro 2 6 2" xfId="690"/>
    <cellStyle name="Euro 2 6 3" xfId="710"/>
    <cellStyle name="Euro 2 7" xfId="3313"/>
    <cellStyle name="Euro 2 8" xfId="3317"/>
    <cellStyle name="Euro 3" xfId="2004"/>
    <cellStyle name="Euro 3 2" xfId="7780"/>
    <cellStyle name="Euro 3 2 2" xfId="7782"/>
    <cellStyle name="Euro 3 2 2 2" xfId="20665"/>
    <cellStyle name="Euro 3 2 2 3" xfId="20666"/>
    <cellStyle name="Euro 3 2 3" xfId="7786"/>
    <cellStyle name="Euro 3 2 3 2" xfId="20669"/>
    <cellStyle name="Euro 3 2 3 3" xfId="20672"/>
    <cellStyle name="Euro 3 2 4" xfId="20675"/>
    <cellStyle name="Euro 3 2 4 2" xfId="20676"/>
    <cellStyle name="Euro 3 2 4 3" xfId="20677"/>
    <cellStyle name="Euro 3 2 5" xfId="20680"/>
    <cellStyle name="Euro 3 2 6" xfId="20681"/>
    <cellStyle name="Euro 3 3" xfId="7788"/>
    <cellStyle name="Euro 3 3 2" xfId="7790"/>
    <cellStyle name="Euro 3 3 3" xfId="7792"/>
    <cellStyle name="Euro 3 4" xfId="3323"/>
    <cellStyle name="Euro 3 4 2" xfId="13778"/>
    <cellStyle name="Euro 3 4 3" xfId="20682"/>
    <cellStyle name="Euro 3 5" xfId="3327"/>
    <cellStyle name="Euro 3 5 2" xfId="13786"/>
    <cellStyle name="Euro 3 5 3" xfId="20683"/>
    <cellStyle name="Euro 3 6" xfId="20684"/>
    <cellStyle name="Euro 3 6 2" xfId="13797"/>
    <cellStyle name="Euro 3 6 3" xfId="13804"/>
    <cellStyle name="Euro 3 7" xfId="20686"/>
    <cellStyle name="Euro 3 8" xfId="20688"/>
    <cellStyle name="Euro 4" xfId="20689"/>
    <cellStyle name="Euro 4 2" xfId="7837"/>
    <cellStyle name="Euro 4 2 2" xfId="7839"/>
    <cellStyle name="Euro 4 2 3" xfId="7842"/>
    <cellStyle name="Euro 4 3" xfId="7845"/>
    <cellStyle name="Euro 4 3 2" xfId="7849"/>
    <cellStyle name="Euro 4 3 3" xfId="7853"/>
    <cellStyle name="Euro 4 4" xfId="3336"/>
    <cellStyle name="Euro 4 4 2" xfId="13848"/>
    <cellStyle name="Euro 4 4 3" xfId="20692"/>
    <cellStyle name="Euro 4 5" xfId="3341"/>
    <cellStyle name="Euro 4 6" xfId="20695"/>
    <cellStyle name="Euro 5" xfId="20696"/>
    <cellStyle name="Euro 5 2" xfId="7897"/>
    <cellStyle name="Euro 5 3" xfId="7903"/>
    <cellStyle name="Euro 6" xfId="20698"/>
    <cellStyle name="Euro 6 2" xfId="7967"/>
    <cellStyle name="Euro 6 3" xfId="7973"/>
    <cellStyle name="Euro 7" xfId="20700"/>
    <cellStyle name="Euro 7 2" xfId="8018"/>
    <cellStyle name="Euro 7 3" xfId="8023"/>
    <cellStyle name="Euro 8" xfId="20703"/>
    <cellStyle name="Euro 8 2" xfId="8063"/>
    <cellStyle name="Euro 8 3" xfId="8071"/>
    <cellStyle name="Euro 9" xfId="12111"/>
    <cellStyle name="Excel Built-in Comma" xfId="20704"/>
    <cellStyle name="Excel Built-in Comma 2" xfId="20706"/>
    <cellStyle name="Excel Built-in Comma 3" xfId="20708"/>
    <cellStyle name="Excel Built-in Normal" xfId="20709"/>
    <cellStyle name="Excel Built-in Normal 1" xfId="37698"/>
    <cellStyle name="Excel Built-in Normal 10" xfId="20710"/>
    <cellStyle name="Excel Built-in Normal 10 2" xfId="20711"/>
    <cellStyle name="Excel Built-in Normal 10 3" xfId="20712"/>
    <cellStyle name="Excel Built-in Normal 11" xfId="20714"/>
    <cellStyle name="Excel Built-in Normal 11 2" xfId="20717"/>
    <cellStyle name="Excel Built-in Normal 11 3" xfId="20719"/>
    <cellStyle name="Excel Built-in Normal 12" xfId="20721"/>
    <cellStyle name="Excel Built-in Normal 12 2" xfId="20725"/>
    <cellStyle name="Excel Built-in Normal 12 3" xfId="20728"/>
    <cellStyle name="Excel Built-in Normal 13" xfId="20730"/>
    <cellStyle name="Excel Built-in Normal 13 2" xfId="20733"/>
    <cellStyle name="Excel Built-in Normal 13 3" xfId="20736"/>
    <cellStyle name="Excel Built-in Normal 14" xfId="20738"/>
    <cellStyle name="Excel Built-in Normal 14 2" xfId="20741"/>
    <cellStyle name="Excel Built-in Normal 14 3" xfId="20743"/>
    <cellStyle name="Excel Built-in Normal 15" xfId="20745"/>
    <cellStyle name="Excel Built-in Normal 15 2" xfId="20749"/>
    <cellStyle name="Excel Built-in Normal 15 3" xfId="20752"/>
    <cellStyle name="Excel Built-in Normal 16" xfId="20755"/>
    <cellStyle name="Excel Built-in Normal 16 2" xfId="20759"/>
    <cellStyle name="Excel Built-in Normal 16 3" xfId="20762"/>
    <cellStyle name="Excel Built-in Normal 17" xfId="20765"/>
    <cellStyle name="Excel Built-in Normal 17 2" xfId="20768"/>
    <cellStyle name="Excel Built-in Normal 17 3" xfId="20770"/>
    <cellStyle name="Excel Built-in Normal 18" xfId="20773"/>
    <cellStyle name="Excel Built-in Normal 18 2" xfId="20776"/>
    <cellStyle name="Excel Built-in Normal 18 3" xfId="20778"/>
    <cellStyle name="Excel Built-in Normal 19" xfId="20780"/>
    <cellStyle name="Excel Built-in Normal 19 2" xfId="20782"/>
    <cellStyle name="Excel Built-in Normal 19 3" xfId="20784"/>
    <cellStyle name="Excel Built-in Normal 2" xfId="20786"/>
    <cellStyle name="Excel Built-in Normal 2 2" xfId="20787"/>
    <cellStyle name="Excel Built-in Normal 2 3" xfId="20788"/>
    <cellStyle name="Excel Built-in Normal 20" xfId="20746"/>
    <cellStyle name="Excel Built-in Normal 20 2" xfId="20750"/>
    <cellStyle name="Excel Built-in Normal 20 3" xfId="20753"/>
    <cellStyle name="Excel Built-in Normal 21" xfId="20756"/>
    <cellStyle name="Excel Built-in Normal 21 2" xfId="20760"/>
    <cellStyle name="Excel Built-in Normal 21 3" xfId="20763"/>
    <cellStyle name="Excel Built-in Normal 22" xfId="20766"/>
    <cellStyle name="Excel Built-in Normal 22 2" xfId="20769"/>
    <cellStyle name="Excel Built-in Normal 22 3" xfId="20771"/>
    <cellStyle name="Excel Built-in Normal 23" xfId="20774"/>
    <cellStyle name="Excel Built-in Normal 23 2" xfId="20777"/>
    <cellStyle name="Excel Built-in Normal 23 3" xfId="20779"/>
    <cellStyle name="Excel Built-in Normal 24" xfId="20781"/>
    <cellStyle name="Excel Built-in Normal 24 2" xfId="20783"/>
    <cellStyle name="Excel Built-in Normal 24 3" xfId="20785"/>
    <cellStyle name="Excel Built-in Normal 25" xfId="20789"/>
    <cellStyle name="Excel Built-in Normal 25 2" xfId="20791"/>
    <cellStyle name="Excel Built-in Normal 25 3" xfId="20793"/>
    <cellStyle name="Excel Built-in Normal 26" xfId="20795"/>
    <cellStyle name="Excel Built-in Normal 26 2" xfId="20797"/>
    <cellStyle name="Excel Built-in Normal 26 3" xfId="20799"/>
    <cellStyle name="Excel Built-in Normal 27" xfId="20801"/>
    <cellStyle name="Excel Built-in Normal 27 2" xfId="20803"/>
    <cellStyle name="Excel Built-in Normal 27 3" xfId="20805"/>
    <cellStyle name="Excel Built-in Normal 28" xfId="20807"/>
    <cellStyle name="Excel Built-in Normal 28 2" xfId="20809"/>
    <cellStyle name="Excel Built-in Normal 28 3" xfId="20811"/>
    <cellStyle name="Excel Built-in Normal 29" xfId="20813"/>
    <cellStyle name="Excel Built-in Normal 29 2" xfId="20815"/>
    <cellStyle name="Excel Built-in Normal 29 3" xfId="20817"/>
    <cellStyle name="Excel Built-in Normal 3" xfId="20819"/>
    <cellStyle name="Excel Built-in Normal 3 2" xfId="20820"/>
    <cellStyle name="Excel Built-in Normal 3 3" xfId="20821"/>
    <cellStyle name="Excel Built-in Normal 30" xfId="20790"/>
    <cellStyle name="Excel Built-in Normal 30 2" xfId="20792"/>
    <cellStyle name="Excel Built-in Normal 30 3" xfId="20794"/>
    <cellStyle name="Excel Built-in Normal 31" xfId="20796"/>
    <cellStyle name="Excel Built-in Normal 31 2" xfId="20798"/>
    <cellStyle name="Excel Built-in Normal 31 3" xfId="20800"/>
    <cellStyle name="Excel Built-in Normal 32" xfId="20802"/>
    <cellStyle name="Excel Built-in Normal 32 2" xfId="20804"/>
    <cellStyle name="Excel Built-in Normal 32 3" xfId="20806"/>
    <cellStyle name="Excel Built-in Normal 33" xfId="20808"/>
    <cellStyle name="Excel Built-in Normal 33 2" xfId="20810"/>
    <cellStyle name="Excel Built-in Normal 33 3" xfId="20812"/>
    <cellStyle name="Excel Built-in Normal 34" xfId="20814"/>
    <cellStyle name="Excel Built-in Normal 34 2" xfId="20816"/>
    <cellStyle name="Excel Built-in Normal 34 3" xfId="20818"/>
    <cellStyle name="Excel Built-in Normal 35" xfId="20822"/>
    <cellStyle name="Excel Built-in Normal 35 2" xfId="20824"/>
    <cellStyle name="Excel Built-in Normal 35 3" xfId="20825"/>
    <cellStyle name="Excel Built-in Normal 36" xfId="20826"/>
    <cellStyle name="Excel Built-in Normal 36 2" xfId="20827"/>
    <cellStyle name="Excel Built-in Normal 36 3" xfId="20828"/>
    <cellStyle name="Excel Built-in Normal 37" xfId="20829"/>
    <cellStyle name="Excel Built-in Normal 37 2" xfId="20830"/>
    <cellStyle name="Excel Built-in Normal 37 3" xfId="20831"/>
    <cellStyle name="Excel Built-in Normal 38" xfId="20832"/>
    <cellStyle name="Excel Built-in Normal 38 2" xfId="20833"/>
    <cellStyle name="Excel Built-in Normal 38 3" xfId="20834"/>
    <cellStyle name="Excel Built-in Normal 39" xfId="20835"/>
    <cellStyle name="Excel Built-in Normal 4" xfId="5048"/>
    <cellStyle name="Excel Built-in Normal 4 2" xfId="18335"/>
    <cellStyle name="Excel Built-in Normal 4 3" xfId="18337"/>
    <cellStyle name="Excel Built-in Normal 40" xfId="20823"/>
    <cellStyle name="Excel Built-in Normal 41" xfId="37697"/>
    <cellStyle name="Excel Built-in Normal 5" xfId="5059"/>
    <cellStyle name="Excel Built-in Normal 5 2" xfId="18340"/>
    <cellStyle name="Excel Built-in Normal 5 3" xfId="18342"/>
    <cellStyle name="Excel Built-in Normal 6" xfId="18346"/>
    <cellStyle name="Excel Built-in Normal 6 2" xfId="18347"/>
    <cellStyle name="Excel Built-in Normal 6 3" xfId="18349"/>
    <cellStyle name="Excel Built-in Normal 7" xfId="18353"/>
    <cellStyle name="Excel Built-in Normal 7 2" xfId="20836"/>
    <cellStyle name="Excel Built-in Normal 7 3" xfId="20837"/>
    <cellStyle name="Excel Built-in Normal 8" xfId="18354"/>
    <cellStyle name="Excel Built-in Normal 8 2" xfId="20839"/>
    <cellStyle name="Excel Built-in Normal 8 3" xfId="20841"/>
    <cellStyle name="Excel Built-in Normal 9" xfId="20842"/>
    <cellStyle name="Excel Built-in Normal 9 2" xfId="20844"/>
    <cellStyle name="Excel Built-in Normal 9 3" xfId="20846"/>
    <cellStyle name="Excel Built-in Normal_Data Driver PT  MAP" xfId="20848"/>
    <cellStyle name="Excel_BuiltIn_Comma 1" xfId="20850"/>
    <cellStyle name="Explanatory Text 2" xfId="20851"/>
    <cellStyle name="Explanatory Text 2 10" xfId="20852"/>
    <cellStyle name="Explanatory Text 2 2" xfId="20853"/>
    <cellStyle name="Explanatory Text 2 2 2" xfId="20855"/>
    <cellStyle name="Explanatory Text 2 2 2 2" xfId="20857"/>
    <cellStyle name="Explanatory Text 2 2 2 2 2" xfId="17074"/>
    <cellStyle name="Explanatory Text 2 2 2 2 3" xfId="20858"/>
    <cellStyle name="Explanatory Text 2 2 2 3" xfId="20860"/>
    <cellStyle name="Explanatory Text 2 2 2 3 2" xfId="17079"/>
    <cellStyle name="Explanatory Text 2 2 2 3 3" xfId="20861"/>
    <cellStyle name="Explanatory Text 2 2 2 4" xfId="13010"/>
    <cellStyle name="Explanatory Text 2 2 2 4 2" xfId="17085"/>
    <cellStyle name="Explanatory Text 2 2 2 4 3" xfId="20862"/>
    <cellStyle name="Explanatory Text 2 2 2 5" xfId="13012"/>
    <cellStyle name="Explanatory Text 2 2 2 6" xfId="20863"/>
    <cellStyle name="Explanatory Text 2 2 3" xfId="20865"/>
    <cellStyle name="Explanatory Text 2 2 3 2" xfId="20867"/>
    <cellStyle name="Explanatory Text 2 2 3 3" xfId="20869"/>
    <cellStyle name="Explanatory Text 2 2 4" xfId="20870"/>
    <cellStyle name="Explanatory Text 2 2 4 2" xfId="20871"/>
    <cellStyle name="Explanatory Text 2 2 4 3" xfId="20872"/>
    <cellStyle name="Explanatory Text 2 2 5" xfId="20874"/>
    <cellStyle name="Explanatory Text 2 2 5 2" xfId="6573"/>
    <cellStyle name="Explanatory Text 2 2 5 3" xfId="6577"/>
    <cellStyle name="Explanatory Text 2 2 6" xfId="20875"/>
    <cellStyle name="Explanatory Text 2 2 6 2" xfId="20876"/>
    <cellStyle name="Explanatory Text 2 2 6 3" xfId="20879"/>
    <cellStyle name="Explanatory Text 2 2 7" xfId="20881"/>
    <cellStyle name="Explanatory Text 2 2 8" xfId="20882"/>
    <cellStyle name="Explanatory Text 2 3" xfId="20883"/>
    <cellStyle name="Explanatory Text 2 3 2" xfId="20885"/>
    <cellStyle name="Explanatory Text 2 3 2 2" xfId="20886"/>
    <cellStyle name="Explanatory Text 2 3 2 2 2" xfId="3585"/>
    <cellStyle name="Explanatory Text 2 3 2 2 3" xfId="4806"/>
    <cellStyle name="Explanatory Text 2 3 2 3" xfId="20888"/>
    <cellStyle name="Explanatory Text 2 3 2 3 2" xfId="20890"/>
    <cellStyle name="Explanatory Text 2 3 2 3 3" xfId="17203"/>
    <cellStyle name="Explanatory Text 2 3 2 4" xfId="13035"/>
    <cellStyle name="Explanatory Text 2 3 2 4 2" xfId="20891"/>
    <cellStyle name="Explanatory Text 2 3 2 4 3" xfId="17219"/>
    <cellStyle name="Explanatory Text 2 3 2 5" xfId="13038"/>
    <cellStyle name="Explanatory Text 2 3 2 6" xfId="20892"/>
    <cellStyle name="Explanatory Text 2 3 3" xfId="20893"/>
    <cellStyle name="Explanatory Text 2 3 3 2" xfId="20894"/>
    <cellStyle name="Explanatory Text 2 3 3 3" xfId="20896"/>
    <cellStyle name="Explanatory Text 2 3 4" xfId="20897"/>
    <cellStyle name="Explanatory Text 2 3 4 2" xfId="20898"/>
    <cellStyle name="Explanatory Text 2 3 4 3" xfId="20900"/>
    <cellStyle name="Explanatory Text 2 3 5" xfId="20901"/>
    <cellStyle name="Explanatory Text 2 3 5 2" xfId="20902"/>
    <cellStyle name="Explanatory Text 2 3 5 3" xfId="20903"/>
    <cellStyle name="Explanatory Text 2 3 6" xfId="20904"/>
    <cellStyle name="Explanatory Text 2 3 6 2" xfId="20906"/>
    <cellStyle name="Explanatory Text 2 3 6 3" xfId="20910"/>
    <cellStyle name="Explanatory Text 2 3 7" xfId="20705"/>
    <cellStyle name="Explanatory Text 2 3 8" xfId="20707"/>
    <cellStyle name="Explanatory Text 2 4" xfId="20911"/>
    <cellStyle name="Explanatory Text 2 4 2" xfId="20912"/>
    <cellStyle name="Explanatory Text 2 4 2 2" xfId="20913"/>
    <cellStyle name="Explanatory Text 2 4 2 3" xfId="20915"/>
    <cellStyle name="Explanatory Text 2 4 3" xfId="20916"/>
    <cellStyle name="Explanatory Text 2 4 3 2" xfId="20917"/>
    <cellStyle name="Explanatory Text 2 4 3 3" xfId="20918"/>
    <cellStyle name="Explanatory Text 2 4 4" xfId="20919"/>
    <cellStyle name="Explanatory Text 2 4 4 2" xfId="13835"/>
    <cellStyle name="Explanatory Text 2 4 4 3" xfId="13910"/>
    <cellStyle name="Explanatory Text 2 4 5" xfId="20920"/>
    <cellStyle name="Explanatory Text 2 4 6" xfId="20921"/>
    <cellStyle name="Explanatory Text 2 5" xfId="20922"/>
    <cellStyle name="Explanatory Text 2 5 2" xfId="20923"/>
    <cellStyle name="Explanatory Text 2 5 3" xfId="20924"/>
    <cellStyle name="Explanatory Text 2 6" xfId="20925"/>
    <cellStyle name="Explanatory Text 2 6 2" xfId="20926"/>
    <cellStyle name="Explanatory Text 2 6 3" xfId="20927"/>
    <cellStyle name="Explanatory Text 2 7" xfId="20928"/>
    <cellStyle name="Explanatory Text 2 7 2" xfId="20929"/>
    <cellStyle name="Explanatory Text 2 7 3" xfId="20930"/>
    <cellStyle name="Explanatory Text 2 8" xfId="20931"/>
    <cellStyle name="Explanatory Text 2 8 2" xfId="19607"/>
    <cellStyle name="Explanatory Text 2 8 3" xfId="20932"/>
    <cellStyle name="Explanatory Text 2 9" xfId="20933"/>
    <cellStyle name="Explanatory Text 3" xfId="20934"/>
    <cellStyle name="Explanatory Text 3 2" xfId="20935"/>
    <cellStyle name="Explanatory Text 3 2 2" xfId="20936"/>
    <cellStyle name="Explanatory Text 3 2 2 2" xfId="20938"/>
    <cellStyle name="Explanatory Text 3 2 2 3" xfId="20940"/>
    <cellStyle name="Explanatory Text 3 2 3" xfId="20941"/>
    <cellStyle name="Explanatory Text 3 2 3 2" xfId="20943"/>
    <cellStyle name="Explanatory Text 3 2 3 3" xfId="20945"/>
    <cellStyle name="Explanatory Text 3 2 4" xfId="20946"/>
    <cellStyle name="Explanatory Text 3 2 4 2" xfId="20947"/>
    <cellStyle name="Explanatory Text 3 2 4 3" xfId="20948"/>
    <cellStyle name="Explanatory Text 3 2 5" xfId="20951"/>
    <cellStyle name="Explanatory Text 3 2 6" xfId="20952"/>
    <cellStyle name="Explanatory Text 3 3" xfId="20953"/>
    <cellStyle name="Explanatory Text 3 3 2" xfId="20954"/>
    <cellStyle name="Explanatory Text 3 3 3" xfId="20955"/>
    <cellStyle name="Explanatory Text 3 4" xfId="20956"/>
    <cellStyle name="Explanatory Text 3 4 2" xfId="20957"/>
    <cellStyle name="Explanatory Text 3 4 3" xfId="20958"/>
    <cellStyle name="Explanatory Text 3 5" xfId="20959"/>
    <cellStyle name="Explanatory Text 3 5 2" xfId="20960"/>
    <cellStyle name="Explanatory Text 3 5 3" xfId="20961"/>
    <cellStyle name="Explanatory Text 3 6" xfId="20962"/>
    <cellStyle name="Explanatory Text 3 6 2" xfId="19967"/>
    <cellStyle name="Explanatory Text 3 6 3" xfId="19972"/>
    <cellStyle name="Explanatory Text 3 7" xfId="20963"/>
    <cellStyle name="Explanatory Text 3 8" xfId="20964"/>
    <cellStyle name="Explanatory Text 4" xfId="20965"/>
    <cellStyle name="Explanatory Text 4 2" xfId="20966"/>
    <cellStyle name="Explanatory Text 4 2 2" xfId="20967"/>
    <cellStyle name="Explanatory Text 4 2 2 2" xfId="20969"/>
    <cellStyle name="Explanatory Text 4 2 2 3" xfId="20972"/>
    <cellStyle name="Explanatory Text 4 2 3" xfId="8731"/>
    <cellStyle name="Explanatory Text 4 2 3 2" xfId="20975"/>
    <cellStyle name="Explanatory Text 4 2 3 3" xfId="20977"/>
    <cellStyle name="Explanatory Text 4 2 4" xfId="8733"/>
    <cellStyle name="Explanatory Text 4 2 4 2" xfId="16444"/>
    <cellStyle name="Explanatory Text 4 2 4 3" xfId="16448"/>
    <cellStyle name="Explanatory Text 4 2 5" xfId="20978"/>
    <cellStyle name="Explanatory Text 4 2 6" xfId="20979"/>
    <cellStyle name="Explanatory Text 4 3" xfId="20980"/>
    <cellStyle name="Explanatory Text 4 3 2" xfId="20981"/>
    <cellStyle name="Explanatory Text 4 3 3" xfId="8736"/>
    <cellStyle name="Explanatory Text 4 4" xfId="20982"/>
    <cellStyle name="Explanatory Text 4 4 2" xfId="20984"/>
    <cellStyle name="Explanatory Text 4 4 3" xfId="8740"/>
    <cellStyle name="Explanatory Text 4 5" xfId="20985"/>
    <cellStyle name="Explanatory Text 4 5 2" xfId="20986"/>
    <cellStyle name="Explanatory Text 4 5 3" xfId="8744"/>
    <cellStyle name="Explanatory Text 4 6" xfId="20988"/>
    <cellStyle name="Explanatory Text 4 6 2" xfId="20990"/>
    <cellStyle name="Explanatory Text 4 6 3" xfId="20992"/>
    <cellStyle name="Explanatory Text 4 7" xfId="20994"/>
    <cellStyle name="Explanatory Text 4 8" xfId="20996"/>
    <cellStyle name="Explanatory Text 5" xfId="20997"/>
    <cellStyle name="Explanatory Text 5 2" xfId="20998"/>
    <cellStyle name="Explanatory Text 5 2 2" xfId="20211"/>
    <cellStyle name="Explanatory Text 5 2 2 2" xfId="14293"/>
    <cellStyle name="Explanatory Text 5 2 2 3" xfId="20214"/>
    <cellStyle name="Explanatory Text 5 2 3" xfId="20216"/>
    <cellStyle name="Explanatory Text 5 2 3 2" xfId="797"/>
    <cellStyle name="Explanatory Text 5 2 3 3" xfId="20221"/>
    <cellStyle name="Explanatory Text 5 2 4" xfId="20227"/>
    <cellStyle name="Explanatory Text 5 2 4 2" xfId="14311"/>
    <cellStyle name="Explanatory Text 5 2 4 3" xfId="20229"/>
    <cellStyle name="Explanatory Text 5 2 5" xfId="20233"/>
    <cellStyle name="Explanatory Text 5 2 6" xfId="20238"/>
    <cellStyle name="Explanatory Text 5 3" xfId="21000"/>
    <cellStyle name="Explanatory Text 5 3 2" xfId="21001"/>
    <cellStyle name="Explanatory Text 5 3 3" xfId="21002"/>
    <cellStyle name="Explanatory Text 5 4" xfId="21004"/>
    <cellStyle name="Explanatory Text 5 4 2" xfId="21005"/>
    <cellStyle name="Explanatory Text 5 4 3" xfId="21006"/>
    <cellStyle name="Explanatory Text 5 5" xfId="21007"/>
    <cellStyle name="Explanatory Text 5 5 2" xfId="21008"/>
    <cellStyle name="Explanatory Text 5 5 3" xfId="21009"/>
    <cellStyle name="Explanatory Text 5 6" xfId="21011"/>
    <cellStyle name="Explanatory Text 5 6 2" xfId="20149"/>
    <cellStyle name="Explanatory Text 5 6 3" xfId="20152"/>
    <cellStyle name="Explanatory Text 5 7" xfId="21013"/>
    <cellStyle name="Explanatory Text 5 8" xfId="21014"/>
    <cellStyle name="Fixed" xfId="21015"/>
    <cellStyle name="Fixed 2" xfId="16012"/>
    <cellStyle name="Fixed 2 2" xfId="21016"/>
    <cellStyle name="Fixed 2 2 2" xfId="21017"/>
    <cellStyle name="Fixed 2 2 3" xfId="21020"/>
    <cellStyle name="Fixed 2 3" xfId="21021"/>
    <cellStyle name="Fixed 2 3 2" xfId="21022"/>
    <cellStyle name="Fixed 2 3 3" xfId="21024"/>
    <cellStyle name="Fixed 2 4" xfId="21025"/>
    <cellStyle name="Fixed 2 4 2" xfId="21026"/>
    <cellStyle name="Fixed 2 4 3" xfId="7277"/>
    <cellStyle name="Fixed 2 5" xfId="3020"/>
    <cellStyle name="Fixed 2 6" xfId="3025"/>
    <cellStyle name="Fixed 3" xfId="21027"/>
    <cellStyle name="Fixed 3 2" xfId="21028"/>
    <cellStyle name="Fixed 3 3" xfId="20271"/>
    <cellStyle name="Fixed 4" xfId="21029"/>
    <cellStyle name="Fixed 4 2" xfId="21030"/>
    <cellStyle name="Fixed 4 3" xfId="20275"/>
    <cellStyle name="Fixed 5" xfId="21031"/>
    <cellStyle name="Fixed 5 2" xfId="5098"/>
    <cellStyle name="Fixed 5 3" xfId="20279"/>
    <cellStyle name="Fixed 6" xfId="21032"/>
    <cellStyle name="Fixed 6 2" xfId="16395"/>
    <cellStyle name="Fixed 6 3" xfId="21034"/>
    <cellStyle name="Fixed 7" xfId="21036"/>
    <cellStyle name="Fixed 8" xfId="21039"/>
    <cellStyle name="Good 10" xfId="21040"/>
    <cellStyle name="Good 10 2" xfId="21041"/>
    <cellStyle name="Good 10 2 2" xfId="21042"/>
    <cellStyle name="Good 10 2 2 2" xfId="20999"/>
    <cellStyle name="Good 10 2 2 3" xfId="21003"/>
    <cellStyle name="Good 10 2 3" xfId="14899"/>
    <cellStyle name="Good 10 2 3 2" xfId="21043"/>
    <cellStyle name="Good 10 2 3 3" xfId="21044"/>
    <cellStyle name="Good 10 2 4" xfId="14901"/>
    <cellStyle name="Good 10 2 4 2" xfId="21045"/>
    <cellStyle name="Good 10 2 4 3" xfId="21046"/>
    <cellStyle name="Good 10 2 5" xfId="19153"/>
    <cellStyle name="Good 10 2 6" xfId="19156"/>
    <cellStyle name="Good 10 3" xfId="10278"/>
    <cellStyle name="Good 10 3 2" xfId="21048"/>
    <cellStyle name="Good 10 3 3" xfId="14906"/>
    <cellStyle name="Good 10 4" xfId="10280"/>
    <cellStyle name="Good 10 4 2" xfId="395"/>
    <cellStyle name="Good 10 4 3" xfId="398"/>
    <cellStyle name="Good 10 5" xfId="21049"/>
    <cellStyle name="Good 10 5 2" xfId="21051"/>
    <cellStyle name="Good 10 5 3" xfId="14920"/>
    <cellStyle name="Good 10 6" xfId="21052"/>
    <cellStyle name="Good 10 6 2" xfId="21054"/>
    <cellStyle name="Good 10 6 3" xfId="21056"/>
    <cellStyle name="Good 10 7" xfId="18582"/>
    <cellStyle name="Good 10 8" xfId="18584"/>
    <cellStyle name="Good 11" xfId="21057"/>
    <cellStyle name="Good 11 2" xfId="20847"/>
    <cellStyle name="Good 11 2 2" xfId="21058"/>
    <cellStyle name="Good 11 2 2 2" xfId="21059"/>
    <cellStyle name="Good 11 2 2 3" xfId="21060"/>
    <cellStyle name="Good 11 2 3" xfId="14948"/>
    <cellStyle name="Good 11 2 3 2" xfId="21061"/>
    <cellStyle name="Good 11 2 3 3" xfId="21062"/>
    <cellStyle name="Good 11 2 4" xfId="14950"/>
    <cellStyle name="Good 11 2 4 2" xfId="21063"/>
    <cellStyle name="Good 11 2 4 3" xfId="21065"/>
    <cellStyle name="Good 11 2 5" xfId="21066"/>
    <cellStyle name="Good 11 2 6" xfId="21067"/>
    <cellStyle name="Good 11 3" xfId="10283"/>
    <cellStyle name="Good 11 3 2" xfId="21068"/>
    <cellStyle name="Good 11 3 3" xfId="14954"/>
    <cellStyle name="Good 11 4" xfId="10285"/>
    <cellStyle name="Good 11 4 2" xfId="7303"/>
    <cellStyle name="Good 11 4 3" xfId="7313"/>
    <cellStyle name="Good 11 5" xfId="21069"/>
    <cellStyle name="Good 11 5 2" xfId="21072"/>
    <cellStyle name="Good 11 5 3" xfId="14963"/>
    <cellStyle name="Good 11 6" xfId="21074"/>
    <cellStyle name="Good 11 6 2" xfId="21077"/>
    <cellStyle name="Good 11 6 3" xfId="21080"/>
    <cellStyle name="Good 11 7" xfId="18589"/>
    <cellStyle name="Good 11 8" xfId="18592"/>
    <cellStyle name="Good 12" xfId="21081"/>
    <cellStyle name="Good 12 2" xfId="21082"/>
    <cellStyle name="Good 12 2 2" xfId="21083"/>
    <cellStyle name="Good 12 2 2 2" xfId="19525"/>
    <cellStyle name="Good 12 2 2 3" xfId="19527"/>
    <cellStyle name="Good 12 2 3" xfId="14975"/>
    <cellStyle name="Good 12 2 3 2" xfId="21084"/>
    <cellStyle name="Good 12 2 3 3" xfId="21085"/>
    <cellStyle name="Good 12 2 4" xfId="14977"/>
    <cellStyle name="Good 12 2 4 2" xfId="21086"/>
    <cellStyle name="Good 12 2 4 3" xfId="21087"/>
    <cellStyle name="Good 12 2 5" xfId="21088"/>
    <cellStyle name="Good 12 2 6" xfId="21089"/>
    <cellStyle name="Good 12 3" xfId="21090"/>
    <cellStyle name="Good 12 3 2" xfId="21092"/>
    <cellStyle name="Good 12 3 3" xfId="14982"/>
    <cellStyle name="Good 12 4" xfId="21093"/>
    <cellStyle name="Good 12 4 2" xfId="21095"/>
    <cellStyle name="Good 12 4 3" xfId="21097"/>
    <cellStyle name="Good 12 5" xfId="21098"/>
    <cellStyle name="Good 12 5 2" xfId="16059"/>
    <cellStyle name="Good 12 5 3" xfId="16205"/>
    <cellStyle name="Good 12 6" xfId="21100"/>
    <cellStyle name="Good 12 6 2" xfId="18371"/>
    <cellStyle name="Good 12 6 3" xfId="18398"/>
    <cellStyle name="Good 12 7" xfId="21101"/>
    <cellStyle name="Good 12 8" xfId="21104"/>
    <cellStyle name="Good 13" xfId="21106"/>
    <cellStyle name="Good 13 2" xfId="21107"/>
    <cellStyle name="Good 13 2 2" xfId="21108"/>
    <cellStyle name="Good 13 2 2 2" xfId="1426"/>
    <cellStyle name="Good 13 2 2 3" xfId="10384"/>
    <cellStyle name="Good 13 2 3" xfId="21109"/>
    <cellStyle name="Good 13 2 3 2" xfId="10496"/>
    <cellStyle name="Good 13 2 3 3" xfId="10503"/>
    <cellStyle name="Good 13 2 4" xfId="21110"/>
    <cellStyle name="Good 13 2 4 2" xfId="21111"/>
    <cellStyle name="Good 13 2 4 3" xfId="21112"/>
    <cellStyle name="Good 13 2 5" xfId="21113"/>
    <cellStyle name="Good 13 2 6" xfId="21114"/>
    <cellStyle name="Good 13 3" xfId="21115"/>
    <cellStyle name="Good 13 3 2" xfId="21117"/>
    <cellStyle name="Good 13 3 3" xfId="1726"/>
    <cellStyle name="Good 13 4" xfId="21118"/>
    <cellStyle name="Good 13 4 2" xfId="21120"/>
    <cellStyle name="Good 13 4 3" xfId="2094"/>
    <cellStyle name="Good 13 5" xfId="21121"/>
    <cellStyle name="Good 13 5 2" xfId="21123"/>
    <cellStyle name="Good 13 5 3" xfId="3041"/>
    <cellStyle name="Good 13 6" xfId="21125"/>
    <cellStyle name="Good 13 6 2" xfId="21127"/>
    <cellStyle name="Good 13 6 3" xfId="4983"/>
    <cellStyle name="Good 13 7" xfId="21129"/>
    <cellStyle name="Good 13 8" xfId="21130"/>
    <cellStyle name="Good 14" xfId="21131"/>
    <cellStyle name="Good 14 2" xfId="21132"/>
    <cellStyle name="Good 14 2 2" xfId="21133"/>
    <cellStyle name="Good 14 2 2 2" xfId="21134"/>
    <cellStyle name="Good 14 2 2 3" xfId="21135"/>
    <cellStyle name="Good 14 2 3" xfId="21136"/>
    <cellStyle name="Good 14 2 3 2" xfId="21137"/>
    <cellStyle name="Good 14 2 3 3" xfId="21138"/>
    <cellStyle name="Good 14 2 4" xfId="21139"/>
    <cellStyle name="Good 14 2 4 2" xfId="21142"/>
    <cellStyle name="Good 14 2 4 3" xfId="21145"/>
    <cellStyle name="Good 14 2 5" xfId="21146"/>
    <cellStyle name="Good 14 2 6" xfId="21147"/>
    <cellStyle name="Good 14 3" xfId="6497"/>
    <cellStyle name="Good 14 3 2" xfId="21149"/>
    <cellStyle name="Good 14 3 3" xfId="5100"/>
    <cellStyle name="Good 14 4" xfId="6499"/>
    <cellStyle name="Good 14 4 2" xfId="21152"/>
    <cellStyle name="Good 14 4 3" xfId="5159"/>
    <cellStyle name="Good 14 5" xfId="21153"/>
    <cellStyle name="Good 14 5 2" xfId="21156"/>
    <cellStyle name="Good 14 5 3" xfId="5171"/>
    <cellStyle name="Good 14 6" xfId="21158"/>
    <cellStyle name="Good 14 6 2" xfId="21160"/>
    <cellStyle name="Good 14 6 3" xfId="5180"/>
    <cellStyle name="Good 14 7" xfId="21162"/>
    <cellStyle name="Good 14 8" xfId="21163"/>
    <cellStyle name="Good 15" xfId="21164"/>
    <cellStyle name="Good 15 2" xfId="21166"/>
    <cellStyle name="Good 15 2 2" xfId="21168"/>
    <cellStyle name="Good 15 2 2 2" xfId="3670"/>
    <cellStyle name="Good 15 2 2 3" xfId="21170"/>
    <cellStyle name="Good 15 2 3" xfId="21172"/>
    <cellStyle name="Good 15 2 3 2" xfId="21174"/>
    <cellStyle name="Good 15 2 3 3" xfId="21176"/>
    <cellStyle name="Good 15 2 4" xfId="21178"/>
    <cellStyle name="Good 15 2 4 2" xfId="21181"/>
    <cellStyle name="Good 15 2 4 3" xfId="21184"/>
    <cellStyle name="Good 15 2 5" xfId="21186"/>
    <cellStyle name="Good 15 2 6" xfId="21188"/>
    <cellStyle name="Good 15 3" xfId="6504"/>
    <cellStyle name="Good 15 3 2" xfId="21192"/>
    <cellStyle name="Good 15 3 3" xfId="5385"/>
    <cellStyle name="Good 15 4" xfId="3047"/>
    <cellStyle name="Good 15 4 2" xfId="21196"/>
    <cellStyle name="Good 15 4 3" xfId="5438"/>
    <cellStyle name="Good 15 5" xfId="704"/>
    <cellStyle name="Good 15 5 2" xfId="21200"/>
    <cellStyle name="Good 15 5 3" xfId="5447"/>
    <cellStyle name="Good 15 6" xfId="21203"/>
    <cellStyle name="Good 15 6 2" xfId="21207"/>
    <cellStyle name="Good 15 6 3" xfId="5456"/>
    <cellStyle name="Good 15 7" xfId="21210"/>
    <cellStyle name="Good 15 8" xfId="21212"/>
    <cellStyle name="Good 16" xfId="21214"/>
    <cellStyle name="Good 16 2" xfId="21216"/>
    <cellStyle name="Good 16 2 2" xfId="21219"/>
    <cellStyle name="Good 16 2 2 2" xfId="6480"/>
    <cellStyle name="Good 16 2 2 3" xfId="6489"/>
    <cellStyle name="Good 16 2 3" xfId="21222"/>
    <cellStyle name="Good 16 2 3 2" xfId="21225"/>
    <cellStyle name="Good 16 2 3 3" xfId="21230"/>
    <cellStyle name="Good 16 2 4" xfId="21233"/>
    <cellStyle name="Good 16 2 4 2" xfId="21236"/>
    <cellStyle name="Good 16 2 4 3" xfId="21241"/>
    <cellStyle name="Good 16 2 5" xfId="17633"/>
    <cellStyle name="Good 16 2 6" xfId="17637"/>
    <cellStyle name="Good 16 3" xfId="6508"/>
    <cellStyle name="Good 16 3 2" xfId="21246"/>
    <cellStyle name="Good 16 3 3" xfId="5531"/>
    <cellStyle name="Good 16 4" xfId="3052"/>
    <cellStyle name="Good 16 4 2" xfId="21250"/>
    <cellStyle name="Good 16 4 3" xfId="5548"/>
    <cellStyle name="Good 16 5" xfId="722"/>
    <cellStyle name="Good 16 5 2" xfId="21253"/>
    <cellStyle name="Good 16 5 3" xfId="5564"/>
    <cellStyle name="Good 16 6" xfId="21255"/>
    <cellStyle name="Good 16 6 2" xfId="21258"/>
    <cellStyle name="Good 16 6 3" xfId="5511"/>
    <cellStyle name="Good 16 7" xfId="21260"/>
    <cellStyle name="Good 16 8" xfId="21262"/>
    <cellStyle name="Good 17" xfId="21264"/>
    <cellStyle name="Good 17 2" xfId="21266"/>
    <cellStyle name="Good 17 2 2" xfId="21268"/>
    <cellStyle name="Good 17 2 2 2" xfId="10964"/>
    <cellStyle name="Good 17 2 2 3" xfId="10971"/>
    <cellStyle name="Good 17 2 3" xfId="21270"/>
    <cellStyle name="Good 17 2 3 2" xfId="10982"/>
    <cellStyle name="Good 17 2 3 3" xfId="21272"/>
    <cellStyle name="Good 17 2 4" xfId="21274"/>
    <cellStyle name="Good 17 2 4 2" xfId="10988"/>
    <cellStyle name="Good 17 2 4 3" xfId="5115"/>
    <cellStyle name="Good 17 2 5" xfId="21276"/>
    <cellStyle name="Good 17 2 6" xfId="21278"/>
    <cellStyle name="Good 17 3" xfId="6512"/>
    <cellStyle name="Good 17 3 2" xfId="21282"/>
    <cellStyle name="Good 17 3 3" xfId="5760"/>
    <cellStyle name="Good 17 4" xfId="3057"/>
    <cellStyle name="Good 17 4 2" xfId="21286"/>
    <cellStyle name="Good 17 4 3" xfId="5835"/>
    <cellStyle name="Good 17 5" xfId="745"/>
    <cellStyle name="Good 17 5 2" xfId="21290"/>
    <cellStyle name="Good 17 5 3" xfId="5846"/>
    <cellStyle name="Good 17 6" xfId="21292"/>
    <cellStyle name="Good 17 6 2" xfId="21296"/>
    <cellStyle name="Good 17 6 3" xfId="5855"/>
    <cellStyle name="Good 17 7" xfId="21298"/>
    <cellStyle name="Good 17 8" xfId="21300"/>
    <cellStyle name="Good 18" xfId="2948"/>
    <cellStyle name="Good 18 2" xfId="21304"/>
    <cellStyle name="Good 18 2 2" xfId="21306"/>
    <cellStyle name="Good 18 2 2 2" xfId="9275"/>
    <cellStyle name="Good 18 2 2 3" xfId="9279"/>
    <cellStyle name="Good 18 2 3" xfId="4219"/>
    <cellStyle name="Good 18 2 3 2" xfId="11086"/>
    <cellStyle name="Good 18 2 3 3" xfId="11089"/>
    <cellStyle name="Good 18 2 4" xfId="4227"/>
    <cellStyle name="Good 18 2 4 2" xfId="21309"/>
    <cellStyle name="Good 18 2 4 3" xfId="21311"/>
    <cellStyle name="Good 18 2 5" xfId="21313"/>
    <cellStyle name="Good 18 2 6" xfId="21315"/>
    <cellStyle name="Good 18 3" xfId="6523"/>
    <cellStyle name="Good 18 3 2" xfId="21321"/>
    <cellStyle name="Good 18 3 3" xfId="4235"/>
    <cellStyle name="Good 18 4" xfId="6528"/>
    <cellStyle name="Good 18 4 2" xfId="1605"/>
    <cellStyle name="Good 18 4 3" xfId="4251"/>
    <cellStyle name="Good 18 5" xfId="21325"/>
    <cellStyle name="Good 18 5 2" xfId="16996"/>
    <cellStyle name="Good 18 5 3" xfId="4266"/>
    <cellStyle name="Good 18 6" xfId="21329"/>
    <cellStyle name="Good 18 6 2" xfId="17006"/>
    <cellStyle name="Good 18 6 3" xfId="4280"/>
    <cellStyle name="Good 18 7" xfId="21335"/>
    <cellStyle name="Good 18 8" xfId="21341"/>
    <cellStyle name="Good 19" xfId="469"/>
    <cellStyle name="Good 19 2" xfId="21345"/>
    <cellStyle name="Good 19 2 2" xfId="21347"/>
    <cellStyle name="Good 19 2 2 2" xfId="21349"/>
    <cellStyle name="Good 19 2 2 3" xfId="21351"/>
    <cellStyle name="Good 19 2 3" xfId="21354"/>
    <cellStyle name="Good 19 2 3 2" xfId="21356"/>
    <cellStyle name="Good 19 2 3 3" xfId="21358"/>
    <cellStyle name="Good 19 2 4" xfId="21360"/>
    <cellStyle name="Good 19 2 4 2" xfId="21363"/>
    <cellStyle name="Good 19 2 4 3" xfId="21365"/>
    <cellStyle name="Good 19 2 5" xfId="16543"/>
    <cellStyle name="Good 19 2 6" xfId="16546"/>
    <cellStyle name="Good 19 3" xfId="1532"/>
    <cellStyle name="Good 19 3 2" xfId="21371"/>
    <cellStyle name="Good 19 3 3" xfId="21377"/>
    <cellStyle name="Good 19 4" xfId="6538"/>
    <cellStyle name="Good 19 4 2" xfId="21381"/>
    <cellStyle name="Good 19 4 3" xfId="21385"/>
    <cellStyle name="Good 19 5" xfId="21389"/>
    <cellStyle name="Good 19 5 2" xfId="21392"/>
    <cellStyle name="Good 19 5 3" xfId="21395"/>
    <cellStyle name="Good 19 6" xfId="21397"/>
    <cellStyle name="Good 19 6 2" xfId="21400"/>
    <cellStyle name="Good 19 6 3" xfId="21402"/>
    <cellStyle name="Good 19 7" xfId="21404"/>
    <cellStyle name="Good 19 8" xfId="21406"/>
    <cellStyle name="Good 2" xfId="21408"/>
    <cellStyle name="Good 2 10" xfId="21409"/>
    <cellStyle name="Good 2 2" xfId="21411"/>
    <cellStyle name="Good 2 2 2" xfId="4640"/>
    <cellStyle name="Good 2 2 2 2" xfId="4649"/>
    <cellStyle name="Good 2 2 2 2 2" xfId="7191"/>
    <cellStyle name="Good 2 2 2 2 3" xfId="7193"/>
    <cellStyle name="Good 2 2 2 3" xfId="4653"/>
    <cellStyle name="Good 2 2 2 3 2" xfId="21413"/>
    <cellStyle name="Good 2 2 2 3 3" xfId="21414"/>
    <cellStyle name="Good 2 2 2 4" xfId="6599"/>
    <cellStyle name="Good 2 2 2 4 2" xfId="21415"/>
    <cellStyle name="Good 2 2 2 4 3" xfId="21416"/>
    <cellStyle name="Good 2 2 2 5" xfId="21417"/>
    <cellStyle name="Good 2 2 2 6" xfId="21419"/>
    <cellStyle name="Good 2 2 3" xfId="21420"/>
    <cellStyle name="Good 2 2 3 2" xfId="21421"/>
    <cellStyle name="Good 2 2 3 3" xfId="12509"/>
    <cellStyle name="Good 2 2 4" xfId="21423"/>
    <cellStyle name="Good 2 2 4 2" xfId="21425"/>
    <cellStyle name="Good 2 2 4 3" xfId="12527"/>
    <cellStyle name="Good 2 2 5" xfId="21427"/>
    <cellStyle name="Good 2 2 5 2" xfId="21429"/>
    <cellStyle name="Good 2 2 5 3" xfId="12535"/>
    <cellStyle name="Good 2 2 6" xfId="21431"/>
    <cellStyle name="Good 2 2 6 2" xfId="21433"/>
    <cellStyle name="Good 2 2 6 3" xfId="12545"/>
    <cellStyle name="Good 2 2 7" xfId="21435"/>
    <cellStyle name="Good 2 2 8" xfId="21437"/>
    <cellStyle name="Good 2 3" xfId="21438"/>
    <cellStyle name="Good 2 3 2" xfId="21439"/>
    <cellStyle name="Good 2 3 2 2" xfId="8129"/>
    <cellStyle name="Good 2 3 2 2 2" xfId="1302"/>
    <cellStyle name="Good 2 3 2 2 3" xfId="4542"/>
    <cellStyle name="Good 2 3 2 3" xfId="21441"/>
    <cellStyle name="Good 2 3 2 3 2" xfId="134"/>
    <cellStyle name="Good 2 3 2 3 3" xfId="17972"/>
    <cellStyle name="Good 2 3 2 4" xfId="21443"/>
    <cellStyle name="Good 2 3 2 4 2" xfId="1311"/>
    <cellStyle name="Good 2 3 2 4 3" xfId="17975"/>
    <cellStyle name="Good 2 3 2 5" xfId="21444"/>
    <cellStyle name="Good 2 3 2 6" xfId="21446"/>
    <cellStyle name="Good 2 3 3" xfId="21447"/>
    <cellStyle name="Good 2 3 3 2" xfId="8133"/>
    <cellStyle name="Good 2 3 3 3" xfId="12564"/>
    <cellStyle name="Good 2 3 4" xfId="21449"/>
    <cellStyle name="Good 2 3 4 2" xfId="8138"/>
    <cellStyle name="Good 2 3 4 3" xfId="12584"/>
    <cellStyle name="Good 2 3 5" xfId="21451"/>
    <cellStyle name="Good 2 3 5 2" xfId="21453"/>
    <cellStyle name="Good 2 3 5 3" xfId="12593"/>
    <cellStyle name="Good 2 3 6" xfId="21455"/>
    <cellStyle name="Good 2 3 6 2" xfId="21457"/>
    <cellStyle name="Good 2 3 6 3" xfId="12601"/>
    <cellStyle name="Good 2 3 7" xfId="21459"/>
    <cellStyle name="Good 2 3 8" xfId="21461"/>
    <cellStyle name="Good 2 4" xfId="21462"/>
    <cellStyle name="Good 2 4 2" xfId="21465"/>
    <cellStyle name="Good 2 4 2 2" xfId="8152"/>
    <cellStyle name="Good 2 4 2 3" xfId="21466"/>
    <cellStyle name="Good 2 4 3" xfId="21468"/>
    <cellStyle name="Good 2 4 3 2" xfId="21469"/>
    <cellStyle name="Good 2 4 3 3" xfId="12623"/>
    <cellStyle name="Good 2 4 4" xfId="21471"/>
    <cellStyle name="Good 2 4 4 2" xfId="21473"/>
    <cellStyle name="Good 2 4 4 3" xfId="12645"/>
    <cellStyle name="Good 2 4 5" xfId="21475"/>
    <cellStyle name="Good 2 4 6" xfId="19307"/>
    <cellStyle name="Good 2 5" xfId="21476"/>
    <cellStyle name="Good 2 5 2" xfId="21478"/>
    <cellStyle name="Good 2 5 3" xfId="21479"/>
    <cellStyle name="Good 2 6" xfId="21480"/>
    <cellStyle name="Good 2 6 2" xfId="21481"/>
    <cellStyle name="Good 2 6 3" xfId="21482"/>
    <cellStyle name="Good 2 7" xfId="21483"/>
    <cellStyle name="Good 2 7 2" xfId="21484"/>
    <cellStyle name="Good 2 7 3" xfId="21485"/>
    <cellStyle name="Good 2 8" xfId="21486"/>
    <cellStyle name="Good 2 8 2" xfId="21487"/>
    <cellStyle name="Good 2 8 3" xfId="21488"/>
    <cellStyle name="Good 2 9" xfId="21489"/>
    <cellStyle name="Good 2_Data Driver PT  MAP" xfId="3672"/>
    <cellStyle name="Good 20" xfId="21165"/>
    <cellStyle name="Good 20 2" xfId="21167"/>
    <cellStyle name="Good 20 2 2" xfId="21169"/>
    <cellStyle name="Good 20 2 2 2" xfId="3671"/>
    <cellStyle name="Good 20 2 2 3" xfId="21171"/>
    <cellStyle name="Good 20 2 3" xfId="21173"/>
    <cellStyle name="Good 20 2 3 2" xfId="21175"/>
    <cellStyle name="Good 20 2 3 3" xfId="21177"/>
    <cellStyle name="Good 20 2 4" xfId="21179"/>
    <cellStyle name="Good 20 2 4 2" xfId="21182"/>
    <cellStyle name="Good 20 2 4 3" xfId="21185"/>
    <cellStyle name="Good 20 2 5" xfId="21187"/>
    <cellStyle name="Good 20 2 6" xfId="21189"/>
    <cellStyle name="Good 20 3" xfId="6505"/>
    <cellStyle name="Good 20 3 2" xfId="21193"/>
    <cellStyle name="Good 20 3 3" xfId="5386"/>
    <cellStyle name="Good 20 4" xfId="3048"/>
    <cellStyle name="Good 20 4 2" xfId="21197"/>
    <cellStyle name="Good 20 4 3" xfId="5439"/>
    <cellStyle name="Good 20 5" xfId="705"/>
    <cellStyle name="Good 20 5 2" xfId="21201"/>
    <cellStyle name="Good 20 5 3" xfId="5448"/>
    <cellStyle name="Good 20 6" xfId="21204"/>
    <cellStyle name="Good 20 6 2" xfId="21208"/>
    <cellStyle name="Good 20 6 3" xfId="5457"/>
    <cellStyle name="Good 20 7" xfId="21211"/>
    <cellStyle name="Good 20 8" xfId="21213"/>
    <cellStyle name="Good 21" xfId="21215"/>
    <cellStyle name="Good 21 2" xfId="21217"/>
    <cellStyle name="Good 21 2 2" xfId="21220"/>
    <cellStyle name="Good 21 2 2 2" xfId="6481"/>
    <cellStyle name="Good 21 2 2 3" xfId="6490"/>
    <cellStyle name="Good 21 2 3" xfId="21223"/>
    <cellStyle name="Good 21 2 3 2" xfId="21226"/>
    <cellStyle name="Good 21 2 3 3" xfId="21231"/>
    <cellStyle name="Good 21 2 4" xfId="21234"/>
    <cellStyle name="Good 21 2 4 2" xfId="21237"/>
    <cellStyle name="Good 21 2 4 3" xfId="21242"/>
    <cellStyle name="Good 21 2 5" xfId="17634"/>
    <cellStyle name="Good 21 2 6" xfId="17638"/>
    <cellStyle name="Good 21 3" xfId="6509"/>
    <cellStyle name="Good 21 3 2" xfId="21247"/>
    <cellStyle name="Good 21 3 3" xfId="5532"/>
    <cellStyle name="Good 21 4" xfId="3053"/>
    <cellStyle name="Good 21 4 2" xfId="21251"/>
    <cellStyle name="Good 21 4 3" xfId="5549"/>
    <cellStyle name="Good 21 5" xfId="723"/>
    <cellStyle name="Good 21 5 2" xfId="21254"/>
    <cellStyle name="Good 21 5 3" xfId="5565"/>
    <cellStyle name="Good 21 6" xfId="21256"/>
    <cellStyle name="Good 21 6 2" xfId="21259"/>
    <cellStyle name="Good 21 6 3" xfId="5512"/>
    <cellStyle name="Good 21 7" xfId="21261"/>
    <cellStyle name="Good 21 8" xfId="21263"/>
    <cellStyle name="Good 22" xfId="21265"/>
    <cellStyle name="Good 22 2" xfId="21267"/>
    <cellStyle name="Good 22 2 2" xfId="21269"/>
    <cellStyle name="Good 22 2 2 2" xfId="10965"/>
    <cellStyle name="Good 22 2 2 3" xfId="10972"/>
    <cellStyle name="Good 22 2 3" xfId="21271"/>
    <cellStyle name="Good 22 2 3 2" xfId="10983"/>
    <cellStyle name="Good 22 2 3 3" xfId="21273"/>
    <cellStyle name="Good 22 2 4" xfId="21275"/>
    <cellStyle name="Good 22 2 4 2" xfId="10989"/>
    <cellStyle name="Good 22 2 4 3" xfId="5116"/>
    <cellStyle name="Good 22 2 5" xfId="21277"/>
    <cellStyle name="Good 22 2 6" xfId="21279"/>
    <cellStyle name="Good 22 3" xfId="6513"/>
    <cellStyle name="Good 22 3 2" xfId="21283"/>
    <cellStyle name="Good 22 3 3" xfId="5761"/>
    <cellStyle name="Good 22 4" xfId="3058"/>
    <cellStyle name="Good 22 4 2" xfId="21287"/>
    <cellStyle name="Good 22 4 3" xfId="5836"/>
    <cellStyle name="Good 22 5" xfId="746"/>
    <cellStyle name="Good 22 5 2" xfId="21291"/>
    <cellStyle name="Good 22 5 3" xfId="5847"/>
    <cellStyle name="Good 22 6" xfId="21293"/>
    <cellStyle name="Good 22 6 2" xfId="21297"/>
    <cellStyle name="Good 22 6 3" xfId="5856"/>
    <cellStyle name="Good 22 7" xfId="21299"/>
    <cellStyle name="Good 22 8" xfId="21301"/>
    <cellStyle name="Good 23" xfId="2949"/>
    <cellStyle name="Good 23 2" xfId="21305"/>
    <cellStyle name="Good 23 2 2" xfId="21307"/>
    <cellStyle name="Good 23 2 2 2" xfId="9276"/>
    <cellStyle name="Good 23 2 2 3" xfId="9280"/>
    <cellStyle name="Good 23 2 3" xfId="4220"/>
    <cellStyle name="Good 23 2 3 2" xfId="11087"/>
    <cellStyle name="Good 23 2 3 3" xfId="11090"/>
    <cellStyle name="Good 23 2 4" xfId="4228"/>
    <cellStyle name="Good 23 2 4 2" xfId="21310"/>
    <cellStyle name="Good 23 2 4 3" xfId="21312"/>
    <cellStyle name="Good 23 2 5" xfId="21314"/>
    <cellStyle name="Good 23 2 6" xfId="21316"/>
    <cellStyle name="Good 23 3" xfId="6524"/>
    <cellStyle name="Good 23 3 2" xfId="21322"/>
    <cellStyle name="Good 23 3 3" xfId="4236"/>
    <cellStyle name="Good 23 4" xfId="6529"/>
    <cellStyle name="Good 23 4 2" xfId="1606"/>
    <cellStyle name="Good 23 4 3" xfId="4252"/>
    <cellStyle name="Good 23 5" xfId="21326"/>
    <cellStyle name="Good 23 5 2" xfId="16997"/>
    <cellStyle name="Good 23 5 3" xfId="4267"/>
    <cellStyle name="Good 23 6" xfId="21330"/>
    <cellStyle name="Good 23 6 2" xfId="17007"/>
    <cellStyle name="Good 23 6 3" xfId="4281"/>
    <cellStyle name="Good 23 7" xfId="21336"/>
    <cellStyle name="Good 23 8" xfId="21342"/>
    <cellStyle name="Good 24" xfId="470"/>
    <cellStyle name="Good 24 2" xfId="21346"/>
    <cellStyle name="Good 24 2 2" xfId="21348"/>
    <cellStyle name="Good 24 2 2 2" xfId="21350"/>
    <cellStyle name="Good 24 2 2 3" xfId="21352"/>
    <cellStyle name="Good 24 2 3" xfId="21355"/>
    <cellStyle name="Good 24 2 3 2" xfId="21357"/>
    <cellStyle name="Good 24 2 3 3" xfId="21359"/>
    <cellStyle name="Good 24 2 4" xfId="21361"/>
    <cellStyle name="Good 24 2 4 2" xfId="21364"/>
    <cellStyle name="Good 24 2 4 3" xfId="21366"/>
    <cellStyle name="Good 24 2 5" xfId="16544"/>
    <cellStyle name="Good 24 2 6" xfId="16547"/>
    <cellStyle name="Good 24 3" xfId="1533"/>
    <cellStyle name="Good 24 3 2" xfId="21372"/>
    <cellStyle name="Good 24 3 3" xfId="21378"/>
    <cellStyle name="Good 24 4" xfId="6539"/>
    <cellStyle name="Good 24 4 2" xfId="21382"/>
    <cellStyle name="Good 24 4 3" xfId="21386"/>
    <cellStyle name="Good 24 5" xfId="21390"/>
    <cellStyle name="Good 24 5 2" xfId="21393"/>
    <cellStyle name="Good 24 5 3" xfId="21396"/>
    <cellStyle name="Good 24 6" xfId="21398"/>
    <cellStyle name="Good 24 6 2" xfId="21401"/>
    <cellStyle name="Good 24 6 3" xfId="21403"/>
    <cellStyle name="Good 24 7" xfId="21405"/>
    <cellStyle name="Good 24 8" xfId="21407"/>
    <cellStyle name="Good 25" xfId="484"/>
    <cellStyle name="Good 25 2" xfId="21492"/>
    <cellStyle name="Good 25 2 2" xfId="21493"/>
    <cellStyle name="Good 25 2 2 2" xfId="458"/>
    <cellStyle name="Good 25 2 2 3" xfId="21494"/>
    <cellStyle name="Good 25 2 3" xfId="21496"/>
    <cellStyle name="Good 25 2 3 2" xfId="475"/>
    <cellStyle name="Good 25 2 3 3" xfId="21497"/>
    <cellStyle name="Good 25 2 4" xfId="21498"/>
    <cellStyle name="Good 25 2 4 2" xfId="494"/>
    <cellStyle name="Good 25 2 4 3" xfId="21499"/>
    <cellStyle name="Good 25 2 5" xfId="21500"/>
    <cellStyle name="Good 25 2 6" xfId="21501"/>
    <cellStyle name="Good 25 3" xfId="1544"/>
    <cellStyle name="Good 25 3 2" xfId="21506"/>
    <cellStyle name="Good 25 3 3" xfId="21511"/>
    <cellStyle name="Good 25 4" xfId="6549"/>
    <cellStyle name="Good 25 4 2" xfId="21514"/>
    <cellStyle name="Good 25 4 3" xfId="21517"/>
    <cellStyle name="Good 25 5" xfId="21520"/>
    <cellStyle name="Good 25 5 2" xfId="21523"/>
    <cellStyle name="Good 25 5 3" xfId="21526"/>
    <cellStyle name="Good 25 6" xfId="21527"/>
    <cellStyle name="Good 25 6 2" xfId="21528"/>
    <cellStyle name="Good 25 6 3" xfId="21529"/>
    <cellStyle name="Good 25 7" xfId="21530"/>
    <cellStyle name="Good 25 8" xfId="21531"/>
    <cellStyle name="Good 3" xfId="21532"/>
    <cellStyle name="Good 3 2" xfId="21534"/>
    <cellStyle name="Good 3 2 2" xfId="21535"/>
    <cellStyle name="Good 3 2 2 2" xfId="8187"/>
    <cellStyle name="Good 3 2 2 3" xfId="21536"/>
    <cellStyle name="Good 3 2 3" xfId="21537"/>
    <cellStyle name="Good 3 2 3 2" xfId="21538"/>
    <cellStyle name="Good 3 2 3 3" xfId="21539"/>
    <cellStyle name="Good 3 2 4" xfId="21541"/>
    <cellStyle name="Good 3 2 4 2" xfId="21543"/>
    <cellStyle name="Good 3 2 4 3" xfId="21545"/>
    <cellStyle name="Good 3 2 5" xfId="21547"/>
    <cellStyle name="Good 3 2 6" xfId="21549"/>
    <cellStyle name="Good 3 3" xfId="21550"/>
    <cellStyle name="Good 3 3 2" xfId="21551"/>
    <cellStyle name="Good 3 3 3" xfId="21552"/>
    <cellStyle name="Good 3 4" xfId="21553"/>
    <cellStyle name="Good 3 4 2" xfId="21557"/>
    <cellStyle name="Good 3 4 3" xfId="21559"/>
    <cellStyle name="Good 3 5" xfId="21560"/>
    <cellStyle name="Good 3 5 2" xfId="21563"/>
    <cellStyle name="Good 3 5 3" xfId="21564"/>
    <cellStyle name="Good 3 6" xfId="21565"/>
    <cellStyle name="Good 3 6 2" xfId="21566"/>
    <cellStyle name="Good 3 6 3" xfId="21567"/>
    <cellStyle name="Good 3 7" xfId="21568"/>
    <cellStyle name="Good 3 8" xfId="21569"/>
    <cellStyle name="Good 4" xfId="21570"/>
    <cellStyle name="Good 4 2" xfId="21571"/>
    <cellStyle name="Good 4 2 2" xfId="19359"/>
    <cellStyle name="Good 4 2 2 2" xfId="7202"/>
    <cellStyle name="Good 4 2 2 3" xfId="21572"/>
    <cellStyle name="Good 4 2 3" xfId="21573"/>
    <cellStyle name="Good 4 2 3 2" xfId="6132"/>
    <cellStyle name="Good 4 2 3 3" xfId="21574"/>
    <cellStyle name="Good 4 2 4" xfId="21576"/>
    <cellStyle name="Good 4 2 4 2" xfId="6138"/>
    <cellStyle name="Good 4 2 4 3" xfId="21578"/>
    <cellStyle name="Good 4 2 5" xfId="21580"/>
    <cellStyle name="Good 4 2 6" xfId="21582"/>
    <cellStyle name="Good 4 3" xfId="21584"/>
    <cellStyle name="Good 4 3 2" xfId="19502"/>
    <cellStyle name="Good 4 3 3" xfId="21586"/>
    <cellStyle name="Good 4 4" xfId="21588"/>
    <cellStyle name="Good 4 4 2" xfId="19558"/>
    <cellStyle name="Good 4 4 3" xfId="21591"/>
    <cellStyle name="Good 4 5" xfId="21593"/>
    <cellStyle name="Good 4 5 2" xfId="19685"/>
    <cellStyle name="Good 4 5 3" xfId="19693"/>
    <cellStyle name="Good 4 6" xfId="21595"/>
    <cellStyle name="Good 4 6 2" xfId="19739"/>
    <cellStyle name="Good 4 6 3" xfId="19743"/>
    <cellStyle name="Good 4 7" xfId="21597"/>
    <cellStyle name="Good 4 8" xfId="21598"/>
    <cellStyle name="Good 5" xfId="21599"/>
    <cellStyle name="Good 5 2" xfId="21600"/>
    <cellStyle name="Good 5 2 2" xfId="21601"/>
    <cellStyle name="Good 5 2 2 2" xfId="21602"/>
    <cellStyle name="Good 5 2 2 3" xfId="21603"/>
    <cellStyle name="Good 5 2 3" xfId="21604"/>
    <cellStyle name="Good 5 2 3 2" xfId="21605"/>
    <cellStyle name="Good 5 2 3 3" xfId="21606"/>
    <cellStyle name="Good 5 2 4" xfId="21608"/>
    <cellStyle name="Good 5 2 4 2" xfId="21610"/>
    <cellStyle name="Good 5 2 4 3" xfId="21613"/>
    <cellStyle name="Good 5 2 5" xfId="7009"/>
    <cellStyle name="Good 5 2 6" xfId="7014"/>
    <cellStyle name="Good 5 3" xfId="21615"/>
    <cellStyle name="Good 5 3 2" xfId="21616"/>
    <cellStyle name="Good 5 3 3" xfId="21617"/>
    <cellStyle name="Good 5 4" xfId="21619"/>
    <cellStyle name="Good 5 4 2" xfId="21621"/>
    <cellStyle name="Good 5 4 3" xfId="21623"/>
    <cellStyle name="Good 5 5" xfId="21624"/>
    <cellStyle name="Good 5 5 2" xfId="21627"/>
    <cellStyle name="Good 5 5 3" xfId="21629"/>
    <cellStyle name="Good 5 6" xfId="21630"/>
    <cellStyle name="Good 5 6 2" xfId="21631"/>
    <cellStyle name="Good 5 6 3" xfId="21632"/>
    <cellStyle name="Good 5 7" xfId="21633"/>
    <cellStyle name="Good 5 8" xfId="21634"/>
    <cellStyle name="Good 57" xfId="21635"/>
    <cellStyle name="Good 57 2" xfId="21636"/>
    <cellStyle name="Good 57 2 2" xfId="21637"/>
    <cellStyle name="Good 57 2 2 2" xfId="21638"/>
    <cellStyle name="Good 57 2 2 3" xfId="21639"/>
    <cellStyle name="Good 57 2 3" xfId="21640"/>
    <cellStyle name="Good 57 2 3 2" xfId="21641"/>
    <cellStyle name="Good 57 2 3 3" xfId="21642"/>
    <cellStyle name="Good 57 2 4" xfId="21643"/>
    <cellStyle name="Good 57 2 4 2" xfId="21644"/>
    <cellStyle name="Good 57 2 4 3" xfId="21645"/>
    <cellStyle name="Good 57 2 5" xfId="21647"/>
    <cellStyle name="Good 57 2 6" xfId="21649"/>
    <cellStyle name="Good 57 3" xfId="21650"/>
    <cellStyle name="Good 57 3 2" xfId="21651"/>
    <cellStyle name="Good 57 3 3" xfId="21654"/>
    <cellStyle name="Good 57 4" xfId="21655"/>
    <cellStyle name="Good 57 4 2" xfId="21656"/>
    <cellStyle name="Good 57 4 3" xfId="21657"/>
    <cellStyle name="Good 57 5" xfId="21661"/>
    <cellStyle name="Good 57 5 2" xfId="20315"/>
    <cellStyle name="Good 57 5 3" xfId="20319"/>
    <cellStyle name="Good 57 6" xfId="21665"/>
    <cellStyle name="Good 57 6 2" xfId="21666"/>
    <cellStyle name="Good 57 6 3" xfId="21667"/>
    <cellStyle name="Good 57 7" xfId="21668"/>
    <cellStyle name="Good 57 8" xfId="21672"/>
    <cellStyle name="Good 58" xfId="21674"/>
    <cellStyle name="Good 58 2" xfId="21675"/>
    <cellStyle name="Good 58 2 2" xfId="21676"/>
    <cellStyle name="Good 58 2 2 2" xfId="21677"/>
    <cellStyle name="Good 58 2 2 3" xfId="21678"/>
    <cellStyle name="Good 58 2 3" xfId="21679"/>
    <cellStyle name="Good 58 2 3 2" xfId="21680"/>
    <cellStyle name="Good 58 2 3 3" xfId="21681"/>
    <cellStyle name="Good 58 2 4" xfId="21682"/>
    <cellStyle name="Good 58 2 4 2" xfId="21683"/>
    <cellStyle name="Good 58 2 4 3" xfId="21684"/>
    <cellStyle name="Good 58 2 5" xfId="21686"/>
    <cellStyle name="Good 58 2 6" xfId="21688"/>
    <cellStyle name="Good 58 3" xfId="21689"/>
    <cellStyle name="Good 58 3 2" xfId="21690"/>
    <cellStyle name="Good 58 3 3" xfId="21692"/>
    <cellStyle name="Good 58 4" xfId="21693"/>
    <cellStyle name="Good 58 4 2" xfId="21694"/>
    <cellStyle name="Good 58 4 3" xfId="21695"/>
    <cellStyle name="Good 58 5" xfId="21698"/>
    <cellStyle name="Good 58 5 2" xfId="4855"/>
    <cellStyle name="Good 58 5 3" xfId="21701"/>
    <cellStyle name="Good 58 6" xfId="21704"/>
    <cellStyle name="Good 58 6 2" xfId="4858"/>
    <cellStyle name="Good 58 6 3" xfId="21705"/>
    <cellStyle name="Good 58 7" xfId="21708"/>
    <cellStyle name="Good 58 8" xfId="21709"/>
    <cellStyle name="Good 59" xfId="21710"/>
    <cellStyle name="Good 59 2" xfId="21711"/>
    <cellStyle name="Good 59 2 2" xfId="21712"/>
    <cellStyle name="Good 59 2 2 2" xfId="21713"/>
    <cellStyle name="Good 59 2 2 3" xfId="21714"/>
    <cellStyle name="Good 59 2 3" xfId="21715"/>
    <cellStyle name="Good 59 2 3 2" xfId="21716"/>
    <cellStyle name="Good 59 2 3 3" xfId="21717"/>
    <cellStyle name="Good 59 2 4" xfId="21718"/>
    <cellStyle name="Good 59 2 4 2" xfId="21719"/>
    <cellStyle name="Good 59 2 4 3" xfId="21720"/>
    <cellStyle name="Good 59 2 5" xfId="21722"/>
    <cellStyle name="Good 59 2 6" xfId="6459"/>
    <cellStyle name="Good 59 3" xfId="21723"/>
    <cellStyle name="Good 59 3 2" xfId="21726"/>
    <cellStyle name="Good 59 3 3" xfId="21730"/>
    <cellStyle name="Good 59 4" xfId="21731"/>
    <cellStyle name="Good 59 4 2" xfId="21732"/>
    <cellStyle name="Good 59 4 3" xfId="21733"/>
    <cellStyle name="Good 59 5" xfId="262"/>
    <cellStyle name="Good 59 5 2" xfId="21736"/>
    <cellStyle name="Good 59 5 3" xfId="21739"/>
    <cellStyle name="Good 59 6" xfId="21742"/>
    <cellStyle name="Good 59 6 2" xfId="21743"/>
    <cellStyle name="Good 59 6 3" xfId="21744"/>
    <cellStyle name="Good 59 7" xfId="21747"/>
    <cellStyle name="Good 59 8" xfId="21748"/>
    <cellStyle name="Good 6" xfId="21749"/>
    <cellStyle name="Good 6 2" xfId="21750"/>
    <cellStyle name="Good 6 2 2" xfId="21751"/>
    <cellStyle name="Good 6 2 2 2" xfId="8264"/>
    <cellStyle name="Good 6 2 2 3" xfId="21752"/>
    <cellStyle name="Good 6 2 3" xfId="21753"/>
    <cellStyle name="Good 6 2 3 2" xfId="21754"/>
    <cellStyle name="Good 6 2 3 3" xfId="21755"/>
    <cellStyle name="Good 6 2 4" xfId="21757"/>
    <cellStyle name="Good 6 2 4 2" xfId="21759"/>
    <cellStyle name="Good 6 2 4 3" xfId="21761"/>
    <cellStyle name="Good 6 2 5" xfId="21762"/>
    <cellStyle name="Good 6 2 6" xfId="21766"/>
    <cellStyle name="Good 6 3" xfId="21771"/>
    <cellStyle name="Good 6 3 2" xfId="21772"/>
    <cellStyle name="Good 6 3 3" xfId="21773"/>
    <cellStyle name="Good 6 4" xfId="21775"/>
    <cellStyle name="Good 6 4 2" xfId="21778"/>
    <cellStyle name="Good 6 4 3" xfId="21781"/>
    <cellStyle name="Good 6 5" xfId="21782"/>
    <cellStyle name="Good 6 5 2" xfId="21784"/>
    <cellStyle name="Good 6 5 3" xfId="21785"/>
    <cellStyle name="Good 6 6" xfId="21786"/>
    <cellStyle name="Good 6 6 2" xfId="17072"/>
    <cellStyle name="Good 6 6 3" xfId="17076"/>
    <cellStyle name="Good 6 7" xfId="21787"/>
    <cellStyle name="Good 6 8" xfId="21788"/>
    <cellStyle name="Good 7" xfId="14631"/>
    <cellStyle name="Good 7 2" xfId="14633"/>
    <cellStyle name="Good 7 2 2" xfId="21789"/>
    <cellStyle name="Good 7 2 2 2" xfId="21790"/>
    <cellStyle name="Good 7 2 2 3" xfId="21791"/>
    <cellStyle name="Good 7 2 3" xfId="9132"/>
    <cellStyle name="Good 7 2 3 2" xfId="21792"/>
    <cellStyle name="Good 7 2 3 3" xfId="21793"/>
    <cellStyle name="Good 7 2 4" xfId="9135"/>
    <cellStyle name="Good 7 2 4 2" xfId="21795"/>
    <cellStyle name="Good 7 2 4 3" xfId="21797"/>
    <cellStyle name="Good 7 2 5" xfId="21798"/>
    <cellStyle name="Good 7 2 6" xfId="21802"/>
    <cellStyle name="Good 7 3" xfId="14636"/>
    <cellStyle name="Good 7 3 2" xfId="21806"/>
    <cellStyle name="Good 7 3 3" xfId="9140"/>
    <cellStyle name="Good 7 4" xfId="21808"/>
    <cellStyle name="Good 7 4 2" xfId="21811"/>
    <cellStyle name="Good 7 4 3" xfId="9147"/>
    <cellStyle name="Good 7 5" xfId="21812"/>
    <cellStyle name="Good 7 5 2" xfId="21813"/>
    <cellStyle name="Good 7 5 3" xfId="9152"/>
    <cellStyle name="Good 7 6" xfId="21814"/>
    <cellStyle name="Good 7 6 2" xfId="21815"/>
    <cellStyle name="Good 7 6 3" xfId="21816"/>
    <cellStyle name="Good 7 7" xfId="21817"/>
    <cellStyle name="Good 7 8" xfId="21818"/>
    <cellStyle name="Good 8" xfId="14638"/>
    <cellStyle name="Good 8 2" xfId="14640"/>
    <cellStyle name="Good 8 2 2" xfId="21819"/>
    <cellStyle name="Good 8 2 2 2" xfId="21820"/>
    <cellStyle name="Good 8 2 2 3" xfId="21821"/>
    <cellStyle name="Good 8 2 3" xfId="21822"/>
    <cellStyle name="Good 8 2 3 2" xfId="9903"/>
    <cellStyle name="Good 8 2 3 3" xfId="21824"/>
    <cellStyle name="Good 8 2 4" xfId="21825"/>
    <cellStyle name="Good 8 2 4 2" xfId="9907"/>
    <cellStyle name="Good 8 2 4 3" xfId="21828"/>
    <cellStyle name="Good 8 2 5" xfId="21829"/>
    <cellStyle name="Good 8 2 6" xfId="21833"/>
    <cellStyle name="Good 8 3" xfId="14643"/>
    <cellStyle name="Good 8 3 2" xfId="21836"/>
    <cellStyle name="Good 8 3 3" xfId="21837"/>
    <cellStyle name="Good 8 4" xfId="21839"/>
    <cellStyle name="Good 8 4 2" xfId="21842"/>
    <cellStyle name="Good 8 4 3" xfId="21845"/>
    <cellStyle name="Good 8 5" xfId="21846"/>
    <cellStyle name="Good 8 5 2" xfId="21847"/>
    <cellStyle name="Good 8 5 3" xfId="21848"/>
    <cellStyle name="Good 8 6" xfId="21849"/>
    <cellStyle name="Good 8 6 2" xfId="21850"/>
    <cellStyle name="Good 8 6 3" xfId="21851"/>
    <cellStyle name="Good 8 7" xfId="21852"/>
    <cellStyle name="Good 8 8" xfId="21853"/>
    <cellStyle name="Good 9" xfId="10622"/>
    <cellStyle name="Good 9 2" xfId="12168"/>
    <cellStyle name="Good 9 2 2" xfId="21854"/>
    <cellStyle name="Good 9 2 2 2" xfId="21855"/>
    <cellStyle name="Good 9 2 2 3" xfId="21856"/>
    <cellStyle name="Good 9 2 3" xfId="21857"/>
    <cellStyle name="Good 9 2 3 2" xfId="21858"/>
    <cellStyle name="Good 9 2 3 3" xfId="21860"/>
    <cellStyle name="Good 9 2 4" xfId="21861"/>
    <cellStyle name="Good 9 2 4 2" xfId="4431"/>
    <cellStyle name="Good 9 2 4 3" xfId="4436"/>
    <cellStyle name="Good 9 2 5" xfId="7422"/>
    <cellStyle name="Good 9 2 6" xfId="7427"/>
    <cellStyle name="Good 9 3" xfId="12171"/>
    <cellStyle name="Good 9 3 2" xfId="21863"/>
    <cellStyle name="Good 9 3 3" xfId="21864"/>
    <cellStyle name="Good 9 4" xfId="21865"/>
    <cellStyle name="Good 9 4 2" xfId="21868"/>
    <cellStyle name="Good 9 4 3" xfId="21871"/>
    <cellStyle name="Good 9 5" xfId="21872"/>
    <cellStyle name="Good 9 5 2" xfId="21873"/>
    <cellStyle name="Good 9 5 3" xfId="21874"/>
    <cellStyle name="Good 9 6" xfId="15691"/>
    <cellStyle name="Good 9 6 2" xfId="21875"/>
    <cellStyle name="Good 9 6 3" xfId="21876"/>
    <cellStyle name="Good 9 7" xfId="15693"/>
    <cellStyle name="Good 9 8" xfId="21877"/>
    <cellStyle name="Heading 1 2" xfId="11175"/>
    <cellStyle name="Heading 1 2 10" xfId="21879"/>
    <cellStyle name="Heading 1 2 10 2" xfId="21880"/>
    <cellStyle name="Heading 1 2 10 2 2" xfId="21881"/>
    <cellStyle name="Heading 1 2 10 2 2 2" xfId="9780"/>
    <cellStyle name="Heading 1 2 10 2 2 3" xfId="21883"/>
    <cellStyle name="Heading 1 2 10 2 3" xfId="21885"/>
    <cellStyle name="Heading 1 2 10 2 3 2" xfId="9786"/>
    <cellStyle name="Heading 1 2 10 2 3 3" xfId="21888"/>
    <cellStyle name="Heading 1 2 10 2 4" xfId="21890"/>
    <cellStyle name="Heading 1 2 10 2 4 2" xfId="9790"/>
    <cellStyle name="Heading 1 2 10 2 4 3" xfId="17199"/>
    <cellStyle name="Heading 1 2 10 2 5" xfId="21892"/>
    <cellStyle name="Heading 1 2 10 2 6" xfId="21893"/>
    <cellStyle name="Heading 1 2 10 3" xfId="21894"/>
    <cellStyle name="Heading 1 2 10 3 2" xfId="21895"/>
    <cellStyle name="Heading 1 2 10 3 3" xfId="21896"/>
    <cellStyle name="Heading 1 2 10 4" xfId="21898"/>
    <cellStyle name="Heading 1 2 10 4 2" xfId="21899"/>
    <cellStyle name="Heading 1 2 10 4 3" xfId="21900"/>
    <cellStyle name="Heading 1 2 10 5" xfId="21902"/>
    <cellStyle name="Heading 1 2 10 5 2" xfId="21826"/>
    <cellStyle name="Heading 1 2 10 5 3" xfId="21830"/>
    <cellStyle name="Heading 1 2 10 6" xfId="21903"/>
    <cellStyle name="Heading 1 2 10 6 2" xfId="21904"/>
    <cellStyle name="Heading 1 2 10 6 3" xfId="21905"/>
    <cellStyle name="Heading 1 2 10 7" xfId="21906"/>
    <cellStyle name="Heading 1 2 10 8" xfId="21907"/>
    <cellStyle name="Heading 1 2 11" xfId="21908"/>
    <cellStyle name="Heading 1 2 11 2" xfId="21909"/>
    <cellStyle name="Heading 1 2 11 2 2" xfId="12744"/>
    <cellStyle name="Heading 1 2 11 2 2 2" xfId="21910"/>
    <cellStyle name="Heading 1 2 11 2 2 3" xfId="21912"/>
    <cellStyle name="Heading 1 2 11 2 3" xfId="21914"/>
    <cellStyle name="Heading 1 2 11 2 3 2" xfId="21916"/>
    <cellStyle name="Heading 1 2 11 2 3 3" xfId="21919"/>
    <cellStyle name="Heading 1 2 11 2 4" xfId="21921"/>
    <cellStyle name="Heading 1 2 11 2 4 2" xfId="21922"/>
    <cellStyle name="Heading 1 2 11 2 4 3" xfId="21924"/>
    <cellStyle name="Heading 1 2 11 2 5" xfId="21926"/>
    <cellStyle name="Heading 1 2 11 2 6" xfId="21927"/>
    <cellStyle name="Heading 1 2 11 3" xfId="21928"/>
    <cellStyle name="Heading 1 2 11 3 2" xfId="12748"/>
    <cellStyle name="Heading 1 2 11 3 3" xfId="21929"/>
    <cellStyle name="Heading 1 2 11 4" xfId="21930"/>
    <cellStyle name="Heading 1 2 11 4 2" xfId="20400"/>
    <cellStyle name="Heading 1 2 11 4 3" xfId="7414"/>
    <cellStyle name="Heading 1 2 11 5" xfId="21931"/>
    <cellStyle name="Heading 1 2 11 5 2" xfId="21862"/>
    <cellStyle name="Heading 1 2 11 5 3" xfId="7423"/>
    <cellStyle name="Heading 1 2 11 6" xfId="21932"/>
    <cellStyle name="Heading 1 2 11 6 2" xfId="21933"/>
    <cellStyle name="Heading 1 2 11 6 3" xfId="7431"/>
    <cellStyle name="Heading 1 2 11 7" xfId="21934"/>
    <cellStyle name="Heading 1 2 11 8" xfId="21935"/>
    <cellStyle name="Heading 1 2 12" xfId="21936"/>
    <cellStyle name="Heading 1 2 12 2" xfId="21937"/>
    <cellStyle name="Heading 1 2 12 2 2" xfId="21938"/>
    <cellStyle name="Heading 1 2 12 2 2 2" xfId="21939"/>
    <cellStyle name="Heading 1 2 12 2 2 3" xfId="21941"/>
    <cellStyle name="Heading 1 2 12 2 3" xfId="21943"/>
    <cellStyle name="Heading 1 2 12 2 3 2" xfId="21945"/>
    <cellStyle name="Heading 1 2 12 2 3 3" xfId="21948"/>
    <cellStyle name="Heading 1 2 12 2 4" xfId="21950"/>
    <cellStyle name="Heading 1 2 12 2 4 2" xfId="21951"/>
    <cellStyle name="Heading 1 2 12 2 4 3" xfId="21953"/>
    <cellStyle name="Heading 1 2 12 2 5" xfId="21955"/>
    <cellStyle name="Heading 1 2 12 2 6" xfId="21956"/>
    <cellStyle name="Heading 1 2 12 3" xfId="21957"/>
    <cellStyle name="Heading 1 2 12 3 2" xfId="21958"/>
    <cellStyle name="Heading 1 2 12 3 3" xfId="21959"/>
    <cellStyle name="Heading 1 2 12 4" xfId="21960"/>
    <cellStyle name="Heading 1 2 12 4 2" xfId="9185"/>
    <cellStyle name="Heading 1 2 12 4 3" xfId="21961"/>
    <cellStyle name="Heading 1 2 12 5" xfId="21962"/>
    <cellStyle name="Heading 1 2 12 5 2" xfId="9190"/>
    <cellStyle name="Heading 1 2 12 5 3" xfId="21963"/>
    <cellStyle name="Heading 1 2 12 6" xfId="21964"/>
    <cellStyle name="Heading 1 2 12 6 2" xfId="9194"/>
    <cellStyle name="Heading 1 2 12 6 3" xfId="21965"/>
    <cellStyle name="Heading 1 2 12 7" xfId="21966"/>
    <cellStyle name="Heading 1 2 12 8" xfId="21967"/>
    <cellStyle name="Heading 1 2 13" xfId="5495"/>
    <cellStyle name="Heading 1 2 13 2" xfId="20346"/>
    <cellStyle name="Heading 1 2 13 2 2" xfId="20348"/>
    <cellStyle name="Heading 1 2 13 2 2 2" xfId="21968"/>
    <cellStyle name="Heading 1 2 13 2 2 3" xfId="21970"/>
    <cellStyle name="Heading 1 2 13 2 3" xfId="20352"/>
    <cellStyle name="Heading 1 2 13 2 3 2" xfId="21973"/>
    <cellStyle name="Heading 1 2 13 2 3 3" xfId="21975"/>
    <cellStyle name="Heading 1 2 13 2 4" xfId="21977"/>
    <cellStyle name="Heading 1 2 13 2 4 2" xfId="21981"/>
    <cellStyle name="Heading 1 2 13 2 4 3" xfId="21982"/>
    <cellStyle name="Heading 1 2 13 2 5" xfId="21985"/>
    <cellStyle name="Heading 1 2 13 2 6" xfId="21987"/>
    <cellStyle name="Heading 1 2 13 3" xfId="20355"/>
    <cellStyle name="Heading 1 2 13 3 2" xfId="20357"/>
    <cellStyle name="Heading 1 2 13 3 3" xfId="20359"/>
    <cellStyle name="Heading 1 2 13 4" xfId="20361"/>
    <cellStyle name="Heading 1 2 13 4 2" xfId="20363"/>
    <cellStyle name="Heading 1 2 13 4 3" xfId="21988"/>
    <cellStyle name="Heading 1 2 13 5" xfId="20366"/>
    <cellStyle name="Heading 1 2 13 5 2" xfId="20368"/>
    <cellStyle name="Heading 1 2 13 5 3" xfId="21989"/>
    <cellStyle name="Heading 1 2 13 6" xfId="20371"/>
    <cellStyle name="Heading 1 2 13 6 2" xfId="21990"/>
    <cellStyle name="Heading 1 2 13 6 3" xfId="21991"/>
    <cellStyle name="Heading 1 2 13 7" xfId="20373"/>
    <cellStyle name="Heading 1 2 13 8" xfId="21992"/>
    <cellStyle name="Heading 1 2 14" xfId="4003"/>
    <cellStyle name="Heading 1 2 14 2" xfId="21993"/>
    <cellStyle name="Heading 1 2 14 2 2" xfId="21994"/>
    <cellStyle name="Heading 1 2 14 2 2 2" xfId="651"/>
    <cellStyle name="Heading 1 2 14 2 2 3" xfId="661"/>
    <cellStyle name="Heading 1 2 14 2 3" xfId="21996"/>
    <cellStyle name="Heading 1 2 14 2 3 2" xfId="271"/>
    <cellStyle name="Heading 1 2 14 2 3 3" xfId="21998"/>
    <cellStyle name="Heading 1 2 14 2 4" xfId="22000"/>
    <cellStyle name="Heading 1 2 14 2 4 2" xfId="1431"/>
    <cellStyle name="Heading 1 2 14 2 4 3" xfId="18127"/>
    <cellStyle name="Heading 1 2 14 2 5" xfId="22002"/>
    <cellStyle name="Heading 1 2 14 2 6" xfId="22003"/>
    <cellStyle name="Heading 1 2 14 3" xfId="22004"/>
    <cellStyle name="Heading 1 2 14 3 2" xfId="22005"/>
    <cellStyle name="Heading 1 2 14 3 3" xfId="22006"/>
    <cellStyle name="Heading 1 2 14 4" xfId="22007"/>
    <cellStyle name="Heading 1 2 14 4 2" xfId="22008"/>
    <cellStyle name="Heading 1 2 14 4 3" xfId="22009"/>
    <cellStyle name="Heading 1 2 14 5" xfId="22010"/>
    <cellStyle name="Heading 1 2 14 5 2" xfId="22011"/>
    <cellStyle name="Heading 1 2 14 5 3" xfId="22012"/>
    <cellStyle name="Heading 1 2 14 6" xfId="22013"/>
    <cellStyle name="Heading 1 2 14 6 2" xfId="22014"/>
    <cellStyle name="Heading 1 2 14 6 3" xfId="22015"/>
    <cellStyle name="Heading 1 2 14 7" xfId="22016"/>
    <cellStyle name="Heading 1 2 14 8" xfId="22017"/>
    <cellStyle name="Heading 1 2 15" xfId="22019"/>
    <cellStyle name="Heading 1 2 15 2" xfId="22021"/>
    <cellStyle name="Heading 1 2 15 2 2" xfId="22022"/>
    <cellStyle name="Heading 1 2 15 2 3" xfId="22024"/>
    <cellStyle name="Heading 1 2 15 3" xfId="22027"/>
    <cellStyle name="Heading 1 2 15 3 2" xfId="22029"/>
    <cellStyle name="Heading 1 2 15 3 3" xfId="22031"/>
    <cellStyle name="Heading 1 2 15 4" xfId="22035"/>
    <cellStyle name="Heading 1 2 15 4 2" xfId="22037"/>
    <cellStyle name="Heading 1 2 15 4 3" xfId="22038"/>
    <cellStyle name="Heading 1 2 15 5" xfId="22041"/>
    <cellStyle name="Heading 1 2 15 6" xfId="22043"/>
    <cellStyle name="Heading 1 2 16" xfId="22045"/>
    <cellStyle name="Heading 1 2 16 2" xfId="22048"/>
    <cellStyle name="Heading 1 2 16 3" xfId="22050"/>
    <cellStyle name="Heading 1 2 17" xfId="22052"/>
    <cellStyle name="Heading 1 2 17 2" xfId="22054"/>
    <cellStyle name="Heading 1 2 17 3" xfId="22056"/>
    <cellStyle name="Heading 1 2 18" xfId="22058"/>
    <cellStyle name="Heading 1 2 18 2" xfId="22061"/>
    <cellStyle name="Heading 1 2 18 3" xfId="22064"/>
    <cellStyle name="Heading 1 2 19" xfId="22066"/>
    <cellStyle name="Heading 1 2 19 2" xfId="1876"/>
    <cellStyle name="Heading 1 2 19 3" xfId="1892"/>
    <cellStyle name="Heading 1 2 2" xfId="11177"/>
    <cellStyle name="Heading 1 2 2 2" xfId="22067"/>
    <cellStyle name="Heading 1 2 2 2 2" xfId="22068"/>
    <cellStyle name="Heading 1 2 2 2 2 2" xfId="22069"/>
    <cellStyle name="Heading 1 2 2 2 2 3" xfId="8753"/>
    <cellStyle name="Heading 1 2 2 2 3" xfId="22071"/>
    <cellStyle name="Heading 1 2 2 2 3 2" xfId="22073"/>
    <cellStyle name="Heading 1 2 2 2 3 3" xfId="8758"/>
    <cellStyle name="Heading 1 2 2 2 4" xfId="22075"/>
    <cellStyle name="Heading 1 2 2 2 4 2" xfId="22076"/>
    <cellStyle name="Heading 1 2 2 2 4 3" xfId="8777"/>
    <cellStyle name="Heading 1 2 2 2 5" xfId="22078"/>
    <cellStyle name="Heading 1 2 2 2 6" xfId="22079"/>
    <cellStyle name="Heading 1 2 2 3" xfId="22080"/>
    <cellStyle name="Heading 1 2 2 3 2" xfId="22081"/>
    <cellStyle name="Heading 1 2 2 3 3" xfId="22083"/>
    <cellStyle name="Heading 1 2 2 4" xfId="22084"/>
    <cellStyle name="Heading 1 2 2 4 2" xfId="22085"/>
    <cellStyle name="Heading 1 2 2 4 3" xfId="22087"/>
    <cellStyle name="Heading 1 2 2 5" xfId="22088"/>
    <cellStyle name="Heading 1 2 2 5 2" xfId="3782"/>
    <cellStyle name="Heading 1 2 2 5 3" xfId="3796"/>
    <cellStyle name="Heading 1 2 2 6" xfId="1624"/>
    <cellStyle name="Heading 1 2 2 6 2" xfId="22091"/>
    <cellStyle name="Heading 1 2 2 6 3" xfId="22094"/>
    <cellStyle name="Heading 1 2 2 7" xfId="1629"/>
    <cellStyle name="Heading 1 2 2 8" xfId="20384"/>
    <cellStyle name="Heading 1 2 20" xfId="22020"/>
    <cellStyle name="Heading 1 2 21" xfId="22046"/>
    <cellStyle name="Heading 1 2 3" xfId="11179"/>
    <cellStyle name="Heading 1 2 3 2" xfId="22095"/>
    <cellStyle name="Heading 1 2 3 2 2" xfId="3517"/>
    <cellStyle name="Heading 1 2 3 2 2 2" xfId="2353"/>
    <cellStyle name="Heading 1 2 3 2 2 3" xfId="8162"/>
    <cellStyle name="Heading 1 2 3 2 3" xfId="4635"/>
    <cellStyle name="Heading 1 2 3 2 3 2" xfId="22097"/>
    <cellStyle name="Heading 1 2 3 2 3 3" xfId="8167"/>
    <cellStyle name="Heading 1 2 3 2 4" xfId="22098"/>
    <cellStyle name="Heading 1 2 3 2 4 2" xfId="22099"/>
    <cellStyle name="Heading 1 2 3 2 4 3" xfId="22100"/>
    <cellStyle name="Heading 1 2 3 2 5" xfId="22102"/>
    <cellStyle name="Heading 1 2 3 2 6" xfId="22104"/>
    <cellStyle name="Heading 1 2 3 3" xfId="22105"/>
    <cellStyle name="Heading 1 2 3 3 2" xfId="3532"/>
    <cellStyle name="Heading 1 2 3 3 3" xfId="6652"/>
    <cellStyle name="Heading 1 2 3 4" xfId="22107"/>
    <cellStyle name="Heading 1 2 3 4 2" xfId="3544"/>
    <cellStyle name="Heading 1 2 3 4 3" xfId="6656"/>
    <cellStyle name="Heading 1 2 3 5" xfId="22108"/>
    <cellStyle name="Heading 1 2 3 5 2" xfId="3558"/>
    <cellStyle name="Heading 1 2 3 5 3" xfId="3981"/>
    <cellStyle name="Heading 1 2 3 6" xfId="1634"/>
    <cellStyle name="Heading 1 2 3 6 2" xfId="22111"/>
    <cellStyle name="Heading 1 2 3 6 3" xfId="22114"/>
    <cellStyle name="Heading 1 2 3 7" xfId="1639"/>
    <cellStyle name="Heading 1 2 3 8" xfId="20391"/>
    <cellStyle name="Heading 1 2 4" xfId="2642"/>
    <cellStyle name="Heading 1 2 4 2" xfId="22115"/>
    <cellStyle name="Heading 1 2 4 2 2" xfId="22116"/>
    <cellStyle name="Heading 1 2 4 2 2 2" xfId="22117"/>
    <cellStyle name="Heading 1 2 4 2 2 3" xfId="8419"/>
    <cellStyle name="Heading 1 2 4 2 3" xfId="22118"/>
    <cellStyle name="Heading 1 2 4 2 3 2" xfId="22119"/>
    <cellStyle name="Heading 1 2 4 2 3 3" xfId="8422"/>
    <cellStyle name="Heading 1 2 4 2 4" xfId="16577"/>
    <cellStyle name="Heading 1 2 4 2 4 2" xfId="22120"/>
    <cellStyle name="Heading 1 2 4 2 4 3" xfId="22121"/>
    <cellStyle name="Heading 1 2 4 2 5" xfId="16579"/>
    <cellStyle name="Heading 1 2 4 2 6" xfId="22122"/>
    <cellStyle name="Heading 1 2 4 3" xfId="22123"/>
    <cellStyle name="Heading 1 2 4 3 2" xfId="22124"/>
    <cellStyle name="Heading 1 2 4 3 3" xfId="22125"/>
    <cellStyle name="Heading 1 2 4 4" xfId="22126"/>
    <cellStyle name="Heading 1 2 4 4 2" xfId="22127"/>
    <cellStyle name="Heading 1 2 4 4 3" xfId="22128"/>
    <cellStyle name="Heading 1 2 4 5" xfId="22129"/>
    <cellStyle name="Heading 1 2 4 5 2" xfId="22130"/>
    <cellStyle name="Heading 1 2 4 5 3" xfId="22131"/>
    <cellStyle name="Heading 1 2 4 6" xfId="22134"/>
    <cellStyle name="Heading 1 2 4 6 2" xfId="22137"/>
    <cellStyle name="Heading 1 2 4 6 3" xfId="22140"/>
    <cellStyle name="Heading 1 2 4 7" xfId="22143"/>
    <cellStyle name="Heading 1 2 4 8" xfId="22145"/>
    <cellStyle name="Heading 1 2 5" xfId="2646"/>
    <cellStyle name="Heading 1 2 5 2" xfId="22146"/>
    <cellStyle name="Heading 1 2 5 2 2" xfId="22147"/>
    <cellStyle name="Heading 1 2 5 2 2 2" xfId="6293"/>
    <cellStyle name="Heading 1 2 5 2 2 3" xfId="22148"/>
    <cellStyle name="Heading 1 2 5 2 3" xfId="19512"/>
    <cellStyle name="Heading 1 2 5 2 3 2" xfId="2543"/>
    <cellStyle name="Heading 1 2 5 2 3 3" xfId="22149"/>
    <cellStyle name="Heading 1 2 5 2 4" xfId="19514"/>
    <cellStyle name="Heading 1 2 5 2 4 2" xfId="22150"/>
    <cellStyle name="Heading 1 2 5 2 4 3" xfId="22151"/>
    <cellStyle name="Heading 1 2 5 2 5" xfId="22152"/>
    <cellStyle name="Heading 1 2 5 2 6" xfId="22153"/>
    <cellStyle name="Heading 1 2 5 3" xfId="22154"/>
    <cellStyle name="Heading 1 2 5 3 2" xfId="22155"/>
    <cellStyle name="Heading 1 2 5 3 3" xfId="19518"/>
    <cellStyle name="Heading 1 2 5 4" xfId="22156"/>
    <cellStyle name="Heading 1 2 5 4 2" xfId="22157"/>
    <cellStyle name="Heading 1 2 5 4 3" xfId="19522"/>
    <cellStyle name="Heading 1 2 5 5" xfId="22158"/>
    <cellStyle name="Heading 1 2 5 5 2" xfId="22159"/>
    <cellStyle name="Heading 1 2 5 5 3" xfId="22160"/>
    <cellStyle name="Heading 1 2 5 6" xfId="22163"/>
    <cellStyle name="Heading 1 2 5 6 2" xfId="22166"/>
    <cellStyle name="Heading 1 2 5 6 3" xfId="22169"/>
    <cellStyle name="Heading 1 2 5 7" xfId="22172"/>
    <cellStyle name="Heading 1 2 5 8" xfId="22174"/>
    <cellStyle name="Heading 1 2 6" xfId="22175"/>
    <cellStyle name="Heading 1 2 6 2" xfId="22176"/>
    <cellStyle name="Heading 1 2 6 2 2" xfId="22177"/>
    <cellStyle name="Heading 1 2 6 2 2 2" xfId="22178"/>
    <cellStyle name="Heading 1 2 6 2 2 3" xfId="22179"/>
    <cellStyle name="Heading 1 2 6 2 3" xfId="22180"/>
    <cellStyle name="Heading 1 2 6 2 3 2" xfId="22181"/>
    <cellStyle name="Heading 1 2 6 2 3 3" xfId="22182"/>
    <cellStyle name="Heading 1 2 6 2 4" xfId="22183"/>
    <cellStyle name="Heading 1 2 6 2 4 2" xfId="13760"/>
    <cellStyle name="Heading 1 2 6 2 4 3" xfId="22184"/>
    <cellStyle name="Heading 1 2 6 2 5" xfId="22185"/>
    <cellStyle name="Heading 1 2 6 2 6" xfId="874"/>
    <cellStyle name="Heading 1 2 6 3" xfId="22186"/>
    <cellStyle name="Heading 1 2 6 3 2" xfId="22187"/>
    <cellStyle name="Heading 1 2 6 3 3" xfId="22188"/>
    <cellStyle name="Heading 1 2 6 4" xfId="15512"/>
    <cellStyle name="Heading 1 2 6 4 2" xfId="15307"/>
    <cellStyle name="Heading 1 2 6 4 3" xfId="15311"/>
    <cellStyle name="Heading 1 2 6 5" xfId="15517"/>
    <cellStyle name="Heading 1 2 6 5 2" xfId="15325"/>
    <cellStyle name="Heading 1 2 6 5 3" xfId="15519"/>
    <cellStyle name="Heading 1 2 6 6" xfId="15521"/>
    <cellStyle name="Heading 1 2 6 6 2" xfId="15341"/>
    <cellStyle name="Heading 1 2 6 6 3" xfId="15524"/>
    <cellStyle name="Heading 1 2 6 7" xfId="15526"/>
    <cellStyle name="Heading 1 2 6 8" xfId="15530"/>
    <cellStyle name="Heading 1 2 7" xfId="22189"/>
    <cellStyle name="Heading 1 2 7 2" xfId="22191"/>
    <cellStyle name="Heading 1 2 7 2 2" xfId="20987"/>
    <cellStyle name="Heading 1 2 7 2 2 2" xfId="20989"/>
    <cellStyle name="Heading 1 2 7 2 2 3" xfId="20991"/>
    <cellStyle name="Heading 1 2 7 2 3" xfId="20993"/>
    <cellStyle name="Heading 1 2 7 2 3 2" xfId="22192"/>
    <cellStyle name="Heading 1 2 7 2 3 3" xfId="22193"/>
    <cellStyle name="Heading 1 2 7 2 4" xfId="20995"/>
    <cellStyle name="Heading 1 2 7 2 4 2" xfId="22194"/>
    <cellStyle name="Heading 1 2 7 2 4 3" xfId="22195"/>
    <cellStyle name="Heading 1 2 7 2 5" xfId="22196"/>
    <cellStyle name="Heading 1 2 7 2 6" xfId="22197"/>
    <cellStyle name="Heading 1 2 7 3" xfId="22198"/>
    <cellStyle name="Heading 1 2 7 3 2" xfId="21010"/>
    <cellStyle name="Heading 1 2 7 3 3" xfId="21012"/>
    <cellStyle name="Heading 1 2 7 4" xfId="15537"/>
    <cellStyle name="Heading 1 2 7 4 2" xfId="15370"/>
    <cellStyle name="Heading 1 2 7 4 3" xfId="15373"/>
    <cellStyle name="Heading 1 2 7 5" xfId="15544"/>
    <cellStyle name="Heading 1 2 7 5 2" xfId="15388"/>
    <cellStyle name="Heading 1 2 7 5 3" xfId="15546"/>
    <cellStyle name="Heading 1 2 7 6" xfId="15549"/>
    <cellStyle name="Heading 1 2 7 6 2" xfId="13681"/>
    <cellStyle name="Heading 1 2 7 6 3" xfId="15552"/>
    <cellStyle name="Heading 1 2 7 7" xfId="15554"/>
    <cellStyle name="Heading 1 2 7 8" xfId="15558"/>
    <cellStyle name="Heading 1 2 8" xfId="22201"/>
    <cellStyle name="Heading 1 2 8 2" xfId="22203"/>
    <cellStyle name="Heading 1 2 8 2 2" xfId="14406"/>
    <cellStyle name="Heading 1 2 8 2 2 2" xfId="14408"/>
    <cellStyle name="Heading 1 2 8 2 2 3" xfId="14410"/>
    <cellStyle name="Heading 1 2 8 2 3" xfId="14414"/>
    <cellStyle name="Heading 1 2 8 2 3 2" xfId="14416"/>
    <cellStyle name="Heading 1 2 8 2 3 3" xfId="14420"/>
    <cellStyle name="Heading 1 2 8 2 4" xfId="14423"/>
    <cellStyle name="Heading 1 2 8 2 4 2" xfId="22204"/>
    <cellStyle name="Heading 1 2 8 2 4 3" xfId="22205"/>
    <cellStyle name="Heading 1 2 8 2 5" xfId="14425"/>
    <cellStyle name="Heading 1 2 8 2 6" xfId="22206"/>
    <cellStyle name="Heading 1 2 8 3" xfId="22208"/>
    <cellStyle name="Heading 1 2 8 3 2" xfId="22209"/>
    <cellStyle name="Heading 1 2 8 3 3" xfId="22210"/>
    <cellStyle name="Heading 1 2 8 4" xfId="15569"/>
    <cellStyle name="Heading 1 2 8 4 2" xfId="15396"/>
    <cellStyle name="Heading 1 2 8 4 3" xfId="15582"/>
    <cellStyle name="Heading 1 2 8 5" xfId="15594"/>
    <cellStyle name="Heading 1 2 8 5 2" xfId="14489"/>
    <cellStyle name="Heading 1 2 8 5 3" xfId="14499"/>
    <cellStyle name="Heading 1 2 8 6" xfId="15616"/>
    <cellStyle name="Heading 1 2 8 6 2" xfId="14533"/>
    <cellStyle name="Heading 1 2 8 6 3" xfId="15628"/>
    <cellStyle name="Heading 1 2 8 7" xfId="15637"/>
    <cellStyle name="Heading 1 2 8 8" xfId="15642"/>
    <cellStyle name="Heading 1 2 9" xfId="22213"/>
    <cellStyle name="Heading 1 2 9 2" xfId="22214"/>
    <cellStyle name="Heading 1 2 9 2 2" xfId="22216"/>
    <cellStyle name="Heading 1 2 9 2 2 2" xfId="22217"/>
    <cellStyle name="Heading 1 2 9 2 2 3" xfId="22218"/>
    <cellStyle name="Heading 1 2 9 2 3" xfId="22219"/>
    <cellStyle name="Heading 1 2 9 2 3 2" xfId="22220"/>
    <cellStyle name="Heading 1 2 9 2 3 3" xfId="22221"/>
    <cellStyle name="Heading 1 2 9 2 4" xfId="22222"/>
    <cellStyle name="Heading 1 2 9 2 4 2" xfId="22223"/>
    <cellStyle name="Heading 1 2 9 2 4 3" xfId="22224"/>
    <cellStyle name="Heading 1 2 9 2 5" xfId="22225"/>
    <cellStyle name="Heading 1 2 9 2 6" xfId="22226"/>
    <cellStyle name="Heading 1 2 9 3" xfId="22227"/>
    <cellStyle name="Heading 1 2 9 3 2" xfId="22228"/>
    <cellStyle name="Heading 1 2 9 3 3" xfId="22229"/>
    <cellStyle name="Heading 1 2 9 4" xfId="15657"/>
    <cellStyle name="Heading 1 2 9 4 2" xfId="22230"/>
    <cellStyle name="Heading 1 2 9 4 3" xfId="22231"/>
    <cellStyle name="Heading 1 2 9 5" xfId="15660"/>
    <cellStyle name="Heading 1 2 9 5 2" xfId="22232"/>
    <cellStyle name="Heading 1 2 9 5 3" xfId="22233"/>
    <cellStyle name="Heading 1 2 9 6" xfId="22234"/>
    <cellStyle name="Heading 1 2 9 6 2" xfId="22237"/>
    <cellStyle name="Heading 1 2 9 6 3" xfId="22240"/>
    <cellStyle name="Heading 1 2 9 7" xfId="5466"/>
    <cellStyle name="Heading 1 2 9 8" xfId="5469"/>
    <cellStyle name="Heading 1 3" xfId="11182"/>
    <cellStyle name="Heading 1 3 2" xfId="11184"/>
    <cellStyle name="Heading 1 3 2 2" xfId="22241"/>
    <cellStyle name="Heading 1 3 2 2 2" xfId="518"/>
    <cellStyle name="Heading 1 3 2 2 3" xfId="527"/>
    <cellStyle name="Heading 1 3 2 3" xfId="22242"/>
    <cellStyle name="Heading 1 3 2 3 2" xfId="540"/>
    <cellStyle name="Heading 1 3 2 3 3" xfId="548"/>
    <cellStyle name="Heading 1 3 2 4" xfId="22243"/>
    <cellStyle name="Heading 1 3 2 4 2" xfId="558"/>
    <cellStyle name="Heading 1 3 2 4 3" xfId="569"/>
    <cellStyle name="Heading 1 3 2 5" xfId="22244"/>
    <cellStyle name="Heading 1 3 2 6" xfId="22247"/>
    <cellStyle name="Heading 1 3 3" xfId="11186"/>
    <cellStyle name="Heading 1 3 3 2" xfId="22248"/>
    <cellStyle name="Heading 1 3 3 3" xfId="13268"/>
    <cellStyle name="Heading 1 3 4" xfId="2655"/>
    <cellStyle name="Heading 1 3 4 2" xfId="22250"/>
    <cellStyle name="Heading 1 3 4 3" xfId="13272"/>
    <cellStyle name="Heading 1 3 5" xfId="2659"/>
    <cellStyle name="Heading 1 3 5 2" xfId="22251"/>
    <cellStyle name="Heading 1 3 5 3" xfId="13276"/>
    <cellStyle name="Heading 1 3 6" xfId="22252"/>
    <cellStyle name="Heading 1 3 6 2" xfId="22253"/>
    <cellStyle name="Heading 1 3 6 3" xfId="22254"/>
    <cellStyle name="Heading 1 3 7" xfId="22255"/>
    <cellStyle name="Heading 1 3 8" xfId="22256"/>
    <cellStyle name="Heading 1 4" xfId="11194"/>
    <cellStyle name="Heading 1 4 2" xfId="22258"/>
    <cellStyle name="Heading 1 4 2 2" xfId="1699"/>
    <cellStyle name="Heading 1 4 2 2 2" xfId="1701"/>
    <cellStyle name="Heading 1 4 2 2 3" xfId="1704"/>
    <cellStyle name="Heading 1 4 2 3" xfId="22259"/>
    <cellStyle name="Heading 1 4 2 3 2" xfId="18987"/>
    <cellStyle name="Heading 1 4 2 3 3" xfId="22260"/>
    <cellStyle name="Heading 1 4 2 4" xfId="22263"/>
    <cellStyle name="Heading 1 4 2 4 2" xfId="19032"/>
    <cellStyle name="Heading 1 4 2 4 3" xfId="22264"/>
    <cellStyle name="Heading 1 4 2 5" xfId="22267"/>
    <cellStyle name="Heading 1 4 2 6" xfId="22270"/>
    <cellStyle name="Heading 1 4 3" xfId="22272"/>
    <cellStyle name="Heading 1 4 3 2" xfId="22274"/>
    <cellStyle name="Heading 1 4 3 3" xfId="22275"/>
    <cellStyle name="Heading 1 4 4" xfId="2104"/>
    <cellStyle name="Heading 1 4 4 2" xfId="22276"/>
    <cellStyle name="Heading 1 4 4 3" xfId="22277"/>
    <cellStyle name="Heading 1 4 5" xfId="2108"/>
    <cellStyle name="Heading 1 4 5 2" xfId="22278"/>
    <cellStyle name="Heading 1 4 5 3" xfId="22279"/>
    <cellStyle name="Heading 1 4 6" xfId="22280"/>
    <cellStyle name="Heading 1 4 6 2" xfId="9676"/>
    <cellStyle name="Heading 1 4 6 3" xfId="9681"/>
    <cellStyle name="Heading 1 4 7" xfId="22281"/>
    <cellStyle name="Heading 1 4 8" xfId="22282"/>
    <cellStyle name="Heading 1 5" xfId="11200"/>
    <cellStyle name="Heading 1 5 2" xfId="6972"/>
    <cellStyle name="Heading 1 5 2 2" xfId="5990"/>
    <cellStyle name="Heading 1 5 2 2 2" xfId="22284"/>
    <cellStyle name="Heading 1 5 2 2 3" xfId="22286"/>
    <cellStyle name="Heading 1 5 2 3" xfId="6976"/>
    <cellStyle name="Heading 1 5 2 3 2" xfId="22288"/>
    <cellStyle name="Heading 1 5 2 3 3" xfId="22290"/>
    <cellStyle name="Heading 1 5 2 4" xfId="16845"/>
    <cellStyle name="Heading 1 5 2 4 2" xfId="22293"/>
    <cellStyle name="Heading 1 5 2 4 3" xfId="22296"/>
    <cellStyle name="Heading 1 5 2 5" xfId="22298"/>
    <cellStyle name="Heading 1 5 2 6" xfId="22302"/>
    <cellStyle name="Heading 1 5 3" xfId="6979"/>
    <cellStyle name="Heading 1 5 3 2" xfId="5996"/>
    <cellStyle name="Heading 1 5 3 3" xfId="6981"/>
    <cellStyle name="Heading 1 5 4" xfId="2117"/>
    <cellStyle name="Heading 1 5 4 2" xfId="22303"/>
    <cellStyle name="Heading 1 5 4 3" xfId="16848"/>
    <cellStyle name="Heading 1 5 5" xfId="2121"/>
    <cellStyle name="Heading 1 5 5 2" xfId="22304"/>
    <cellStyle name="Heading 1 5 5 3" xfId="22305"/>
    <cellStyle name="Heading 1 5 6" xfId="22306"/>
    <cellStyle name="Heading 1 5 6 2" xfId="21353"/>
    <cellStyle name="Heading 1 5 6 3" xfId="22307"/>
    <cellStyle name="Heading 1 5 7" xfId="22308"/>
    <cellStyle name="Heading 1 5 8" xfId="22309"/>
    <cellStyle name="Heading 2 2" xfId="12253"/>
    <cellStyle name="Heading 2 2 10" xfId="22312"/>
    <cellStyle name="Heading 2 2 10 2" xfId="22313"/>
    <cellStyle name="Heading 2 2 10 2 2" xfId="22314"/>
    <cellStyle name="Heading 2 2 10 2 2 2" xfId="22315"/>
    <cellStyle name="Heading 2 2 10 2 2 3" xfId="22316"/>
    <cellStyle name="Heading 2 2 10 2 3" xfId="22320"/>
    <cellStyle name="Heading 2 2 10 2 3 2" xfId="11817"/>
    <cellStyle name="Heading 2 2 10 2 3 3" xfId="11828"/>
    <cellStyle name="Heading 2 2 10 2 4" xfId="22324"/>
    <cellStyle name="Heading 2 2 10 2 4 2" xfId="11851"/>
    <cellStyle name="Heading 2 2 10 2 4 3" xfId="22326"/>
    <cellStyle name="Heading 2 2 10 2 5" xfId="22328"/>
    <cellStyle name="Heading 2 2 10 2 6" xfId="11676"/>
    <cellStyle name="Heading 2 2 10 3" xfId="22329"/>
    <cellStyle name="Heading 2 2 10 3 2" xfId="22330"/>
    <cellStyle name="Heading 2 2 10 3 3" xfId="22332"/>
    <cellStyle name="Heading 2 2 10 4" xfId="22333"/>
    <cellStyle name="Heading 2 2 10 4 2" xfId="22334"/>
    <cellStyle name="Heading 2 2 10 4 3" xfId="22336"/>
    <cellStyle name="Heading 2 2 10 5" xfId="10397"/>
    <cellStyle name="Heading 2 2 10 5 2" xfId="10400"/>
    <cellStyle name="Heading 2 2 10 5 3" xfId="10408"/>
    <cellStyle name="Heading 2 2 10 6" xfId="10429"/>
    <cellStyle name="Heading 2 2 10 6 2" xfId="10431"/>
    <cellStyle name="Heading 2 2 10 6 3" xfId="10433"/>
    <cellStyle name="Heading 2 2 10 7" xfId="10437"/>
    <cellStyle name="Heading 2 2 10 8" xfId="10442"/>
    <cellStyle name="Heading 2 2 11" xfId="22337"/>
    <cellStyle name="Heading 2 2 11 2" xfId="22338"/>
    <cellStyle name="Heading 2 2 11 2 2" xfId="22341"/>
    <cellStyle name="Heading 2 2 11 2 2 2" xfId="22343"/>
    <cellStyle name="Heading 2 2 11 2 2 3" xfId="22344"/>
    <cellStyle name="Heading 2 2 11 2 3" xfId="22346"/>
    <cellStyle name="Heading 2 2 11 2 3 2" xfId="22348"/>
    <cellStyle name="Heading 2 2 11 2 3 3" xfId="22349"/>
    <cellStyle name="Heading 2 2 11 2 4" xfId="22351"/>
    <cellStyle name="Heading 2 2 11 2 4 2" xfId="22353"/>
    <cellStyle name="Heading 2 2 11 2 4 3" xfId="22354"/>
    <cellStyle name="Heading 2 2 11 2 5" xfId="22356"/>
    <cellStyle name="Heading 2 2 11 2 6" xfId="22358"/>
    <cellStyle name="Heading 2 2 11 3" xfId="22359"/>
    <cellStyle name="Heading 2 2 11 3 2" xfId="22362"/>
    <cellStyle name="Heading 2 2 11 3 3" xfId="22363"/>
    <cellStyle name="Heading 2 2 11 4" xfId="22365"/>
    <cellStyle name="Heading 2 2 11 4 2" xfId="22369"/>
    <cellStyle name="Heading 2 2 11 4 3" xfId="22371"/>
    <cellStyle name="Heading 2 2 11 5" xfId="10456"/>
    <cellStyle name="Heading 2 2 11 5 2" xfId="22375"/>
    <cellStyle name="Heading 2 2 11 5 3" xfId="22376"/>
    <cellStyle name="Heading 2 2 11 6" xfId="10460"/>
    <cellStyle name="Heading 2 2 11 6 2" xfId="22381"/>
    <cellStyle name="Heading 2 2 11 6 3" xfId="22383"/>
    <cellStyle name="Heading 2 2 11 7" xfId="22386"/>
    <cellStyle name="Heading 2 2 11 8" xfId="22388"/>
    <cellStyle name="Heading 2 2 12" xfId="22389"/>
    <cellStyle name="Heading 2 2 12 2" xfId="22390"/>
    <cellStyle name="Heading 2 2 12 2 2" xfId="22392"/>
    <cellStyle name="Heading 2 2 12 2 2 2" xfId="18906"/>
    <cellStyle name="Heading 2 2 12 2 2 3" xfId="18408"/>
    <cellStyle name="Heading 2 2 12 2 3" xfId="22395"/>
    <cellStyle name="Heading 2 2 12 2 3 2" xfId="18917"/>
    <cellStyle name="Heading 2 2 12 2 3 3" xfId="18413"/>
    <cellStyle name="Heading 2 2 12 2 4" xfId="22398"/>
    <cellStyle name="Heading 2 2 12 2 4 2" xfId="18928"/>
    <cellStyle name="Heading 2 2 12 2 4 3" xfId="18419"/>
    <cellStyle name="Heading 2 2 12 2 5" xfId="22401"/>
    <cellStyle name="Heading 2 2 12 2 6" xfId="22404"/>
    <cellStyle name="Heading 2 2 12 3" xfId="22405"/>
    <cellStyle name="Heading 2 2 12 3 2" xfId="22407"/>
    <cellStyle name="Heading 2 2 12 3 3" xfId="22409"/>
    <cellStyle name="Heading 2 2 12 4" xfId="22411"/>
    <cellStyle name="Heading 2 2 12 4 2" xfId="22413"/>
    <cellStyle name="Heading 2 2 12 4 3" xfId="22415"/>
    <cellStyle name="Heading 2 2 12 5" xfId="10465"/>
    <cellStyle name="Heading 2 2 12 5 2" xfId="10468"/>
    <cellStyle name="Heading 2 2 12 5 3" xfId="10471"/>
    <cellStyle name="Heading 2 2 12 6" xfId="10473"/>
    <cellStyle name="Heading 2 2 12 6 2" xfId="10476"/>
    <cellStyle name="Heading 2 2 12 6 3" xfId="10479"/>
    <cellStyle name="Heading 2 2 12 7" xfId="10481"/>
    <cellStyle name="Heading 2 2 12 8" xfId="10487"/>
    <cellStyle name="Heading 2 2 13" xfId="22416"/>
    <cellStyle name="Heading 2 2 13 2" xfId="22417"/>
    <cellStyle name="Heading 2 2 13 2 2" xfId="22418"/>
    <cellStyle name="Heading 2 2 13 2 2 2" xfId="22420"/>
    <cellStyle name="Heading 2 2 13 2 2 3" xfId="22421"/>
    <cellStyle name="Heading 2 2 13 2 3" xfId="22423"/>
    <cellStyle name="Heading 2 2 13 2 3 2" xfId="22425"/>
    <cellStyle name="Heading 2 2 13 2 3 3" xfId="22426"/>
    <cellStyle name="Heading 2 2 13 2 4" xfId="22428"/>
    <cellStyle name="Heading 2 2 13 2 4 2" xfId="21038"/>
    <cellStyle name="Heading 2 2 13 2 4 3" xfId="22429"/>
    <cellStyle name="Heading 2 2 13 2 5" xfId="22431"/>
    <cellStyle name="Heading 2 2 13 2 6" xfId="22433"/>
    <cellStyle name="Heading 2 2 13 3" xfId="22434"/>
    <cellStyle name="Heading 2 2 13 3 2" xfId="22435"/>
    <cellStyle name="Heading 2 2 13 3 3" xfId="22436"/>
    <cellStyle name="Heading 2 2 13 4" xfId="22438"/>
    <cellStyle name="Heading 2 2 13 4 2" xfId="22439"/>
    <cellStyle name="Heading 2 2 13 4 3" xfId="22440"/>
    <cellStyle name="Heading 2 2 13 5" xfId="10493"/>
    <cellStyle name="Heading 2 2 13 5 2" xfId="22441"/>
    <cellStyle name="Heading 2 2 13 5 3" xfId="22442"/>
    <cellStyle name="Heading 2 2 13 6" xfId="10495"/>
    <cellStyle name="Heading 2 2 13 6 2" xfId="22443"/>
    <cellStyle name="Heading 2 2 13 6 3" xfId="22444"/>
    <cellStyle name="Heading 2 2 13 7" xfId="22446"/>
    <cellStyle name="Heading 2 2 13 8" xfId="22448"/>
    <cellStyle name="Heading 2 2 14" xfId="22449"/>
    <cellStyle name="Heading 2 2 14 2" xfId="22450"/>
    <cellStyle name="Heading 2 2 14 2 2" xfId="22451"/>
    <cellStyle name="Heading 2 2 14 2 2 2" xfId="22452"/>
    <cellStyle name="Heading 2 2 14 2 2 3" xfId="22453"/>
    <cellStyle name="Heading 2 2 14 2 3" xfId="17998"/>
    <cellStyle name="Heading 2 2 14 2 3 2" xfId="22454"/>
    <cellStyle name="Heading 2 2 14 2 3 3" xfId="22455"/>
    <cellStyle name="Heading 2 2 14 2 4" xfId="18002"/>
    <cellStyle name="Heading 2 2 14 2 4 2" xfId="22456"/>
    <cellStyle name="Heading 2 2 14 2 4 3" xfId="22457"/>
    <cellStyle name="Heading 2 2 14 2 5" xfId="22459"/>
    <cellStyle name="Heading 2 2 14 2 6" xfId="22461"/>
    <cellStyle name="Heading 2 2 14 3" xfId="22462"/>
    <cellStyle name="Heading 2 2 14 3 2" xfId="22463"/>
    <cellStyle name="Heading 2 2 14 3 3" xfId="18008"/>
    <cellStyle name="Heading 2 2 14 4" xfId="22465"/>
    <cellStyle name="Heading 2 2 14 4 2" xfId="22466"/>
    <cellStyle name="Heading 2 2 14 4 3" xfId="18014"/>
    <cellStyle name="Heading 2 2 14 5" xfId="10500"/>
    <cellStyle name="Heading 2 2 14 5 2" xfId="22467"/>
    <cellStyle name="Heading 2 2 14 5 3" xfId="22468"/>
    <cellStyle name="Heading 2 2 14 6" xfId="10502"/>
    <cellStyle name="Heading 2 2 14 6 2" xfId="22469"/>
    <cellStyle name="Heading 2 2 14 6 3" xfId="22470"/>
    <cellStyle name="Heading 2 2 14 7" xfId="22471"/>
    <cellStyle name="Heading 2 2 14 8" xfId="22472"/>
    <cellStyle name="Heading 2 2 15" xfId="22473"/>
    <cellStyle name="Heading 2 2 15 2" xfId="22476"/>
    <cellStyle name="Heading 2 2 15 2 2" xfId="22477"/>
    <cellStyle name="Heading 2 2 15 2 3" xfId="18033"/>
    <cellStyle name="Heading 2 2 15 3" xfId="22480"/>
    <cellStyle name="Heading 2 2 15 3 2" xfId="22481"/>
    <cellStyle name="Heading 2 2 15 3 3" xfId="18037"/>
    <cellStyle name="Heading 2 2 15 4" xfId="22484"/>
    <cellStyle name="Heading 2 2 15 4 2" xfId="22485"/>
    <cellStyle name="Heading 2 2 15 4 3" xfId="18040"/>
    <cellStyle name="Heading 2 2 15 5" xfId="10507"/>
    <cellStyle name="Heading 2 2 15 6" xfId="10509"/>
    <cellStyle name="Heading 2 2 16" xfId="22486"/>
    <cellStyle name="Heading 2 2 16 2" xfId="22491"/>
    <cellStyle name="Heading 2 2 16 3" xfId="22494"/>
    <cellStyle name="Heading 2 2 17" xfId="22495"/>
    <cellStyle name="Heading 2 2 17 2" xfId="22497"/>
    <cellStyle name="Heading 2 2 17 3" xfId="22499"/>
    <cellStyle name="Heading 2 2 18" xfId="22501"/>
    <cellStyle name="Heading 2 2 18 2" xfId="22503"/>
    <cellStyle name="Heading 2 2 18 3" xfId="22505"/>
    <cellStyle name="Heading 2 2 19" xfId="22507"/>
    <cellStyle name="Heading 2 2 19 2" xfId="22509"/>
    <cellStyle name="Heading 2 2 19 3" xfId="22511"/>
    <cellStyle name="Heading 2 2 2" xfId="12255"/>
    <cellStyle name="Heading 2 2 2 2" xfId="22512"/>
    <cellStyle name="Heading 2 2 2 2 2" xfId="20656"/>
    <cellStyle name="Heading 2 2 2 2 2 2" xfId="18586"/>
    <cellStyle name="Heading 2 2 2 2 2 3" xfId="18595"/>
    <cellStyle name="Heading 2 2 2 2 3" xfId="10047"/>
    <cellStyle name="Heading 2 2 2 2 3 2" xfId="17148"/>
    <cellStyle name="Heading 2 2 2 2 3 3" xfId="17157"/>
    <cellStyle name="Heading 2 2 2 2 4" xfId="10051"/>
    <cellStyle name="Heading 2 2 2 2 4 2" xfId="17185"/>
    <cellStyle name="Heading 2 2 2 2 4 3" xfId="22514"/>
    <cellStyle name="Heading 2 2 2 2 5" xfId="22517"/>
    <cellStyle name="Heading 2 2 2 2 6" xfId="22518"/>
    <cellStyle name="Heading 2 2 2 3" xfId="22519"/>
    <cellStyle name="Heading 2 2 2 3 2" xfId="22521"/>
    <cellStyle name="Heading 2 2 2 3 3" xfId="10056"/>
    <cellStyle name="Heading 2 2 2 4" xfId="22523"/>
    <cellStyle name="Heading 2 2 2 4 2" xfId="22524"/>
    <cellStyle name="Heading 2 2 2 4 3" xfId="10059"/>
    <cellStyle name="Heading 2 2 2 5" xfId="22526"/>
    <cellStyle name="Heading 2 2 2 5 2" xfId="22527"/>
    <cellStyle name="Heading 2 2 2 5 3" xfId="10079"/>
    <cellStyle name="Heading 2 2 2 6" xfId="22530"/>
    <cellStyle name="Heading 2 2 2 6 2" xfId="22534"/>
    <cellStyle name="Heading 2 2 2 6 3" xfId="10087"/>
    <cellStyle name="Heading 2 2 2 7" xfId="22537"/>
    <cellStyle name="Heading 2 2 2 8" xfId="22540"/>
    <cellStyle name="Heading 2 2 20" xfId="22474"/>
    <cellStyle name="Heading 2 2 21" xfId="22487"/>
    <cellStyle name="Heading 2 2 3" xfId="12257"/>
    <cellStyle name="Heading 2 2 3 2" xfId="22541"/>
    <cellStyle name="Heading 2 2 3 2 2" xfId="22544"/>
    <cellStyle name="Heading 2 2 3 2 2 2" xfId="20155"/>
    <cellStyle name="Heading 2 2 3 2 2 3" xfId="5260"/>
    <cellStyle name="Heading 2 2 3 2 3" xfId="10165"/>
    <cellStyle name="Heading 2 2 3 2 3 2" xfId="20161"/>
    <cellStyle name="Heading 2 2 3 2 3 3" xfId="5270"/>
    <cellStyle name="Heading 2 2 3 2 4" xfId="10169"/>
    <cellStyle name="Heading 2 2 3 2 4 2" xfId="22545"/>
    <cellStyle name="Heading 2 2 3 2 4 3" xfId="5278"/>
    <cellStyle name="Heading 2 2 3 2 5" xfId="22549"/>
    <cellStyle name="Heading 2 2 3 2 6" xfId="10792"/>
    <cellStyle name="Heading 2 2 3 3" xfId="22550"/>
    <cellStyle name="Heading 2 2 3 3 2" xfId="22553"/>
    <cellStyle name="Heading 2 2 3 3 3" xfId="10174"/>
    <cellStyle name="Heading 2 2 3 4" xfId="22555"/>
    <cellStyle name="Heading 2 2 3 4 2" xfId="22556"/>
    <cellStyle name="Heading 2 2 3 4 3" xfId="10190"/>
    <cellStyle name="Heading 2 2 3 5" xfId="22558"/>
    <cellStyle name="Heading 2 2 3 5 2" xfId="22559"/>
    <cellStyle name="Heading 2 2 3 5 3" xfId="10193"/>
    <cellStyle name="Heading 2 2 3 6" xfId="22560"/>
    <cellStyle name="Heading 2 2 3 6 2" xfId="22562"/>
    <cellStyle name="Heading 2 2 3 6 3" xfId="10198"/>
    <cellStyle name="Heading 2 2 3 7" xfId="22563"/>
    <cellStyle name="Heading 2 2 3 8" xfId="22565"/>
    <cellStyle name="Heading 2 2 4" xfId="22566"/>
    <cellStyle name="Heading 2 2 4 2" xfId="22570"/>
    <cellStyle name="Heading 2 2 4 2 2" xfId="22571"/>
    <cellStyle name="Heading 2 2 4 2 2 2" xfId="22572"/>
    <cellStyle name="Heading 2 2 4 2 2 3" xfId="22574"/>
    <cellStyle name="Heading 2 2 4 2 3" xfId="10264"/>
    <cellStyle name="Heading 2 2 4 2 3 2" xfId="22577"/>
    <cellStyle name="Heading 2 2 4 2 3 3" xfId="22580"/>
    <cellStyle name="Heading 2 2 4 2 4" xfId="10268"/>
    <cellStyle name="Heading 2 2 4 2 4 2" xfId="22581"/>
    <cellStyle name="Heading 2 2 4 2 4 3" xfId="22582"/>
    <cellStyle name="Heading 2 2 4 2 5" xfId="22585"/>
    <cellStyle name="Heading 2 2 4 2 6" xfId="10839"/>
    <cellStyle name="Heading 2 2 4 3" xfId="22586"/>
    <cellStyle name="Heading 2 2 4 3 2" xfId="22587"/>
    <cellStyle name="Heading 2 2 4 3 3" xfId="10273"/>
    <cellStyle name="Heading 2 2 4 4" xfId="22589"/>
    <cellStyle name="Heading 2 2 4 4 2" xfId="22591"/>
    <cellStyle name="Heading 2 2 4 4 3" xfId="10292"/>
    <cellStyle name="Heading 2 2 4 5" xfId="22593"/>
    <cellStyle name="Heading 2 2 4 5 2" xfId="22594"/>
    <cellStyle name="Heading 2 2 4 5 3" xfId="10295"/>
    <cellStyle name="Heading 2 2 4 6" xfId="22596"/>
    <cellStyle name="Heading 2 2 4 6 2" xfId="22597"/>
    <cellStyle name="Heading 2 2 4 6 3" xfId="10299"/>
    <cellStyle name="Heading 2 2 4 7" xfId="22598"/>
    <cellStyle name="Heading 2 2 4 8" xfId="22599"/>
    <cellStyle name="Heading 2 2 5" xfId="22600"/>
    <cellStyle name="Heading 2 2 5 2" xfId="22603"/>
    <cellStyle name="Heading 2 2 5 2 2" xfId="22604"/>
    <cellStyle name="Heading 2 2 5 2 2 2" xfId="22605"/>
    <cellStyle name="Heading 2 2 5 2 2 3" xfId="22606"/>
    <cellStyle name="Heading 2 2 5 2 3" xfId="10363"/>
    <cellStyle name="Heading 2 2 5 2 3 2" xfId="22609"/>
    <cellStyle name="Heading 2 2 5 2 3 3" xfId="22613"/>
    <cellStyle name="Heading 2 2 5 2 4" xfId="10367"/>
    <cellStyle name="Heading 2 2 5 2 4 2" xfId="22018"/>
    <cellStyle name="Heading 2 2 5 2 4 3" xfId="22044"/>
    <cellStyle name="Heading 2 2 5 2 5" xfId="22616"/>
    <cellStyle name="Heading 2 2 5 2 6" xfId="22617"/>
    <cellStyle name="Heading 2 2 5 3" xfId="5312"/>
    <cellStyle name="Heading 2 2 5 3 2" xfId="232"/>
    <cellStyle name="Heading 2 2 5 3 3" xfId="279"/>
    <cellStyle name="Heading 2 2 5 4" xfId="5316"/>
    <cellStyle name="Heading 2 2 5 4 2" xfId="5321"/>
    <cellStyle name="Heading 2 2 5 4 3" xfId="5335"/>
    <cellStyle name="Heading 2 2 5 5" xfId="5352"/>
    <cellStyle name="Heading 2 2 5 5 2" xfId="5356"/>
    <cellStyle name="Heading 2 2 5 5 3" xfId="5360"/>
    <cellStyle name="Heading 2 2 5 6" xfId="3072"/>
    <cellStyle name="Heading 2 2 5 6 2" xfId="5364"/>
    <cellStyle name="Heading 2 2 5 6 3" xfId="5368"/>
    <cellStyle name="Heading 2 2 5 7" xfId="3076"/>
    <cellStyle name="Heading 2 2 5 8" xfId="5379"/>
    <cellStyle name="Heading 2 2 6" xfId="22618"/>
    <cellStyle name="Heading 2 2 6 2" xfId="22619"/>
    <cellStyle name="Heading 2 2 6 2 2" xfId="22364"/>
    <cellStyle name="Heading 2 2 6 2 2 2" xfId="22368"/>
    <cellStyle name="Heading 2 2 6 2 2 3" xfId="22370"/>
    <cellStyle name="Heading 2 2 6 2 3" xfId="10454"/>
    <cellStyle name="Heading 2 2 6 2 3 2" xfId="22374"/>
    <cellStyle name="Heading 2 2 6 2 3 3" xfId="22379"/>
    <cellStyle name="Heading 2 2 6 2 4" xfId="10458"/>
    <cellStyle name="Heading 2 2 6 2 4 2" xfId="22380"/>
    <cellStyle name="Heading 2 2 6 2 4 3" xfId="22382"/>
    <cellStyle name="Heading 2 2 6 2 5" xfId="22385"/>
    <cellStyle name="Heading 2 2 6 2 6" xfId="22387"/>
    <cellStyle name="Heading 2 2 6 3" xfId="6882"/>
    <cellStyle name="Heading 2 2 6 3 2" xfId="22410"/>
    <cellStyle name="Heading 2 2 6 3 3" xfId="10463"/>
    <cellStyle name="Heading 2 2 6 4" xfId="6884"/>
    <cellStyle name="Heading 2 2 6 4 2" xfId="22437"/>
    <cellStyle name="Heading 2 2 6 4 3" xfId="10491"/>
    <cellStyle name="Heading 2 2 6 5" xfId="22620"/>
    <cellStyle name="Heading 2 2 6 5 2" xfId="22464"/>
    <cellStyle name="Heading 2 2 6 5 3" xfId="10498"/>
    <cellStyle name="Heading 2 2 6 6" xfId="17582"/>
    <cellStyle name="Heading 2 2 6 6 2" xfId="22483"/>
    <cellStyle name="Heading 2 2 6 6 3" xfId="10505"/>
    <cellStyle name="Heading 2 2 6 7" xfId="17584"/>
    <cellStyle name="Heading 2 2 6 8" xfId="22622"/>
    <cellStyle name="Heading 2 2 7" xfId="22623"/>
    <cellStyle name="Heading 2 2 7 2" xfId="22625"/>
    <cellStyle name="Heading 2 2 7 2 2" xfId="22628"/>
    <cellStyle name="Heading 2 2 7 2 2 2" xfId="22631"/>
    <cellStyle name="Heading 2 2 7 2 2 3" xfId="22634"/>
    <cellStyle name="Heading 2 2 7 2 3" xfId="22637"/>
    <cellStyle name="Heading 2 2 7 2 3 2" xfId="22638"/>
    <cellStyle name="Heading 2 2 7 2 3 3" xfId="22639"/>
    <cellStyle name="Heading 2 2 7 2 4" xfId="22642"/>
    <cellStyle name="Heading 2 2 7 2 4 2" xfId="22643"/>
    <cellStyle name="Heading 2 2 7 2 4 3" xfId="22644"/>
    <cellStyle name="Heading 2 2 7 2 5" xfId="22645"/>
    <cellStyle name="Heading 2 2 7 2 6" xfId="22646"/>
    <cellStyle name="Heading 2 2 7 3" xfId="6887"/>
    <cellStyle name="Heading 2 2 7 3 2" xfId="22649"/>
    <cellStyle name="Heading 2 2 7 3 3" xfId="22652"/>
    <cellStyle name="Heading 2 2 7 4" xfId="6889"/>
    <cellStyle name="Heading 2 2 7 4 2" xfId="22655"/>
    <cellStyle name="Heading 2 2 7 4 3" xfId="22658"/>
    <cellStyle name="Heading 2 2 7 5" xfId="22660"/>
    <cellStyle name="Heading 2 2 7 5 2" xfId="22663"/>
    <cellStyle name="Heading 2 2 7 5 3" xfId="22666"/>
    <cellStyle name="Heading 2 2 7 6" xfId="17589"/>
    <cellStyle name="Heading 2 2 7 6 2" xfId="22670"/>
    <cellStyle name="Heading 2 2 7 6 3" xfId="22673"/>
    <cellStyle name="Heading 2 2 7 7" xfId="17591"/>
    <cellStyle name="Heading 2 2 7 8" xfId="22674"/>
    <cellStyle name="Heading 2 2 8" xfId="22676"/>
    <cellStyle name="Heading 2 2 8 2" xfId="22677"/>
    <cellStyle name="Heading 2 2 8 2 2" xfId="22678"/>
    <cellStyle name="Heading 2 2 8 2 2 2" xfId="22679"/>
    <cellStyle name="Heading 2 2 8 2 2 3" xfId="22680"/>
    <cellStyle name="Heading 2 2 8 2 3" xfId="22681"/>
    <cellStyle name="Heading 2 2 8 2 3 2" xfId="22684"/>
    <cellStyle name="Heading 2 2 8 2 3 3" xfId="7527"/>
    <cellStyle name="Heading 2 2 8 2 4" xfId="22685"/>
    <cellStyle name="Heading 2 2 8 2 4 2" xfId="22686"/>
    <cellStyle name="Heading 2 2 8 2 4 3" xfId="7533"/>
    <cellStyle name="Heading 2 2 8 2 5" xfId="22687"/>
    <cellStyle name="Heading 2 2 8 2 6" xfId="13600"/>
    <cellStyle name="Heading 2 2 8 3" xfId="6892"/>
    <cellStyle name="Heading 2 2 8 3 2" xfId="22688"/>
    <cellStyle name="Heading 2 2 8 3 3" xfId="22689"/>
    <cellStyle name="Heading 2 2 8 4" xfId="6894"/>
    <cellStyle name="Heading 2 2 8 4 2" xfId="22690"/>
    <cellStyle name="Heading 2 2 8 4 3" xfId="22691"/>
    <cellStyle name="Heading 2 2 8 5" xfId="22692"/>
    <cellStyle name="Heading 2 2 8 5 2" xfId="22693"/>
    <cellStyle name="Heading 2 2 8 5 3" xfId="22694"/>
    <cellStyle name="Heading 2 2 8 6" xfId="17594"/>
    <cellStyle name="Heading 2 2 8 6 2" xfId="22696"/>
    <cellStyle name="Heading 2 2 8 6 3" xfId="22697"/>
    <cellStyle name="Heading 2 2 8 7" xfId="17596"/>
    <cellStyle name="Heading 2 2 8 8" xfId="22698"/>
    <cellStyle name="Heading 2 2 9" xfId="22700"/>
    <cellStyle name="Heading 2 2 9 2" xfId="22701"/>
    <cellStyle name="Heading 2 2 9 2 2" xfId="18282"/>
    <cellStyle name="Heading 2 2 9 2 2 2" xfId="22704"/>
    <cellStyle name="Heading 2 2 9 2 2 3" xfId="22705"/>
    <cellStyle name="Heading 2 2 9 2 3" xfId="22706"/>
    <cellStyle name="Heading 2 2 9 2 3 2" xfId="20339"/>
    <cellStyle name="Heading 2 2 9 2 3 3" xfId="20343"/>
    <cellStyle name="Heading 2 2 9 2 4" xfId="22707"/>
    <cellStyle name="Heading 2 2 9 2 4 2" xfId="21979"/>
    <cellStyle name="Heading 2 2 9 2 4 3" xfId="21983"/>
    <cellStyle name="Heading 2 2 9 2 5" xfId="22708"/>
    <cellStyle name="Heading 2 2 9 2 6" xfId="22709"/>
    <cellStyle name="Heading 2 2 9 3" xfId="4574"/>
    <cellStyle name="Heading 2 2 9 3 2" xfId="22710"/>
    <cellStyle name="Heading 2 2 9 3 3" xfId="22711"/>
    <cellStyle name="Heading 2 2 9 4" xfId="6911"/>
    <cellStyle name="Heading 2 2 9 4 2" xfId="22712"/>
    <cellStyle name="Heading 2 2 9 4 3" xfId="22713"/>
    <cellStyle name="Heading 2 2 9 5" xfId="22715"/>
    <cellStyle name="Heading 2 2 9 5 2" xfId="22716"/>
    <cellStyle name="Heading 2 2 9 5 3" xfId="22717"/>
    <cellStyle name="Heading 2 2 9 6" xfId="22718"/>
    <cellStyle name="Heading 2 2 9 6 2" xfId="22720"/>
    <cellStyle name="Heading 2 2 9 6 3" xfId="22721"/>
    <cellStyle name="Heading 2 2 9 7" xfId="22722"/>
    <cellStyle name="Heading 2 2 9 8" xfId="22723"/>
    <cellStyle name="Heading 2 3" xfId="12261"/>
    <cellStyle name="Heading 2 3 2" xfId="12263"/>
    <cellStyle name="Heading 2 3 2 2" xfId="22724"/>
    <cellStyle name="Heading 2 3 2 2 2" xfId="20702"/>
    <cellStyle name="Heading 2 3 2 2 3" xfId="12110"/>
    <cellStyle name="Heading 2 3 2 3" xfId="22725"/>
    <cellStyle name="Heading 2 3 2 3 2" xfId="22727"/>
    <cellStyle name="Heading 2 3 2 3 3" xfId="12115"/>
    <cellStyle name="Heading 2 3 2 4" xfId="22729"/>
    <cellStyle name="Heading 2 3 2 4 2" xfId="22730"/>
    <cellStyle name="Heading 2 3 2 4 3" xfId="12118"/>
    <cellStyle name="Heading 2 3 2 5" xfId="22732"/>
    <cellStyle name="Heading 2 3 2 6" xfId="677"/>
    <cellStyle name="Heading 2 3 3" xfId="12265"/>
    <cellStyle name="Heading 2 3 3 2" xfId="22733"/>
    <cellStyle name="Heading 2 3 3 3" xfId="13308"/>
    <cellStyle name="Heading 2 3 4" xfId="22735"/>
    <cellStyle name="Heading 2 3 4 2" xfId="22738"/>
    <cellStyle name="Heading 2 3 4 3" xfId="13314"/>
    <cellStyle name="Heading 2 3 5" xfId="22739"/>
    <cellStyle name="Heading 2 3 5 2" xfId="22741"/>
    <cellStyle name="Heading 2 3 5 3" xfId="13320"/>
    <cellStyle name="Heading 2 3 6" xfId="22742"/>
    <cellStyle name="Heading 2 3 6 2" xfId="22743"/>
    <cellStyle name="Heading 2 3 6 3" xfId="22744"/>
    <cellStyle name="Heading 2 3 7" xfId="22745"/>
    <cellStyle name="Heading 2 3 8" xfId="22746"/>
    <cellStyle name="Heading 2 4" xfId="632"/>
    <cellStyle name="Heading 2 4 2" xfId="22747"/>
    <cellStyle name="Heading 2 4 2 2" xfId="17452"/>
    <cellStyle name="Heading 2 4 2 2 2" xfId="17455"/>
    <cellStyle name="Heading 2 4 2 2 3" xfId="12717"/>
    <cellStyle name="Heading 2 4 2 3" xfId="22748"/>
    <cellStyle name="Heading 2 4 2 3 2" xfId="22750"/>
    <cellStyle name="Heading 2 4 2 3 3" xfId="12722"/>
    <cellStyle name="Heading 2 4 2 4" xfId="22752"/>
    <cellStyle name="Heading 2 4 2 4 2" xfId="8704"/>
    <cellStyle name="Heading 2 4 2 4 3" xfId="8794"/>
    <cellStyle name="Heading 2 4 2 5" xfId="22754"/>
    <cellStyle name="Heading 2 4 2 6" xfId="22757"/>
    <cellStyle name="Heading 2 4 3" xfId="22758"/>
    <cellStyle name="Heading 2 4 3 2" xfId="22760"/>
    <cellStyle name="Heading 2 4 3 3" xfId="22761"/>
    <cellStyle name="Heading 2 4 4" xfId="22762"/>
    <cellStyle name="Heading 2 4 4 2" xfId="22764"/>
    <cellStyle name="Heading 2 4 4 3" xfId="22765"/>
    <cellStyle name="Heading 2 4 5" xfId="22766"/>
    <cellStyle name="Heading 2 4 5 2" xfId="22767"/>
    <cellStyle name="Heading 2 4 5 3" xfId="22768"/>
    <cellStyle name="Heading 2 4 6" xfId="22769"/>
    <cellStyle name="Heading 2 4 6 2" xfId="22770"/>
    <cellStyle name="Heading 2 4 6 3" xfId="22771"/>
    <cellStyle name="Heading 2 4 7" xfId="22772"/>
    <cellStyle name="Heading 2 4 8" xfId="22773"/>
    <cellStyle name="Heading 2 5" xfId="5812"/>
    <cellStyle name="Heading 2 5 2" xfId="22774"/>
    <cellStyle name="Heading 2 5 2 2" xfId="22775"/>
    <cellStyle name="Heading 2 5 2 2 2" xfId="46"/>
    <cellStyle name="Heading 2 5 2 2 3" xfId="12954"/>
    <cellStyle name="Heading 2 5 2 3" xfId="22776"/>
    <cellStyle name="Heading 2 5 2 3 2" xfId="388"/>
    <cellStyle name="Heading 2 5 2 3 3" xfId="12957"/>
    <cellStyle name="Heading 2 5 2 4" xfId="22778"/>
    <cellStyle name="Heading 2 5 2 4 2" xfId="1294"/>
    <cellStyle name="Heading 2 5 2 4 3" xfId="12964"/>
    <cellStyle name="Heading 2 5 2 5" xfId="22780"/>
    <cellStyle name="Heading 2 5 2 6" xfId="22783"/>
    <cellStyle name="Heading 2 5 3" xfId="22784"/>
    <cellStyle name="Heading 2 5 3 2" xfId="22785"/>
    <cellStyle name="Heading 2 5 3 3" xfId="22786"/>
    <cellStyle name="Heading 2 5 4" xfId="22787"/>
    <cellStyle name="Heading 2 5 4 2" xfId="22788"/>
    <cellStyle name="Heading 2 5 4 3" xfId="22789"/>
    <cellStyle name="Heading 2 5 5" xfId="22790"/>
    <cellStyle name="Heading 2 5 5 2" xfId="22791"/>
    <cellStyle name="Heading 2 5 5 3" xfId="22792"/>
    <cellStyle name="Heading 2 5 6" xfId="22793"/>
    <cellStyle name="Heading 2 5 6 2" xfId="21495"/>
    <cellStyle name="Heading 2 5 6 3" xfId="22794"/>
    <cellStyle name="Heading 2 5 7" xfId="22795"/>
    <cellStyle name="Heading 2 5 8" xfId="22796"/>
    <cellStyle name="Heading 3 2" xfId="11255"/>
    <cellStyle name="Heading 3 2 10" xfId="10711"/>
    <cellStyle name="Heading 3 2 10 2" xfId="22798"/>
    <cellStyle name="Heading 3 2 10 2 2" xfId="15557"/>
    <cellStyle name="Heading 3 2 10 2 2 2" xfId="13703"/>
    <cellStyle name="Heading 3 2 10 2 2 3" xfId="15560"/>
    <cellStyle name="Heading 3 2 10 2 3" xfId="15562"/>
    <cellStyle name="Heading 3 2 10 2 3 2" xfId="22799"/>
    <cellStyle name="Heading 3 2 10 2 3 3" xfId="22800"/>
    <cellStyle name="Heading 3 2 10 2 4" xfId="15564"/>
    <cellStyle name="Heading 3 2 10 2 4 2" xfId="22801"/>
    <cellStyle name="Heading 3 2 10 2 4 3" xfId="22802"/>
    <cellStyle name="Heading 3 2 10 2 5" xfId="18022"/>
    <cellStyle name="Heading 3 2 10 2 6" xfId="22803"/>
    <cellStyle name="Heading 3 2 10 3" xfId="22805"/>
    <cellStyle name="Heading 3 2 10 3 2" xfId="15641"/>
    <cellStyle name="Heading 3 2 10 3 3" xfId="15646"/>
    <cellStyle name="Heading 3 2 10 4" xfId="22808"/>
    <cellStyle name="Heading 3 2 10 4 2" xfId="5468"/>
    <cellStyle name="Heading 3 2 10 4 3" xfId="22809"/>
    <cellStyle name="Heading 3 2 10 5" xfId="22812"/>
    <cellStyle name="Heading 3 2 10 5 2" xfId="5477"/>
    <cellStyle name="Heading 3 2 10 5 3" xfId="15684"/>
    <cellStyle name="Heading 3 2 10 6" xfId="22813"/>
    <cellStyle name="Heading 3 2 10 6 2" xfId="5484"/>
    <cellStyle name="Heading 3 2 10 6 3" xfId="22814"/>
    <cellStyle name="Heading 3 2 10 7" xfId="2404"/>
    <cellStyle name="Heading 3 2 10 8" xfId="2409"/>
    <cellStyle name="Heading 3 2 11" xfId="22815"/>
    <cellStyle name="Heading 3 2 11 2" xfId="22817"/>
    <cellStyle name="Heading 3 2 11 2 2" xfId="22818"/>
    <cellStyle name="Heading 3 2 11 2 2 2" xfId="22819"/>
    <cellStyle name="Heading 3 2 11 2 2 3" xfId="22821"/>
    <cellStyle name="Heading 3 2 11 2 3" xfId="12629"/>
    <cellStyle name="Heading 3 2 11 2 3 2" xfId="22822"/>
    <cellStyle name="Heading 3 2 11 2 3 3" xfId="22824"/>
    <cellStyle name="Heading 3 2 11 2 4" xfId="12631"/>
    <cellStyle name="Heading 3 2 11 2 4 2" xfId="22825"/>
    <cellStyle name="Heading 3 2 11 2 4 3" xfId="22826"/>
    <cellStyle name="Heading 3 2 11 2 5" xfId="22827"/>
    <cellStyle name="Heading 3 2 11 2 6" xfId="22828"/>
    <cellStyle name="Heading 3 2 11 3" xfId="22830"/>
    <cellStyle name="Heading 3 2 11 3 2" xfId="22831"/>
    <cellStyle name="Heading 3 2 11 3 3" xfId="12634"/>
    <cellStyle name="Heading 3 2 11 4" xfId="22832"/>
    <cellStyle name="Heading 3 2 11 4 2" xfId="22833"/>
    <cellStyle name="Heading 3 2 11 4 3" xfId="22834"/>
    <cellStyle name="Heading 3 2 11 5" xfId="22835"/>
    <cellStyle name="Heading 3 2 11 5 2" xfId="22836"/>
    <cellStyle name="Heading 3 2 11 5 3" xfId="22837"/>
    <cellStyle name="Heading 3 2 11 6" xfId="22838"/>
    <cellStyle name="Heading 3 2 11 6 2" xfId="22840"/>
    <cellStyle name="Heading 3 2 11 6 3" xfId="22841"/>
    <cellStyle name="Heading 3 2 11 7" xfId="5941"/>
    <cellStyle name="Heading 3 2 11 8" xfId="6950"/>
    <cellStyle name="Heading 3 2 12" xfId="22842"/>
    <cellStyle name="Heading 3 2 12 2" xfId="22844"/>
    <cellStyle name="Heading 3 2 12 2 2" xfId="22845"/>
    <cellStyle name="Heading 3 2 12 2 2 2" xfId="22846"/>
    <cellStyle name="Heading 3 2 12 2 2 3" xfId="22847"/>
    <cellStyle name="Heading 3 2 12 2 3" xfId="22848"/>
    <cellStyle name="Heading 3 2 12 2 3 2" xfId="18274"/>
    <cellStyle name="Heading 3 2 12 2 3 3" xfId="18280"/>
    <cellStyle name="Heading 3 2 12 2 4" xfId="22849"/>
    <cellStyle name="Heading 3 2 12 2 4 2" xfId="22850"/>
    <cellStyle name="Heading 3 2 12 2 4 3" xfId="22851"/>
    <cellStyle name="Heading 3 2 12 2 5" xfId="22852"/>
    <cellStyle name="Heading 3 2 12 2 6" xfId="22853"/>
    <cellStyle name="Heading 3 2 12 3" xfId="22855"/>
    <cellStyle name="Heading 3 2 12 3 2" xfId="22856"/>
    <cellStyle name="Heading 3 2 12 3 3" xfId="22857"/>
    <cellStyle name="Heading 3 2 12 4" xfId="22858"/>
    <cellStyle name="Heading 3 2 12 4 2" xfId="3730"/>
    <cellStyle name="Heading 3 2 12 4 3" xfId="22859"/>
    <cellStyle name="Heading 3 2 12 5" xfId="22860"/>
    <cellStyle name="Heading 3 2 12 5 2" xfId="22861"/>
    <cellStyle name="Heading 3 2 12 5 3" xfId="22862"/>
    <cellStyle name="Heading 3 2 12 6" xfId="22863"/>
    <cellStyle name="Heading 3 2 12 6 2" xfId="22865"/>
    <cellStyle name="Heading 3 2 12 6 3" xfId="22866"/>
    <cellStyle name="Heading 3 2 12 7" xfId="5949"/>
    <cellStyle name="Heading 3 2 12 8" xfId="5953"/>
    <cellStyle name="Heading 3 2 13" xfId="22867"/>
    <cellStyle name="Heading 3 2 13 2" xfId="22869"/>
    <cellStyle name="Heading 3 2 13 2 2" xfId="22871"/>
    <cellStyle name="Heading 3 2 13 2 2 2" xfId="22872"/>
    <cellStyle name="Heading 3 2 13 2 2 3" xfId="22873"/>
    <cellStyle name="Heading 3 2 13 2 3" xfId="22874"/>
    <cellStyle name="Heading 3 2 13 2 3 2" xfId="18345"/>
    <cellStyle name="Heading 3 2 13 2 3 3" xfId="18352"/>
    <cellStyle name="Heading 3 2 13 2 4" xfId="22875"/>
    <cellStyle name="Heading 3 2 13 2 4 2" xfId="22876"/>
    <cellStyle name="Heading 3 2 13 2 4 3" xfId="22877"/>
    <cellStyle name="Heading 3 2 13 2 5" xfId="22878"/>
    <cellStyle name="Heading 3 2 13 2 6" xfId="22879"/>
    <cellStyle name="Heading 3 2 13 3" xfId="22881"/>
    <cellStyle name="Heading 3 2 13 3 2" xfId="22882"/>
    <cellStyle name="Heading 3 2 13 3 3" xfId="22883"/>
    <cellStyle name="Heading 3 2 13 4" xfId="9726"/>
    <cellStyle name="Heading 3 2 13 4 2" xfId="9728"/>
    <cellStyle name="Heading 3 2 13 4 3" xfId="9730"/>
    <cellStyle name="Heading 3 2 13 5" xfId="9732"/>
    <cellStyle name="Heading 3 2 13 5 2" xfId="9735"/>
    <cellStyle name="Heading 3 2 13 5 3" xfId="9737"/>
    <cellStyle name="Heading 3 2 13 6" xfId="9739"/>
    <cellStyle name="Heading 3 2 13 6 2" xfId="9742"/>
    <cellStyle name="Heading 3 2 13 6 3" xfId="9744"/>
    <cellStyle name="Heading 3 2 13 7" xfId="5971"/>
    <cellStyle name="Heading 3 2 13 8" xfId="6963"/>
    <cellStyle name="Heading 3 2 14" xfId="22884"/>
    <cellStyle name="Heading 3 2 14 2" xfId="22885"/>
    <cellStyle name="Heading 3 2 14 2 2" xfId="5502"/>
    <cellStyle name="Heading 3 2 14 2 2 2" xfId="22886"/>
    <cellStyle name="Heading 3 2 14 2 2 3" xfId="18499"/>
    <cellStyle name="Heading 3 2 14 2 3" xfId="22887"/>
    <cellStyle name="Heading 3 2 14 2 3 2" xfId="22889"/>
    <cellStyle name="Heading 3 2 14 2 3 3" xfId="18503"/>
    <cellStyle name="Heading 3 2 14 2 4" xfId="22890"/>
    <cellStyle name="Heading 3 2 14 2 4 2" xfId="22891"/>
    <cellStyle name="Heading 3 2 14 2 4 3" xfId="22892"/>
    <cellStyle name="Heading 3 2 14 2 5" xfId="22893"/>
    <cellStyle name="Heading 3 2 14 2 6" xfId="22894"/>
    <cellStyle name="Heading 3 2 14 3" xfId="22895"/>
    <cellStyle name="Heading 3 2 14 3 2" xfId="5507"/>
    <cellStyle name="Heading 3 2 14 3 3" xfId="22896"/>
    <cellStyle name="Heading 3 2 14 4" xfId="9746"/>
    <cellStyle name="Heading 3 2 14 4 2" xfId="5517"/>
    <cellStyle name="Heading 3 2 14 4 3" xfId="22897"/>
    <cellStyle name="Heading 3 2 14 5" xfId="9748"/>
    <cellStyle name="Heading 3 2 14 5 2" xfId="5244"/>
    <cellStyle name="Heading 3 2 14 5 3" xfId="22899"/>
    <cellStyle name="Heading 3 2 14 6" xfId="22900"/>
    <cellStyle name="Heading 3 2 14 6 2" xfId="5472"/>
    <cellStyle name="Heading 3 2 14 6 3" xfId="22902"/>
    <cellStyle name="Heading 3 2 14 7" xfId="5982"/>
    <cellStyle name="Heading 3 2 14 8" xfId="6969"/>
    <cellStyle name="Heading 3 2 15" xfId="22903"/>
    <cellStyle name="Heading 3 2 15 2" xfId="22906"/>
    <cellStyle name="Heading 3 2 15 2 2" xfId="22907"/>
    <cellStyle name="Heading 3 2 15 2 3" xfId="22908"/>
    <cellStyle name="Heading 3 2 15 3" xfId="22909"/>
    <cellStyle name="Heading 3 2 15 3 2" xfId="22910"/>
    <cellStyle name="Heading 3 2 15 3 3" xfId="22911"/>
    <cellStyle name="Heading 3 2 15 4" xfId="9750"/>
    <cellStyle name="Heading 3 2 15 4 2" xfId="5709"/>
    <cellStyle name="Heading 3 2 15 4 3" xfId="9107"/>
    <cellStyle name="Heading 3 2 15 5" xfId="9752"/>
    <cellStyle name="Heading 3 2 15 6" xfId="22912"/>
    <cellStyle name="Heading 3 2 16" xfId="15881"/>
    <cellStyle name="Heading 3 2 16 2" xfId="8292"/>
    <cellStyle name="Heading 3 2 16 3" xfId="22913"/>
    <cellStyle name="Heading 3 2 17" xfId="15885"/>
    <cellStyle name="Heading 3 2 17 2" xfId="8297"/>
    <cellStyle name="Heading 3 2 17 3" xfId="22914"/>
    <cellStyle name="Heading 3 2 18" xfId="19418"/>
    <cellStyle name="Heading 3 2 18 2" xfId="8303"/>
    <cellStyle name="Heading 3 2 18 3" xfId="22916"/>
    <cellStyle name="Heading 3 2 19" xfId="19420"/>
    <cellStyle name="Heading 3 2 19 2" xfId="22918"/>
    <cellStyle name="Heading 3 2 19 3" xfId="22920"/>
    <cellStyle name="Heading 3 2 2" xfId="11258"/>
    <cellStyle name="Heading 3 2 2 2" xfId="22921"/>
    <cellStyle name="Heading 3 2 2 2 2" xfId="22922"/>
    <cellStyle name="Heading 3 2 2 2 2 2" xfId="5642"/>
    <cellStyle name="Heading 3 2 2 2 2 3" xfId="5646"/>
    <cellStyle name="Heading 3 2 2 2 3" xfId="22923"/>
    <cellStyle name="Heading 3 2 2 2 3 2" xfId="22924"/>
    <cellStyle name="Heading 3 2 2 2 3 3" xfId="22925"/>
    <cellStyle name="Heading 3 2 2 2 4" xfId="22926"/>
    <cellStyle name="Heading 3 2 2 2 4 2" xfId="5668"/>
    <cellStyle name="Heading 3 2 2 2 4 3" xfId="5673"/>
    <cellStyle name="Heading 3 2 2 2 5" xfId="22927"/>
    <cellStyle name="Heading 3 2 2 2 6" xfId="22928"/>
    <cellStyle name="Heading 3 2 2 3" xfId="22929"/>
    <cellStyle name="Heading 3 2 2 3 2" xfId="22930"/>
    <cellStyle name="Heading 3 2 2 3 3" xfId="22931"/>
    <cellStyle name="Heading 3 2 2 4" xfId="22932"/>
    <cellStyle name="Heading 3 2 2 4 2" xfId="22933"/>
    <cellStyle name="Heading 3 2 2 4 3" xfId="22934"/>
    <cellStyle name="Heading 3 2 2 5" xfId="22935"/>
    <cellStyle name="Heading 3 2 2 5 2" xfId="22936"/>
    <cellStyle name="Heading 3 2 2 5 3" xfId="22937"/>
    <cellStyle name="Heading 3 2 2 6" xfId="22938"/>
    <cellStyle name="Heading 3 2 2 6 2" xfId="1363"/>
    <cellStyle name="Heading 3 2 2 6 3" xfId="1353"/>
    <cellStyle name="Heading 3 2 2 7" xfId="22939"/>
    <cellStyle name="Heading 3 2 2 8" xfId="22940"/>
    <cellStyle name="Heading 3 2 20" xfId="22904"/>
    <cellStyle name="Heading 3 2 21" xfId="15882"/>
    <cellStyle name="Heading 3 2 3" xfId="11260"/>
    <cellStyle name="Heading 3 2 3 2" xfId="22941"/>
    <cellStyle name="Heading 3 2 3 2 2" xfId="8485"/>
    <cellStyle name="Heading 3 2 3 2 2 2" xfId="22943"/>
    <cellStyle name="Heading 3 2 3 2 2 3" xfId="9032"/>
    <cellStyle name="Heading 3 2 3 2 3" xfId="22944"/>
    <cellStyle name="Heading 3 2 3 2 3 2" xfId="22945"/>
    <cellStyle name="Heading 3 2 3 2 3 3" xfId="9039"/>
    <cellStyle name="Heading 3 2 3 2 4" xfId="22946"/>
    <cellStyle name="Heading 3 2 3 2 4 2" xfId="22947"/>
    <cellStyle name="Heading 3 2 3 2 4 3" xfId="9046"/>
    <cellStyle name="Heading 3 2 3 2 5" xfId="22948"/>
    <cellStyle name="Heading 3 2 3 2 6" xfId="22949"/>
    <cellStyle name="Heading 3 2 3 3" xfId="22950"/>
    <cellStyle name="Heading 3 2 3 3 2" xfId="4697"/>
    <cellStyle name="Heading 3 2 3 3 3" xfId="4704"/>
    <cellStyle name="Heading 3 2 3 4" xfId="22952"/>
    <cellStyle name="Heading 3 2 3 4 2" xfId="22953"/>
    <cellStyle name="Heading 3 2 3 4 3" xfId="22954"/>
    <cellStyle name="Heading 3 2 3 5" xfId="22955"/>
    <cellStyle name="Heading 3 2 3 5 2" xfId="5187"/>
    <cellStyle name="Heading 3 2 3 5 3" xfId="5191"/>
    <cellStyle name="Heading 3 2 3 6" xfId="22956"/>
    <cellStyle name="Heading 3 2 3 6 2" xfId="22957"/>
    <cellStyle name="Heading 3 2 3 6 3" xfId="22958"/>
    <cellStyle name="Heading 3 2 3 7" xfId="22960"/>
    <cellStyle name="Heading 3 2 3 8" xfId="22962"/>
    <cellStyle name="Heading 3 2 4" xfId="22963"/>
    <cellStyle name="Heading 3 2 4 2" xfId="22967"/>
    <cellStyle name="Heading 3 2 4 2 2" xfId="22968"/>
    <cellStyle name="Heading 3 2 4 2 2 2" xfId="22969"/>
    <cellStyle name="Heading 3 2 4 2 2 3" xfId="22970"/>
    <cellStyle name="Heading 3 2 4 2 3" xfId="22971"/>
    <cellStyle name="Heading 3 2 4 2 3 2" xfId="8771"/>
    <cellStyle name="Heading 3 2 4 2 3 3" xfId="8775"/>
    <cellStyle name="Heading 3 2 4 2 4" xfId="22972"/>
    <cellStyle name="Heading 3 2 4 2 4 2" xfId="22973"/>
    <cellStyle name="Heading 3 2 4 2 4 3" xfId="22974"/>
    <cellStyle name="Heading 3 2 4 2 5" xfId="22975"/>
    <cellStyle name="Heading 3 2 4 2 6" xfId="22976"/>
    <cellStyle name="Heading 3 2 4 3" xfId="22977"/>
    <cellStyle name="Heading 3 2 4 3 2" xfId="22978"/>
    <cellStyle name="Heading 3 2 4 3 3" xfId="22979"/>
    <cellStyle name="Heading 3 2 4 4" xfId="22980"/>
    <cellStyle name="Heading 3 2 4 4 2" xfId="22981"/>
    <cellStyle name="Heading 3 2 4 4 3" xfId="22982"/>
    <cellStyle name="Heading 3 2 4 5" xfId="22983"/>
    <cellStyle name="Heading 3 2 4 5 2" xfId="22985"/>
    <cellStyle name="Heading 3 2 4 5 3" xfId="22987"/>
    <cellStyle name="Heading 3 2 4 6" xfId="22988"/>
    <cellStyle name="Heading 3 2 4 6 2" xfId="22989"/>
    <cellStyle name="Heading 3 2 4 6 3" xfId="22990"/>
    <cellStyle name="Heading 3 2 4 7" xfId="22991"/>
    <cellStyle name="Heading 3 2 4 8" xfId="22992"/>
    <cellStyle name="Heading 3 2 5" xfId="22993"/>
    <cellStyle name="Heading 3 2 5 2" xfId="22995"/>
    <cellStyle name="Heading 3 2 5 2 2" xfId="22996"/>
    <cellStyle name="Heading 3 2 5 2 2 2" xfId="22997"/>
    <cellStyle name="Heading 3 2 5 2 2 3" xfId="1880"/>
    <cellStyle name="Heading 3 2 5 2 3" xfId="22998"/>
    <cellStyle name="Heading 3 2 5 2 3 2" xfId="22999"/>
    <cellStyle name="Heading 3 2 5 2 3 3" xfId="1899"/>
    <cellStyle name="Heading 3 2 5 2 4" xfId="23000"/>
    <cellStyle name="Heading 3 2 5 2 4 2" xfId="23002"/>
    <cellStyle name="Heading 3 2 5 2 4 3" xfId="1915"/>
    <cellStyle name="Heading 3 2 5 2 5" xfId="23003"/>
    <cellStyle name="Heading 3 2 5 2 6" xfId="23004"/>
    <cellStyle name="Heading 3 2 5 3" xfId="23005"/>
    <cellStyle name="Heading 3 2 5 3 2" xfId="23006"/>
    <cellStyle name="Heading 3 2 5 3 3" xfId="23007"/>
    <cellStyle name="Heading 3 2 5 4" xfId="23008"/>
    <cellStyle name="Heading 3 2 5 4 2" xfId="23009"/>
    <cellStyle name="Heading 3 2 5 4 3" xfId="23010"/>
    <cellStyle name="Heading 3 2 5 5" xfId="23011"/>
    <cellStyle name="Heading 3 2 5 5 2" xfId="23012"/>
    <cellStyle name="Heading 3 2 5 5 3" xfId="23013"/>
    <cellStyle name="Heading 3 2 5 6" xfId="23014"/>
    <cellStyle name="Heading 3 2 5 6 2" xfId="23015"/>
    <cellStyle name="Heading 3 2 5 6 3" xfId="23016"/>
    <cellStyle name="Heading 3 2 5 7" xfId="23017"/>
    <cellStyle name="Heading 3 2 5 8" xfId="23018"/>
    <cellStyle name="Heading 3 2 6" xfId="23019"/>
    <cellStyle name="Heading 3 2 6 2" xfId="23020"/>
    <cellStyle name="Heading 3 2 6 2 2" xfId="23021"/>
    <cellStyle name="Heading 3 2 6 2 2 2" xfId="23022"/>
    <cellStyle name="Heading 3 2 6 2 2 3" xfId="23023"/>
    <cellStyle name="Heading 3 2 6 2 3" xfId="23024"/>
    <cellStyle name="Heading 3 2 6 2 3 2" xfId="23025"/>
    <cellStyle name="Heading 3 2 6 2 3 3" xfId="23026"/>
    <cellStyle name="Heading 3 2 6 2 4" xfId="23027"/>
    <cellStyle name="Heading 3 2 6 2 4 2" xfId="23028"/>
    <cellStyle name="Heading 3 2 6 2 4 3" xfId="23029"/>
    <cellStyle name="Heading 3 2 6 2 5" xfId="23030"/>
    <cellStyle name="Heading 3 2 6 2 6" xfId="20028"/>
    <cellStyle name="Heading 3 2 6 3" xfId="23031"/>
    <cellStyle name="Heading 3 2 6 3 2" xfId="23032"/>
    <cellStyle name="Heading 3 2 6 3 3" xfId="23033"/>
    <cellStyle name="Heading 3 2 6 4" xfId="23034"/>
    <cellStyle name="Heading 3 2 6 4 2" xfId="23035"/>
    <cellStyle name="Heading 3 2 6 4 3" xfId="23036"/>
    <cellStyle name="Heading 3 2 6 5" xfId="23037"/>
    <cellStyle name="Heading 3 2 6 5 2" xfId="23038"/>
    <cellStyle name="Heading 3 2 6 5 3" xfId="23039"/>
    <cellStyle name="Heading 3 2 6 6" xfId="17622"/>
    <cellStyle name="Heading 3 2 6 6 2" xfId="23040"/>
    <cellStyle name="Heading 3 2 6 6 3" xfId="23041"/>
    <cellStyle name="Heading 3 2 6 7" xfId="17624"/>
    <cellStyle name="Heading 3 2 6 8" xfId="23045"/>
    <cellStyle name="Heading 3 2 7" xfId="20838"/>
    <cellStyle name="Heading 3 2 7 2" xfId="23046"/>
    <cellStyle name="Heading 3 2 7 2 2" xfId="23047"/>
    <cellStyle name="Heading 3 2 7 2 2 2" xfId="23048"/>
    <cellStyle name="Heading 3 2 7 2 2 3" xfId="23049"/>
    <cellStyle name="Heading 3 2 7 2 3" xfId="23052"/>
    <cellStyle name="Heading 3 2 7 2 3 2" xfId="23055"/>
    <cellStyle name="Heading 3 2 7 2 3 3" xfId="23059"/>
    <cellStyle name="Heading 3 2 7 2 4" xfId="23062"/>
    <cellStyle name="Heading 3 2 7 2 4 2" xfId="14596"/>
    <cellStyle name="Heading 3 2 7 2 4 3" xfId="23065"/>
    <cellStyle name="Heading 3 2 7 2 5" xfId="23068"/>
    <cellStyle name="Heading 3 2 7 2 6" xfId="23071"/>
    <cellStyle name="Heading 3 2 7 3" xfId="23072"/>
    <cellStyle name="Heading 3 2 7 3 2" xfId="10769"/>
    <cellStyle name="Heading 3 2 7 3 3" xfId="10773"/>
    <cellStyle name="Heading 3 2 7 4" xfId="23073"/>
    <cellStyle name="Heading 3 2 7 4 2" xfId="23074"/>
    <cellStyle name="Heading 3 2 7 4 3" xfId="23077"/>
    <cellStyle name="Heading 3 2 7 5" xfId="23078"/>
    <cellStyle name="Heading 3 2 7 5 2" xfId="23079"/>
    <cellStyle name="Heading 3 2 7 5 3" xfId="23082"/>
    <cellStyle name="Heading 3 2 7 6" xfId="17627"/>
    <cellStyle name="Heading 3 2 7 6 2" xfId="1566"/>
    <cellStyle name="Heading 3 2 7 6 3" xfId="1446"/>
    <cellStyle name="Heading 3 2 7 7" xfId="17629"/>
    <cellStyle name="Heading 3 2 7 8" xfId="23083"/>
    <cellStyle name="Heading 3 2 8" xfId="20840"/>
    <cellStyle name="Heading 3 2 8 2" xfId="23084"/>
    <cellStyle name="Heading 3 2 8 2 2" xfId="6380"/>
    <cellStyle name="Heading 3 2 8 2 2 2" xfId="6382"/>
    <cellStyle name="Heading 3 2 8 2 2 3" xfId="6384"/>
    <cellStyle name="Heading 3 2 8 2 3" xfId="6389"/>
    <cellStyle name="Heading 3 2 8 2 3 2" xfId="6393"/>
    <cellStyle name="Heading 3 2 8 2 3 3" xfId="6399"/>
    <cellStyle name="Heading 3 2 8 2 4" xfId="6406"/>
    <cellStyle name="Heading 3 2 8 2 4 2" xfId="1273"/>
    <cellStyle name="Heading 3 2 8 2 4 3" xfId="2571"/>
    <cellStyle name="Heading 3 2 8 2 5" xfId="6411"/>
    <cellStyle name="Heading 3 2 8 2 6" xfId="6416"/>
    <cellStyle name="Heading 3 2 8 3" xfId="21218"/>
    <cellStyle name="Heading 3 2 8 3 2" xfId="6479"/>
    <cellStyle name="Heading 3 2 8 3 3" xfId="6488"/>
    <cellStyle name="Heading 3 2 8 4" xfId="21221"/>
    <cellStyle name="Heading 3 2 8 4 2" xfId="21224"/>
    <cellStyle name="Heading 3 2 8 4 3" xfId="21229"/>
    <cellStyle name="Heading 3 2 8 5" xfId="21232"/>
    <cellStyle name="Heading 3 2 8 5 2" xfId="21235"/>
    <cellStyle name="Heading 3 2 8 5 3" xfId="21240"/>
    <cellStyle name="Heading 3 2 8 6" xfId="17632"/>
    <cellStyle name="Heading 3 2 8 6 2" xfId="23085"/>
    <cellStyle name="Heading 3 2 8 6 3" xfId="23088"/>
    <cellStyle name="Heading 3 2 8 7" xfId="17636"/>
    <cellStyle name="Heading 3 2 8 8" xfId="23089"/>
    <cellStyle name="Heading 3 2 9" xfId="23090"/>
    <cellStyle name="Heading 3 2 9 2" xfId="23093"/>
    <cellStyle name="Heading 3 2 9 2 2" xfId="23096"/>
    <cellStyle name="Heading 3 2 9 2 2 2" xfId="19073"/>
    <cellStyle name="Heading 3 2 9 2 2 3" xfId="23098"/>
    <cellStyle name="Heading 3 2 9 2 3" xfId="23102"/>
    <cellStyle name="Heading 3 2 9 2 3 2" xfId="23103"/>
    <cellStyle name="Heading 3 2 9 2 3 3" xfId="23104"/>
    <cellStyle name="Heading 3 2 9 2 4" xfId="23107"/>
    <cellStyle name="Heading 3 2 9 2 4 2" xfId="23108"/>
    <cellStyle name="Heading 3 2 9 2 4 3" xfId="23109"/>
    <cellStyle name="Heading 3 2 9 2 5" xfId="23110"/>
    <cellStyle name="Heading 3 2 9 2 6" xfId="23111"/>
    <cellStyle name="Heading 3 2 9 3" xfId="21245"/>
    <cellStyle name="Heading 3 2 9 3 2" xfId="23114"/>
    <cellStyle name="Heading 3 2 9 3 3" xfId="23118"/>
    <cellStyle name="Heading 3 2 9 4" xfId="5530"/>
    <cellStyle name="Heading 3 2 9 4 2" xfId="603"/>
    <cellStyle name="Heading 3 2 9 4 3" xfId="688"/>
    <cellStyle name="Heading 3 2 9 5" xfId="5539"/>
    <cellStyle name="Heading 3 2 9 5 2" xfId="1203"/>
    <cellStyle name="Heading 3 2 9 5 3" xfId="1229"/>
    <cellStyle name="Heading 3 2 9 6" xfId="157"/>
    <cellStyle name="Heading 3 2 9 6 2" xfId="1433"/>
    <cellStyle name="Heading 3 2 9 6 3" xfId="1504"/>
    <cellStyle name="Heading 3 2 9 7" xfId="165"/>
    <cellStyle name="Heading 3 2 9 8" xfId="4979"/>
    <cellStyle name="Heading 3 3" xfId="11263"/>
    <cellStyle name="Heading 3 3 2" xfId="11266"/>
    <cellStyle name="Heading 3 3 2 2" xfId="23119"/>
    <cellStyle name="Heading 3 3 2 2 2" xfId="23120"/>
    <cellStyle name="Heading 3 3 2 2 3" xfId="23123"/>
    <cellStyle name="Heading 3 3 2 3" xfId="23124"/>
    <cellStyle name="Heading 3 3 2 3 2" xfId="23125"/>
    <cellStyle name="Heading 3 3 2 3 3" xfId="23128"/>
    <cellStyle name="Heading 3 3 2 4" xfId="23129"/>
    <cellStyle name="Heading 3 3 2 4 2" xfId="23130"/>
    <cellStyle name="Heading 3 3 2 4 3" xfId="23131"/>
    <cellStyle name="Heading 3 3 2 5" xfId="23132"/>
    <cellStyle name="Heading 3 3 2 6" xfId="23133"/>
    <cellStyle name="Heading 3 3 3" xfId="11268"/>
    <cellStyle name="Heading 3 3 3 2" xfId="23134"/>
    <cellStyle name="Heading 3 3 3 3" xfId="23137"/>
    <cellStyle name="Heading 3 3 4" xfId="23139"/>
    <cellStyle name="Heading 3 3 4 2" xfId="23143"/>
    <cellStyle name="Heading 3 3 4 3" xfId="23144"/>
    <cellStyle name="Heading 3 3 5" xfId="23145"/>
    <cellStyle name="Heading 3 3 5 2" xfId="23147"/>
    <cellStyle name="Heading 3 3 5 3" xfId="23148"/>
    <cellStyle name="Heading 3 3 6" xfId="23149"/>
    <cellStyle name="Heading 3 3 6 2" xfId="23150"/>
    <cellStyle name="Heading 3 3 6 3" xfId="23151"/>
    <cellStyle name="Heading 3 3 7" xfId="20843"/>
    <cellStyle name="Heading 3 3 8" xfId="20845"/>
    <cellStyle name="Heading 3 4" xfId="667"/>
    <cellStyle name="Heading 3 4 2" xfId="23152"/>
    <cellStyle name="Heading 3 4 2 2" xfId="23154"/>
    <cellStyle name="Heading 3 4 2 2 2" xfId="23155"/>
    <cellStyle name="Heading 3 4 2 2 3" xfId="23156"/>
    <cellStyle name="Heading 3 4 2 3" xfId="23157"/>
    <cellStyle name="Heading 3 4 2 3 2" xfId="23159"/>
    <cellStyle name="Heading 3 4 2 3 3" xfId="23160"/>
    <cellStyle name="Heading 3 4 2 4" xfId="23163"/>
    <cellStyle name="Heading 3 4 2 4 2" xfId="23164"/>
    <cellStyle name="Heading 3 4 2 4 3" xfId="23165"/>
    <cellStyle name="Heading 3 4 2 5" xfId="23168"/>
    <cellStyle name="Heading 3 4 2 6" xfId="23169"/>
    <cellStyle name="Heading 3 4 3" xfId="23170"/>
    <cellStyle name="Heading 3 4 3 2" xfId="23173"/>
    <cellStyle name="Heading 3 4 3 3" xfId="23175"/>
    <cellStyle name="Heading 3 4 4" xfId="23176"/>
    <cellStyle name="Heading 3 4 4 2" xfId="23178"/>
    <cellStyle name="Heading 3 4 4 3" xfId="23179"/>
    <cellStyle name="Heading 3 4 5" xfId="23180"/>
    <cellStyle name="Heading 3 4 5 2" xfId="23181"/>
    <cellStyle name="Heading 3 4 5 3" xfId="23182"/>
    <cellStyle name="Heading 3 4 6" xfId="23183"/>
    <cellStyle name="Heading 3 4 6 2" xfId="23184"/>
    <cellStyle name="Heading 3 4 6 3" xfId="23185"/>
    <cellStyle name="Heading 3 4 7" xfId="23186"/>
    <cellStyle name="Heading 3 4 8" xfId="23187"/>
    <cellStyle name="Heading 3 5" xfId="5294"/>
    <cellStyle name="Heading 3 5 2" xfId="23188"/>
    <cellStyle name="Heading 3 5 2 2" xfId="23190"/>
    <cellStyle name="Heading 3 5 2 2 2" xfId="23192"/>
    <cellStyle name="Heading 3 5 2 2 3" xfId="23193"/>
    <cellStyle name="Heading 3 5 2 3" xfId="23194"/>
    <cellStyle name="Heading 3 5 2 3 2" xfId="23197"/>
    <cellStyle name="Heading 3 5 2 3 3" xfId="23198"/>
    <cellStyle name="Heading 3 5 2 4" xfId="23201"/>
    <cellStyle name="Heading 3 5 2 4 2" xfId="23203"/>
    <cellStyle name="Heading 3 5 2 4 3" xfId="23204"/>
    <cellStyle name="Heading 3 5 2 5" xfId="23207"/>
    <cellStyle name="Heading 3 5 2 6" xfId="23208"/>
    <cellStyle name="Heading 3 5 3" xfId="23209"/>
    <cellStyle name="Heading 3 5 3 2" xfId="23211"/>
    <cellStyle name="Heading 3 5 3 3" xfId="23213"/>
    <cellStyle name="Heading 3 5 4" xfId="23214"/>
    <cellStyle name="Heading 3 5 4 2" xfId="23215"/>
    <cellStyle name="Heading 3 5 4 3" xfId="23216"/>
    <cellStyle name="Heading 3 5 5" xfId="23217"/>
    <cellStyle name="Heading 3 5 5 2" xfId="23218"/>
    <cellStyle name="Heading 3 5 5 3" xfId="23219"/>
    <cellStyle name="Heading 3 5 6" xfId="23220"/>
    <cellStyle name="Heading 3 5 6 2" xfId="23221"/>
    <cellStyle name="Heading 3 5 6 3" xfId="23222"/>
    <cellStyle name="Heading 3 5 7" xfId="23223"/>
    <cellStyle name="Heading 3 5 8" xfId="23224"/>
    <cellStyle name="Heading 4 2" xfId="11294"/>
    <cellStyle name="Heading 4 2 10" xfId="23225"/>
    <cellStyle name="Heading 4 2 10 2" xfId="23226"/>
    <cellStyle name="Heading 4 2 10 2 2" xfId="18857"/>
    <cellStyle name="Heading 4 2 10 2 2 2" xfId="18860"/>
    <cellStyle name="Heading 4 2 10 2 2 3" xfId="18862"/>
    <cellStyle name="Heading 4 2 10 2 3" xfId="18864"/>
    <cellStyle name="Heading 4 2 10 2 3 2" xfId="14678"/>
    <cellStyle name="Heading 4 2 10 2 3 3" xfId="5020"/>
    <cellStyle name="Heading 4 2 10 2 4" xfId="18866"/>
    <cellStyle name="Heading 4 2 10 2 4 2" xfId="18868"/>
    <cellStyle name="Heading 4 2 10 2 4 3" xfId="5030"/>
    <cellStyle name="Heading 4 2 10 2 5" xfId="18870"/>
    <cellStyle name="Heading 4 2 10 2 6" xfId="18875"/>
    <cellStyle name="Heading 4 2 10 3" xfId="23227"/>
    <cellStyle name="Heading 4 2 10 3 2" xfId="18888"/>
    <cellStyle name="Heading 4 2 10 3 3" xfId="18893"/>
    <cellStyle name="Heading 4 2 10 4" xfId="22391"/>
    <cellStyle name="Heading 4 2 10 4 2" xfId="18904"/>
    <cellStyle name="Heading 4 2 10 4 3" xfId="18407"/>
    <cellStyle name="Heading 4 2 10 5" xfId="22394"/>
    <cellStyle name="Heading 4 2 10 5 2" xfId="18915"/>
    <cellStyle name="Heading 4 2 10 5 3" xfId="18412"/>
    <cellStyle name="Heading 4 2 10 6" xfId="22397"/>
    <cellStyle name="Heading 4 2 10 6 2" xfId="18926"/>
    <cellStyle name="Heading 4 2 10 6 3" xfId="18418"/>
    <cellStyle name="Heading 4 2 10 7" xfId="22399"/>
    <cellStyle name="Heading 4 2 10 8" xfId="22402"/>
    <cellStyle name="Heading 4 2 11" xfId="8318"/>
    <cellStyle name="Heading 4 2 11 2" xfId="23228"/>
    <cellStyle name="Heading 4 2 11 2 2" xfId="19010"/>
    <cellStyle name="Heading 4 2 11 2 2 2" xfId="19013"/>
    <cellStyle name="Heading 4 2 11 2 2 3" xfId="19016"/>
    <cellStyle name="Heading 4 2 11 2 3" xfId="19018"/>
    <cellStyle name="Heading 4 2 11 2 3 2" xfId="14774"/>
    <cellStyle name="Heading 4 2 11 2 3 3" xfId="14781"/>
    <cellStyle name="Heading 4 2 11 2 4" xfId="19020"/>
    <cellStyle name="Heading 4 2 11 2 4 2" xfId="19022"/>
    <cellStyle name="Heading 4 2 11 2 4 3" xfId="19024"/>
    <cellStyle name="Heading 4 2 11 2 5" xfId="19026"/>
    <cellStyle name="Heading 4 2 11 2 6" xfId="19030"/>
    <cellStyle name="Heading 4 2 11 3" xfId="23229"/>
    <cellStyle name="Heading 4 2 11 3 2" xfId="19039"/>
    <cellStyle name="Heading 4 2 11 3 3" xfId="19044"/>
    <cellStyle name="Heading 4 2 11 4" xfId="22406"/>
    <cellStyle name="Heading 4 2 11 4 2" xfId="19053"/>
    <cellStyle name="Heading 4 2 11 4 3" xfId="23230"/>
    <cellStyle name="Heading 4 2 11 5" xfId="22408"/>
    <cellStyle name="Heading 4 2 11 5 2" xfId="19059"/>
    <cellStyle name="Heading 4 2 11 5 3" xfId="23231"/>
    <cellStyle name="Heading 4 2 11 6" xfId="23232"/>
    <cellStyle name="Heading 4 2 11 6 2" xfId="19063"/>
    <cellStyle name="Heading 4 2 11 6 3" xfId="23233"/>
    <cellStyle name="Heading 4 2 11 7" xfId="23234"/>
    <cellStyle name="Heading 4 2 11 8" xfId="17577"/>
    <cellStyle name="Heading 4 2 12" xfId="8320"/>
    <cellStyle name="Heading 4 2 12 2" xfId="23235"/>
    <cellStyle name="Heading 4 2 12 2 2" xfId="19137"/>
    <cellStyle name="Heading 4 2 12 2 2 2" xfId="19141"/>
    <cellStyle name="Heading 4 2 12 2 2 3" xfId="19144"/>
    <cellStyle name="Heading 4 2 12 2 3" xfId="19147"/>
    <cellStyle name="Heading 4 2 12 2 3 2" xfId="14093"/>
    <cellStyle name="Heading 4 2 12 2 3 3" xfId="14894"/>
    <cellStyle name="Heading 4 2 12 2 4" xfId="19150"/>
    <cellStyle name="Heading 4 2 12 2 4 2" xfId="19152"/>
    <cellStyle name="Heading 4 2 12 2 4 3" xfId="19155"/>
    <cellStyle name="Heading 4 2 12 2 5" xfId="19159"/>
    <cellStyle name="Heading 4 2 12 2 6" xfId="19164"/>
    <cellStyle name="Heading 4 2 12 3" xfId="4485"/>
    <cellStyle name="Heading 4 2 12 3 2" xfId="19177"/>
    <cellStyle name="Heading 4 2 12 3 3" xfId="19185"/>
    <cellStyle name="Heading 4 2 12 4" xfId="22412"/>
    <cellStyle name="Heading 4 2 12 4 2" xfId="19198"/>
    <cellStyle name="Heading 4 2 12 4 3" xfId="23237"/>
    <cellStyle name="Heading 4 2 12 5" xfId="22414"/>
    <cellStyle name="Heading 4 2 12 5 2" xfId="19203"/>
    <cellStyle name="Heading 4 2 12 5 3" xfId="23238"/>
    <cellStyle name="Heading 4 2 12 6" xfId="23239"/>
    <cellStyle name="Heading 4 2 12 6 2" xfId="19207"/>
    <cellStyle name="Heading 4 2 12 6 3" xfId="23240"/>
    <cellStyle name="Heading 4 2 12 7" xfId="23241"/>
    <cellStyle name="Heading 4 2 12 8" xfId="17618"/>
    <cellStyle name="Heading 4 2 13" xfId="23242"/>
    <cellStyle name="Heading 4 2 13 2" xfId="23243"/>
    <cellStyle name="Heading 4 2 13 2 2" xfId="19269"/>
    <cellStyle name="Heading 4 2 13 2 2 2" xfId="23246"/>
    <cellStyle name="Heading 4 2 13 2 2 3" xfId="23249"/>
    <cellStyle name="Heading 4 2 13 2 3" xfId="23252"/>
    <cellStyle name="Heading 4 2 13 2 3 2" xfId="23255"/>
    <cellStyle name="Heading 4 2 13 2 3 3" xfId="23258"/>
    <cellStyle name="Heading 4 2 13 2 4" xfId="23261"/>
    <cellStyle name="Heading 4 2 13 2 4 2" xfId="23264"/>
    <cellStyle name="Heading 4 2 13 2 4 3" xfId="23267"/>
    <cellStyle name="Heading 4 2 13 2 5" xfId="23270"/>
    <cellStyle name="Heading 4 2 13 2 6" xfId="23273"/>
    <cellStyle name="Heading 4 2 13 3" xfId="23274"/>
    <cellStyle name="Heading 4 2 13 3 2" xfId="19278"/>
    <cellStyle name="Heading 4 2 13 3 3" xfId="23276"/>
    <cellStyle name="Heading 4 2 13 4" xfId="10466"/>
    <cellStyle name="Heading 4 2 13 4 2" xfId="19288"/>
    <cellStyle name="Heading 4 2 13 4 3" xfId="23278"/>
    <cellStyle name="Heading 4 2 13 5" xfId="10469"/>
    <cellStyle name="Heading 4 2 13 5 2" xfId="19297"/>
    <cellStyle name="Heading 4 2 13 5 3" xfId="23280"/>
    <cellStyle name="Heading 4 2 13 6" xfId="23281"/>
    <cellStyle name="Heading 4 2 13 6 2" xfId="23283"/>
    <cellStyle name="Heading 4 2 13 6 3" xfId="23285"/>
    <cellStyle name="Heading 4 2 13 7" xfId="23286"/>
    <cellStyle name="Heading 4 2 13 8" xfId="17660"/>
    <cellStyle name="Heading 4 2 14" xfId="23287"/>
    <cellStyle name="Heading 4 2 14 2" xfId="23288"/>
    <cellStyle name="Heading 4 2 14 2 2" xfId="19331"/>
    <cellStyle name="Heading 4 2 14 2 2 2" xfId="23289"/>
    <cellStyle name="Heading 4 2 14 2 2 3" xfId="12827"/>
    <cellStyle name="Heading 4 2 14 2 3" xfId="23290"/>
    <cellStyle name="Heading 4 2 14 2 3 2" xfId="15038"/>
    <cellStyle name="Heading 4 2 14 2 3 3" xfId="15042"/>
    <cellStyle name="Heading 4 2 14 2 4" xfId="23291"/>
    <cellStyle name="Heading 4 2 14 2 4 2" xfId="23292"/>
    <cellStyle name="Heading 4 2 14 2 4 3" xfId="23293"/>
    <cellStyle name="Heading 4 2 14 2 5" xfId="23296"/>
    <cellStyle name="Heading 4 2 14 2 6" xfId="23299"/>
    <cellStyle name="Heading 4 2 14 3" xfId="23300"/>
    <cellStyle name="Heading 4 2 14 3 2" xfId="19338"/>
    <cellStyle name="Heading 4 2 14 3 3" xfId="23301"/>
    <cellStyle name="Heading 4 2 14 4" xfId="10474"/>
    <cellStyle name="Heading 4 2 14 4 2" xfId="19346"/>
    <cellStyle name="Heading 4 2 14 4 3" xfId="23302"/>
    <cellStyle name="Heading 4 2 14 5" xfId="10477"/>
    <cellStyle name="Heading 4 2 14 5 2" xfId="19353"/>
    <cellStyle name="Heading 4 2 14 5 3" xfId="23303"/>
    <cellStyle name="Heading 4 2 14 6" xfId="23304"/>
    <cellStyle name="Heading 4 2 14 6 2" xfId="23305"/>
    <cellStyle name="Heading 4 2 14 6 3" xfId="23306"/>
    <cellStyle name="Heading 4 2 14 7" xfId="23307"/>
    <cellStyle name="Heading 4 2 14 8" xfId="17681"/>
    <cellStyle name="Heading 4 2 15" xfId="23308"/>
    <cellStyle name="Heading 4 2 15 2" xfId="23310"/>
    <cellStyle name="Heading 4 2 15 2 2" xfId="18166"/>
    <cellStyle name="Heading 4 2 15 2 3" xfId="18174"/>
    <cellStyle name="Heading 4 2 15 3" xfId="23311"/>
    <cellStyle name="Heading 4 2 15 3 2" xfId="19484"/>
    <cellStyle name="Heading 4 2 15 3 3" xfId="23313"/>
    <cellStyle name="Heading 4 2 15 4" xfId="10482"/>
    <cellStyle name="Heading 4 2 15 4 2" xfId="19490"/>
    <cellStyle name="Heading 4 2 15 4 3" xfId="23315"/>
    <cellStyle name="Heading 4 2 15 5" xfId="10484"/>
    <cellStyle name="Heading 4 2 15 6" xfId="23316"/>
    <cellStyle name="Heading 4 2 16" xfId="23317"/>
    <cellStyle name="Heading 4 2 16 2" xfId="23319"/>
    <cellStyle name="Heading 4 2 16 3" xfId="23320"/>
    <cellStyle name="Heading 4 2 17" xfId="23321"/>
    <cellStyle name="Heading 4 2 17 2" xfId="23322"/>
    <cellStyle name="Heading 4 2 17 3" xfId="23323"/>
    <cellStyle name="Heading 4 2 18" xfId="23324"/>
    <cellStyle name="Heading 4 2 18 2" xfId="23325"/>
    <cellStyle name="Heading 4 2 18 3" xfId="23326"/>
    <cellStyle name="Heading 4 2 19" xfId="23327"/>
    <cellStyle name="Heading 4 2 19 2" xfId="23328"/>
    <cellStyle name="Heading 4 2 19 3" xfId="23330"/>
    <cellStyle name="Heading 4 2 2" xfId="23331"/>
    <cellStyle name="Heading 4 2 2 2" xfId="7844"/>
    <cellStyle name="Heading 4 2 2 2 2" xfId="7848"/>
    <cellStyle name="Heading 4 2 2 2 2 2" xfId="23333"/>
    <cellStyle name="Heading 4 2 2 2 2 3" xfId="23335"/>
    <cellStyle name="Heading 4 2 2 2 3" xfId="7852"/>
    <cellStyle name="Heading 4 2 2 2 3 2" xfId="23337"/>
    <cellStyle name="Heading 4 2 2 2 3 3" xfId="23339"/>
    <cellStyle name="Heading 4 2 2 2 4" xfId="20970"/>
    <cellStyle name="Heading 4 2 2 2 4 2" xfId="23340"/>
    <cellStyle name="Heading 4 2 2 2 4 3" xfId="23341"/>
    <cellStyle name="Heading 4 2 2 2 5" xfId="20973"/>
    <cellStyle name="Heading 4 2 2 2 6" xfId="13244"/>
    <cellStyle name="Heading 4 2 2 3" xfId="3335"/>
    <cellStyle name="Heading 4 2 2 3 2" xfId="13847"/>
    <cellStyle name="Heading 4 2 2 3 3" xfId="20691"/>
    <cellStyle name="Heading 4 2 2 4" xfId="3340"/>
    <cellStyle name="Heading 4 2 2 4 2" xfId="13856"/>
    <cellStyle name="Heading 4 2 2 4 3" xfId="16440"/>
    <cellStyle name="Heading 4 2 2 5" xfId="20694"/>
    <cellStyle name="Heading 4 2 2 5 2" xfId="13869"/>
    <cellStyle name="Heading 4 2 2 5 3" xfId="13876"/>
    <cellStyle name="Heading 4 2 2 6" xfId="23342"/>
    <cellStyle name="Heading 4 2 2 6 2" xfId="13891"/>
    <cellStyle name="Heading 4 2 2 6 3" xfId="16508"/>
    <cellStyle name="Heading 4 2 2 7" xfId="8324"/>
    <cellStyle name="Heading 4 2 2 8" xfId="8334"/>
    <cellStyle name="Heading 4 2 20" xfId="23309"/>
    <cellStyle name="Heading 4 2 21" xfId="23318"/>
    <cellStyle name="Heading 4 2 3" xfId="23343"/>
    <cellStyle name="Heading 4 2 3 2" xfId="7901"/>
    <cellStyle name="Heading 4 2 3 2 2" xfId="7906"/>
    <cellStyle name="Heading 4 2 3 2 2 2" xfId="23345"/>
    <cellStyle name="Heading 4 2 3 2 2 3" xfId="23346"/>
    <cellStyle name="Heading 4 2 3 2 3" xfId="7908"/>
    <cellStyle name="Heading 4 2 3 2 3 2" xfId="23347"/>
    <cellStyle name="Heading 4 2 3 2 3 3" xfId="23348"/>
    <cellStyle name="Heading 4 2 3 2 4" xfId="23349"/>
    <cellStyle name="Heading 4 2 3 2 4 2" xfId="23350"/>
    <cellStyle name="Heading 4 2 3 2 4 3" xfId="23351"/>
    <cellStyle name="Heading 4 2 3 2 5" xfId="23352"/>
    <cellStyle name="Heading 4 2 3 2 6" xfId="13281"/>
    <cellStyle name="Heading 4 2 3 3" xfId="3348"/>
    <cellStyle name="Heading 4 2 3 3 2" xfId="13925"/>
    <cellStyle name="Heading 4 2 3 3 3" xfId="16813"/>
    <cellStyle name="Heading 4 2 3 4" xfId="3352"/>
    <cellStyle name="Heading 4 2 3 4 2" xfId="13935"/>
    <cellStyle name="Heading 4 2 3 4 3" xfId="16882"/>
    <cellStyle name="Heading 4 2 3 5" xfId="23353"/>
    <cellStyle name="Heading 4 2 3 5 2" xfId="13951"/>
    <cellStyle name="Heading 4 2 3 5 3" xfId="13961"/>
    <cellStyle name="Heading 4 2 3 6" xfId="23354"/>
    <cellStyle name="Heading 4 2 3 6 2" xfId="13986"/>
    <cellStyle name="Heading 4 2 3 6 3" xfId="16944"/>
    <cellStyle name="Heading 4 2 3 7" xfId="8427"/>
    <cellStyle name="Heading 4 2 3 8" xfId="8430"/>
    <cellStyle name="Heading 4 2 4" xfId="23355"/>
    <cellStyle name="Heading 4 2 4 2" xfId="7972"/>
    <cellStyle name="Heading 4 2 4 2 2" xfId="7976"/>
    <cellStyle name="Heading 4 2 4 2 2 2" xfId="23357"/>
    <cellStyle name="Heading 4 2 4 2 2 3" xfId="23358"/>
    <cellStyle name="Heading 4 2 4 2 3" xfId="7978"/>
    <cellStyle name="Heading 4 2 4 2 3 2" xfId="23359"/>
    <cellStyle name="Heading 4 2 4 2 3 3" xfId="23360"/>
    <cellStyle name="Heading 4 2 4 2 4" xfId="23361"/>
    <cellStyle name="Heading 4 2 4 2 4 2" xfId="23362"/>
    <cellStyle name="Heading 4 2 4 2 4 3" xfId="23364"/>
    <cellStyle name="Heading 4 2 4 2 5" xfId="23365"/>
    <cellStyle name="Heading 4 2 4 2 6" xfId="13329"/>
    <cellStyle name="Heading 4 2 4 3" xfId="3356"/>
    <cellStyle name="Heading 4 2 4 3 2" xfId="14026"/>
    <cellStyle name="Heading 4 2 4 3 3" xfId="23366"/>
    <cellStyle name="Heading 4 2 4 4" xfId="3359"/>
    <cellStyle name="Heading 4 2 4 4 2" xfId="14034"/>
    <cellStyle name="Heading 4 2 4 4 3" xfId="23367"/>
    <cellStyle name="Heading 4 2 4 5" xfId="23368"/>
    <cellStyle name="Heading 4 2 4 5 2" xfId="14046"/>
    <cellStyle name="Heading 4 2 4 5 3" xfId="14053"/>
    <cellStyle name="Heading 4 2 4 6" xfId="23369"/>
    <cellStyle name="Heading 4 2 4 6 2" xfId="14070"/>
    <cellStyle name="Heading 4 2 4 6 3" xfId="23370"/>
    <cellStyle name="Heading 4 2 4 7" xfId="8433"/>
    <cellStyle name="Heading 4 2 4 8" xfId="8435"/>
    <cellStyle name="Heading 4 2 5" xfId="23371"/>
    <cellStyle name="Heading 4 2 5 2" xfId="8022"/>
    <cellStyle name="Heading 4 2 5 2 2" xfId="8028"/>
    <cellStyle name="Heading 4 2 5 2 2 2" xfId="23374"/>
    <cellStyle name="Heading 4 2 5 2 2 3" xfId="23376"/>
    <cellStyle name="Heading 4 2 5 2 3" xfId="8029"/>
    <cellStyle name="Heading 4 2 5 2 3 2" xfId="23377"/>
    <cellStyle name="Heading 4 2 5 2 3 3" xfId="23378"/>
    <cellStyle name="Heading 4 2 5 2 4" xfId="23379"/>
    <cellStyle name="Heading 4 2 5 2 4 2" xfId="23380"/>
    <cellStyle name="Heading 4 2 5 2 4 3" xfId="23382"/>
    <cellStyle name="Heading 4 2 5 2 5" xfId="23383"/>
    <cellStyle name="Heading 4 2 5 2 6" xfId="13355"/>
    <cellStyle name="Heading 4 2 5 3" xfId="8031"/>
    <cellStyle name="Heading 4 2 5 3 2" xfId="14105"/>
    <cellStyle name="Heading 4 2 5 3 3" xfId="23384"/>
    <cellStyle name="Heading 4 2 5 4" xfId="8033"/>
    <cellStyle name="Heading 4 2 5 4 2" xfId="14113"/>
    <cellStyle name="Heading 4 2 5 4 3" xfId="17052"/>
    <cellStyle name="Heading 4 2 5 5" xfId="23385"/>
    <cellStyle name="Heading 4 2 5 5 2" xfId="14125"/>
    <cellStyle name="Heading 4 2 5 5 3" xfId="14134"/>
    <cellStyle name="Heading 4 2 5 6" xfId="23386"/>
    <cellStyle name="Heading 4 2 5 6 2" xfId="14148"/>
    <cellStyle name="Heading 4 2 5 6 3" xfId="23387"/>
    <cellStyle name="Heading 4 2 5 7" xfId="8438"/>
    <cellStyle name="Heading 4 2 5 8" xfId="8446"/>
    <cellStyle name="Heading 4 2 6" xfId="18551"/>
    <cellStyle name="Heading 4 2 6 2" xfId="8070"/>
    <cellStyle name="Heading 4 2 6 2 2" xfId="8074"/>
    <cellStyle name="Heading 4 2 6 2 2 2" xfId="23389"/>
    <cellStyle name="Heading 4 2 6 2 2 3" xfId="23391"/>
    <cellStyle name="Heading 4 2 6 2 3" xfId="8077"/>
    <cellStyle name="Heading 4 2 6 2 3 2" xfId="23392"/>
    <cellStyle name="Heading 4 2 6 2 3 3" xfId="23393"/>
    <cellStyle name="Heading 4 2 6 2 4" xfId="23395"/>
    <cellStyle name="Heading 4 2 6 2 4 2" xfId="20849"/>
    <cellStyle name="Heading 4 2 6 2 4 3" xfId="23396"/>
    <cellStyle name="Heading 4 2 6 2 5" xfId="23397"/>
    <cellStyle name="Heading 4 2 6 2 6" xfId="23399"/>
    <cellStyle name="Heading 4 2 6 3" xfId="8080"/>
    <cellStyle name="Heading 4 2 6 3 2" xfId="17105"/>
    <cellStyle name="Heading 4 2 6 3 3" xfId="18577"/>
    <cellStyle name="Heading 4 2 6 4" xfId="8083"/>
    <cellStyle name="Heading 4 2 6 4 2" xfId="17131"/>
    <cellStyle name="Heading 4 2 6 4 3" xfId="17138"/>
    <cellStyle name="Heading 4 2 6 5" xfId="23401"/>
    <cellStyle name="Heading 4 2 6 5 2" xfId="17171"/>
    <cellStyle name="Heading 4 2 6 5 3" xfId="17178"/>
    <cellStyle name="Heading 4 2 6 6" xfId="23403"/>
    <cellStyle name="Heading 4 2 6 6 2" xfId="17290"/>
    <cellStyle name="Heading 4 2 6 6 3" xfId="17323"/>
    <cellStyle name="Heading 4 2 6 7" xfId="8459"/>
    <cellStyle name="Heading 4 2 6 8" xfId="8463"/>
    <cellStyle name="Heading 4 2 7" xfId="18553"/>
    <cellStyle name="Heading 4 2 7 2" xfId="23405"/>
    <cellStyle name="Heading 4 2 7 2 2" xfId="23407"/>
    <cellStyle name="Heading 4 2 7 2 2 2" xfId="23409"/>
    <cellStyle name="Heading 4 2 7 2 2 3" xfId="20659"/>
    <cellStyle name="Heading 4 2 7 2 3" xfId="23412"/>
    <cellStyle name="Heading 4 2 7 2 3 2" xfId="23413"/>
    <cellStyle name="Heading 4 2 7 2 3 3" xfId="23414"/>
    <cellStyle name="Heading 4 2 7 2 4" xfId="23417"/>
    <cellStyle name="Heading 4 2 7 2 4 2" xfId="22065"/>
    <cellStyle name="Heading 4 2 7 2 4 3" xfId="23418"/>
    <cellStyle name="Heading 4 2 7 2 5" xfId="23419"/>
    <cellStyle name="Heading 4 2 7 2 6" xfId="23421"/>
    <cellStyle name="Heading 4 2 7 3" xfId="23423"/>
    <cellStyle name="Heading 4 2 7 3 2" xfId="17488"/>
    <cellStyle name="Heading 4 2 7 3 3" xfId="18609"/>
    <cellStyle name="Heading 4 2 7 4" xfId="23425"/>
    <cellStyle name="Heading 4 2 7 4 2" xfId="17508"/>
    <cellStyle name="Heading 4 2 7 4 3" xfId="17516"/>
    <cellStyle name="Heading 4 2 7 5" xfId="23427"/>
    <cellStyle name="Heading 4 2 7 5 2" xfId="17542"/>
    <cellStyle name="Heading 4 2 7 5 3" xfId="17547"/>
    <cellStyle name="Heading 4 2 7 6" xfId="23429"/>
    <cellStyle name="Heading 4 2 7 6 2" xfId="17559"/>
    <cellStyle name="Heading 4 2 7 6 3" xfId="23430"/>
    <cellStyle name="Heading 4 2 7 7" xfId="8465"/>
    <cellStyle name="Heading 4 2 7 8" xfId="8467"/>
    <cellStyle name="Heading 4 2 8" xfId="23431"/>
    <cellStyle name="Heading 4 2 8 2" xfId="23433"/>
    <cellStyle name="Heading 4 2 8 2 2" xfId="23435"/>
    <cellStyle name="Heading 4 2 8 2 2 2" xfId="23437"/>
    <cellStyle name="Heading 4 2 8 2 2 3" xfId="23439"/>
    <cellStyle name="Heading 4 2 8 2 3" xfId="23442"/>
    <cellStyle name="Heading 4 2 8 2 3 2" xfId="23443"/>
    <cellStyle name="Heading 4 2 8 2 3 3" xfId="23444"/>
    <cellStyle name="Heading 4 2 8 2 4" xfId="23447"/>
    <cellStyle name="Heading 4 2 8 2 4 2" xfId="23448"/>
    <cellStyle name="Heading 4 2 8 2 4 3" xfId="23449"/>
    <cellStyle name="Heading 4 2 8 2 5" xfId="23450"/>
    <cellStyle name="Heading 4 2 8 2 6" xfId="16607"/>
    <cellStyle name="Heading 4 2 8 3" xfId="23452"/>
    <cellStyle name="Heading 4 2 8 3 2" xfId="17616"/>
    <cellStyle name="Heading 4 2 8 3 3" xfId="17659"/>
    <cellStyle name="Heading 4 2 8 4" xfId="23454"/>
    <cellStyle name="Heading 4 2 8 4 2" xfId="17744"/>
    <cellStyle name="Heading 4 2 8 4 3" xfId="17759"/>
    <cellStyle name="Heading 4 2 8 5" xfId="23456"/>
    <cellStyle name="Heading 4 2 8 5 2" xfId="17796"/>
    <cellStyle name="Heading 4 2 8 5 3" xfId="17804"/>
    <cellStyle name="Heading 4 2 8 6" xfId="23458"/>
    <cellStyle name="Heading 4 2 8 6 2" xfId="17816"/>
    <cellStyle name="Heading 4 2 8 6 3" xfId="23459"/>
    <cellStyle name="Heading 4 2 8 7" xfId="8470"/>
    <cellStyle name="Heading 4 2 8 8" xfId="8472"/>
    <cellStyle name="Heading 4 2 9" xfId="23460"/>
    <cellStyle name="Heading 4 2 9 2" xfId="23462"/>
    <cellStyle name="Heading 4 2 9 2 2" xfId="23464"/>
    <cellStyle name="Heading 4 2 9 2 2 2" xfId="23465"/>
    <cellStyle name="Heading 4 2 9 2 2 3" xfId="23466"/>
    <cellStyle name="Heading 4 2 9 2 3" xfId="3556"/>
    <cellStyle name="Heading 4 2 9 2 3 2" xfId="23467"/>
    <cellStyle name="Heading 4 2 9 2 3 3" xfId="23468"/>
    <cellStyle name="Heading 4 2 9 2 4" xfId="3561"/>
    <cellStyle name="Heading 4 2 9 2 4 2" xfId="23469"/>
    <cellStyle name="Heading 4 2 9 2 4 3" xfId="23470"/>
    <cellStyle name="Heading 4 2 9 2 5" xfId="23471"/>
    <cellStyle name="Heading 4 2 9 2 6" xfId="23473"/>
    <cellStyle name="Heading 4 2 9 3" xfId="23475"/>
    <cellStyle name="Heading 4 2 9 3 2" xfId="17876"/>
    <cellStyle name="Heading 4 2 9 3 3" xfId="3570"/>
    <cellStyle name="Heading 4 2 9 4" xfId="23477"/>
    <cellStyle name="Heading 4 2 9 4 2" xfId="17907"/>
    <cellStyle name="Heading 4 2 9 4 3" xfId="3583"/>
    <cellStyle name="Heading 4 2 9 5" xfId="23478"/>
    <cellStyle name="Heading 4 2 9 5 2" xfId="17920"/>
    <cellStyle name="Heading 4 2 9 5 3" xfId="17927"/>
    <cellStyle name="Heading 4 2 9 6" xfId="23479"/>
    <cellStyle name="Heading 4 2 9 6 2" xfId="17942"/>
    <cellStyle name="Heading 4 2 9 6 3" xfId="23480"/>
    <cellStyle name="Heading 4 2 9 7" xfId="8475"/>
    <cellStyle name="Heading 4 2 9 8" xfId="8477"/>
    <cellStyle name="Heading 4 3" xfId="11296"/>
    <cellStyle name="Heading 4 3 2" xfId="23481"/>
    <cellStyle name="Heading 4 3 2 2" xfId="23482"/>
    <cellStyle name="Heading 4 3 2 2 2" xfId="23483"/>
    <cellStyle name="Heading 4 3 2 2 3" xfId="14289"/>
    <cellStyle name="Heading 4 3 2 3" xfId="23484"/>
    <cellStyle name="Heading 4 3 2 3 2" xfId="20091"/>
    <cellStyle name="Heading 4 3 2 3 3" xfId="14302"/>
    <cellStyle name="Heading 4 3 2 4" xfId="23486"/>
    <cellStyle name="Heading 4 3 2 4 2" xfId="23487"/>
    <cellStyle name="Heading 4 3 2 4 3" xfId="14308"/>
    <cellStyle name="Heading 4 3 2 5" xfId="23489"/>
    <cellStyle name="Heading 4 3 2 6" xfId="23490"/>
    <cellStyle name="Heading 4 3 3" xfId="23491"/>
    <cellStyle name="Heading 4 3 3 2" xfId="23493"/>
    <cellStyle name="Heading 4 3 3 3" xfId="23496"/>
    <cellStyle name="Heading 4 3 4" xfId="23498"/>
    <cellStyle name="Heading 4 3 4 2" xfId="23501"/>
    <cellStyle name="Heading 4 3 4 3" xfId="23502"/>
    <cellStyle name="Heading 4 3 5" xfId="23503"/>
    <cellStyle name="Heading 4 3 5 2" xfId="23505"/>
    <cellStyle name="Heading 4 3 5 3" xfId="23506"/>
    <cellStyle name="Heading 4 3 6" xfId="18557"/>
    <cellStyle name="Heading 4 3 6 2" xfId="23507"/>
    <cellStyle name="Heading 4 3 6 3" xfId="23508"/>
    <cellStyle name="Heading 4 3 7" xfId="18559"/>
    <cellStyle name="Heading 4 3 8" xfId="23509"/>
    <cellStyle name="Heading 4 4" xfId="240"/>
    <cellStyle name="Heading 4 4 2" xfId="23510"/>
    <cellStyle name="Heading 4 4 2 2" xfId="1934"/>
    <cellStyle name="Heading 4 4 2 2 2" xfId="4130"/>
    <cellStyle name="Heading 4 4 2 2 3" xfId="4140"/>
    <cellStyle name="Heading 4 4 2 3" xfId="23511"/>
    <cellStyle name="Heading 4 4 2 3 2" xfId="23513"/>
    <cellStyle name="Heading 4 4 2 3 3" xfId="23515"/>
    <cellStyle name="Heading 4 4 2 4" xfId="23516"/>
    <cellStyle name="Heading 4 4 2 4 2" xfId="23518"/>
    <cellStyle name="Heading 4 4 2 4 3" xfId="23519"/>
    <cellStyle name="Heading 4 4 2 5" xfId="23520"/>
    <cellStyle name="Heading 4 4 2 6" xfId="23521"/>
    <cellStyle name="Heading 4 4 3" xfId="23522"/>
    <cellStyle name="Heading 4 4 3 2" xfId="1947"/>
    <cellStyle name="Heading 4 4 3 3" xfId="23525"/>
    <cellStyle name="Heading 4 4 4" xfId="23526"/>
    <cellStyle name="Heading 4 4 4 2" xfId="1956"/>
    <cellStyle name="Heading 4 4 4 3" xfId="23528"/>
    <cellStyle name="Heading 4 4 5" xfId="23529"/>
    <cellStyle name="Heading 4 4 5 2" xfId="1966"/>
    <cellStyle name="Heading 4 4 5 3" xfId="23530"/>
    <cellStyle name="Heading 4 4 6" xfId="18564"/>
    <cellStyle name="Heading 4 4 6 2" xfId="2054"/>
    <cellStyle name="Heading 4 4 6 3" xfId="23531"/>
    <cellStyle name="Heading 4 4 7" xfId="18566"/>
    <cellStyle name="Heading 4 4 8" xfId="23532"/>
    <cellStyle name="Heading 4 5" xfId="6004"/>
    <cellStyle name="Heading 4 5 2" xfId="23533"/>
    <cellStyle name="Heading 4 5 2 2" xfId="21073"/>
    <cellStyle name="Heading 4 5 2 2 2" xfId="21076"/>
    <cellStyle name="Heading 4 5 2 2 3" xfId="21079"/>
    <cellStyle name="Heading 4 5 2 3" xfId="18588"/>
    <cellStyle name="Heading 4 5 2 3 2" xfId="23534"/>
    <cellStyle name="Heading 4 5 2 3 3" xfId="23535"/>
    <cellStyle name="Heading 4 5 2 4" xfId="18591"/>
    <cellStyle name="Heading 4 5 2 4 2" xfId="23536"/>
    <cellStyle name="Heading 4 5 2 4 3" xfId="23537"/>
    <cellStyle name="Heading 4 5 2 5" xfId="23538"/>
    <cellStyle name="Heading 4 5 2 6" xfId="23539"/>
    <cellStyle name="Heading 4 5 3" xfId="23540"/>
    <cellStyle name="Heading 4 5 3 2" xfId="21099"/>
    <cellStyle name="Heading 4 5 3 3" xfId="21103"/>
    <cellStyle name="Heading 4 5 4" xfId="23541"/>
    <cellStyle name="Heading 4 5 4 2" xfId="21124"/>
    <cellStyle name="Heading 4 5 4 3" xfId="21128"/>
    <cellStyle name="Heading 4 5 5" xfId="23542"/>
    <cellStyle name="Heading 4 5 5 2" xfId="21157"/>
    <cellStyle name="Heading 4 5 5 3" xfId="21161"/>
    <cellStyle name="Heading 4 5 6" xfId="23543"/>
    <cellStyle name="Heading 4 5 6 2" xfId="21202"/>
    <cellStyle name="Heading 4 5 6 3" xfId="21209"/>
    <cellStyle name="Heading 4 5 7" xfId="23544"/>
    <cellStyle name="Heading 4 5 8" xfId="3683"/>
    <cellStyle name="Heading1" xfId="16883"/>
    <cellStyle name="Heading1 1" xfId="9829"/>
    <cellStyle name="Heading1 1 1" xfId="23546"/>
    <cellStyle name="Heading1 1 1 1" xfId="23547"/>
    <cellStyle name="Heading1 1 1 1 1" xfId="23548"/>
    <cellStyle name="Heading1 1 1 1 1 2" xfId="23549"/>
    <cellStyle name="Heading1 1 1 1 1 2 2" xfId="23551"/>
    <cellStyle name="Heading1 1 1 1 1 2 2 2" xfId="10335"/>
    <cellStyle name="Heading1 1 1 1 1 2 2 3" xfId="23552"/>
    <cellStyle name="Heading1 1 1 1 1 2 3" xfId="23554"/>
    <cellStyle name="Heading1 1 1 1 1 2 3 2" xfId="23555"/>
    <cellStyle name="Heading1 1 1 1 1 2 3 3" xfId="23556"/>
    <cellStyle name="Heading1 1 1 1 1 2 4" xfId="23558"/>
    <cellStyle name="Heading1 1 1 1 1 2 4 2" xfId="23559"/>
    <cellStyle name="Heading1 1 1 1 1 2 4 3" xfId="23561"/>
    <cellStyle name="Heading1 1 1 1 1 2 5" xfId="23564"/>
    <cellStyle name="Heading1 1 1 1 1 2 6" xfId="769"/>
    <cellStyle name="Heading1 1 1 1 1 3" xfId="23565"/>
    <cellStyle name="Heading1 1 1 1 1 3 2" xfId="23411"/>
    <cellStyle name="Heading1 1 1 1 1 3 3" xfId="23416"/>
    <cellStyle name="Heading1 1 1 1 1 4" xfId="23566"/>
    <cellStyle name="Heading1 1 1 1 1 4 2" xfId="18607"/>
    <cellStyle name="Heading1 1 1 1 1 4 3" xfId="18613"/>
    <cellStyle name="Heading1 1 1 1 1 5" xfId="23567"/>
    <cellStyle name="Heading1 1 1 1 1 5 2" xfId="17514"/>
    <cellStyle name="Heading1 1 1 1 1 5 3" xfId="17520"/>
    <cellStyle name="Heading1 1 1 1 1 6" xfId="21180"/>
    <cellStyle name="Heading1 1 1 1 1 6 2" xfId="17545"/>
    <cellStyle name="Heading1 1 1 1 1 6 3" xfId="17550"/>
    <cellStyle name="Heading1 1 1 1 1 7" xfId="21183"/>
    <cellStyle name="Heading1 1 1 1 1 8" xfId="23568"/>
    <cellStyle name="Heading1 1 1 1 2" xfId="23569"/>
    <cellStyle name="Heading1 1 1 1 2 2" xfId="23570"/>
    <cellStyle name="Heading1 1 1 1 2 2 2" xfId="12419"/>
    <cellStyle name="Heading1 1 1 1 2 2 3" xfId="12506"/>
    <cellStyle name="Heading1 1 1 1 2 3" xfId="23573"/>
    <cellStyle name="Heading1 1 1 1 2 3 2" xfId="23441"/>
    <cellStyle name="Heading1 1 1 1 2 3 3" xfId="23446"/>
    <cellStyle name="Heading1 1 1 1 2 4" xfId="23577"/>
    <cellStyle name="Heading1 1 1 1 2 4 2" xfId="17656"/>
    <cellStyle name="Heading1 1 1 1 2 4 3" xfId="17678"/>
    <cellStyle name="Heading1 1 1 1 2 5" xfId="23579"/>
    <cellStyle name="Heading1 1 1 1 2 6" xfId="23581"/>
    <cellStyle name="Heading1 1 1 1 3" xfId="8300"/>
    <cellStyle name="Heading1 1 1 1 3 2" xfId="3538"/>
    <cellStyle name="Heading1 1 1 1 3 3" xfId="3550"/>
    <cellStyle name="Heading1 1 1 1 4" xfId="8302"/>
    <cellStyle name="Heading1 1 1 1 4 2" xfId="23584"/>
    <cellStyle name="Heading1 1 1 1 4 3" xfId="23587"/>
    <cellStyle name="Heading1 1 1 1 5" xfId="22915"/>
    <cellStyle name="Heading1 1 1 1 5 2" xfId="23588"/>
    <cellStyle name="Heading1 1 1 1 5 3" xfId="23589"/>
    <cellStyle name="Heading1 1 1 1 6" xfId="23590"/>
    <cellStyle name="Heading1 1 1 1 6 2" xfId="23591"/>
    <cellStyle name="Heading1 1 1 1 6 3" xfId="23592"/>
    <cellStyle name="Heading1 1 1 1 7" xfId="23593"/>
    <cellStyle name="Heading1 1 1 1 8" xfId="23594"/>
    <cellStyle name="Heading1 1 1 2" xfId="23596"/>
    <cellStyle name="Heading1 1 1 2 2" xfId="23597"/>
    <cellStyle name="Heading1 1 1 2 2 2" xfId="23598"/>
    <cellStyle name="Heading1 1 1 2 2 3" xfId="23599"/>
    <cellStyle name="Heading1 1 1 2 3" xfId="23600"/>
    <cellStyle name="Heading1 1 1 2 3 2" xfId="3754"/>
    <cellStyle name="Heading1 1 1 2 3 3" xfId="3770"/>
    <cellStyle name="Heading1 1 1 2 4" xfId="22917"/>
    <cellStyle name="Heading1 1 1 2 4 2" xfId="3368"/>
    <cellStyle name="Heading1 1 1 2 4 3" xfId="3370"/>
    <cellStyle name="Heading1 1 1 2 5" xfId="22919"/>
    <cellStyle name="Heading1 1 1 2 6" xfId="23601"/>
    <cellStyle name="Heading1 1 1 3" xfId="23603"/>
    <cellStyle name="Heading1 1 1 3 2" xfId="23604"/>
    <cellStyle name="Heading1 1 1 3 3" xfId="23605"/>
    <cellStyle name="Heading1 1 1 4" xfId="23606"/>
    <cellStyle name="Heading1 1 1 4 2" xfId="2712"/>
    <cellStyle name="Heading1 1 1 4 3" xfId="23607"/>
    <cellStyle name="Heading1 1 1 5" xfId="23608"/>
    <cellStyle name="Heading1 1 1 5 2" xfId="23609"/>
    <cellStyle name="Heading1 1 1 5 3" xfId="23610"/>
    <cellStyle name="Heading1 1 1 6" xfId="23611"/>
    <cellStyle name="Heading1 1 1 6 2" xfId="23612"/>
    <cellStyle name="Heading1 1 1 6 3" xfId="20664"/>
    <cellStyle name="Heading1 1 1 7" xfId="23614"/>
    <cellStyle name="Heading1 1 1 8" xfId="23616"/>
    <cellStyle name="Heading1 1 2" xfId="9832"/>
    <cellStyle name="Heading1 1 2 2" xfId="23618"/>
    <cellStyle name="Heading1 1 2 2 2" xfId="19405"/>
    <cellStyle name="Heading1 1 2 2 3" xfId="23619"/>
    <cellStyle name="Heading1 1 2 3" xfId="23621"/>
    <cellStyle name="Heading1 1 2 3 2" xfId="23622"/>
    <cellStyle name="Heading1 1 2 3 3" xfId="23623"/>
    <cellStyle name="Heading1 1 2 4" xfId="23624"/>
    <cellStyle name="Heading1 1 2 4 2" xfId="2751"/>
    <cellStyle name="Heading1 1 2 4 3" xfId="23625"/>
    <cellStyle name="Heading1 1 2 5" xfId="23626"/>
    <cellStyle name="Heading1 1 2 6" xfId="23627"/>
    <cellStyle name="Heading1 1 3" xfId="9835"/>
    <cellStyle name="Heading1 1 3 2" xfId="23629"/>
    <cellStyle name="Heading1 1 3 3" xfId="23631"/>
    <cellStyle name="Heading1 1 4" xfId="23633"/>
    <cellStyle name="Heading1 1 4 2" xfId="12366"/>
    <cellStyle name="Heading1 1 4 3" xfId="12370"/>
    <cellStyle name="Heading1 1 5" xfId="23636"/>
    <cellStyle name="Heading1 1 5 2" xfId="23637"/>
    <cellStyle name="Heading1 1 5 3" xfId="23639"/>
    <cellStyle name="Heading1 1 6" xfId="23642"/>
    <cellStyle name="Heading1 1 6 2" xfId="23643"/>
    <cellStyle name="Heading1 1 6 3" xfId="23644"/>
    <cellStyle name="Heading1 1 7" xfId="23645"/>
    <cellStyle name="Heading1 1 8" xfId="23646"/>
    <cellStyle name="Heading1 1_Beda Waktu TMP2" xfId="23648"/>
    <cellStyle name="Heading1 2" xfId="9837"/>
    <cellStyle name="Heading1 2 2" xfId="9841"/>
    <cellStyle name="Heading1 2 3" xfId="9844"/>
    <cellStyle name="Heading1 3" xfId="9846"/>
    <cellStyle name="Heading1 4" xfId="9849"/>
    <cellStyle name="Heading1_24 Mar PWC- TR-FA Fiskla SPT Final 2006 taxrev2-hendro" xfId="1697"/>
    <cellStyle name="Heading2" xfId="16886"/>
    <cellStyle name="Heading2 2" xfId="9887"/>
    <cellStyle name="Heading2 2 2" xfId="9890"/>
    <cellStyle name="Heading2 2 2 2" xfId="16189"/>
    <cellStyle name="Heading2 2 2 3" xfId="23650"/>
    <cellStyle name="Heading2 2 3" xfId="9892"/>
    <cellStyle name="Heading2 2 3 2" xfId="23652"/>
    <cellStyle name="Heading2 2 3 3" xfId="23654"/>
    <cellStyle name="Heading2 2 4" xfId="23655"/>
    <cellStyle name="Heading2 2 4 2" xfId="23657"/>
    <cellStyle name="Heading2 2 4 3" xfId="23659"/>
    <cellStyle name="Heading2 2 5" xfId="23660"/>
    <cellStyle name="Heading2 2 6" xfId="23661"/>
    <cellStyle name="Heading2 3" xfId="9894"/>
    <cellStyle name="Heading2 3 2" xfId="23663"/>
    <cellStyle name="Heading2 3 3" xfId="23665"/>
    <cellStyle name="Heading2 4" xfId="9897"/>
    <cellStyle name="Heading2 4 2" xfId="23667"/>
    <cellStyle name="Heading2 4 3" xfId="23669"/>
    <cellStyle name="Heading2 5" xfId="23672"/>
    <cellStyle name="Heading2 5 2" xfId="23676"/>
    <cellStyle name="Heading2 5 3" xfId="23680"/>
    <cellStyle name="Heading2 6" xfId="23683"/>
    <cellStyle name="Heading2 6 2" xfId="14356"/>
    <cellStyle name="Heading2 6 3" xfId="14359"/>
    <cellStyle name="Heading2 7" xfId="23686"/>
    <cellStyle name="Heading2 8" xfId="23687"/>
    <cellStyle name="Hyperlink 10" xfId="23690"/>
    <cellStyle name="Hyperlink 10 2" xfId="23691"/>
    <cellStyle name="Hyperlink 10 2 2" xfId="14186"/>
    <cellStyle name="Hyperlink 10 2 2 2" xfId="23694"/>
    <cellStyle name="Hyperlink 10 2 2 3" xfId="23695"/>
    <cellStyle name="Hyperlink 10 2 3" xfId="23696"/>
    <cellStyle name="Hyperlink 10 2 3 2" xfId="23699"/>
    <cellStyle name="Hyperlink 10 2 3 3" xfId="23700"/>
    <cellStyle name="Hyperlink 10 2 4" xfId="23701"/>
    <cellStyle name="Hyperlink 10 2 4 2" xfId="23702"/>
    <cellStyle name="Hyperlink 10 2 4 3" xfId="23703"/>
    <cellStyle name="Hyperlink 10 2 5" xfId="23704"/>
    <cellStyle name="Hyperlink 10 2 6" xfId="23705"/>
    <cellStyle name="Hyperlink 10 3" xfId="23707"/>
    <cellStyle name="Hyperlink 10 3 2" xfId="14193"/>
    <cellStyle name="Hyperlink 10 3 3" xfId="14660"/>
    <cellStyle name="Hyperlink 10 4" xfId="23709"/>
    <cellStyle name="Hyperlink 10 4 2" xfId="14205"/>
    <cellStyle name="Hyperlink 10 4 3" xfId="14733"/>
    <cellStyle name="Hyperlink 10 5" xfId="23711"/>
    <cellStyle name="Hyperlink 10 5 2" xfId="14217"/>
    <cellStyle name="Hyperlink 10 5 3" xfId="14850"/>
    <cellStyle name="Hyperlink 10 6" xfId="23712"/>
    <cellStyle name="Hyperlink 10 6 2" xfId="9641"/>
    <cellStyle name="Hyperlink 10 6 3" xfId="14969"/>
    <cellStyle name="Hyperlink 10 7" xfId="12226"/>
    <cellStyle name="Hyperlink 10 8" xfId="12229"/>
    <cellStyle name="Hyperlink 11" xfId="23713"/>
    <cellStyle name="Hyperlink 11 2" xfId="23714"/>
    <cellStyle name="Hyperlink 11 2 2" xfId="16329"/>
    <cellStyle name="Hyperlink 11 2 2 2" xfId="23716"/>
    <cellStyle name="Hyperlink 11 2 2 3" xfId="23717"/>
    <cellStyle name="Hyperlink 11 2 3" xfId="23718"/>
    <cellStyle name="Hyperlink 11 2 3 2" xfId="23721"/>
    <cellStyle name="Hyperlink 11 2 3 3" xfId="23722"/>
    <cellStyle name="Hyperlink 11 2 4" xfId="23725"/>
    <cellStyle name="Hyperlink 11 2 4 2" xfId="23728"/>
    <cellStyle name="Hyperlink 11 2 4 3" xfId="23731"/>
    <cellStyle name="Hyperlink 11 2 5" xfId="23734"/>
    <cellStyle name="Hyperlink 11 2 6" xfId="23735"/>
    <cellStyle name="Hyperlink 11 3" xfId="23739"/>
    <cellStyle name="Hyperlink 11 3 2" xfId="5124"/>
    <cellStyle name="Hyperlink 11 3 3" xfId="5129"/>
    <cellStyle name="Hyperlink 11 4" xfId="23740"/>
    <cellStyle name="Hyperlink 11 4 2" xfId="16349"/>
    <cellStyle name="Hyperlink 11 4 3" xfId="23741"/>
    <cellStyle name="Hyperlink 11 5" xfId="23742"/>
    <cellStyle name="Hyperlink 11 5 2" xfId="16359"/>
    <cellStyle name="Hyperlink 11 5 3" xfId="23744"/>
    <cellStyle name="Hyperlink 11 6" xfId="23748"/>
    <cellStyle name="Hyperlink 11 6 2" xfId="16364"/>
    <cellStyle name="Hyperlink 11 6 3" xfId="23749"/>
    <cellStyle name="Hyperlink 11 7" xfId="12237"/>
    <cellStyle name="Hyperlink 11 8" xfId="12239"/>
    <cellStyle name="Hyperlink 12" xfId="23750"/>
    <cellStyle name="Hyperlink 12 2" xfId="23751"/>
    <cellStyle name="Hyperlink 12 2 2" xfId="23752"/>
    <cellStyle name="Hyperlink 12 2 2 2" xfId="23754"/>
    <cellStyle name="Hyperlink 12 2 2 3" xfId="23755"/>
    <cellStyle name="Hyperlink 12 2 3" xfId="23756"/>
    <cellStyle name="Hyperlink 12 2 3 2" xfId="23758"/>
    <cellStyle name="Hyperlink 12 2 3 3" xfId="23759"/>
    <cellStyle name="Hyperlink 12 2 4" xfId="23760"/>
    <cellStyle name="Hyperlink 12 2 4 2" xfId="23761"/>
    <cellStyle name="Hyperlink 12 2 4 3" xfId="23762"/>
    <cellStyle name="Hyperlink 12 2 5" xfId="23763"/>
    <cellStyle name="Hyperlink 12 2 6" xfId="23764"/>
    <cellStyle name="Hyperlink 12 3" xfId="23766"/>
    <cellStyle name="Hyperlink 12 3 2" xfId="23767"/>
    <cellStyle name="Hyperlink 12 3 3" xfId="23768"/>
    <cellStyle name="Hyperlink 12 4" xfId="23769"/>
    <cellStyle name="Hyperlink 12 4 2" xfId="23770"/>
    <cellStyle name="Hyperlink 12 4 3" xfId="23771"/>
    <cellStyle name="Hyperlink 12 5" xfId="23774"/>
    <cellStyle name="Hyperlink 12 5 2" xfId="23775"/>
    <cellStyle name="Hyperlink 12 5 3" xfId="23777"/>
    <cellStyle name="Hyperlink 12 6" xfId="23780"/>
    <cellStyle name="Hyperlink 12 6 2" xfId="23781"/>
    <cellStyle name="Hyperlink 12 6 3" xfId="23782"/>
    <cellStyle name="Hyperlink 12 7" xfId="23783"/>
    <cellStyle name="Hyperlink 12 8" xfId="6464"/>
    <cellStyle name="Hyperlink 13" xfId="23784"/>
    <cellStyle name="Hyperlink 13 2" xfId="23786"/>
    <cellStyle name="Hyperlink 13 2 2" xfId="23787"/>
    <cellStyle name="Hyperlink 13 2 2 2" xfId="23789"/>
    <cellStyle name="Hyperlink 13 2 2 3" xfId="23791"/>
    <cellStyle name="Hyperlink 13 2 3" xfId="23794"/>
    <cellStyle name="Hyperlink 13 2 3 2" xfId="23796"/>
    <cellStyle name="Hyperlink 13 2 3 3" xfId="23798"/>
    <cellStyle name="Hyperlink 13 2 4" xfId="23801"/>
    <cellStyle name="Hyperlink 13 2 4 2" xfId="23802"/>
    <cellStyle name="Hyperlink 13 2 4 3" xfId="23804"/>
    <cellStyle name="Hyperlink 13 2 5" xfId="23806"/>
    <cellStyle name="Hyperlink 13 2 6" xfId="23807"/>
    <cellStyle name="Hyperlink 13 3" xfId="23809"/>
    <cellStyle name="Hyperlink 13 3 2" xfId="23810"/>
    <cellStyle name="Hyperlink 13 3 3" xfId="23811"/>
    <cellStyle name="Hyperlink 13 4" xfId="23812"/>
    <cellStyle name="Hyperlink 13 4 2" xfId="23813"/>
    <cellStyle name="Hyperlink 13 4 3" xfId="23814"/>
    <cellStyle name="Hyperlink 13 5" xfId="23816"/>
    <cellStyle name="Hyperlink 13 5 2" xfId="23817"/>
    <cellStyle name="Hyperlink 13 5 3" xfId="23818"/>
    <cellStyle name="Hyperlink 13 6" xfId="23820"/>
    <cellStyle name="Hyperlink 13 6 2" xfId="23821"/>
    <cellStyle name="Hyperlink 13 6 3" xfId="23822"/>
    <cellStyle name="Hyperlink 13 7" xfId="23823"/>
    <cellStyle name="Hyperlink 13 8" xfId="6471"/>
    <cellStyle name="Hyperlink 14" xfId="17326"/>
    <cellStyle name="Hyperlink 14 2" xfId="17328"/>
    <cellStyle name="Hyperlink 14 2 2" xfId="19469"/>
    <cellStyle name="Hyperlink 14 2 2 2" xfId="500"/>
    <cellStyle name="Hyperlink 14 2 2 3" xfId="1740"/>
    <cellStyle name="Hyperlink 14 2 3" xfId="23825"/>
    <cellStyle name="Hyperlink 14 2 3 2" xfId="23827"/>
    <cellStyle name="Hyperlink 14 2 3 3" xfId="23828"/>
    <cellStyle name="Hyperlink 14 2 4" xfId="23830"/>
    <cellStyle name="Hyperlink 14 2 4 2" xfId="23831"/>
    <cellStyle name="Hyperlink 14 2 4 3" xfId="23832"/>
    <cellStyle name="Hyperlink 14 2 5" xfId="9249"/>
    <cellStyle name="Hyperlink 14 2 6" xfId="9252"/>
    <cellStyle name="Hyperlink 14 3" xfId="17330"/>
    <cellStyle name="Hyperlink 14 3 2" xfId="23833"/>
    <cellStyle name="Hyperlink 14 3 3" xfId="23834"/>
    <cellStyle name="Hyperlink 14 4" xfId="23835"/>
    <cellStyle name="Hyperlink 14 4 2" xfId="23836"/>
    <cellStyle name="Hyperlink 14 4 3" xfId="23837"/>
    <cellStyle name="Hyperlink 14 5" xfId="23839"/>
    <cellStyle name="Hyperlink 14 5 2" xfId="23840"/>
    <cellStyle name="Hyperlink 14 5 3" xfId="23841"/>
    <cellStyle name="Hyperlink 14 6" xfId="23843"/>
    <cellStyle name="Hyperlink 14 6 2" xfId="23844"/>
    <cellStyle name="Hyperlink 14 6 3" xfId="23845"/>
    <cellStyle name="Hyperlink 14 7" xfId="23846"/>
    <cellStyle name="Hyperlink 14 8" xfId="6473"/>
    <cellStyle name="Hyperlink 15" xfId="5300"/>
    <cellStyle name="Hyperlink 15 2" xfId="17332"/>
    <cellStyle name="Hyperlink 15 2 2" xfId="15176"/>
    <cellStyle name="Hyperlink 15 2 2 2" xfId="23847"/>
    <cellStyle name="Hyperlink 15 2 2 3" xfId="23849"/>
    <cellStyle name="Hyperlink 15 2 3" xfId="15182"/>
    <cellStyle name="Hyperlink 15 2 3 2" xfId="23851"/>
    <cellStyle name="Hyperlink 15 2 3 3" xfId="23853"/>
    <cellStyle name="Hyperlink 15 2 4" xfId="23856"/>
    <cellStyle name="Hyperlink 15 2 4 2" xfId="23858"/>
    <cellStyle name="Hyperlink 15 2 4 3" xfId="23860"/>
    <cellStyle name="Hyperlink 15 2 5" xfId="11071"/>
    <cellStyle name="Hyperlink 15 2 6" xfId="11074"/>
    <cellStyle name="Hyperlink 15 3" xfId="17335"/>
    <cellStyle name="Hyperlink 15 3 2" xfId="18181"/>
    <cellStyle name="Hyperlink 15 3 3" xfId="10309"/>
    <cellStyle name="Hyperlink 15 4" xfId="23862"/>
    <cellStyle name="Hyperlink 15 4 2" xfId="18195"/>
    <cellStyle name="Hyperlink 15 4 3" xfId="23864"/>
    <cellStyle name="Hyperlink 15 5" xfId="23866"/>
    <cellStyle name="Hyperlink 15 5 2" xfId="18205"/>
    <cellStyle name="Hyperlink 15 5 3" xfId="23868"/>
    <cellStyle name="Hyperlink 15 6" xfId="18651"/>
    <cellStyle name="Hyperlink 15 6 2" xfId="18214"/>
    <cellStyle name="Hyperlink 15 6 3" xfId="23870"/>
    <cellStyle name="Hyperlink 15 7" xfId="18654"/>
    <cellStyle name="Hyperlink 15 8" xfId="6226"/>
    <cellStyle name="Hyperlink 16" xfId="5304"/>
    <cellStyle name="Hyperlink 16 2" xfId="17338"/>
    <cellStyle name="Hyperlink 16 2 2" xfId="15233"/>
    <cellStyle name="Hyperlink 16 2 2 2" xfId="23872"/>
    <cellStyle name="Hyperlink 16 2 2 3" xfId="23874"/>
    <cellStyle name="Hyperlink 16 2 3" xfId="15237"/>
    <cellStyle name="Hyperlink 16 2 3 2" xfId="23876"/>
    <cellStyle name="Hyperlink 16 2 3 3" xfId="23878"/>
    <cellStyle name="Hyperlink 16 2 4" xfId="23880"/>
    <cellStyle name="Hyperlink 16 2 4 2" xfId="23882"/>
    <cellStyle name="Hyperlink 16 2 4 3" xfId="23884"/>
    <cellStyle name="Hyperlink 16 2 5" xfId="23886"/>
    <cellStyle name="Hyperlink 16 2 6" xfId="23888"/>
    <cellStyle name="Hyperlink 16 3" xfId="17341"/>
    <cellStyle name="Hyperlink 16 3 2" xfId="3697"/>
    <cellStyle name="Hyperlink 16 3 3" xfId="3711"/>
    <cellStyle name="Hyperlink 16 4" xfId="23890"/>
    <cellStyle name="Hyperlink 16 4 2" xfId="23892"/>
    <cellStyle name="Hyperlink 16 4 3" xfId="23894"/>
    <cellStyle name="Hyperlink 16 5" xfId="23896"/>
    <cellStyle name="Hyperlink 16 5 2" xfId="23898"/>
    <cellStyle name="Hyperlink 16 5 3" xfId="23900"/>
    <cellStyle name="Hyperlink 16 6" xfId="18658"/>
    <cellStyle name="Hyperlink 16 6 2" xfId="23902"/>
    <cellStyle name="Hyperlink 16 6 3" xfId="23904"/>
    <cellStyle name="Hyperlink 16 7" xfId="18661"/>
    <cellStyle name="Hyperlink 16 8" xfId="3799"/>
    <cellStyle name="Hyperlink 17" xfId="17346"/>
    <cellStyle name="Hyperlink 17 2" xfId="23908"/>
    <cellStyle name="Hyperlink 17 2 2" xfId="23909"/>
    <cellStyle name="Hyperlink 17 2 2 2" xfId="23911"/>
    <cellStyle name="Hyperlink 17 2 2 3" xfId="23912"/>
    <cellStyle name="Hyperlink 17 2 3" xfId="23913"/>
    <cellStyle name="Hyperlink 17 2 3 2" xfId="23915"/>
    <cellStyle name="Hyperlink 17 2 3 3" xfId="23916"/>
    <cellStyle name="Hyperlink 17 2 4" xfId="23917"/>
    <cellStyle name="Hyperlink 17 2 4 2" xfId="7948"/>
    <cellStyle name="Hyperlink 17 2 4 3" xfId="7950"/>
    <cellStyle name="Hyperlink 17 2 5" xfId="9308"/>
    <cellStyle name="Hyperlink 17 2 6" xfId="9311"/>
    <cellStyle name="Hyperlink 17 3" xfId="23920"/>
    <cellStyle name="Hyperlink 17 3 2" xfId="23921"/>
    <cellStyle name="Hyperlink 17 3 3" xfId="23922"/>
    <cellStyle name="Hyperlink 17 4" xfId="23923"/>
    <cellStyle name="Hyperlink 17 4 2" xfId="23926"/>
    <cellStyle name="Hyperlink 17 4 3" xfId="23928"/>
    <cellStyle name="Hyperlink 17 5" xfId="23929"/>
    <cellStyle name="Hyperlink 17 5 2" xfId="23930"/>
    <cellStyle name="Hyperlink 17 5 3" xfId="23931"/>
    <cellStyle name="Hyperlink 17 6" xfId="18669"/>
    <cellStyle name="Hyperlink 17 6 2" xfId="23933"/>
    <cellStyle name="Hyperlink 17 6 3" xfId="23935"/>
    <cellStyle name="Hyperlink 17 7" xfId="18673"/>
    <cellStyle name="Hyperlink 17 8" xfId="3376"/>
    <cellStyle name="Hyperlink 18" xfId="17350"/>
    <cellStyle name="Hyperlink 18 2" xfId="23936"/>
    <cellStyle name="Hyperlink 18 2 2" xfId="23937"/>
    <cellStyle name="Hyperlink 18 2 2 2" xfId="23938"/>
    <cellStyle name="Hyperlink 18 2 2 3" xfId="23939"/>
    <cellStyle name="Hyperlink 18 2 3" xfId="23940"/>
    <cellStyle name="Hyperlink 18 2 3 2" xfId="23941"/>
    <cellStyle name="Hyperlink 18 2 3 3" xfId="23942"/>
    <cellStyle name="Hyperlink 18 2 4" xfId="23943"/>
    <cellStyle name="Hyperlink 18 2 4 2" xfId="23944"/>
    <cellStyle name="Hyperlink 18 2 4 3" xfId="23945"/>
    <cellStyle name="Hyperlink 18 2 5" xfId="11118"/>
    <cellStyle name="Hyperlink 18 2 6" xfId="11120"/>
    <cellStyle name="Hyperlink 18 3" xfId="23946"/>
    <cellStyle name="Hyperlink 18 3 2" xfId="20115"/>
    <cellStyle name="Hyperlink 18 3 3" xfId="20119"/>
    <cellStyle name="Hyperlink 18 4" xfId="23947"/>
    <cellStyle name="Hyperlink 18 4 2" xfId="23951"/>
    <cellStyle name="Hyperlink 18 4 3" xfId="5223"/>
    <cellStyle name="Hyperlink 18 5" xfId="23952"/>
    <cellStyle name="Hyperlink 18 5 2" xfId="23953"/>
    <cellStyle name="Hyperlink 18 5 3" xfId="23954"/>
    <cellStyle name="Hyperlink 18 6" xfId="23956"/>
    <cellStyle name="Hyperlink 18 6 2" xfId="23957"/>
    <cellStyle name="Hyperlink 18 6 3" xfId="23958"/>
    <cellStyle name="Hyperlink 18 7" xfId="23960"/>
    <cellStyle name="Hyperlink 18 8" xfId="3617"/>
    <cellStyle name="Hyperlink 19" xfId="23963"/>
    <cellStyle name="Hyperlink 19 2" xfId="23964"/>
    <cellStyle name="Hyperlink 19 2 2" xfId="23965"/>
    <cellStyle name="Hyperlink 19 2 2 2" xfId="23966"/>
    <cellStyle name="Hyperlink 19 2 2 3" xfId="23967"/>
    <cellStyle name="Hyperlink 19 2 3" xfId="23968"/>
    <cellStyle name="Hyperlink 19 2 3 2" xfId="23969"/>
    <cellStyle name="Hyperlink 19 2 3 3" xfId="23970"/>
    <cellStyle name="Hyperlink 19 2 4" xfId="23971"/>
    <cellStyle name="Hyperlink 19 2 4 2" xfId="23972"/>
    <cellStyle name="Hyperlink 19 2 4 3" xfId="23973"/>
    <cellStyle name="Hyperlink 19 2 5" xfId="23974"/>
    <cellStyle name="Hyperlink 19 2 6" xfId="23975"/>
    <cellStyle name="Hyperlink 19 3" xfId="23976"/>
    <cellStyle name="Hyperlink 19 3 2" xfId="23977"/>
    <cellStyle name="Hyperlink 19 3 3" xfId="23978"/>
    <cellStyle name="Hyperlink 19 4" xfId="23979"/>
    <cellStyle name="Hyperlink 19 4 2" xfId="23984"/>
    <cellStyle name="Hyperlink 19 4 3" xfId="23986"/>
    <cellStyle name="Hyperlink 19 5" xfId="23987"/>
    <cellStyle name="Hyperlink 19 5 2" xfId="23988"/>
    <cellStyle name="Hyperlink 19 5 3" xfId="23989"/>
    <cellStyle name="Hyperlink 19 6" xfId="23992"/>
    <cellStyle name="Hyperlink 19 6 2" xfId="23994"/>
    <cellStyle name="Hyperlink 19 6 3" xfId="23996"/>
    <cellStyle name="Hyperlink 19 7" xfId="23999"/>
    <cellStyle name="Hyperlink 19 8" xfId="6240"/>
    <cellStyle name="Hyperlink 2" xfId="24001"/>
    <cellStyle name="Hyperlink 2 10" xfId="24002"/>
    <cellStyle name="Hyperlink 2 11" xfId="24003"/>
    <cellStyle name="Hyperlink 2 2" xfId="17049"/>
    <cellStyle name="Hyperlink 2 2 2" xfId="24005"/>
    <cellStyle name="Hyperlink 2 2 2 2" xfId="24007"/>
    <cellStyle name="Hyperlink 2 2 2 2 2" xfId="24009"/>
    <cellStyle name="Hyperlink 2 2 2 2 3" xfId="24010"/>
    <cellStyle name="Hyperlink 2 2 2 3" xfId="24012"/>
    <cellStyle name="Hyperlink 2 2 2 3 2" xfId="24013"/>
    <cellStyle name="Hyperlink 2 2 2 3 3" xfId="24014"/>
    <cellStyle name="Hyperlink 2 2 2 4" xfId="14492"/>
    <cellStyle name="Hyperlink 2 2 2 4 2" xfId="15596"/>
    <cellStyle name="Hyperlink 2 2 2 4 3" xfId="15598"/>
    <cellStyle name="Hyperlink 2 2 2 5" xfId="14495"/>
    <cellStyle name="Hyperlink 2 2 2 6" xfId="15602"/>
    <cellStyle name="Hyperlink 2 2 3" xfId="24016"/>
    <cellStyle name="Hyperlink 2 2 3 2" xfId="24017"/>
    <cellStyle name="Hyperlink 2 2 3 3" xfId="24018"/>
    <cellStyle name="Hyperlink 2 2 4" xfId="24020"/>
    <cellStyle name="Hyperlink 2 2 4 2" xfId="24021"/>
    <cellStyle name="Hyperlink 2 2 4 3" xfId="24022"/>
    <cellStyle name="Hyperlink 2 2 5" xfId="4059"/>
    <cellStyle name="Hyperlink 2 2 5 2" xfId="24023"/>
    <cellStyle name="Hyperlink 2 2 5 3" xfId="24024"/>
    <cellStyle name="Hyperlink 2 2 6" xfId="4061"/>
    <cellStyle name="Hyperlink 2 2 6 2" xfId="24025"/>
    <cellStyle name="Hyperlink 2 2 6 3" xfId="24026"/>
    <cellStyle name="Hyperlink 2 2 7" xfId="24028"/>
    <cellStyle name="Hyperlink 2 2 8" xfId="24030"/>
    <cellStyle name="Hyperlink 2 3" xfId="24032"/>
    <cellStyle name="Hyperlink 2 3 2" xfId="24034"/>
    <cellStyle name="Hyperlink 2 3 2 2" xfId="24036"/>
    <cellStyle name="Hyperlink 2 3 2 2 2" xfId="10714"/>
    <cellStyle name="Hyperlink 2 3 2 2 3" xfId="24037"/>
    <cellStyle name="Hyperlink 2 3 2 3" xfId="24039"/>
    <cellStyle name="Hyperlink 2 3 2 3 2" xfId="24040"/>
    <cellStyle name="Hyperlink 2 3 2 3 3" xfId="24041"/>
    <cellStyle name="Hyperlink 2 3 2 4" xfId="15618"/>
    <cellStyle name="Hyperlink 2 3 2 4 2" xfId="24044"/>
    <cellStyle name="Hyperlink 2 3 2 4 3" xfId="5726"/>
    <cellStyle name="Hyperlink 2 3 2 5" xfId="15622"/>
    <cellStyle name="Hyperlink 2 3 2 6" xfId="24045"/>
    <cellStyle name="Hyperlink 2 3 3" xfId="24047"/>
    <cellStyle name="Hyperlink 2 3 3 2" xfId="24048"/>
    <cellStyle name="Hyperlink 2 3 3 3" xfId="24049"/>
    <cellStyle name="Hyperlink 2 3 4" xfId="24051"/>
    <cellStyle name="Hyperlink 2 3 4 2" xfId="7586"/>
    <cellStyle name="Hyperlink 2 3 4 3" xfId="7603"/>
    <cellStyle name="Hyperlink 2 3 5" xfId="4064"/>
    <cellStyle name="Hyperlink 2 3 5 2" xfId="7678"/>
    <cellStyle name="Hyperlink 2 3 5 3" xfId="7709"/>
    <cellStyle name="Hyperlink 2 3 6" xfId="4066"/>
    <cellStyle name="Hyperlink 2 3 6 2" xfId="7768"/>
    <cellStyle name="Hyperlink 2 3 6 3" xfId="7779"/>
    <cellStyle name="Hyperlink 2 3 7" xfId="24052"/>
    <cellStyle name="Hyperlink 2 3 8" xfId="24053"/>
    <cellStyle name="Hyperlink 2 4" xfId="24056"/>
    <cellStyle name="Hyperlink 2 4 2" xfId="24059"/>
    <cellStyle name="Hyperlink 2 4 2 2" xfId="24062"/>
    <cellStyle name="Hyperlink 2 4 2 2 2" xfId="20402"/>
    <cellStyle name="Hyperlink 2 4 2 2 3" xfId="24063"/>
    <cellStyle name="Hyperlink 2 4 2 3" xfId="24066"/>
    <cellStyle name="Hyperlink 2 4 2 3 2" xfId="24067"/>
    <cellStyle name="Hyperlink 2 4 2 3 3" xfId="24068"/>
    <cellStyle name="Hyperlink 2 4 2 4" xfId="24069"/>
    <cellStyle name="Hyperlink 2 4 2 4 2" xfId="24070"/>
    <cellStyle name="Hyperlink 2 4 2 4 3" xfId="16082"/>
    <cellStyle name="Hyperlink 2 4 2 5" xfId="24071"/>
    <cellStyle name="Hyperlink 2 4 2 6" xfId="24072"/>
    <cellStyle name="Hyperlink 2 4 3" xfId="24075"/>
    <cellStyle name="Hyperlink 2 4 3 2" xfId="24076"/>
    <cellStyle name="Hyperlink 2 4 3 3" xfId="24077"/>
    <cellStyle name="Hyperlink 2 4 4" xfId="24080"/>
    <cellStyle name="Hyperlink 2 4 4 2" xfId="24081"/>
    <cellStyle name="Hyperlink 2 4 4 3" xfId="24082"/>
    <cellStyle name="Hyperlink 2 4 5" xfId="4070"/>
    <cellStyle name="Hyperlink 2 4 5 2" xfId="24085"/>
    <cellStyle name="Hyperlink 2 4 5 3" xfId="24086"/>
    <cellStyle name="Hyperlink 2 4 6" xfId="4072"/>
    <cellStyle name="Hyperlink 2 4 6 2" xfId="24087"/>
    <cellStyle name="Hyperlink 2 4 6 3" xfId="24088"/>
    <cellStyle name="Hyperlink 2 4 7" xfId="24090"/>
    <cellStyle name="Hyperlink 2 4 8" xfId="24092"/>
    <cellStyle name="Hyperlink 2 5" xfId="24097"/>
    <cellStyle name="Hyperlink 2 5 2" xfId="24100"/>
    <cellStyle name="Hyperlink 2 5 2 2" xfId="24103"/>
    <cellStyle name="Hyperlink 2 5 2 3" xfId="24106"/>
    <cellStyle name="Hyperlink 2 5 3" xfId="24109"/>
    <cellStyle name="Hyperlink 2 5 3 2" xfId="24110"/>
    <cellStyle name="Hyperlink 2 5 3 3" xfId="24111"/>
    <cellStyle name="Hyperlink 2 5 4" xfId="24114"/>
    <cellStyle name="Hyperlink 2 5 4 2" xfId="22573"/>
    <cellStyle name="Hyperlink 2 5 4 3" xfId="24116"/>
    <cellStyle name="Hyperlink 2 5 5" xfId="4076"/>
    <cellStyle name="Hyperlink 2 5 6" xfId="4078"/>
    <cellStyle name="Hyperlink 2 6" xfId="24122"/>
    <cellStyle name="Hyperlink 2 6 2" xfId="24125"/>
    <cellStyle name="Hyperlink 2 6 3" xfId="24128"/>
    <cellStyle name="Hyperlink 2 7" xfId="617"/>
    <cellStyle name="Hyperlink 2 7 2" xfId="626"/>
    <cellStyle name="Hyperlink 2 7 3" xfId="636"/>
    <cellStyle name="Hyperlink 2 8" xfId="644"/>
    <cellStyle name="Hyperlink 2 8 2" xfId="657"/>
    <cellStyle name="Hyperlink 2 8 3" xfId="671"/>
    <cellStyle name="Hyperlink 2 9" xfId="683"/>
    <cellStyle name="Hyperlink 2 9 2" xfId="277"/>
    <cellStyle name="Hyperlink 2 9 3" xfId="243"/>
    <cellStyle name="Hyperlink 2_analisa Titipan TR 2007" xfId="24129"/>
    <cellStyle name="Hyperlink 20" xfId="5301"/>
    <cellStyle name="Hyperlink 20 2" xfId="17333"/>
    <cellStyle name="Hyperlink 20 2 2" xfId="15177"/>
    <cellStyle name="Hyperlink 20 2 2 2" xfId="23848"/>
    <cellStyle name="Hyperlink 20 2 2 3" xfId="23850"/>
    <cellStyle name="Hyperlink 20 2 3" xfId="15183"/>
    <cellStyle name="Hyperlink 20 2 3 2" xfId="23852"/>
    <cellStyle name="Hyperlink 20 2 3 3" xfId="23854"/>
    <cellStyle name="Hyperlink 20 2 4" xfId="23857"/>
    <cellStyle name="Hyperlink 20 2 4 2" xfId="23859"/>
    <cellStyle name="Hyperlink 20 2 4 3" xfId="23861"/>
    <cellStyle name="Hyperlink 20 2 5" xfId="11072"/>
    <cellStyle name="Hyperlink 20 2 6" xfId="11075"/>
    <cellStyle name="Hyperlink 20 3" xfId="17336"/>
    <cellStyle name="Hyperlink 20 3 2" xfId="18182"/>
    <cellStyle name="Hyperlink 20 3 3" xfId="10310"/>
    <cellStyle name="Hyperlink 20 4" xfId="23863"/>
    <cellStyle name="Hyperlink 20 4 2" xfId="18196"/>
    <cellStyle name="Hyperlink 20 4 3" xfId="23865"/>
    <cellStyle name="Hyperlink 20 5" xfId="23867"/>
    <cellStyle name="Hyperlink 20 5 2" xfId="18206"/>
    <cellStyle name="Hyperlink 20 5 3" xfId="23869"/>
    <cellStyle name="Hyperlink 20 6" xfId="18652"/>
    <cellStyle name="Hyperlink 20 6 2" xfId="18215"/>
    <cellStyle name="Hyperlink 20 6 3" xfId="23871"/>
    <cellStyle name="Hyperlink 20 7" xfId="18655"/>
    <cellStyle name="Hyperlink 20 8" xfId="6227"/>
    <cellStyle name="Hyperlink 21" xfId="5305"/>
    <cellStyle name="Hyperlink 21 2" xfId="17339"/>
    <cellStyle name="Hyperlink 21 2 2" xfId="15234"/>
    <cellStyle name="Hyperlink 21 2 2 2" xfId="23873"/>
    <cellStyle name="Hyperlink 21 2 2 3" xfId="23875"/>
    <cellStyle name="Hyperlink 21 2 3" xfId="15238"/>
    <cellStyle name="Hyperlink 21 2 3 2" xfId="23877"/>
    <cellStyle name="Hyperlink 21 2 3 3" xfId="23879"/>
    <cellStyle name="Hyperlink 21 2 4" xfId="23881"/>
    <cellStyle name="Hyperlink 21 2 4 2" xfId="23883"/>
    <cellStyle name="Hyperlink 21 2 4 3" xfId="23885"/>
    <cellStyle name="Hyperlink 21 2 5" xfId="23887"/>
    <cellStyle name="Hyperlink 21 2 6" xfId="23889"/>
    <cellStyle name="Hyperlink 21 3" xfId="17342"/>
    <cellStyle name="Hyperlink 21 3 2" xfId="3698"/>
    <cellStyle name="Hyperlink 21 3 3" xfId="3712"/>
    <cellStyle name="Hyperlink 21 4" xfId="23891"/>
    <cellStyle name="Hyperlink 21 4 2" xfId="23893"/>
    <cellStyle name="Hyperlink 21 4 3" xfId="23895"/>
    <cellStyle name="Hyperlink 21 5" xfId="23897"/>
    <cellStyle name="Hyperlink 21 5 2" xfId="23899"/>
    <cellStyle name="Hyperlink 21 5 3" xfId="23901"/>
    <cellStyle name="Hyperlink 21 6" xfId="18659"/>
    <cellStyle name="Hyperlink 21 6 2" xfId="23903"/>
    <cellStyle name="Hyperlink 21 6 3" xfId="23905"/>
    <cellStyle name="Hyperlink 21 7" xfId="18662"/>
    <cellStyle name="Hyperlink 21 8" xfId="3800"/>
    <cellStyle name="Hyperlink 3" xfId="24131"/>
    <cellStyle name="Hyperlink 3 10" xfId="16039"/>
    <cellStyle name="Hyperlink 3 2" xfId="16642"/>
    <cellStyle name="Hyperlink 3 2 2" xfId="24133"/>
    <cellStyle name="Hyperlink 3 2 2 2" xfId="16387"/>
    <cellStyle name="Hyperlink 3 2 2 2 2" xfId="16389"/>
    <cellStyle name="Hyperlink 3 2 2 2 3" xfId="16391"/>
    <cellStyle name="Hyperlink 3 2 2 3" xfId="16394"/>
    <cellStyle name="Hyperlink 3 2 2 3 2" xfId="16397"/>
    <cellStyle name="Hyperlink 3 2 2 3 3" xfId="16399"/>
    <cellStyle name="Hyperlink 3 2 2 4" xfId="21033"/>
    <cellStyle name="Hyperlink 3 2 2 4 2" xfId="24134"/>
    <cellStyle name="Hyperlink 3 2 2 4 3" xfId="24135"/>
    <cellStyle name="Hyperlink 3 2 2 5" xfId="24136"/>
    <cellStyle name="Hyperlink 3 2 2 6" xfId="3254"/>
    <cellStyle name="Hyperlink 3 2 3" xfId="24138"/>
    <cellStyle name="Hyperlink 3 2 3 2" xfId="18541"/>
    <cellStyle name="Hyperlink 3 2 3 3" xfId="18545"/>
    <cellStyle name="Hyperlink 3 2 4" xfId="24140"/>
    <cellStyle name="Hyperlink 3 2 4 2" xfId="19445"/>
    <cellStyle name="Hyperlink 3 2 4 3" xfId="19450"/>
    <cellStyle name="Hyperlink 3 2 5" xfId="14803"/>
    <cellStyle name="Hyperlink 3 2 5 2" xfId="19623"/>
    <cellStyle name="Hyperlink 3 2 5 3" xfId="19629"/>
    <cellStyle name="Hyperlink 3 2 6" xfId="14806"/>
    <cellStyle name="Hyperlink 3 2 6 2" xfId="20012"/>
    <cellStyle name="Hyperlink 3 2 6 3" xfId="20020"/>
    <cellStyle name="Hyperlink 3 2 7" xfId="24143"/>
    <cellStyle name="Hyperlink 3 2 8" xfId="24145"/>
    <cellStyle name="Hyperlink 3 3" xfId="24147"/>
    <cellStyle name="Hyperlink 3 3 2" xfId="24149"/>
    <cellStyle name="Hyperlink 3 3 2 2" xfId="24151"/>
    <cellStyle name="Hyperlink 3 3 2 2 2" xfId="3233"/>
    <cellStyle name="Hyperlink 3 3 2 2 3" xfId="9449"/>
    <cellStyle name="Hyperlink 3 3 2 3" xfId="24153"/>
    <cellStyle name="Hyperlink 3 3 2 3 2" xfId="3278"/>
    <cellStyle name="Hyperlink 3 3 2 3 3" xfId="24154"/>
    <cellStyle name="Hyperlink 3 3 2 4" xfId="24155"/>
    <cellStyle name="Hyperlink 3 3 2 4 2" xfId="3908"/>
    <cellStyle name="Hyperlink 3 3 2 4 3" xfId="24158"/>
    <cellStyle name="Hyperlink 3 3 2 5" xfId="24159"/>
    <cellStyle name="Hyperlink 3 3 2 6" xfId="24162"/>
    <cellStyle name="Hyperlink 3 3 3" xfId="24164"/>
    <cellStyle name="Hyperlink 3 3 3 2" xfId="24165"/>
    <cellStyle name="Hyperlink 3 3 3 3" xfId="24166"/>
    <cellStyle name="Hyperlink 3 3 4" xfId="24168"/>
    <cellStyle name="Hyperlink 3 3 4 2" xfId="24169"/>
    <cellStyle name="Hyperlink 3 3 4 3" xfId="24170"/>
    <cellStyle name="Hyperlink 3 3 5" xfId="14813"/>
    <cellStyle name="Hyperlink 3 3 5 2" xfId="24174"/>
    <cellStyle name="Hyperlink 3 3 5 3" xfId="24177"/>
    <cellStyle name="Hyperlink 3 3 6" xfId="14816"/>
    <cellStyle name="Hyperlink 3 3 6 2" xfId="24178"/>
    <cellStyle name="Hyperlink 3 3 6 3" xfId="24179"/>
    <cellStyle name="Hyperlink 3 3 7" xfId="24181"/>
    <cellStyle name="Hyperlink 3 3 8" xfId="24182"/>
    <cellStyle name="Hyperlink 3 4" xfId="24185"/>
    <cellStyle name="Hyperlink 3 4 2" xfId="24189"/>
    <cellStyle name="Hyperlink 3 4 2 2" xfId="24193"/>
    <cellStyle name="Hyperlink 3 4 2 3" xfId="24197"/>
    <cellStyle name="Hyperlink 3 4 3" xfId="24201"/>
    <cellStyle name="Hyperlink 3 4 3 2" xfId="24203"/>
    <cellStyle name="Hyperlink 3 4 3 3" xfId="24205"/>
    <cellStyle name="Hyperlink 3 4 4" xfId="24209"/>
    <cellStyle name="Hyperlink 3 4 4 2" xfId="24210"/>
    <cellStyle name="Hyperlink 3 4 4 3" xfId="24211"/>
    <cellStyle name="Hyperlink 3 4 5" xfId="4339"/>
    <cellStyle name="Hyperlink 3 4 6" xfId="4342"/>
    <cellStyle name="Hyperlink 3 5" xfId="24214"/>
    <cellStyle name="Hyperlink 3 5 2" xfId="24217"/>
    <cellStyle name="Hyperlink 3 5 3" xfId="24219"/>
    <cellStyle name="Hyperlink 3 6" xfId="24222"/>
    <cellStyle name="Hyperlink 3 6 2" xfId="24225"/>
    <cellStyle name="Hyperlink 3 6 3" xfId="24227"/>
    <cellStyle name="Hyperlink 3 7" xfId="24229"/>
    <cellStyle name="Hyperlink 3 7 2" xfId="24232"/>
    <cellStyle name="Hyperlink 3 7 3" xfId="24234"/>
    <cellStyle name="Hyperlink 3 8" xfId="24237"/>
    <cellStyle name="Hyperlink 3 8 2" xfId="24241"/>
    <cellStyle name="Hyperlink 3 8 3" xfId="24244"/>
    <cellStyle name="Hyperlink 3 9" xfId="24247"/>
    <cellStyle name="Hyperlink 4" xfId="24249"/>
    <cellStyle name="Hyperlink 4 10" xfId="3244"/>
    <cellStyle name="Hyperlink 4 2" xfId="16688"/>
    <cellStyle name="Hyperlink 4 2 2" xfId="11946"/>
    <cellStyle name="Hyperlink 4 2 2 2" xfId="11948"/>
    <cellStyle name="Hyperlink 4 2 2 2 2" xfId="24251"/>
    <cellStyle name="Hyperlink 4 2 2 2 3" xfId="24253"/>
    <cellStyle name="Hyperlink 4 2 2 3" xfId="11951"/>
    <cellStyle name="Hyperlink 4 2 2 3 2" xfId="24255"/>
    <cellStyle name="Hyperlink 4 2 2 3 3" xfId="24257"/>
    <cellStyle name="Hyperlink 4 2 2 4" xfId="24258"/>
    <cellStyle name="Hyperlink 4 2 2 4 2" xfId="24260"/>
    <cellStyle name="Hyperlink 4 2 2 4 3" xfId="24262"/>
    <cellStyle name="Hyperlink 4 2 2 5" xfId="10872"/>
    <cellStyle name="Hyperlink 4 2 2 6" xfId="10874"/>
    <cellStyle name="Hyperlink 4 2 3" xfId="11955"/>
    <cellStyle name="Hyperlink 4 2 3 2" xfId="11957"/>
    <cellStyle name="Hyperlink 4 2 3 3" xfId="11959"/>
    <cellStyle name="Hyperlink 4 2 4" xfId="6215"/>
    <cellStyle name="Hyperlink 4 2 4 2" xfId="11961"/>
    <cellStyle name="Hyperlink 4 2 4 3" xfId="11963"/>
    <cellStyle name="Hyperlink 4 2 5" xfId="6220"/>
    <cellStyle name="Hyperlink 4 2 5 2" xfId="24264"/>
    <cellStyle name="Hyperlink 4 2 5 3" xfId="24266"/>
    <cellStyle name="Hyperlink 4 2 6" xfId="11967"/>
    <cellStyle name="Hyperlink 4 2 6 2" xfId="24267"/>
    <cellStyle name="Hyperlink 4 2 6 3" xfId="24268"/>
    <cellStyle name="Hyperlink 4 2 7" xfId="24271"/>
    <cellStyle name="Hyperlink 4 2 8" xfId="24273"/>
    <cellStyle name="Hyperlink 4 3" xfId="24275"/>
    <cellStyle name="Hyperlink 4 3 2" xfId="24276"/>
    <cellStyle name="Hyperlink 4 3 2 2" xfId="24277"/>
    <cellStyle name="Hyperlink 4 3 2 2 2" xfId="11699"/>
    <cellStyle name="Hyperlink 4 3 2 2 3" xfId="11702"/>
    <cellStyle name="Hyperlink 4 3 2 3" xfId="24278"/>
    <cellStyle name="Hyperlink 4 3 2 3 2" xfId="11720"/>
    <cellStyle name="Hyperlink 4 3 2 3 3" xfId="24279"/>
    <cellStyle name="Hyperlink 4 3 2 4" xfId="24280"/>
    <cellStyle name="Hyperlink 4 3 2 4 2" xfId="11729"/>
    <cellStyle name="Hyperlink 4 3 2 4 3" xfId="16264"/>
    <cellStyle name="Hyperlink 4 3 2 5" xfId="24282"/>
    <cellStyle name="Hyperlink 4 3 2 6" xfId="24284"/>
    <cellStyle name="Hyperlink 4 3 3" xfId="24285"/>
    <cellStyle name="Hyperlink 4 3 3 2" xfId="24286"/>
    <cellStyle name="Hyperlink 4 3 3 3" xfId="24287"/>
    <cellStyle name="Hyperlink 4 3 4" xfId="4120"/>
    <cellStyle name="Hyperlink 4 3 4 2" xfId="24288"/>
    <cellStyle name="Hyperlink 4 3 4 3" xfId="24289"/>
    <cellStyle name="Hyperlink 4 3 5" xfId="4125"/>
    <cellStyle name="Hyperlink 4 3 5 2" xfId="24291"/>
    <cellStyle name="Hyperlink 4 3 5 3" xfId="24293"/>
    <cellStyle name="Hyperlink 4 3 6" xfId="14844"/>
    <cellStyle name="Hyperlink 4 3 6 2" xfId="24294"/>
    <cellStyle name="Hyperlink 4 3 6 3" xfId="24295"/>
    <cellStyle name="Hyperlink 4 3 7" xfId="24297"/>
    <cellStyle name="Hyperlink 4 3 8" xfId="24298"/>
    <cellStyle name="Hyperlink 4 4" xfId="24301"/>
    <cellStyle name="Hyperlink 4 4 2" xfId="24304"/>
    <cellStyle name="Hyperlink 4 4 2 2" xfId="22318"/>
    <cellStyle name="Hyperlink 4 4 2 3" xfId="22322"/>
    <cellStyle name="Hyperlink 4 4 3" xfId="24307"/>
    <cellStyle name="Hyperlink 4 4 3 2" xfId="22331"/>
    <cellStyle name="Hyperlink 4 4 3 3" xfId="24308"/>
    <cellStyle name="Hyperlink 4 4 4" xfId="4129"/>
    <cellStyle name="Hyperlink 4 4 4 2" xfId="22335"/>
    <cellStyle name="Hyperlink 4 4 4 3" xfId="18616"/>
    <cellStyle name="Hyperlink 4 4 5" xfId="4139"/>
    <cellStyle name="Hyperlink 4 4 6" xfId="24310"/>
    <cellStyle name="Hyperlink 4 5" xfId="24312"/>
    <cellStyle name="Hyperlink 4 5 2" xfId="24315"/>
    <cellStyle name="Hyperlink 4 5 3" xfId="24317"/>
    <cellStyle name="Hyperlink 4 6" xfId="24319"/>
    <cellStyle name="Hyperlink 4 6 2" xfId="24322"/>
    <cellStyle name="Hyperlink 4 6 3" xfId="24324"/>
    <cellStyle name="Hyperlink 4 7" xfId="24326"/>
    <cellStyle name="Hyperlink 4 7 2" xfId="12668"/>
    <cellStyle name="Hyperlink 4 7 3" xfId="24328"/>
    <cellStyle name="Hyperlink 4 8" xfId="24331"/>
    <cellStyle name="Hyperlink 4 8 2" xfId="17994"/>
    <cellStyle name="Hyperlink 4 8 3" xfId="18007"/>
    <cellStyle name="Hyperlink 4 9" xfId="24334"/>
    <cellStyle name="Hyperlink 5" xfId="24336"/>
    <cellStyle name="Hyperlink 5 10" xfId="24338"/>
    <cellStyle name="Hyperlink 5 2" xfId="24341"/>
    <cellStyle name="Hyperlink 5 2 2" xfId="13227"/>
    <cellStyle name="Hyperlink 5 2 2 2" xfId="24344"/>
    <cellStyle name="Hyperlink 5 2 2 2 2" xfId="13721"/>
    <cellStyle name="Hyperlink 5 2 2 2 3" xfId="13727"/>
    <cellStyle name="Hyperlink 5 2 2 3" xfId="24345"/>
    <cellStyle name="Hyperlink 5 2 2 3 2" xfId="4292"/>
    <cellStyle name="Hyperlink 5 2 2 3 3" xfId="4300"/>
    <cellStyle name="Hyperlink 5 2 2 4" xfId="24346"/>
    <cellStyle name="Hyperlink 5 2 2 4 2" xfId="24349"/>
    <cellStyle name="Hyperlink 5 2 2 4 3" xfId="24352"/>
    <cellStyle name="Hyperlink 5 2 2 5" xfId="24353"/>
    <cellStyle name="Hyperlink 5 2 2 6" xfId="24354"/>
    <cellStyle name="Hyperlink 5 2 3" xfId="24358"/>
    <cellStyle name="Hyperlink 5 2 3 2" xfId="24361"/>
    <cellStyle name="Hyperlink 5 2 3 3" xfId="24364"/>
    <cellStyle name="Hyperlink 5 2 4" xfId="6350"/>
    <cellStyle name="Hyperlink 5 2 4 2" xfId="24367"/>
    <cellStyle name="Hyperlink 5 2 4 3" xfId="24370"/>
    <cellStyle name="Hyperlink 5 2 5" xfId="6352"/>
    <cellStyle name="Hyperlink 5 2 5 2" xfId="24371"/>
    <cellStyle name="Hyperlink 5 2 5 3" xfId="21410"/>
    <cellStyle name="Hyperlink 5 2 6" xfId="24372"/>
    <cellStyle name="Hyperlink 5 2 6 2" xfId="24373"/>
    <cellStyle name="Hyperlink 5 2 6 3" xfId="21533"/>
    <cellStyle name="Hyperlink 5 2 7" xfId="24374"/>
    <cellStyle name="Hyperlink 5 2 8" xfId="24375"/>
    <cellStyle name="Hyperlink 5 3" xfId="24378"/>
    <cellStyle name="Hyperlink 5 3 2" xfId="24379"/>
    <cellStyle name="Hyperlink 5 3 2 2" xfId="24382"/>
    <cellStyle name="Hyperlink 5 3 2 2 2" xfId="24383"/>
    <cellStyle name="Hyperlink 5 3 2 2 3" xfId="24384"/>
    <cellStyle name="Hyperlink 5 3 2 3" xfId="24385"/>
    <cellStyle name="Hyperlink 5 3 2 3 2" xfId="24386"/>
    <cellStyle name="Hyperlink 5 3 2 3 3" xfId="24387"/>
    <cellStyle name="Hyperlink 5 3 2 4" xfId="24388"/>
    <cellStyle name="Hyperlink 5 3 2 4 2" xfId="24390"/>
    <cellStyle name="Hyperlink 5 3 2 4 3" xfId="24391"/>
    <cellStyle name="Hyperlink 5 3 2 5" xfId="24392"/>
    <cellStyle name="Hyperlink 5 3 2 6" xfId="24394"/>
    <cellStyle name="Hyperlink 5 3 3" xfId="24395"/>
    <cellStyle name="Hyperlink 5 3 3 2" xfId="24398"/>
    <cellStyle name="Hyperlink 5 3 3 3" xfId="24401"/>
    <cellStyle name="Hyperlink 5 3 4" xfId="6355"/>
    <cellStyle name="Hyperlink 5 3 4 2" xfId="24404"/>
    <cellStyle name="Hyperlink 5 3 4 3" xfId="24407"/>
    <cellStyle name="Hyperlink 5 3 5" xfId="6357"/>
    <cellStyle name="Hyperlink 5 3 5 2" xfId="24408"/>
    <cellStyle name="Hyperlink 5 3 5 3" xfId="24409"/>
    <cellStyle name="Hyperlink 5 3 6" xfId="24410"/>
    <cellStyle name="Hyperlink 5 3 6 2" xfId="24411"/>
    <cellStyle name="Hyperlink 5 3 6 3" xfId="24412"/>
    <cellStyle name="Hyperlink 5 3 7" xfId="24413"/>
    <cellStyle name="Hyperlink 5 3 8" xfId="24008"/>
    <cellStyle name="Hyperlink 5 4" xfId="24417"/>
    <cellStyle name="Hyperlink 5 4 2" xfId="24419"/>
    <cellStyle name="Hyperlink 5 4 2 2" xfId="24423"/>
    <cellStyle name="Hyperlink 5 4 2 3" xfId="24425"/>
    <cellStyle name="Hyperlink 5 4 3" xfId="24427"/>
    <cellStyle name="Hyperlink 5 4 3 2" xfId="24430"/>
    <cellStyle name="Hyperlink 5 4 3 3" xfId="24433"/>
    <cellStyle name="Hyperlink 5 4 4" xfId="6360"/>
    <cellStyle name="Hyperlink 5 4 4 2" xfId="24436"/>
    <cellStyle name="Hyperlink 5 4 4 3" xfId="24439"/>
    <cellStyle name="Hyperlink 5 4 5" xfId="6363"/>
    <cellStyle name="Hyperlink 5 4 6" xfId="24440"/>
    <cellStyle name="Hyperlink 5 5" xfId="24442"/>
    <cellStyle name="Hyperlink 5 5 2" xfId="24444"/>
    <cellStyle name="Hyperlink 5 5 3" xfId="24446"/>
    <cellStyle name="Hyperlink 5 6" xfId="24448"/>
    <cellStyle name="Hyperlink 5 6 2" xfId="505"/>
    <cellStyle name="Hyperlink 5 6 3" xfId="514"/>
    <cellStyle name="Hyperlink 5 7" xfId="24450"/>
    <cellStyle name="Hyperlink 5 7 2" xfId="24452"/>
    <cellStyle name="Hyperlink 5 7 3" xfId="24454"/>
    <cellStyle name="Hyperlink 5 8" xfId="24457"/>
    <cellStyle name="Hyperlink 5 8 2" xfId="18748"/>
    <cellStyle name="Hyperlink 5 8 3" xfId="18759"/>
    <cellStyle name="Hyperlink 5 9" xfId="24460"/>
    <cellStyle name="Hyperlink 6" xfId="24462"/>
    <cellStyle name="Hyperlink 6 2" xfId="18665"/>
    <cellStyle name="Hyperlink 6 2 2" xfId="18668"/>
    <cellStyle name="Hyperlink 6 2 2 2" xfId="23932"/>
    <cellStyle name="Hyperlink 6 2 2 3" xfId="23934"/>
    <cellStyle name="Hyperlink 6 2 3" xfId="18672"/>
    <cellStyle name="Hyperlink 6 2 3 2" xfId="24463"/>
    <cellStyle name="Hyperlink 6 2 3 3" xfId="24464"/>
    <cellStyle name="Hyperlink 6 2 4" xfId="3375"/>
    <cellStyle name="Hyperlink 6 2 4 2" xfId="24465"/>
    <cellStyle name="Hyperlink 6 2 4 3" xfId="24466"/>
    <cellStyle name="Hyperlink 6 2 5" xfId="3381"/>
    <cellStyle name="Hyperlink 6 2 6" xfId="24337"/>
    <cellStyle name="Hyperlink 6 3" xfId="18676"/>
    <cellStyle name="Hyperlink 6 3 2" xfId="23955"/>
    <cellStyle name="Hyperlink 6 3 3" xfId="23959"/>
    <cellStyle name="Hyperlink 6 4" xfId="18680"/>
    <cellStyle name="Hyperlink 6 4 2" xfId="23991"/>
    <cellStyle name="Hyperlink 6 4 3" xfId="23998"/>
    <cellStyle name="Hyperlink 6 5" xfId="766"/>
    <cellStyle name="Hyperlink 6 5 2" xfId="774"/>
    <cellStyle name="Hyperlink 6 5 3" xfId="783"/>
    <cellStyle name="Hyperlink 6 6" xfId="789"/>
    <cellStyle name="Hyperlink 6 6 2" xfId="805"/>
    <cellStyle name="Hyperlink 6 6 3" xfId="813"/>
    <cellStyle name="Hyperlink 6 7" xfId="827"/>
    <cellStyle name="Hyperlink 6 8" xfId="853"/>
    <cellStyle name="Hyperlink 7" xfId="24468"/>
    <cellStyle name="Hyperlink 7 2" xfId="24470"/>
    <cellStyle name="Hyperlink 7 2 2" xfId="24472"/>
    <cellStyle name="Hyperlink 7 2 2 2" xfId="24473"/>
    <cellStyle name="Hyperlink 7 2 2 3" xfId="24474"/>
    <cellStyle name="Hyperlink 7 2 3" xfId="24476"/>
    <cellStyle name="Hyperlink 7 2 3 2" xfId="24477"/>
    <cellStyle name="Hyperlink 7 2 3 3" xfId="24478"/>
    <cellStyle name="Hyperlink 7 2 4" xfId="4665"/>
    <cellStyle name="Hyperlink 7 2 4 2" xfId="24479"/>
    <cellStyle name="Hyperlink 7 2 4 3" xfId="24480"/>
    <cellStyle name="Hyperlink 7 2 5" xfId="4381"/>
    <cellStyle name="Hyperlink 7 2 6" xfId="4390"/>
    <cellStyle name="Hyperlink 7 3" xfId="24482"/>
    <cellStyle name="Hyperlink 7 3 2" xfId="24483"/>
    <cellStyle name="Hyperlink 7 3 3" xfId="24484"/>
    <cellStyle name="Hyperlink 7 4" xfId="24486"/>
    <cellStyle name="Hyperlink 7 4 2" xfId="24487"/>
    <cellStyle name="Hyperlink 7 4 3" xfId="24488"/>
    <cellStyle name="Hyperlink 7 5" xfId="24489"/>
    <cellStyle name="Hyperlink 7 5 2" xfId="24490"/>
    <cellStyle name="Hyperlink 7 5 3" xfId="24491"/>
    <cellStyle name="Hyperlink 7 6" xfId="24492"/>
    <cellStyle name="Hyperlink 7 6 2" xfId="1415"/>
    <cellStyle name="Hyperlink 7 6 3" xfId="1418"/>
    <cellStyle name="Hyperlink 7 7" xfId="1211"/>
    <cellStyle name="Hyperlink 7 8" xfId="1124"/>
    <cellStyle name="Hyperlink 8" xfId="24494"/>
    <cellStyle name="Hyperlink 8 2" xfId="24496"/>
    <cellStyle name="Hyperlink 8 2 2" xfId="24498"/>
    <cellStyle name="Hyperlink 8 2 2 2" xfId="18327"/>
    <cellStyle name="Hyperlink 8 2 2 3" xfId="15295"/>
    <cellStyle name="Hyperlink 8 2 3" xfId="24500"/>
    <cellStyle name="Hyperlink 8 2 3 2" xfId="24501"/>
    <cellStyle name="Hyperlink 8 2 3 3" xfId="24502"/>
    <cellStyle name="Hyperlink 8 2 4" xfId="6797"/>
    <cellStyle name="Hyperlink 8 2 4 2" xfId="24503"/>
    <cellStyle name="Hyperlink 8 2 4 3" xfId="24504"/>
    <cellStyle name="Hyperlink 8 2 5" xfId="6799"/>
    <cellStyle name="Hyperlink 8 2 6" xfId="13390"/>
    <cellStyle name="Hyperlink 8 3" xfId="24506"/>
    <cellStyle name="Hyperlink 8 3 2" xfId="24507"/>
    <cellStyle name="Hyperlink 8 3 3" xfId="24508"/>
    <cellStyle name="Hyperlink 8 4" xfId="24510"/>
    <cellStyle name="Hyperlink 8 4 2" xfId="24511"/>
    <cellStyle name="Hyperlink 8 4 3" xfId="24512"/>
    <cellStyle name="Hyperlink 8 5" xfId="4701"/>
    <cellStyle name="Hyperlink 8 5 2" xfId="24513"/>
    <cellStyle name="Hyperlink 8 5 3" xfId="24514"/>
    <cellStyle name="Hyperlink 8 6" xfId="4703"/>
    <cellStyle name="Hyperlink 8 6 2" xfId="1676"/>
    <cellStyle name="Hyperlink 8 6 3" xfId="1682"/>
    <cellStyle name="Hyperlink 8 7" xfId="24515"/>
    <cellStyle name="Hyperlink 8 8" xfId="24516"/>
    <cellStyle name="Hyperlink 9" xfId="22683"/>
    <cellStyle name="Hyperlink 9 2" xfId="24517"/>
    <cellStyle name="Hyperlink 9 2 2" xfId="24518"/>
    <cellStyle name="Hyperlink 9 2 2 2" xfId="24519"/>
    <cellStyle name="Hyperlink 9 2 2 3" xfId="24520"/>
    <cellStyle name="Hyperlink 9 2 3" xfId="24521"/>
    <cellStyle name="Hyperlink 9 2 3 2" xfId="24522"/>
    <cellStyle name="Hyperlink 9 2 3 3" xfId="24523"/>
    <cellStyle name="Hyperlink 9 2 4" xfId="6914"/>
    <cellStyle name="Hyperlink 9 2 4 2" xfId="20438"/>
    <cellStyle name="Hyperlink 9 2 4 3" xfId="20440"/>
    <cellStyle name="Hyperlink 9 2 5" xfId="6916"/>
    <cellStyle name="Hyperlink 9 2 6" xfId="24524"/>
    <cellStyle name="Hyperlink 9 3" xfId="24525"/>
    <cellStyle name="Hyperlink 9 3 2" xfId="24526"/>
    <cellStyle name="Hyperlink 9 3 3" xfId="24527"/>
    <cellStyle name="Hyperlink 9 4" xfId="24528"/>
    <cellStyle name="Hyperlink 9 4 2" xfId="24529"/>
    <cellStyle name="Hyperlink 9 4 3" xfId="24530"/>
    <cellStyle name="Hyperlink 9 5" xfId="4707"/>
    <cellStyle name="Hyperlink 9 5 2" xfId="24531"/>
    <cellStyle name="Hyperlink 9 5 3" xfId="24532"/>
    <cellStyle name="Hyperlink 9 6" xfId="4709"/>
    <cellStyle name="Hyperlink 9 6 2" xfId="2022"/>
    <cellStyle name="Hyperlink 9 6 3" xfId="2027"/>
    <cellStyle name="Hyperlink 9 7" xfId="24533"/>
    <cellStyle name="Hyperlink 9 8" xfId="24534"/>
    <cellStyle name="Input 10" xfId="24535"/>
    <cellStyle name="Input 10 2" xfId="16186"/>
    <cellStyle name="Input 10 2 2" xfId="7964"/>
    <cellStyle name="Input 10 2 2 2" xfId="24536"/>
    <cellStyle name="Input 10 2 2 3" xfId="6180"/>
    <cellStyle name="Input 10 2 3" xfId="24537"/>
    <cellStyle name="Input 10 2 3 2" xfId="24539"/>
    <cellStyle name="Input 10 2 3 3" xfId="9933"/>
    <cellStyle name="Input 10 2 4" xfId="24540"/>
    <cellStyle name="Input 10 2 4 2" xfId="24546"/>
    <cellStyle name="Input 10 2 4 3" xfId="9940"/>
    <cellStyle name="Input 10 2 5" xfId="24549"/>
    <cellStyle name="Input 10 2 5 2" xfId="24550"/>
    <cellStyle name="Input 10 2 5 3" xfId="9946"/>
    <cellStyle name="Input 10 2 6" xfId="24553"/>
    <cellStyle name="Input 10 2 7" xfId="24554"/>
    <cellStyle name="Input 10 3" xfId="16188"/>
    <cellStyle name="Input 10 3 2" xfId="22522"/>
    <cellStyle name="Input 10 3 3" xfId="22525"/>
    <cellStyle name="Input 10 4" xfId="23649"/>
    <cellStyle name="Input 10 4 2" xfId="22554"/>
    <cellStyle name="Input 10 4 3" xfId="22557"/>
    <cellStyle name="Input 10 5" xfId="24555"/>
    <cellStyle name="Input 10 5 2" xfId="22588"/>
    <cellStyle name="Input 10 5 2 2" xfId="22590"/>
    <cellStyle name="Input 10 5 2 3" xfId="10291"/>
    <cellStyle name="Input 10 5 3" xfId="22592"/>
    <cellStyle name="Input 10 5 4" xfId="22595"/>
    <cellStyle name="Input 10 6" xfId="24556"/>
    <cellStyle name="Input 10 6 2" xfId="5315"/>
    <cellStyle name="Input 10 6 2 2" xfId="5320"/>
    <cellStyle name="Input 10 6 2 3" xfId="5334"/>
    <cellStyle name="Input 10 6 3" xfId="5351"/>
    <cellStyle name="Input 10 6 4" xfId="3071"/>
    <cellStyle name="Input 10 7" xfId="24557"/>
    <cellStyle name="Input 10 8" xfId="14878"/>
    <cellStyle name="Input 11" xfId="24558"/>
    <cellStyle name="Input 11 2" xfId="24559"/>
    <cellStyle name="Input 11 2 2" xfId="24560"/>
    <cellStyle name="Input 11 2 2 2" xfId="24561"/>
    <cellStyle name="Input 11 2 2 3" xfId="12046"/>
    <cellStyle name="Input 11 2 3" xfId="24562"/>
    <cellStyle name="Input 11 2 3 2" xfId="24566"/>
    <cellStyle name="Input 11 2 3 3" xfId="12059"/>
    <cellStyle name="Input 11 2 4" xfId="193"/>
    <cellStyle name="Input 11 2 4 2" xfId="16773"/>
    <cellStyle name="Input 11 2 4 3" xfId="12067"/>
    <cellStyle name="Input 11 2 5" xfId="6558"/>
    <cellStyle name="Input 11 2 5 2" xfId="24569"/>
    <cellStyle name="Input 11 2 5 3" xfId="12074"/>
    <cellStyle name="Input 11 2 6" xfId="24572"/>
    <cellStyle name="Input 11 2 7" xfId="24573"/>
    <cellStyle name="Input 11 3" xfId="23651"/>
    <cellStyle name="Input 11 3 2" xfId="22728"/>
    <cellStyle name="Input 11 3 3" xfId="22731"/>
    <cellStyle name="Input 11 4" xfId="23653"/>
    <cellStyle name="Input 11 4 2" xfId="13312"/>
    <cellStyle name="Input 11 4 3" xfId="24574"/>
    <cellStyle name="Input 11 5" xfId="24575"/>
    <cellStyle name="Input 11 5 2" xfId="13317"/>
    <cellStyle name="Input 11 5 2 2" xfId="6600"/>
    <cellStyle name="Input 11 5 2 3" xfId="12152"/>
    <cellStyle name="Input 11 5 3" xfId="24576"/>
    <cellStyle name="Input 11 5 4" xfId="1087"/>
    <cellStyle name="Input 11 6" xfId="24577"/>
    <cellStyle name="Input 11 6 2" xfId="13323"/>
    <cellStyle name="Input 11 6 2 2" xfId="14650"/>
    <cellStyle name="Input 11 6 2 3" xfId="12183"/>
    <cellStyle name="Input 11 6 3" xfId="24578"/>
    <cellStyle name="Input 11 6 4" xfId="20491"/>
    <cellStyle name="Input 11 7" xfId="24579"/>
    <cellStyle name="Input 11 8" xfId="24580"/>
    <cellStyle name="Input 12" xfId="12682"/>
    <cellStyle name="Input 12 2" xfId="24581"/>
    <cellStyle name="Input 12 2 2" xfId="23363"/>
    <cellStyle name="Input 12 2 2 2" xfId="24582"/>
    <cellStyle name="Input 12 2 2 3" xfId="12693"/>
    <cellStyle name="Input 12 2 3" xfId="24583"/>
    <cellStyle name="Input 12 2 3 2" xfId="24585"/>
    <cellStyle name="Input 12 2 3 3" xfId="12696"/>
    <cellStyle name="Input 12 2 4" xfId="24586"/>
    <cellStyle name="Input 12 2 4 2" xfId="24593"/>
    <cellStyle name="Input 12 2 4 3" xfId="24598"/>
    <cellStyle name="Input 12 2 5" xfId="24601"/>
    <cellStyle name="Input 12 2 5 2" xfId="24602"/>
    <cellStyle name="Input 12 2 5 3" xfId="24604"/>
    <cellStyle name="Input 12 2 6" xfId="24607"/>
    <cellStyle name="Input 12 2 7" xfId="24608"/>
    <cellStyle name="Input 12 3" xfId="23656"/>
    <cellStyle name="Input 12 3 2" xfId="22751"/>
    <cellStyle name="Input 12 3 3" xfId="22753"/>
    <cellStyle name="Input 12 4" xfId="23658"/>
    <cellStyle name="Input 12 4 2" xfId="24609"/>
    <cellStyle name="Input 12 4 3" xfId="24610"/>
    <cellStyle name="Input 12 5" xfId="24611"/>
    <cellStyle name="Input 12 5 2" xfId="24612"/>
    <cellStyle name="Input 12 5 2 2" xfId="24614"/>
    <cellStyle name="Input 12 5 2 3" xfId="24616"/>
    <cellStyle name="Input 12 5 3" xfId="24617"/>
    <cellStyle name="Input 12 5 4" xfId="24618"/>
    <cellStyle name="Input 12 6" xfId="24619"/>
    <cellStyle name="Input 12 6 2" xfId="24620"/>
    <cellStyle name="Input 12 6 2 2" xfId="18319"/>
    <cellStyle name="Input 12 6 2 3" xfId="24621"/>
    <cellStyle name="Input 12 6 3" xfId="24622"/>
    <cellStyle name="Input 12 6 4" xfId="24623"/>
    <cellStyle name="Input 12 7" xfId="24624"/>
    <cellStyle name="Input 12 8" xfId="3940"/>
    <cellStyle name="Input 13" xfId="12684"/>
    <cellStyle name="Input 13 2" xfId="24625"/>
    <cellStyle name="Input 13 2 2" xfId="24626"/>
    <cellStyle name="Input 13 2 2 2" xfId="2517"/>
    <cellStyle name="Input 13 2 2 3" xfId="12929"/>
    <cellStyle name="Input 13 2 3" xfId="24627"/>
    <cellStyle name="Input 13 2 3 2" xfId="2530"/>
    <cellStyle name="Input 13 2 3 3" xfId="12933"/>
    <cellStyle name="Input 13 2 4" xfId="24630"/>
    <cellStyle name="Input 13 2 4 2" xfId="24635"/>
    <cellStyle name="Input 13 2 4 3" xfId="24640"/>
    <cellStyle name="Input 13 2 5" xfId="24643"/>
    <cellStyle name="Input 13 2 5 2" xfId="24644"/>
    <cellStyle name="Input 13 2 5 3" xfId="24646"/>
    <cellStyle name="Input 13 2 6" xfId="5603"/>
    <cellStyle name="Input 13 2 7" xfId="5605"/>
    <cellStyle name="Input 13 3" xfId="24647"/>
    <cellStyle name="Input 13 3 2" xfId="22777"/>
    <cellStyle name="Input 13 3 3" xfId="22779"/>
    <cellStyle name="Input 13 4" xfId="24648"/>
    <cellStyle name="Input 13 4 2" xfId="24649"/>
    <cellStyle name="Input 13 4 3" xfId="24650"/>
    <cellStyle name="Input 13 5" xfId="24651"/>
    <cellStyle name="Input 13 5 2" xfId="24652"/>
    <cellStyle name="Input 13 5 2 2" xfId="2729"/>
    <cellStyle name="Input 13 5 2 3" xfId="16271"/>
    <cellStyle name="Input 13 5 3" xfId="24653"/>
    <cellStyle name="Input 13 5 4" xfId="24654"/>
    <cellStyle name="Input 13 6" xfId="24655"/>
    <cellStyle name="Input 13 6 2" xfId="7212"/>
    <cellStyle name="Input 13 6 2 2" xfId="2769"/>
    <cellStyle name="Input 13 6 2 3" xfId="24656"/>
    <cellStyle name="Input 13 6 3" xfId="24657"/>
    <cellStyle name="Input 13 6 4" xfId="24658"/>
    <cellStyle name="Input 13 7" xfId="24659"/>
    <cellStyle name="Input 13 8" xfId="4005"/>
    <cellStyle name="Input 14" xfId="24660"/>
    <cellStyle name="Input 14 2" xfId="24661"/>
    <cellStyle name="Input 14 2 2" xfId="24662"/>
    <cellStyle name="Input 14 2 2 2" xfId="20873"/>
    <cellStyle name="Input 14 2 2 3" xfId="13019"/>
    <cellStyle name="Input 14 2 3" xfId="24663"/>
    <cellStyle name="Input 14 2 3 2" xfId="6578"/>
    <cellStyle name="Input 14 2 3 3" xfId="6581"/>
    <cellStyle name="Input 14 2 4" xfId="24666"/>
    <cellStyle name="Input 14 2 4 2" xfId="20880"/>
    <cellStyle name="Input 14 2 4 3" xfId="24669"/>
    <cellStyle name="Input 14 2 5" xfId="24673"/>
    <cellStyle name="Input 14 2 5 2" xfId="24675"/>
    <cellStyle name="Input 14 2 5 3" xfId="24677"/>
    <cellStyle name="Input 14 2 6" xfId="24681"/>
    <cellStyle name="Input 14 2 7" xfId="24683"/>
    <cellStyle name="Input 14 3" xfId="24684"/>
    <cellStyle name="Input 14 3 2" xfId="24686"/>
    <cellStyle name="Input 14 3 3" xfId="17848"/>
    <cellStyle name="Input 14 4" xfId="24687"/>
    <cellStyle name="Input 14 4 2" xfId="24688"/>
    <cellStyle name="Input 14 4 3" xfId="17859"/>
    <cellStyle name="Input 14 5" xfId="11010"/>
    <cellStyle name="Input 14 5 2" xfId="24689"/>
    <cellStyle name="Input 14 5 2 2" xfId="24690"/>
    <cellStyle name="Input 14 5 2 3" xfId="24691"/>
    <cellStyle name="Input 14 5 3" xfId="17868"/>
    <cellStyle name="Input 14 5 4" xfId="17871"/>
    <cellStyle name="Input 14 6" xfId="24692"/>
    <cellStyle name="Input 14 6 2" xfId="24693"/>
    <cellStyle name="Input 14 6 2 2" xfId="24694"/>
    <cellStyle name="Input 14 6 2 3" xfId="24695"/>
    <cellStyle name="Input 14 6 3" xfId="24696"/>
    <cellStyle name="Input 14 6 4" xfId="24697"/>
    <cellStyle name="Input 14 7" xfId="24698"/>
    <cellStyle name="Input 14 8" xfId="4009"/>
    <cellStyle name="Input 15" xfId="24700"/>
    <cellStyle name="Input 15 2" xfId="24702"/>
    <cellStyle name="Input 15 2 2" xfId="24704"/>
    <cellStyle name="Input 15 2 2 2" xfId="20949"/>
    <cellStyle name="Input 15 2 2 3" xfId="13151"/>
    <cellStyle name="Input 15 2 3" xfId="24706"/>
    <cellStyle name="Input 15 2 3 2" xfId="24708"/>
    <cellStyle name="Input 15 2 3 3" xfId="6930"/>
    <cellStyle name="Input 15 2 4" xfId="24712"/>
    <cellStyle name="Input 15 2 4 2" xfId="24716"/>
    <cellStyle name="Input 15 2 4 3" xfId="6940"/>
    <cellStyle name="Input 15 2 5" xfId="24721"/>
    <cellStyle name="Input 15 2 5 2" xfId="24724"/>
    <cellStyle name="Input 15 2 5 3" xfId="6944"/>
    <cellStyle name="Input 15 2 6" xfId="24729"/>
    <cellStyle name="Input 15 2 7" xfId="24732"/>
    <cellStyle name="Input 15 3" xfId="24734"/>
    <cellStyle name="Input 15 3 2" xfId="24736"/>
    <cellStyle name="Input 15 3 3" xfId="24738"/>
    <cellStyle name="Input 15 4" xfId="24741"/>
    <cellStyle name="Input 15 4 2" xfId="24744"/>
    <cellStyle name="Input 15 4 3" xfId="24747"/>
    <cellStyle name="Input 15 5" xfId="9459"/>
    <cellStyle name="Input 15 5 2" xfId="9504"/>
    <cellStyle name="Input 15 5 2 2" xfId="9507"/>
    <cellStyle name="Input 15 5 2 3" xfId="9510"/>
    <cellStyle name="Input 15 5 3" xfId="9528"/>
    <cellStyle name="Input 15 5 4" xfId="9533"/>
    <cellStyle name="Input 15 6" xfId="9597"/>
    <cellStyle name="Input 15 6 2" xfId="9600"/>
    <cellStyle name="Input 15 6 2 2" xfId="9603"/>
    <cellStyle name="Input 15 6 2 3" xfId="9606"/>
    <cellStyle name="Input 15 6 3" xfId="9609"/>
    <cellStyle name="Input 15 6 4" xfId="9614"/>
    <cellStyle name="Input 15 7" xfId="9722"/>
    <cellStyle name="Input 15 8" xfId="4012"/>
    <cellStyle name="Input 16" xfId="24750"/>
    <cellStyle name="Input 16 2" xfId="24752"/>
    <cellStyle name="Input 16 2 2" xfId="24754"/>
    <cellStyle name="Input 16 2 2 2" xfId="16449"/>
    <cellStyle name="Input 16 2 2 3" xfId="13252"/>
    <cellStyle name="Input 16 2 3" xfId="24756"/>
    <cellStyle name="Input 16 2 3 2" xfId="13885"/>
    <cellStyle name="Input 16 2 3 3" xfId="13259"/>
    <cellStyle name="Input 16 2 4" xfId="1870"/>
    <cellStyle name="Input 16 2 4 2" xfId="16519"/>
    <cellStyle name="Input 16 2 4 3" xfId="16529"/>
    <cellStyle name="Input 16 2 5" xfId="6742"/>
    <cellStyle name="Input 16 2 5 2" xfId="16565"/>
    <cellStyle name="Input 16 2 5 3" xfId="16573"/>
    <cellStyle name="Input 16 2 6" xfId="24761"/>
    <cellStyle name="Input 16 2 7" xfId="24764"/>
    <cellStyle name="Input 16 3" xfId="24767"/>
    <cellStyle name="Input 16 3 2" xfId="24769"/>
    <cellStyle name="Input 16 3 3" xfId="24771"/>
    <cellStyle name="Input 16 4" xfId="24775"/>
    <cellStyle name="Input 16 4 2" xfId="24778"/>
    <cellStyle name="Input 16 4 3" xfId="24781"/>
    <cellStyle name="Input 16 5" xfId="9979"/>
    <cellStyle name="Input 16 5 2" xfId="9982"/>
    <cellStyle name="Input 16 5 2 2" xfId="9986"/>
    <cellStyle name="Input 16 5 2 3" xfId="10000"/>
    <cellStyle name="Input 16 5 3" xfId="10022"/>
    <cellStyle name="Input 16 5 4" xfId="1922"/>
    <cellStyle name="Input 16 6" xfId="10042"/>
    <cellStyle name="Input 16 6 2" xfId="10045"/>
    <cellStyle name="Input 16 6 2 2" xfId="17146"/>
    <cellStyle name="Input 16 6 2 3" xfId="17155"/>
    <cellStyle name="Input 16 6 3" xfId="10049"/>
    <cellStyle name="Input 16 6 4" xfId="22515"/>
    <cellStyle name="Input 16 7" xfId="10053"/>
    <cellStyle name="Input 16 8" xfId="4040"/>
    <cellStyle name="Input 17" xfId="24783"/>
    <cellStyle name="Input 17 2" xfId="23723"/>
    <cellStyle name="Input 17 2 2" xfId="23726"/>
    <cellStyle name="Input 17 2 2 2" xfId="20230"/>
    <cellStyle name="Input 17 2 2 3" xfId="13412"/>
    <cellStyle name="Input 17 2 3" xfId="23729"/>
    <cellStyle name="Input 17 2 3 2" xfId="20235"/>
    <cellStyle name="Input 17 2 3 3" xfId="13417"/>
    <cellStyle name="Input 17 2 4" xfId="20596"/>
    <cellStyle name="Input 17 2 4 2" xfId="20242"/>
    <cellStyle name="Input 17 2 4 3" xfId="24787"/>
    <cellStyle name="Input 17 2 5" xfId="20602"/>
    <cellStyle name="Input 17 2 5 2" xfId="8516"/>
    <cellStyle name="Input 17 2 5 3" xfId="8521"/>
    <cellStyle name="Input 17 2 6" xfId="24792"/>
    <cellStyle name="Input 17 2 7" xfId="24795"/>
    <cellStyle name="Input 17 3" xfId="23732"/>
    <cellStyle name="Input 17 3 2" xfId="24797"/>
    <cellStyle name="Input 17 3 3" xfId="24799"/>
    <cellStyle name="Input 17 4" xfId="23737"/>
    <cellStyle name="Input 17 4 2" xfId="24802"/>
    <cellStyle name="Input 17 4 3" xfId="24805"/>
    <cellStyle name="Input 17 5" xfId="10150"/>
    <cellStyle name="Input 17 5 2" xfId="10153"/>
    <cellStyle name="Input 17 5 2 2" xfId="24807"/>
    <cellStyle name="Input 17 5 2 3" xfId="24809"/>
    <cellStyle name="Input 17 5 3" xfId="10156"/>
    <cellStyle name="Input 17 5 4" xfId="24813"/>
    <cellStyle name="Input 17 6" xfId="10160"/>
    <cellStyle name="Input 17 6 2" xfId="10163"/>
    <cellStyle name="Input 17 6 2 2" xfId="20159"/>
    <cellStyle name="Input 17 6 2 3" xfId="5268"/>
    <cellStyle name="Input 17 6 3" xfId="10167"/>
    <cellStyle name="Input 17 6 4" xfId="22547"/>
    <cellStyle name="Input 17 7" xfId="10171"/>
    <cellStyle name="Input 17 8" xfId="4046"/>
    <cellStyle name="Input 18" xfId="24816"/>
    <cellStyle name="Input 18 2" xfId="2041"/>
    <cellStyle name="Input 18 2 2" xfId="5806"/>
    <cellStyle name="Input 18 2 2 2" xfId="24818"/>
    <cellStyle name="Input 18 2 2 3" xfId="24820"/>
    <cellStyle name="Input 18 2 3" xfId="6151"/>
    <cellStyle name="Input 18 2 3 2" xfId="24822"/>
    <cellStyle name="Input 18 2 3 3" xfId="24824"/>
    <cellStyle name="Input 18 2 4" xfId="24829"/>
    <cellStyle name="Input 18 2 4 2" xfId="24833"/>
    <cellStyle name="Input 18 2 4 3" xfId="24837"/>
    <cellStyle name="Input 18 2 5" xfId="24843"/>
    <cellStyle name="Input 18 2 5 2" xfId="24846"/>
    <cellStyle name="Input 18 2 5 3" xfId="24849"/>
    <cellStyle name="Input 18 2 6" xfId="19372"/>
    <cellStyle name="Input 18 2 7" xfId="6367"/>
    <cellStyle name="Input 18 3" xfId="24851"/>
    <cellStyle name="Input 18 3 2" xfId="24853"/>
    <cellStyle name="Input 18 3 3" xfId="24855"/>
    <cellStyle name="Input 18 4" xfId="24857"/>
    <cellStyle name="Input 18 4 2" xfId="24859"/>
    <cellStyle name="Input 18 4 3" xfId="20661"/>
    <cellStyle name="Input 18 5" xfId="10250"/>
    <cellStyle name="Input 18 5 2" xfId="10253"/>
    <cellStyle name="Input 18 5 2 2" xfId="24861"/>
    <cellStyle name="Input 18 5 2 3" xfId="24083"/>
    <cellStyle name="Input 18 5 3" xfId="10256"/>
    <cellStyle name="Input 18 5 4" xfId="24864"/>
    <cellStyle name="Input 18 6" xfId="10259"/>
    <cellStyle name="Input 18 6 2" xfId="10262"/>
    <cellStyle name="Input 18 6 2 2" xfId="22575"/>
    <cellStyle name="Input 18 6 2 3" xfId="22578"/>
    <cellStyle name="Input 18 6 3" xfId="10266"/>
    <cellStyle name="Input 18 6 4" xfId="22583"/>
    <cellStyle name="Input 18 7" xfId="10270"/>
    <cellStyle name="Input 18 8" xfId="4050"/>
    <cellStyle name="Input 19" xfId="24867"/>
    <cellStyle name="Input 19 2" xfId="24869"/>
    <cellStyle name="Input 19 2 2" xfId="24871"/>
    <cellStyle name="Input 19 2 2 2" xfId="24873"/>
    <cellStyle name="Input 19 2 2 3" xfId="24877"/>
    <cellStyle name="Input 19 2 3" xfId="24879"/>
    <cellStyle name="Input 19 2 3 2" xfId="24881"/>
    <cellStyle name="Input 19 2 3 3" xfId="24883"/>
    <cellStyle name="Input 19 2 4" xfId="24887"/>
    <cellStyle name="Input 19 2 4 2" xfId="24891"/>
    <cellStyle name="Input 19 2 4 3" xfId="24895"/>
    <cellStyle name="Input 19 2 5" xfId="24899"/>
    <cellStyle name="Input 19 2 5 2" xfId="8723"/>
    <cellStyle name="Input 19 2 5 3" xfId="8727"/>
    <cellStyle name="Input 19 2 6" xfId="19393"/>
    <cellStyle name="Input 19 2 7" xfId="19396"/>
    <cellStyle name="Input 19 3" xfId="24901"/>
    <cellStyle name="Input 19 3 2" xfId="24903"/>
    <cellStyle name="Input 19 3 3" xfId="24905"/>
    <cellStyle name="Input 19 4" xfId="10600"/>
    <cellStyle name="Input 19 4 2" xfId="24907"/>
    <cellStyle name="Input 19 4 3" xfId="24909"/>
    <cellStyle name="Input 19 5" xfId="10313"/>
    <cellStyle name="Input 19 5 2" xfId="10316"/>
    <cellStyle name="Input 19 5 2 2" xfId="10319"/>
    <cellStyle name="Input 19 5 2 3" xfId="10325"/>
    <cellStyle name="Input 19 5 3" xfId="10336"/>
    <cellStyle name="Input 19 5 4" xfId="10342"/>
    <cellStyle name="Input 19 6" xfId="10358"/>
    <cellStyle name="Input 19 6 2" xfId="10361"/>
    <cellStyle name="Input 19 6 2 2" xfId="22607"/>
    <cellStyle name="Input 19 6 2 3" xfId="22611"/>
    <cellStyle name="Input 19 6 3" xfId="10365"/>
    <cellStyle name="Input 19 6 4" xfId="22614"/>
    <cellStyle name="Input 19 7" xfId="10369"/>
    <cellStyle name="Input 19 8" xfId="4054"/>
    <cellStyle name="Input 2" xfId="24911"/>
    <cellStyle name="Input 2 10" xfId="24914"/>
    <cellStyle name="Input 2 2" xfId="17207"/>
    <cellStyle name="Input 2 2 2" xfId="24915"/>
    <cellStyle name="Input 2 2 2 2" xfId="24916"/>
    <cellStyle name="Input 2 2 2 2 2" xfId="3622"/>
    <cellStyle name="Input 2 2 2 2 3" xfId="24917"/>
    <cellStyle name="Input 2 2 2 3" xfId="24919"/>
    <cellStyle name="Input 2 2 2 3 2" xfId="24920"/>
    <cellStyle name="Input 2 2 2 3 3" xfId="24921"/>
    <cellStyle name="Input 2 2 2 4" xfId="19699"/>
    <cellStyle name="Input 2 2 2 4 2" xfId="24922"/>
    <cellStyle name="Input 2 2 2 4 3" xfId="24923"/>
    <cellStyle name="Input 2 2 2 5" xfId="24925"/>
    <cellStyle name="Input 2 2 2 5 2" xfId="24926"/>
    <cellStyle name="Input 2 2 2 5 3" xfId="24927"/>
    <cellStyle name="Input 2 2 2 6" xfId="24928"/>
    <cellStyle name="Input 2 2 2 7" xfId="13495"/>
    <cellStyle name="Input 2 2 3" xfId="24929"/>
    <cellStyle name="Input 2 2 3 2" xfId="24930"/>
    <cellStyle name="Input 2 2 3 3" xfId="24931"/>
    <cellStyle name="Input 2 2 4" xfId="24932"/>
    <cellStyle name="Input 2 2 4 2" xfId="24933"/>
    <cellStyle name="Input 2 2 4 3" xfId="24934"/>
    <cellStyle name="Input 2 2 5" xfId="24935"/>
    <cellStyle name="Input 2 2 5 2" xfId="24936"/>
    <cellStyle name="Input 2 2 5 2 2" xfId="24937"/>
    <cellStyle name="Input 2 2 5 2 3" xfId="24938"/>
    <cellStyle name="Input 2 2 5 3" xfId="24939"/>
    <cellStyle name="Input 2 2 5 4" xfId="24940"/>
    <cellStyle name="Input 2 2 6" xfId="24941"/>
    <cellStyle name="Input 2 2 6 2" xfId="24942"/>
    <cellStyle name="Input 2 2 6 2 2" xfId="608"/>
    <cellStyle name="Input 2 2 6 2 3" xfId="24943"/>
    <cellStyle name="Input 2 2 6 3" xfId="24944"/>
    <cellStyle name="Input 2 2 6 4" xfId="24945"/>
    <cellStyle name="Input 2 2 7" xfId="14992"/>
    <cellStyle name="Input 2 2 8" xfId="14994"/>
    <cellStyle name="Input 2 3" xfId="24946"/>
    <cellStyle name="Input 2 3 2" xfId="24947"/>
    <cellStyle name="Input 2 3 2 2" xfId="24948"/>
    <cellStyle name="Input 2 3 2 2 2" xfId="4316"/>
    <cellStyle name="Input 2 3 2 2 3" xfId="24950"/>
    <cellStyle name="Input 2 3 2 3" xfId="24951"/>
    <cellStyle name="Input 2 3 2 3 2" xfId="24952"/>
    <cellStyle name="Input 2 3 2 3 3" xfId="24954"/>
    <cellStyle name="Input 2 3 2 4" xfId="19884"/>
    <cellStyle name="Input 2 3 2 4 2" xfId="24955"/>
    <cellStyle name="Input 2 3 2 4 3" xfId="24957"/>
    <cellStyle name="Input 2 3 2 5" xfId="24959"/>
    <cellStyle name="Input 2 3 2 5 2" xfId="24960"/>
    <cellStyle name="Input 2 3 2 5 3" xfId="24963"/>
    <cellStyle name="Input 2 3 2 6" xfId="24964"/>
    <cellStyle name="Input 2 3 2 7" xfId="24965"/>
    <cellStyle name="Input 2 3 3" xfId="24966"/>
    <cellStyle name="Input 2 3 3 2" xfId="24912"/>
    <cellStyle name="Input 2 3 3 3" xfId="24967"/>
    <cellStyle name="Input 2 3 4" xfId="24970"/>
    <cellStyle name="Input 2 3 4 2" xfId="24971"/>
    <cellStyle name="Input 2 3 4 3" xfId="24972"/>
    <cellStyle name="Input 2 3 5" xfId="24974"/>
    <cellStyle name="Input 2 3 5 2" xfId="24975"/>
    <cellStyle name="Input 2 3 5 2 2" xfId="24976"/>
    <cellStyle name="Input 2 3 5 2 3" xfId="24977"/>
    <cellStyle name="Input 2 3 5 3" xfId="24978"/>
    <cellStyle name="Input 2 3 5 4" xfId="24979"/>
    <cellStyle name="Input 2 3 6" xfId="24980"/>
    <cellStyle name="Input 2 3 6 2" xfId="24981"/>
    <cellStyle name="Input 2 3 6 2 2" xfId="24982"/>
    <cellStyle name="Input 2 3 6 2 3" xfId="24983"/>
    <cellStyle name="Input 2 3 6 3" xfId="24984"/>
    <cellStyle name="Input 2 3 6 4" xfId="24985"/>
    <cellStyle name="Input 2 3 7" xfId="14997"/>
    <cellStyle name="Input 2 3 8" xfId="14999"/>
    <cellStyle name="Input 2 4" xfId="24986"/>
    <cellStyle name="Input 2 4 2" xfId="24987"/>
    <cellStyle name="Input 2 4 2 2" xfId="24989"/>
    <cellStyle name="Input 2 4 2 3" xfId="24991"/>
    <cellStyle name="Input 2 4 3" xfId="24992"/>
    <cellStyle name="Input 2 4 3 2" xfId="24994"/>
    <cellStyle name="Input 2 4 3 3" xfId="24996"/>
    <cellStyle name="Input 2 4 4" xfId="24997"/>
    <cellStyle name="Input 2 4 4 2" xfId="24999"/>
    <cellStyle name="Input 2 4 4 3" xfId="25001"/>
    <cellStyle name="Input 2 4 5" xfId="25002"/>
    <cellStyle name="Input 2 4 5 2" xfId="25003"/>
    <cellStyle name="Input 2 4 5 3" xfId="25004"/>
    <cellStyle name="Input 2 4 6" xfId="25005"/>
    <cellStyle name="Input 2 4 7" xfId="15001"/>
    <cellStyle name="Input 2 5" xfId="23662"/>
    <cellStyle name="Input 2 5 2" xfId="25006"/>
    <cellStyle name="Input 2 5 3" xfId="25007"/>
    <cellStyle name="Input 2 6" xfId="23664"/>
    <cellStyle name="Input 2 6 2" xfId="25008"/>
    <cellStyle name="Input 2 6 3" xfId="25009"/>
    <cellStyle name="Input 2 7" xfId="25010"/>
    <cellStyle name="Input 2 7 2" xfId="25012"/>
    <cellStyle name="Input 2 7 2 2" xfId="23162"/>
    <cellStyle name="Input 2 7 2 3" xfId="23167"/>
    <cellStyle name="Input 2 7 3" xfId="25014"/>
    <cellStyle name="Input 2 7 4" xfId="25016"/>
    <cellStyle name="Input 2 8" xfId="25017"/>
    <cellStyle name="Input 2 8 2" xfId="25019"/>
    <cellStyle name="Input 2 8 2 2" xfId="23200"/>
    <cellStyle name="Input 2 8 2 3" xfId="23206"/>
    <cellStyle name="Input 2 8 3" xfId="25021"/>
    <cellStyle name="Input 2 8 4" xfId="25023"/>
    <cellStyle name="Input 2 9" xfId="25025"/>
    <cellStyle name="Input 2_Data Driver PT  MAP" xfId="6542"/>
    <cellStyle name="Input 20" xfId="24701"/>
    <cellStyle name="Input 20 2" xfId="24703"/>
    <cellStyle name="Input 20 2 2" xfId="24705"/>
    <cellStyle name="Input 20 2 2 2" xfId="20950"/>
    <cellStyle name="Input 20 2 2 3" xfId="13152"/>
    <cellStyle name="Input 20 2 3" xfId="24707"/>
    <cellStyle name="Input 20 2 3 2" xfId="24709"/>
    <cellStyle name="Input 20 2 3 3" xfId="6931"/>
    <cellStyle name="Input 20 2 4" xfId="24713"/>
    <cellStyle name="Input 20 2 4 2" xfId="24717"/>
    <cellStyle name="Input 20 2 4 3" xfId="6941"/>
    <cellStyle name="Input 20 2 5" xfId="24722"/>
    <cellStyle name="Input 20 2 5 2" xfId="24725"/>
    <cellStyle name="Input 20 2 5 3" xfId="6945"/>
    <cellStyle name="Input 20 2 6" xfId="24730"/>
    <cellStyle name="Input 20 2 7" xfId="24733"/>
    <cellStyle name="Input 20 3" xfId="24735"/>
    <cellStyle name="Input 20 3 2" xfId="24737"/>
    <cellStyle name="Input 20 3 3" xfId="24739"/>
    <cellStyle name="Input 20 4" xfId="24742"/>
    <cellStyle name="Input 20 4 2" xfId="24745"/>
    <cellStyle name="Input 20 4 3" xfId="24748"/>
    <cellStyle name="Input 20 5" xfId="9460"/>
    <cellStyle name="Input 20 5 2" xfId="9505"/>
    <cellStyle name="Input 20 5 2 2" xfId="9508"/>
    <cellStyle name="Input 20 5 2 3" xfId="9511"/>
    <cellStyle name="Input 20 5 3" xfId="9529"/>
    <cellStyle name="Input 20 5 4" xfId="9534"/>
    <cellStyle name="Input 20 6" xfId="9598"/>
    <cellStyle name="Input 20 6 2" xfId="9601"/>
    <cellStyle name="Input 20 6 2 2" xfId="9604"/>
    <cellStyle name="Input 20 6 2 3" xfId="9607"/>
    <cellStyle name="Input 20 6 3" xfId="9610"/>
    <cellStyle name="Input 20 6 4" xfId="9615"/>
    <cellStyle name="Input 20 7" xfId="9723"/>
    <cellStyle name="Input 20 8" xfId="4013"/>
    <cellStyle name="Input 21" xfId="24751"/>
    <cellStyle name="Input 21 2" xfId="24753"/>
    <cellStyle name="Input 21 2 2" xfId="24755"/>
    <cellStyle name="Input 21 2 2 2" xfId="16450"/>
    <cellStyle name="Input 21 2 2 3" xfId="13253"/>
    <cellStyle name="Input 21 2 3" xfId="24757"/>
    <cellStyle name="Input 21 2 3 2" xfId="13886"/>
    <cellStyle name="Input 21 2 3 3" xfId="13260"/>
    <cellStyle name="Input 21 2 4" xfId="1871"/>
    <cellStyle name="Input 21 2 4 2" xfId="16520"/>
    <cellStyle name="Input 21 2 4 3" xfId="16530"/>
    <cellStyle name="Input 21 2 5" xfId="6743"/>
    <cellStyle name="Input 21 2 5 2" xfId="16566"/>
    <cellStyle name="Input 21 2 5 3" xfId="16574"/>
    <cellStyle name="Input 21 2 6" xfId="24762"/>
    <cellStyle name="Input 21 2 7" xfId="24765"/>
    <cellStyle name="Input 21 3" xfId="24768"/>
    <cellStyle name="Input 21 3 2" xfId="24770"/>
    <cellStyle name="Input 21 3 3" xfId="24772"/>
    <cellStyle name="Input 21 4" xfId="24776"/>
    <cellStyle name="Input 21 4 2" xfId="24779"/>
    <cellStyle name="Input 21 4 3" xfId="24782"/>
    <cellStyle name="Input 21 5" xfId="9980"/>
    <cellStyle name="Input 21 5 2" xfId="9983"/>
    <cellStyle name="Input 21 5 2 2" xfId="9987"/>
    <cellStyle name="Input 21 5 2 3" xfId="10001"/>
    <cellStyle name="Input 21 5 3" xfId="10023"/>
    <cellStyle name="Input 21 5 4" xfId="1923"/>
    <cellStyle name="Input 21 6" xfId="10043"/>
    <cellStyle name="Input 21 6 2" xfId="10046"/>
    <cellStyle name="Input 21 6 2 2" xfId="17147"/>
    <cellStyle name="Input 21 6 2 3" xfId="17156"/>
    <cellStyle name="Input 21 6 3" xfId="10050"/>
    <cellStyle name="Input 21 6 4" xfId="22516"/>
    <cellStyle name="Input 21 7" xfId="10054"/>
    <cellStyle name="Input 21 8" xfId="4041"/>
    <cellStyle name="Input 22" xfId="24784"/>
    <cellStyle name="Input 22 2" xfId="23724"/>
    <cellStyle name="Input 22 2 2" xfId="23727"/>
    <cellStyle name="Input 22 2 2 2" xfId="20231"/>
    <cellStyle name="Input 22 2 2 3" xfId="13413"/>
    <cellStyle name="Input 22 2 3" xfId="23730"/>
    <cellStyle name="Input 22 2 3 2" xfId="20236"/>
    <cellStyle name="Input 22 2 3 3" xfId="13418"/>
    <cellStyle name="Input 22 2 4" xfId="20597"/>
    <cellStyle name="Input 22 2 4 2" xfId="20243"/>
    <cellStyle name="Input 22 2 4 3" xfId="24788"/>
    <cellStyle name="Input 22 2 5" xfId="20603"/>
    <cellStyle name="Input 22 2 5 2" xfId="8517"/>
    <cellStyle name="Input 22 2 5 3" xfId="8522"/>
    <cellStyle name="Input 22 2 6" xfId="24793"/>
    <cellStyle name="Input 22 2 7" xfId="24796"/>
    <cellStyle name="Input 22 3" xfId="23733"/>
    <cellStyle name="Input 22 3 2" xfId="24798"/>
    <cellStyle name="Input 22 3 3" xfId="24800"/>
    <cellStyle name="Input 22 4" xfId="23738"/>
    <cellStyle name="Input 22 4 2" xfId="24803"/>
    <cellStyle name="Input 22 4 3" xfId="24806"/>
    <cellStyle name="Input 22 5" xfId="10151"/>
    <cellStyle name="Input 22 5 2" xfId="10154"/>
    <cellStyle name="Input 22 5 2 2" xfId="24808"/>
    <cellStyle name="Input 22 5 2 3" xfId="24810"/>
    <cellStyle name="Input 22 5 3" xfId="10157"/>
    <cellStyle name="Input 22 5 4" xfId="24814"/>
    <cellStyle name="Input 22 6" xfId="10161"/>
    <cellStyle name="Input 22 6 2" xfId="10164"/>
    <cellStyle name="Input 22 6 2 2" xfId="20160"/>
    <cellStyle name="Input 22 6 2 3" xfId="5269"/>
    <cellStyle name="Input 22 6 3" xfId="10168"/>
    <cellStyle name="Input 22 6 4" xfId="22548"/>
    <cellStyle name="Input 22 7" xfId="10172"/>
    <cellStyle name="Input 22 8" xfId="4047"/>
    <cellStyle name="Input 23" xfId="24817"/>
    <cellStyle name="Input 23 2" xfId="2042"/>
    <cellStyle name="Input 23 2 2" xfId="5807"/>
    <cellStyle name="Input 23 2 2 2" xfId="24819"/>
    <cellStyle name="Input 23 2 2 3" xfId="24821"/>
    <cellStyle name="Input 23 2 3" xfId="6152"/>
    <cellStyle name="Input 23 2 3 2" xfId="24823"/>
    <cellStyle name="Input 23 2 3 3" xfId="24825"/>
    <cellStyle name="Input 23 2 4" xfId="24830"/>
    <cellStyle name="Input 23 2 4 2" xfId="24834"/>
    <cellStyle name="Input 23 2 4 3" xfId="24838"/>
    <cellStyle name="Input 23 2 5" xfId="24844"/>
    <cellStyle name="Input 23 2 5 2" xfId="24847"/>
    <cellStyle name="Input 23 2 5 3" xfId="24850"/>
    <cellStyle name="Input 23 2 6" xfId="19373"/>
    <cellStyle name="Input 23 2 7" xfId="6368"/>
    <cellStyle name="Input 23 3" xfId="24852"/>
    <cellStyle name="Input 23 3 2" xfId="24854"/>
    <cellStyle name="Input 23 3 3" xfId="24856"/>
    <cellStyle name="Input 23 4" xfId="24858"/>
    <cellStyle name="Input 23 4 2" xfId="24860"/>
    <cellStyle name="Input 23 4 3" xfId="20662"/>
    <cellStyle name="Input 23 5" xfId="10251"/>
    <cellStyle name="Input 23 5 2" xfId="10254"/>
    <cellStyle name="Input 23 5 2 2" xfId="24862"/>
    <cellStyle name="Input 23 5 2 3" xfId="24084"/>
    <cellStyle name="Input 23 5 3" xfId="10257"/>
    <cellStyle name="Input 23 5 4" xfId="24865"/>
    <cellStyle name="Input 23 6" xfId="10260"/>
    <cellStyle name="Input 23 6 2" xfId="10263"/>
    <cellStyle name="Input 23 6 2 2" xfId="22576"/>
    <cellStyle name="Input 23 6 2 3" xfId="22579"/>
    <cellStyle name="Input 23 6 3" xfId="10267"/>
    <cellStyle name="Input 23 6 4" xfId="22584"/>
    <cellStyle name="Input 23 7" xfId="10271"/>
    <cellStyle name="Input 23 8" xfId="4051"/>
    <cellStyle name="Input 24" xfId="24868"/>
    <cellStyle name="Input 24 2" xfId="24870"/>
    <cellStyle name="Input 24 2 2" xfId="24872"/>
    <cellStyle name="Input 24 2 2 2" xfId="24874"/>
    <cellStyle name="Input 24 2 2 3" xfId="24878"/>
    <cellStyle name="Input 24 2 3" xfId="24880"/>
    <cellStyle name="Input 24 2 3 2" xfId="24882"/>
    <cellStyle name="Input 24 2 3 3" xfId="24884"/>
    <cellStyle name="Input 24 2 4" xfId="24888"/>
    <cellStyle name="Input 24 2 4 2" xfId="24892"/>
    <cellStyle name="Input 24 2 4 3" xfId="24896"/>
    <cellStyle name="Input 24 2 5" xfId="24900"/>
    <cellStyle name="Input 24 2 5 2" xfId="8724"/>
    <cellStyle name="Input 24 2 5 3" xfId="8728"/>
    <cellStyle name="Input 24 2 6" xfId="19394"/>
    <cellStyle name="Input 24 2 7" xfId="19397"/>
    <cellStyle name="Input 24 3" xfId="24902"/>
    <cellStyle name="Input 24 3 2" xfId="24904"/>
    <cellStyle name="Input 24 3 3" xfId="24906"/>
    <cellStyle name="Input 24 4" xfId="10601"/>
    <cellStyle name="Input 24 4 2" xfId="24908"/>
    <cellStyle name="Input 24 4 3" xfId="24910"/>
    <cellStyle name="Input 24 5" xfId="10314"/>
    <cellStyle name="Input 24 5 2" xfId="10317"/>
    <cellStyle name="Input 24 5 2 2" xfId="10320"/>
    <cellStyle name="Input 24 5 2 3" xfId="10326"/>
    <cellStyle name="Input 24 5 3" xfId="10337"/>
    <cellStyle name="Input 24 5 4" xfId="10343"/>
    <cellStyle name="Input 24 6" xfId="10359"/>
    <cellStyle name="Input 24 6 2" xfId="10362"/>
    <cellStyle name="Input 24 6 2 2" xfId="22608"/>
    <cellStyle name="Input 24 6 2 3" xfId="22612"/>
    <cellStyle name="Input 24 6 3" xfId="10366"/>
    <cellStyle name="Input 24 6 4" xfId="22615"/>
    <cellStyle name="Input 24 7" xfId="10370"/>
    <cellStyle name="Input 24 8" xfId="4055"/>
    <cellStyle name="Input 25" xfId="25027"/>
    <cellStyle name="Input 25 2" xfId="25028"/>
    <cellStyle name="Input 25 2 2" xfId="25030"/>
    <cellStyle name="Input 25 2 2 2" xfId="25031"/>
    <cellStyle name="Input 25 2 2 3" xfId="25033"/>
    <cellStyle name="Input 25 2 3" xfId="25034"/>
    <cellStyle name="Input 25 2 3 2" xfId="25035"/>
    <cellStyle name="Input 25 2 3 3" xfId="25036"/>
    <cellStyle name="Input 25 2 4" xfId="25039"/>
    <cellStyle name="Input 25 2 4 2" xfId="25042"/>
    <cellStyle name="Input 25 2 4 3" xfId="25045"/>
    <cellStyle name="Input 25 2 5" xfId="25048"/>
    <cellStyle name="Input 25 2 5 2" xfId="8832"/>
    <cellStyle name="Input 25 2 5 3" xfId="8835"/>
    <cellStyle name="Input 25 2 6" xfId="25051"/>
    <cellStyle name="Input 25 2 7" xfId="25052"/>
    <cellStyle name="Input 25 3" xfId="25053"/>
    <cellStyle name="Input 25 3 2" xfId="25054"/>
    <cellStyle name="Input 25 3 3" xfId="25055"/>
    <cellStyle name="Input 25 4" xfId="10603"/>
    <cellStyle name="Input 25 4 2" xfId="25056"/>
    <cellStyle name="Input 25 4 3" xfId="25057"/>
    <cellStyle name="Input 25 5" xfId="10393"/>
    <cellStyle name="Input 25 5 2" xfId="10395"/>
    <cellStyle name="Input 25 5 2 2" xfId="10398"/>
    <cellStyle name="Input 25 5 2 3" xfId="10410"/>
    <cellStyle name="Input 25 5 3" xfId="10427"/>
    <cellStyle name="Input 25 5 4" xfId="10435"/>
    <cellStyle name="Input 25 6" xfId="10451"/>
    <cellStyle name="Input 25 6 2" xfId="10453"/>
    <cellStyle name="Input 25 6 2 2" xfId="22373"/>
    <cellStyle name="Input 25 6 2 3" xfId="22378"/>
    <cellStyle name="Input 25 6 3" xfId="10457"/>
    <cellStyle name="Input 25 6 4" xfId="22384"/>
    <cellStyle name="Input 25 7" xfId="10461"/>
    <cellStyle name="Input 25 8" xfId="10489"/>
    <cellStyle name="Input 3" xfId="24968"/>
    <cellStyle name="Input 3 2" xfId="17211"/>
    <cellStyle name="Input 3 2 2" xfId="14932"/>
    <cellStyle name="Input 3 2 2 2" xfId="3133"/>
    <cellStyle name="Input 3 2 2 3" xfId="7439"/>
    <cellStyle name="Input 3 2 3" xfId="15738"/>
    <cellStyle name="Input 3 2 3 2" xfId="3140"/>
    <cellStyle name="Input 3 2 3 3" xfId="25058"/>
    <cellStyle name="Input 3 2 4" xfId="15740"/>
    <cellStyle name="Input 3 2 4 2" xfId="3146"/>
    <cellStyle name="Input 3 2 4 3" xfId="25059"/>
    <cellStyle name="Input 3 2 5" xfId="25060"/>
    <cellStyle name="Input 3 2 5 2" xfId="25061"/>
    <cellStyle name="Input 3 2 5 3" xfId="25062"/>
    <cellStyle name="Input 3 2 6" xfId="25063"/>
    <cellStyle name="Input 3 2 7" xfId="15025"/>
    <cellStyle name="Input 3 3" xfId="25064"/>
    <cellStyle name="Input 3 3 2" xfId="14940"/>
    <cellStyle name="Input 3 3 3" xfId="15744"/>
    <cellStyle name="Input 3 4" xfId="25065"/>
    <cellStyle name="Input 3 4 2" xfId="135"/>
    <cellStyle name="Input 3 4 3" xfId="149"/>
    <cellStyle name="Input 3 5" xfId="23666"/>
    <cellStyle name="Input 3 5 2" xfId="25066"/>
    <cellStyle name="Input 3 5 2 2" xfId="3339"/>
    <cellStyle name="Input 3 5 2 3" xfId="20693"/>
    <cellStyle name="Input 3 5 3" xfId="25067"/>
    <cellStyle name="Input 3 5 4" xfId="25068"/>
    <cellStyle name="Input 3 6" xfId="23668"/>
    <cellStyle name="Input 3 6 2" xfId="25069"/>
    <cellStyle name="Input 3 6 2 2" xfId="23485"/>
    <cellStyle name="Input 3 6 2 3" xfId="23488"/>
    <cellStyle name="Input 3 6 3" xfId="25070"/>
    <cellStyle name="Input 3 6 4" xfId="25071"/>
    <cellStyle name="Input 3 7" xfId="25072"/>
    <cellStyle name="Input 3 8" xfId="25073"/>
    <cellStyle name="Input 4" xfId="25074"/>
    <cellStyle name="Input 4 2" xfId="17215"/>
    <cellStyle name="Input 4 2 2" xfId="21064"/>
    <cellStyle name="Input 4 2 2 2" xfId="25075"/>
    <cellStyle name="Input 4 2 2 3" xfId="25076"/>
    <cellStyle name="Input 4 2 3" xfId="25077"/>
    <cellStyle name="Input 4 2 3 2" xfId="25078"/>
    <cellStyle name="Input 4 2 3 3" xfId="25079"/>
    <cellStyle name="Input 4 2 4" xfId="25080"/>
    <cellStyle name="Input 4 2 4 2" xfId="25081"/>
    <cellStyle name="Input 4 2 4 3" xfId="25082"/>
    <cellStyle name="Input 4 2 5" xfId="25083"/>
    <cellStyle name="Input 4 2 5 2" xfId="25084"/>
    <cellStyle name="Input 4 2 5 3" xfId="25085"/>
    <cellStyle name="Input 4 2 6" xfId="25086"/>
    <cellStyle name="Input 4 2 7" xfId="15139"/>
    <cellStyle name="Input 4 3" xfId="25087"/>
    <cellStyle name="Input 4 3 2" xfId="25088"/>
    <cellStyle name="Input 4 3 3" xfId="25091"/>
    <cellStyle name="Input 4 4" xfId="25092"/>
    <cellStyle name="Input 4 4 2" xfId="25093"/>
    <cellStyle name="Input 4 4 3" xfId="25094"/>
    <cellStyle name="Input 4 5" xfId="23675"/>
    <cellStyle name="Input 4 5 2" xfId="25095"/>
    <cellStyle name="Input 4 5 2 2" xfId="25096"/>
    <cellStyle name="Input 4 5 2 3" xfId="25097"/>
    <cellStyle name="Input 4 5 3" xfId="25098"/>
    <cellStyle name="Input 4 5 4" xfId="22820"/>
    <cellStyle name="Input 4 6" xfId="23679"/>
    <cellStyle name="Input 4 6 2" xfId="25099"/>
    <cellStyle name="Input 4 6 2 2" xfId="23560"/>
    <cellStyle name="Input 4 6 2 3" xfId="25101"/>
    <cellStyle name="Input 4 6 3" xfId="25102"/>
    <cellStyle name="Input 4 6 4" xfId="22823"/>
    <cellStyle name="Input 4 7" xfId="25103"/>
    <cellStyle name="Input 4 8" xfId="25104"/>
    <cellStyle name="Input 5" xfId="25105"/>
    <cellStyle name="Input 5 2" xfId="25106"/>
    <cellStyle name="Input 5 2 2" xfId="25107"/>
    <cellStyle name="Input 5 2 2 2" xfId="434"/>
    <cellStyle name="Input 5 2 2 3" xfId="25108"/>
    <cellStyle name="Input 5 2 3" xfId="25109"/>
    <cellStyle name="Input 5 2 3 2" xfId="25110"/>
    <cellStyle name="Input 5 2 3 3" xfId="25111"/>
    <cellStyle name="Input 5 2 4" xfId="25112"/>
    <cellStyle name="Input 5 2 4 2" xfId="25113"/>
    <cellStyle name="Input 5 2 4 3" xfId="25114"/>
    <cellStyle name="Input 5 2 5" xfId="25115"/>
    <cellStyle name="Input 5 2 5 2" xfId="25116"/>
    <cellStyle name="Input 5 2 5 3" xfId="25117"/>
    <cellStyle name="Input 5 2 6" xfId="25118"/>
    <cellStyle name="Input 5 2 7" xfId="15278"/>
    <cellStyle name="Input 5 3" xfId="25119"/>
    <cellStyle name="Input 5 3 2" xfId="25120"/>
    <cellStyle name="Input 5 3 3" xfId="25123"/>
    <cellStyle name="Input 5 4" xfId="14349"/>
    <cellStyle name="Input 5 4 2" xfId="14351"/>
    <cellStyle name="Input 5 4 3" xfId="14353"/>
    <cellStyle name="Input 5 5" xfId="14355"/>
    <cellStyle name="Input 5 5 2" xfId="25124"/>
    <cellStyle name="Input 5 5 2 2" xfId="10123"/>
    <cellStyle name="Input 5 5 2 3" xfId="10137"/>
    <cellStyle name="Input 5 5 3" xfId="25125"/>
    <cellStyle name="Input 5 5 4" xfId="25126"/>
    <cellStyle name="Input 5 6" xfId="14358"/>
    <cellStyle name="Input 5 6 2" xfId="13667"/>
    <cellStyle name="Input 5 6 2 2" xfId="12579"/>
    <cellStyle name="Input 5 6 2 3" xfId="12589"/>
    <cellStyle name="Input 5 6 3" xfId="25127"/>
    <cellStyle name="Input 5 6 4" xfId="25128"/>
    <cellStyle name="Input 5 7" xfId="25129"/>
    <cellStyle name="Input 5 8" xfId="25130"/>
    <cellStyle name="Input 57" xfId="8964"/>
    <cellStyle name="Input 57 2" xfId="25131"/>
    <cellStyle name="Input 57 2 2" xfId="23381"/>
    <cellStyle name="Input 57 2 2 2" xfId="8597"/>
    <cellStyle name="Input 57 2 2 3" xfId="8599"/>
    <cellStyle name="Input 57 2 3" xfId="25132"/>
    <cellStyle name="Input 57 2 3 2" xfId="8632"/>
    <cellStyle name="Input 57 2 3 3" xfId="8636"/>
    <cellStyle name="Input 57 2 4" xfId="25134"/>
    <cellStyle name="Input 57 2 4 2" xfId="25136"/>
    <cellStyle name="Input 57 2 4 3" xfId="25138"/>
    <cellStyle name="Input 57 2 5" xfId="25139"/>
    <cellStyle name="Input 57 2 5 2" xfId="25140"/>
    <cellStyle name="Input 57 2 5 3" xfId="25142"/>
    <cellStyle name="Input 57 2 6" xfId="25143"/>
    <cellStyle name="Input 57 2 7" xfId="25144"/>
    <cellStyle name="Input 57 3" xfId="25011"/>
    <cellStyle name="Input 57 3 2" xfId="23161"/>
    <cellStyle name="Input 57 3 3" xfId="23166"/>
    <cellStyle name="Input 57 4" xfId="25013"/>
    <cellStyle name="Input 57 4 2" xfId="25146"/>
    <cellStyle name="Input 57 4 3" xfId="25147"/>
    <cellStyle name="Input 57 5" xfId="25015"/>
    <cellStyle name="Input 57 5 2" xfId="25148"/>
    <cellStyle name="Input 57 5 2 2" xfId="25149"/>
    <cellStyle name="Input 57 5 2 3" xfId="25150"/>
    <cellStyle name="Input 57 5 3" xfId="25151"/>
    <cellStyle name="Input 57 5 4" xfId="25152"/>
    <cellStyle name="Input 57 6" xfId="25153"/>
    <cellStyle name="Input 57 6 2" xfId="25154"/>
    <cellStyle name="Input 57 6 2 2" xfId="25155"/>
    <cellStyle name="Input 57 6 2 3" xfId="25156"/>
    <cellStyle name="Input 57 6 3" xfId="25157"/>
    <cellStyle name="Input 57 6 4" xfId="25158"/>
    <cellStyle name="Input 57 7" xfId="25160"/>
    <cellStyle name="Input 57 8" xfId="4210"/>
    <cellStyle name="Input 58" xfId="8967"/>
    <cellStyle name="Input 58 2" xfId="25161"/>
    <cellStyle name="Input 58 2 2" xfId="25162"/>
    <cellStyle name="Input 58 2 2 2" xfId="25163"/>
    <cellStyle name="Input 58 2 2 3" xfId="25164"/>
    <cellStyle name="Input 58 2 3" xfId="25165"/>
    <cellStyle name="Input 58 2 3 2" xfId="25166"/>
    <cellStyle name="Input 58 2 3 3" xfId="25169"/>
    <cellStyle name="Input 58 2 4" xfId="25170"/>
    <cellStyle name="Input 58 2 4 2" xfId="25172"/>
    <cellStyle name="Input 58 2 4 3" xfId="25174"/>
    <cellStyle name="Input 58 2 5" xfId="25175"/>
    <cellStyle name="Input 58 2 5 2" xfId="25176"/>
    <cellStyle name="Input 58 2 5 3" xfId="25178"/>
    <cellStyle name="Input 58 2 6" xfId="25179"/>
    <cellStyle name="Input 58 2 7" xfId="25180"/>
    <cellStyle name="Input 58 3" xfId="25018"/>
    <cellStyle name="Input 58 3 2" xfId="23199"/>
    <cellStyle name="Input 58 3 3" xfId="23205"/>
    <cellStyle name="Input 58 4" xfId="25020"/>
    <cellStyle name="Input 58 4 2" xfId="25182"/>
    <cellStyle name="Input 58 4 3" xfId="25183"/>
    <cellStyle name="Input 58 5" xfId="25022"/>
    <cellStyle name="Input 58 5 2" xfId="25184"/>
    <cellStyle name="Input 58 5 2 2" xfId="25185"/>
    <cellStyle name="Input 58 5 2 3" xfId="25186"/>
    <cellStyle name="Input 58 5 3" xfId="25187"/>
    <cellStyle name="Input 58 5 4" xfId="25188"/>
    <cellStyle name="Input 58 6" xfId="25189"/>
    <cellStyle name="Input 58 6 2" xfId="25190"/>
    <cellStyle name="Input 58 6 2 2" xfId="25191"/>
    <cellStyle name="Input 58 6 2 3" xfId="22190"/>
    <cellStyle name="Input 58 6 3" xfId="25192"/>
    <cellStyle name="Input 58 6 4" xfId="25193"/>
    <cellStyle name="Input 58 7" xfId="25195"/>
    <cellStyle name="Input 58 8" xfId="4328"/>
    <cellStyle name="Input 59" xfId="25196"/>
    <cellStyle name="Input 59 2" xfId="25199"/>
    <cellStyle name="Input 59 2 2" xfId="16718"/>
    <cellStyle name="Input 59 2 2 2" xfId="25200"/>
    <cellStyle name="Input 59 2 2 3" xfId="25201"/>
    <cellStyle name="Input 59 2 3" xfId="16721"/>
    <cellStyle name="Input 59 2 3 2" xfId="25202"/>
    <cellStyle name="Input 59 2 3 3" xfId="25204"/>
    <cellStyle name="Input 59 2 4" xfId="25205"/>
    <cellStyle name="Input 59 2 4 2" xfId="25206"/>
    <cellStyle name="Input 59 2 4 3" xfId="25208"/>
    <cellStyle name="Input 59 2 5" xfId="24340"/>
    <cellStyle name="Input 59 2 5 2" xfId="13226"/>
    <cellStyle name="Input 59 2 5 3" xfId="24357"/>
    <cellStyle name="Input 59 2 6" xfId="24377"/>
    <cellStyle name="Input 59 2 7" xfId="24416"/>
    <cellStyle name="Input 59 3" xfId="25209"/>
    <cellStyle name="Input 59 3 2" xfId="9995"/>
    <cellStyle name="Input 59 3 3" xfId="18649"/>
    <cellStyle name="Input 59 4" xfId="25210"/>
    <cellStyle name="Input 59 4 2" xfId="10009"/>
    <cellStyle name="Input 59 4 3" xfId="18684"/>
    <cellStyle name="Input 59 5" xfId="25211"/>
    <cellStyle name="Input 59 5 2" xfId="10017"/>
    <cellStyle name="Input 59 5 2 2" xfId="25212"/>
    <cellStyle name="Input 59 5 2 3" xfId="25213"/>
    <cellStyle name="Input 59 5 3" xfId="18687"/>
    <cellStyle name="Input 59 5 4" xfId="18689"/>
    <cellStyle name="Input 59 6" xfId="25214"/>
    <cellStyle name="Input 59 6 2" xfId="25215"/>
    <cellStyle name="Input 59 6 2 2" xfId="8479"/>
    <cellStyle name="Input 59 6 2 3" xfId="22624"/>
    <cellStyle name="Input 59 6 3" xfId="18691"/>
    <cellStyle name="Input 59 6 4" xfId="18695"/>
    <cellStyle name="Input 59 7" xfId="25216"/>
    <cellStyle name="Input 59 8" xfId="4331"/>
    <cellStyle name="Input 6" xfId="25217"/>
    <cellStyle name="Input 6 2" xfId="25218"/>
    <cellStyle name="Input 6 2 2" xfId="7327"/>
    <cellStyle name="Input 6 2 2 2" xfId="25220"/>
    <cellStyle name="Input 6 2 2 3" xfId="25222"/>
    <cellStyle name="Input 6 2 3" xfId="7329"/>
    <cellStyle name="Input 6 2 3 2" xfId="25223"/>
    <cellStyle name="Input 6 2 3 3" xfId="25224"/>
    <cellStyle name="Input 6 2 4" xfId="25225"/>
    <cellStyle name="Input 6 2 4 2" xfId="25226"/>
    <cellStyle name="Input 6 2 4 3" xfId="25227"/>
    <cellStyle name="Input 6 2 5" xfId="25228"/>
    <cellStyle name="Input 6 2 5 2" xfId="25229"/>
    <cellStyle name="Input 6 2 5 3" xfId="22215"/>
    <cellStyle name="Input 6 2 6" xfId="25230"/>
    <cellStyle name="Input 6 2 7" xfId="15406"/>
    <cellStyle name="Input 6 3" xfId="25231"/>
    <cellStyle name="Input 6 3 2" xfId="7336"/>
    <cellStyle name="Input 6 3 3" xfId="7338"/>
    <cellStyle name="Input 6 4" xfId="14362"/>
    <cellStyle name="Input 6 4 2" xfId="25232"/>
    <cellStyle name="Input 6 4 3" xfId="25233"/>
    <cellStyle name="Input 6 5" xfId="14364"/>
    <cellStyle name="Input 6 5 2" xfId="25234"/>
    <cellStyle name="Input 6 5 2 2" xfId="25026"/>
    <cellStyle name="Input 6 5 2 3" xfId="25235"/>
    <cellStyle name="Input 6 5 3" xfId="25236"/>
    <cellStyle name="Input 6 5 4" xfId="25237"/>
    <cellStyle name="Input 6 6" xfId="25238"/>
    <cellStyle name="Input 6 6 2" xfId="25239"/>
    <cellStyle name="Input 6 6 2 2" xfId="25240"/>
    <cellStyle name="Input 6 6 2 3" xfId="25242"/>
    <cellStyle name="Input 6 6 3" xfId="25243"/>
    <cellStyle name="Input 6 6 4" xfId="25244"/>
    <cellStyle name="Input 6 7" xfId="25245"/>
    <cellStyle name="Input 6 8" xfId="12774"/>
    <cellStyle name="Input 7" xfId="25246"/>
    <cellStyle name="Input 7 2" xfId="25247"/>
    <cellStyle name="Input 7 2 2" xfId="25248"/>
    <cellStyle name="Input 7 2 2 2" xfId="3474"/>
    <cellStyle name="Input 7 2 2 3" xfId="3490"/>
    <cellStyle name="Input 7 2 3" xfId="25249"/>
    <cellStyle name="Input 7 2 3 2" xfId="7243"/>
    <cellStyle name="Input 7 2 3 3" xfId="25250"/>
    <cellStyle name="Input 7 2 4" xfId="25251"/>
    <cellStyle name="Input 7 2 4 2" xfId="7258"/>
    <cellStyle name="Input 7 2 4 3" xfId="25252"/>
    <cellStyle name="Input 7 2 5" xfId="25253"/>
    <cellStyle name="Input 7 2 5 2" xfId="7270"/>
    <cellStyle name="Input 7 2 5 3" xfId="25254"/>
    <cellStyle name="Input 7 2 6" xfId="25255"/>
    <cellStyle name="Input 7 2 7" xfId="15758"/>
    <cellStyle name="Input 7 3" xfId="6678"/>
    <cellStyle name="Input 7 3 2" xfId="25256"/>
    <cellStyle name="Input 7 3 3" xfId="25257"/>
    <cellStyle name="Input 7 4" xfId="6680"/>
    <cellStyle name="Input 7 4 2" xfId="25258"/>
    <cellStyle name="Input 7 4 3" xfId="25259"/>
    <cellStyle name="Input 7 5" xfId="25260"/>
    <cellStyle name="Input 7 5 2" xfId="25261"/>
    <cellStyle name="Input 7 5 2 2" xfId="25262"/>
    <cellStyle name="Input 7 5 2 3" xfId="13"/>
    <cellStyle name="Input 7 5 3" xfId="25265"/>
    <cellStyle name="Input 7 5 4" xfId="25268"/>
    <cellStyle name="Input 7 6" xfId="25269"/>
    <cellStyle name="Input 7 6 2" xfId="25270"/>
    <cellStyle name="Input 7 6 2 2" xfId="25271"/>
    <cellStyle name="Input 7 6 2 3" xfId="25273"/>
    <cellStyle name="Input 7 6 3" xfId="25274"/>
    <cellStyle name="Input 7 6 4" xfId="25275"/>
    <cellStyle name="Input 7 7" xfId="25276"/>
    <cellStyle name="Input 7 8" xfId="12778"/>
    <cellStyle name="Input 8" xfId="25277"/>
    <cellStyle name="Input 8 2" xfId="25278"/>
    <cellStyle name="Input 8 2 2" xfId="25279"/>
    <cellStyle name="Input 8 2 2 2" xfId="25281"/>
    <cellStyle name="Input 8 2 2 3" xfId="25283"/>
    <cellStyle name="Input 8 2 3" xfId="25284"/>
    <cellStyle name="Input 8 2 3 2" xfId="25285"/>
    <cellStyle name="Input 8 2 3 3" xfId="25286"/>
    <cellStyle name="Input 8 2 4" xfId="25287"/>
    <cellStyle name="Input 8 2 4 2" xfId="25288"/>
    <cellStyle name="Input 8 2 4 3" xfId="25289"/>
    <cellStyle name="Input 8 2 5" xfId="25290"/>
    <cellStyle name="Input 8 2 5 2" xfId="25291"/>
    <cellStyle name="Input 8 2 5 3" xfId="25292"/>
    <cellStyle name="Input 8 2 6" xfId="25293"/>
    <cellStyle name="Input 8 2 7" xfId="15492"/>
    <cellStyle name="Input 8 3" xfId="6687"/>
    <cellStyle name="Input 8 3 2" xfId="25294"/>
    <cellStyle name="Input 8 3 3" xfId="25295"/>
    <cellStyle name="Input 8 4" xfId="6690"/>
    <cellStyle name="Input 8 4 2" xfId="4815"/>
    <cellStyle name="Input 8 4 3" xfId="4817"/>
    <cellStyle name="Input 8 5" xfId="25296"/>
    <cellStyle name="Input 8 5 2" xfId="4987"/>
    <cellStyle name="Input 8 5 2 2" xfId="4989"/>
    <cellStyle name="Input 8 5 2 3" xfId="2622"/>
    <cellStyle name="Input 8 5 3" xfId="4993"/>
    <cellStyle name="Input 8 5 4" xfId="1509"/>
    <cellStyle name="Input 8 6" xfId="25297"/>
    <cellStyle name="Input 8 6 2" xfId="25298"/>
    <cellStyle name="Input 8 6 2 2" xfId="25299"/>
    <cellStyle name="Input 8 6 2 3" xfId="25301"/>
    <cellStyle name="Input 8 6 3" xfId="25302"/>
    <cellStyle name="Input 8 6 4" xfId="25303"/>
    <cellStyle name="Input 8 7" xfId="25304"/>
    <cellStyle name="Input 8 8" xfId="12782"/>
    <cellStyle name="Input 9" xfId="25305"/>
    <cellStyle name="Input 9 2" xfId="25306"/>
    <cellStyle name="Input 9 2 2" xfId="25307"/>
    <cellStyle name="Input 9 2 2 2" xfId="12702"/>
    <cellStyle name="Input 9 2 2 3" xfId="25309"/>
    <cellStyle name="Input 9 2 3" xfId="25310"/>
    <cellStyle name="Input 9 2 3 2" xfId="12730"/>
    <cellStyle name="Input 9 2 3 3" xfId="25311"/>
    <cellStyle name="Input 9 2 4" xfId="25312"/>
    <cellStyle name="Input 9 2 4 2" xfId="12770"/>
    <cellStyle name="Input 9 2 4 3" xfId="25313"/>
    <cellStyle name="Input 9 2 5" xfId="25314"/>
    <cellStyle name="Input 9 2 5 2" xfId="25315"/>
    <cellStyle name="Input 9 2 5 3" xfId="25316"/>
    <cellStyle name="Input 9 2 6" xfId="1653"/>
    <cellStyle name="Input 9 2 7" xfId="1656"/>
    <cellStyle name="Input 9 3" xfId="6695"/>
    <cellStyle name="Input 9 3 2" xfId="13574"/>
    <cellStyle name="Input 9 3 3" xfId="25317"/>
    <cellStyle name="Input 9 4" xfId="6697"/>
    <cellStyle name="Input 9 4 2" xfId="5893"/>
    <cellStyle name="Input 9 4 3" xfId="5898"/>
    <cellStyle name="Input 9 5" xfId="25318"/>
    <cellStyle name="Input 9 5 2" xfId="6039"/>
    <cellStyle name="Input 9 5 2 2" xfId="6043"/>
    <cellStyle name="Input 9 5 2 3" xfId="6047"/>
    <cellStyle name="Input 9 5 3" xfId="6050"/>
    <cellStyle name="Input 9 5 4" xfId="1762"/>
    <cellStyle name="Input 9 6" xfId="25319"/>
    <cellStyle name="Input 9 6 2" xfId="25320"/>
    <cellStyle name="Input 9 6 2 2" xfId="13266"/>
    <cellStyle name="Input 9 6 2 3" xfId="25321"/>
    <cellStyle name="Input 9 6 3" xfId="25322"/>
    <cellStyle name="Input 9 6 4" xfId="25323"/>
    <cellStyle name="Input 9 7" xfId="24613"/>
    <cellStyle name="Input 9 8" xfId="24615"/>
    <cellStyle name="Label - Style3" xfId="25324"/>
    <cellStyle name="Label - Style3 2" xfId="25264"/>
    <cellStyle name="Label - Style3 2 2" xfId="25325"/>
    <cellStyle name="Label - Style3 2 2 2" xfId="25327"/>
    <cellStyle name="Label - Style3 2 2 3" xfId="25328"/>
    <cellStyle name="Label - Style3 2 3" xfId="302"/>
    <cellStyle name="Label - Style3 2 3 2" xfId="25329"/>
    <cellStyle name="Label - Style3 2 3 3" xfId="25330"/>
    <cellStyle name="Label - Style3 2 4" xfId="305"/>
    <cellStyle name="Label - Style3 2 4 2" xfId="25331"/>
    <cellStyle name="Label - Style3 2 4 3" xfId="25332"/>
    <cellStyle name="Label - Style3 3" xfId="25267"/>
    <cellStyle name="Label - Style3 3 2" xfId="25333"/>
    <cellStyle name="Label - Style3 3 3" xfId="317"/>
    <cellStyle name="Label - Style3 4" xfId="25335"/>
    <cellStyle name="Label - Style3 4 2" xfId="30"/>
    <cellStyle name="Label - Style3 4 3" xfId="69"/>
    <cellStyle name="Label - Style3 5" xfId="25336"/>
    <cellStyle name="Label - Style3 6" xfId="25337"/>
    <cellStyle name="Label - Style3 7" xfId="25338"/>
    <cellStyle name="Label - Style3 8" xfId="911"/>
    <cellStyle name="Labels - Style3" xfId="25339"/>
    <cellStyle name="Labels - Style3 2" xfId="25340"/>
    <cellStyle name="Labels - Style3 2 2" xfId="25341"/>
    <cellStyle name="Labels - Style3 2 2 2" xfId="8331"/>
    <cellStyle name="Labels - Style3 2 2 3" xfId="16559"/>
    <cellStyle name="Labels - Style3 2 3" xfId="25342"/>
    <cellStyle name="Labels - Style3 2 3 2" xfId="8364"/>
    <cellStyle name="Labels - Style3 2 3 3" xfId="8370"/>
    <cellStyle name="Labels - Style3 2 4" xfId="25343"/>
    <cellStyle name="Labels - Style3 2 4 2" xfId="8394"/>
    <cellStyle name="Labels - Style3 2 4 3" xfId="8398"/>
    <cellStyle name="Labels - Style3 2 5" xfId="25344"/>
    <cellStyle name="Labels - Style3 2 5 2" xfId="8411"/>
    <cellStyle name="Labels - Style3 3" xfId="25345"/>
    <cellStyle name="Labels - Style3 3 2" xfId="25346"/>
    <cellStyle name="Labels - Style3 3 3" xfId="25347"/>
    <cellStyle name="Labels - Style3 4" xfId="25348"/>
    <cellStyle name="Labels - Style3 4 2" xfId="25349"/>
    <cellStyle name="Labels - Style3 4 3" xfId="25350"/>
    <cellStyle name="Labels - Style3 5" xfId="25351"/>
    <cellStyle name="Labels - Style3 5 2" xfId="25352"/>
    <cellStyle name="Labels - Style3 5 2 2" xfId="8444"/>
    <cellStyle name="Labels - Style3 6" xfId="15908"/>
    <cellStyle name="Labels - Style3 6 2" xfId="25353"/>
    <cellStyle name="Labels - Style3 6 2 2" xfId="25354"/>
    <cellStyle name="Labels - Style3 7" xfId="15912"/>
    <cellStyle name="Labels - Style3 8" xfId="25357"/>
    <cellStyle name="Linked Cell 2" xfId="6455"/>
    <cellStyle name="Linked Cell 2 10" xfId="25358"/>
    <cellStyle name="Linked Cell 2 2" xfId="6458"/>
    <cellStyle name="Linked Cell 2 2 2" xfId="25360"/>
    <cellStyle name="Linked Cell 2 2 2 2" xfId="8358"/>
    <cellStyle name="Linked Cell 2 2 2 2 2" xfId="25361"/>
    <cellStyle name="Linked Cell 2 2 2 2 3" xfId="8934"/>
    <cellStyle name="Linked Cell 2 2 2 3" xfId="8362"/>
    <cellStyle name="Linked Cell 2 2 2 3 2" xfId="25363"/>
    <cellStyle name="Linked Cell 2 2 2 3 3" xfId="18049"/>
    <cellStyle name="Linked Cell 2 2 2 4" xfId="22490"/>
    <cellStyle name="Linked Cell 2 2 2 4 2" xfId="25364"/>
    <cellStyle name="Linked Cell 2 2 2 4 3" xfId="18053"/>
    <cellStyle name="Linked Cell 2 2 2 5" xfId="22493"/>
    <cellStyle name="Linked Cell 2 2 2 6" xfId="25365"/>
    <cellStyle name="Linked Cell 2 2 3" xfId="25367"/>
    <cellStyle name="Linked Cell 2 2 3 2" xfId="25368"/>
    <cellStyle name="Linked Cell 2 2 3 3" xfId="25370"/>
    <cellStyle name="Linked Cell 2 2 4" xfId="25372"/>
    <cellStyle name="Linked Cell 2 2 4 2" xfId="25373"/>
    <cellStyle name="Linked Cell 2 2 4 3" xfId="25375"/>
    <cellStyle name="Linked Cell 2 2 5" xfId="25376"/>
    <cellStyle name="Linked Cell 2 2 5 2" xfId="25377"/>
    <cellStyle name="Linked Cell 2 2 5 3" xfId="25379"/>
    <cellStyle name="Linked Cell 2 2 6" xfId="25380"/>
    <cellStyle name="Linked Cell 2 2 6 2" xfId="25381"/>
    <cellStyle name="Linked Cell 2 2 6 3" xfId="25382"/>
    <cellStyle name="Linked Cell 2 2 7" xfId="25385"/>
    <cellStyle name="Linked Cell 2 2 8" xfId="25388"/>
    <cellStyle name="Linked Cell 2 3" xfId="6462"/>
    <cellStyle name="Linked Cell 2 3 2" xfId="7084"/>
    <cellStyle name="Linked Cell 2 3 2 2" xfId="3003"/>
    <cellStyle name="Linked Cell 2 3 2 2 2" xfId="7089"/>
    <cellStyle name="Linked Cell 2 3 2 2 3" xfId="7094"/>
    <cellStyle name="Linked Cell 2 3 2 3" xfId="7101"/>
    <cellStyle name="Linked Cell 2 3 2 3 2" xfId="25392"/>
    <cellStyle name="Linked Cell 2 3 2 3 3" xfId="25396"/>
    <cellStyle name="Linked Cell 2 3 2 4" xfId="7107"/>
    <cellStyle name="Linked Cell 2 3 2 4 2" xfId="25399"/>
    <cellStyle name="Linked Cell 2 3 2 4 3" xfId="25402"/>
    <cellStyle name="Linked Cell 2 3 2 5" xfId="25406"/>
    <cellStyle name="Linked Cell 2 3 2 6" xfId="25409"/>
    <cellStyle name="Linked Cell 2 3 3" xfId="7113"/>
    <cellStyle name="Linked Cell 2 3 3 2" xfId="7118"/>
    <cellStyle name="Linked Cell 2 3 3 3" xfId="7128"/>
    <cellStyle name="Linked Cell 2 3 4" xfId="5702"/>
    <cellStyle name="Linked Cell 2 3 4 2" xfId="7138"/>
    <cellStyle name="Linked Cell 2 3 4 3" xfId="7143"/>
    <cellStyle name="Linked Cell 2 3 5" xfId="5708"/>
    <cellStyle name="Linked Cell 2 3 5 2" xfId="4686"/>
    <cellStyle name="Linked Cell 2 3 5 3" xfId="4693"/>
    <cellStyle name="Linked Cell 2 3 6" xfId="7217"/>
    <cellStyle name="Linked Cell 2 3 6 2" xfId="7221"/>
    <cellStyle name="Linked Cell 2 3 6 3" xfId="7229"/>
    <cellStyle name="Linked Cell 2 3 7" xfId="25414"/>
    <cellStyle name="Linked Cell 2 3 8" xfId="25419"/>
    <cellStyle name="Linked Cell 2 4" xfId="25421"/>
    <cellStyle name="Linked Cell 2 4 2" xfId="25423"/>
    <cellStyle name="Linked Cell 2 4 2 2" xfId="25425"/>
    <cellStyle name="Linked Cell 2 4 2 3" xfId="25427"/>
    <cellStyle name="Linked Cell 2 4 3" xfId="25429"/>
    <cellStyle name="Linked Cell 2 4 3 2" xfId="25430"/>
    <cellStyle name="Linked Cell 2 4 3 3" xfId="25431"/>
    <cellStyle name="Linked Cell 2 4 4" xfId="25433"/>
    <cellStyle name="Linked Cell 2 4 4 2" xfId="25434"/>
    <cellStyle name="Linked Cell 2 4 4 3" xfId="25435"/>
    <cellStyle name="Linked Cell 2 4 5" xfId="25436"/>
    <cellStyle name="Linked Cell 2 4 6" xfId="25437"/>
    <cellStyle name="Linked Cell 2 5" xfId="10919"/>
    <cellStyle name="Linked Cell 2 5 2" xfId="11143"/>
    <cellStyle name="Linked Cell 2 5 3" xfId="11166"/>
    <cellStyle name="Linked Cell 2 6" xfId="10924"/>
    <cellStyle name="Linked Cell 2 6 2" xfId="11204"/>
    <cellStyle name="Linked Cell 2 6 3" xfId="11207"/>
    <cellStyle name="Linked Cell 2 7" xfId="11211"/>
    <cellStyle name="Linked Cell 2 7 2" xfId="11214"/>
    <cellStyle name="Linked Cell 2 7 3" xfId="11242"/>
    <cellStyle name="Linked Cell 2 8" xfId="11273"/>
    <cellStyle name="Linked Cell 2 8 2" xfId="11276"/>
    <cellStyle name="Linked Cell 2 8 3" xfId="11282"/>
    <cellStyle name="Linked Cell 2 9" xfId="7724"/>
    <cellStyle name="Linked Cell 3" xfId="25438"/>
    <cellStyle name="Linked Cell 3 2" xfId="25440"/>
    <cellStyle name="Linked Cell 3 2 2" xfId="25444"/>
    <cellStyle name="Linked Cell 3 2 2 2" xfId="1237"/>
    <cellStyle name="Linked Cell 3 2 2 3" xfId="4"/>
    <cellStyle name="Linked Cell 3 2 3" xfId="7344"/>
    <cellStyle name="Linked Cell 3 2 3 2" xfId="1246"/>
    <cellStyle name="Linked Cell 3 2 3 3" xfId="291"/>
    <cellStyle name="Linked Cell 3 2 4" xfId="7349"/>
    <cellStyle name="Linked Cell 3 2 4 2" xfId="1796"/>
    <cellStyle name="Linked Cell 3 2 4 3" xfId="1815"/>
    <cellStyle name="Linked Cell 3 2 5" xfId="7352"/>
    <cellStyle name="Linked Cell 3 2 6" xfId="7356"/>
    <cellStyle name="Linked Cell 3 3" xfId="25446"/>
    <cellStyle name="Linked Cell 3 3 2" xfId="25450"/>
    <cellStyle name="Linked Cell 3 3 3" xfId="25454"/>
    <cellStyle name="Linked Cell 3 4" xfId="25456"/>
    <cellStyle name="Linked Cell 3 4 2" xfId="25460"/>
    <cellStyle name="Linked Cell 3 4 3" xfId="25464"/>
    <cellStyle name="Linked Cell 3 5" xfId="10932"/>
    <cellStyle name="Linked Cell 3 5 2" xfId="2237"/>
    <cellStyle name="Linked Cell 3 5 3" xfId="6102"/>
    <cellStyle name="Linked Cell 3 6" xfId="10937"/>
    <cellStyle name="Linked Cell 3 6 2" xfId="11329"/>
    <cellStyle name="Linked Cell 3 6 3" xfId="11370"/>
    <cellStyle name="Linked Cell 3 7" xfId="11422"/>
    <cellStyle name="Linked Cell 3 8" xfId="11472"/>
    <cellStyle name="Linked Cell 4" xfId="25466"/>
    <cellStyle name="Linked Cell 4 2" xfId="25468"/>
    <cellStyle name="Linked Cell 4 2 2" xfId="12275"/>
    <cellStyle name="Linked Cell 4 2 2 2" xfId="25472"/>
    <cellStyle name="Linked Cell 4 2 2 3" xfId="25477"/>
    <cellStyle name="Linked Cell 4 2 3" xfId="20623"/>
    <cellStyle name="Linked Cell 4 2 3 2" xfId="25480"/>
    <cellStyle name="Linked Cell 4 2 3 3" xfId="25484"/>
    <cellStyle name="Linked Cell 4 2 4" xfId="20628"/>
    <cellStyle name="Linked Cell 4 2 4 2" xfId="24828"/>
    <cellStyle name="Linked Cell 4 2 4 3" xfId="24842"/>
    <cellStyle name="Linked Cell 4 2 5" xfId="25487"/>
    <cellStyle name="Linked Cell 4 2 6" xfId="25490"/>
    <cellStyle name="Linked Cell 4 3" xfId="25492"/>
    <cellStyle name="Linked Cell 4 3 2" xfId="12291"/>
    <cellStyle name="Linked Cell 4 3 3" xfId="12304"/>
    <cellStyle name="Linked Cell 4 4" xfId="25494"/>
    <cellStyle name="Linked Cell 4 4 2" xfId="12328"/>
    <cellStyle name="Linked Cell 4 4 3" xfId="11002"/>
    <cellStyle name="Linked Cell 4 5" xfId="10945"/>
    <cellStyle name="Linked Cell 4 5 2" xfId="1146"/>
    <cellStyle name="Linked Cell 4 5 3" xfId="6815"/>
    <cellStyle name="Linked Cell 4 6" xfId="10950"/>
    <cellStyle name="Linked Cell 4 6 2" xfId="11518"/>
    <cellStyle name="Linked Cell 4 6 3" xfId="11522"/>
    <cellStyle name="Linked Cell 4 7" xfId="11526"/>
    <cellStyle name="Linked Cell 4 8" xfId="11601"/>
    <cellStyle name="Linked Cell 5" xfId="24305"/>
    <cellStyle name="Linked Cell 5 2" xfId="22319"/>
    <cellStyle name="Linked Cell 5 2 2" xfId="11816"/>
    <cellStyle name="Linked Cell 5 2 2 2" xfId="11820"/>
    <cellStyle name="Linked Cell 5 2 2 3" xfId="11824"/>
    <cellStyle name="Linked Cell 5 2 3" xfId="11827"/>
    <cellStyle name="Linked Cell 5 2 3 2" xfId="11832"/>
    <cellStyle name="Linked Cell 5 2 3 3" xfId="11836"/>
    <cellStyle name="Linked Cell 5 2 4" xfId="11839"/>
    <cellStyle name="Linked Cell 5 2 4 2" xfId="25495"/>
    <cellStyle name="Linked Cell 5 2 4 3" xfId="25497"/>
    <cellStyle name="Linked Cell 5 2 5" xfId="11842"/>
    <cellStyle name="Linked Cell 5 2 6" xfId="25498"/>
    <cellStyle name="Linked Cell 5 3" xfId="22323"/>
    <cellStyle name="Linked Cell 5 3 2" xfId="11850"/>
    <cellStyle name="Linked Cell 5 3 3" xfId="22325"/>
    <cellStyle name="Linked Cell 5 4" xfId="22327"/>
    <cellStyle name="Linked Cell 5 4 2" xfId="11858"/>
    <cellStyle name="Linked Cell 5 4 3" xfId="25499"/>
    <cellStyle name="Linked Cell 5 5" xfId="11675"/>
    <cellStyle name="Linked Cell 5 5 2" xfId="11682"/>
    <cellStyle name="Linked Cell 5 5 3" xfId="11686"/>
    <cellStyle name="Linked Cell 5 6" xfId="11689"/>
    <cellStyle name="Linked Cell 5 6 2" xfId="11694"/>
    <cellStyle name="Linked Cell 5 6 3" xfId="11715"/>
    <cellStyle name="Linked Cell 5 7" xfId="11744"/>
    <cellStyle name="Linked Cell 5 8" xfId="11769"/>
    <cellStyle name="Neutral 10" xfId="25501"/>
    <cellStyle name="Neutral 10 2" xfId="25502"/>
    <cellStyle name="Neutral 10 2 2" xfId="25503"/>
    <cellStyle name="Neutral 10 2 2 2" xfId="11020"/>
    <cellStyle name="Neutral 10 2 2 3" xfId="8283"/>
    <cellStyle name="Neutral 10 2 3" xfId="25504"/>
    <cellStyle name="Neutral 10 2 3 2" xfId="1878"/>
    <cellStyle name="Neutral 10 2 3 3" xfId="1896"/>
    <cellStyle name="Neutral 10 2 4" xfId="22110"/>
    <cellStyle name="Neutral 10 2 4 2" xfId="2115"/>
    <cellStyle name="Neutral 10 2 4 3" xfId="2126"/>
    <cellStyle name="Neutral 10 2 5" xfId="22113"/>
    <cellStyle name="Neutral 10 2 6" xfId="25505"/>
    <cellStyle name="Neutral 10 3" xfId="23545"/>
    <cellStyle name="Neutral 10 3 2" xfId="23595"/>
    <cellStyle name="Neutral 10 3 3" xfId="23602"/>
    <cellStyle name="Neutral 10 4" xfId="9831"/>
    <cellStyle name="Neutral 10 4 2" xfId="23617"/>
    <cellStyle name="Neutral 10 4 3" xfId="23620"/>
    <cellStyle name="Neutral 10 5" xfId="9834"/>
    <cellStyle name="Neutral 10 5 2" xfId="23628"/>
    <cellStyle name="Neutral 10 5 3" xfId="23630"/>
    <cellStyle name="Neutral 10 6" xfId="23632"/>
    <cellStyle name="Neutral 10 6 2" xfId="12363"/>
    <cellStyle name="Neutral 10 6 3" xfId="12367"/>
    <cellStyle name="Neutral 10 7" xfId="23634"/>
    <cellStyle name="Neutral 10 8" xfId="23640"/>
    <cellStyle name="Neutral 11" xfId="25506"/>
    <cellStyle name="Neutral 11 2" xfId="25507"/>
    <cellStyle name="Neutral 11 2 2" xfId="17472"/>
    <cellStyle name="Neutral 11 2 2 2" xfId="17476"/>
    <cellStyle name="Neutral 11 2 2 3" xfId="17478"/>
    <cellStyle name="Neutral 11 2 3" xfId="25508"/>
    <cellStyle name="Neutral 11 2 3 2" xfId="25509"/>
    <cellStyle name="Neutral 11 2 3 3" xfId="25510"/>
    <cellStyle name="Neutral 11 2 4" xfId="22136"/>
    <cellStyle name="Neutral 11 2 4 2" xfId="13065"/>
    <cellStyle name="Neutral 11 2 4 3" xfId="13071"/>
    <cellStyle name="Neutral 11 2 5" xfId="22139"/>
    <cellStyle name="Neutral 11 2 6" xfId="25511"/>
    <cellStyle name="Neutral 11 3" xfId="25512"/>
    <cellStyle name="Neutral 11 3 2" xfId="17567"/>
    <cellStyle name="Neutral 11 3 3" xfId="25513"/>
    <cellStyle name="Neutral 11 4" xfId="9840"/>
    <cellStyle name="Neutral 11 4 2" xfId="17833"/>
    <cellStyle name="Neutral 11 4 3" xfId="19947"/>
    <cellStyle name="Neutral 11 5" xfId="9843"/>
    <cellStyle name="Neutral 11 5 2" xfId="17962"/>
    <cellStyle name="Neutral 11 5 3" xfId="25514"/>
    <cellStyle name="Neutral 11 6" xfId="25515"/>
    <cellStyle name="Neutral 11 6 2" xfId="12449"/>
    <cellStyle name="Neutral 11 6 3" xfId="12453"/>
    <cellStyle name="Neutral 11 7" xfId="23790"/>
    <cellStyle name="Neutral 11 8" xfId="23792"/>
    <cellStyle name="Neutral 12" xfId="10303"/>
    <cellStyle name="Neutral 12 2" xfId="24949"/>
    <cellStyle name="Neutral 12 2 2" xfId="25516"/>
    <cellStyle name="Neutral 12 2 2 2" xfId="25517"/>
    <cellStyle name="Neutral 12 2 2 3" xfId="25518"/>
    <cellStyle name="Neutral 12 2 3" xfId="25519"/>
    <cellStyle name="Neutral 12 2 3 2" xfId="25520"/>
    <cellStyle name="Neutral 12 2 3 3" xfId="25521"/>
    <cellStyle name="Neutral 12 2 4" xfId="22165"/>
    <cellStyle name="Neutral 12 2 4 2" xfId="25522"/>
    <cellStyle name="Neutral 12 2 4 3" xfId="25523"/>
    <cellStyle name="Neutral 12 2 5" xfId="22168"/>
    <cellStyle name="Neutral 12 2 6" xfId="25524"/>
    <cellStyle name="Neutral 12 3" xfId="25525"/>
    <cellStyle name="Neutral 12 3 2" xfId="25526"/>
    <cellStyle name="Neutral 12 3 3" xfId="25527"/>
    <cellStyle name="Neutral 12 4" xfId="25528"/>
    <cellStyle name="Neutral 12 4 2" xfId="25529"/>
    <cellStyle name="Neutral 12 4 3" xfId="25530"/>
    <cellStyle name="Neutral 12 5" xfId="25531"/>
    <cellStyle name="Neutral 12 5 2" xfId="21418"/>
    <cellStyle name="Neutral 12 5 3" xfId="25532"/>
    <cellStyle name="Neutral 12 6" xfId="25533"/>
    <cellStyle name="Neutral 12 6 2" xfId="12520"/>
    <cellStyle name="Neutral 12 6 3" xfId="12522"/>
    <cellStyle name="Neutral 12 7" xfId="23797"/>
    <cellStyle name="Neutral 12 8" xfId="23799"/>
    <cellStyle name="Neutral 13" xfId="10305"/>
    <cellStyle name="Neutral 13 2" xfId="24953"/>
    <cellStyle name="Neutral 13 2 2" xfId="14891"/>
    <cellStyle name="Neutral 13 2 2 2" xfId="6751"/>
    <cellStyle name="Neutral 13 2 2 3" xfId="6775"/>
    <cellStyle name="Neutral 13 2 3" xfId="15333"/>
    <cellStyle name="Neutral 13 2 3 2" xfId="6832"/>
    <cellStyle name="Neutral 13 2 3 3" xfId="6880"/>
    <cellStyle name="Neutral 13 2 4" xfId="15338"/>
    <cellStyle name="Neutral 13 2 4 2" xfId="13319"/>
    <cellStyle name="Neutral 13 2 4 3" xfId="13325"/>
    <cellStyle name="Neutral 13 2 5" xfId="15523"/>
    <cellStyle name="Neutral 13 2 6" xfId="25534"/>
    <cellStyle name="Neutral 13 3" xfId="25535"/>
    <cellStyle name="Neutral 13 3 2" xfId="25536"/>
    <cellStyle name="Neutral 13 3 3" xfId="15349"/>
    <cellStyle name="Neutral 13 4" xfId="25537"/>
    <cellStyle name="Neutral 13 4 2" xfId="25538"/>
    <cellStyle name="Neutral 13 4 3" xfId="15357"/>
    <cellStyle name="Neutral 13 5" xfId="25540"/>
    <cellStyle name="Neutral 13 5 2" xfId="21445"/>
    <cellStyle name="Neutral 13 5 3" xfId="25541"/>
    <cellStyle name="Neutral 13 6" xfId="25543"/>
    <cellStyle name="Neutral 13 6 2" xfId="12574"/>
    <cellStyle name="Neutral 13 6 3" xfId="12576"/>
    <cellStyle name="Neutral 13 7" xfId="23803"/>
    <cellStyle name="Neutral 13 8" xfId="23805"/>
    <cellStyle name="Neutral 14" xfId="25544"/>
    <cellStyle name="Neutral 14 2" xfId="24956"/>
    <cellStyle name="Neutral 14 2 2" xfId="25545"/>
    <cellStyle name="Neutral 14 2 2 2" xfId="25546"/>
    <cellStyle name="Neutral 14 2 2 3" xfId="25547"/>
    <cellStyle name="Neutral 14 2 3" xfId="13673"/>
    <cellStyle name="Neutral 14 2 3 2" xfId="25548"/>
    <cellStyle name="Neutral 14 2 3 3" xfId="25549"/>
    <cellStyle name="Neutral 14 2 4" xfId="13678"/>
    <cellStyle name="Neutral 14 2 4 2" xfId="25550"/>
    <cellStyle name="Neutral 14 2 4 3" xfId="25551"/>
    <cellStyle name="Neutral 14 2 5" xfId="15551"/>
    <cellStyle name="Neutral 14 2 6" xfId="25552"/>
    <cellStyle name="Neutral 14 3" xfId="25553"/>
    <cellStyle name="Neutral 14 3 2" xfId="25554"/>
    <cellStyle name="Neutral 14 3 3" xfId="13689"/>
    <cellStyle name="Neutral 14 4" xfId="25555"/>
    <cellStyle name="Neutral 14 4 2" xfId="25558"/>
    <cellStyle name="Neutral 14 4 3" xfId="13699"/>
    <cellStyle name="Neutral 14 5" xfId="25560"/>
    <cellStyle name="Neutral 14 5 2" xfId="25564"/>
    <cellStyle name="Neutral 14 5 3" xfId="25565"/>
    <cellStyle name="Neutral 14 6" xfId="25566"/>
    <cellStyle name="Neutral 14 6 2" xfId="12637"/>
    <cellStyle name="Neutral 14 6 3" xfId="12639"/>
    <cellStyle name="Neutral 14 7" xfId="25569"/>
    <cellStyle name="Neutral 14 8" xfId="25570"/>
    <cellStyle name="Neutral 15" xfId="25571"/>
    <cellStyle name="Neutral 15 2" xfId="24961"/>
    <cellStyle name="Neutral 15 2 2" xfId="14513"/>
    <cellStyle name="Neutral 15 2 2 2" xfId="14516"/>
    <cellStyle name="Neutral 15 2 2 3" xfId="14519"/>
    <cellStyle name="Neutral 15 2 3" xfId="14522"/>
    <cellStyle name="Neutral 15 2 3 2" xfId="25573"/>
    <cellStyle name="Neutral 15 2 3 3" xfId="25575"/>
    <cellStyle name="Neutral 15 2 4" xfId="14528"/>
    <cellStyle name="Neutral 15 2 4 2" xfId="15619"/>
    <cellStyle name="Neutral 15 2 4 3" xfId="15623"/>
    <cellStyle name="Neutral 15 2 5" xfId="15626"/>
    <cellStyle name="Neutral 15 2 6" xfId="15632"/>
    <cellStyle name="Neutral 15 3" xfId="25577"/>
    <cellStyle name="Neutral 15 3 2" xfId="25579"/>
    <cellStyle name="Neutral 15 3 3" xfId="25581"/>
    <cellStyle name="Neutral 15 4" xfId="25583"/>
    <cellStyle name="Neutral 15 4 2" xfId="25586"/>
    <cellStyle name="Neutral 15 4 3" xfId="25589"/>
    <cellStyle name="Neutral 15 5" xfId="25592"/>
    <cellStyle name="Neutral 15 5 2" xfId="25596"/>
    <cellStyle name="Neutral 15 5 3" xfId="25598"/>
    <cellStyle name="Neutral 15 6" xfId="25600"/>
    <cellStyle name="Neutral 15 6 2" xfId="12808"/>
    <cellStyle name="Neutral 15 6 3" xfId="12811"/>
    <cellStyle name="Neutral 15 7" xfId="25604"/>
    <cellStyle name="Neutral 15 8" xfId="25607"/>
    <cellStyle name="Neutral 16" xfId="25610"/>
    <cellStyle name="Neutral 16 2" xfId="25612"/>
    <cellStyle name="Neutral 16 2 2" xfId="20284"/>
    <cellStyle name="Neutral 16 2 2 2" xfId="4941"/>
    <cellStyle name="Neutral 16 2 2 3" xfId="4951"/>
    <cellStyle name="Neutral 16 2 3" xfId="25614"/>
    <cellStyle name="Neutral 16 2 3 2" xfId="25616"/>
    <cellStyle name="Neutral 16 2 3 3" xfId="25618"/>
    <cellStyle name="Neutral 16 2 4" xfId="22235"/>
    <cellStyle name="Neutral 16 2 4 2" xfId="24156"/>
    <cellStyle name="Neutral 16 2 4 3" xfId="24160"/>
    <cellStyle name="Neutral 16 2 5" xfId="22238"/>
    <cellStyle name="Neutral 16 2 6" xfId="25620"/>
    <cellStyle name="Neutral 16 3" xfId="25622"/>
    <cellStyle name="Neutral 16 3 2" xfId="20289"/>
    <cellStyle name="Neutral 16 3 3" xfId="25624"/>
    <cellStyle name="Neutral 16 4" xfId="25626"/>
    <cellStyle name="Neutral 16 4 2" xfId="25629"/>
    <cellStyle name="Neutral 16 4 3" xfId="25632"/>
    <cellStyle name="Neutral 16 5" xfId="25635"/>
    <cellStyle name="Neutral 16 5 2" xfId="25638"/>
    <cellStyle name="Neutral 16 5 3" xfId="25640"/>
    <cellStyle name="Neutral 16 6" xfId="25642"/>
    <cellStyle name="Neutral 16 6 2" xfId="12848"/>
    <cellStyle name="Neutral 16 6 3" xfId="12851"/>
    <cellStyle name="Neutral 16 7" xfId="12735"/>
    <cellStyle name="Neutral 16 8" xfId="12740"/>
    <cellStyle name="Neutral 17" xfId="25645"/>
    <cellStyle name="Neutral 17 2" xfId="25646"/>
    <cellStyle name="Neutral 17 2 2" xfId="25647"/>
    <cellStyle name="Neutral 17 2 2 2" xfId="25648"/>
    <cellStyle name="Neutral 17 2 2 3" xfId="10904"/>
    <cellStyle name="Neutral 17 2 3" xfId="25649"/>
    <cellStyle name="Neutral 17 2 3 2" xfId="25650"/>
    <cellStyle name="Neutral 17 2 3 3" xfId="10908"/>
    <cellStyle name="Neutral 17 2 4" xfId="15676"/>
    <cellStyle name="Neutral 17 2 4 2" xfId="24281"/>
    <cellStyle name="Neutral 17 2 4 3" xfId="24283"/>
    <cellStyle name="Neutral 17 2 5" xfId="15678"/>
    <cellStyle name="Neutral 17 2 6" xfId="25651"/>
    <cellStyle name="Neutral 17 3" xfId="25652"/>
    <cellStyle name="Neutral 17 3 2" xfId="25653"/>
    <cellStyle name="Neutral 17 3 3" xfId="25654"/>
    <cellStyle name="Neutral 17 4" xfId="25655"/>
    <cellStyle name="Neutral 17 4 2" xfId="25657"/>
    <cellStyle name="Neutral 17 4 3" xfId="25658"/>
    <cellStyle name="Neutral 17 5" xfId="25659"/>
    <cellStyle name="Neutral 17 5 2" xfId="25661"/>
    <cellStyle name="Neutral 17 5 3" xfId="25662"/>
    <cellStyle name="Neutral 17 6" xfId="25663"/>
    <cellStyle name="Neutral 17 6 2" xfId="12882"/>
    <cellStyle name="Neutral 17 6 3" xfId="12884"/>
    <cellStyle name="Neutral 17 7" xfId="12752"/>
    <cellStyle name="Neutral 17 8" xfId="12754"/>
    <cellStyle name="Neutral 18" xfId="25664"/>
    <cellStyle name="Neutral 18 2" xfId="25665"/>
    <cellStyle name="Neutral 18 2 2" xfId="25666"/>
    <cellStyle name="Neutral 18 2 2 2" xfId="25670"/>
    <cellStyle name="Neutral 18 2 2 3" xfId="25673"/>
    <cellStyle name="Neutral 18 2 3" xfId="25674"/>
    <cellStyle name="Neutral 18 2 3 2" xfId="25675"/>
    <cellStyle name="Neutral 18 2 3 3" xfId="25676"/>
    <cellStyle name="Neutral 18 2 4" xfId="15699"/>
    <cellStyle name="Neutral 18 2 4 2" xfId="24389"/>
    <cellStyle name="Neutral 18 2 4 3" xfId="24393"/>
    <cellStyle name="Neutral 18 2 5" xfId="15701"/>
    <cellStyle name="Neutral 18 2 6" xfId="18268"/>
    <cellStyle name="Neutral 18 3" xfId="25677"/>
    <cellStyle name="Neutral 18 3 2" xfId="25678"/>
    <cellStyle name="Neutral 18 3 3" xfId="25679"/>
    <cellStyle name="Neutral 18 4" xfId="25680"/>
    <cellStyle name="Neutral 18 4 2" xfId="25682"/>
    <cellStyle name="Neutral 18 4 3" xfId="25684"/>
    <cellStyle name="Neutral 18 5" xfId="25685"/>
    <cellStyle name="Neutral 18 5 2" xfId="25687"/>
    <cellStyle name="Neutral 18 5 3" xfId="25689"/>
    <cellStyle name="Neutral 18 6" xfId="25690"/>
    <cellStyle name="Neutral 18 6 2" xfId="25692"/>
    <cellStyle name="Neutral 18 6 3" xfId="25694"/>
    <cellStyle name="Neutral 18 7" xfId="12757"/>
    <cellStyle name="Neutral 18 8" xfId="12759"/>
    <cellStyle name="Neutral 19" xfId="25695"/>
    <cellStyle name="Neutral 19 2" xfId="25696"/>
    <cellStyle name="Neutral 19 2 2" xfId="25697"/>
    <cellStyle name="Neutral 19 2 2 2" xfId="5231"/>
    <cellStyle name="Neutral 19 2 2 3" xfId="5238"/>
    <cellStyle name="Neutral 19 2 3" xfId="25698"/>
    <cellStyle name="Neutral 19 2 3 2" xfId="25699"/>
    <cellStyle name="Neutral 19 2 3 3" xfId="5464"/>
    <cellStyle name="Neutral 19 2 4" xfId="25700"/>
    <cellStyle name="Neutral 19 2 4 2" xfId="25701"/>
    <cellStyle name="Neutral 19 2 4 3" xfId="25702"/>
    <cellStyle name="Neutral 19 2 5" xfId="25703"/>
    <cellStyle name="Neutral 19 2 6" xfId="726"/>
    <cellStyle name="Neutral 19 3" xfId="25704"/>
    <cellStyle name="Neutral 19 3 2" xfId="25705"/>
    <cellStyle name="Neutral 19 3 3" xfId="25706"/>
    <cellStyle name="Neutral 19 4" xfId="25707"/>
    <cellStyle name="Neutral 19 4 2" xfId="25708"/>
    <cellStyle name="Neutral 19 4 3" xfId="25709"/>
    <cellStyle name="Neutral 19 5" xfId="25710"/>
    <cellStyle name="Neutral 19 5 2" xfId="25711"/>
    <cellStyle name="Neutral 19 5 3" xfId="25712"/>
    <cellStyle name="Neutral 19 6" xfId="25713"/>
    <cellStyle name="Neutral 19 6 2" xfId="25714"/>
    <cellStyle name="Neutral 19 6 3" xfId="25715"/>
    <cellStyle name="Neutral 19 7" xfId="12761"/>
    <cellStyle name="Neutral 19 8" xfId="12763"/>
    <cellStyle name="Neutral 2" xfId="25716"/>
    <cellStyle name="Neutral 2 10" xfId="25717"/>
    <cellStyle name="Neutral 2 2" xfId="25718"/>
    <cellStyle name="Neutral 2 2 2" xfId="25719"/>
    <cellStyle name="Neutral 2 2 2 2" xfId="5263"/>
    <cellStyle name="Neutral 2 2 2 2 2" xfId="25720"/>
    <cellStyle name="Neutral 2 2 2 2 3" xfId="25721"/>
    <cellStyle name="Neutral 2 2 2 3" xfId="25722"/>
    <cellStyle name="Neutral 2 2 2 3 2" xfId="25723"/>
    <cellStyle name="Neutral 2 2 2 3 3" xfId="25724"/>
    <cellStyle name="Neutral 2 2 2 4" xfId="23373"/>
    <cellStyle name="Neutral 2 2 2 4 2" xfId="8160"/>
    <cellStyle name="Neutral 2 2 2 4 3" xfId="8165"/>
    <cellStyle name="Neutral 2 2 2 5" xfId="23375"/>
    <cellStyle name="Neutral 2 2 2 6" xfId="25725"/>
    <cellStyle name="Neutral 2 2 3" xfId="25726"/>
    <cellStyle name="Neutral 2 2 3 2" xfId="5273"/>
    <cellStyle name="Neutral 2 2 3 3" xfId="25727"/>
    <cellStyle name="Neutral 2 2 4" xfId="25728"/>
    <cellStyle name="Neutral 2 2 4 2" xfId="5281"/>
    <cellStyle name="Neutral 2 2 4 3" xfId="25729"/>
    <cellStyle name="Neutral 2 2 5" xfId="25730"/>
    <cellStyle name="Neutral 2 2 5 2" xfId="5289"/>
    <cellStyle name="Neutral 2 2 5 3" xfId="23153"/>
    <cellStyle name="Neutral 2 2 6" xfId="25731"/>
    <cellStyle name="Neutral 2 2 6 2" xfId="5430"/>
    <cellStyle name="Neutral 2 2 6 3" xfId="23172"/>
    <cellStyle name="Neutral 2 2 7" xfId="25732"/>
    <cellStyle name="Neutral 2 2 8" xfId="25733"/>
    <cellStyle name="Neutral 2 3" xfId="25734"/>
    <cellStyle name="Neutral 2 3 2" xfId="2408"/>
    <cellStyle name="Neutral 2 3 2 2" xfId="25735"/>
    <cellStyle name="Neutral 2 3 2 2 2" xfId="25736"/>
    <cellStyle name="Neutral 2 3 2 2 3" xfId="25737"/>
    <cellStyle name="Neutral 2 3 2 3" xfId="25738"/>
    <cellStyle name="Neutral 2 3 2 3 2" xfId="25739"/>
    <cellStyle name="Neutral 2 3 2 3 3" xfId="25740"/>
    <cellStyle name="Neutral 2 3 2 4" xfId="25741"/>
    <cellStyle name="Neutral 2 3 2 4 2" xfId="25742"/>
    <cellStyle name="Neutral 2 3 2 4 3" xfId="25743"/>
    <cellStyle name="Neutral 2 3 2 5" xfId="25744"/>
    <cellStyle name="Neutral 2 3 2 6" xfId="25745"/>
    <cellStyle name="Neutral 2 3 3" xfId="25746"/>
    <cellStyle name="Neutral 2 3 3 2" xfId="25747"/>
    <cellStyle name="Neutral 2 3 3 3" xfId="25748"/>
    <cellStyle name="Neutral 2 3 4" xfId="25749"/>
    <cellStyle name="Neutral 2 3 4 2" xfId="25750"/>
    <cellStyle name="Neutral 2 3 4 3" xfId="25751"/>
    <cellStyle name="Neutral 2 3 5" xfId="25752"/>
    <cellStyle name="Neutral 2 3 5 2" xfId="25753"/>
    <cellStyle name="Neutral 2 3 5 3" xfId="23189"/>
    <cellStyle name="Neutral 2 3 6" xfId="25754"/>
    <cellStyle name="Neutral 2 3 6 2" xfId="25755"/>
    <cellStyle name="Neutral 2 3 6 3" xfId="23210"/>
    <cellStyle name="Neutral 2 3 7" xfId="25756"/>
    <cellStyle name="Neutral 2 3 8" xfId="25757"/>
    <cellStyle name="Neutral 2 4" xfId="13919"/>
    <cellStyle name="Neutral 2 4 2" xfId="6949"/>
    <cellStyle name="Neutral 2 4 2 2" xfId="16608"/>
    <cellStyle name="Neutral 2 4 2 3" xfId="16624"/>
    <cellStyle name="Neutral 2 4 3" xfId="16645"/>
    <cellStyle name="Neutral 2 4 3 2" xfId="16648"/>
    <cellStyle name="Neutral 2 4 3 3" xfId="16668"/>
    <cellStyle name="Neutral 2 4 4" xfId="16691"/>
    <cellStyle name="Neutral 2 4 4 2" xfId="16694"/>
    <cellStyle name="Neutral 2 4 4 3" xfId="16705"/>
    <cellStyle name="Neutral 2 4 5" xfId="16726"/>
    <cellStyle name="Neutral 2 4 6" xfId="16740"/>
    <cellStyle name="Neutral 2 5" xfId="13922"/>
    <cellStyle name="Neutral 2 5 2" xfId="5952"/>
    <cellStyle name="Neutral 2 5 3" xfId="5961"/>
    <cellStyle name="Neutral 2 6" xfId="16811"/>
    <cellStyle name="Neutral 2 6 2" xfId="6962"/>
    <cellStyle name="Neutral 2 6 3" xfId="16818"/>
    <cellStyle name="Neutral 2 7" xfId="16836"/>
    <cellStyle name="Neutral 2 7 2" xfId="6968"/>
    <cellStyle name="Neutral 2 7 3" xfId="16839"/>
    <cellStyle name="Neutral 2 8" xfId="16841"/>
    <cellStyle name="Neutral 2 8 2" xfId="6975"/>
    <cellStyle name="Neutral 2 8 3" xfId="16844"/>
    <cellStyle name="Neutral 2 9" xfId="13284"/>
    <cellStyle name="Neutral 20" xfId="25572"/>
    <cellStyle name="Neutral 20 2" xfId="24962"/>
    <cellStyle name="Neutral 20 2 2" xfId="14514"/>
    <cellStyle name="Neutral 20 2 2 2" xfId="14517"/>
    <cellStyle name="Neutral 20 2 2 3" xfId="14520"/>
    <cellStyle name="Neutral 20 2 3" xfId="14523"/>
    <cellStyle name="Neutral 20 2 3 2" xfId="25574"/>
    <cellStyle name="Neutral 20 2 3 3" xfId="25576"/>
    <cellStyle name="Neutral 20 2 4" xfId="14529"/>
    <cellStyle name="Neutral 20 2 4 2" xfId="15620"/>
    <cellStyle name="Neutral 20 2 4 3" xfId="15624"/>
    <cellStyle name="Neutral 20 2 5" xfId="15627"/>
    <cellStyle name="Neutral 20 2 6" xfId="15633"/>
    <cellStyle name="Neutral 20 3" xfId="25578"/>
    <cellStyle name="Neutral 20 3 2" xfId="25580"/>
    <cellStyle name="Neutral 20 3 3" xfId="25582"/>
    <cellStyle name="Neutral 20 4" xfId="25584"/>
    <cellStyle name="Neutral 20 4 2" xfId="25587"/>
    <cellStyle name="Neutral 20 4 3" xfId="25590"/>
    <cellStyle name="Neutral 20 5" xfId="25593"/>
    <cellStyle name="Neutral 20 5 2" xfId="25597"/>
    <cellStyle name="Neutral 20 5 3" xfId="25599"/>
    <cellStyle name="Neutral 20 6" xfId="25601"/>
    <cellStyle name="Neutral 20 6 2" xfId="12809"/>
    <cellStyle name="Neutral 20 6 3" xfId="12812"/>
    <cellStyle name="Neutral 20 7" xfId="25605"/>
    <cellStyle name="Neutral 20 8" xfId="25608"/>
    <cellStyle name="Neutral 21" xfId="25611"/>
    <cellStyle name="Neutral 21 2" xfId="25613"/>
    <cellStyle name="Neutral 21 2 2" xfId="20285"/>
    <cellStyle name="Neutral 21 2 2 2" xfId="4942"/>
    <cellStyle name="Neutral 21 2 2 3" xfId="4952"/>
    <cellStyle name="Neutral 21 2 3" xfId="25615"/>
    <cellStyle name="Neutral 21 2 3 2" xfId="25617"/>
    <cellStyle name="Neutral 21 2 3 3" xfId="25619"/>
    <cellStyle name="Neutral 21 2 4" xfId="22236"/>
    <cellStyle name="Neutral 21 2 4 2" xfId="24157"/>
    <cellStyle name="Neutral 21 2 4 3" xfId="24161"/>
    <cellStyle name="Neutral 21 2 5" xfId="22239"/>
    <cellStyle name="Neutral 21 2 6" xfId="25621"/>
    <cellStyle name="Neutral 21 3" xfId="25623"/>
    <cellStyle name="Neutral 21 3 2" xfId="20290"/>
    <cellStyle name="Neutral 21 3 3" xfId="25625"/>
    <cellStyle name="Neutral 21 4" xfId="25627"/>
    <cellStyle name="Neutral 21 4 2" xfId="25630"/>
    <cellStyle name="Neutral 21 4 3" xfId="25633"/>
    <cellStyle name="Neutral 21 5" xfId="25636"/>
    <cellStyle name="Neutral 21 5 2" xfId="25639"/>
    <cellStyle name="Neutral 21 5 3" xfId="25641"/>
    <cellStyle name="Neutral 21 6" xfId="25643"/>
    <cellStyle name="Neutral 21 6 2" xfId="12849"/>
    <cellStyle name="Neutral 21 6 3" xfId="12852"/>
    <cellStyle name="Neutral 21 7" xfId="12736"/>
    <cellStyle name="Neutral 21 8" xfId="12741"/>
    <cellStyle name="Neutral 3" xfId="25758"/>
    <cellStyle name="Neutral 3 2" xfId="25759"/>
    <cellStyle name="Neutral 3 2 2" xfId="25761"/>
    <cellStyle name="Neutral 3 2 2 2" xfId="24115"/>
    <cellStyle name="Neutral 3 2 2 3" xfId="25762"/>
    <cellStyle name="Neutral 3 2 3" xfId="25763"/>
    <cellStyle name="Neutral 3 2 3 2" xfId="25764"/>
    <cellStyle name="Neutral 3 2 3 3" xfId="25765"/>
    <cellStyle name="Neutral 3 2 4" xfId="25766"/>
    <cellStyle name="Neutral 3 2 4 2" xfId="25767"/>
    <cellStyle name="Neutral 3 2 4 3" xfId="25768"/>
    <cellStyle name="Neutral 3 2 5" xfId="25769"/>
    <cellStyle name="Neutral 3 2 6" xfId="25770"/>
    <cellStyle name="Neutral 3 3" xfId="25771"/>
    <cellStyle name="Neutral 3 3 2" xfId="25772"/>
    <cellStyle name="Neutral 3 3 3" xfId="25773"/>
    <cellStyle name="Neutral 3 4" xfId="13929"/>
    <cellStyle name="Neutral 3 4 2" xfId="16852"/>
    <cellStyle name="Neutral 3 4 3" xfId="16857"/>
    <cellStyle name="Neutral 3 5" xfId="13932"/>
    <cellStyle name="Neutral 3 5 2" xfId="16876"/>
    <cellStyle name="Neutral 3 5 3" xfId="16878"/>
    <cellStyle name="Neutral 3 6" xfId="16880"/>
    <cellStyle name="Neutral 3 6 2" xfId="9791"/>
    <cellStyle name="Neutral 3 6 3" xfId="9796"/>
    <cellStyle name="Neutral 3 7" xfId="16884"/>
    <cellStyle name="Neutral 3 8" xfId="16887"/>
    <cellStyle name="Neutral 4" xfId="25774"/>
    <cellStyle name="Neutral 4 2" xfId="25775"/>
    <cellStyle name="Neutral 4 2 2" xfId="25776"/>
    <cellStyle name="Neutral 4 2 2 2" xfId="25777"/>
    <cellStyle name="Neutral 4 2 2 3" xfId="25778"/>
    <cellStyle name="Neutral 4 2 3" xfId="25779"/>
    <cellStyle name="Neutral 4 2 3 2" xfId="25781"/>
    <cellStyle name="Neutral 4 2 3 3" xfId="25782"/>
    <cellStyle name="Neutral 4 2 4" xfId="25783"/>
    <cellStyle name="Neutral 4 2 4 2" xfId="22051"/>
    <cellStyle name="Neutral 4 2 4 3" xfId="22057"/>
    <cellStyle name="Neutral 4 2 5" xfId="25784"/>
    <cellStyle name="Neutral 4 2 6" xfId="25785"/>
    <cellStyle name="Neutral 4 3" xfId="25786"/>
    <cellStyle name="Neutral 4 3 2" xfId="25787"/>
    <cellStyle name="Neutral 4 3 3" xfId="25788"/>
    <cellStyle name="Neutral 4 4" xfId="13938"/>
    <cellStyle name="Neutral 4 4 2" xfId="13941"/>
    <cellStyle name="Neutral 4 4 3" xfId="13945"/>
    <cellStyle name="Neutral 4 5" xfId="13948"/>
    <cellStyle name="Neutral 4 5 2" xfId="13952"/>
    <cellStyle name="Neutral 4 5 3" xfId="13955"/>
    <cellStyle name="Neutral 4 6" xfId="13958"/>
    <cellStyle name="Neutral 4 6 2" xfId="13962"/>
    <cellStyle name="Neutral 4 6 3" xfId="13965"/>
    <cellStyle name="Neutral 4 7" xfId="13968"/>
    <cellStyle name="Neutral 4 8" xfId="13971"/>
    <cellStyle name="Neutral 5" xfId="18152"/>
    <cellStyle name="Neutral 5 2" xfId="17717"/>
    <cellStyle name="Neutral 5 2 2" xfId="17721"/>
    <cellStyle name="Neutral 5 2 2 2" xfId="25789"/>
    <cellStyle name="Neutral 5 2 2 3" xfId="25790"/>
    <cellStyle name="Neutral 5 2 3" xfId="17724"/>
    <cellStyle name="Neutral 5 2 3 2" xfId="25792"/>
    <cellStyle name="Neutral 5 2 3 3" xfId="25793"/>
    <cellStyle name="Neutral 5 2 4" xfId="25794"/>
    <cellStyle name="Neutral 5 2 4 2" xfId="25795"/>
    <cellStyle name="Neutral 5 2 4 3" xfId="25796"/>
    <cellStyle name="Neutral 5 2 5" xfId="25797"/>
    <cellStyle name="Neutral 5 2 6" xfId="25798"/>
    <cellStyle name="Neutral 5 3" xfId="17727"/>
    <cellStyle name="Neutral 5 3 2" xfId="17734"/>
    <cellStyle name="Neutral 5 3 3" xfId="17737"/>
    <cellStyle name="Neutral 5 4" xfId="13978"/>
    <cellStyle name="Neutral 5 4 2" xfId="16914"/>
    <cellStyle name="Neutral 5 4 3" xfId="16920"/>
    <cellStyle name="Neutral 5 5" xfId="13983"/>
    <cellStyle name="Neutral 5 5 2" xfId="16936"/>
    <cellStyle name="Neutral 5 5 3" xfId="16939"/>
    <cellStyle name="Neutral 5 6" xfId="16942"/>
    <cellStyle name="Neutral 5 6 2" xfId="16946"/>
    <cellStyle name="Neutral 5 6 3" xfId="16948"/>
    <cellStyle name="Neutral 5 7" xfId="16950"/>
    <cellStyle name="Neutral 5 8" xfId="16957"/>
    <cellStyle name="Neutral 6" xfId="18155"/>
    <cellStyle name="Neutral 6 2" xfId="17751"/>
    <cellStyle name="Neutral 6 2 2" xfId="18626"/>
    <cellStyle name="Neutral 6 2 2 2" xfId="25799"/>
    <cellStyle name="Neutral 6 2 2 3" xfId="25802"/>
    <cellStyle name="Neutral 6 2 3" xfId="18629"/>
    <cellStyle name="Neutral 6 2 3 2" xfId="25803"/>
    <cellStyle name="Neutral 6 2 3 3" xfId="25804"/>
    <cellStyle name="Neutral 6 2 4" xfId="25805"/>
    <cellStyle name="Neutral 6 2 4 2" xfId="25806"/>
    <cellStyle name="Neutral 6 2 4 3" xfId="25807"/>
    <cellStyle name="Neutral 6 2 5" xfId="25808"/>
    <cellStyle name="Neutral 6 2 6" xfId="25809"/>
    <cellStyle name="Neutral 6 3" xfId="18632"/>
    <cellStyle name="Neutral 6 3 2" xfId="18634"/>
    <cellStyle name="Neutral 6 3 3" xfId="18637"/>
    <cellStyle name="Neutral 6 4" xfId="13991"/>
    <cellStyle name="Neutral 6 4 2" xfId="25810"/>
    <cellStyle name="Neutral 6 4 3" xfId="25813"/>
    <cellStyle name="Neutral 6 5" xfId="13995"/>
    <cellStyle name="Neutral 6 5 2" xfId="25815"/>
    <cellStyle name="Neutral 6 5 3" xfId="23692"/>
    <cellStyle name="Neutral 6 6" xfId="25817"/>
    <cellStyle name="Neutral 6 6 2" xfId="25818"/>
    <cellStyle name="Neutral 6 6 3" xfId="23697"/>
    <cellStyle name="Neutral 6 7" xfId="25820"/>
    <cellStyle name="Neutral 6 8" xfId="25822"/>
    <cellStyle name="Neutral 7" xfId="25824"/>
    <cellStyle name="Neutral 7 2" xfId="17762"/>
    <cellStyle name="Neutral 7 2 2" xfId="9472"/>
    <cellStyle name="Neutral 7 2 2 2" xfId="9475"/>
    <cellStyle name="Neutral 7 2 2 3" xfId="9477"/>
    <cellStyle name="Neutral 7 2 3" xfId="9479"/>
    <cellStyle name="Neutral 7 2 3 2" xfId="7529"/>
    <cellStyle name="Neutral 7 2 3 3" xfId="9482"/>
    <cellStyle name="Neutral 7 2 4" xfId="9484"/>
    <cellStyle name="Neutral 7 2 4 2" xfId="7563"/>
    <cellStyle name="Neutral 7 2 4 3" xfId="7570"/>
    <cellStyle name="Neutral 7 2 5" xfId="9486"/>
    <cellStyle name="Neutral 7 2 6" xfId="9491"/>
    <cellStyle name="Neutral 7 3" xfId="25826"/>
    <cellStyle name="Neutral 7 3 2" xfId="25827"/>
    <cellStyle name="Neutral 7 3 3" xfId="25829"/>
    <cellStyle name="Neutral 7 4" xfId="14001"/>
    <cellStyle name="Neutral 7 4 2" xfId="605"/>
    <cellStyle name="Neutral 7 4 3" xfId="696"/>
    <cellStyle name="Neutral 7 5" xfId="14004"/>
    <cellStyle name="Neutral 7 5 2" xfId="1205"/>
    <cellStyle name="Neutral 7 5 3" xfId="1232"/>
    <cellStyle name="Neutral 7 6" xfId="25831"/>
    <cellStyle name="Neutral 7 6 2" xfId="1435"/>
    <cellStyle name="Neutral 7 6 3" xfId="1507"/>
    <cellStyle name="Neutral 7 7" xfId="25832"/>
    <cellStyle name="Neutral 7 8" xfId="25833"/>
    <cellStyle name="Neutral 8" xfId="25835"/>
    <cellStyle name="Neutral 8 2" xfId="17772"/>
    <cellStyle name="Neutral 8 2 2" xfId="21611"/>
    <cellStyle name="Neutral 8 2 2 2" xfId="25836"/>
    <cellStyle name="Neutral 8 2 2 3" xfId="25837"/>
    <cellStyle name="Neutral 8 2 3" xfId="25838"/>
    <cellStyle name="Neutral 8 2 3 2" xfId="25840"/>
    <cellStyle name="Neutral 8 2 3 3" xfId="25841"/>
    <cellStyle name="Neutral 8 2 4" xfId="25842"/>
    <cellStyle name="Neutral 8 2 4 2" xfId="21986"/>
    <cellStyle name="Neutral 8 2 4 3" xfId="25843"/>
    <cellStyle name="Neutral 8 2 5" xfId="25844"/>
    <cellStyle name="Neutral 8 2 6" xfId="25845"/>
    <cellStyle name="Neutral 8 3" xfId="25846"/>
    <cellStyle name="Neutral 8 3 2" xfId="25847"/>
    <cellStyle name="Neutral 8 3 3" xfId="25850"/>
    <cellStyle name="Neutral 8 4" xfId="14009"/>
    <cellStyle name="Neutral 8 4 2" xfId="16966"/>
    <cellStyle name="Neutral 8 4 3" xfId="14669"/>
    <cellStyle name="Neutral 8 5" xfId="14012"/>
    <cellStyle name="Neutral 8 5 2" xfId="14222"/>
    <cellStyle name="Neutral 8 5 3" xfId="14229"/>
    <cellStyle name="Neutral 8 6" xfId="16969"/>
    <cellStyle name="Neutral 8 6 2" xfId="16971"/>
    <cellStyle name="Neutral 8 6 3" xfId="14736"/>
    <cellStyle name="Neutral 8 7" xfId="16974"/>
    <cellStyle name="Neutral 8 8" xfId="16976"/>
    <cellStyle name="Neutral 9" xfId="25852"/>
    <cellStyle name="Neutral 9 2" xfId="17779"/>
    <cellStyle name="Neutral 9 2 2" xfId="25853"/>
    <cellStyle name="Neutral 9 2 2 2" xfId="25855"/>
    <cellStyle name="Neutral 9 2 2 3" xfId="25856"/>
    <cellStyle name="Neutral 9 2 3" xfId="25857"/>
    <cellStyle name="Neutral 9 2 3 2" xfId="25858"/>
    <cellStyle name="Neutral 9 2 3 3" xfId="25859"/>
    <cellStyle name="Neutral 9 2 4" xfId="25860"/>
    <cellStyle name="Neutral 9 2 4 2" xfId="5074"/>
    <cellStyle name="Neutral 9 2 4 3" xfId="5083"/>
    <cellStyle name="Neutral 9 2 5" xfId="24913"/>
    <cellStyle name="Neutral 9 2 6" xfId="25861"/>
    <cellStyle name="Neutral 9 3" xfId="25863"/>
    <cellStyle name="Neutral 9 3 2" xfId="25864"/>
    <cellStyle name="Neutral 9 3 3" xfId="25866"/>
    <cellStyle name="Neutral 9 4" xfId="16978"/>
    <cellStyle name="Neutral 9 4 2" xfId="25867"/>
    <cellStyle name="Neutral 9 4 3" xfId="14767"/>
    <cellStyle name="Neutral 9 5" xfId="16981"/>
    <cellStyle name="Neutral 9 5 2" xfId="25868"/>
    <cellStyle name="Neutral 9 5 3" xfId="14818"/>
    <cellStyle name="Neutral 9 6" xfId="25870"/>
    <cellStyle name="Neutral 9 6 2" xfId="25871"/>
    <cellStyle name="Neutral 9 6 3" xfId="14853"/>
    <cellStyle name="Neutral 9 7" xfId="25872"/>
    <cellStyle name="Neutral 9 8" xfId="25873"/>
    <cellStyle name="Normal" xfId="0" builtinId="0"/>
    <cellStyle name="Normal 10" xfId="25874"/>
    <cellStyle name="Normal 10 10" xfId="25876"/>
    <cellStyle name="Normal 10 10 2" xfId="18763"/>
    <cellStyle name="Normal 10 10 3" xfId="25877"/>
    <cellStyle name="Normal 10 10 4" xfId="25878"/>
    <cellStyle name="Normal 10 11" xfId="25880"/>
    <cellStyle name="Normal 10 11 2" xfId="18767"/>
    <cellStyle name="Normal 10 11 3" xfId="25881"/>
    <cellStyle name="Normal 10 12" xfId="25882"/>
    <cellStyle name="Normal 10 12 2" xfId="7760"/>
    <cellStyle name="Normal 10 12 3" xfId="7763"/>
    <cellStyle name="Normal 10 13" xfId="25883"/>
    <cellStyle name="Normal 10 14" xfId="25884"/>
    <cellStyle name="Normal 10 2" xfId="25885"/>
    <cellStyle name="Normal 10 2 2" xfId="25886"/>
    <cellStyle name="Normal 10 2 2 2" xfId="25887"/>
    <cellStyle name="Normal 10 2 2 2 2" xfId="25888"/>
    <cellStyle name="Normal 10 2 2 2 2 2" xfId="25889"/>
    <cellStyle name="Normal 10 2 2 2 2 3" xfId="25890"/>
    <cellStyle name="Normal 10 2 2 2 3" xfId="24188"/>
    <cellStyle name="Normal 10 2 2 2 3 2" xfId="24192"/>
    <cellStyle name="Normal 10 2 2 2 3 3" xfId="24196"/>
    <cellStyle name="Normal 10 2 2 2 4" xfId="24200"/>
    <cellStyle name="Normal 10 2 2 2 4 2" xfId="24202"/>
    <cellStyle name="Normal 10 2 2 2 4 3" xfId="24204"/>
    <cellStyle name="Normal 10 2 2 2 5" xfId="24208"/>
    <cellStyle name="Normal 10 2 2 2 6" xfId="4338"/>
    <cellStyle name="Normal 10 2 2 3" xfId="25891"/>
    <cellStyle name="Normal 10 2 2 3 2" xfId="25892"/>
    <cellStyle name="Normal 10 2 2 3 3" xfId="24216"/>
    <cellStyle name="Normal 10 2 2 4" xfId="5995"/>
    <cellStyle name="Normal 10 2 2 4 2" xfId="25893"/>
    <cellStyle name="Normal 10 2 2 4 3" xfId="24224"/>
    <cellStyle name="Normal 10 2 2 5" xfId="6000"/>
    <cellStyle name="Normal 10 2 2 5 2" xfId="25894"/>
    <cellStyle name="Normal 10 2 2 5 3" xfId="24231"/>
    <cellStyle name="Normal 10 2 2 6" xfId="25895"/>
    <cellStyle name="Normal 10 2 2 6 2" xfId="25896"/>
    <cellStyle name="Normal 10 2 2 6 3" xfId="24240"/>
    <cellStyle name="Normal 10 2 2 7" xfId="25897"/>
    <cellStyle name="Normal 10 2 2 8" xfId="25898"/>
    <cellStyle name="Normal 10 2 3" xfId="25901"/>
    <cellStyle name="Normal 10 2 3 2" xfId="25903"/>
    <cellStyle name="Normal 10 2 3 2 2" xfId="25465"/>
    <cellStyle name="Normal 10 2 3 2 3" xfId="24303"/>
    <cellStyle name="Normal 10 2 3 3" xfId="25905"/>
    <cellStyle name="Normal 10 2 3 3 2" xfId="25906"/>
    <cellStyle name="Normal 10 2 3 3 3" xfId="24314"/>
    <cellStyle name="Normal 10 2 3 4" xfId="25907"/>
    <cellStyle name="Normal 10 2 3 4 2" xfId="25908"/>
    <cellStyle name="Normal 10 2 3 4 3" xfId="24321"/>
    <cellStyle name="Normal 10 2 3 5" xfId="25909"/>
    <cellStyle name="Normal 10 2 3 6" xfId="25911"/>
    <cellStyle name="Normal 10 2 4" xfId="20521"/>
    <cellStyle name="Normal 10 2 4 2" xfId="20523"/>
    <cellStyle name="Normal 10 2 4 3" xfId="20525"/>
    <cellStyle name="Normal 10 2 5" xfId="20528"/>
    <cellStyle name="Normal 10 2 5 2" xfId="20530"/>
    <cellStyle name="Normal 10 2 5 3" xfId="20532"/>
    <cellStyle name="Normal 10 2 6" xfId="20534"/>
    <cellStyle name="Normal 10 2 6 2" xfId="20536"/>
    <cellStyle name="Normal 10 2 6 3" xfId="20538"/>
    <cellStyle name="Normal 10 2 7" xfId="20540"/>
    <cellStyle name="Normal 10 2 7 2" xfId="25912"/>
    <cellStyle name="Normal 10 2 7 3" xfId="25913"/>
    <cellStyle name="Normal 10 2 8" xfId="20543"/>
    <cellStyle name="Normal 10 2 9" xfId="19118"/>
    <cellStyle name="Normal 10 3" xfId="11302"/>
    <cellStyle name="Normal 10 3 2" xfId="25914"/>
    <cellStyle name="Normal 10 3 3" xfId="25916"/>
    <cellStyle name="Normal 10 4" xfId="11305"/>
    <cellStyle name="Normal 10 4 2" xfId="25917"/>
    <cellStyle name="Normal 10 4 2 2" xfId="25918"/>
    <cellStyle name="Normal 10 4 2 2 2" xfId="25919"/>
    <cellStyle name="Normal 10 4 2 2 2 2" xfId="25920"/>
    <cellStyle name="Normal 10 4 2 2 2 3" xfId="25921"/>
    <cellStyle name="Normal 10 4 2 2 3" xfId="25922"/>
    <cellStyle name="Normal 10 4 2 2 3 2" xfId="25923"/>
    <cellStyle name="Normal 10 4 2 2 3 3" xfId="25925"/>
    <cellStyle name="Normal 10 4 2 2 4" xfId="25926"/>
    <cellStyle name="Normal 10 4 2 2 4 2" xfId="25927"/>
    <cellStyle name="Normal 10 4 2 2 4 3" xfId="25928"/>
    <cellStyle name="Normal 10 4 2 2 5" xfId="25929"/>
    <cellStyle name="Normal 10 4 2 2 6" xfId="25931"/>
    <cellStyle name="Normal 10 4 2 3" xfId="25932"/>
    <cellStyle name="Normal 10 4 2 3 2" xfId="25933"/>
    <cellStyle name="Normal 10 4 2 3 3" xfId="25934"/>
    <cellStyle name="Normal 10 4 2 4" xfId="25935"/>
    <cellStyle name="Normal 10 4 2 4 2" xfId="4728"/>
    <cellStyle name="Normal 10 4 2 4 3" xfId="25936"/>
    <cellStyle name="Normal 10 4 2 5" xfId="25937"/>
    <cellStyle name="Normal 10 4 2 5 2" xfId="25938"/>
    <cellStyle name="Normal 10 4 2 5 3" xfId="25939"/>
    <cellStyle name="Normal 10 4 2 6" xfId="13583"/>
    <cellStyle name="Normal 10 4 2 6 2" xfId="25940"/>
    <cellStyle name="Normal 10 4 2 6 3" xfId="25942"/>
    <cellStyle name="Normal 10 4 2 7" xfId="13585"/>
    <cellStyle name="Normal 10 4 2 8" xfId="25943"/>
    <cellStyle name="Normal 10 4 3" xfId="25945"/>
    <cellStyle name="Normal 10 4 3 2" xfId="25947"/>
    <cellStyle name="Normal 10 4 3 2 2" xfId="25948"/>
    <cellStyle name="Normal 10 4 3 2 3" xfId="25949"/>
    <cellStyle name="Normal 10 4 3 3" xfId="25951"/>
    <cellStyle name="Normal 10 4 3 3 2" xfId="25952"/>
    <cellStyle name="Normal 10 4 3 3 3" xfId="5611"/>
    <cellStyle name="Normal 10 4 3 4" xfId="25953"/>
    <cellStyle name="Normal 10 4 3 4 2" xfId="6032"/>
    <cellStyle name="Normal 10 4 3 4 3" xfId="5616"/>
    <cellStyle name="Normal 10 4 3 5" xfId="25954"/>
    <cellStyle name="Normal 10 4 3 6" xfId="25955"/>
    <cellStyle name="Normal 10 4 4" xfId="20556"/>
    <cellStyle name="Normal 10 4 4 2" xfId="25956"/>
    <cellStyle name="Normal 10 4 4 3" xfId="25957"/>
    <cellStyle name="Normal 10 4 5" xfId="20559"/>
    <cellStyle name="Normal 10 4 5 2" xfId="25958"/>
    <cellStyle name="Normal 10 4 5 3" xfId="25959"/>
    <cellStyle name="Normal 10 4 6" xfId="25960"/>
    <cellStyle name="Normal 10 4 6 2" xfId="25961"/>
    <cellStyle name="Normal 10 4 6 3" xfId="25962"/>
    <cellStyle name="Normal 10 4 7" xfId="25963"/>
    <cellStyle name="Normal 10 4 7 2" xfId="25966"/>
    <cellStyle name="Normal 10 4 7 3" xfId="25969"/>
    <cellStyle name="Normal 10 4 8" xfId="25970"/>
    <cellStyle name="Normal 10 4 9" xfId="25971"/>
    <cellStyle name="Normal 10 5" xfId="25972"/>
    <cellStyle name="Normal 10 5 2" xfId="25973"/>
    <cellStyle name="Normal 10 5 2 2" xfId="25974"/>
    <cellStyle name="Normal 10 5 2 2 2" xfId="25975"/>
    <cellStyle name="Normal 10 5 2 2 3" xfId="25976"/>
    <cellStyle name="Normal 10 5 2 3" xfId="25977"/>
    <cellStyle name="Normal 10 5 2 3 2" xfId="25978"/>
    <cellStyle name="Normal 10 5 2 3 3" xfId="25979"/>
    <cellStyle name="Normal 10 5 2 4" xfId="25980"/>
    <cellStyle name="Normal 10 5 2 4 2" xfId="25982"/>
    <cellStyle name="Normal 10 5 2 4 3" xfId="25984"/>
    <cellStyle name="Normal 10 5 2 5" xfId="25985"/>
    <cellStyle name="Normal 10 5 2 6" xfId="25986"/>
    <cellStyle name="Normal 10 5 3" xfId="25988"/>
    <cellStyle name="Normal 10 5 3 2" xfId="25990"/>
    <cellStyle name="Normal 10 5 3 3" xfId="25992"/>
    <cellStyle name="Normal 10 5 4" xfId="20564"/>
    <cellStyle name="Normal 10 5 4 2" xfId="25993"/>
    <cellStyle name="Normal 10 5 4 3" xfId="25994"/>
    <cellStyle name="Normal 10 5 5" xfId="20567"/>
    <cellStyle name="Normal 10 5 5 2" xfId="25995"/>
    <cellStyle name="Normal 10 5 5 3" xfId="25996"/>
    <cellStyle name="Normal 10 5 6" xfId="25997"/>
    <cellStyle name="Normal 10 5 6 2" xfId="25998"/>
    <cellStyle name="Normal 10 5 6 3" xfId="25999"/>
    <cellStyle name="Normal 10 5 7" xfId="26000"/>
    <cellStyle name="Normal 10 5 8" xfId="26001"/>
    <cellStyle name="Normal 10 6" xfId="26002"/>
    <cellStyle name="Normal 10 6 2" xfId="26003"/>
    <cellStyle name="Normal 10 6 2 2" xfId="10102"/>
    <cellStyle name="Normal 10 6 2 2 2" xfId="10105"/>
    <cellStyle name="Normal 10 6 2 2 3" xfId="10108"/>
    <cellStyle name="Normal 10 6 2 3" xfId="10111"/>
    <cellStyle name="Normal 10 6 2 3 2" xfId="10115"/>
    <cellStyle name="Normal 10 6 2 3 3" xfId="10119"/>
    <cellStyle name="Normal 10 6 2 4" xfId="10122"/>
    <cellStyle name="Normal 10 6 2 4 2" xfId="10130"/>
    <cellStyle name="Normal 10 6 2 4 3" xfId="10135"/>
    <cellStyle name="Normal 10 6 2 5" xfId="10136"/>
    <cellStyle name="Normal 10 6 2 6" xfId="10206"/>
    <cellStyle name="Normal 10 6 3" xfId="26005"/>
    <cellStyle name="Normal 10 6 3 2" xfId="26007"/>
    <cellStyle name="Normal 10 6 3 3" xfId="26009"/>
    <cellStyle name="Normal 10 6 4" xfId="20571"/>
    <cellStyle name="Normal 10 6 4 2" xfId="26010"/>
    <cellStyle name="Normal 10 6 4 3" xfId="26011"/>
    <cellStyle name="Normal 10 6 5" xfId="20574"/>
    <cellStyle name="Normal 10 6 5 2" xfId="26012"/>
    <cellStyle name="Normal 10 6 5 3" xfId="26013"/>
    <cellStyle name="Normal 10 6 6" xfId="26014"/>
    <cellStyle name="Normal 10 6 6 2" xfId="26015"/>
    <cellStyle name="Normal 10 6 6 3" xfId="26016"/>
    <cellStyle name="Normal 10 6 7" xfId="26017"/>
    <cellStyle name="Normal 10 6 8" xfId="26018"/>
    <cellStyle name="Normal 10 7" xfId="26019"/>
    <cellStyle name="Normal 10 7 2" xfId="26020"/>
    <cellStyle name="Normal 10 7 2 2" xfId="26021"/>
    <cellStyle name="Normal 10 7 2 2 2" xfId="21440"/>
    <cellStyle name="Normal 10 7 2 2 3" xfId="21442"/>
    <cellStyle name="Normal 10 7 2 3" xfId="12561"/>
    <cellStyle name="Normal 10 7 2 3 2" xfId="12563"/>
    <cellStyle name="Normal 10 7 2 3 3" xfId="12567"/>
    <cellStyle name="Normal 10 7 2 4" xfId="12578"/>
    <cellStyle name="Normal 10 7 2 4 2" xfId="12583"/>
    <cellStyle name="Normal 10 7 2 4 3" xfId="12585"/>
    <cellStyle name="Normal 10 7 2 5" xfId="12587"/>
    <cellStyle name="Normal 10 7 2 6" xfId="12596"/>
    <cellStyle name="Normal 10 7 3" xfId="26023"/>
    <cellStyle name="Normal 10 7 3 2" xfId="26025"/>
    <cellStyle name="Normal 10 7 3 3" xfId="12619"/>
    <cellStyle name="Normal 10 7 4" xfId="26027"/>
    <cellStyle name="Normal 10 7 4 2" xfId="26028"/>
    <cellStyle name="Normal 10 7 4 3" xfId="12796"/>
    <cellStyle name="Normal 10 7 5" xfId="26030"/>
    <cellStyle name="Normal 10 7 5 2" xfId="2813"/>
    <cellStyle name="Normal 10 7 5 3" xfId="12835"/>
    <cellStyle name="Normal 10 7 6" xfId="26031"/>
    <cellStyle name="Normal 10 7 6 2" xfId="2825"/>
    <cellStyle name="Normal 10 7 6 3" xfId="12871"/>
    <cellStyle name="Normal 10 7 7" xfId="26032"/>
    <cellStyle name="Normal 10 7 8" xfId="26033"/>
    <cellStyle name="Normal 10 8" xfId="5331"/>
    <cellStyle name="Normal 10 8 2" xfId="26034"/>
    <cellStyle name="Normal 10 8 2 2" xfId="1058"/>
    <cellStyle name="Normal 10 8 2 3" xfId="1063"/>
    <cellStyle name="Normal 10 8 3" xfId="26036"/>
    <cellStyle name="Normal 10 8 3 2" xfId="26037"/>
    <cellStyle name="Normal 10 8 3 3" xfId="26038"/>
    <cellStyle name="Normal 10 8 4" xfId="2840"/>
    <cellStyle name="Normal 10 8 4 2" xfId="26040"/>
    <cellStyle name="Normal 10 8 4 3" xfId="26041"/>
    <cellStyle name="Normal 10 8 5" xfId="2844"/>
    <cellStyle name="Normal 10 8 6" xfId="26042"/>
    <cellStyle name="Normal 10 9" xfId="6013"/>
    <cellStyle name="Normal 10 9 2" xfId="26043"/>
    <cellStyle name="Normal 10 9 3" xfId="26044"/>
    <cellStyle name="Normal 10_05 REPORT PAJAK DAN ACC" xfId="26045"/>
    <cellStyle name="Normal 100" xfId="19267"/>
    <cellStyle name="Normal 100 2" xfId="23244"/>
    <cellStyle name="Normal 100 3" xfId="23247"/>
    <cellStyle name="Normal 101" xfId="23250"/>
    <cellStyle name="Normal 101 2" xfId="23253"/>
    <cellStyle name="Normal 101 3" xfId="23256"/>
    <cellStyle name="Normal 102" xfId="23259"/>
    <cellStyle name="Normal 102 2" xfId="23262"/>
    <cellStyle name="Normal 102 3" xfId="23265"/>
    <cellStyle name="Normal 103" xfId="23268"/>
    <cellStyle name="Normal 103 2" xfId="26046"/>
    <cellStyle name="Normal 103 2 2" xfId="26049"/>
    <cellStyle name="Normal 103 2 3" xfId="26051"/>
    <cellStyle name="Normal 103 3" xfId="26053"/>
    <cellStyle name="Normal 103 4" xfId="26055"/>
    <cellStyle name="Normal 104" xfId="23271"/>
    <cellStyle name="Normal 104 10" xfId="26057"/>
    <cellStyle name="Normal 104 2" xfId="26058"/>
    <cellStyle name="Normal 104 2 2" xfId="18295"/>
    <cellStyle name="Normal 104 2 2 2" xfId="26061"/>
    <cellStyle name="Normal 104 2 2 3" xfId="26062"/>
    <cellStyle name="Normal 104 2 3" xfId="26063"/>
    <cellStyle name="Normal 104 2 4" xfId="26066"/>
    <cellStyle name="Normal 104 3" xfId="26067"/>
    <cellStyle name="Normal 104 3 2" xfId="11148"/>
    <cellStyle name="Normal 104 3 2 2" xfId="11151"/>
    <cellStyle name="Normal 104 3 2 3" xfId="11153"/>
    <cellStyle name="Normal 104 3 3" xfId="11155"/>
    <cellStyle name="Normal 104 3 4" xfId="11159"/>
    <cellStyle name="Normal 104 4" xfId="26069"/>
    <cellStyle name="Normal 104 4 2" xfId="11168"/>
    <cellStyle name="Normal 104 4 2 2" xfId="26071"/>
    <cellStyle name="Normal 104 4 2 3" xfId="26072"/>
    <cellStyle name="Normal 104 4 3" xfId="26073"/>
    <cellStyle name="Normal 104 4 4" xfId="26074"/>
    <cellStyle name="Normal 104 5" xfId="26075"/>
    <cellStyle name="Normal 104 5 2" xfId="11173"/>
    <cellStyle name="Normal 104 5 2 2" xfId="26076"/>
    <cellStyle name="Normal 104 5 2 3" xfId="26077"/>
    <cellStyle name="Normal 104 5 3" xfId="2629"/>
    <cellStyle name="Normal 104 5 4" xfId="2635"/>
    <cellStyle name="Normal 104 6" xfId="10695"/>
    <cellStyle name="Normal 104 6 2" xfId="11180"/>
    <cellStyle name="Normal 104 6 2 2" xfId="22096"/>
    <cellStyle name="Normal 104 6 2 3" xfId="22106"/>
    <cellStyle name="Normal 104 6 3" xfId="2643"/>
    <cellStyle name="Normal 104 6 4" xfId="2647"/>
    <cellStyle name="Normal 104 7" xfId="10697"/>
    <cellStyle name="Normal 104 7 2" xfId="11187"/>
    <cellStyle name="Normal 104 7 2 2" xfId="22249"/>
    <cellStyle name="Normal 104 7 2 3" xfId="13269"/>
    <cellStyle name="Normal 104 7 3" xfId="2656"/>
    <cellStyle name="Normal 104 7 4" xfId="2660"/>
    <cellStyle name="Normal 104 8" xfId="26078"/>
    <cellStyle name="Normal 104 8 2" xfId="22273"/>
    <cellStyle name="Normal 104 8 3" xfId="2105"/>
    <cellStyle name="Normal 104 9" xfId="13510"/>
    <cellStyle name="Normal 105" xfId="26079"/>
    <cellStyle name="Normal 105 2" xfId="26081"/>
    <cellStyle name="Normal 105 2 2" xfId="26084"/>
    <cellStyle name="Normal 105 2 2 2" xfId="26086"/>
    <cellStyle name="Normal 105 2 2 3" xfId="26088"/>
    <cellStyle name="Normal 105 2 3" xfId="26090"/>
    <cellStyle name="Normal 105 2 3 2" xfId="16701"/>
    <cellStyle name="Normal 105 2 3 3" xfId="26092"/>
    <cellStyle name="Normal 105 2 4" xfId="26094"/>
    <cellStyle name="Normal 105 2 4 2" xfId="16709"/>
    <cellStyle name="Normal 105 2 4 3" xfId="5917"/>
    <cellStyle name="Normal 105 2 5" xfId="26097"/>
    <cellStyle name="Normal 105 2 5 2" xfId="16716"/>
    <cellStyle name="Normal 105 2 5 3" xfId="6034"/>
    <cellStyle name="Normal 105 2 6" xfId="26098"/>
    <cellStyle name="Normal 105 2 7" xfId="26101"/>
    <cellStyle name="Normal 105 3" xfId="26102"/>
    <cellStyle name="Normal 105 3 2" xfId="12222"/>
    <cellStyle name="Normal 105 3 3" xfId="12231"/>
    <cellStyle name="Normal 105 4" xfId="26104"/>
    <cellStyle name="Normal 105 4 2" xfId="12245"/>
    <cellStyle name="Normal 105 4 3" xfId="26106"/>
    <cellStyle name="Normal 105 5" xfId="26108"/>
    <cellStyle name="Normal 105 5 2" xfId="12250"/>
    <cellStyle name="Normal 105 5 2 2" xfId="26110"/>
    <cellStyle name="Normal 105 5 2 3" xfId="26112"/>
    <cellStyle name="Normal 105 5 3" xfId="26114"/>
    <cellStyle name="Normal 105 5 4" xfId="26116"/>
    <cellStyle name="Normal 105 6" xfId="26118"/>
    <cellStyle name="Normal 105 6 2" xfId="12258"/>
    <cellStyle name="Normal 105 6 2 2" xfId="22542"/>
    <cellStyle name="Normal 105 6 2 3" xfId="22551"/>
    <cellStyle name="Normal 105 6 3" xfId="22567"/>
    <cellStyle name="Normal 105 6 4" xfId="22601"/>
    <cellStyle name="Normal 105 7" xfId="26120"/>
    <cellStyle name="Normal 105 8" xfId="26122"/>
    <cellStyle name="Normal 106" xfId="26124"/>
    <cellStyle name="Normal 106 2" xfId="26126"/>
    <cellStyle name="Normal 106 2 2" xfId="26129"/>
    <cellStyle name="Normal 106 2 2 2" xfId="26131"/>
    <cellStyle name="Normal 106 2 2 3" xfId="26133"/>
    <cellStyle name="Normal 106 2 3" xfId="26135"/>
    <cellStyle name="Normal 106 2 4" xfId="26138"/>
    <cellStyle name="Normal 106 3" xfId="26141"/>
    <cellStyle name="Normal 106 3 2" xfId="11219"/>
    <cellStyle name="Normal 106 3 3" xfId="11227"/>
    <cellStyle name="Normal 106 4" xfId="26143"/>
    <cellStyle name="Normal 106 5" xfId="26145"/>
    <cellStyle name="Normal 107" xfId="26147"/>
    <cellStyle name="Normal 107 2" xfId="26149"/>
    <cellStyle name="Normal 107 2 2" xfId="26152"/>
    <cellStyle name="Normal 107 2 3" xfId="26154"/>
    <cellStyle name="Normal 107 3" xfId="26156"/>
    <cellStyle name="Normal 107 4" xfId="26158"/>
    <cellStyle name="Normal 108" xfId="26160"/>
    <cellStyle name="Normal 108 10" xfId="24172"/>
    <cellStyle name="Normal 108 11" xfId="24176"/>
    <cellStyle name="Normal 108 2" xfId="26162"/>
    <cellStyle name="Normal 108 2 2" xfId="26164"/>
    <cellStyle name="Normal 108 2 2 2" xfId="16412"/>
    <cellStyle name="Normal 108 2 2 3" xfId="16417"/>
    <cellStyle name="Normal 108 2 3" xfId="26166"/>
    <cellStyle name="Normal 108 2 4" xfId="26168"/>
    <cellStyle name="Normal 108 3" xfId="26170"/>
    <cellStyle name="Normal 108 3 2" xfId="26172"/>
    <cellStyle name="Normal 108 3 2 2" xfId="26174"/>
    <cellStyle name="Normal 108 3 2 3" xfId="26176"/>
    <cellStyle name="Normal 108 3 3" xfId="26178"/>
    <cellStyle name="Normal 108 3 4" xfId="26180"/>
    <cellStyle name="Normal 108 4" xfId="26182"/>
    <cellStyle name="Normal 108 4 2" xfId="26184"/>
    <cellStyle name="Normal 108 4 2 2" xfId="26186"/>
    <cellStyle name="Normal 108 4 2 3" xfId="26188"/>
    <cellStyle name="Normal 108 4 3" xfId="26190"/>
    <cellStyle name="Normal 108 4 4" xfId="26192"/>
    <cellStyle name="Normal 108 5" xfId="26194"/>
    <cellStyle name="Normal 108 5 2" xfId="26196"/>
    <cellStyle name="Normal 108 5 2 2" xfId="26198"/>
    <cellStyle name="Normal 108 5 2 3" xfId="26200"/>
    <cellStyle name="Normal 108 5 3" xfId="26202"/>
    <cellStyle name="Normal 108 5 4" xfId="26204"/>
    <cellStyle name="Normal 108 6" xfId="26206"/>
    <cellStyle name="Normal 108 6 2" xfId="26208"/>
    <cellStyle name="Normal 108 6 2 2" xfId="26210"/>
    <cellStyle name="Normal 108 6 2 3" xfId="26212"/>
    <cellStyle name="Normal 108 6 3" xfId="2172"/>
    <cellStyle name="Normal 108 6 4" xfId="2195"/>
    <cellStyle name="Normal 108 7" xfId="26214"/>
    <cellStyle name="Normal 108 7 2" xfId="26216"/>
    <cellStyle name="Normal 108 7 2 2" xfId="26218"/>
    <cellStyle name="Normal 108 7 2 3" xfId="26221"/>
    <cellStyle name="Normal 108 7 3" xfId="2219"/>
    <cellStyle name="Normal 108 7 4" xfId="2257"/>
    <cellStyle name="Normal 108 8" xfId="26223"/>
    <cellStyle name="Normal 108 8 2" xfId="26225"/>
    <cellStyle name="Normal 108 8 2 2" xfId="26227"/>
    <cellStyle name="Normal 108 8 2 3" xfId="26229"/>
    <cellStyle name="Normal 108 8 3" xfId="2290"/>
    <cellStyle name="Normal 108 8 4" xfId="2313"/>
    <cellStyle name="Normal 108 9" xfId="13531"/>
    <cellStyle name="Normal 108 9 2" xfId="26230"/>
    <cellStyle name="Normal 108 9 3" xfId="2339"/>
    <cellStyle name="Normal 109" xfId="26231"/>
    <cellStyle name="Normal 109 10" xfId="26233"/>
    <cellStyle name="Normal 109 2" xfId="26234"/>
    <cellStyle name="Normal 109 2 2" xfId="25899"/>
    <cellStyle name="Normal 109 2 2 2" xfId="25902"/>
    <cellStyle name="Normal 109 2 2 3" xfId="25904"/>
    <cellStyle name="Normal 109 2 3" xfId="20519"/>
    <cellStyle name="Normal 109 2 4" xfId="20527"/>
    <cellStyle name="Normal 109 3" xfId="26236"/>
    <cellStyle name="Normal 109 3 2" xfId="25915"/>
    <cellStyle name="Normal 109 3 2 2" xfId="26238"/>
    <cellStyle name="Normal 109 3 2 3" xfId="26239"/>
    <cellStyle name="Normal 109 3 3" xfId="20548"/>
    <cellStyle name="Normal 109 3 4" xfId="20551"/>
    <cellStyle name="Normal 109 4" xfId="26240"/>
    <cellStyle name="Normal 109 4 2" xfId="25944"/>
    <cellStyle name="Normal 109 4 2 2" xfId="25946"/>
    <cellStyle name="Normal 109 4 2 3" xfId="25950"/>
    <cellStyle name="Normal 109 4 3" xfId="20555"/>
    <cellStyle name="Normal 109 4 4" xfId="20558"/>
    <cellStyle name="Normal 109 5" xfId="26242"/>
    <cellStyle name="Normal 109 5 2" xfId="25987"/>
    <cellStyle name="Normal 109 5 2 2" xfId="25989"/>
    <cellStyle name="Normal 109 5 2 3" xfId="25991"/>
    <cellStyle name="Normal 109 5 3" xfId="20563"/>
    <cellStyle name="Normal 109 5 4" xfId="20566"/>
    <cellStyle name="Normal 109 6" xfId="26243"/>
    <cellStyle name="Normal 109 6 2" xfId="26004"/>
    <cellStyle name="Normal 109 6 2 2" xfId="26006"/>
    <cellStyle name="Normal 109 6 2 3" xfId="26008"/>
    <cellStyle name="Normal 109 6 3" xfId="20570"/>
    <cellStyle name="Normal 109 6 4" xfId="20573"/>
    <cellStyle name="Normal 109 7" xfId="26244"/>
    <cellStyle name="Normal 109 7 2" xfId="26022"/>
    <cellStyle name="Normal 109 7 2 2" xfId="26024"/>
    <cellStyle name="Normal 109 7 2 3" xfId="12621"/>
    <cellStyle name="Normal 109 7 3" xfId="26026"/>
    <cellStyle name="Normal 109 7 4" xfId="26029"/>
    <cellStyle name="Normal 109 8" xfId="26245"/>
    <cellStyle name="Normal 109 8 2" xfId="26035"/>
    <cellStyle name="Normal 109 8 3" xfId="2839"/>
    <cellStyle name="Normal 109 9" xfId="13536"/>
    <cellStyle name="Normal 11" xfId="26246"/>
    <cellStyle name="Normal 11 10" xfId="23925"/>
    <cellStyle name="Normal 11 10 2" xfId="2524"/>
    <cellStyle name="Normal 11 10 3" xfId="2529"/>
    <cellStyle name="Normal 11 11" xfId="23927"/>
    <cellStyle name="Normal 11 12" xfId="26247"/>
    <cellStyle name="Normal 11 2" xfId="26248"/>
    <cellStyle name="Normal 11 2 10" xfId="26249"/>
    <cellStyle name="Normal 11 2 11" xfId="26250"/>
    <cellStyle name="Normal 11 2 2" xfId="26251"/>
    <cellStyle name="Normal 11 2 2 2" xfId="26252"/>
    <cellStyle name="Normal 11 2 2 2 2" xfId="26253"/>
    <cellStyle name="Normal 11 2 2 2 2 2" xfId="26254"/>
    <cellStyle name="Normal 11 2 2 2 2 3" xfId="23191"/>
    <cellStyle name="Normal 11 2 2 2 3" xfId="26256"/>
    <cellStyle name="Normal 11 2 2 2 3 2" xfId="26258"/>
    <cellStyle name="Normal 11 2 2 2 3 3" xfId="23196"/>
    <cellStyle name="Normal 11 2 2 2 4" xfId="26260"/>
    <cellStyle name="Normal 11 2 2 2 4 2" xfId="26261"/>
    <cellStyle name="Normal 11 2 2 2 4 3" xfId="23202"/>
    <cellStyle name="Normal 11 2 2 2 5" xfId="22060"/>
    <cellStyle name="Normal 11 2 2 2 6" xfId="22063"/>
    <cellStyle name="Normal 11 2 2 3" xfId="26262"/>
    <cellStyle name="Normal 11 2 2 3 2" xfId="563"/>
    <cellStyle name="Normal 11 2 2 3 3" xfId="574"/>
    <cellStyle name="Normal 11 2 2 4" xfId="26263"/>
    <cellStyle name="Normal 11 2 2 4 2" xfId="2637"/>
    <cellStyle name="Normal 11 2 2 4 3" xfId="26266"/>
    <cellStyle name="Normal 11 2 2 5" xfId="26267"/>
    <cellStyle name="Normal 11 2 2 5 2" xfId="26268"/>
    <cellStyle name="Normal 11 2 2 5 3" xfId="26269"/>
    <cellStyle name="Normal 11 2 2 6" xfId="26270"/>
    <cellStyle name="Normal 11 2 2 6 2" xfId="26271"/>
    <cellStyle name="Normal 11 2 2 6 3" xfId="26272"/>
    <cellStyle name="Normal 11 2 2 7" xfId="26273"/>
    <cellStyle name="Normal 11 2 2 8" xfId="26274"/>
    <cellStyle name="Normal 11 2 3" xfId="354"/>
    <cellStyle name="Normal 11 2 3 2" xfId="26276"/>
    <cellStyle name="Normal 11 2 3 2 2" xfId="26279"/>
    <cellStyle name="Normal 11 2 3 2 2 2" xfId="23773"/>
    <cellStyle name="Normal 11 2 3 2 2 3" xfId="23779"/>
    <cellStyle name="Normal 11 2 3 2 3" xfId="26281"/>
    <cellStyle name="Normal 11 2 3 2 3 2" xfId="23815"/>
    <cellStyle name="Normal 11 2 3 2 3 3" xfId="23819"/>
    <cellStyle name="Normal 11 2 3 2 4" xfId="26283"/>
    <cellStyle name="Normal 11 2 3 2 4 2" xfId="23838"/>
    <cellStyle name="Normal 11 2 3 2 4 3" xfId="23842"/>
    <cellStyle name="Normal 11 2 3 2 5" xfId="26284"/>
    <cellStyle name="Normal 11 2 3 2 6" xfId="26285"/>
    <cellStyle name="Normal 11 2 3 3" xfId="26287"/>
    <cellStyle name="Normal 11 2 3 3 2" xfId="26289"/>
    <cellStyle name="Normal 11 2 3 3 3" xfId="26291"/>
    <cellStyle name="Normal 11 2 3 4" xfId="26293"/>
    <cellStyle name="Normal 11 2 3 4 2" xfId="26294"/>
    <cellStyle name="Normal 11 2 3 4 3" xfId="26296"/>
    <cellStyle name="Normal 11 2 3 5" xfId="26298"/>
    <cellStyle name="Normal 11 2 3 5 2" xfId="26299"/>
    <cellStyle name="Normal 11 2 3 5 3" xfId="26300"/>
    <cellStyle name="Normal 11 2 3 6" xfId="26301"/>
    <cellStyle name="Normal 11 2 3 6 2" xfId="26302"/>
    <cellStyle name="Normal 11 2 3 6 3" xfId="26303"/>
    <cellStyle name="Normal 11 2 3 7" xfId="26304"/>
    <cellStyle name="Normal 11 2 3 8" xfId="26305"/>
    <cellStyle name="Normal 11 2 4" xfId="358"/>
    <cellStyle name="Normal 11 2 4 2" xfId="26307"/>
    <cellStyle name="Normal 11 2 4 2 2" xfId="26309"/>
    <cellStyle name="Normal 11 2 4 2 2 2" xfId="26311"/>
    <cellStyle name="Normal 11 2 4 2 2 3" xfId="26313"/>
    <cellStyle name="Normal 11 2 4 2 3" xfId="26315"/>
    <cellStyle name="Normal 11 2 4 2 3 2" xfId="26316"/>
    <cellStyle name="Normal 11 2 4 2 3 3" xfId="26317"/>
    <cellStyle name="Normal 11 2 4 2 4" xfId="26319"/>
    <cellStyle name="Normal 11 2 4 2 4 2" xfId="26320"/>
    <cellStyle name="Normal 11 2 4 2 4 3" xfId="26321"/>
    <cellStyle name="Normal 11 2 4 2 5" xfId="26322"/>
    <cellStyle name="Normal 11 2 4 2 6" xfId="26325"/>
    <cellStyle name="Normal 11 2 4 3" xfId="26327"/>
    <cellStyle name="Normal 11 2 4 3 2" xfId="26329"/>
    <cellStyle name="Normal 11 2 4 3 3" xfId="26331"/>
    <cellStyle name="Normal 11 2 4 4" xfId="26333"/>
    <cellStyle name="Normal 11 2 4 4 2" xfId="26334"/>
    <cellStyle name="Normal 11 2 4 4 3" xfId="26336"/>
    <cellStyle name="Normal 11 2 4 5" xfId="26338"/>
    <cellStyle name="Normal 11 2 4 5 2" xfId="26339"/>
    <cellStyle name="Normal 11 2 4 5 3" xfId="26340"/>
    <cellStyle name="Normal 11 2 4 6" xfId="26341"/>
    <cellStyle name="Normal 11 2 4 6 2" xfId="26342"/>
    <cellStyle name="Normal 11 2 4 6 3" xfId="26343"/>
    <cellStyle name="Normal 11 2 4 7" xfId="26344"/>
    <cellStyle name="Normal 11 2 4 8" xfId="26345"/>
    <cellStyle name="Normal 11 2 5" xfId="26346"/>
    <cellStyle name="Normal 11 2 5 2" xfId="14391"/>
    <cellStyle name="Normal 11 2 5 2 2" xfId="14393"/>
    <cellStyle name="Normal 11 2 5 2 3" xfId="8851"/>
    <cellStyle name="Normal 11 2 5 3" xfId="14395"/>
    <cellStyle name="Normal 11 2 5 3 2" xfId="14397"/>
    <cellStyle name="Normal 11 2 5 3 3" xfId="8859"/>
    <cellStyle name="Normal 11 2 5 4" xfId="14399"/>
    <cellStyle name="Normal 11 2 5 4 2" xfId="14403"/>
    <cellStyle name="Normal 11 2 5 4 3" xfId="8870"/>
    <cellStyle name="Normal 11 2 5 5" xfId="14404"/>
    <cellStyle name="Normal 11 2 5 6" xfId="14412"/>
    <cellStyle name="Normal 11 2 6" xfId="21047"/>
    <cellStyle name="Normal 11 2 6 2" xfId="14455"/>
    <cellStyle name="Normal 11 2 6 3" xfId="26347"/>
    <cellStyle name="Normal 11 2 7" xfId="14905"/>
    <cellStyle name="Normal 11 2 7 2" xfId="4930"/>
    <cellStyle name="Normal 11 2 7 3" xfId="2957"/>
    <cellStyle name="Normal 11 2 8" xfId="14910"/>
    <cellStyle name="Normal 11 2 8 2" xfId="14477"/>
    <cellStyle name="Normal 11 2 8 3" xfId="14480"/>
    <cellStyle name="Normal 11 2 9" xfId="19161"/>
    <cellStyle name="Normal 11 2 9 2" xfId="14508"/>
    <cellStyle name="Normal 11 2 9 3" xfId="14512"/>
    <cellStyle name="Normal 11 3" xfId="11310"/>
    <cellStyle name="Normal 11 3 2" xfId="26348"/>
    <cellStyle name="Normal 11 3 2 2" xfId="26349"/>
    <cellStyle name="Normal 11 3 2 2 2" xfId="26350"/>
    <cellStyle name="Normal 11 3 2 2 3" xfId="26351"/>
    <cellStyle name="Normal 11 3 2 3" xfId="26352"/>
    <cellStyle name="Normal 11 3 2 3 2" xfId="26353"/>
    <cellStyle name="Normal 11 3 2 3 3" xfId="26354"/>
    <cellStyle name="Normal 11 3 2 4" xfId="25219"/>
    <cellStyle name="Normal 11 3 2 4 2" xfId="26355"/>
    <cellStyle name="Normal 11 3 2 4 3" xfId="26356"/>
    <cellStyle name="Normal 11 3 2 5" xfId="25221"/>
    <cellStyle name="Normal 11 3 2 6" xfId="26357"/>
    <cellStyle name="Normal 11 3 3" xfId="360"/>
    <cellStyle name="Normal 11 3 3 2" xfId="369"/>
    <cellStyle name="Normal 11 3 3 3" xfId="376"/>
    <cellStyle name="Normal 11 3 4" xfId="379"/>
    <cellStyle name="Normal 11 3 4 2" xfId="335"/>
    <cellStyle name="Normal 11 3 4 3" xfId="53"/>
    <cellStyle name="Normal 11 3 5" xfId="309"/>
    <cellStyle name="Normal 11 3 5 2" xfId="386"/>
    <cellStyle name="Normal 11 3 5 3" xfId="392"/>
    <cellStyle name="Normal 11 3 6" xfId="394"/>
    <cellStyle name="Normal 11 3 6 2" xfId="26358"/>
    <cellStyle name="Normal 11 3 6 3" xfId="26359"/>
    <cellStyle name="Normal 11 3 7" xfId="397"/>
    <cellStyle name="Normal 11 3 8" xfId="14912"/>
    <cellStyle name="Normal 11 4" xfId="11313"/>
    <cellStyle name="Normal 11 4 2" xfId="26360"/>
    <cellStyle name="Normal 11 4 2 2" xfId="26361"/>
    <cellStyle name="Normal 11 4 2 2 2" xfId="26362"/>
    <cellStyle name="Normal 11 4 2 2 3" xfId="648"/>
    <cellStyle name="Normal 11 4 2 3" xfId="26363"/>
    <cellStyle name="Normal 11 4 2 3 2" xfId="26365"/>
    <cellStyle name="Normal 11 4 2 3 3" xfId="26366"/>
    <cellStyle name="Normal 11 4 2 4" xfId="26367"/>
    <cellStyle name="Normal 11 4 2 4 2" xfId="26368"/>
    <cellStyle name="Normal 11 4 2 4 3" xfId="26369"/>
    <cellStyle name="Normal 11 4 2 5" xfId="26370"/>
    <cellStyle name="Normal 11 4 2 6" xfId="26371"/>
    <cellStyle name="Normal 11 4 3" xfId="405"/>
    <cellStyle name="Normal 11 4 3 2" xfId="26372"/>
    <cellStyle name="Normal 11 4 3 3" xfId="26373"/>
    <cellStyle name="Normal 11 4 4" xfId="409"/>
    <cellStyle name="Normal 11 4 4 2" xfId="26374"/>
    <cellStyle name="Normal 11 4 4 3" xfId="26375"/>
    <cellStyle name="Normal 11 4 5" xfId="2051"/>
    <cellStyle name="Normal 11 4 5 2" xfId="14606"/>
    <cellStyle name="Normal 11 4 5 3" xfId="14610"/>
    <cellStyle name="Normal 11 4 6" xfId="21050"/>
    <cellStyle name="Normal 11 4 6 2" xfId="14618"/>
    <cellStyle name="Normal 11 4 6 3" xfId="26376"/>
    <cellStyle name="Normal 11 4 7" xfId="14919"/>
    <cellStyle name="Normal 11 4 8" xfId="14922"/>
    <cellStyle name="Normal 11 5" xfId="26377"/>
    <cellStyle name="Normal 11 5 2" xfId="26378"/>
    <cellStyle name="Normal 11 5 2 2" xfId="21583"/>
    <cellStyle name="Normal 11 5 2 2 2" xfId="19501"/>
    <cellStyle name="Normal 11 5 2 2 3" xfId="21585"/>
    <cellStyle name="Normal 11 5 2 3" xfId="21587"/>
    <cellStyle name="Normal 11 5 2 3 2" xfId="19556"/>
    <cellStyle name="Normal 11 5 2 3 3" xfId="21589"/>
    <cellStyle name="Normal 11 5 2 4" xfId="21592"/>
    <cellStyle name="Normal 11 5 2 4 2" xfId="19684"/>
    <cellStyle name="Normal 11 5 2 4 3" xfId="19692"/>
    <cellStyle name="Normal 11 5 2 5" xfId="21594"/>
    <cellStyle name="Normal 11 5 2 6" xfId="21596"/>
    <cellStyle name="Normal 11 5 3" xfId="414"/>
    <cellStyle name="Normal 11 5 3 2" xfId="21614"/>
    <cellStyle name="Normal 11 5 3 3" xfId="21618"/>
    <cellStyle name="Normal 11 5 4" xfId="419"/>
    <cellStyle name="Normal 11 5 4 2" xfId="21770"/>
    <cellStyle name="Normal 11 5 4 3" xfId="21774"/>
    <cellStyle name="Normal 11 5 5" xfId="26379"/>
    <cellStyle name="Normal 11 5 5 2" xfId="14634"/>
    <cellStyle name="Normal 11 5 5 3" xfId="21807"/>
    <cellStyle name="Normal 11 5 6" xfId="21053"/>
    <cellStyle name="Normal 11 5 6 2" xfId="14641"/>
    <cellStyle name="Normal 11 5 6 3" xfId="21838"/>
    <cellStyle name="Normal 11 5 7" xfId="21055"/>
    <cellStyle name="Normal 11 5 8" xfId="26380"/>
    <cellStyle name="Normal 11 6" xfId="26381"/>
    <cellStyle name="Normal 11 6 2" xfId="26382"/>
    <cellStyle name="Normal 11 6 2 2" xfId="24815"/>
    <cellStyle name="Normal 11 6 2 3" xfId="24866"/>
    <cellStyle name="Normal 11 6 3" xfId="425"/>
    <cellStyle name="Normal 11 6 3 2" xfId="26383"/>
    <cellStyle name="Normal 11 6 3 3" xfId="26384"/>
    <cellStyle name="Normal 11 6 4" xfId="431"/>
    <cellStyle name="Normal 11 6 4 2" xfId="26385"/>
    <cellStyle name="Normal 11 6 4 3" xfId="26386"/>
    <cellStyle name="Normal 11 6 5" xfId="26387"/>
    <cellStyle name="Normal 11 6 6" xfId="26388"/>
    <cellStyle name="Normal 11 7" xfId="26389"/>
    <cellStyle name="Normal 11 7 2" xfId="26390"/>
    <cellStyle name="Normal 11 7 3" xfId="440"/>
    <cellStyle name="Normal 11 8" xfId="4507"/>
    <cellStyle name="Normal 11 8 2" xfId="26391"/>
    <cellStyle name="Normal 11 8 3" xfId="26392"/>
    <cellStyle name="Normal 11 9" xfId="4551"/>
    <cellStyle name="Normal 11 9 2" xfId="26393"/>
    <cellStyle name="Normal 11 9 3" xfId="26394"/>
    <cellStyle name="Normal 11_05 REPORT PAJAK DAN ACC" xfId="26395"/>
    <cellStyle name="Normal 110" xfId="26080"/>
    <cellStyle name="Normal 110 10" xfId="26396"/>
    <cellStyle name="Normal 110 2" xfId="26082"/>
    <cellStyle name="Normal 110 2 2" xfId="26085"/>
    <cellStyle name="Normal 110 2 2 2" xfId="26087"/>
    <cellStyle name="Normal 110 2 2 3" xfId="26089"/>
    <cellStyle name="Normal 110 2 3" xfId="26091"/>
    <cellStyle name="Normal 110 2 4" xfId="26095"/>
    <cellStyle name="Normal 110 3" xfId="26103"/>
    <cellStyle name="Normal 110 3 2" xfId="12223"/>
    <cellStyle name="Normal 110 3 2 2" xfId="12225"/>
    <cellStyle name="Normal 110 3 2 3" xfId="12228"/>
    <cellStyle name="Normal 110 3 3" xfId="12232"/>
    <cellStyle name="Normal 110 3 4" xfId="12241"/>
    <cellStyle name="Normal 110 4" xfId="26105"/>
    <cellStyle name="Normal 110 4 2" xfId="12246"/>
    <cellStyle name="Normal 110 4 2 2" xfId="26397"/>
    <cellStyle name="Normal 110 4 2 3" xfId="26398"/>
    <cellStyle name="Normal 110 4 3" xfId="26107"/>
    <cellStyle name="Normal 110 4 4" xfId="26399"/>
    <cellStyle name="Normal 110 5" xfId="26109"/>
    <cellStyle name="Normal 110 5 2" xfId="12251"/>
    <cellStyle name="Normal 110 5 2 2" xfId="26111"/>
    <cellStyle name="Normal 110 5 2 3" xfId="26113"/>
    <cellStyle name="Normal 110 5 3" xfId="26115"/>
    <cellStyle name="Normal 110 5 4" xfId="26117"/>
    <cellStyle name="Normal 110 6" xfId="26119"/>
    <cellStyle name="Normal 110 6 2" xfId="12259"/>
    <cellStyle name="Normal 110 6 2 2" xfId="22543"/>
    <cellStyle name="Normal 110 6 2 3" xfId="22552"/>
    <cellStyle name="Normal 110 6 3" xfId="22568"/>
    <cellStyle name="Normal 110 6 4" xfId="22602"/>
    <cellStyle name="Normal 110 7" xfId="26121"/>
    <cellStyle name="Normal 110 7 2" xfId="12266"/>
    <cellStyle name="Normal 110 7 2 2" xfId="22734"/>
    <cellStyle name="Normal 110 7 2 3" xfId="13309"/>
    <cellStyle name="Normal 110 7 3" xfId="22736"/>
    <cellStyle name="Normal 110 7 4" xfId="22740"/>
    <cellStyle name="Normal 110 8" xfId="26123"/>
    <cellStyle name="Normal 110 8 2" xfId="22759"/>
    <cellStyle name="Normal 110 8 3" xfId="22763"/>
    <cellStyle name="Normal 110 9" xfId="13515"/>
    <cellStyle name="Normal 111" xfId="26125"/>
    <cellStyle name="Normal 111 10" xfId="26400"/>
    <cellStyle name="Normal 111 2" xfId="26127"/>
    <cellStyle name="Normal 111 2 2" xfId="26130"/>
    <cellStyle name="Normal 111 2 2 2" xfId="26132"/>
    <cellStyle name="Normal 111 2 2 3" xfId="26134"/>
    <cellStyle name="Normal 111 2 3" xfId="26136"/>
    <cellStyle name="Normal 111 2 4" xfId="26139"/>
    <cellStyle name="Normal 111 3" xfId="26142"/>
    <cellStyle name="Normal 111 3 2" xfId="11220"/>
    <cellStyle name="Normal 111 3 2 2" xfId="11223"/>
    <cellStyle name="Normal 111 3 2 3" xfId="11225"/>
    <cellStyle name="Normal 111 3 3" xfId="11228"/>
    <cellStyle name="Normal 111 3 4" xfId="11235"/>
    <cellStyle name="Normal 111 4" xfId="26144"/>
    <cellStyle name="Normal 111 4 2" xfId="11245"/>
    <cellStyle name="Normal 111 4 2 2" xfId="26401"/>
    <cellStyle name="Normal 111 4 2 3" xfId="26402"/>
    <cellStyle name="Normal 111 4 3" xfId="26403"/>
    <cellStyle name="Normal 111 4 4" xfId="26404"/>
    <cellStyle name="Normal 111 5" xfId="26146"/>
    <cellStyle name="Normal 111 5 2" xfId="11252"/>
    <cellStyle name="Normal 111 5 2 2" xfId="10752"/>
    <cellStyle name="Normal 111 5 2 3" xfId="10754"/>
    <cellStyle name="Normal 111 5 3" xfId="26406"/>
    <cellStyle name="Normal 111 5 4" xfId="26407"/>
    <cellStyle name="Normal 111 6" xfId="26408"/>
    <cellStyle name="Normal 111 6 2" xfId="11261"/>
    <cellStyle name="Normal 111 6 2 2" xfId="22942"/>
    <cellStyle name="Normal 111 6 2 3" xfId="22951"/>
    <cellStyle name="Normal 111 6 3" xfId="22964"/>
    <cellStyle name="Normal 111 6 4" xfId="22994"/>
    <cellStyle name="Normal 111 7" xfId="26409"/>
    <cellStyle name="Normal 111 7 2" xfId="11269"/>
    <cellStyle name="Normal 111 7 2 2" xfId="23135"/>
    <cellStyle name="Normal 111 7 2 3" xfId="23138"/>
    <cellStyle name="Normal 111 7 3" xfId="23140"/>
    <cellStyle name="Normal 111 7 4" xfId="23146"/>
    <cellStyle name="Normal 111 8" xfId="26410"/>
    <cellStyle name="Normal 111 8 2" xfId="23171"/>
    <cellStyle name="Normal 111 8 3" xfId="23177"/>
    <cellStyle name="Normal 111 9" xfId="13521"/>
    <cellStyle name="Normal 112" xfId="26148"/>
    <cellStyle name="Normal 112 10" xfId="1792"/>
    <cellStyle name="Normal 112 2" xfId="26150"/>
    <cellStyle name="Normal 112 2 2" xfId="26153"/>
    <cellStyle name="Normal 112 2 2 2" xfId="26411"/>
    <cellStyle name="Normal 112 2 2 3" xfId="3081"/>
    <cellStyle name="Normal 112 2 3" xfId="26155"/>
    <cellStyle name="Normal 112 2 4" xfId="26412"/>
    <cellStyle name="Normal 112 3" xfId="26157"/>
    <cellStyle name="Normal 112 3 2" xfId="11278"/>
    <cellStyle name="Normal 112 3 2 2" xfId="7463"/>
    <cellStyle name="Normal 112 3 2 3" xfId="876"/>
    <cellStyle name="Normal 112 3 3" xfId="26413"/>
    <cellStyle name="Normal 112 3 4" xfId="26414"/>
    <cellStyle name="Normal 112 4" xfId="26159"/>
    <cellStyle name="Normal 112 4 2" xfId="11286"/>
    <cellStyle name="Normal 112 4 2 2" xfId="26415"/>
    <cellStyle name="Normal 112 4 2 3" xfId="3201"/>
    <cellStyle name="Normal 112 4 3" xfId="26416"/>
    <cellStyle name="Normal 112 4 4" xfId="26417"/>
    <cellStyle name="Normal 112 5" xfId="26418"/>
    <cellStyle name="Normal 112 5 2" xfId="11292"/>
    <cellStyle name="Normal 112 5 2 2" xfId="26419"/>
    <cellStyle name="Normal 112 5 2 3" xfId="3269"/>
    <cellStyle name="Normal 112 5 3" xfId="26420"/>
    <cellStyle name="Normal 112 5 4" xfId="26421"/>
    <cellStyle name="Normal 112 6" xfId="26422"/>
    <cellStyle name="Normal 112 6 2" xfId="23344"/>
    <cellStyle name="Normal 112 6 2 2" xfId="7902"/>
    <cellStyle name="Normal 112 6 2 3" xfId="3349"/>
    <cellStyle name="Normal 112 6 3" xfId="23356"/>
    <cellStyle name="Normal 112 6 4" xfId="23372"/>
    <cellStyle name="Normal 112 7" xfId="26423"/>
    <cellStyle name="Normal 112 7 2" xfId="23492"/>
    <cellStyle name="Normal 112 7 2 2" xfId="23494"/>
    <cellStyle name="Normal 112 7 2 3" xfId="23497"/>
    <cellStyle name="Normal 112 7 3" xfId="23499"/>
    <cellStyle name="Normal 112 7 4" xfId="23504"/>
    <cellStyle name="Normal 112 8" xfId="26424"/>
    <cellStyle name="Normal 112 8 2" xfId="23523"/>
    <cellStyle name="Normal 112 8 3" xfId="23527"/>
    <cellStyle name="Normal 112 9" xfId="13526"/>
    <cellStyle name="Normal 113" xfId="26161"/>
    <cellStyle name="Normal 113 10" xfId="24173"/>
    <cellStyle name="Normal 113 2" xfId="26163"/>
    <cellStyle name="Normal 113 2 2" xfId="26165"/>
    <cellStyle name="Normal 113 2 2 2" xfId="16413"/>
    <cellStyle name="Normal 113 2 2 3" xfId="16418"/>
    <cellStyle name="Normal 113 2 3" xfId="26167"/>
    <cellStyle name="Normal 113 2 4" xfId="26169"/>
    <cellStyle name="Normal 113 3" xfId="26171"/>
    <cellStyle name="Normal 113 3 2" xfId="26173"/>
    <cellStyle name="Normal 113 3 2 2" xfId="26175"/>
    <cellStyle name="Normal 113 3 2 3" xfId="26177"/>
    <cellStyle name="Normal 113 3 3" xfId="26179"/>
    <cellStyle name="Normal 113 3 4" xfId="26181"/>
    <cellStyle name="Normal 113 4" xfId="26183"/>
    <cellStyle name="Normal 113 4 2" xfId="26185"/>
    <cellStyle name="Normal 113 4 2 2" xfId="26187"/>
    <cellStyle name="Normal 113 4 2 3" xfId="26189"/>
    <cellStyle name="Normal 113 4 3" xfId="26191"/>
    <cellStyle name="Normal 113 4 4" xfId="26193"/>
    <cellStyle name="Normal 113 5" xfId="26195"/>
    <cellStyle name="Normal 113 5 2" xfId="26197"/>
    <cellStyle name="Normal 113 5 2 2" xfId="26199"/>
    <cellStyle name="Normal 113 5 2 3" xfId="26201"/>
    <cellStyle name="Normal 113 5 3" xfId="26203"/>
    <cellStyle name="Normal 113 5 4" xfId="26205"/>
    <cellStyle name="Normal 113 6" xfId="26207"/>
    <cellStyle name="Normal 113 6 2" xfId="26209"/>
    <cellStyle name="Normal 113 6 2 2" xfId="26211"/>
    <cellStyle name="Normal 113 6 2 3" xfId="26213"/>
    <cellStyle name="Normal 113 6 3" xfId="2173"/>
    <cellStyle name="Normal 113 6 4" xfId="2196"/>
    <cellStyle name="Normal 113 7" xfId="26215"/>
    <cellStyle name="Normal 113 7 2" xfId="26217"/>
    <cellStyle name="Normal 113 7 2 2" xfId="26219"/>
    <cellStyle name="Normal 113 7 2 3" xfId="26222"/>
    <cellStyle name="Normal 113 7 3" xfId="2220"/>
    <cellStyle name="Normal 113 7 4" xfId="2258"/>
    <cellStyle name="Normal 113 8" xfId="26224"/>
    <cellStyle name="Normal 113 8 2" xfId="26226"/>
    <cellStyle name="Normal 113 8 3" xfId="2291"/>
    <cellStyle name="Normal 113 9" xfId="13532"/>
    <cellStyle name="Normal 114" xfId="26232"/>
    <cellStyle name="Normal 114 2" xfId="26235"/>
    <cellStyle name="Normal 114 2 2" xfId="25900"/>
    <cellStyle name="Normal 114 2 3" xfId="20520"/>
    <cellStyle name="Normal 114 3" xfId="26237"/>
    <cellStyle name="Normal 114 4" xfId="26241"/>
    <cellStyle name="Normal 115" xfId="26427"/>
    <cellStyle name="Normal 115 2" xfId="349"/>
    <cellStyle name="Normal 115 2 2" xfId="352"/>
    <cellStyle name="Normal 115 2 3" xfId="356"/>
    <cellStyle name="Normal 115 3" xfId="59"/>
    <cellStyle name="Normal 115 4" xfId="401"/>
    <cellStyle name="Normal 116" xfId="26431"/>
    <cellStyle name="Normal 116 2" xfId="26433"/>
    <cellStyle name="Normal 116 2 2" xfId="26436"/>
    <cellStyle name="Normal 116 2 3" xfId="26437"/>
    <cellStyle name="Normal 116 3" xfId="26438"/>
    <cellStyle name="Normal 116 4" xfId="26440"/>
    <cellStyle name="Normal 117" xfId="26443"/>
    <cellStyle name="Normal 117 2" xfId="26445"/>
    <cellStyle name="Normal 117 2 2" xfId="26448"/>
    <cellStyle name="Normal 117 2 3" xfId="26451"/>
    <cellStyle name="Normal 117 3" xfId="26453"/>
    <cellStyle name="Normal 117 4" xfId="26455"/>
    <cellStyle name="Normal 118" xfId="26457"/>
    <cellStyle name="Normal 118 2" xfId="26323"/>
    <cellStyle name="Normal 118 2 2" xfId="26460"/>
    <cellStyle name="Normal 118 2 3" xfId="26462"/>
    <cellStyle name="Normal 118 3" xfId="26463"/>
    <cellStyle name="Normal 118 4" xfId="26464"/>
    <cellStyle name="Normal 119" xfId="26465"/>
    <cellStyle name="Normal 119 2" xfId="26467"/>
    <cellStyle name="Normal 119 2 2" xfId="23058"/>
    <cellStyle name="Normal 119 2 3" xfId="26469"/>
    <cellStyle name="Normal 119 3" xfId="26470"/>
    <cellStyle name="Normal 119 4" xfId="26471"/>
    <cellStyle name="Normal 12" xfId="26474"/>
    <cellStyle name="Normal 12 2" xfId="26476"/>
    <cellStyle name="Normal 12 2 2" xfId="26477"/>
    <cellStyle name="Normal 12 2 3" xfId="26435"/>
    <cellStyle name="Normal 12 3" xfId="11319"/>
    <cellStyle name="Normal 12 3 2" xfId="7148"/>
    <cellStyle name="Normal 12 3 2 2" xfId="7194"/>
    <cellStyle name="Normal 12 3 2 2 2" xfId="7196"/>
    <cellStyle name="Normal 12 3 2 2 3" xfId="7199"/>
    <cellStyle name="Normal 12 3 2 3" xfId="5006"/>
    <cellStyle name="Normal 12 3 2 3 2" xfId="7205"/>
    <cellStyle name="Normal 12 3 2 3 3" xfId="6128"/>
    <cellStyle name="Normal 12 3 2 4" xfId="3473"/>
    <cellStyle name="Normal 12 3 2 4 2" xfId="3478"/>
    <cellStyle name="Normal 12 3 2 4 3" xfId="3483"/>
    <cellStyle name="Normal 12 3 2 5" xfId="3489"/>
    <cellStyle name="Normal 12 3 2 6" xfId="3503"/>
    <cellStyle name="Normal 12 3 3" xfId="7233"/>
    <cellStyle name="Normal 12 3 3 2" xfId="7235"/>
    <cellStyle name="Normal 12 3 3 3" xfId="7241"/>
    <cellStyle name="Normal 12 3 4" xfId="7247"/>
    <cellStyle name="Normal 12 3 4 2" xfId="7250"/>
    <cellStyle name="Normal 12 3 4 3" xfId="7256"/>
    <cellStyle name="Normal 12 3 5" xfId="7262"/>
    <cellStyle name="Normal 12 3 5 2" xfId="7264"/>
    <cellStyle name="Normal 12 3 5 3" xfId="7268"/>
    <cellStyle name="Normal 12 3 6" xfId="7302"/>
    <cellStyle name="Normal 12 3 6 2" xfId="7305"/>
    <cellStyle name="Normal 12 3 6 3" xfId="7309"/>
    <cellStyle name="Normal 12 3 7" xfId="7312"/>
    <cellStyle name="Normal 12 3 8" xfId="7321"/>
    <cellStyle name="Normal 12 4" xfId="11321"/>
    <cellStyle name="Normal 12 4 2" xfId="26478"/>
    <cellStyle name="Normal 12 4 2 2" xfId="26479"/>
    <cellStyle name="Normal 12 4 2 2 2" xfId="26480"/>
    <cellStyle name="Normal 12 4 2 2 3" xfId="26481"/>
    <cellStyle name="Normal 12 4 2 3" xfId="26482"/>
    <cellStyle name="Normal 12 4 2 3 2" xfId="26483"/>
    <cellStyle name="Normal 12 4 2 3 3" xfId="26484"/>
    <cellStyle name="Normal 12 4 2 4" xfId="26485"/>
    <cellStyle name="Normal 12 4 2 4 2" xfId="26486"/>
    <cellStyle name="Normal 12 4 2 4 3" xfId="26487"/>
    <cellStyle name="Normal 12 4 2 5" xfId="26488"/>
    <cellStyle name="Normal 12 4 2 6" xfId="26489"/>
    <cellStyle name="Normal 12 4 3" xfId="26490"/>
    <cellStyle name="Normal 12 4 3 2" xfId="10594"/>
    <cellStyle name="Normal 12 4 3 3" xfId="26491"/>
    <cellStyle name="Normal 12 4 4" xfId="26493"/>
    <cellStyle name="Normal 12 4 4 2" xfId="26495"/>
    <cellStyle name="Normal 12 4 4 3" xfId="26497"/>
    <cellStyle name="Normal 12 4 5" xfId="26499"/>
    <cellStyle name="Normal 12 4 5 2" xfId="10650"/>
    <cellStyle name="Normal 12 4 5 3" xfId="26500"/>
    <cellStyle name="Normal 12 4 6" xfId="21071"/>
    <cellStyle name="Normal 12 4 6 2" xfId="26501"/>
    <cellStyle name="Normal 12 4 6 3" xfId="26502"/>
    <cellStyle name="Normal 12 4 7" xfId="14962"/>
    <cellStyle name="Normal 12 4 8" xfId="14965"/>
    <cellStyle name="Normal 12 5" xfId="26503"/>
    <cellStyle name="Normal 12 5 2" xfId="26504"/>
    <cellStyle name="Normal 12 5 2 2" xfId="26505"/>
    <cellStyle name="Normal 12 5 2 2 2" xfId="26506"/>
    <cellStyle name="Normal 12 5 2 2 3" xfId="8262"/>
    <cellStyle name="Normal 12 5 2 3" xfId="26507"/>
    <cellStyle name="Normal 12 5 2 3 2" xfId="26508"/>
    <cellStyle name="Normal 12 5 2 3 3" xfId="26510"/>
    <cellStyle name="Normal 12 5 2 4" xfId="26511"/>
    <cellStyle name="Normal 12 5 2 4 2" xfId="26513"/>
    <cellStyle name="Normal 12 5 2 4 3" xfId="26514"/>
    <cellStyle name="Normal 12 5 2 5" xfId="26515"/>
    <cellStyle name="Normal 12 5 2 6" xfId="26516"/>
    <cellStyle name="Normal 12 5 3" xfId="26517"/>
    <cellStyle name="Normal 12 5 3 2" xfId="26518"/>
    <cellStyle name="Normal 12 5 3 3" xfId="26519"/>
    <cellStyle name="Normal 12 5 4" xfId="26520"/>
    <cellStyle name="Normal 12 5 4 2" xfId="26521"/>
    <cellStyle name="Normal 12 5 4 3" xfId="26522"/>
    <cellStyle name="Normal 12 5 5" xfId="26523"/>
    <cellStyle name="Normal 12 5 5 2" xfId="26525"/>
    <cellStyle name="Normal 12 5 5 3" xfId="26527"/>
    <cellStyle name="Normal 12 5 6" xfId="21075"/>
    <cellStyle name="Normal 12 5 6 2" xfId="26528"/>
    <cellStyle name="Normal 12 5 6 3" xfId="26529"/>
    <cellStyle name="Normal 12 5 7" xfId="21078"/>
    <cellStyle name="Normal 12 5 8" xfId="26530"/>
    <cellStyle name="Normal 12 6" xfId="26531"/>
    <cellStyle name="Normal 12 7" xfId="26532"/>
    <cellStyle name="Normal 12_05 REPORT PAJAK DAN ACC" xfId="26533"/>
    <cellStyle name="Normal 120" xfId="26428"/>
    <cellStyle name="Normal 120 2" xfId="350"/>
    <cellStyle name="Normal 120 2 2" xfId="353"/>
    <cellStyle name="Normal 120 2 3" xfId="357"/>
    <cellStyle name="Normal 120 3" xfId="60"/>
    <cellStyle name="Normal 120 4" xfId="402"/>
    <cellStyle name="Normal 121" xfId="26432"/>
    <cellStyle name="Normal 121 2" xfId="26434"/>
    <cellStyle name="Normal 121 3" xfId="26439"/>
    <cellStyle name="Normal 122" xfId="26444"/>
    <cellStyle name="Normal 122 2" xfId="26446"/>
    <cellStyle name="Normal 122 2 2" xfId="26449"/>
    <cellStyle name="Normal 122 2 3" xfId="26452"/>
    <cellStyle name="Normal 122 3" xfId="26454"/>
    <cellStyle name="Normal 122 4" xfId="26456"/>
    <cellStyle name="Normal 123" xfId="26458"/>
    <cellStyle name="Normal 123 2" xfId="26324"/>
    <cellStyle name="Normal 124" xfId="26466"/>
    <cellStyle name="Normal 125" xfId="26534"/>
    <cellStyle name="Normal 13" xfId="26537"/>
    <cellStyle name="Normal 13 10" xfId="26538"/>
    <cellStyle name="Normal 13 10 2" xfId="26542"/>
    <cellStyle name="Normal 13 10 3" xfId="26543"/>
    <cellStyle name="Normal 13 11" xfId="26544"/>
    <cellStyle name="Normal 13 11 2" xfId="26547"/>
    <cellStyle name="Normal 13 11 3" xfId="26548"/>
    <cellStyle name="Normal 13 12" xfId="26524"/>
    <cellStyle name="Normal 13 13" xfId="26526"/>
    <cellStyle name="Normal 13 2" xfId="26550"/>
    <cellStyle name="Normal 13 2 2" xfId="26551"/>
    <cellStyle name="Normal 13 2 2 2" xfId="26553"/>
    <cellStyle name="Normal 13 2 2 2 2" xfId="26554"/>
    <cellStyle name="Normal 13 2 2 2 3" xfId="26555"/>
    <cellStyle name="Normal 13 2 2 3" xfId="26557"/>
    <cellStyle name="Normal 13 2 2 3 2" xfId="26560"/>
    <cellStyle name="Normal 13 2 2 3 3" xfId="26562"/>
    <cellStyle name="Normal 13 2 2 4" xfId="26563"/>
    <cellStyle name="Normal 13 2 2 4 2" xfId="26565"/>
    <cellStyle name="Normal 13 2 2 4 3" xfId="26567"/>
    <cellStyle name="Normal 13 2 2 5" xfId="26568"/>
    <cellStyle name="Normal 13 2 2 6" xfId="26569"/>
    <cellStyle name="Normal 13 2 3" xfId="26447"/>
    <cellStyle name="Normal 13 2 3 2" xfId="26570"/>
    <cellStyle name="Normal 13 2 3 3" xfId="26571"/>
    <cellStyle name="Normal 13 2 4" xfId="26450"/>
    <cellStyle name="Normal 13 2 4 2" xfId="26573"/>
    <cellStyle name="Normal 13 2 4 3" xfId="26575"/>
    <cellStyle name="Normal 13 2 5" xfId="26576"/>
    <cellStyle name="Normal 13 2 5 2" xfId="26577"/>
    <cellStyle name="Normal 13 2 5 3" xfId="26578"/>
    <cellStyle name="Normal 13 2 6" xfId="21091"/>
    <cellStyle name="Normal 13 2 6 2" xfId="26579"/>
    <cellStyle name="Normal 13 2 6 3" xfId="26580"/>
    <cellStyle name="Normal 13 2 7" xfId="14981"/>
    <cellStyle name="Normal 13 2 8" xfId="14986"/>
    <cellStyle name="Normal 13 3" xfId="26582"/>
    <cellStyle name="Normal 13 3 2" xfId="26583"/>
    <cellStyle name="Normal 13 3 2 2" xfId="26585"/>
    <cellStyle name="Normal 13 3 2 2 2" xfId="26586"/>
    <cellStyle name="Normal 13 3 2 2 3" xfId="26588"/>
    <cellStyle name="Normal 13 3 2 3" xfId="26590"/>
    <cellStyle name="Normal 13 3 2 3 2" xfId="26593"/>
    <cellStyle name="Normal 13 3 2 3 3" xfId="26594"/>
    <cellStyle name="Normal 13 3 2 4" xfId="25280"/>
    <cellStyle name="Normal 13 3 2 4 2" xfId="26595"/>
    <cellStyle name="Normal 13 3 2 4 3" xfId="26596"/>
    <cellStyle name="Normal 13 3 2 5" xfId="25282"/>
    <cellStyle name="Normal 13 3 2 6" xfId="26597"/>
    <cellStyle name="Normal 13 3 3" xfId="26598"/>
    <cellStyle name="Normal 13 3 3 2" xfId="26600"/>
    <cellStyle name="Normal 13 3 3 3" xfId="26602"/>
    <cellStyle name="Normal 13 3 4" xfId="26604"/>
    <cellStyle name="Normal 13 3 4 2" xfId="26606"/>
    <cellStyle name="Normal 13 3 4 3" xfId="26607"/>
    <cellStyle name="Normal 13 3 5" xfId="26609"/>
    <cellStyle name="Normal 13 3 5 2" xfId="26610"/>
    <cellStyle name="Normal 13 3 5 3" xfId="26611"/>
    <cellStyle name="Normal 13 3 6" xfId="21094"/>
    <cellStyle name="Normal 13 3 6 2" xfId="26612"/>
    <cellStyle name="Normal 13 3 6 3" xfId="26613"/>
    <cellStyle name="Normal 13 3 7" xfId="21096"/>
    <cellStyle name="Normal 13 3 8" xfId="26614"/>
    <cellStyle name="Normal 13 4" xfId="26615"/>
    <cellStyle name="Normal 13 4 2" xfId="26616"/>
    <cellStyle name="Normal 13 4 2 2" xfId="26617"/>
    <cellStyle name="Normal 13 4 2 2 2" xfId="26618"/>
    <cellStyle name="Normal 13 4 2 2 3" xfId="26619"/>
    <cellStyle name="Normal 13 4 2 3" xfId="26620"/>
    <cellStyle name="Normal 13 4 2 3 2" xfId="26623"/>
    <cellStyle name="Normal 13 4 2 3 3" xfId="26624"/>
    <cellStyle name="Normal 13 4 2 4" xfId="26625"/>
    <cellStyle name="Normal 13 4 2 4 2" xfId="26626"/>
    <cellStyle name="Normal 13 4 2 4 3" xfId="26627"/>
    <cellStyle name="Normal 13 4 2 5" xfId="26628"/>
    <cellStyle name="Normal 13 4 2 6" xfId="26629"/>
    <cellStyle name="Normal 13 4 3" xfId="26630"/>
    <cellStyle name="Normal 13 4 3 2" xfId="26632"/>
    <cellStyle name="Normal 13 4 3 3" xfId="26634"/>
    <cellStyle name="Normal 13 4 4" xfId="14220"/>
    <cellStyle name="Normal 13 4 4 2" xfId="14327"/>
    <cellStyle name="Normal 13 4 4 3" xfId="14567"/>
    <cellStyle name="Normal 13 4 5" xfId="15509"/>
    <cellStyle name="Normal 13 4 5 2" xfId="15715"/>
    <cellStyle name="Normal 13 4 5 3" xfId="15719"/>
    <cellStyle name="Normal 13 4 6" xfId="16058"/>
    <cellStyle name="Normal 13 4 6 2" xfId="16063"/>
    <cellStyle name="Normal 13 4 6 3" xfId="16067"/>
    <cellStyle name="Normal 13 4 7" xfId="16204"/>
    <cellStyle name="Normal 13 4 8" xfId="16333"/>
    <cellStyle name="Normal 13 5" xfId="26635"/>
    <cellStyle name="Normal 13 5 2" xfId="26636"/>
    <cellStyle name="Normal 13 5 2 2" xfId="26637"/>
    <cellStyle name="Normal 13 5 2 2 2" xfId="25539"/>
    <cellStyle name="Normal 13 5 2 2 3" xfId="25542"/>
    <cellStyle name="Normal 13 5 2 3" xfId="26638"/>
    <cellStyle name="Normal 13 5 2 3 2" xfId="25563"/>
    <cellStyle name="Normal 13 5 2 3 3" xfId="25568"/>
    <cellStyle name="Normal 13 5 2 4" xfId="2617"/>
    <cellStyle name="Normal 13 5 2 4 2" xfId="25595"/>
    <cellStyle name="Normal 13 5 2 4 3" xfId="25603"/>
    <cellStyle name="Normal 13 5 2 5" xfId="2680"/>
    <cellStyle name="Normal 13 5 2 6" xfId="26639"/>
    <cellStyle name="Normal 13 5 3" xfId="26640"/>
    <cellStyle name="Normal 13 5 3 2" xfId="26641"/>
    <cellStyle name="Normal 13 5 3 3" xfId="26642"/>
    <cellStyle name="Normal 13 5 4" xfId="18254"/>
    <cellStyle name="Normal 13 5 4 2" xfId="18257"/>
    <cellStyle name="Normal 13 5 4 3" xfId="18262"/>
    <cellStyle name="Normal 13 5 5" xfId="18325"/>
    <cellStyle name="Normal 13 5 5 2" xfId="18329"/>
    <cellStyle name="Normal 13 5 5 3" xfId="18333"/>
    <cellStyle name="Normal 13 5 6" xfId="18370"/>
    <cellStyle name="Normal 13 5 6 2" xfId="18373"/>
    <cellStyle name="Normal 13 5 6 3" xfId="18385"/>
    <cellStyle name="Normal 13 5 7" xfId="18397"/>
    <cellStyle name="Normal 13 5 8" xfId="18455"/>
    <cellStyle name="Normal 13 6" xfId="26643"/>
    <cellStyle name="Normal 13 6 2" xfId="26644"/>
    <cellStyle name="Normal 13 6 2 2" xfId="26645"/>
    <cellStyle name="Normal 13 6 2 2 2" xfId="22500"/>
    <cellStyle name="Normal 13 6 2 2 3" xfId="22506"/>
    <cellStyle name="Normal 13 6 2 3" xfId="26647"/>
    <cellStyle name="Normal 13 6 2 3 2" xfId="26650"/>
    <cellStyle name="Normal 13 6 2 3 3" xfId="26651"/>
    <cellStyle name="Normal 13 6 2 4" xfId="4992"/>
    <cellStyle name="Normal 13 6 2 4 2" xfId="26652"/>
    <cellStyle name="Normal 13 6 2 4 3" xfId="565"/>
    <cellStyle name="Normal 13 6 2 5" xfId="2621"/>
    <cellStyle name="Normal 13 6 2 6" xfId="2663"/>
    <cellStyle name="Normal 13 6 3" xfId="26653"/>
    <cellStyle name="Normal 13 6 3 2" xfId="26654"/>
    <cellStyle name="Normal 13 6 3 3" xfId="26655"/>
    <cellStyle name="Normal 13 6 4" xfId="19363"/>
    <cellStyle name="Normal 13 6 4 2" xfId="19365"/>
    <cellStyle name="Normal 13 6 4 3" xfId="19387"/>
    <cellStyle name="Normal 13 6 5" xfId="19408"/>
    <cellStyle name="Normal 13 6 5 2" xfId="16084"/>
    <cellStyle name="Normal 13 6 5 3" xfId="19411"/>
    <cellStyle name="Normal 13 6 6" xfId="19413"/>
    <cellStyle name="Normal 13 6 6 2" xfId="16090"/>
    <cellStyle name="Normal 13 6 6 3" xfId="19416"/>
    <cellStyle name="Normal 13 6 7" xfId="13543"/>
    <cellStyle name="Normal 13 6 8" xfId="19433"/>
    <cellStyle name="Normal 13 7" xfId="26656"/>
    <cellStyle name="Normal 13 7 2" xfId="26657"/>
    <cellStyle name="Normal 13 7 2 2" xfId="26658"/>
    <cellStyle name="Normal 13 7 2 3" xfId="26660"/>
    <cellStyle name="Normal 13 7 3" xfId="26661"/>
    <cellStyle name="Normal 13 7 3 2" xfId="26662"/>
    <cellStyle name="Normal 13 7 3 3" xfId="26663"/>
    <cellStyle name="Normal 13 7 4" xfId="19584"/>
    <cellStyle name="Normal 13 7 4 2" xfId="19586"/>
    <cellStyle name="Normal 13 7 4 3" xfId="19588"/>
    <cellStyle name="Normal 13 7 5" xfId="19590"/>
    <cellStyle name="Normal 13 7 6" xfId="19595"/>
    <cellStyle name="Normal 13 8" xfId="6023"/>
    <cellStyle name="Normal 13 8 2" xfId="26665"/>
    <cellStyle name="Normal 13 8 3" xfId="26666"/>
    <cellStyle name="Normal 13 9" xfId="6029"/>
    <cellStyle name="Normal 13 9 2" xfId="18838"/>
    <cellStyle name="Normal 13 9 3" xfId="18841"/>
    <cellStyle name="Normal 13_05 REPORT PAJAK DAN ACC" xfId="26667"/>
    <cellStyle name="Normal 14" xfId="26669"/>
    <cellStyle name="Normal 14 10" xfId="13528"/>
    <cellStyle name="Normal 14 11" xfId="4809"/>
    <cellStyle name="Normal 14 2" xfId="26671"/>
    <cellStyle name="Normal 14 2 10" xfId="20297"/>
    <cellStyle name="Normal 14 2 2" xfId="26672"/>
    <cellStyle name="Normal 14 2 2 2" xfId="72"/>
    <cellStyle name="Normal 14 2 2 2 2" xfId="12058"/>
    <cellStyle name="Normal 14 2 2 2 2 2" xfId="846"/>
    <cellStyle name="Normal 14 2 2 2 2 3" xfId="26673"/>
    <cellStyle name="Normal 14 2 2 2 3" xfId="8568"/>
    <cellStyle name="Normal 14 2 2 2 3 2" xfId="1129"/>
    <cellStyle name="Normal 14 2 2 2 3 3" xfId="26674"/>
    <cellStyle name="Normal 14 2 2 2 4" xfId="8571"/>
    <cellStyle name="Normal 14 2 2 2 4 2" xfId="26677"/>
    <cellStyle name="Normal 14 2 2 2 4 3" xfId="26680"/>
    <cellStyle name="Normal 14 2 2 2 5" xfId="7573"/>
    <cellStyle name="Normal 14 2 2 2 6" xfId="7575"/>
    <cellStyle name="Normal 14 2 2 3" xfId="12061"/>
    <cellStyle name="Normal 14 2 2 3 2" xfId="12066"/>
    <cellStyle name="Normal 14 2 2 3 3" xfId="10734"/>
    <cellStyle name="Normal 14 2 2 4" xfId="12069"/>
    <cellStyle name="Normal 14 2 2 4 2" xfId="12073"/>
    <cellStyle name="Normal 14 2 2 4 3" xfId="10740"/>
    <cellStyle name="Normal 14 2 2 5" xfId="12076"/>
    <cellStyle name="Normal 14 2 2 5 2" xfId="12079"/>
    <cellStyle name="Normal 14 2 2 5 3" xfId="10747"/>
    <cellStyle name="Normal 14 2 2 6" xfId="26681"/>
    <cellStyle name="Normal 14 2 2 6 2" xfId="26682"/>
    <cellStyle name="Normal 14 2 2 6 3" xfId="26683"/>
    <cellStyle name="Normal 14 2 2 7" xfId="26685"/>
    <cellStyle name="Normal 14 2 2 8" xfId="17236"/>
    <cellStyle name="Normal 14 2 3" xfId="26459"/>
    <cellStyle name="Normal 14 2 3 2" xfId="4363"/>
    <cellStyle name="Normal 14 2 3 3" xfId="12123"/>
    <cellStyle name="Normal 14 2 4" xfId="26461"/>
    <cellStyle name="Normal 14 2 4 2" xfId="1641"/>
    <cellStyle name="Normal 14 2 4 2 2" xfId="26686"/>
    <cellStyle name="Normal 14 2 4 2 3" xfId="26687"/>
    <cellStyle name="Normal 14 2 4 3" xfId="26688"/>
    <cellStyle name="Normal 14 2 4 3 2" xfId="26690"/>
    <cellStyle name="Normal 14 2 4 3 3" xfId="26692"/>
    <cellStyle name="Normal 14 2 4 4" xfId="26693"/>
    <cellStyle name="Normal 14 2 4 4 2" xfId="26696"/>
    <cellStyle name="Normal 14 2 4 4 3" xfId="26699"/>
    <cellStyle name="Normal 14 2 4 5" xfId="26700"/>
    <cellStyle name="Normal 14 2 4 6" xfId="26701"/>
    <cellStyle name="Normal 14 2 5" xfId="26702"/>
    <cellStyle name="Normal 14 2 5 2" xfId="1710"/>
    <cellStyle name="Normal 14 2 5 3" xfId="12161"/>
    <cellStyle name="Normal 14 2 6" xfId="21116"/>
    <cellStyle name="Normal 14 2 6 2" xfId="1718"/>
    <cellStyle name="Normal 14 2 6 3" xfId="12192"/>
    <cellStyle name="Normal 14 2 7" xfId="1725"/>
    <cellStyle name="Normal 14 2 7 2" xfId="1730"/>
    <cellStyle name="Normal 14 2 7 3" xfId="1736"/>
    <cellStyle name="Normal 14 2 8" xfId="1758"/>
    <cellStyle name="Normal 14 2 8 2" xfId="1765"/>
    <cellStyle name="Normal 14 2 8 3" xfId="1771"/>
    <cellStyle name="Normal 14 2 9" xfId="1775"/>
    <cellStyle name="Normal 14 3" xfId="26704"/>
    <cellStyle name="Normal 14 3 2" xfId="26705"/>
    <cellStyle name="Normal 14 3 2 2" xfId="4623"/>
    <cellStyle name="Normal 14 3 2 2 2" xfId="12695"/>
    <cellStyle name="Normal 14 3 2 2 3" xfId="8611"/>
    <cellStyle name="Normal 14 3 2 3" xfId="12698"/>
    <cellStyle name="Normal 14 3 2 3 2" xfId="24597"/>
    <cellStyle name="Normal 14 3 2 3 3" xfId="26706"/>
    <cellStyle name="Normal 14 3 2 4" xfId="12700"/>
    <cellStyle name="Normal 14 3 2 4 2" xfId="24603"/>
    <cellStyle name="Normal 14 3 2 4 3" xfId="26707"/>
    <cellStyle name="Normal 14 3 2 5" xfId="25308"/>
    <cellStyle name="Normal 14 3 2 6" xfId="8482"/>
    <cellStyle name="Normal 14 3 3" xfId="26708"/>
    <cellStyle name="Normal 14 3 3 2" xfId="4655"/>
    <cellStyle name="Normal 14 3 3 3" xfId="12727"/>
    <cellStyle name="Normal 14 3 4" xfId="26710"/>
    <cellStyle name="Normal 14 3 4 2" xfId="1978"/>
    <cellStyle name="Normal 14 3 4 3" xfId="12767"/>
    <cellStyle name="Normal 14 3 5" xfId="26712"/>
    <cellStyle name="Normal 14 3 5 2" xfId="2068"/>
    <cellStyle name="Normal 14 3 5 3" xfId="26713"/>
    <cellStyle name="Normal 14 3 6" xfId="21119"/>
    <cellStyle name="Normal 14 3 6 2" xfId="2084"/>
    <cellStyle name="Normal 14 3 6 3" xfId="26714"/>
    <cellStyle name="Normal 14 3 7" xfId="2093"/>
    <cellStyle name="Normal 14 3 8" xfId="2133"/>
    <cellStyle name="Normal 14 4" xfId="26716"/>
    <cellStyle name="Normal 14 4 2" xfId="26717"/>
    <cellStyle name="Normal 14 4 2 2" xfId="4798"/>
    <cellStyle name="Normal 14 4 2 2 2" xfId="12932"/>
    <cellStyle name="Normal 14 4 2 2 3" xfId="12935"/>
    <cellStyle name="Normal 14 4 2 3" xfId="12938"/>
    <cellStyle name="Normal 14 4 2 3 2" xfId="24639"/>
    <cellStyle name="Normal 14 4 2 3 3" xfId="26719"/>
    <cellStyle name="Normal 14 4 2 4" xfId="12941"/>
    <cellStyle name="Normal 14 4 2 4 2" xfId="24645"/>
    <cellStyle name="Normal 14 4 2 4 3" xfId="26720"/>
    <cellStyle name="Normal 14 4 2 5" xfId="26722"/>
    <cellStyle name="Normal 14 4 2 6" xfId="8994"/>
    <cellStyle name="Normal 14 4 3" xfId="26723"/>
    <cellStyle name="Normal 14 4 3 2" xfId="3850"/>
    <cellStyle name="Normal 14 4 3 3" xfId="12970"/>
    <cellStyle name="Normal 14 4 4" xfId="26724"/>
    <cellStyle name="Normal 14 4 4 2" xfId="2791"/>
    <cellStyle name="Normal 14 4 4 3" xfId="12979"/>
    <cellStyle name="Normal 14 4 5" xfId="26725"/>
    <cellStyle name="Normal 14 4 5 2" xfId="2934"/>
    <cellStyle name="Normal 14 4 5 3" xfId="16276"/>
    <cellStyle name="Normal 14 4 6" xfId="21122"/>
    <cellStyle name="Normal 14 4 6 2" xfId="3008"/>
    <cellStyle name="Normal 14 4 6 3" xfId="26726"/>
    <cellStyle name="Normal 14 4 7" xfId="3040"/>
    <cellStyle name="Normal 14 4 8" xfId="3093"/>
    <cellStyle name="Normal 14 5" xfId="26728"/>
    <cellStyle name="Normal 14 5 2" xfId="26729"/>
    <cellStyle name="Normal 14 5 2 2" xfId="13022"/>
    <cellStyle name="Normal 14 5 2 3" xfId="13024"/>
    <cellStyle name="Normal 14 5 3" xfId="26730"/>
    <cellStyle name="Normal 14 5 3 2" xfId="13048"/>
    <cellStyle name="Normal 14 5 3 3" xfId="13052"/>
    <cellStyle name="Normal 14 5 4" xfId="26731"/>
    <cellStyle name="Normal 14 5 4 2" xfId="13086"/>
    <cellStyle name="Normal 14 5 4 3" xfId="13091"/>
    <cellStyle name="Normal 14 5 5" xfId="26732"/>
    <cellStyle name="Normal 14 5 6" xfId="21126"/>
    <cellStyle name="Normal 14 6" xfId="26733"/>
    <cellStyle name="Normal 14 6 2" xfId="26734"/>
    <cellStyle name="Normal 14 6 3" xfId="26735"/>
    <cellStyle name="Normal 14 7" xfId="26736"/>
    <cellStyle name="Normal 14 7 2" xfId="26737"/>
    <cellStyle name="Normal 14 7 3" xfId="26738"/>
    <cellStyle name="Normal 14 8" xfId="26739"/>
    <cellStyle name="Normal 14 8 2" xfId="26740"/>
    <cellStyle name="Normal 14 8 3" xfId="26741"/>
    <cellStyle name="Normal 14 9" xfId="18883"/>
    <cellStyle name="Normal 14 9 2" xfId="18885"/>
    <cellStyle name="Normal 14 9 3" xfId="18887"/>
    <cellStyle name="Normal 15" xfId="26742"/>
    <cellStyle name="Normal 15 2" xfId="23050"/>
    <cellStyle name="Normal 15 2 2" xfId="23053"/>
    <cellStyle name="Normal 15 2 3" xfId="23056"/>
    <cellStyle name="Normal 15 3" xfId="23060"/>
    <cellStyle name="Normal 15 3 2" xfId="14594"/>
    <cellStyle name="Normal 15 3 2 2" xfId="26745"/>
    <cellStyle name="Normal 15 3 2 2 2" xfId="8633"/>
    <cellStyle name="Normal 15 3 2 2 3" xfId="7863"/>
    <cellStyle name="Normal 15 3 2 3" xfId="26747"/>
    <cellStyle name="Normal 15 3 2 3 2" xfId="25137"/>
    <cellStyle name="Normal 15 3 2 3 3" xfId="7884"/>
    <cellStyle name="Normal 15 3 2 4" xfId="26749"/>
    <cellStyle name="Normal 15 3 2 4 2" xfId="25141"/>
    <cellStyle name="Normal 15 3 2 4 3" xfId="7887"/>
    <cellStyle name="Normal 15 3 2 5" xfId="26751"/>
    <cellStyle name="Normal 15 3 2 6" xfId="26752"/>
    <cellStyle name="Normal 15 3 3" xfId="23063"/>
    <cellStyle name="Normal 15 3 3 2" xfId="26753"/>
    <cellStyle name="Normal 15 3 3 3" xfId="26755"/>
    <cellStyle name="Normal 15 3 4" xfId="26757"/>
    <cellStyle name="Normal 15 3 4 2" xfId="26759"/>
    <cellStyle name="Normal 15 3 4 3" xfId="26761"/>
    <cellStyle name="Normal 15 3 5" xfId="26763"/>
    <cellStyle name="Normal 15 3 5 2" xfId="26765"/>
    <cellStyle name="Normal 15 3 5 3" xfId="26767"/>
    <cellStyle name="Normal 15 3 6" xfId="21150"/>
    <cellStyle name="Normal 15 3 6 2" xfId="26769"/>
    <cellStyle name="Normal 15 3 6 3" xfId="26771"/>
    <cellStyle name="Normal 15 3 7" xfId="5157"/>
    <cellStyle name="Normal 15 3 8" xfId="5166"/>
    <cellStyle name="Normal 15 4" xfId="23066"/>
    <cellStyle name="Normal 15 4 2" xfId="26773"/>
    <cellStyle name="Normal 15 4 2 2" xfId="26775"/>
    <cellStyle name="Normal 15 4 2 2 2" xfId="25167"/>
    <cellStyle name="Normal 15 4 2 2 3" xfId="26777"/>
    <cellStyle name="Normal 15 4 2 3" xfId="26779"/>
    <cellStyle name="Normal 15 4 2 3 2" xfId="25173"/>
    <cellStyle name="Normal 15 4 2 3 3" xfId="26781"/>
    <cellStyle name="Normal 15 4 2 4" xfId="26782"/>
    <cellStyle name="Normal 15 4 2 4 2" xfId="25177"/>
    <cellStyle name="Normal 15 4 2 4 3" xfId="26784"/>
    <cellStyle name="Normal 15 4 2 5" xfId="26785"/>
    <cellStyle name="Normal 15 4 2 6" xfId="26786"/>
    <cellStyle name="Normal 15 4 3" xfId="26787"/>
    <cellStyle name="Normal 15 4 3 2" xfId="26789"/>
    <cellStyle name="Normal 15 4 3 3" xfId="26791"/>
    <cellStyle name="Normal 15 4 4" xfId="26793"/>
    <cellStyle name="Normal 15 4 4 2" xfId="26795"/>
    <cellStyle name="Normal 15 4 4 3" xfId="26797"/>
    <cellStyle name="Normal 15 4 5" xfId="26799"/>
    <cellStyle name="Normal 15 4 5 2" xfId="26801"/>
    <cellStyle name="Normal 15 4 5 3" xfId="26803"/>
    <cellStyle name="Normal 15 4 6" xfId="21154"/>
    <cellStyle name="Normal 15 4 6 2" xfId="22199"/>
    <cellStyle name="Normal 15 4 6 3" xfId="22211"/>
    <cellStyle name="Normal 15 4 7" xfId="5169"/>
    <cellStyle name="Normal 15 4 8" xfId="5176"/>
    <cellStyle name="Normal 15 5" xfId="23069"/>
    <cellStyle name="Normal 15 5 2" xfId="26805"/>
    <cellStyle name="Normal 15 5 2 2" xfId="26099"/>
    <cellStyle name="Normal 15 5 2 2 2" xfId="25203"/>
    <cellStyle name="Normal 15 5 2 2 3" xfId="6325"/>
    <cellStyle name="Normal 15 5 2 3" xfId="26807"/>
    <cellStyle name="Normal 15 5 2 3 2" xfId="25207"/>
    <cellStyle name="Normal 15 5 2 3 3" xfId="3576"/>
    <cellStyle name="Normal 15 5 2 4" xfId="26809"/>
    <cellStyle name="Normal 15 5 2 4 2" xfId="24356"/>
    <cellStyle name="Normal 15 5 2 4 3" xfId="6349"/>
    <cellStyle name="Normal 15 5 2 5" xfId="26810"/>
    <cellStyle name="Normal 15 5 2 6" xfId="26811"/>
    <cellStyle name="Normal 15 5 3" xfId="26812"/>
    <cellStyle name="Normal 15 5 3 2" xfId="26814"/>
    <cellStyle name="Normal 15 5 3 3" xfId="26815"/>
    <cellStyle name="Normal 15 5 4" xfId="26816"/>
    <cellStyle name="Normal 15 5 4 2" xfId="26818"/>
    <cellStyle name="Normal 15 5 4 3" xfId="26819"/>
    <cellStyle name="Normal 15 5 5" xfId="26820"/>
    <cellStyle name="Normal 15 5 5 2" xfId="26821"/>
    <cellStyle name="Normal 15 5 5 3" xfId="26822"/>
    <cellStyle name="Normal 15 5 6" xfId="21159"/>
    <cellStyle name="Normal 15 5 6 2" xfId="22675"/>
    <cellStyle name="Normal 15 5 6 3" xfId="22699"/>
    <cellStyle name="Normal 15 5 7" xfId="5179"/>
    <cellStyle name="Normal 15 5 8" xfId="5182"/>
    <cellStyle name="Normal 15 6" xfId="26823"/>
    <cellStyle name="Normal 15 7" xfId="18223"/>
    <cellStyle name="Normal 16" xfId="26825"/>
    <cellStyle name="Normal 16 10" xfId="23948"/>
    <cellStyle name="Normal 16 10 2" xfId="26828"/>
    <cellStyle name="Normal 16 10 3" xfId="26831"/>
    <cellStyle name="Normal 16 11" xfId="5221"/>
    <cellStyle name="Normal 16 11 2" xfId="5225"/>
    <cellStyle name="Normal 16 11 3" xfId="5227"/>
    <cellStyle name="Normal 16 12" xfId="5229"/>
    <cellStyle name="Normal 16 13" xfId="5237"/>
    <cellStyle name="Normal 16 2" xfId="10771"/>
    <cellStyle name="Normal 16 2 10" xfId="5815"/>
    <cellStyle name="Normal 16 2 2" xfId="26833"/>
    <cellStyle name="Normal 16 2 2 2" xfId="26836"/>
    <cellStyle name="Normal 16 2 2 2 2" xfId="26838"/>
    <cellStyle name="Normal 16 2 2 2 2 2" xfId="26840"/>
    <cellStyle name="Normal 16 2 2 2 2 3" xfId="16464"/>
    <cellStyle name="Normal 16 2 2 2 3" xfId="20183"/>
    <cellStyle name="Normal 16 2 2 2 3 2" xfId="26841"/>
    <cellStyle name="Normal 16 2 2 2 3 3" xfId="16473"/>
    <cellStyle name="Normal 16 2 2 2 4" xfId="20187"/>
    <cellStyle name="Normal 16 2 2 2 4 2" xfId="26842"/>
    <cellStyle name="Normal 16 2 2 2 4 3" xfId="26843"/>
    <cellStyle name="Normal 16 2 2 2 5" xfId="5086"/>
    <cellStyle name="Normal 16 2 2 2 6" xfId="5089"/>
    <cellStyle name="Normal 16 2 2 3" xfId="26844"/>
    <cellStyle name="Normal 16 2 2 3 2" xfId="26846"/>
    <cellStyle name="Normal 16 2 2 3 3" xfId="20192"/>
    <cellStyle name="Normal 16 2 2 4" xfId="26847"/>
    <cellStyle name="Normal 16 2 2 4 2" xfId="26849"/>
    <cellStyle name="Normal 16 2 2 4 3" xfId="20199"/>
    <cellStyle name="Normal 16 2 2 5" xfId="26850"/>
    <cellStyle name="Normal 16 2 2 5 2" xfId="26851"/>
    <cellStyle name="Normal 16 2 2 5 3" xfId="20204"/>
    <cellStyle name="Normal 16 2 2 6" xfId="26852"/>
    <cellStyle name="Normal 16 2 2 6 2" xfId="26853"/>
    <cellStyle name="Normal 16 2 2 6 3" xfId="26854"/>
    <cellStyle name="Normal 16 2 2 7" xfId="26855"/>
    <cellStyle name="Normal 16 2 2 8" xfId="17363"/>
    <cellStyle name="Normal 16 2 3" xfId="26856"/>
    <cellStyle name="Normal 16 2 3 2" xfId="14316"/>
    <cellStyle name="Normal 16 2 3 3" xfId="14545"/>
    <cellStyle name="Normal 16 2 4" xfId="11994"/>
    <cellStyle name="Normal 16 2 4 2" xfId="26858"/>
    <cellStyle name="Normal 16 2 4 2 2" xfId="26860"/>
    <cellStyle name="Normal 16 2 4 2 3" xfId="26862"/>
    <cellStyle name="Normal 16 2 4 3" xfId="26864"/>
    <cellStyle name="Normal 16 2 4 3 2" xfId="18698"/>
    <cellStyle name="Normal 16 2 4 3 3" xfId="18700"/>
    <cellStyle name="Normal 16 2 4 4" xfId="26866"/>
    <cellStyle name="Normal 16 2 4 4 2" xfId="8560"/>
    <cellStyle name="Normal 16 2 4 4 3" xfId="8566"/>
    <cellStyle name="Normal 16 2 4 5" xfId="26868"/>
    <cellStyle name="Normal 16 2 4 6" xfId="26869"/>
    <cellStyle name="Normal 16 2 5" xfId="11997"/>
    <cellStyle name="Normal 16 2 5 2" xfId="26870"/>
    <cellStyle name="Normal 16 2 5 3" xfId="26872"/>
    <cellStyle name="Normal 16 2 6" xfId="21190"/>
    <cellStyle name="Normal 16 2 6 2" xfId="26874"/>
    <cellStyle name="Normal 16 2 6 3" xfId="26876"/>
    <cellStyle name="Normal 16 2 7" xfId="5383"/>
    <cellStyle name="Normal 16 2 7 2" xfId="5389"/>
    <cellStyle name="Normal 16 2 7 3" xfId="3248"/>
    <cellStyle name="Normal 16 2 8" xfId="5391"/>
    <cellStyle name="Normal 16 2 8 2" xfId="5395"/>
    <cellStyle name="Normal 16 2 8 3" xfId="5398"/>
    <cellStyle name="Normal 16 2 9" xfId="5400"/>
    <cellStyle name="Normal 16 3" xfId="26878"/>
    <cellStyle name="Normal 16 3 2" xfId="26880"/>
    <cellStyle name="Normal 16 3 2 2" xfId="16209"/>
    <cellStyle name="Normal 16 3 2 2 2" xfId="26882"/>
    <cellStyle name="Normal 16 3 2 2 3" xfId="26884"/>
    <cellStyle name="Normal 16 3 2 3" xfId="26886"/>
    <cellStyle name="Normal 16 3 2 3 2" xfId="26888"/>
    <cellStyle name="Normal 16 3 2 3 3" xfId="26889"/>
    <cellStyle name="Normal 16 3 2 4" xfId="26890"/>
    <cellStyle name="Normal 16 3 2 4 2" xfId="26892"/>
    <cellStyle name="Normal 16 3 2 4 3" xfId="26893"/>
    <cellStyle name="Normal 16 3 2 5" xfId="26894"/>
    <cellStyle name="Normal 16 3 2 6" xfId="26895"/>
    <cellStyle name="Normal 16 3 3" xfId="26896"/>
    <cellStyle name="Normal 16 3 3 2" xfId="26899"/>
    <cellStyle name="Normal 16 3 3 3" xfId="26901"/>
    <cellStyle name="Normal 16 3 4" xfId="12001"/>
    <cellStyle name="Normal 16 3 4 2" xfId="26903"/>
    <cellStyle name="Normal 16 3 4 3" xfId="26905"/>
    <cellStyle name="Normal 16 3 5" xfId="12004"/>
    <cellStyle name="Normal 16 3 5 2" xfId="7731"/>
    <cellStyle name="Normal 16 3 5 3" xfId="7794"/>
    <cellStyle name="Normal 16 3 6" xfId="21194"/>
    <cellStyle name="Normal 16 3 6 2" xfId="4412"/>
    <cellStyle name="Normal 16 3 6 3" xfId="4425"/>
    <cellStyle name="Normal 16 3 7" xfId="5436"/>
    <cellStyle name="Normal 16 3 8" xfId="5441"/>
    <cellStyle name="Normal 16 4" xfId="26907"/>
    <cellStyle name="Normal 16 4 2" xfId="26909"/>
    <cellStyle name="Normal 16 4 2 2" xfId="26911"/>
    <cellStyle name="Normal 16 4 2 2 2" xfId="26913"/>
    <cellStyle name="Normal 16 4 2 2 3" xfId="26915"/>
    <cellStyle name="Normal 16 4 2 3" xfId="26917"/>
    <cellStyle name="Normal 16 4 2 3 2" xfId="26919"/>
    <cellStyle name="Normal 16 4 2 3 3" xfId="26920"/>
    <cellStyle name="Normal 16 4 2 4" xfId="26923"/>
    <cellStyle name="Normal 16 4 2 4 2" xfId="26925"/>
    <cellStyle name="Normal 16 4 2 4 3" xfId="26926"/>
    <cellStyle name="Normal 16 4 2 5" xfId="26929"/>
    <cellStyle name="Normal 16 4 2 6" xfId="26930"/>
    <cellStyle name="Normal 16 4 3" xfId="26931"/>
    <cellStyle name="Normal 16 4 3 2" xfId="26933"/>
    <cellStyle name="Normal 16 4 3 3" xfId="26935"/>
    <cellStyle name="Normal 16 4 4" xfId="12008"/>
    <cellStyle name="Normal 16 4 4 2" xfId="26937"/>
    <cellStyle name="Normal 16 4 4 3" xfId="26939"/>
    <cellStyle name="Normal 16 4 5" xfId="12011"/>
    <cellStyle name="Normal 16 4 5 2" xfId="5009"/>
    <cellStyle name="Normal 16 4 5 3" xfId="5014"/>
    <cellStyle name="Normal 16 4 6" xfId="21198"/>
    <cellStyle name="Normal 16 4 6 2" xfId="5208"/>
    <cellStyle name="Normal 16 4 6 3" xfId="5215"/>
    <cellStyle name="Normal 16 4 7" xfId="5445"/>
    <cellStyle name="Normal 16 4 8" xfId="5450"/>
    <cellStyle name="Normal 16 5" xfId="26941"/>
    <cellStyle name="Normal 16 5 2" xfId="26943"/>
    <cellStyle name="Normal 16 5 2 2" xfId="26946"/>
    <cellStyle name="Normal 16 5 2 2 2" xfId="26948"/>
    <cellStyle name="Normal 16 5 2 2 3" xfId="26950"/>
    <cellStyle name="Normal 16 5 2 3" xfId="26952"/>
    <cellStyle name="Normal 16 5 2 3 2" xfId="339"/>
    <cellStyle name="Normal 16 5 2 3 3" xfId="56"/>
    <cellStyle name="Normal 16 5 2 4" xfId="26956"/>
    <cellStyle name="Normal 16 5 2 4 2" xfId="26960"/>
    <cellStyle name="Normal 16 5 2 4 3" xfId="26961"/>
    <cellStyle name="Normal 16 5 2 5" xfId="26964"/>
    <cellStyle name="Normal 16 5 2 6" xfId="26965"/>
    <cellStyle name="Normal 16 5 3" xfId="26966"/>
    <cellStyle name="Normal 16 5 3 2" xfId="8103"/>
    <cellStyle name="Normal 16 5 3 3" xfId="26968"/>
    <cellStyle name="Normal 16 5 4" xfId="26970"/>
    <cellStyle name="Normal 16 5 4 2" xfId="26972"/>
    <cellStyle name="Normal 16 5 4 3" xfId="26974"/>
    <cellStyle name="Normal 16 5 5" xfId="26976"/>
    <cellStyle name="Normal 16 5 5 2" xfId="26978"/>
    <cellStyle name="Normal 16 5 5 3" xfId="26980"/>
    <cellStyle name="Normal 16 5 6" xfId="21205"/>
    <cellStyle name="Normal 16 5 6 2" xfId="26982"/>
    <cellStyle name="Normal 16 5 6 3" xfId="26984"/>
    <cellStyle name="Normal 16 5 7" xfId="5454"/>
    <cellStyle name="Normal 16 5 8" xfId="5459"/>
    <cellStyle name="Normal 16 6" xfId="26986"/>
    <cellStyle name="Normal 16 6 2" xfId="26988"/>
    <cellStyle name="Normal 16 6 2 2" xfId="26990"/>
    <cellStyle name="Normal 16 6 2 2 2" xfId="26992"/>
    <cellStyle name="Normal 16 6 2 2 3" xfId="26993"/>
    <cellStyle name="Normal 16 6 2 3" xfId="26994"/>
    <cellStyle name="Normal 16 6 2 3 2" xfId="26996"/>
    <cellStyle name="Normal 16 6 2 3 3" xfId="26997"/>
    <cellStyle name="Normal 16 6 2 4" xfId="27000"/>
    <cellStyle name="Normal 16 6 2 4 2" xfId="27002"/>
    <cellStyle name="Normal 16 6 2 4 3" xfId="27003"/>
    <cellStyle name="Normal 16 6 2 5" xfId="27006"/>
    <cellStyle name="Normal 16 6 2 6" xfId="26364"/>
    <cellStyle name="Normal 16 6 3" xfId="27007"/>
    <cellStyle name="Normal 16 6 3 2" xfId="27009"/>
    <cellStyle name="Normal 16 6 3 3" xfId="27010"/>
    <cellStyle name="Normal 16 6 4" xfId="27011"/>
    <cellStyle name="Normal 16 6 4 2" xfId="27013"/>
    <cellStyle name="Normal 16 6 4 3" xfId="27014"/>
    <cellStyle name="Normal 16 6 5" xfId="27015"/>
    <cellStyle name="Normal 16 6 5 2" xfId="27016"/>
    <cellStyle name="Normal 16 6 5 3" xfId="27017"/>
    <cellStyle name="Normal 16 6 6" xfId="27018"/>
    <cellStyle name="Normal 16 6 6 2" xfId="3913"/>
    <cellStyle name="Normal 16 6 6 3" xfId="1095"/>
    <cellStyle name="Normal 16 6 7" xfId="4314"/>
    <cellStyle name="Normal 16 6 8" xfId="5489"/>
    <cellStyle name="Normal 16 7" xfId="18234"/>
    <cellStyle name="Normal 16 7 2" xfId="27019"/>
    <cellStyle name="Normal 16 7 2 2" xfId="27021"/>
    <cellStyle name="Normal 16 7 2 3" xfId="27023"/>
    <cellStyle name="Normal 16 7 3" xfId="27025"/>
    <cellStyle name="Normal 16 7 3 2" xfId="27027"/>
    <cellStyle name="Normal 16 7 3 3" xfId="27028"/>
    <cellStyle name="Normal 16 7 4" xfId="27029"/>
    <cellStyle name="Normal 16 7 4 2" xfId="27031"/>
    <cellStyle name="Normal 16 7 4 3" xfId="27032"/>
    <cellStyle name="Normal 16 7 5" xfId="27033"/>
    <cellStyle name="Normal 16 7 6" xfId="27034"/>
    <cellStyle name="Normal 16 8" xfId="18239"/>
    <cellStyle name="Normal 16 8 2" xfId="27035"/>
    <cellStyle name="Normal 16 8 3" xfId="27037"/>
    <cellStyle name="Normal 16 9" xfId="18911"/>
    <cellStyle name="Normal 16 9 2" xfId="27039"/>
    <cellStyle name="Normal 16 9 3" xfId="27041"/>
    <cellStyle name="Normal 17" xfId="27043"/>
    <cellStyle name="Normal 17 10" xfId="27045"/>
    <cellStyle name="Normal 17 10 2" xfId="27047"/>
    <cellStyle name="Normal 17 10 3" xfId="27048"/>
    <cellStyle name="Normal 17 11" xfId="5500"/>
    <cellStyle name="Normal 17 12" xfId="5505"/>
    <cellStyle name="Normal 17 2" xfId="23075"/>
    <cellStyle name="Normal 17 2 2" xfId="27049"/>
    <cellStyle name="Normal 17 2 2 2" xfId="27051"/>
    <cellStyle name="Normal 17 2 2 2 2" xfId="2779"/>
    <cellStyle name="Normal 17 2 2 2 3" xfId="2783"/>
    <cellStyle name="Normal 17 2 2 3" xfId="27053"/>
    <cellStyle name="Normal 17 2 2 3 2" xfId="27057"/>
    <cellStyle name="Normal 17 2 2 3 3" xfId="27059"/>
    <cellStyle name="Normal 17 2 2 4" xfId="11660"/>
    <cellStyle name="Normal 17 2 2 4 2" xfId="27061"/>
    <cellStyle name="Normal 17 2 2 4 3" xfId="27063"/>
    <cellStyle name="Normal 17 2 2 5" xfId="11666"/>
    <cellStyle name="Normal 17 2 2 6" xfId="27065"/>
    <cellStyle name="Normal 17 2 3" xfId="27066"/>
    <cellStyle name="Normal 17 2 3 2" xfId="27068"/>
    <cellStyle name="Normal 17 2 3 3" xfId="27070"/>
    <cellStyle name="Normal 17 2 4" xfId="27073"/>
    <cellStyle name="Normal 17 2 4 2" xfId="27075"/>
    <cellStyle name="Normal 17 2 4 3" xfId="27077"/>
    <cellStyle name="Normal 17 2 5" xfId="23091"/>
    <cellStyle name="Normal 17 2 5 2" xfId="23094"/>
    <cellStyle name="Normal 17 2 5 3" xfId="23099"/>
    <cellStyle name="Normal 17 2 6" xfId="21243"/>
    <cellStyle name="Normal 17 2 6 2" xfId="23112"/>
    <cellStyle name="Normal 17 2 6 3" xfId="23115"/>
    <cellStyle name="Normal 17 2 7" xfId="5528"/>
    <cellStyle name="Normal 17 2 8" xfId="5537"/>
    <cellStyle name="Normal 17 3" xfId="15948"/>
    <cellStyle name="Normal 17 3 2" xfId="27080"/>
    <cellStyle name="Normal 17 3 2 2" xfId="27082"/>
    <cellStyle name="Normal 17 3 2 2 2" xfId="27084"/>
    <cellStyle name="Normal 17 3 2 2 3" xfId="6264"/>
    <cellStyle name="Normal 17 3 2 3" xfId="27086"/>
    <cellStyle name="Normal 17 3 2 3 2" xfId="27093"/>
    <cellStyle name="Normal 17 3 2 3 3" xfId="27097"/>
    <cellStyle name="Normal 17 3 2 4" xfId="27098"/>
    <cellStyle name="Normal 17 3 2 4 2" xfId="27104"/>
    <cellStyle name="Normal 17 3 2 4 3" xfId="27107"/>
    <cellStyle name="Normal 17 3 2 5" xfId="27110"/>
    <cellStyle name="Normal 17 3 2 6" xfId="27112"/>
    <cellStyle name="Normal 17 3 3" xfId="27113"/>
    <cellStyle name="Normal 17 3 3 2" xfId="27115"/>
    <cellStyle name="Normal 17 3 3 3" xfId="27117"/>
    <cellStyle name="Normal 17 3 4" xfId="27121"/>
    <cellStyle name="Normal 17 3 4 2" xfId="27123"/>
    <cellStyle name="Normal 17 3 4 3" xfId="27125"/>
    <cellStyle name="Normal 17 3 5" xfId="27129"/>
    <cellStyle name="Normal 17 3 5 2" xfId="27131"/>
    <cellStyle name="Normal 17 3 5 3" xfId="27133"/>
    <cellStyle name="Normal 17 3 6" xfId="21248"/>
    <cellStyle name="Normal 17 3 6 2" xfId="27137"/>
    <cellStyle name="Normal 17 3 6 3" xfId="27139"/>
    <cellStyle name="Normal 17 3 7" xfId="5546"/>
    <cellStyle name="Normal 17 3 8" xfId="5554"/>
    <cellStyle name="Normal 17 4" xfId="15952"/>
    <cellStyle name="Normal 17 4 2" xfId="27142"/>
    <cellStyle name="Normal 17 4 2 2" xfId="27144"/>
    <cellStyle name="Normal 17 4 2 2 2" xfId="27146"/>
    <cellStyle name="Normal 17 4 2 2 3" xfId="27147"/>
    <cellStyle name="Normal 17 4 2 3" xfId="27148"/>
    <cellStyle name="Normal 17 4 2 3 2" xfId="27152"/>
    <cellStyle name="Normal 17 4 2 3 3" xfId="27154"/>
    <cellStyle name="Normal 17 4 2 4" xfId="27156"/>
    <cellStyle name="Normal 17 4 2 4 2" xfId="8144"/>
    <cellStyle name="Normal 17 4 2 4 3" xfId="27158"/>
    <cellStyle name="Normal 17 4 2 5" xfId="27160"/>
    <cellStyle name="Normal 17 4 2 6" xfId="21464"/>
    <cellStyle name="Normal 17 4 3" xfId="27161"/>
    <cellStyle name="Normal 17 4 3 2" xfId="27164"/>
    <cellStyle name="Normal 17 4 3 3" xfId="27167"/>
    <cellStyle name="Normal 17 4 4" xfId="27168"/>
    <cellStyle name="Normal 17 4 4 2" xfId="27170"/>
    <cellStyle name="Normal 17 4 4 3" xfId="27172"/>
    <cellStyle name="Normal 17 4 5" xfId="27173"/>
    <cellStyle name="Normal 17 4 5 2" xfId="27174"/>
    <cellStyle name="Normal 17 4 5 3" xfId="27176"/>
    <cellStyle name="Normal 17 4 6" xfId="21252"/>
    <cellStyle name="Normal 17 4 6 2" xfId="27177"/>
    <cellStyle name="Normal 17 4 6 3" xfId="27179"/>
    <cellStyle name="Normal 17 4 7" xfId="5563"/>
    <cellStyle name="Normal 17 4 8" xfId="5570"/>
    <cellStyle name="Normal 17 5" xfId="27180"/>
    <cellStyle name="Normal 17 5 2" xfId="27183"/>
    <cellStyle name="Normal 17 5 2 2" xfId="27185"/>
    <cellStyle name="Normal 17 5 2 2 2" xfId="27187"/>
    <cellStyle name="Normal 17 5 2 2 3" xfId="27188"/>
    <cellStyle name="Normal 17 5 2 3" xfId="27189"/>
    <cellStyle name="Normal 17 5 2 3 2" xfId="27193"/>
    <cellStyle name="Normal 17 5 2 3 3" xfId="27195"/>
    <cellStyle name="Normal 17 5 2 4" xfId="27198"/>
    <cellStyle name="Normal 17 5 2 4 2" xfId="3930"/>
    <cellStyle name="Normal 17 5 2 4 3" xfId="3934"/>
    <cellStyle name="Normal 17 5 2 5" xfId="27201"/>
    <cellStyle name="Normal 17 5 2 6" xfId="21556"/>
    <cellStyle name="Normal 17 5 3" xfId="27202"/>
    <cellStyle name="Normal 17 5 3 2" xfId="27204"/>
    <cellStyle name="Normal 17 5 3 3" xfId="27206"/>
    <cellStyle name="Normal 17 5 4" xfId="27207"/>
    <cellStyle name="Normal 17 5 4 2" xfId="27209"/>
    <cellStyle name="Normal 17 5 4 3" xfId="27211"/>
    <cellStyle name="Normal 17 5 5" xfId="27212"/>
    <cellStyle name="Normal 17 5 5 2" xfId="27213"/>
    <cellStyle name="Normal 17 5 5 3" xfId="27215"/>
    <cellStyle name="Normal 17 5 6" xfId="21257"/>
    <cellStyle name="Normal 17 5 6 2" xfId="13513"/>
    <cellStyle name="Normal 17 5 6 3" xfId="13519"/>
    <cellStyle name="Normal 17 5 7" xfId="5510"/>
    <cellStyle name="Normal 17 5 8" xfId="5520"/>
    <cellStyle name="Normal 17 6" xfId="27216"/>
    <cellStyle name="Normal 17 6 2" xfId="27218"/>
    <cellStyle name="Normal 17 6 2 2" xfId="19533"/>
    <cellStyle name="Normal 17 6 2 3" xfId="19539"/>
    <cellStyle name="Normal 17 6 3" xfId="27220"/>
    <cellStyle name="Normal 17 6 3 2" xfId="19651"/>
    <cellStyle name="Normal 17 6 3 3" xfId="19659"/>
    <cellStyle name="Normal 17 6 4" xfId="27222"/>
    <cellStyle name="Normal 17 6 4 2" xfId="19715"/>
    <cellStyle name="Normal 17 6 4 3" xfId="19721"/>
    <cellStyle name="Normal 17 6 5" xfId="27224"/>
    <cellStyle name="Normal 17 6 6" xfId="27225"/>
    <cellStyle name="Normal 17 7" xfId="18246"/>
    <cellStyle name="Normal 17 7 2" xfId="27226"/>
    <cellStyle name="Normal 17 7 3" xfId="27228"/>
    <cellStyle name="Normal 17 8" xfId="18249"/>
    <cellStyle name="Normal 17 8 2" xfId="27230"/>
    <cellStyle name="Normal 17 8 3" xfId="20106"/>
    <cellStyle name="Normal 17 9" xfId="18921"/>
    <cellStyle name="Normal 17 9 2" xfId="27232"/>
    <cellStyle name="Normal 17 9 3" xfId="20112"/>
    <cellStyle name="Normal 18" xfId="21140"/>
    <cellStyle name="Normal 18 10" xfId="24042"/>
    <cellStyle name="Normal 18 11" xfId="5724"/>
    <cellStyle name="Normal 18 2" xfId="23080"/>
    <cellStyle name="Normal 18 2 2" xfId="27233"/>
    <cellStyle name="Normal 18 2 2 2" xfId="27235"/>
    <cellStyle name="Normal 18 2 2 2 2" xfId="12536"/>
    <cellStyle name="Normal 18 2 2 2 3" xfId="27237"/>
    <cellStyle name="Normal 18 2 2 3" xfId="27239"/>
    <cellStyle name="Normal 18 2 2 3 2" xfId="12546"/>
    <cellStyle name="Normal 18 2 2 3 3" xfId="27241"/>
    <cellStyle name="Normal 18 2 2 4" xfId="27243"/>
    <cellStyle name="Normal 18 2 2 4 2" xfId="12554"/>
    <cellStyle name="Normal 18 2 2 4 3" xfId="27245"/>
    <cellStyle name="Normal 18 2 2 5" xfId="27247"/>
    <cellStyle name="Normal 18 2 2 6" xfId="27249"/>
    <cellStyle name="Normal 18 2 3" xfId="27251"/>
    <cellStyle name="Normal 18 2 3 2" xfId="27253"/>
    <cellStyle name="Normal 18 2 3 3" xfId="27255"/>
    <cellStyle name="Normal 18 2 4" xfId="12039"/>
    <cellStyle name="Normal 18 2 4 2" xfId="27257"/>
    <cellStyle name="Normal 18 2 4 3" xfId="27259"/>
    <cellStyle name="Normal 18 2 5" xfId="12042"/>
    <cellStyle name="Normal 18 2 5 2" xfId="27261"/>
    <cellStyle name="Normal 18 2 5 3" xfId="27263"/>
    <cellStyle name="Normal 18 2 6" xfId="21280"/>
    <cellStyle name="Normal 18 2 6 2" xfId="27265"/>
    <cellStyle name="Normal 18 2 6 3" xfId="27267"/>
    <cellStyle name="Normal 18 2 7" xfId="5758"/>
    <cellStyle name="Normal 18 2 8" xfId="5771"/>
    <cellStyle name="Normal 18 3" xfId="15958"/>
    <cellStyle name="Normal 18 3 2" xfId="27269"/>
    <cellStyle name="Normal 18 3 2 2" xfId="27271"/>
    <cellStyle name="Normal 18 3 2 2 2" xfId="27273"/>
    <cellStyle name="Normal 18 3 2 2 3" xfId="25197"/>
    <cellStyle name="Normal 18 3 2 3" xfId="27276"/>
    <cellStyle name="Normal 18 3 2 3 2" xfId="27279"/>
    <cellStyle name="Normal 18 3 2 3 3" xfId="27280"/>
    <cellStyle name="Normal 18 3 2 4" xfId="27281"/>
    <cellStyle name="Normal 18 3 2 4 2" xfId="27284"/>
    <cellStyle name="Normal 18 3 2 4 3" xfId="27285"/>
    <cellStyle name="Normal 18 3 2 5" xfId="27286"/>
    <cellStyle name="Normal 18 3 2 6" xfId="27287"/>
    <cellStyle name="Normal 18 3 3" xfId="27288"/>
    <cellStyle name="Normal 18 3 3 2" xfId="27290"/>
    <cellStyle name="Normal 18 3 3 3" xfId="27292"/>
    <cellStyle name="Normal 18 3 4" xfId="7537"/>
    <cellStyle name="Normal 18 3 4 2" xfId="27294"/>
    <cellStyle name="Normal 18 3 4 3" xfId="27296"/>
    <cellStyle name="Normal 18 3 5" xfId="7541"/>
    <cellStyle name="Normal 18 3 5 2" xfId="27298"/>
    <cellStyle name="Normal 18 3 5 3" xfId="27300"/>
    <cellStyle name="Normal 18 3 6" xfId="21284"/>
    <cellStyle name="Normal 18 3 6 2" xfId="27302"/>
    <cellStyle name="Normal 18 3 6 3" xfId="27304"/>
    <cellStyle name="Normal 18 3 7" xfId="5833"/>
    <cellStyle name="Normal 18 3 8" xfId="5840"/>
    <cellStyle name="Normal 18 4" xfId="15962"/>
    <cellStyle name="Normal 18 4 2" xfId="27306"/>
    <cellStyle name="Normal 18 4 2 2" xfId="9454"/>
    <cellStyle name="Normal 18 4 2 2 2" xfId="27308"/>
    <cellStyle name="Normal 18 4 2 2 3" xfId="27310"/>
    <cellStyle name="Normal 18 4 2 3" xfId="27312"/>
    <cellStyle name="Normal 18 4 2 3 2" xfId="22101"/>
    <cellStyle name="Normal 18 4 2 3 3" xfId="22103"/>
    <cellStyle name="Normal 18 4 2 4" xfId="27314"/>
    <cellStyle name="Normal 18 4 2 4 2" xfId="8392"/>
    <cellStyle name="Normal 18 4 2 4 3" xfId="27316"/>
    <cellStyle name="Normal 18 4 2 5" xfId="27317"/>
    <cellStyle name="Normal 18 4 2 6" xfId="27318"/>
    <cellStyle name="Normal 18 4 3" xfId="27319"/>
    <cellStyle name="Normal 18 4 3 2" xfId="9557"/>
    <cellStyle name="Normal 18 4 3 3" xfId="27321"/>
    <cellStyle name="Normal 18 4 4" xfId="7547"/>
    <cellStyle name="Normal 18 4 4 2" xfId="9566"/>
    <cellStyle name="Normal 18 4 4 3" xfId="27323"/>
    <cellStyle name="Normal 18 4 5" xfId="7551"/>
    <cellStyle name="Normal 18 4 5 2" xfId="9575"/>
    <cellStyle name="Normal 18 4 5 3" xfId="27325"/>
    <cellStyle name="Normal 18 4 6" xfId="21288"/>
    <cellStyle name="Normal 18 4 6 2" xfId="9585"/>
    <cellStyle name="Normal 18 4 6 3" xfId="27327"/>
    <cellStyle name="Normal 18 4 7" xfId="5844"/>
    <cellStyle name="Normal 18 4 8" xfId="5851"/>
    <cellStyle name="Normal 18 5" xfId="27329"/>
    <cellStyle name="Normal 18 5 2" xfId="27332"/>
    <cellStyle name="Normal 18 5 2 2" xfId="27334"/>
    <cellStyle name="Normal 18 5 2 3" xfId="14200"/>
    <cellStyle name="Normal 18 5 3" xfId="27336"/>
    <cellStyle name="Normal 18 5 3 2" xfId="27338"/>
    <cellStyle name="Normal 18 5 3 3" xfId="14212"/>
    <cellStyle name="Normal 18 5 4" xfId="7557"/>
    <cellStyle name="Normal 18 5 4 2" xfId="27340"/>
    <cellStyle name="Normal 18 5 4 3" xfId="9634"/>
    <cellStyle name="Normal 18 5 5" xfId="7560"/>
    <cellStyle name="Normal 18 5 6" xfId="21294"/>
    <cellStyle name="Normal 18 6" xfId="27342"/>
    <cellStyle name="Normal 18 6 2" xfId="27344"/>
    <cellStyle name="Normal 18 6 3" xfId="27346"/>
    <cellStyle name="Normal 18 7" xfId="27348"/>
    <cellStyle name="Normal 18 7 2" xfId="27350"/>
    <cellStyle name="Normal 18 7 3" xfId="27352"/>
    <cellStyle name="Normal 18 8" xfId="27354"/>
    <cellStyle name="Normal 18 8 2" xfId="27356"/>
    <cellStyle name="Normal 18 8 3" xfId="27358"/>
    <cellStyle name="Normal 18 9" xfId="18933"/>
    <cellStyle name="Normal 18 9 2" xfId="27360"/>
    <cellStyle name="Normal 18 9 3" xfId="27362"/>
    <cellStyle name="Normal 19" xfId="21143"/>
    <cellStyle name="Normal 19 10" xfId="4200"/>
    <cellStyle name="Normal 19 10 2" xfId="4204"/>
    <cellStyle name="Normal 19 10 3" xfId="4206"/>
    <cellStyle name="Normal 19 11" xfId="5885"/>
    <cellStyle name="Normal 19 12" xfId="5890"/>
    <cellStyle name="Normal 19 2" xfId="1444"/>
    <cellStyle name="Normal 19 2 10" xfId="27364"/>
    <cellStyle name="Normal 19 2 2" xfId="1451"/>
    <cellStyle name="Normal 19 2 2 2" xfId="27365"/>
    <cellStyle name="Normal 19 2 2 2 2" xfId="27367"/>
    <cellStyle name="Normal 19 2 2 2 2 2" xfId="27369"/>
    <cellStyle name="Normal 19 2 2 2 2 3" xfId="27370"/>
    <cellStyle name="Normal 19 2 2 2 3" xfId="10676"/>
    <cellStyle name="Normal 19 2 2 2 3 2" xfId="27371"/>
    <cellStyle name="Normal 19 2 2 2 3 3" xfId="27372"/>
    <cellStyle name="Normal 19 2 2 2 4" xfId="10679"/>
    <cellStyle name="Normal 19 2 2 2 4 2" xfId="11979"/>
    <cellStyle name="Normal 19 2 2 2 4 3" xfId="27373"/>
    <cellStyle name="Normal 19 2 2 2 5" xfId="27374"/>
    <cellStyle name="Normal 19 2 2 2 6" xfId="27375"/>
    <cellStyle name="Normal 19 2 2 3" xfId="27376"/>
    <cellStyle name="Normal 19 2 2 3 2" xfId="27378"/>
    <cellStyle name="Normal 19 2 2 3 3" xfId="27379"/>
    <cellStyle name="Normal 19 2 2 4" xfId="16451"/>
    <cellStyle name="Normal 19 2 2 4 2" xfId="27380"/>
    <cellStyle name="Normal 19 2 2 4 3" xfId="27381"/>
    <cellStyle name="Normal 19 2 2 5" xfId="16454"/>
    <cellStyle name="Normal 19 2 2 5 2" xfId="27382"/>
    <cellStyle name="Normal 19 2 2 5 3" xfId="27383"/>
    <cellStyle name="Normal 19 2 2 6" xfId="27384"/>
    <cellStyle name="Normal 19 2 2 6 2" xfId="27385"/>
    <cellStyle name="Normal 19 2 2 6 3" xfId="27386"/>
    <cellStyle name="Normal 19 2 2 7" xfId="27387"/>
    <cellStyle name="Normal 19 2 2 8" xfId="27389"/>
    <cellStyle name="Normal 19 2 3" xfId="1459"/>
    <cellStyle name="Normal 19 2 3 2" xfId="25383"/>
    <cellStyle name="Normal 19 2 3 2 2" xfId="26472"/>
    <cellStyle name="Normal 19 2 3 2 2 2" xfId="26475"/>
    <cellStyle name="Normal 19 2 3 2 2 3" xfId="11318"/>
    <cellStyle name="Normal 19 2 3 2 3" xfId="26535"/>
    <cellStyle name="Normal 19 2 3 2 3 2" xfId="26549"/>
    <cellStyle name="Normal 19 2 3 2 3 3" xfId="26581"/>
    <cellStyle name="Normal 19 2 3 2 4" xfId="26668"/>
    <cellStyle name="Normal 19 2 3 2 4 2" xfId="26670"/>
    <cellStyle name="Normal 19 2 3 2 4 3" xfId="26703"/>
    <cellStyle name="Normal 19 2 3 2 5" xfId="26744"/>
    <cellStyle name="Normal 19 2 3 2 6" xfId="26827"/>
    <cellStyle name="Normal 19 2 3 3" xfId="25386"/>
    <cellStyle name="Normal 19 2 3 3 2" xfId="27392"/>
    <cellStyle name="Normal 19 2 3 3 3" xfId="27395"/>
    <cellStyle name="Normal 19 2 3 4" xfId="27396"/>
    <cellStyle name="Normal 19 2 3 4 2" xfId="27400"/>
    <cellStyle name="Normal 19 2 3 4 3" xfId="27402"/>
    <cellStyle name="Normal 19 2 3 5" xfId="27404"/>
    <cellStyle name="Normal 19 2 3 5 2" xfId="27407"/>
    <cellStyle name="Normal 19 2 3 5 3" xfId="27410"/>
    <cellStyle name="Normal 19 2 3 6" xfId="27412"/>
    <cellStyle name="Normal 19 2 3 6 2" xfId="27414"/>
    <cellStyle name="Normal 19 2 3 6 3" xfId="27416"/>
    <cellStyle name="Normal 19 2 3 7" xfId="27418"/>
    <cellStyle name="Normal 19 2 3 8" xfId="27421"/>
    <cellStyle name="Normal 19 2 4" xfId="12052"/>
    <cellStyle name="Normal 19 2 4 2" xfId="25410"/>
    <cellStyle name="Normal 19 2 4 2 2" xfId="27422"/>
    <cellStyle name="Normal 19 2 4 2 3" xfId="27426"/>
    <cellStyle name="Normal 19 2 4 3" xfId="25415"/>
    <cellStyle name="Normal 19 2 4 3 2" xfId="27433"/>
    <cellStyle name="Normal 19 2 4 3 3" xfId="27436"/>
    <cellStyle name="Normal 19 2 4 4" xfId="27437"/>
    <cellStyle name="Normal 19 2 4 4 2" xfId="27443"/>
    <cellStyle name="Normal 19 2 4 4 3" xfId="26541"/>
    <cellStyle name="Normal 19 2 4 5" xfId="27446"/>
    <cellStyle name="Normal 19 2 4 6" xfId="27450"/>
    <cellStyle name="Normal 19 2 5" xfId="12055"/>
    <cellStyle name="Normal 19 2 5 2" xfId="27451"/>
    <cellStyle name="Normal 19 2 5 3" xfId="17057"/>
    <cellStyle name="Normal 19 2 6" xfId="21319"/>
    <cellStyle name="Normal 19 2 6 2" xfId="11192"/>
    <cellStyle name="Normal 19 2 6 3" xfId="11198"/>
    <cellStyle name="Normal 19 2 7" xfId="4233"/>
    <cellStyle name="Normal 19 2 7 2" xfId="631"/>
    <cellStyle name="Normal 19 2 7 3" xfId="5811"/>
    <cellStyle name="Normal 19 2 8" xfId="4241"/>
    <cellStyle name="Normal 19 2 8 2" xfId="666"/>
    <cellStyle name="Normal 19 2 8 3" xfId="5293"/>
    <cellStyle name="Normal 19 2 9" xfId="6003"/>
    <cellStyle name="Normal 19 3" xfId="1463"/>
    <cellStyle name="Normal 19 3 2" xfId="1472"/>
    <cellStyle name="Normal 19 3 2 2" xfId="1577"/>
    <cellStyle name="Normal 19 3 2 2 2" xfId="27453"/>
    <cellStyle name="Normal 19 3 2 2 3" xfId="10708"/>
    <cellStyle name="Normal 19 3 2 3" xfId="885"/>
    <cellStyle name="Normal 19 3 2 3 2" xfId="27455"/>
    <cellStyle name="Normal 19 3 2 3 3" xfId="27456"/>
    <cellStyle name="Normal 19 3 2 4" xfId="16484"/>
    <cellStyle name="Normal 19 3 2 4 2" xfId="27457"/>
    <cellStyle name="Normal 19 3 2 4 3" xfId="27458"/>
    <cellStyle name="Normal 19 3 2 5" xfId="16487"/>
    <cellStyle name="Normal 19 3 2 6" xfId="27459"/>
    <cellStyle name="Normal 19 3 3" xfId="1479"/>
    <cellStyle name="Normal 19 3 3 2" xfId="1583"/>
    <cellStyle name="Normal 19 3 3 3" xfId="902"/>
    <cellStyle name="Normal 19 3 4" xfId="1587"/>
    <cellStyle name="Normal 19 3 4 2" xfId="1593"/>
    <cellStyle name="Normal 19 3 4 3" xfId="928"/>
    <cellStyle name="Normal 19 3 5" xfId="1597"/>
    <cellStyle name="Normal 19 3 5 2" xfId="27461"/>
    <cellStyle name="Normal 19 3 5 3" xfId="27464"/>
    <cellStyle name="Normal 19 3 6" xfId="1603"/>
    <cellStyle name="Normal 19 3 6 2" xfId="6186"/>
    <cellStyle name="Normal 19 3 6 3" xfId="27468"/>
    <cellStyle name="Normal 19 3 7" xfId="4249"/>
    <cellStyle name="Normal 19 3 8" xfId="4257"/>
    <cellStyle name="Normal 19 4" xfId="1485"/>
    <cellStyle name="Normal 19 4 2" xfId="1495"/>
    <cellStyle name="Normal 19 4 2 2" xfId="20616"/>
    <cellStyle name="Normal 19 4 2 2 2" xfId="24811"/>
    <cellStyle name="Normal 19 4 2 2 3" xfId="10786"/>
    <cellStyle name="Normal 19 4 2 3" xfId="27470"/>
    <cellStyle name="Normal 19 4 2 3 2" xfId="22546"/>
    <cellStyle name="Normal 19 4 2 3 3" xfId="10791"/>
    <cellStyle name="Normal 19 4 2 4" xfId="16521"/>
    <cellStyle name="Normal 19 4 2 4 2" xfId="10181"/>
    <cellStyle name="Normal 19 4 2 4 3" xfId="10185"/>
    <cellStyle name="Normal 19 4 2 5" xfId="16524"/>
    <cellStyle name="Normal 19 4 2 6" xfId="27472"/>
    <cellStyle name="Normal 19 4 3" xfId="86"/>
    <cellStyle name="Normal 19 4 3 2" xfId="27475"/>
    <cellStyle name="Normal 19 4 3 3" xfId="27477"/>
    <cellStyle name="Normal 19 4 4" xfId="27479"/>
    <cellStyle name="Normal 19 4 4 2" xfId="27483"/>
    <cellStyle name="Normal 19 4 4 3" xfId="27485"/>
    <cellStyle name="Normal 19 4 5" xfId="16989"/>
    <cellStyle name="Normal 19 4 5 2" xfId="27489"/>
    <cellStyle name="Normal 19 4 5 3" xfId="27491"/>
    <cellStyle name="Normal 19 4 6" xfId="16994"/>
    <cellStyle name="Normal 19 4 6 2" xfId="6879"/>
    <cellStyle name="Normal 19 4 6 3" xfId="27495"/>
    <cellStyle name="Normal 19 4 7" xfId="4265"/>
    <cellStyle name="Normal 19 4 8" xfId="4272"/>
    <cellStyle name="Normal 19 5" xfId="1609"/>
    <cellStyle name="Normal 19 5 2" xfId="1615"/>
    <cellStyle name="Normal 19 5 2 2" xfId="27496"/>
    <cellStyle name="Normal 19 5 2 2 2" xfId="27498"/>
    <cellStyle name="Normal 19 5 2 2 3" xfId="10892"/>
    <cellStyle name="Normal 19 5 2 3" xfId="27499"/>
    <cellStyle name="Normal 19 5 2 3 2" xfId="27501"/>
    <cellStyle name="Normal 19 5 2 3 3" xfId="27502"/>
    <cellStyle name="Normal 19 5 2 4" xfId="16567"/>
    <cellStyle name="Normal 19 5 2 4 2" xfId="27503"/>
    <cellStyle name="Normal 19 5 2 4 3" xfId="7590"/>
    <cellStyle name="Normal 19 5 2 5" xfId="16569"/>
    <cellStyle name="Normal 19 5 2 6" xfId="27504"/>
    <cellStyle name="Normal 19 5 3" xfId="1618"/>
    <cellStyle name="Normal 19 5 3 2" xfId="27505"/>
    <cellStyle name="Normal 19 5 3 3" xfId="27506"/>
    <cellStyle name="Normal 19 5 4" xfId="20378"/>
    <cellStyle name="Normal 19 5 4 2" xfId="27507"/>
    <cellStyle name="Normal 19 5 4 3" xfId="27508"/>
    <cellStyle name="Normal 19 5 5" xfId="17000"/>
    <cellStyle name="Normal 19 5 5 2" xfId="27509"/>
    <cellStyle name="Normal 19 5 5 3" xfId="27510"/>
    <cellStyle name="Normal 19 5 6" xfId="17005"/>
    <cellStyle name="Normal 19 5 6 2" xfId="27511"/>
    <cellStyle name="Normal 19 5 6 3" xfId="27512"/>
    <cellStyle name="Normal 19 5 7" xfId="4279"/>
    <cellStyle name="Normal 19 5 8" xfId="4284"/>
    <cellStyle name="Normal 19 6" xfId="1039"/>
    <cellStyle name="Normal 19 6 2" xfId="1622"/>
    <cellStyle name="Normal 19 6 2 2" xfId="22089"/>
    <cellStyle name="Normal 19 6 2 3" xfId="22092"/>
    <cellStyle name="Normal 19 6 3" xfId="1627"/>
    <cellStyle name="Normal 19 6 3 2" xfId="27513"/>
    <cellStyle name="Normal 19 6 3 3" xfId="27514"/>
    <cellStyle name="Normal 19 6 4" xfId="20382"/>
    <cellStyle name="Normal 19 6 4 2" xfId="27515"/>
    <cellStyle name="Normal 19 6 4 3" xfId="27516"/>
    <cellStyle name="Normal 19 6 5" xfId="20386"/>
    <cellStyle name="Normal 19 6 6" xfId="27517"/>
    <cellStyle name="Normal 19 7" xfId="1047"/>
    <cellStyle name="Normal 19 7 2" xfId="1632"/>
    <cellStyle name="Normal 19 7 3" xfId="1637"/>
    <cellStyle name="Normal 19 8" xfId="27518"/>
    <cellStyle name="Normal 19 8 2" xfId="22132"/>
    <cellStyle name="Normal 19 8 3" xfId="22141"/>
    <cellStyle name="Normal 19 9" xfId="27520"/>
    <cellStyle name="Normal 19 9 2" xfId="22161"/>
    <cellStyle name="Normal 19 9 3" xfId="22170"/>
    <cellStyle name="Normal 2" xfId="27523"/>
    <cellStyle name="Normal 2 1" xfId="27524"/>
    <cellStyle name="Normal 2 1 2" xfId="27525"/>
    <cellStyle name="Normal 2 1 2 2" xfId="27527"/>
    <cellStyle name="Normal 2 1 2 2 2" xfId="27529"/>
    <cellStyle name="Normal 2 1 2 2 3" xfId="4184"/>
    <cellStyle name="Normal 2 1 2 3" xfId="27531"/>
    <cellStyle name="Normal 2 1 2 3 2" xfId="27532"/>
    <cellStyle name="Normal 2 1 2 3 3" xfId="4189"/>
    <cellStyle name="Normal 2 1 2 4" xfId="27534"/>
    <cellStyle name="Normal 2 1 2 4 2" xfId="27535"/>
    <cellStyle name="Normal 2 1 2 4 3" xfId="4197"/>
    <cellStyle name="Normal 2 1 2 5" xfId="27538"/>
    <cellStyle name="Normal 2 1 2 6" xfId="27541"/>
    <cellStyle name="Normal 2 1 3" xfId="10114"/>
    <cellStyle name="Normal 2 1 3 2" xfId="13733"/>
    <cellStyle name="Normal 2 1 3 3" xfId="13737"/>
    <cellStyle name="Normal 2 1 4" xfId="10118"/>
    <cellStyle name="Normal 2 1 4 2" xfId="6260"/>
    <cellStyle name="Normal 2 1 4 3" xfId="6319"/>
    <cellStyle name="Normal 2 1 5" xfId="27542"/>
    <cellStyle name="Normal 2 1 5 2" xfId="27543"/>
    <cellStyle name="Normal 2 1 5 3" xfId="27544"/>
    <cellStyle name="Normal 2 1 6" xfId="17423"/>
    <cellStyle name="Normal 2 1 6 2" xfId="27545"/>
    <cellStyle name="Normal 2 1 6 3" xfId="27546"/>
    <cellStyle name="Normal 2 1 7" xfId="17425"/>
    <cellStyle name="Normal 2 1 8" xfId="27547"/>
    <cellStyle name="Normal 2 10" xfId="27398"/>
    <cellStyle name="Normal 2 10 10" xfId="22489"/>
    <cellStyle name="Normal 2 10 2" xfId="27399"/>
    <cellStyle name="Normal 2 10 2 2" xfId="27055"/>
    <cellStyle name="Normal 2 10 2 2 2" xfId="27056"/>
    <cellStyle name="Normal 2 10 2 2 2 2" xfId="27549"/>
    <cellStyle name="Normal 2 10 2 2 2 3" xfId="27550"/>
    <cellStyle name="Normal 2 10 2 2 3" xfId="27058"/>
    <cellStyle name="Normal 2 10 2 2 3 2" xfId="27552"/>
    <cellStyle name="Normal 2 10 2 2 3 3" xfId="27553"/>
    <cellStyle name="Normal 2 10 2 2 4" xfId="27554"/>
    <cellStyle name="Normal 2 10 2 2 4 2" xfId="27556"/>
    <cellStyle name="Normal 2 10 2 2 4 3" xfId="5663"/>
    <cellStyle name="Normal 2 10 2 2 5" xfId="27557"/>
    <cellStyle name="Normal 2 10 2 2 6" xfId="27558"/>
    <cellStyle name="Normal 2 10 2 3" xfId="11662"/>
    <cellStyle name="Normal 2 10 2 3 2" xfId="27060"/>
    <cellStyle name="Normal 2 10 2 3 3" xfId="27062"/>
    <cellStyle name="Normal 2 10 2 4" xfId="11665"/>
    <cellStyle name="Normal 2 10 2 4 2" xfId="27559"/>
    <cellStyle name="Normal 2 10 2 4 3" xfId="27560"/>
    <cellStyle name="Normal 2 10 2 5" xfId="27064"/>
    <cellStyle name="Normal 2 10 2 5 2" xfId="27561"/>
    <cellStyle name="Normal 2 10 2 5 3" xfId="27562"/>
    <cellStyle name="Normal 2 10 2 6" xfId="27564"/>
    <cellStyle name="Normal 2 10 2 6 2" xfId="2008"/>
    <cellStyle name="Normal 2 10 2 6 3" xfId="2012"/>
    <cellStyle name="Normal 2 10 2 7" xfId="27567"/>
    <cellStyle name="Normal 2 10 2 8" xfId="27570"/>
    <cellStyle name="Normal 2 10 3" xfId="27401"/>
    <cellStyle name="Normal 2 10 3 2" xfId="27072"/>
    <cellStyle name="Normal 2 10 3 3" xfId="27572"/>
    <cellStyle name="Normal 2 10 4" xfId="27573"/>
    <cellStyle name="Normal 2 10 4 2" xfId="27079"/>
    <cellStyle name="Normal 2 10 4 2 2" xfId="27574"/>
    <cellStyle name="Normal 2 10 4 2 3" xfId="27575"/>
    <cellStyle name="Normal 2 10 4 3" xfId="27577"/>
    <cellStyle name="Normal 2 10 4 3 2" xfId="27578"/>
    <cellStyle name="Normal 2 10 4 3 3" xfId="27579"/>
    <cellStyle name="Normal 2 10 4 4" xfId="27580"/>
    <cellStyle name="Normal 2 10 4 4 2" xfId="27581"/>
    <cellStyle name="Normal 2 10 4 4 3" xfId="27582"/>
    <cellStyle name="Normal 2 10 4 5" xfId="27583"/>
    <cellStyle name="Normal 2 10 4 6" xfId="27585"/>
    <cellStyle name="Normal 2 10 5" xfId="27588"/>
    <cellStyle name="Normal 2 10 5 2" xfId="23101"/>
    <cellStyle name="Normal 2 10 5 3" xfId="23106"/>
    <cellStyle name="Normal 2 10 6" xfId="27591"/>
    <cellStyle name="Normal 2 10 6 2" xfId="23117"/>
    <cellStyle name="Normal 2 10 6 3" xfId="27593"/>
    <cellStyle name="Normal 2 10 7" xfId="27594"/>
    <cellStyle name="Normal 2 10 7 2" xfId="687"/>
    <cellStyle name="Normal 2 10 7 3" xfId="27595"/>
    <cellStyle name="Normal 2 10 8" xfId="27596"/>
    <cellStyle name="Normal 2 10 8 2" xfId="1228"/>
    <cellStyle name="Normal 2 10 8 3" xfId="27597"/>
    <cellStyle name="Normal 2 10 9" xfId="27598"/>
    <cellStyle name="Normal 2 11" xfId="27403"/>
    <cellStyle name="Normal 2 11 2" xfId="27406"/>
    <cellStyle name="Normal 2 11 2 2" xfId="27089"/>
    <cellStyle name="Normal 2 11 2 2 2" xfId="27092"/>
    <cellStyle name="Normal 2 11 2 2 3" xfId="27096"/>
    <cellStyle name="Normal 2 11 2 3" xfId="27101"/>
    <cellStyle name="Normal 2 11 2 3 2" xfId="27103"/>
    <cellStyle name="Normal 2 11 2 3 3" xfId="27106"/>
    <cellStyle name="Normal 2 11 2 4" xfId="27109"/>
    <cellStyle name="Normal 2 11 2 4 2" xfId="27600"/>
    <cellStyle name="Normal 2 11 2 4 3" xfId="27602"/>
    <cellStyle name="Normal 2 11 2 5" xfId="27111"/>
    <cellStyle name="Normal 2 11 2 6" xfId="27603"/>
    <cellStyle name="Normal 2 11 3" xfId="27409"/>
    <cellStyle name="Normal 2 11 3 2" xfId="27120"/>
    <cellStyle name="Normal 2 11 3 3" xfId="27606"/>
    <cellStyle name="Normal 2 11 4" xfId="27608"/>
    <cellStyle name="Normal 2 11 4 2" xfId="27128"/>
    <cellStyle name="Normal 2 11 4 3" xfId="27611"/>
    <cellStyle name="Normal 2 11 5" xfId="27615"/>
    <cellStyle name="Normal 2 11 5 2" xfId="27136"/>
    <cellStyle name="Normal 2 11 5 3" xfId="27618"/>
    <cellStyle name="Normal 2 11 6" xfId="27623"/>
    <cellStyle name="Normal 2 11 6 2" xfId="27141"/>
    <cellStyle name="Normal 2 11 6 3" xfId="27625"/>
    <cellStyle name="Normal 2 11 7" xfId="27628"/>
    <cellStyle name="Normal 2 11 8" xfId="27629"/>
    <cellStyle name="Normal 2 12" xfId="27411"/>
    <cellStyle name="Normal 2 12 2" xfId="27413"/>
    <cellStyle name="Normal 2 12 2 2" xfId="27150"/>
    <cellStyle name="Normal 2 12 2 2 2" xfId="27151"/>
    <cellStyle name="Normal 2 12 2 2 3" xfId="27153"/>
    <cellStyle name="Normal 2 12 2 3" xfId="27155"/>
    <cellStyle name="Normal 2 12 2 3 2" xfId="8143"/>
    <cellStyle name="Normal 2 12 2 3 3" xfId="27157"/>
    <cellStyle name="Normal 2 12 2 4" xfId="27159"/>
    <cellStyle name="Normal 2 12 2 4 2" xfId="8148"/>
    <cellStyle name="Normal 2 12 2 4 3" xfId="27630"/>
    <cellStyle name="Normal 2 12 2 5" xfId="21463"/>
    <cellStyle name="Normal 2 12 2 6" xfId="21467"/>
    <cellStyle name="Normal 2 12 3" xfId="27415"/>
    <cellStyle name="Normal 2 12 3 2" xfId="27165"/>
    <cellStyle name="Normal 2 12 3 3" xfId="27631"/>
    <cellStyle name="Normal 2 12 4" xfId="27633"/>
    <cellStyle name="Normal 2 12 4 2" xfId="27171"/>
    <cellStyle name="Normal 2 12 4 3" xfId="27634"/>
    <cellStyle name="Normal 2 12 5" xfId="27635"/>
    <cellStyle name="Normal 2 12 5 2" xfId="27175"/>
    <cellStyle name="Normal 2 12 5 3" xfId="27636"/>
    <cellStyle name="Normal 2 12 6" xfId="27637"/>
    <cellStyle name="Normal 2 12 6 2" xfId="27178"/>
    <cellStyle name="Normal 2 12 6 3" xfId="27638"/>
    <cellStyle name="Normal 2 12 7" xfId="27639"/>
    <cellStyle name="Normal 2 12 8" xfId="27640"/>
    <cellStyle name="Normal 2 13" xfId="27417"/>
    <cellStyle name="Normal 2 13 2" xfId="27642"/>
    <cellStyle name="Normal 2 13 2 2" xfId="27191"/>
    <cellStyle name="Normal 2 13 2 2 2" xfId="27192"/>
    <cellStyle name="Normal 2 13 2 2 3" xfId="27194"/>
    <cellStyle name="Normal 2 13 2 3" xfId="27196"/>
    <cellStyle name="Normal 2 13 2 3 2" xfId="3928"/>
    <cellStyle name="Normal 2 13 2 3 3" xfId="3932"/>
    <cellStyle name="Normal 2 13 2 4" xfId="27199"/>
    <cellStyle name="Normal 2 13 2 4 2" xfId="27643"/>
    <cellStyle name="Normal 2 13 2 4 3" xfId="27644"/>
    <cellStyle name="Normal 2 13 2 5" xfId="21554"/>
    <cellStyle name="Normal 2 13 2 6" xfId="21558"/>
    <cellStyle name="Normal 2 13 3" xfId="27645"/>
    <cellStyle name="Normal 2 13 3 2" xfId="27205"/>
    <cellStyle name="Normal 2 13 3 3" xfId="27646"/>
    <cellStyle name="Normal 2 13 4" xfId="9623"/>
    <cellStyle name="Normal 2 13 4 2" xfId="27210"/>
    <cellStyle name="Normal 2 13 4 3" xfId="27647"/>
    <cellStyle name="Normal 2 13 5" xfId="9625"/>
    <cellStyle name="Normal 2 13 5 2" xfId="27214"/>
    <cellStyle name="Normal 2 13 5 3" xfId="27648"/>
    <cellStyle name="Normal 2 13 6" xfId="27649"/>
    <cellStyle name="Normal 2 13 6 2" xfId="13518"/>
    <cellStyle name="Normal 2 13 6 3" xfId="13524"/>
    <cellStyle name="Normal 2 13 7" xfId="27650"/>
    <cellStyle name="Normal 2 13 8" xfId="27651"/>
    <cellStyle name="Normal 2 14" xfId="27420"/>
    <cellStyle name="Normal 2 14 2" xfId="27654"/>
    <cellStyle name="Normal 2 14 2 2" xfId="19541"/>
    <cellStyle name="Normal 2 14 2 2 2" xfId="19543"/>
    <cellStyle name="Normal 2 14 2 2 3" xfId="19545"/>
    <cellStyle name="Normal 2 14 2 3" xfId="19547"/>
    <cellStyle name="Normal 2 14 2 3 2" xfId="19550"/>
    <cellStyle name="Normal 2 14 2 3 3" xfId="19552"/>
    <cellStyle name="Normal 2 14 2 4" xfId="19554"/>
    <cellStyle name="Normal 2 14 2 4 2" xfId="27655"/>
    <cellStyle name="Normal 2 14 2 4 3" xfId="27656"/>
    <cellStyle name="Normal 2 14 2 5" xfId="19557"/>
    <cellStyle name="Normal 2 14 2 6" xfId="21590"/>
    <cellStyle name="Normal 2 14 3" xfId="27658"/>
    <cellStyle name="Normal 2 14 3 2" xfId="19658"/>
    <cellStyle name="Normal 2 14 3 3" xfId="19666"/>
    <cellStyle name="Normal 2 14 4" xfId="27659"/>
    <cellStyle name="Normal 2 14 4 2" xfId="19720"/>
    <cellStyle name="Normal 2 14 4 3" xfId="19728"/>
    <cellStyle name="Normal 2 14 5" xfId="27661"/>
    <cellStyle name="Normal 2 14 5 2" xfId="19757"/>
    <cellStyle name="Normal 2 14 5 3" xfId="19761"/>
    <cellStyle name="Normal 2 14 6" xfId="27663"/>
    <cellStyle name="Normal 2 14 6 2" xfId="19805"/>
    <cellStyle name="Normal 2 14 6 3" xfId="19812"/>
    <cellStyle name="Normal 2 14 7" xfId="27664"/>
    <cellStyle name="Normal 2 14 8" xfId="27665"/>
    <cellStyle name="Normal 2 15" xfId="27667"/>
    <cellStyle name="Normal 2 15 2" xfId="27670"/>
    <cellStyle name="Normal 2 15 2 2" xfId="27673"/>
    <cellStyle name="Normal 2 15 2 3" xfId="27675"/>
    <cellStyle name="Normal 2 15 3" xfId="27677"/>
    <cellStyle name="Normal 2 15 3 2" xfId="27679"/>
    <cellStyle name="Normal 2 15 3 2 2" xfId="12203"/>
    <cellStyle name="Normal 2 15 3 2 2 2" xfId="12205"/>
    <cellStyle name="Normal 2 15 3 2 2 3" xfId="12207"/>
    <cellStyle name="Normal 2 15 3 2 3" xfId="12209"/>
    <cellStyle name="Normal 2 15 3 2 3 2" xfId="12211"/>
    <cellStyle name="Normal 2 15 3 2 3 3" xfId="12213"/>
    <cellStyle name="Normal 2 15 3 2 4" xfId="12215"/>
    <cellStyle name="Normal 2 15 3 2 4 2" xfId="27681"/>
    <cellStyle name="Normal 2 15 3 2 4 3" xfId="27682"/>
    <cellStyle name="Normal 2 15 3 2 5" xfId="1780"/>
    <cellStyle name="Normal 2 15 3 2 6" xfId="1786"/>
    <cellStyle name="Normal 2 15 3 3" xfId="27683"/>
    <cellStyle name="Normal 2 15 3 3 2" xfId="27686"/>
    <cellStyle name="Normal 2 15 3 3 3" xfId="27687"/>
    <cellStyle name="Normal 2 15 3 4" xfId="27689"/>
    <cellStyle name="Normal 2 15 3 4 2" xfId="27690"/>
    <cellStyle name="Normal 2 15 3 4 3" xfId="27693"/>
    <cellStyle name="Normal 2 15 3 5" xfId="21626"/>
    <cellStyle name="Normal 2 15 3 5 2" xfId="27694"/>
    <cellStyle name="Normal 2 15 3 5 3" xfId="27695"/>
    <cellStyle name="Normal 2 15 3 6" xfId="21628"/>
    <cellStyle name="Normal 2 15 3 6 2" xfId="27696"/>
    <cellStyle name="Normal 2 15 3 6 3" xfId="27697"/>
    <cellStyle name="Normal 2 15 3 7" xfId="27699"/>
    <cellStyle name="Normal 2 15 3 8" xfId="27701"/>
    <cellStyle name="Normal 2 15 4" xfId="27702"/>
    <cellStyle name="Normal 2 15 5" xfId="27704"/>
    <cellStyle name="Normal 2 16" xfId="27707"/>
    <cellStyle name="Normal 2 16 2" xfId="27709"/>
    <cellStyle name="Normal 2 16 2 2" xfId="27712"/>
    <cellStyle name="Normal 2 16 2 2 2" xfId="27714"/>
    <cellStyle name="Normal 2 16 2 2 3" xfId="27718"/>
    <cellStyle name="Normal 2 16 2 3" xfId="27722"/>
    <cellStyle name="Normal 2 16 2 3 2" xfId="27586"/>
    <cellStyle name="Normal 2 16 2 3 3" xfId="27589"/>
    <cellStyle name="Normal 2 16 2 4" xfId="27724"/>
    <cellStyle name="Normal 2 16 2 4 2" xfId="27612"/>
    <cellStyle name="Normal 2 16 2 4 3" xfId="27620"/>
    <cellStyle name="Normal 2 16 2 5" xfId="21776"/>
    <cellStyle name="Normal 2 16 2 6" xfId="21779"/>
    <cellStyle name="Normal 2 16 3" xfId="27726"/>
    <cellStyle name="Normal 2 16 3 2" xfId="27728"/>
    <cellStyle name="Normal 2 16 3 3" xfId="27730"/>
    <cellStyle name="Normal 2 16 4" xfId="27732"/>
    <cellStyle name="Normal 2 16 4 2" xfId="27734"/>
    <cellStyle name="Normal 2 16 4 3" xfId="17054"/>
    <cellStyle name="Normal 2 16 5" xfId="19703"/>
    <cellStyle name="Normal 2 16 5 2" xfId="27736"/>
    <cellStyle name="Normal 2 16 5 3" xfId="27738"/>
    <cellStyle name="Normal 2 16 6" xfId="19706"/>
    <cellStyle name="Normal 2 16 6 2" xfId="27740"/>
    <cellStyle name="Normal 2 16 6 3" xfId="27742"/>
    <cellStyle name="Normal 2 16 7" xfId="27744"/>
    <cellStyle name="Normal 2 16 8" xfId="27746"/>
    <cellStyle name="Normal 2 17" xfId="27748"/>
    <cellStyle name="Normal 2 17 2" xfId="19322"/>
    <cellStyle name="Normal 2 17 2 2" xfId="27750"/>
    <cellStyle name="Normal 2 17 2 2 2" xfId="23571"/>
    <cellStyle name="Normal 2 17 2 2 3" xfId="23574"/>
    <cellStyle name="Normal 2 17 2 3" xfId="27752"/>
    <cellStyle name="Normal 2 17 2 3 2" xfId="3548"/>
    <cellStyle name="Normal 2 17 2 3 3" xfId="3562"/>
    <cellStyle name="Normal 2 17 2 4" xfId="27754"/>
    <cellStyle name="Normal 2 17 2 4 2" xfId="23585"/>
    <cellStyle name="Normal 2 17 2 4 3" xfId="27756"/>
    <cellStyle name="Normal 2 17 2 5" xfId="21809"/>
    <cellStyle name="Normal 2 17 2 6" xfId="9145"/>
    <cellStyle name="Normal 2 17 3" xfId="27759"/>
    <cellStyle name="Normal 2 17 3 2" xfId="27761"/>
    <cellStyle name="Normal 2 17 3 3" xfId="27763"/>
    <cellStyle name="Normal 2 17 4" xfId="27765"/>
    <cellStyle name="Normal 2 17 4 2" xfId="27767"/>
    <cellStyle name="Normal 2 17 4 3" xfId="27769"/>
    <cellStyle name="Normal 2 17 5" xfId="27771"/>
    <cellStyle name="Normal 2 17 5 2" xfId="27773"/>
    <cellStyle name="Normal 2 17 5 3" xfId="27775"/>
    <cellStyle name="Normal 2 17 6" xfId="27777"/>
    <cellStyle name="Normal 2 17 6 2" xfId="27779"/>
    <cellStyle name="Normal 2 17 6 3" xfId="27781"/>
    <cellStyle name="Normal 2 17 7" xfId="27783"/>
    <cellStyle name="Normal 2 17 8" xfId="27785"/>
    <cellStyle name="Normal 2 18" xfId="27787"/>
    <cellStyle name="Normal 2 18 2" xfId="23294"/>
    <cellStyle name="Normal 2 18 2 2" xfId="27789"/>
    <cellStyle name="Normal 2 18 2 2 2" xfId="19382"/>
    <cellStyle name="Normal 2 18 2 2 3" xfId="27791"/>
    <cellStyle name="Normal 2 18 2 3" xfId="27793"/>
    <cellStyle name="Normal 2 18 2 3 2" xfId="6494"/>
    <cellStyle name="Normal 2 18 2 3 3" xfId="6501"/>
    <cellStyle name="Normal 2 18 2 4" xfId="27795"/>
    <cellStyle name="Normal 2 18 2 4 2" xfId="27797"/>
    <cellStyle name="Normal 2 18 2 4 3" xfId="27799"/>
    <cellStyle name="Normal 2 18 2 5" xfId="21840"/>
    <cellStyle name="Normal 2 18 2 6" xfId="21843"/>
    <cellStyle name="Normal 2 18 3" xfId="23297"/>
    <cellStyle name="Normal 2 18 3 2" xfId="27801"/>
    <cellStyle name="Normal 2 18 3 3" xfId="27803"/>
    <cellStyle name="Normal 2 18 4" xfId="27805"/>
    <cellStyle name="Normal 2 18 4 2" xfId="27807"/>
    <cellStyle name="Normal 2 18 4 3" xfId="27809"/>
    <cellStyle name="Normal 2 18 5" xfId="27811"/>
    <cellStyle name="Normal 2 18 5 2" xfId="27813"/>
    <cellStyle name="Normal 2 18 5 3" xfId="27815"/>
    <cellStyle name="Normal 2 18 6" xfId="27817"/>
    <cellStyle name="Normal 2 18 6 2" xfId="27819"/>
    <cellStyle name="Normal 2 18 6 3" xfId="27821"/>
    <cellStyle name="Normal 2 18 7" xfId="27823"/>
    <cellStyle name="Normal 2 18 8" xfId="27825"/>
    <cellStyle name="Normal 2 19" xfId="27827"/>
    <cellStyle name="Normal 2 19 2" xfId="27829"/>
    <cellStyle name="Normal 2 19 2 2" xfId="27831"/>
    <cellStyle name="Normal 2 19 2 2 2" xfId="27833"/>
    <cellStyle name="Normal 2 19 2 2 3" xfId="27835"/>
    <cellStyle name="Normal 2 19 2 3" xfId="27837"/>
    <cellStyle name="Normal 2 19 2 3 2" xfId="27839"/>
    <cellStyle name="Normal 2 19 2 3 3" xfId="27841"/>
    <cellStyle name="Normal 2 19 2 4" xfId="27843"/>
    <cellStyle name="Normal 2 19 2 4 2" xfId="27845"/>
    <cellStyle name="Normal 2 19 2 4 3" xfId="27847"/>
    <cellStyle name="Normal 2 19 2 5" xfId="21866"/>
    <cellStyle name="Normal 2 19 2 6" xfId="21869"/>
    <cellStyle name="Normal 2 19 3" xfId="27849"/>
    <cellStyle name="Normal 2 19 3 2" xfId="27851"/>
    <cellStyle name="Normal 2 19 3 3" xfId="27853"/>
    <cellStyle name="Normal 2 19 4" xfId="27855"/>
    <cellStyle name="Normal 2 19 4 2" xfId="27857"/>
    <cellStyle name="Normal 2 19 4 3" xfId="27859"/>
    <cellStyle name="Normal 2 19 5" xfId="27861"/>
    <cellStyle name="Normal 2 19 5 2" xfId="27863"/>
    <cellStyle name="Normal 2 19 5 3" xfId="27865"/>
    <cellStyle name="Normal 2 19 6" xfId="27867"/>
    <cellStyle name="Normal 2 19 6 2" xfId="27869"/>
    <cellStyle name="Normal 2 19 6 3" xfId="27871"/>
    <cellStyle name="Normal 2 19 7" xfId="27873"/>
    <cellStyle name="Normal 2 19 8" xfId="27875"/>
    <cellStyle name="Normal 2 2" xfId="27878"/>
    <cellStyle name="Normal 2 2 10" xfId="27879"/>
    <cellStyle name="Normal 2 2 10 2" xfId="27880"/>
    <cellStyle name="Normal 2 2 10 2 2" xfId="23576"/>
    <cellStyle name="Normal 2 2 10 2 2 2" xfId="17655"/>
    <cellStyle name="Normal 2 2 10 2 2 3" xfId="17677"/>
    <cellStyle name="Normal 2 2 10 2 3" xfId="23578"/>
    <cellStyle name="Normal 2 2 10 2 3 2" xfId="17756"/>
    <cellStyle name="Normal 2 2 10 2 3 3" xfId="17767"/>
    <cellStyle name="Normal 2 2 10 2 4" xfId="23580"/>
    <cellStyle name="Normal 2 2 10 2 4 2" xfId="17801"/>
    <cellStyle name="Normal 2 2 10 2 4 3" xfId="17809"/>
    <cellStyle name="Normal 2 2 10 2 5" xfId="27881"/>
    <cellStyle name="Normal 2 2 10 2 6" xfId="27884"/>
    <cellStyle name="Normal 2 2 10 3" xfId="27885"/>
    <cellStyle name="Normal 2 2 10 3 2" xfId="3564"/>
    <cellStyle name="Normal 2 2 10 3 3" xfId="3578"/>
    <cellStyle name="Normal 2 2 10 4" xfId="27886"/>
    <cellStyle name="Normal 2 2 10 4 2" xfId="27758"/>
    <cellStyle name="Normal 2 2 10 4 3" xfId="27888"/>
    <cellStyle name="Normal 2 2 10 5" xfId="27889"/>
    <cellStyle name="Normal 2 2 10 5 2" xfId="27891"/>
    <cellStyle name="Normal 2 2 10 5 3" xfId="27892"/>
    <cellStyle name="Normal 2 2 10 6" xfId="27893"/>
    <cellStyle name="Normal 2 2 10 6 2" xfId="27894"/>
    <cellStyle name="Normal 2 2 10 6 3" xfId="27895"/>
    <cellStyle name="Normal 2 2 10 7" xfId="11055"/>
    <cellStyle name="Normal 2 2 10 8" xfId="11057"/>
    <cellStyle name="Normal 2 2 11" xfId="27896"/>
    <cellStyle name="Normal 2 2 11 2" xfId="27897"/>
    <cellStyle name="Normal 2 2 11 2 2" xfId="27898"/>
    <cellStyle name="Normal 2 2 11 2 3" xfId="27899"/>
    <cellStyle name="Normal 2 2 11 3" xfId="27900"/>
    <cellStyle name="Normal 2 2 11 3 2" xfId="3786"/>
    <cellStyle name="Normal 2 2 11 3 3" xfId="3803"/>
    <cellStyle name="Normal 2 2 11 4" xfId="27901"/>
    <cellStyle name="Normal 2 2 11 4 2" xfId="3373"/>
    <cellStyle name="Normal 2 2 11 4 3" xfId="3379"/>
    <cellStyle name="Normal 2 2 11 5" xfId="27902"/>
    <cellStyle name="Normal 2 2 11 6" xfId="27905"/>
    <cellStyle name="Normal 2 2 12" xfId="27906"/>
    <cellStyle name="Normal 2 2 12 2" xfId="27907"/>
    <cellStyle name="Normal 2 2 12 3" xfId="27908"/>
    <cellStyle name="Normal 2 2 13" xfId="27909"/>
    <cellStyle name="Normal 2 2 13 2" xfId="27910"/>
    <cellStyle name="Normal 2 2 13 3" xfId="27911"/>
    <cellStyle name="Normal 2 2 14" xfId="17294"/>
    <cellStyle name="Normal 2 2 14 2" xfId="27913"/>
    <cellStyle name="Normal 2 2 14 3" xfId="27914"/>
    <cellStyle name="Normal 2 2 15" xfId="17296"/>
    <cellStyle name="Normal 2 2 15 2" xfId="27915"/>
    <cellStyle name="Normal 2 2 15 3" xfId="27916"/>
    <cellStyle name="Normal 2 2 16" xfId="27917"/>
    <cellStyle name="Normal 2 2 16 2" xfId="17123"/>
    <cellStyle name="Normal 2 2 16 2 2" xfId="27918"/>
    <cellStyle name="Normal 2 2 16 2 3" xfId="27919"/>
    <cellStyle name="Normal 2 2 16 3" xfId="17126"/>
    <cellStyle name="Normal 2 2 16 4" xfId="27921"/>
    <cellStyle name="Normal 2 2 17" xfId="27922"/>
    <cellStyle name="Normal 2 2 18" xfId="27923"/>
    <cellStyle name="Normal 2 2 2" xfId="27925"/>
    <cellStyle name="Normal 2 2 2 2" xfId="11641"/>
    <cellStyle name="Normal 2 2 2 2 2" xfId="27927"/>
    <cellStyle name="Normal 2 2 2 2 2 2" xfId="13134"/>
    <cellStyle name="Normal 2 2 2 2 2 2 2" xfId="13136"/>
    <cellStyle name="Normal 2 2 2 2 2 2 2 2" xfId="6903"/>
    <cellStyle name="Normal 2 2 2 2 2 2 2 3" xfId="1153"/>
    <cellStyle name="Normal 2 2 2 2 2 2 3" xfId="13139"/>
    <cellStyle name="Normal 2 2 2 2 2 2 3 2" xfId="27928"/>
    <cellStyle name="Normal 2 2 2 2 2 2 3 3" xfId="27929"/>
    <cellStyle name="Normal 2 2 2 2 2 2 4" xfId="27932"/>
    <cellStyle name="Normal 2 2 2 2 2 2 4 2" xfId="27933"/>
    <cellStyle name="Normal 2 2 2 2 2 2 4 3" xfId="27934"/>
    <cellStyle name="Normal 2 2 2 2 2 2 5" xfId="27936"/>
    <cellStyle name="Normal 2 2 2 2 2 2 6" xfId="27937"/>
    <cellStyle name="Normal 2 2 2 2 2 3" xfId="13142"/>
    <cellStyle name="Normal 2 2 2 2 2 3 2" xfId="13144"/>
    <cellStyle name="Normal 2 2 2 2 2 3 3" xfId="13146"/>
    <cellStyle name="Normal 2 2 2 2 2 4" xfId="13148"/>
    <cellStyle name="Normal 2 2 2 2 2 4 2" xfId="13150"/>
    <cellStyle name="Normal 2 2 2 2 2 4 3" xfId="13154"/>
    <cellStyle name="Normal 2 2 2 2 2 5" xfId="6925"/>
    <cellStyle name="Normal 2 2 2 2 2 5 2" xfId="6928"/>
    <cellStyle name="Normal 2 2 2 2 2 5 3" xfId="6683"/>
    <cellStyle name="Normal 2 2 2 2 2 6" xfId="6933"/>
    <cellStyle name="Normal 2 2 2 2 2 6 2" xfId="6938"/>
    <cellStyle name="Normal 2 2 2 2 2 6 3" xfId="6693"/>
    <cellStyle name="Normal 2 2 2 2 2 7" xfId="6041"/>
    <cellStyle name="Normal 2 2 2 2 2 8" xfId="6046"/>
    <cellStyle name="Normal 2 2 2 2 3" xfId="27939"/>
    <cellStyle name="Normal 2 2 2 2 3 2" xfId="13171"/>
    <cellStyle name="Normal 2 2 2 2 3 2 2" xfId="13173"/>
    <cellStyle name="Normal 2 2 2 2 3 2 3" xfId="13176"/>
    <cellStyle name="Normal 2 2 2 2 3 3" xfId="13178"/>
    <cellStyle name="Normal 2 2 2 2 3 3 2" xfId="13180"/>
    <cellStyle name="Normal 2 2 2 2 3 3 3" xfId="13182"/>
    <cellStyle name="Normal 2 2 2 2 3 4" xfId="13184"/>
    <cellStyle name="Normal 2 2 2 2 3 4 2" xfId="13186"/>
    <cellStyle name="Normal 2 2 2 2 3 4 3" xfId="13188"/>
    <cellStyle name="Normal 2 2 2 2 3 5" xfId="13190"/>
    <cellStyle name="Normal 2 2 2 2 3 6" xfId="13194"/>
    <cellStyle name="Normal 2 2 2 2 4" xfId="27941"/>
    <cellStyle name="Normal 2 2 2 2 4 2" xfId="13202"/>
    <cellStyle name="Normal 2 2 2 2 4 3" xfId="13206"/>
    <cellStyle name="Normal 2 2 2 2 5" xfId="27942"/>
    <cellStyle name="Normal 2 2 2 2 5 2" xfId="13214"/>
    <cellStyle name="Normal 2 2 2 2 5 3" xfId="27943"/>
    <cellStyle name="Normal 2 2 2 2 6" xfId="27944"/>
    <cellStyle name="Normal 2 2 2 2 6 2" xfId="13217"/>
    <cellStyle name="Normal 2 2 2 2 6 3" xfId="27945"/>
    <cellStyle name="Normal 2 2 2 2 7" xfId="27946"/>
    <cellStyle name="Normal 2 2 2 2 7 2" xfId="13219"/>
    <cellStyle name="Normal 2 2 2 2 7 3" xfId="27947"/>
    <cellStyle name="Normal 2 2 2 2 8" xfId="27948"/>
    <cellStyle name="Normal 2 2 2 2 9" xfId="27949"/>
    <cellStyle name="Normal 2 2 2 3" xfId="27952"/>
    <cellStyle name="Normal 2 2 2 3 2" xfId="27954"/>
    <cellStyle name="Normal 2 2 2 3 2 2" xfId="13242"/>
    <cellStyle name="Normal 2 2 2 3 2 3" xfId="13246"/>
    <cellStyle name="Normal 2 2 2 3 3" xfId="27956"/>
    <cellStyle name="Normal 2 2 2 3 3 2" xfId="11104"/>
    <cellStyle name="Normal 2 2 2 3 3 3" xfId="11107"/>
    <cellStyle name="Normal 2 2 2 3 4" xfId="27957"/>
    <cellStyle name="Normal 2 2 2 3 4 2" xfId="13327"/>
    <cellStyle name="Normal 2 2 2 3 4 3" xfId="13332"/>
    <cellStyle name="Normal 2 2 2 3 5" xfId="27958"/>
    <cellStyle name="Normal 2 2 2 3 6" xfId="27959"/>
    <cellStyle name="Normal 2 2 2 4" xfId="27961"/>
    <cellStyle name="Normal 2 2 2 4 2" xfId="27962"/>
    <cellStyle name="Normal 2 2 2 4 3" xfId="27963"/>
    <cellStyle name="Normal 2 2 2 5" xfId="27966"/>
    <cellStyle name="Normal 2 2 2 5 2" xfId="20444"/>
    <cellStyle name="Normal 2 2 2 5 3" xfId="20446"/>
    <cellStyle name="Normal 2 2 2 6" xfId="27969"/>
    <cellStyle name="Normal 2 2 2 6 2" xfId="27970"/>
    <cellStyle name="Normal 2 2 2 6 3" xfId="27971"/>
    <cellStyle name="Normal 2 2 2 7" xfId="27972"/>
    <cellStyle name="Normal 2 2 2 7 2" xfId="27973"/>
    <cellStyle name="Normal 2 2 2 7 3" xfId="27974"/>
    <cellStyle name="Normal 2 2 2 8" xfId="27975"/>
    <cellStyle name="Normal 2 2 2 9" xfId="26509"/>
    <cellStyle name="Normal 2 2 2_SSP Pph 21 Th 2014" xfId="27976"/>
    <cellStyle name="Normal 2 2 3" xfId="10129"/>
    <cellStyle name="Normal 2 2 3 2" xfId="27979"/>
    <cellStyle name="Normal 2 2 3 2 2" xfId="27981"/>
    <cellStyle name="Normal 2 2 3 2 2 2" xfId="26140"/>
    <cellStyle name="Normal 2 2 3 2 2 3" xfId="27983"/>
    <cellStyle name="Normal 2 2 3 2 3" xfId="27985"/>
    <cellStyle name="Normal 2 2 3 2 3 2" xfId="11236"/>
    <cellStyle name="Normal 2 2 3 2 3 3" xfId="11238"/>
    <cellStyle name="Normal 2 2 3 2 4" xfId="20484"/>
    <cellStyle name="Normal 2 2 3 2 4 2" xfId="26405"/>
    <cellStyle name="Normal 2 2 3 2 4 3" xfId="27986"/>
    <cellStyle name="Normal 2 2 3 2 5" xfId="20486"/>
    <cellStyle name="Normal 2 2 3 2 6" xfId="27987"/>
    <cellStyle name="Normal 2 2 3 3" xfId="27990"/>
    <cellStyle name="Normal 2 2 3 3 2" xfId="27992"/>
    <cellStyle name="Normal 2 2 3 3 3" xfId="27994"/>
    <cellStyle name="Normal 2 2 3 4" xfId="27996"/>
    <cellStyle name="Normal 2 2 3 4 2" xfId="27997"/>
    <cellStyle name="Normal 2 2 3 4 3" xfId="27998"/>
    <cellStyle name="Normal 2 2 3 5" xfId="27999"/>
    <cellStyle name="Normal 2 2 3 5 2" xfId="28000"/>
    <cellStyle name="Normal 2 2 3 5 3" xfId="28001"/>
    <cellStyle name="Normal 2 2 3 6" xfId="28002"/>
    <cellStyle name="Normal 2 2 3 6 2" xfId="28003"/>
    <cellStyle name="Normal 2 2 3 6 3" xfId="28004"/>
    <cellStyle name="Normal 2 2 3 7" xfId="28005"/>
    <cellStyle name="Normal 2 2 3 8" xfId="28007"/>
    <cellStyle name="Normal 2 2 4" xfId="10134"/>
    <cellStyle name="Normal 2 2 4 2" xfId="28009"/>
    <cellStyle name="Normal 2 2 4 2 2" xfId="28010"/>
    <cellStyle name="Normal 2 2 4 2 2 2" xfId="15081"/>
    <cellStyle name="Normal 2 2 4 2 2 3" xfId="15083"/>
    <cellStyle name="Normal 2 2 4 2 3" xfId="28011"/>
    <cellStyle name="Normal 2 2 4 2 3 2" xfId="8799"/>
    <cellStyle name="Normal 2 2 4 2 3 3" xfId="8803"/>
    <cellStyle name="Normal 2 2 4 2 4" xfId="28012"/>
    <cellStyle name="Normal 2 2 4 2 4 2" xfId="28013"/>
    <cellStyle name="Normal 2 2 4 2 4 3" xfId="28014"/>
    <cellStyle name="Normal 2 2 4 2 5" xfId="28015"/>
    <cellStyle name="Normal 2 2 4 2 6" xfId="28016"/>
    <cellStyle name="Normal 2 2 4 3" xfId="9208"/>
    <cellStyle name="Normal 2 2 4 3 2" xfId="28017"/>
    <cellStyle name="Normal 2 2 4 3 3" xfId="28018"/>
    <cellStyle name="Normal 2 2 4 4" xfId="28019"/>
    <cellStyle name="Normal 2 2 4 4 2" xfId="28020"/>
    <cellStyle name="Normal 2 2 4 4 3" xfId="28021"/>
    <cellStyle name="Normal 2 2 4 5" xfId="28022"/>
    <cellStyle name="Normal 2 2 4 5 2" xfId="28023"/>
    <cellStyle name="Normal 2 2 4 5 3" xfId="28024"/>
    <cellStyle name="Normal 2 2 4 6" xfId="28025"/>
    <cellStyle name="Normal 2 2 4 6 2" xfId="28026"/>
    <cellStyle name="Normal 2 2 4 6 3" xfId="28027"/>
    <cellStyle name="Normal 2 2 4 7" xfId="28028"/>
    <cellStyle name="Normal 2 2 4 8" xfId="28029"/>
    <cellStyle name="Normal 2 2 5" xfId="28031"/>
    <cellStyle name="Normal 2 2 5 2" xfId="28032"/>
    <cellStyle name="Normal 2 2 5 2 2" xfId="28033"/>
    <cellStyle name="Normal 2 2 5 2 2 2" xfId="28034"/>
    <cellStyle name="Normal 2 2 5 2 2 3" xfId="19506"/>
    <cellStyle name="Normal 2 2 5 2 3" xfId="25981"/>
    <cellStyle name="Normal 2 2 5 2 3 2" xfId="11549"/>
    <cellStyle name="Normal 2 2 5 2 3 3" xfId="11552"/>
    <cellStyle name="Normal 2 2 5 2 4" xfId="25983"/>
    <cellStyle name="Normal 2 2 5 2 4 2" xfId="28035"/>
    <cellStyle name="Normal 2 2 5 2 4 3" xfId="19570"/>
    <cellStyle name="Normal 2 2 5 2 5" xfId="28036"/>
    <cellStyle name="Normal 2 2 5 2 6" xfId="28037"/>
    <cellStyle name="Normal 2 2 5 3" xfId="28038"/>
    <cellStyle name="Normal 2 2 5 3 2" xfId="28039"/>
    <cellStyle name="Normal 2 2 5 3 3" xfId="28040"/>
    <cellStyle name="Normal 2 2 5 4" xfId="28041"/>
    <cellStyle name="Normal 2 2 5 4 2" xfId="28042"/>
    <cellStyle name="Normal 2 2 5 4 3" xfId="28043"/>
    <cellStyle name="Normal 2 2 5 5" xfId="28044"/>
    <cellStyle name="Normal 2 2 5 5 2" xfId="28045"/>
    <cellStyle name="Normal 2 2 5 5 3" xfId="28046"/>
    <cellStyle name="Normal 2 2 5 6" xfId="28047"/>
    <cellStyle name="Normal 2 2 5 6 2" xfId="28048"/>
    <cellStyle name="Normal 2 2 5 6 3" xfId="28049"/>
    <cellStyle name="Normal 2 2 5 7" xfId="28050"/>
    <cellStyle name="Normal 2 2 5 8" xfId="28051"/>
    <cellStyle name="Normal 2 2 6" xfId="17429"/>
    <cellStyle name="Normal 2 2 6 2" xfId="27565"/>
    <cellStyle name="Normal 2 2 6 2 2" xfId="28052"/>
    <cellStyle name="Normal 2 2 6 2 2 2" xfId="28053"/>
    <cellStyle name="Normal 2 2 6 2 2 3" xfId="28054"/>
    <cellStyle name="Normal 2 2 6 2 3" xfId="28055"/>
    <cellStyle name="Normal 2 2 6 2 3 2" xfId="28056"/>
    <cellStyle name="Normal 2 2 6 2 3 3" xfId="28057"/>
    <cellStyle name="Normal 2 2 6 2 4" xfId="28058"/>
    <cellStyle name="Normal 2 2 6 2 4 2" xfId="28059"/>
    <cellStyle name="Normal 2 2 6 2 4 3" xfId="28060"/>
    <cellStyle name="Normal 2 2 6 2 5" xfId="28061"/>
    <cellStyle name="Normal 2 2 6 2 6" xfId="28063"/>
    <cellStyle name="Normal 2 2 6 3" xfId="27568"/>
    <cellStyle name="Normal 2 2 6 3 2" xfId="28064"/>
    <cellStyle name="Normal 2 2 6 3 3" xfId="28065"/>
    <cellStyle name="Normal 2 2 6 4" xfId="19077"/>
    <cellStyle name="Normal 2 2 6 4 2" xfId="19080"/>
    <cellStyle name="Normal 2 2 6 4 3" xfId="19085"/>
    <cellStyle name="Normal 2 2 6 5" xfId="19097"/>
    <cellStyle name="Normal 2 2 6 5 2" xfId="19100"/>
    <cellStyle name="Normal 2 2 6 5 3" xfId="19103"/>
    <cellStyle name="Normal 2 2 6 6" xfId="19106"/>
    <cellStyle name="Normal 2 2 6 6 2" xfId="13658"/>
    <cellStyle name="Normal 2 2 6 6 3" xfId="13662"/>
    <cellStyle name="Normal 2 2 6 7" xfId="19109"/>
    <cellStyle name="Normal 2 2 6 8" xfId="19114"/>
    <cellStyle name="Normal 2 2 7" xfId="17431"/>
    <cellStyle name="Normal 2 2 7 2" xfId="28066"/>
    <cellStyle name="Normal 2 2 7 2 2" xfId="20250"/>
    <cellStyle name="Normal 2 2 7 2 2 2" xfId="20252"/>
    <cellStyle name="Normal 2 2 7 2 2 3" xfId="20254"/>
    <cellStyle name="Normal 2 2 7 2 3" xfId="20256"/>
    <cellStyle name="Normal 2 2 7 2 3 2" xfId="20258"/>
    <cellStyle name="Normal 2 2 7 2 3 3" xfId="20260"/>
    <cellStyle name="Normal 2 2 7 2 4" xfId="20262"/>
    <cellStyle name="Normal 2 2 7 2 4 2" xfId="28067"/>
    <cellStyle name="Normal 2 2 7 2 4 3" xfId="28068"/>
    <cellStyle name="Normal 2 2 7 2 5" xfId="20264"/>
    <cellStyle name="Normal 2 2 7 2 6" xfId="20266"/>
    <cellStyle name="Normal 2 2 7 3" xfId="28069"/>
    <cellStyle name="Normal 2 2 7 3 2" xfId="28070"/>
    <cellStyle name="Normal 2 2 7 3 3" xfId="28071"/>
    <cellStyle name="Normal 2 2 7 4" xfId="19125"/>
    <cellStyle name="Normal 2 2 7 4 2" xfId="19128"/>
    <cellStyle name="Normal 2 2 7 4 3" xfId="19130"/>
    <cellStyle name="Normal 2 2 7 5" xfId="19136"/>
    <cellStyle name="Normal 2 2 7 5 2" xfId="19140"/>
    <cellStyle name="Normal 2 2 7 5 3" xfId="19143"/>
    <cellStyle name="Normal 2 2 7 6" xfId="19146"/>
    <cellStyle name="Normal 2 2 7 6 2" xfId="14092"/>
    <cellStyle name="Normal 2 2 7 6 3" xfId="14893"/>
    <cellStyle name="Normal 2 2 7 7" xfId="19149"/>
    <cellStyle name="Normal 2 2 7 8" xfId="19158"/>
    <cellStyle name="Normal 2 2 8" xfId="28072"/>
    <cellStyle name="Normal 2 2 8 2" xfId="28073"/>
    <cellStyle name="Normal 2 2 8 2 2" xfId="28074"/>
    <cellStyle name="Normal 2 2 8 2 2 2" xfId="5349"/>
    <cellStyle name="Normal 2 2 8 2 2 3" xfId="28075"/>
    <cellStyle name="Normal 2 2 8 2 3" xfId="28076"/>
    <cellStyle name="Normal 2 2 8 2 3 2" xfId="28077"/>
    <cellStyle name="Normal 2 2 8 2 3 3" xfId="28078"/>
    <cellStyle name="Normal 2 2 8 2 4" xfId="28079"/>
    <cellStyle name="Normal 2 2 8 2 4 2" xfId="28080"/>
    <cellStyle name="Normal 2 2 8 2 4 3" xfId="28081"/>
    <cellStyle name="Normal 2 2 8 2 5" xfId="28082"/>
    <cellStyle name="Normal 2 2 8 2 6" xfId="12675"/>
    <cellStyle name="Normal 2 2 8 3" xfId="28083"/>
    <cellStyle name="Normal 2 2 8 3 2" xfId="28084"/>
    <cellStyle name="Normal 2 2 8 3 3" xfId="28085"/>
    <cellStyle name="Normal 2 2 8 4" xfId="19169"/>
    <cellStyle name="Normal 2 2 8 4 2" xfId="19172"/>
    <cellStyle name="Normal 2 2 8 4 3" xfId="19174"/>
    <cellStyle name="Normal 2 2 8 5" xfId="19176"/>
    <cellStyle name="Normal 2 2 8 5 2" xfId="19180"/>
    <cellStyle name="Normal 2 2 8 5 3" xfId="19182"/>
    <cellStyle name="Normal 2 2 8 6" xfId="19184"/>
    <cellStyle name="Normal 2 2 8 6 2" xfId="14934"/>
    <cellStyle name="Normal 2 2 8 6 3" xfId="14942"/>
    <cellStyle name="Normal 2 2 8 7" xfId="19187"/>
    <cellStyle name="Normal 2 2 8 8" xfId="19189"/>
    <cellStyle name="Normal 2 2 9" xfId="28087"/>
    <cellStyle name="Normal 2 2 9 2" xfId="28088"/>
    <cellStyle name="Normal 2 2 9 2 2" xfId="28089"/>
    <cellStyle name="Normal 2 2 9 2 2 2" xfId="28090"/>
    <cellStyle name="Normal 2 2 9 2 2 3" xfId="28091"/>
    <cellStyle name="Normal 2 2 9 2 3" xfId="28092"/>
    <cellStyle name="Normal 2 2 9 2 3 2" xfId="28093"/>
    <cellStyle name="Normal 2 2 9 2 3 3" xfId="28094"/>
    <cellStyle name="Normal 2 2 9 2 4" xfId="28095"/>
    <cellStyle name="Normal 2 2 9 2 4 2" xfId="28096"/>
    <cellStyle name="Normal 2 2 9 2 4 3" xfId="28097"/>
    <cellStyle name="Normal 2 2 9 2 5" xfId="28098"/>
    <cellStyle name="Normal 2 2 9 2 6" xfId="28099"/>
    <cellStyle name="Normal 2 2 9 3" xfId="28100"/>
    <cellStyle name="Normal 2 2 9 3 2" xfId="28101"/>
    <cellStyle name="Normal 2 2 9 3 3" xfId="28102"/>
    <cellStyle name="Normal 2 2 9 4" xfId="19194"/>
    <cellStyle name="Normal 2 2 9 4 2" xfId="28103"/>
    <cellStyle name="Normal 2 2 9 4 3" xfId="28104"/>
    <cellStyle name="Normal 2 2 9 5" xfId="19197"/>
    <cellStyle name="Normal 2 2 9 5 2" xfId="28105"/>
    <cellStyle name="Normal 2 2 9 5 3" xfId="28106"/>
    <cellStyle name="Normal 2 2 9 6" xfId="23236"/>
    <cellStyle name="Normal 2 2 9 6 2" xfId="28107"/>
    <cellStyle name="Normal 2 2 9 6 3" xfId="28108"/>
    <cellStyle name="Normal 2 2 9 7" xfId="28109"/>
    <cellStyle name="Normal 2 2 9 8" xfId="28110"/>
    <cellStyle name="Normal 2 2_DATA PAYROLL MAP FEB 13" xfId="18694"/>
    <cellStyle name="Normal 2 20" xfId="27668"/>
    <cellStyle name="Normal 2 20 2" xfId="27671"/>
    <cellStyle name="Normal 2 20 2 2" xfId="27674"/>
    <cellStyle name="Normal 2 20 2 2 2" xfId="10521"/>
    <cellStyle name="Normal 2 20 2 2 3" xfId="28111"/>
    <cellStyle name="Normal 2 20 2 3" xfId="27676"/>
    <cellStyle name="Normal 2 20 2 3 2" xfId="28113"/>
    <cellStyle name="Normal 2 20 2 3 3" xfId="28114"/>
    <cellStyle name="Normal 2 20 2 4" xfId="28115"/>
    <cellStyle name="Normal 2 20 2 4 2" xfId="28116"/>
    <cellStyle name="Normal 2 20 2 4 3" xfId="28119"/>
    <cellStyle name="Normal 2 20 2 5" xfId="21620"/>
    <cellStyle name="Normal 2 20 2 6" xfId="21622"/>
    <cellStyle name="Normal 2 20 3" xfId="27678"/>
    <cellStyle name="Normal 2 20 3 2" xfId="27680"/>
    <cellStyle name="Normal 2 20 3 3" xfId="27684"/>
    <cellStyle name="Normal 2 20 4" xfId="27703"/>
    <cellStyle name="Normal 2 20 4 2" xfId="28120"/>
    <cellStyle name="Normal 2 20 4 3" xfId="28121"/>
    <cellStyle name="Normal 2 20 5" xfId="27705"/>
    <cellStyle name="Normal 2 20 5 2" xfId="28122"/>
    <cellStyle name="Normal 2 20 5 3" xfId="28123"/>
    <cellStyle name="Normal 2 20 6" xfId="28124"/>
    <cellStyle name="Normal 2 20 6 2" xfId="28125"/>
    <cellStyle name="Normal 2 20 6 3" xfId="6302"/>
    <cellStyle name="Normal 2 20 7" xfId="28126"/>
    <cellStyle name="Normal 2 20 8" xfId="28127"/>
    <cellStyle name="Normal 2 21" xfId="27708"/>
    <cellStyle name="Normal 2 21 2" xfId="27710"/>
    <cellStyle name="Normal 2 21 2 2" xfId="27713"/>
    <cellStyle name="Normal 2 21 2 2 2" xfId="27715"/>
    <cellStyle name="Normal 2 21 2 2 3" xfId="27719"/>
    <cellStyle name="Normal 2 21 2 3" xfId="27723"/>
    <cellStyle name="Normal 2 21 2 3 2" xfId="27587"/>
    <cellStyle name="Normal 2 21 2 3 3" xfId="27590"/>
    <cellStyle name="Normal 2 21 2 4" xfId="27725"/>
    <cellStyle name="Normal 2 21 2 4 2" xfId="27613"/>
    <cellStyle name="Normal 2 21 2 4 3" xfId="27621"/>
    <cellStyle name="Normal 2 21 2 5" xfId="21777"/>
    <cellStyle name="Normal 2 21 2 6" xfId="21780"/>
    <cellStyle name="Normal 2 21 3" xfId="27727"/>
    <cellStyle name="Normal 2 21 3 2" xfId="27729"/>
    <cellStyle name="Normal 2 21 3 3" xfId="27731"/>
    <cellStyle name="Normal 2 21 4" xfId="27733"/>
    <cellStyle name="Normal 2 21 4 2" xfId="27735"/>
    <cellStyle name="Normal 2 21 4 3" xfId="17055"/>
    <cellStyle name="Normal 2 21 5" xfId="19704"/>
    <cellStyle name="Normal 2 21 5 2" xfId="27737"/>
    <cellStyle name="Normal 2 21 5 3" xfId="27739"/>
    <cellStyle name="Normal 2 21 6" xfId="19707"/>
    <cellStyle name="Normal 2 21 6 2" xfId="27741"/>
    <cellStyle name="Normal 2 21 6 3" xfId="27743"/>
    <cellStyle name="Normal 2 21 7" xfId="27745"/>
    <cellStyle name="Normal 2 21 8" xfId="27747"/>
    <cellStyle name="Normal 2 22" xfId="27749"/>
    <cellStyle name="Normal 2 22 2" xfId="19323"/>
    <cellStyle name="Normal 2 22 2 2" xfId="27751"/>
    <cellStyle name="Normal 2 22 2 2 2" xfId="23572"/>
    <cellStyle name="Normal 2 22 2 2 3" xfId="23575"/>
    <cellStyle name="Normal 2 22 2 3" xfId="27753"/>
    <cellStyle name="Normal 2 22 2 3 2" xfId="3549"/>
    <cellStyle name="Normal 2 22 2 3 3" xfId="3563"/>
    <cellStyle name="Normal 2 22 2 4" xfId="27755"/>
    <cellStyle name="Normal 2 22 2 4 2" xfId="23586"/>
    <cellStyle name="Normal 2 22 2 4 3" xfId="27757"/>
    <cellStyle name="Normal 2 22 2 5" xfId="21810"/>
    <cellStyle name="Normal 2 22 2 6" xfId="9146"/>
    <cellStyle name="Normal 2 22 3" xfId="27760"/>
    <cellStyle name="Normal 2 22 3 2" xfId="27762"/>
    <cellStyle name="Normal 2 22 3 3" xfId="27764"/>
    <cellStyle name="Normal 2 22 4" xfId="27766"/>
    <cellStyle name="Normal 2 22 4 2" xfId="27768"/>
    <cellStyle name="Normal 2 22 4 3" xfId="27770"/>
    <cellStyle name="Normal 2 22 5" xfId="27772"/>
    <cellStyle name="Normal 2 22 5 2" xfId="27774"/>
    <cellStyle name="Normal 2 22 5 3" xfId="27776"/>
    <cellStyle name="Normal 2 22 6" xfId="27778"/>
    <cellStyle name="Normal 2 22 6 2" xfId="27780"/>
    <cellStyle name="Normal 2 22 6 3" xfId="27782"/>
    <cellStyle name="Normal 2 22 7" xfId="27784"/>
    <cellStyle name="Normal 2 22 8" xfId="27786"/>
    <cellStyle name="Normal 2 23" xfId="27788"/>
    <cellStyle name="Normal 2 23 2" xfId="23295"/>
    <cellStyle name="Normal 2 23 2 2" xfId="27790"/>
    <cellStyle name="Normal 2 23 2 2 2" xfId="19383"/>
    <cellStyle name="Normal 2 23 2 2 3" xfId="27792"/>
    <cellStyle name="Normal 2 23 2 3" xfId="27794"/>
    <cellStyle name="Normal 2 23 2 3 2" xfId="6495"/>
    <cellStyle name="Normal 2 23 2 3 3" xfId="6502"/>
    <cellStyle name="Normal 2 23 2 4" xfId="27796"/>
    <cellStyle name="Normal 2 23 2 4 2" xfId="27798"/>
    <cellStyle name="Normal 2 23 2 4 3" xfId="27800"/>
    <cellStyle name="Normal 2 23 2 5" xfId="21841"/>
    <cellStyle name="Normal 2 23 2 5 2" xfId="28128"/>
    <cellStyle name="Normal 2 23 2 5 3" xfId="28129"/>
    <cellStyle name="Normal 2 23 2 6" xfId="21844"/>
    <cellStyle name="Normal 2 23 2 7" xfId="28130"/>
    <cellStyle name="Normal 2 23 3" xfId="23298"/>
    <cellStyle name="Normal 2 23 3 2" xfId="27802"/>
    <cellStyle name="Normal 2 23 3 3" xfId="27804"/>
    <cellStyle name="Normal 2 23 4" xfId="27806"/>
    <cellStyle name="Normal 2 23 4 2" xfId="27808"/>
    <cellStyle name="Normal 2 23 4 3" xfId="27810"/>
    <cellStyle name="Normal 2 23 5" xfId="27812"/>
    <cellStyle name="Normal 2 23 5 2" xfId="27814"/>
    <cellStyle name="Normal 2 23 5 2 2" xfId="28131"/>
    <cellStyle name="Normal 2 23 5 2 3" xfId="28132"/>
    <cellStyle name="Normal 2 23 5 3" xfId="27816"/>
    <cellStyle name="Normal 2 23 5 4" xfId="28133"/>
    <cellStyle name="Normal 2 23 6" xfId="27818"/>
    <cellStyle name="Normal 2 23 6 2" xfId="27820"/>
    <cellStyle name="Normal 2 23 6 2 2" xfId="1974"/>
    <cellStyle name="Normal 2 23 6 2 3" xfId="13626"/>
    <cellStyle name="Normal 2 23 6 3" xfId="27822"/>
    <cellStyle name="Normal 2 23 6 4" xfId="28134"/>
    <cellStyle name="Normal 2 23 7" xfId="27824"/>
    <cellStyle name="Normal 2 23 8" xfId="27826"/>
    <cellStyle name="Normal 2 24" xfId="27828"/>
    <cellStyle name="Normal 2 24 2" xfId="27830"/>
    <cellStyle name="Normal 2 24 2 2" xfId="27832"/>
    <cellStyle name="Normal 2 24 2 2 2" xfId="27834"/>
    <cellStyle name="Normal 2 24 2 2 3" xfId="27836"/>
    <cellStyle name="Normal 2 24 2 3" xfId="27838"/>
    <cellStyle name="Normal 2 24 2 3 2" xfId="27840"/>
    <cellStyle name="Normal 2 24 2 3 3" xfId="27842"/>
    <cellStyle name="Normal 2 24 2 4" xfId="27844"/>
    <cellStyle name="Normal 2 24 2 4 2" xfId="27846"/>
    <cellStyle name="Normal 2 24 2 4 3" xfId="27848"/>
    <cellStyle name="Normal 2 24 2 5" xfId="21867"/>
    <cellStyle name="Normal 2 24 2 5 2" xfId="28135"/>
    <cellStyle name="Normal 2 24 2 5 3" xfId="28136"/>
    <cellStyle name="Normal 2 24 2 6" xfId="21870"/>
    <cellStyle name="Normal 2 24 2 7" xfId="28137"/>
    <cellStyle name="Normal 2 24 3" xfId="27850"/>
    <cellStyle name="Normal 2 24 3 2" xfId="27852"/>
    <cellStyle name="Normal 2 24 3 3" xfId="27854"/>
    <cellStyle name="Normal 2 24 4" xfId="27856"/>
    <cellStyle name="Normal 2 24 4 2" xfId="27858"/>
    <cellStyle name="Normal 2 24 4 3" xfId="27860"/>
    <cellStyle name="Normal 2 24 5" xfId="27862"/>
    <cellStyle name="Normal 2 24 5 2" xfId="27864"/>
    <cellStyle name="Normal 2 24 5 2 2" xfId="28138"/>
    <cellStyle name="Normal 2 24 5 2 3" xfId="28139"/>
    <cellStyle name="Normal 2 24 5 3" xfId="27866"/>
    <cellStyle name="Normal 2 24 5 4" xfId="28140"/>
    <cellStyle name="Normal 2 24 6" xfId="27868"/>
    <cellStyle name="Normal 2 24 6 2" xfId="27870"/>
    <cellStyle name="Normal 2 24 6 2 2" xfId="28141"/>
    <cellStyle name="Normal 2 24 6 2 3" xfId="28142"/>
    <cellStyle name="Normal 2 24 6 3" xfId="27872"/>
    <cellStyle name="Normal 2 24 6 4" xfId="28143"/>
    <cellStyle name="Normal 2 24 7" xfId="27874"/>
    <cellStyle name="Normal 2 24 8" xfId="27876"/>
    <cellStyle name="Normal 2 25" xfId="28144"/>
    <cellStyle name="Normal 2 25 2" xfId="28146"/>
    <cellStyle name="Normal 2 25 2 2" xfId="28148"/>
    <cellStyle name="Normal 2 25 2 2 2" xfId="9316"/>
    <cellStyle name="Normal 2 25 2 2 3" xfId="9324"/>
    <cellStyle name="Normal 2 25 2 3" xfId="28150"/>
    <cellStyle name="Normal 2 25 2 3 2" xfId="11123"/>
    <cellStyle name="Normal 2 25 2 3 3" xfId="11128"/>
    <cellStyle name="Normal 2 25 2 4" xfId="28152"/>
    <cellStyle name="Normal 2 25 2 4 2" xfId="28154"/>
    <cellStyle name="Normal 2 25 2 4 3" xfId="28156"/>
    <cellStyle name="Normal 2 25 2 5" xfId="28158"/>
    <cellStyle name="Normal 2 25 2 5 2" xfId="28160"/>
    <cellStyle name="Normal 2 25 2 5 3" xfId="28162"/>
    <cellStyle name="Normal 2 25 2 6" xfId="28164"/>
    <cellStyle name="Normal 2 25 2 7" xfId="28166"/>
    <cellStyle name="Normal 2 25 3" xfId="28168"/>
    <cellStyle name="Normal 2 25 3 2" xfId="28170"/>
    <cellStyle name="Normal 2 25 3 3" xfId="28172"/>
    <cellStyle name="Normal 2 25 4" xfId="28175"/>
    <cellStyle name="Normal 2 25 4 2" xfId="28177"/>
    <cellStyle name="Normal 2 25 4 3" xfId="24342"/>
    <cellStyle name="Normal 2 25 5" xfId="28180"/>
    <cellStyle name="Normal 2 25 5 2" xfId="28182"/>
    <cellStyle name="Normal 2 25 5 2 2" xfId="11624"/>
    <cellStyle name="Normal 2 25 5 2 3" xfId="11635"/>
    <cellStyle name="Normal 2 25 5 3" xfId="24359"/>
    <cellStyle name="Normal 2 25 5 4" xfId="24362"/>
    <cellStyle name="Normal 2 25 6" xfId="28184"/>
    <cellStyle name="Normal 2 25 6 2" xfId="28186"/>
    <cellStyle name="Normal 2 25 6 2 2" xfId="28188"/>
    <cellStyle name="Normal 2 25 6 2 3" xfId="28190"/>
    <cellStyle name="Normal 2 25 6 3" xfId="24365"/>
    <cellStyle name="Normal 2 25 6 4" xfId="24368"/>
    <cellStyle name="Normal 2 25 7" xfId="28192"/>
    <cellStyle name="Normal 2 25 8" xfId="28194"/>
    <cellStyle name="Normal 2 26" xfId="28196"/>
    <cellStyle name="Normal 2 26 2" xfId="28198"/>
    <cellStyle name="Normal 2 26 2 2" xfId="28200"/>
    <cellStyle name="Normal 2 26 2 2 2" xfId="28202"/>
    <cellStyle name="Normal 2 26 2 2 3" xfId="28204"/>
    <cellStyle name="Normal 2 26 2 3" xfId="28207"/>
    <cellStyle name="Normal 2 26 2 3 2" xfId="28210"/>
    <cellStyle name="Normal 2 26 2 3 3" xfId="28213"/>
    <cellStyle name="Normal 2 26 2 4" xfId="28216"/>
    <cellStyle name="Normal 2 26 2 4 2" xfId="28218"/>
    <cellStyle name="Normal 2 26 2 4 3" xfId="28220"/>
    <cellStyle name="Normal 2 26 2 5" xfId="25668"/>
    <cellStyle name="Normal 2 26 2 5 2" xfId="28222"/>
    <cellStyle name="Normal 2 26 2 5 3" xfId="28224"/>
    <cellStyle name="Normal 2 26 2 6" xfId="25671"/>
    <cellStyle name="Normal 2 26 2 7" xfId="28226"/>
    <cellStyle name="Normal 2 26 3" xfId="28228"/>
    <cellStyle name="Normal 2 26 3 2" xfId="28230"/>
    <cellStyle name="Normal 2 26 3 3" xfId="28232"/>
    <cellStyle name="Normal 2 26 4" xfId="28234"/>
    <cellStyle name="Normal 2 26 4 2" xfId="28236"/>
    <cellStyle name="Normal 2 26 4 3" xfId="24380"/>
    <cellStyle name="Normal 2 26 5" xfId="28238"/>
    <cellStyle name="Normal 2 26 5 2" xfId="28240"/>
    <cellStyle name="Normal 2 26 5 2 2" xfId="28242"/>
    <cellStyle name="Normal 2 26 5 2 3" xfId="28244"/>
    <cellStyle name="Normal 2 26 5 3" xfId="24396"/>
    <cellStyle name="Normal 2 26 5 4" xfId="24399"/>
    <cellStyle name="Normal 2 26 6" xfId="28246"/>
    <cellStyle name="Normal 2 26 6 2" xfId="28248"/>
    <cellStyle name="Normal 2 26 6 2 2" xfId="28250"/>
    <cellStyle name="Normal 2 26 6 2 3" xfId="28252"/>
    <cellStyle name="Normal 2 26 6 3" xfId="24402"/>
    <cellStyle name="Normal 2 26 6 4" xfId="24405"/>
    <cellStyle name="Normal 2 26 7" xfId="28254"/>
    <cellStyle name="Normal 2 26 8" xfId="28256"/>
    <cellStyle name="Normal 2 27" xfId="4563"/>
    <cellStyle name="Normal 2 27 2" xfId="7028"/>
    <cellStyle name="Normal 2 27 2 2" xfId="7031"/>
    <cellStyle name="Normal 2 27 2 2 2" xfId="9398"/>
    <cellStyle name="Normal 2 27 2 2 3" xfId="28258"/>
    <cellStyle name="Normal 2 27 2 3" xfId="7034"/>
    <cellStyle name="Normal 2 27 2 3 2" xfId="9403"/>
    <cellStyle name="Normal 2 27 2 3 3" xfId="28260"/>
    <cellStyle name="Normal 2 27 2 4" xfId="28262"/>
    <cellStyle name="Normal 2 27 2 4 2" xfId="9409"/>
    <cellStyle name="Normal 2 27 2 4 3" xfId="28264"/>
    <cellStyle name="Normal 2 27 2 5" xfId="28266"/>
    <cellStyle name="Normal 2 27 2 5 2" xfId="28268"/>
    <cellStyle name="Normal 2 27 2 5 3" xfId="28270"/>
    <cellStyle name="Normal 2 27 2 6" xfId="28272"/>
    <cellStyle name="Normal 2 27 2 7" xfId="28274"/>
    <cellStyle name="Normal 2 27 3" xfId="7037"/>
    <cellStyle name="Normal 2 27 3 2" xfId="28276"/>
    <cellStyle name="Normal 2 27 3 3" xfId="28278"/>
    <cellStyle name="Normal 2 27 4" xfId="7040"/>
    <cellStyle name="Normal 2 27 4 2" xfId="28280"/>
    <cellStyle name="Normal 2 27 4 3" xfId="24421"/>
    <cellStyle name="Normal 2 27 5" xfId="28282"/>
    <cellStyle name="Normal 2 27 5 2" xfId="28284"/>
    <cellStyle name="Normal 2 27 5 2 2" xfId="16427"/>
    <cellStyle name="Normal 2 27 5 2 3" xfId="16432"/>
    <cellStyle name="Normal 2 27 5 3" xfId="24428"/>
    <cellStyle name="Normal 2 27 5 4" xfId="24431"/>
    <cellStyle name="Normal 2 27 6" xfId="28286"/>
    <cellStyle name="Normal 2 27 6 2" xfId="28288"/>
    <cellStyle name="Normal 2 27 6 2 2" xfId="16470"/>
    <cellStyle name="Normal 2 27 6 2 3" xfId="16477"/>
    <cellStyle name="Normal 2 27 6 3" xfId="24434"/>
    <cellStyle name="Normal 2 27 6 4" xfId="24437"/>
    <cellStyle name="Normal 2 27 7" xfId="28290"/>
    <cellStyle name="Normal 2 27 8" xfId="28292"/>
    <cellStyle name="Normal 2 28" xfId="816"/>
    <cellStyle name="Normal 2 28 2" xfId="7043"/>
    <cellStyle name="Normal 2 28 2 2" xfId="4191"/>
    <cellStyle name="Normal 2 28 2 2 2" xfId="28294"/>
    <cellStyle name="Normal 2 28 2 2 3" xfId="28298"/>
    <cellStyle name="Normal 2 28 2 3" xfId="7046"/>
    <cellStyle name="Normal 2 28 2 3 2" xfId="28300"/>
    <cellStyle name="Normal 2 28 2 3 3" xfId="28306"/>
    <cellStyle name="Normal 2 28 2 4" xfId="28308"/>
    <cellStyle name="Normal 2 28 2 4 2" xfId="28310"/>
    <cellStyle name="Normal 2 28 2 4 3" xfId="28314"/>
    <cellStyle name="Normal 2 28 2 5" xfId="28317"/>
    <cellStyle name="Normal 2 28 2 5 2" xfId="28320"/>
    <cellStyle name="Normal 2 28 2 5 3" xfId="28325"/>
    <cellStyle name="Normal 2 28 2 6" xfId="28328"/>
    <cellStyle name="Normal 2 28 2 7" xfId="28331"/>
    <cellStyle name="Normal 2 28 3" xfId="7049"/>
    <cellStyle name="Normal 2 28 3 2" xfId="13483"/>
    <cellStyle name="Normal 2 28 3 3" xfId="28334"/>
    <cellStyle name="Normal 2 28 4" xfId="7052"/>
    <cellStyle name="Normal 2 28 4 2" xfId="28336"/>
    <cellStyle name="Normal 2 28 4 3" xfId="28339"/>
    <cellStyle name="Normal 2 28 5" xfId="28341"/>
    <cellStyle name="Normal 2 28 5 2" xfId="28343"/>
    <cellStyle name="Normal 2 28 5 2 2" xfId="16862"/>
    <cellStyle name="Normal 2 28 5 2 3" xfId="16869"/>
    <cellStyle name="Normal 2 28 5 3" xfId="28345"/>
    <cellStyle name="Normal 2 28 5 4" xfId="28347"/>
    <cellStyle name="Normal 2 28 6" xfId="22626"/>
    <cellStyle name="Normal 2 28 6 2" xfId="22629"/>
    <cellStyle name="Normal 2 28 6 2 2" xfId="16894"/>
    <cellStyle name="Normal 2 28 6 2 3" xfId="16901"/>
    <cellStyle name="Normal 2 28 6 3" xfId="22632"/>
    <cellStyle name="Normal 2 28 6 4" xfId="25800"/>
    <cellStyle name="Normal 2 28 7" xfId="22635"/>
    <cellStyle name="Normal 2 28 8" xfId="22640"/>
    <cellStyle name="Normal 2 29" xfId="1000"/>
    <cellStyle name="Normal 2 29 2" xfId="2942"/>
    <cellStyle name="Normal 2 29 2 2" xfId="2946"/>
    <cellStyle name="Normal 2 29 2 2 2" xfId="21302"/>
    <cellStyle name="Normal 2 29 2 2 3" xfId="6521"/>
    <cellStyle name="Normal 2 29 2 3" xfId="467"/>
    <cellStyle name="Normal 2 29 2 3 2" xfId="21343"/>
    <cellStyle name="Normal 2 29 2 3 3" xfId="1530"/>
    <cellStyle name="Normal 2 29 2 4" xfId="482"/>
    <cellStyle name="Normal 2 29 2 4 2" xfId="21490"/>
    <cellStyle name="Normal 2 29 2 4 3" xfId="1542"/>
    <cellStyle name="Normal 2 29 2 5" xfId="28351"/>
    <cellStyle name="Normal 2 29 2 5 2" xfId="24564"/>
    <cellStyle name="Normal 2 29 2 5 3" xfId="199"/>
    <cellStyle name="Normal 2 29 2 6" xfId="28354"/>
    <cellStyle name="Normal 2 29 2 7" xfId="28357"/>
    <cellStyle name="Normal 2 29 3" xfId="2953"/>
    <cellStyle name="Normal 2 29 3 2" xfId="28359"/>
    <cellStyle name="Normal 2 29 3 3" xfId="497"/>
    <cellStyle name="Normal 2 29 4" xfId="2960"/>
    <cellStyle name="Normal 2 29 4 2" xfId="28361"/>
    <cellStyle name="Normal 2 29 4 3" xfId="508"/>
    <cellStyle name="Normal 2 29 5" xfId="28363"/>
    <cellStyle name="Normal 2 29 5 2" xfId="28365"/>
    <cellStyle name="Normal 2 29 5 2 2" xfId="28368"/>
    <cellStyle name="Normal 2 29 5 2 3" xfId="28372"/>
    <cellStyle name="Normal 2 29 5 3" xfId="520"/>
    <cellStyle name="Normal 2 29 5 4" xfId="530"/>
    <cellStyle name="Normal 2 29 6" xfId="22647"/>
    <cellStyle name="Normal 2 29 6 2" xfId="28374"/>
    <cellStyle name="Normal 2 29 6 2 2" xfId="28377"/>
    <cellStyle name="Normal 2 29 6 2 3" xfId="28381"/>
    <cellStyle name="Normal 2 29 6 3" xfId="542"/>
    <cellStyle name="Normal 2 29 6 4" xfId="551"/>
    <cellStyle name="Normal 2 29 7" xfId="22650"/>
    <cellStyle name="Normal 2 29 8" xfId="28383"/>
    <cellStyle name="Normal 2 3" xfId="28386"/>
    <cellStyle name="Normal 2 3 10" xfId="28387"/>
    <cellStyle name="Normal 2 3 10 2" xfId="28388"/>
    <cellStyle name="Normal 2 3 10 3" xfId="28389"/>
    <cellStyle name="Normal 2 3 11" xfId="28390"/>
    <cellStyle name="Normal 2 3 12" xfId="28391"/>
    <cellStyle name="Normal 2 3 2" xfId="28393"/>
    <cellStyle name="Normal 2 3 2 2" xfId="28394"/>
    <cellStyle name="Normal 2 3 2 2 2" xfId="28395"/>
    <cellStyle name="Normal 2 3 2 2 2 2" xfId="5875"/>
    <cellStyle name="Normal 2 3 2 2 2 3" xfId="5879"/>
    <cellStyle name="Normal 2 3 2 2 3" xfId="28396"/>
    <cellStyle name="Normal 2 3 2 2 3 2" xfId="4305"/>
    <cellStyle name="Normal 2 3 2 2 3 3" xfId="6058"/>
    <cellStyle name="Normal 2 3 2 2 4" xfId="28397"/>
    <cellStyle name="Normal 2 3 2 2 4 2" xfId="28398"/>
    <cellStyle name="Normal 2 3 2 2 4 3" xfId="28399"/>
    <cellStyle name="Normal 2 3 2 2 5" xfId="28400"/>
    <cellStyle name="Normal 2 3 2 2 6" xfId="17233"/>
    <cellStyle name="Normal 2 3 2 3" xfId="28401"/>
    <cellStyle name="Normal 2 3 2 3 2" xfId="28402"/>
    <cellStyle name="Normal 2 3 2 3 3" xfId="28403"/>
    <cellStyle name="Normal 2 3 2 4" xfId="28404"/>
    <cellStyle name="Normal 2 3 2 4 2" xfId="28405"/>
    <cellStyle name="Normal 2 3 2 4 3" xfId="28406"/>
    <cellStyle name="Normal 2 3 2 5" xfId="28407"/>
    <cellStyle name="Normal 2 3 2 5 2" xfId="28408"/>
    <cellStyle name="Normal 2 3 2 5 3" xfId="28409"/>
    <cellStyle name="Normal 2 3 2 6" xfId="28410"/>
    <cellStyle name="Normal 2 3 2 6 2" xfId="28411"/>
    <cellStyle name="Normal 2 3 2 6 3" xfId="28412"/>
    <cellStyle name="Normal 2 3 2 7" xfId="28413"/>
    <cellStyle name="Normal 2 3 2 8" xfId="28414"/>
    <cellStyle name="Normal 2 3 3" xfId="10143"/>
    <cellStyle name="Normal 2 3 3 2" xfId="28415"/>
    <cellStyle name="Normal 2 3 3 2 2" xfId="28416"/>
    <cellStyle name="Normal 2 3 3 2 2 2" xfId="28417"/>
    <cellStyle name="Normal 2 3 3 2 2 3" xfId="28418"/>
    <cellStyle name="Normal 2 3 3 2 3" xfId="28419"/>
    <cellStyle name="Normal 2 3 3 2 3 2" xfId="28420"/>
    <cellStyle name="Normal 2 3 3 2 3 3" xfId="28421"/>
    <cellStyle name="Normal 2 3 3 2 4" xfId="28422"/>
    <cellStyle name="Normal 2 3 3 2 4 2" xfId="28423"/>
    <cellStyle name="Normal 2 3 3 2 4 3" xfId="28424"/>
    <cellStyle name="Normal 2 3 3 2 5" xfId="28425"/>
    <cellStyle name="Normal 2 3 3 2 6" xfId="17306"/>
    <cellStyle name="Normal 2 3 3 3" xfId="28426"/>
    <cellStyle name="Normal 2 3 3 3 2" xfId="28427"/>
    <cellStyle name="Normal 2 3 3 3 3" xfId="28428"/>
    <cellStyle name="Normal 2 3 3 4" xfId="28429"/>
    <cellStyle name="Normal 2 3 3 4 2" xfId="28430"/>
    <cellStyle name="Normal 2 3 3 4 3" xfId="28431"/>
    <cellStyle name="Normal 2 3 3 5" xfId="28432"/>
    <cellStyle name="Normal 2 3 3 5 2" xfId="28433"/>
    <cellStyle name="Normal 2 3 3 5 3" xfId="28434"/>
    <cellStyle name="Normal 2 3 3 6" xfId="28435"/>
    <cellStyle name="Normal 2 3 3 6 2" xfId="28436"/>
    <cellStyle name="Normal 2 3 3 6 3" xfId="28437"/>
    <cellStyle name="Normal 2 3 3 7" xfId="28438"/>
    <cellStyle name="Normal 2 3 3 8" xfId="28440"/>
    <cellStyle name="Normal 2 3 4" xfId="10144"/>
    <cellStyle name="Normal 2 3 4 2" xfId="28441"/>
    <cellStyle name="Normal 2 3 4 2 2" xfId="9696"/>
    <cellStyle name="Normal 2 3 4 2 2 2" xfId="9699"/>
    <cellStyle name="Normal 2 3 4 2 2 3" xfId="9702"/>
    <cellStyle name="Normal 2 3 4 2 3" xfId="9705"/>
    <cellStyle name="Normal 2 3 4 2 3 2" xfId="9707"/>
    <cellStyle name="Normal 2 3 4 2 3 3" xfId="9709"/>
    <cellStyle name="Normal 2 3 4 2 4" xfId="9712"/>
    <cellStyle name="Normal 2 3 4 2 4 2" xfId="9714"/>
    <cellStyle name="Normal 2 3 4 2 4 3" xfId="9716"/>
    <cellStyle name="Normal 2 3 4 2 5" xfId="9718"/>
    <cellStyle name="Normal 2 3 4 2 6" xfId="17361"/>
    <cellStyle name="Normal 2 3 4 3" xfId="28442"/>
    <cellStyle name="Normal 2 3 4 3 2" xfId="28443"/>
    <cellStyle name="Normal 2 3 4 3 3" xfId="28444"/>
    <cellStyle name="Normal 2 3 4 4" xfId="28445"/>
    <cellStyle name="Normal 2 3 4 4 2" xfId="28446"/>
    <cellStyle name="Normal 2 3 4 4 3" xfId="28447"/>
    <cellStyle name="Normal 2 3 4 5" xfId="28448"/>
    <cellStyle name="Normal 2 3 4 5 2" xfId="28449"/>
    <cellStyle name="Normal 2 3 4 5 3" xfId="28450"/>
    <cellStyle name="Normal 2 3 4 6" xfId="28451"/>
    <cellStyle name="Normal 2 3 4 6 2" xfId="28452"/>
    <cellStyle name="Normal 2 3 4 6 3" xfId="28453"/>
    <cellStyle name="Normal 2 3 4 7" xfId="28454"/>
    <cellStyle name="Normal 2 3 4 8" xfId="28455"/>
    <cellStyle name="Normal 2 3 5" xfId="27522"/>
    <cellStyle name="Normal 2 3 5 2" xfId="27877"/>
    <cellStyle name="Normal 2 3 5 2 2" xfId="27924"/>
    <cellStyle name="Normal 2 3 5 2 2 2" xfId="11637"/>
    <cellStyle name="Normal 2 3 5 2 2 3" xfId="27950"/>
    <cellStyle name="Normal 2 3 5 2 3" xfId="10128"/>
    <cellStyle name="Normal 2 3 5 2 3 2" xfId="27977"/>
    <cellStyle name="Normal 2 3 5 2 3 3" xfId="27988"/>
    <cellStyle name="Normal 2 3 5 2 4" xfId="10133"/>
    <cellStyle name="Normal 2 3 5 2 4 2" xfId="28008"/>
    <cellStyle name="Normal 2 3 5 2 4 3" xfId="9207"/>
    <cellStyle name="Normal 2 3 5 2 5" xfId="28030"/>
    <cellStyle name="Normal 2 3 5 2 6" xfId="17428"/>
    <cellStyle name="Normal 2 3 5 3" xfId="28385"/>
    <cellStyle name="Normal 2 3 5 3 2" xfId="28392"/>
    <cellStyle name="Normal 2 3 5 3 3" xfId="10142"/>
    <cellStyle name="Normal 2 3 5 4" xfId="28457"/>
    <cellStyle name="Normal 2 3 5 4 2" xfId="28459"/>
    <cellStyle name="Normal 2 3 5 4 3" xfId="10212"/>
    <cellStyle name="Normal 2 3 5 5" xfId="28461"/>
    <cellStyle name="Normal 2 3 5 5 2" xfId="28463"/>
    <cellStyle name="Normal 2 3 5 5 3" xfId="10224"/>
    <cellStyle name="Normal 2 3 5 6" xfId="28465"/>
    <cellStyle name="Normal 2 3 5 6 2" xfId="28467"/>
    <cellStyle name="Normal 2 3 5 6 3" xfId="10234"/>
    <cellStyle name="Normal 2 3 5 7" xfId="28469"/>
    <cellStyle name="Normal 2 3 5 8" xfId="28471"/>
    <cellStyle name="Normal 2 3 6" xfId="17435"/>
    <cellStyle name="Normal 2 3 6 2" xfId="28473"/>
    <cellStyle name="Normal 2 3 6 2 2" xfId="20715"/>
    <cellStyle name="Normal 2 3 6 2 3" xfId="20722"/>
    <cellStyle name="Normal 2 3 6 3" xfId="28475"/>
    <cellStyle name="Normal 2 3 6 3 2" xfId="28477"/>
    <cellStyle name="Normal 2 3 6 3 3" xfId="28479"/>
    <cellStyle name="Normal 2 3 6 4" xfId="19223"/>
    <cellStyle name="Normal 2 3 6 4 2" xfId="19227"/>
    <cellStyle name="Normal 2 3 6 4 3" xfId="19231"/>
    <cellStyle name="Normal 2 3 6 5" xfId="19235"/>
    <cellStyle name="Normal 2 3 6 6" xfId="19245"/>
    <cellStyle name="Normal 2 3 7" xfId="17438"/>
    <cellStyle name="Normal 2 3 7 2" xfId="28481"/>
    <cellStyle name="Normal 2 3 7 3" xfId="28483"/>
    <cellStyle name="Normal 2 3 8" xfId="28485"/>
    <cellStyle name="Normal 2 3 8 2" xfId="28487"/>
    <cellStyle name="Normal 2 3 8 3" xfId="28489"/>
    <cellStyle name="Normal 2 3 9" xfId="28492"/>
    <cellStyle name="Normal 2 3 9 2" xfId="28494"/>
    <cellStyle name="Normal 2 3 9 3" xfId="28496"/>
    <cellStyle name="Normal 2 3_05 REPORT PAJAK DAN ACC" xfId="22959"/>
    <cellStyle name="Normal 2 30" xfId="28145"/>
    <cellStyle name="Normal 2 30 2" xfId="28147"/>
    <cellStyle name="Normal 2 30 2 2" xfId="28149"/>
    <cellStyle name="Normal 2 30 2 2 2" xfId="9317"/>
    <cellStyle name="Normal 2 30 2 2 3" xfId="9325"/>
    <cellStyle name="Normal 2 30 2 3" xfId="28151"/>
    <cellStyle name="Normal 2 30 2 3 2" xfId="11124"/>
    <cellStyle name="Normal 2 30 2 3 3" xfId="11129"/>
    <cellStyle name="Normal 2 30 2 4" xfId="28153"/>
    <cellStyle name="Normal 2 30 2 4 2" xfId="28155"/>
    <cellStyle name="Normal 2 30 2 4 3" xfId="28157"/>
    <cellStyle name="Normal 2 30 2 5" xfId="28159"/>
    <cellStyle name="Normal 2 30 2 5 2" xfId="28161"/>
    <cellStyle name="Normal 2 30 2 5 3" xfId="28163"/>
    <cellStyle name="Normal 2 30 2 6" xfId="28165"/>
    <cellStyle name="Normal 2 30 2 7" xfId="28167"/>
    <cellStyle name="Normal 2 30 3" xfId="28169"/>
    <cellStyle name="Normal 2 30 3 2" xfId="28171"/>
    <cellStyle name="Normal 2 30 3 3" xfId="28173"/>
    <cellStyle name="Normal 2 30 4" xfId="28176"/>
    <cellStyle name="Normal 2 30 4 2" xfId="28178"/>
    <cellStyle name="Normal 2 30 4 3" xfId="24343"/>
    <cellStyle name="Normal 2 30 5" xfId="28181"/>
    <cellStyle name="Normal 2 30 5 2" xfId="28183"/>
    <cellStyle name="Normal 2 30 5 2 2" xfId="11625"/>
    <cellStyle name="Normal 2 30 5 2 3" xfId="11636"/>
    <cellStyle name="Normal 2 30 5 3" xfId="24360"/>
    <cellStyle name="Normal 2 30 5 4" xfId="24363"/>
    <cellStyle name="Normal 2 30 6" xfId="28185"/>
    <cellStyle name="Normal 2 30 6 2" xfId="28187"/>
    <cellStyle name="Normal 2 30 6 2 2" xfId="28189"/>
    <cellStyle name="Normal 2 30 6 2 3" xfId="28191"/>
    <cellStyle name="Normal 2 30 6 3" xfId="24366"/>
    <cellStyle name="Normal 2 30 6 4" xfId="24369"/>
    <cellStyle name="Normal 2 30 7" xfId="28193"/>
    <cellStyle name="Normal 2 30 8" xfId="28195"/>
    <cellStyle name="Normal 2 31" xfId="28197"/>
    <cellStyle name="Normal 2 31 2" xfId="28199"/>
    <cellStyle name="Normal 2 31 2 2" xfId="28201"/>
    <cellStyle name="Normal 2 31 2 2 2" xfId="28203"/>
    <cellStyle name="Normal 2 31 2 2 3" xfId="28205"/>
    <cellStyle name="Normal 2 31 2 3" xfId="28208"/>
    <cellStyle name="Normal 2 31 2 3 2" xfId="28211"/>
    <cellStyle name="Normal 2 31 2 3 3" xfId="28214"/>
    <cellStyle name="Normal 2 31 2 4" xfId="28217"/>
    <cellStyle name="Normal 2 31 2 4 2" xfId="28219"/>
    <cellStyle name="Normal 2 31 2 4 3" xfId="28221"/>
    <cellStyle name="Normal 2 31 2 5" xfId="25669"/>
    <cellStyle name="Normal 2 31 2 5 2" xfId="28223"/>
    <cellStyle name="Normal 2 31 2 5 3" xfId="28225"/>
    <cellStyle name="Normal 2 31 2 6" xfId="25672"/>
    <cellStyle name="Normal 2 31 2 7" xfId="28227"/>
    <cellStyle name="Normal 2 31 3" xfId="28229"/>
    <cellStyle name="Normal 2 31 3 2" xfId="28231"/>
    <cellStyle name="Normal 2 31 3 3" xfId="28233"/>
    <cellStyle name="Normal 2 31 4" xfId="28235"/>
    <cellStyle name="Normal 2 31 4 2" xfId="28237"/>
    <cellStyle name="Normal 2 31 4 3" xfId="24381"/>
    <cellStyle name="Normal 2 31 5" xfId="28239"/>
    <cellStyle name="Normal 2 31 5 2" xfId="28241"/>
    <cellStyle name="Normal 2 31 5 2 2" xfId="28243"/>
    <cellStyle name="Normal 2 31 5 2 3" xfId="28245"/>
    <cellStyle name="Normal 2 31 5 3" xfId="24397"/>
    <cellStyle name="Normal 2 31 5 4" xfId="24400"/>
    <cellStyle name="Normal 2 31 6" xfId="28247"/>
    <cellStyle name="Normal 2 31 6 2" xfId="28249"/>
    <cellStyle name="Normal 2 31 6 2 2" xfId="28251"/>
    <cellStyle name="Normal 2 31 6 2 3" xfId="28253"/>
    <cellStyle name="Normal 2 31 6 3" xfId="24403"/>
    <cellStyle name="Normal 2 31 6 4" xfId="24406"/>
    <cellStyle name="Normal 2 31 7" xfId="28255"/>
    <cellStyle name="Normal 2 31 8" xfId="28257"/>
    <cellStyle name="Normal 2 32" xfId="4564"/>
    <cellStyle name="Normal 2 32 2" xfId="7029"/>
    <cellStyle name="Normal 2 32 2 2" xfId="7032"/>
    <cellStyle name="Normal 2 32 2 2 2" xfId="9399"/>
    <cellStyle name="Normal 2 32 2 2 3" xfId="28259"/>
    <cellStyle name="Normal 2 32 2 3" xfId="7035"/>
    <cellStyle name="Normal 2 32 2 3 2" xfId="9404"/>
    <cellStyle name="Normal 2 32 2 3 3" xfId="28261"/>
    <cellStyle name="Normal 2 32 2 4" xfId="28263"/>
    <cellStyle name="Normal 2 32 2 4 2" xfId="9410"/>
    <cellStyle name="Normal 2 32 2 4 3" xfId="28265"/>
    <cellStyle name="Normal 2 32 2 5" xfId="28267"/>
    <cellStyle name="Normal 2 32 2 5 2" xfId="28269"/>
    <cellStyle name="Normal 2 32 2 5 3" xfId="28271"/>
    <cellStyle name="Normal 2 32 2 6" xfId="28273"/>
    <cellStyle name="Normal 2 32 2 7" xfId="28275"/>
    <cellStyle name="Normal 2 32 3" xfId="7038"/>
    <cellStyle name="Normal 2 32 3 2" xfId="28277"/>
    <cellStyle name="Normal 2 32 3 3" xfId="28279"/>
    <cellStyle name="Normal 2 32 4" xfId="7041"/>
    <cellStyle name="Normal 2 32 4 2" xfId="28281"/>
    <cellStyle name="Normal 2 32 4 3" xfId="24422"/>
    <cellStyle name="Normal 2 32 5" xfId="28283"/>
    <cellStyle name="Normal 2 32 5 2" xfId="28285"/>
    <cellStyle name="Normal 2 32 5 2 2" xfId="16428"/>
    <cellStyle name="Normal 2 32 5 2 3" xfId="16433"/>
    <cellStyle name="Normal 2 32 5 3" xfId="24429"/>
    <cellStyle name="Normal 2 32 5 4" xfId="24432"/>
    <cellStyle name="Normal 2 32 6" xfId="28287"/>
    <cellStyle name="Normal 2 32 6 2" xfId="28289"/>
    <cellStyle name="Normal 2 32 6 2 2" xfId="16471"/>
    <cellStyle name="Normal 2 32 6 2 3" xfId="16478"/>
    <cellStyle name="Normal 2 32 6 3" xfId="24435"/>
    <cellStyle name="Normal 2 32 6 4" xfId="24438"/>
    <cellStyle name="Normal 2 32 7" xfId="28291"/>
    <cellStyle name="Normal 2 32 8" xfId="28293"/>
    <cellStyle name="Normal 2 33" xfId="817"/>
    <cellStyle name="Normal 2 33 2" xfId="7044"/>
    <cellStyle name="Normal 2 33 2 2" xfId="4192"/>
    <cellStyle name="Normal 2 33 2 2 2" xfId="28295"/>
    <cellStyle name="Normal 2 33 2 2 3" xfId="28299"/>
    <cellStyle name="Normal 2 33 2 3" xfId="7047"/>
    <cellStyle name="Normal 2 33 2 3 2" xfId="28301"/>
    <cellStyle name="Normal 2 33 2 3 3" xfId="28307"/>
    <cellStyle name="Normal 2 33 2 4" xfId="28309"/>
    <cellStyle name="Normal 2 33 2 4 2" xfId="28311"/>
    <cellStyle name="Normal 2 33 2 4 3" xfId="28315"/>
    <cellStyle name="Normal 2 33 2 5" xfId="28318"/>
    <cellStyle name="Normal 2 33 2 5 2" xfId="28321"/>
    <cellStyle name="Normal 2 33 2 5 3" xfId="28326"/>
    <cellStyle name="Normal 2 33 2 6" xfId="28329"/>
    <cellStyle name="Normal 2 33 2 7" xfId="28332"/>
    <cellStyle name="Normal 2 33 3" xfId="7050"/>
    <cellStyle name="Normal 2 33 3 2" xfId="13484"/>
    <cellStyle name="Normal 2 33 3 3" xfId="28335"/>
    <cellStyle name="Normal 2 33 4" xfId="7053"/>
    <cellStyle name="Normal 2 33 4 2" xfId="28337"/>
    <cellStyle name="Normal 2 33 4 3" xfId="28340"/>
    <cellStyle name="Normal 2 33 5" xfId="28342"/>
    <cellStyle name="Normal 2 33 5 2" xfId="28344"/>
    <cellStyle name="Normal 2 33 5 2 2" xfId="16863"/>
    <cellStyle name="Normal 2 33 5 2 3" xfId="16870"/>
    <cellStyle name="Normal 2 33 5 3" xfId="28346"/>
    <cellStyle name="Normal 2 33 5 4" xfId="28348"/>
    <cellStyle name="Normal 2 33 6" xfId="22627"/>
    <cellStyle name="Normal 2 33 6 2" xfId="22630"/>
    <cellStyle name="Normal 2 33 6 2 2" xfId="16895"/>
    <cellStyle name="Normal 2 33 6 2 3" xfId="16902"/>
    <cellStyle name="Normal 2 33 6 3" xfId="22633"/>
    <cellStyle name="Normal 2 33 6 4" xfId="25801"/>
    <cellStyle name="Normal 2 33 7" xfId="22636"/>
    <cellStyle name="Normal 2 33 8" xfId="22641"/>
    <cellStyle name="Normal 2 34" xfId="1001"/>
    <cellStyle name="Normal 2 34 2" xfId="2943"/>
    <cellStyle name="Normal 2 34 2 2" xfId="2947"/>
    <cellStyle name="Normal 2 34 2 2 2" xfId="21303"/>
    <cellStyle name="Normal 2 34 2 2 3" xfId="6522"/>
    <cellStyle name="Normal 2 34 2 3" xfId="468"/>
    <cellStyle name="Normal 2 34 2 3 2" xfId="21344"/>
    <cellStyle name="Normal 2 34 2 3 3" xfId="1531"/>
    <cellStyle name="Normal 2 34 2 4" xfId="483"/>
    <cellStyle name="Normal 2 34 2 4 2" xfId="21491"/>
    <cellStyle name="Normal 2 34 2 4 3" xfId="1543"/>
    <cellStyle name="Normal 2 34 2 5" xfId="28352"/>
    <cellStyle name="Normal 2 34 2 5 2" xfId="24565"/>
    <cellStyle name="Normal 2 34 2 5 3" xfId="200"/>
    <cellStyle name="Normal 2 34 2 6" xfId="28355"/>
    <cellStyle name="Normal 2 34 2 7" xfId="28358"/>
    <cellStyle name="Normal 2 34 3" xfId="2954"/>
    <cellStyle name="Normal 2 34 3 2" xfId="28360"/>
    <cellStyle name="Normal 2 34 3 3" xfId="498"/>
    <cellStyle name="Normal 2 34 4" xfId="2961"/>
    <cellStyle name="Normal 2 34 4 2" xfId="28362"/>
    <cellStyle name="Normal 2 34 4 3" xfId="509"/>
    <cellStyle name="Normal 2 34 5" xfId="28364"/>
    <cellStyle name="Normal 2 34 5 2" xfId="28366"/>
    <cellStyle name="Normal 2 34 5 2 2" xfId="28369"/>
    <cellStyle name="Normal 2 34 5 2 3" xfId="28373"/>
    <cellStyle name="Normal 2 34 5 3" xfId="521"/>
    <cellStyle name="Normal 2 34 5 4" xfId="531"/>
    <cellStyle name="Normal 2 34 6" xfId="22648"/>
    <cellStyle name="Normal 2 34 6 2" xfId="28375"/>
    <cellStyle name="Normal 2 34 6 2 2" xfId="28378"/>
    <cellStyle name="Normal 2 34 6 2 3" xfId="28382"/>
    <cellStyle name="Normal 2 34 6 3" xfId="543"/>
    <cellStyle name="Normal 2 34 6 4" xfId="552"/>
    <cellStyle name="Normal 2 34 7" xfId="22651"/>
    <cellStyle name="Normal 2 34 8" xfId="28384"/>
    <cellStyle name="Normal 2 35" xfId="7055"/>
    <cellStyle name="Normal 2 35 2" xfId="2970"/>
    <cellStyle name="Normal 2 35 2 2" xfId="7058"/>
    <cellStyle name="Normal 2 35 2 2 2" xfId="28497"/>
    <cellStyle name="Normal 2 35 2 2 3" xfId="28499"/>
    <cellStyle name="Normal 2 35 2 3" xfId="7061"/>
    <cellStyle name="Normal 2 35 2 3 2" xfId="28501"/>
    <cellStyle name="Normal 2 35 2 3 3" xfId="28503"/>
    <cellStyle name="Normal 2 35 2 4" xfId="28505"/>
    <cellStyle name="Normal 2 35 2 4 2" xfId="28507"/>
    <cellStyle name="Normal 2 35 2 4 3" xfId="28509"/>
    <cellStyle name="Normal 2 35 2 5" xfId="28512"/>
    <cellStyle name="Normal 2 35 2 5 2" xfId="28515"/>
    <cellStyle name="Normal 2 35 2 5 3" xfId="28518"/>
    <cellStyle name="Normal 2 35 2 6" xfId="28521"/>
    <cellStyle name="Normal 2 35 2 7" xfId="28524"/>
    <cellStyle name="Normal 2 35 3" xfId="7064"/>
    <cellStyle name="Normal 2 35 3 2" xfId="28526"/>
    <cellStyle name="Normal 2 35 3 3" xfId="28529"/>
    <cellStyle name="Normal 2 35 4" xfId="7067"/>
    <cellStyle name="Normal 2 35 4 2" xfId="28531"/>
    <cellStyle name="Normal 2 35 4 3" xfId="28534"/>
    <cellStyle name="Normal 2 35 5" xfId="28536"/>
    <cellStyle name="Normal 2 35 5 2" xfId="28538"/>
    <cellStyle name="Normal 2 35 5 2 2" xfId="17039"/>
    <cellStyle name="Normal 2 35 5 2 3" xfId="17045"/>
    <cellStyle name="Normal 2 35 5 3" xfId="28540"/>
    <cellStyle name="Normal 2 35 5 4" xfId="28542"/>
    <cellStyle name="Normal 2 35 6" xfId="22653"/>
    <cellStyle name="Normal 2 35 6 2" xfId="28545"/>
    <cellStyle name="Normal 2 35 6 2 2" xfId="28548"/>
    <cellStyle name="Normal 2 35 6 2 3" xfId="20516"/>
    <cellStyle name="Normal 2 35 6 3" xfId="28550"/>
    <cellStyle name="Normal 2 35 6 4" xfId="28552"/>
    <cellStyle name="Normal 2 35 7" xfId="22656"/>
    <cellStyle name="Normal 2 35 8" xfId="28554"/>
    <cellStyle name="Normal 2 36" xfId="7070"/>
    <cellStyle name="Normal 2 36 2" xfId="2981"/>
    <cellStyle name="Normal 2 36 2 2" xfId="4451"/>
    <cellStyle name="Normal 2 36 2 2 2" xfId="28556"/>
    <cellStyle name="Normal 2 36 2 2 3" xfId="28558"/>
    <cellStyle name="Normal 2 36 2 3" xfId="4461"/>
    <cellStyle name="Normal 2 36 2 3 2" xfId="28560"/>
    <cellStyle name="Normal 2 36 2 3 3" xfId="28562"/>
    <cellStyle name="Normal 2 36 2 4" xfId="18731"/>
    <cellStyle name="Normal 2 36 2 4 2" xfId="28564"/>
    <cellStyle name="Normal 2 36 2 4 3" xfId="28566"/>
    <cellStyle name="Normal 2 36 2 5" xfId="28569"/>
    <cellStyle name="Normal 2 36 2 5 2" xfId="28572"/>
    <cellStyle name="Normal 2 36 2 5 3" xfId="28575"/>
    <cellStyle name="Normal 2 36 2 6" xfId="28578"/>
    <cellStyle name="Normal 2 36 2 7" xfId="28581"/>
    <cellStyle name="Normal 2 36 3" xfId="4471"/>
    <cellStyle name="Normal 2 36 3 2" xfId="28584"/>
    <cellStyle name="Normal 2 36 3 3" xfId="18737"/>
    <cellStyle name="Normal 2 36 4" xfId="4578"/>
    <cellStyle name="Normal 2 36 4 2" xfId="28587"/>
    <cellStyle name="Normal 2 36 4 3" xfId="18751"/>
    <cellStyle name="Normal 2 36 5" xfId="28589"/>
    <cellStyle name="Normal 2 36 5 2" xfId="28592"/>
    <cellStyle name="Normal 2 36 5 2 2" xfId="17116"/>
    <cellStyle name="Normal 2 36 5 2 3" xfId="17121"/>
    <cellStyle name="Normal 2 36 5 3" xfId="28594"/>
    <cellStyle name="Normal 2 36 5 4" xfId="28596"/>
    <cellStyle name="Normal 2 36 6" xfId="22661"/>
    <cellStyle name="Normal 2 36 6 2" xfId="28600"/>
    <cellStyle name="Normal 2 36 6 2 2" xfId="28603"/>
    <cellStyle name="Normal 2 36 6 2 3" xfId="28605"/>
    <cellStyle name="Normal 2 36 6 3" xfId="28607"/>
    <cellStyle name="Normal 2 36 6 4" xfId="28609"/>
    <cellStyle name="Normal 2 36 7" xfId="22664"/>
    <cellStyle name="Normal 2 36 8" xfId="28611"/>
    <cellStyle name="Normal 2 37" xfId="7074"/>
    <cellStyle name="Normal 2 37 2" xfId="2990"/>
    <cellStyle name="Normal 2 37 2 2" xfId="21"/>
    <cellStyle name="Normal 2 37 2 2 2" xfId="28613"/>
    <cellStyle name="Normal 2 37 2 2 3" xfId="28615"/>
    <cellStyle name="Normal 2 37 2 3" xfId="5620"/>
    <cellStyle name="Normal 2 37 2 3 2" xfId="28617"/>
    <cellStyle name="Normal 2 37 2 3 3" xfId="28619"/>
    <cellStyle name="Normal 2 37 2 4" xfId="28621"/>
    <cellStyle name="Normal 2 37 2 4 2" xfId="28623"/>
    <cellStyle name="Normal 2 37 2 4 3" xfId="28625"/>
    <cellStyle name="Normal 2 37 2 5" xfId="28628"/>
    <cellStyle name="Normal 2 37 2 5 2" xfId="28631"/>
    <cellStyle name="Normal 2 37 2 5 3" xfId="28634"/>
    <cellStyle name="Normal 2 37 2 6" xfId="28639"/>
    <cellStyle name="Normal 2 37 2 7" xfId="28644"/>
    <cellStyle name="Normal 2 37 3" xfId="5627"/>
    <cellStyle name="Normal 2 37 3 2" xfId="28647"/>
    <cellStyle name="Normal 2 37 3 3" xfId="28651"/>
    <cellStyle name="Normal 2 37 4" xfId="5634"/>
    <cellStyle name="Normal 2 37 4 2" xfId="28653"/>
    <cellStyle name="Normal 2 37 4 3" xfId="28655"/>
    <cellStyle name="Normal 2 37 5" xfId="28659"/>
    <cellStyle name="Normal 2 37 5 2" xfId="28661"/>
    <cellStyle name="Normal 2 37 5 2 2" xfId="17497"/>
    <cellStyle name="Normal 2 37 5 2 3" xfId="17500"/>
    <cellStyle name="Normal 2 37 5 3" xfId="28663"/>
    <cellStyle name="Normal 2 37 5 4" xfId="28665"/>
    <cellStyle name="Normal 2 37 6" xfId="22668"/>
    <cellStyle name="Normal 2 37 6 2" xfId="28668"/>
    <cellStyle name="Normal 2 37 6 2 2" xfId="28671"/>
    <cellStyle name="Normal 2 37 6 2 3" xfId="28673"/>
    <cellStyle name="Normal 2 37 6 3" xfId="28675"/>
    <cellStyle name="Normal 2 37 6 4" xfId="28677"/>
    <cellStyle name="Normal 2 37 7" xfId="22671"/>
    <cellStyle name="Normal 2 37 8" xfId="28680"/>
    <cellStyle name="Normal 2 38" xfId="7080"/>
    <cellStyle name="Normal 2 38 2" xfId="2999"/>
    <cellStyle name="Normal 2 38 2 2" xfId="7085"/>
    <cellStyle name="Normal 2 38 2 2 2" xfId="11873"/>
    <cellStyle name="Normal 2 38 2 2 3" xfId="11906"/>
    <cellStyle name="Normal 2 38 2 3" xfId="7090"/>
    <cellStyle name="Normal 2 38 2 3 2" xfId="12380"/>
    <cellStyle name="Normal 2 38 2 3 3" xfId="12391"/>
    <cellStyle name="Normal 2 38 2 4" xfId="28682"/>
    <cellStyle name="Normal 2 38 2 4 2" xfId="12464"/>
    <cellStyle name="Normal 2 38 2 4 3" xfId="12476"/>
    <cellStyle name="Normal 2 38 2 5" xfId="28684"/>
    <cellStyle name="Normal 2 38 2 5 2" xfId="12530"/>
    <cellStyle name="Normal 2 38 2 5 3" xfId="12539"/>
    <cellStyle name="Normal 2 38 2 6" xfId="28687"/>
    <cellStyle name="Normal 2 38 2 7" xfId="28690"/>
    <cellStyle name="Normal 2 38 3" xfId="7097"/>
    <cellStyle name="Normal 2 38 3 2" xfId="25390"/>
    <cellStyle name="Normal 2 38 3 3" xfId="25394"/>
    <cellStyle name="Normal 2 38 4" xfId="7103"/>
    <cellStyle name="Normal 2 38 4 2" xfId="25397"/>
    <cellStyle name="Normal 2 38 4 3" xfId="25400"/>
    <cellStyle name="Normal 2 38 5" xfId="25404"/>
    <cellStyle name="Normal 2 38 5 2" xfId="23121"/>
    <cellStyle name="Normal 2 38 5 2 2" xfId="17730"/>
    <cellStyle name="Normal 2 38 5 2 3" xfId="13976"/>
    <cellStyle name="Normal 2 38 5 3" xfId="28692"/>
    <cellStyle name="Normal 2 38 5 4" xfId="28694"/>
    <cellStyle name="Normal 2 38 6" xfId="25407"/>
    <cellStyle name="Normal 2 38 6 2" xfId="23126"/>
    <cellStyle name="Normal 2 38 6 2 2" xfId="28698"/>
    <cellStyle name="Normal 2 38 6 2 3" xfId="14064"/>
    <cellStyle name="Normal 2 38 6 3" xfId="28700"/>
    <cellStyle name="Normal 2 38 6 4" xfId="28702"/>
    <cellStyle name="Normal 2 38 7" xfId="28704"/>
    <cellStyle name="Normal 2 38 8" xfId="28707"/>
    <cellStyle name="Normal 2 39" xfId="7109"/>
    <cellStyle name="Normal 2 39 2" xfId="7114"/>
    <cellStyle name="Normal 2 39 2 2" xfId="7119"/>
    <cellStyle name="Normal 2 39 2 2 2" xfId="28709"/>
    <cellStyle name="Normal 2 39 2 2 3" xfId="5773"/>
    <cellStyle name="Normal 2 39 2 3" xfId="4865"/>
    <cellStyle name="Normal 2 39 2 3 2" xfId="28711"/>
    <cellStyle name="Normal 2 39 2 3 3" xfId="28713"/>
    <cellStyle name="Normal 2 39 2 4" xfId="28715"/>
    <cellStyle name="Normal 2 39 2 4 2" xfId="28717"/>
    <cellStyle name="Normal 2 39 2 4 3" xfId="28719"/>
    <cellStyle name="Normal 2 39 2 5" xfId="28721"/>
    <cellStyle name="Normal 2 39 2 5 2" xfId="28723"/>
    <cellStyle name="Normal 2 39 2 5 3" xfId="28725"/>
    <cellStyle name="Normal 2 39 2 6" xfId="28728"/>
    <cellStyle name="Normal 2 39 2 7" xfId="6277"/>
    <cellStyle name="Normal 2 39 3" xfId="7124"/>
    <cellStyle name="Normal 2 39 3 2" xfId="28731"/>
    <cellStyle name="Normal 2 39 3 3" xfId="28734"/>
    <cellStyle name="Normal 2 39 4" xfId="7130"/>
    <cellStyle name="Normal 2 39 4 2" xfId="28736"/>
    <cellStyle name="Normal 2 39 4 3" xfId="28738"/>
    <cellStyle name="Normal 2 39 5" xfId="20454"/>
    <cellStyle name="Normal 2 39 5 2" xfId="10526"/>
    <cellStyle name="Normal 2 39 5 2 2" xfId="10530"/>
    <cellStyle name="Normal 2 39 5 2 3" xfId="7163"/>
    <cellStyle name="Normal 2 39 5 3" xfId="10534"/>
    <cellStyle name="Normal 2 39 5 4" xfId="10537"/>
    <cellStyle name="Normal 2 39 6" xfId="20456"/>
    <cellStyle name="Normal 2 39 6 2" xfId="9011"/>
    <cellStyle name="Normal 2 39 6 2 2" xfId="9015"/>
    <cellStyle name="Normal 2 39 6 2 3" xfId="7175"/>
    <cellStyle name="Normal 2 39 6 3" xfId="9018"/>
    <cellStyle name="Normal 2 39 6 4" xfId="9021"/>
    <cellStyle name="Normal 2 39 7" xfId="28740"/>
    <cellStyle name="Normal 2 39 8" xfId="28743"/>
    <cellStyle name="Normal 2 4" xfId="28456"/>
    <cellStyle name="Normal 2 4 10" xfId="5974"/>
    <cellStyle name="Normal 2 4 11" xfId="22888"/>
    <cellStyle name="Normal 2 4 2" xfId="28458"/>
    <cellStyle name="Normal 2 4 2 2" xfId="28745"/>
    <cellStyle name="Normal 2 4 2 2 2" xfId="28746"/>
    <cellStyle name="Normal 2 4 2 2 2 2" xfId="28747"/>
    <cellStyle name="Normal 2 4 2 2 2 3" xfId="22342"/>
    <cellStyle name="Normal 2 4 2 2 3" xfId="12376"/>
    <cellStyle name="Normal 2 4 2 2 3 2" xfId="28748"/>
    <cellStyle name="Normal 2 4 2 2 3 3" xfId="22347"/>
    <cellStyle name="Normal 2 4 2 2 4" xfId="12379"/>
    <cellStyle name="Normal 2 4 2 2 4 2" xfId="28749"/>
    <cellStyle name="Normal 2 4 2 2 4 3" xfId="22352"/>
    <cellStyle name="Normal 2 4 2 2 5" xfId="28750"/>
    <cellStyle name="Normal 2 4 2 2 6" xfId="23638"/>
    <cellStyle name="Normal 2 4 2 3" xfId="28751"/>
    <cellStyle name="Normal 2 4 2 3 2" xfId="28752"/>
    <cellStyle name="Normal 2 4 2 3 3" xfId="12387"/>
    <cellStyle name="Normal 2 4 2 4" xfId="28753"/>
    <cellStyle name="Normal 2 4 2 4 2" xfId="28754"/>
    <cellStyle name="Normal 2 4 2 4 3" xfId="12398"/>
    <cellStyle name="Normal 2 4 2 5" xfId="28755"/>
    <cellStyle name="Normal 2 4 2 5 2" xfId="16106"/>
    <cellStyle name="Normal 2 4 2 5 3" xfId="12407"/>
    <cellStyle name="Normal 2 4 2 6" xfId="28756"/>
    <cellStyle name="Normal 2 4 2 6 2" xfId="28757"/>
    <cellStyle name="Normal 2 4 2 6 3" xfId="28758"/>
    <cellStyle name="Normal 2 4 2 7" xfId="28759"/>
    <cellStyle name="Normal 2 4 2 8" xfId="27641"/>
    <cellStyle name="Normal 2 4 3" xfId="10209"/>
    <cellStyle name="Normal 2 4 3 2" xfId="28760"/>
    <cellStyle name="Normal 2 4 3 2 2" xfId="18897"/>
    <cellStyle name="Normal 2 4 3 2 2 2" xfId="18903"/>
    <cellStyle name="Normal 2 4 3 2 2 3" xfId="18905"/>
    <cellStyle name="Normal 2 4 3 2 3" xfId="12457"/>
    <cellStyle name="Normal 2 4 3 2 3 2" xfId="18914"/>
    <cellStyle name="Normal 2 4 3 2 3 3" xfId="18916"/>
    <cellStyle name="Normal 2 4 3 2 4" xfId="12461"/>
    <cellStyle name="Normal 2 4 3 2 4 2" xfId="18923"/>
    <cellStyle name="Normal 2 4 3 2 4 3" xfId="18927"/>
    <cellStyle name="Normal 2 4 3 2 5" xfId="18929"/>
    <cellStyle name="Normal 2 4 3 2 6" xfId="18936"/>
    <cellStyle name="Normal 2 4 3 3" xfId="28761"/>
    <cellStyle name="Normal 2 4 3 3 2" xfId="19048"/>
    <cellStyle name="Normal 2 4 3 3 3" xfId="12471"/>
    <cellStyle name="Normal 2 4 3 4" xfId="28762"/>
    <cellStyle name="Normal 2 4 3 4 2" xfId="19191"/>
    <cellStyle name="Normal 2 4 3 4 3" xfId="12481"/>
    <cellStyle name="Normal 2 4 3 5" xfId="28763"/>
    <cellStyle name="Normal 2 4 3 5 2" xfId="19281"/>
    <cellStyle name="Normal 2 4 3 5 3" xfId="12492"/>
    <cellStyle name="Normal 2 4 3 6" xfId="28764"/>
    <cellStyle name="Normal 2 4 3 6 2" xfId="19341"/>
    <cellStyle name="Normal 2 4 3 6 3" xfId="19349"/>
    <cellStyle name="Normal 2 4 3 7" xfId="28765"/>
    <cellStyle name="Normal 2 4 3 8" xfId="27653"/>
    <cellStyle name="Normal 2 4 4" xfId="10213"/>
    <cellStyle name="Normal 2 4 4 2" xfId="21422"/>
    <cellStyle name="Normal 2 4 4 2 2" xfId="21424"/>
    <cellStyle name="Normal 2 4 4 2 2 2" xfId="28766"/>
    <cellStyle name="Normal 2 4 4 2 2 3" xfId="22419"/>
    <cellStyle name="Normal 2 4 4 2 3" xfId="12526"/>
    <cellStyle name="Normal 2 4 4 2 3 2" xfId="28768"/>
    <cellStyle name="Normal 2 4 4 2 3 3" xfId="22424"/>
    <cellStyle name="Normal 2 4 4 2 4" xfId="12529"/>
    <cellStyle name="Normal 2 4 4 2 4 2" xfId="21035"/>
    <cellStyle name="Normal 2 4 4 2 4 3" xfId="21037"/>
    <cellStyle name="Normal 2 4 4 2 5" xfId="28769"/>
    <cellStyle name="Normal 2 4 4 2 6" xfId="28770"/>
    <cellStyle name="Normal 2 4 4 3" xfId="21426"/>
    <cellStyle name="Normal 2 4 4 3 2" xfId="21428"/>
    <cellStyle name="Normal 2 4 4 3 3" xfId="12534"/>
    <cellStyle name="Normal 2 4 4 4" xfId="21430"/>
    <cellStyle name="Normal 2 4 4 4 2" xfId="21432"/>
    <cellStyle name="Normal 2 4 4 4 3" xfId="12544"/>
    <cellStyle name="Normal 2 4 4 5" xfId="21434"/>
    <cellStyle name="Normal 2 4 4 5 2" xfId="28771"/>
    <cellStyle name="Normal 2 4 4 5 3" xfId="12553"/>
    <cellStyle name="Normal 2 4 4 6" xfId="21436"/>
    <cellStyle name="Normal 2 4 4 6 2" xfId="28772"/>
    <cellStyle name="Normal 2 4 4 6 3" xfId="28773"/>
    <cellStyle name="Normal 2 4 4 7" xfId="28774"/>
    <cellStyle name="Normal 2 4 4 8" xfId="27669"/>
    <cellStyle name="Normal 2 4 5" xfId="28775"/>
    <cellStyle name="Normal 2 4 5 2" xfId="21448"/>
    <cellStyle name="Normal 2 4 5 2 2" xfId="8137"/>
    <cellStyle name="Normal 2 4 5 2 3" xfId="12582"/>
    <cellStyle name="Normal 2 4 5 3" xfId="21450"/>
    <cellStyle name="Normal 2 4 5 3 2" xfId="21452"/>
    <cellStyle name="Normal 2 4 5 3 3" xfId="12592"/>
    <cellStyle name="Normal 2 4 5 4" xfId="21454"/>
    <cellStyle name="Normal 2 4 5 4 2" xfId="21456"/>
    <cellStyle name="Normal 2 4 5 4 3" xfId="12600"/>
    <cellStyle name="Normal 2 4 5 5" xfId="21458"/>
    <cellStyle name="Normal 2 4 5 6" xfId="21460"/>
    <cellStyle name="Normal 2 4 6" xfId="28776"/>
    <cellStyle name="Normal 2 4 6 2" xfId="21470"/>
    <cellStyle name="Normal 2 4 6 2 2" xfId="21472"/>
    <cellStyle name="Normal 2 4 6 2 3" xfId="12644"/>
    <cellStyle name="Normal 2 4 6 3" xfId="21474"/>
    <cellStyle name="Normal 2 4 6 4" xfId="19304"/>
    <cellStyle name="Normal 2 4 7" xfId="28777"/>
    <cellStyle name="Normal 2 4 7 2" xfId="28778"/>
    <cellStyle name="Normal 2 4 7 2 2" xfId="28779"/>
    <cellStyle name="Normal 2 4 7 2 3" xfId="12816"/>
    <cellStyle name="Normal 2 4 7 3" xfId="28780"/>
    <cellStyle name="Normal 2 4 7 4" xfId="19328"/>
    <cellStyle name="Normal 2 4 8" xfId="28781"/>
    <cellStyle name="Normal 2 4 8 2" xfId="28782"/>
    <cellStyle name="Normal 2 4 8 3" xfId="28783"/>
    <cellStyle name="Normal 2 4 9" xfId="28785"/>
    <cellStyle name="Normal 2 4 9 2" xfId="28786"/>
    <cellStyle name="Normal 2 4 9 3" xfId="28787"/>
    <cellStyle name="Normal 2 40" xfId="7056"/>
    <cellStyle name="Normal 2 40 2" xfId="2971"/>
    <cellStyle name="Normal 2 40 2 2" xfId="7059"/>
    <cellStyle name="Normal 2 40 2 2 2" xfId="28498"/>
    <cellStyle name="Normal 2 40 2 2 2 2" xfId="28788"/>
    <cellStyle name="Normal 2 40 2 2 2 3" xfId="28789"/>
    <cellStyle name="Normal 2 40 2 2 3" xfId="28500"/>
    <cellStyle name="Normal 2 40 2 2 4" xfId="28790"/>
    <cellStyle name="Normal 2 40 2 3" xfId="7062"/>
    <cellStyle name="Normal 2 40 2 3 2" xfId="28502"/>
    <cellStyle name="Normal 2 40 2 3 2 2" xfId="28791"/>
    <cellStyle name="Normal 2 40 2 3 2 3" xfId="28792"/>
    <cellStyle name="Normal 2 40 2 3 3" xfId="28504"/>
    <cellStyle name="Normal 2 40 2 3 4" xfId="28793"/>
    <cellStyle name="Normal 2 40 2 4" xfId="28506"/>
    <cellStyle name="Normal 2 40 2 4 2" xfId="28508"/>
    <cellStyle name="Normal 2 40 2 4 2 2" xfId="28794"/>
    <cellStyle name="Normal 2 40 2 4 2 3" xfId="28795"/>
    <cellStyle name="Normal 2 40 2 4 3" xfId="28510"/>
    <cellStyle name="Normal 2 40 2 4 4" xfId="28796"/>
    <cellStyle name="Normal 2 40 2 5" xfId="28513"/>
    <cellStyle name="Normal 2 40 2 5 2" xfId="28516"/>
    <cellStyle name="Normal 2 40 2 5 3" xfId="28519"/>
    <cellStyle name="Normal 2 40 2 6" xfId="28522"/>
    <cellStyle name="Normal 2 40 2 7" xfId="28525"/>
    <cellStyle name="Normal 2 40 3" xfId="7065"/>
    <cellStyle name="Normal 2 40 3 2" xfId="28527"/>
    <cellStyle name="Normal 2 40 3 2 2" xfId="28797"/>
    <cellStyle name="Normal 2 40 3 2 3" xfId="28798"/>
    <cellStyle name="Normal 2 40 3 3" xfId="28530"/>
    <cellStyle name="Normal 2 40 3 4" xfId="28800"/>
    <cellStyle name="Normal 2 40 4" xfId="7068"/>
    <cellStyle name="Normal 2 40 4 2" xfId="28532"/>
    <cellStyle name="Normal 2 40 4 2 2" xfId="28802"/>
    <cellStyle name="Normal 2 40 4 2 3" xfId="28803"/>
    <cellStyle name="Normal 2 40 4 3" xfId="28535"/>
    <cellStyle name="Normal 2 40 4 4" xfId="28805"/>
    <cellStyle name="Normal 2 40 5" xfId="28537"/>
    <cellStyle name="Normal 2 40 5 2" xfId="28539"/>
    <cellStyle name="Normal 2 40 5 2 2" xfId="17040"/>
    <cellStyle name="Normal 2 40 5 2 3" xfId="17046"/>
    <cellStyle name="Normal 2 40 5 3" xfId="28541"/>
    <cellStyle name="Normal 2 40 5 4" xfId="28543"/>
    <cellStyle name="Normal 2 40 6" xfId="22654"/>
    <cellStyle name="Normal 2 40 6 2" xfId="28546"/>
    <cellStyle name="Normal 2 40 6 2 2" xfId="28549"/>
    <cellStyle name="Normal 2 40 6 2 3" xfId="20517"/>
    <cellStyle name="Normal 2 40 6 3" xfId="28551"/>
    <cellStyle name="Normal 2 40 6 4" xfId="28553"/>
    <cellStyle name="Normal 2 40 7" xfId="22657"/>
    <cellStyle name="Normal 2 40 8" xfId="28555"/>
    <cellStyle name="Normal 2 41" xfId="7071"/>
    <cellStyle name="Normal 2 41 2" xfId="2982"/>
    <cellStyle name="Normal 2 41 2 2" xfId="4452"/>
    <cellStyle name="Normal 2 41 2 2 2" xfId="28557"/>
    <cellStyle name="Normal 2 41 2 2 2 2" xfId="28806"/>
    <cellStyle name="Normal 2 41 2 2 2 3" xfId="28807"/>
    <cellStyle name="Normal 2 41 2 2 3" xfId="28559"/>
    <cellStyle name="Normal 2 41 2 2 4" xfId="28808"/>
    <cellStyle name="Normal 2 41 2 3" xfId="4462"/>
    <cellStyle name="Normal 2 41 2 3 2" xfId="28561"/>
    <cellStyle name="Normal 2 41 2 3 2 2" xfId="19907"/>
    <cellStyle name="Normal 2 41 2 3 2 3" xfId="19909"/>
    <cellStyle name="Normal 2 41 2 3 3" xfId="28563"/>
    <cellStyle name="Normal 2 41 2 3 4" xfId="28809"/>
    <cellStyle name="Normal 2 41 2 4" xfId="18732"/>
    <cellStyle name="Normal 2 41 2 4 2" xfId="28565"/>
    <cellStyle name="Normal 2 41 2 4 2 2" xfId="28810"/>
    <cellStyle name="Normal 2 41 2 4 2 3" xfId="28811"/>
    <cellStyle name="Normal 2 41 2 4 3" xfId="28567"/>
    <cellStyle name="Normal 2 41 2 4 4" xfId="28812"/>
    <cellStyle name="Normal 2 41 2 5" xfId="28570"/>
    <cellStyle name="Normal 2 41 2 5 2" xfId="28573"/>
    <cellStyle name="Normal 2 41 2 5 3" xfId="28576"/>
    <cellStyle name="Normal 2 41 2 6" xfId="28579"/>
    <cellStyle name="Normal 2 41 2 7" xfId="28582"/>
    <cellStyle name="Normal 2 41 3" xfId="4472"/>
    <cellStyle name="Normal 2 41 3 2" xfId="28585"/>
    <cellStyle name="Normal 2 41 3 2 2" xfId="28813"/>
    <cellStyle name="Normal 2 41 3 2 3" xfId="28814"/>
    <cellStyle name="Normal 2 41 3 3" xfId="18738"/>
    <cellStyle name="Normal 2 41 3 4" xfId="18741"/>
    <cellStyle name="Normal 2 41 4" xfId="4579"/>
    <cellStyle name="Normal 2 41 4 2" xfId="28588"/>
    <cellStyle name="Normal 2 41 4 2 2" xfId="18562"/>
    <cellStyle name="Normal 2 41 4 2 3" xfId="18568"/>
    <cellStyle name="Normal 2 41 4 3" xfId="18752"/>
    <cellStyle name="Normal 2 41 4 4" xfId="18755"/>
    <cellStyle name="Normal 2 41 5" xfId="28590"/>
    <cellStyle name="Normal 2 41 5 2" xfId="28593"/>
    <cellStyle name="Normal 2 41 5 2 2" xfId="17117"/>
    <cellStyle name="Normal 2 41 5 2 3" xfId="17122"/>
    <cellStyle name="Normal 2 41 5 3" xfId="28595"/>
    <cellStyle name="Normal 2 41 5 4" xfId="28597"/>
    <cellStyle name="Normal 2 41 6" xfId="22662"/>
    <cellStyle name="Normal 2 41 6 2" xfId="28601"/>
    <cellStyle name="Normal 2 41 6 2 2" xfId="28604"/>
    <cellStyle name="Normal 2 41 6 2 3" xfId="28606"/>
    <cellStyle name="Normal 2 41 6 3" xfId="28608"/>
    <cellStyle name="Normal 2 41 6 4" xfId="28610"/>
    <cellStyle name="Normal 2 41 7" xfId="22665"/>
    <cellStyle name="Normal 2 41 8" xfId="28612"/>
    <cellStyle name="Normal 2 42" xfId="7075"/>
    <cellStyle name="Normal 2 42 2" xfId="2991"/>
    <cellStyle name="Normal 2 42 2 2" xfId="22"/>
    <cellStyle name="Normal 2 42 2 2 2" xfId="28614"/>
    <cellStyle name="Normal 2 42 2 2 2 2" xfId="28815"/>
    <cellStyle name="Normal 2 42 2 2 2 3" xfId="28816"/>
    <cellStyle name="Normal 2 42 2 2 3" xfId="28616"/>
    <cellStyle name="Normal 2 42 2 2 4" xfId="28817"/>
    <cellStyle name="Normal 2 42 2 3" xfId="5621"/>
    <cellStyle name="Normal 2 42 2 3 2" xfId="28618"/>
    <cellStyle name="Normal 2 42 2 3 2 2" xfId="14652"/>
    <cellStyle name="Normal 2 42 2 3 2 3" xfId="28818"/>
    <cellStyle name="Normal 2 42 2 3 3" xfId="28620"/>
    <cellStyle name="Normal 2 42 2 3 4" xfId="28819"/>
    <cellStyle name="Normal 2 42 2 4" xfId="28622"/>
    <cellStyle name="Normal 2 42 2 4 2" xfId="28624"/>
    <cellStyle name="Normal 2 42 2 4 2 2" xfId="18321"/>
    <cellStyle name="Normal 2 42 2 4 2 3" xfId="28820"/>
    <cellStyle name="Normal 2 42 2 4 3" xfId="28626"/>
    <cellStyle name="Normal 2 42 2 4 4" xfId="28821"/>
    <cellStyle name="Normal 2 42 2 5" xfId="28629"/>
    <cellStyle name="Normal 2 42 2 5 2" xfId="28632"/>
    <cellStyle name="Normal 2 42 2 5 3" xfId="28635"/>
    <cellStyle name="Normal 2 42 2 6" xfId="28640"/>
    <cellStyle name="Normal 2 42 2 7" xfId="28645"/>
    <cellStyle name="Normal 2 42 3" xfId="5628"/>
    <cellStyle name="Normal 2 42 3 2" xfId="28648"/>
    <cellStyle name="Normal 2 42 3 2 2" xfId="28822"/>
    <cellStyle name="Normal 2 42 3 2 3" xfId="28823"/>
    <cellStyle name="Normal 2 42 3 3" xfId="28652"/>
    <cellStyle name="Normal 2 42 3 4" xfId="28825"/>
    <cellStyle name="Normal 2 42 4" xfId="5635"/>
    <cellStyle name="Normal 2 42 4 2" xfId="28654"/>
    <cellStyle name="Normal 2 42 4 2 2" xfId="28827"/>
    <cellStyle name="Normal 2 42 4 2 3" xfId="28828"/>
    <cellStyle name="Normal 2 42 4 3" xfId="28656"/>
    <cellStyle name="Normal 2 42 4 4" xfId="28829"/>
    <cellStyle name="Normal 2 42 5" xfId="28660"/>
    <cellStyle name="Normal 2 42 5 2" xfId="28662"/>
    <cellStyle name="Normal 2 42 5 2 2" xfId="17498"/>
    <cellStyle name="Normal 2 42 5 2 3" xfId="17501"/>
    <cellStyle name="Normal 2 42 5 3" xfId="28664"/>
    <cellStyle name="Normal 2 42 5 4" xfId="28666"/>
    <cellStyle name="Normal 2 42 6" xfId="22669"/>
    <cellStyle name="Normal 2 42 6 2" xfId="28669"/>
    <cellStyle name="Normal 2 42 6 2 2" xfId="28672"/>
    <cellStyle name="Normal 2 42 6 2 3" xfId="28674"/>
    <cellStyle name="Normal 2 42 6 3" xfId="28676"/>
    <cellStyle name="Normal 2 42 6 4" xfId="28678"/>
    <cellStyle name="Normal 2 42 7" xfId="22672"/>
    <cellStyle name="Normal 2 42 8" xfId="28681"/>
    <cellStyle name="Normal 2 43" xfId="7081"/>
    <cellStyle name="Normal 2 43 2" xfId="3000"/>
    <cellStyle name="Normal 2 43 2 2" xfId="7086"/>
    <cellStyle name="Normal 2 43 2 2 2" xfId="11874"/>
    <cellStyle name="Normal 2 43 2 2 2 2" xfId="11877"/>
    <cellStyle name="Normal 2 43 2 2 2 3" xfId="11884"/>
    <cellStyle name="Normal 2 43 2 2 3" xfId="11907"/>
    <cellStyle name="Normal 2 43 2 2 4" xfId="11917"/>
    <cellStyle name="Normal 2 43 2 3" xfId="7091"/>
    <cellStyle name="Normal 2 43 2 3 2" xfId="12381"/>
    <cellStyle name="Normal 2 43 2 3 2 2" xfId="12384"/>
    <cellStyle name="Normal 2 43 2 3 2 3" xfId="12388"/>
    <cellStyle name="Normal 2 43 2 3 3" xfId="12392"/>
    <cellStyle name="Normal 2 43 2 3 4" xfId="12401"/>
    <cellStyle name="Normal 2 43 2 4" xfId="28683"/>
    <cellStyle name="Normal 2 43 2 4 2" xfId="12465"/>
    <cellStyle name="Normal 2 43 2 4 2 2" xfId="12469"/>
    <cellStyle name="Normal 2 43 2 4 2 3" xfId="12474"/>
    <cellStyle name="Normal 2 43 2 4 3" xfId="12477"/>
    <cellStyle name="Normal 2 43 2 4 4" xfId="12487"/>
    <cellStyle name="Normal 2 43 2 5" xfId="28685"/>
    <cellStyle name="Normal 2 43 2 5 2" xfId="12531"/>
    <cellStyle name="Normal 2 43 2 5 3" xfId="12540"/>
    <cellStyle name="Normal 2 43 2 6" xfId="28688"/>
    <cellStyle name="Normal 2 43 2 7" xfId="28691"/>
    <cellStyle name="Normal 2 43 3" xfId="7098"/>
    <cellStyle name="Normal 2 43 3 2" xfId="25391"/>
    <cellStyle name="Normal 2 43 3 2 2" xfId="7520"/>
    <cellStyle name="Normal 2 43 3 2 3" xfId="7522"/>
    <cellStyle name="Normal 2 43 3 3" xfId="25395"/>
    <cellStyle name="Normal 2 43 3 4" xfId="28830"/>
    <cellStyle name="Normal 2 43 4" xfId="7104"/>
    <cellStyle name="Normal 2 43 4 2" xfId="25398"/>
    <cellStyle name="Normal 2 43 4 2 2" xfId="7912"/>
    <cellStyle name="Normal 2 43 4 2 3" xfId="7916"/>
    <cellStyle name="Normal 2 43 4 3" xfId="25401"/>
    <cellStyle name="Normal 2 43 4 4" xfId="28831"/>
    <cellStyle name="Normal 2 43 5" xfId="25405"/>
    <cellStyle name="Normal 2 43 5 2" xfId="23122"/>
    <cellStyle name="Normal 2 43 5 2 2" xfId="17731"/>
    <cellStyle name="Normal 2 43 5 2 3" xfId="13977"/>
    <cellStyle name="Normal 2 43 5 3" xfId="28693"/>
    <cellStyle name="Normal 2 43 5 4" xfId="28695"/>
    <cellStyle name="Normal 2 43 6" xfId="25408"/>
    <cellStyle name="Normal 2 43 6 2" xfId="23127"/>
    <cellStyle name="Normal 2 43 6 2 2" xfId="28699"/>
    <cellStyle name="Normal 2 43 6 2 3" xfId="14065"/>
    <cellStyle name="Normal 2 43 6 3" xfId="28701"/>
    <cellStyle name="Normal 2 43 6 4" xfId="28703"/>
    <cellStyle name="Normal 2 43 7" xfId="28705"/>
    <cellStyle name="Normal 2 43 8" xfId="28708"/>
    <cellStyle name="Normal 2 44" xfId="7110"/>
    <cellStyle name="Normal 2 44 2" xfId="7115"/>
    <cellStyle name="Normal 2 44 2 2" xfId="7120"/>
    <cellStyle name="Normal 2 44 2 2 2" xfId="28710"/>
    <cellStyle name="Normal 2 44 2 2 2 2" xfId="27449"/>
    <cellStyle name="Normal 2 44 2 2 2 3" xfId="28834"/>
    <cellStyle name="Normal 2 44 2 2 3" xfId="5774"/>
    <cellStyle name="Normal 2 44 2 2 4" xfId="5778"/>
    <cellStyle name="Normal 2 44 2 3" xfId="4866"/>
    <cellStyle name="Normal 2 44 2 3 2" xfId="28712"/>
    <cellStyle name="Normal 2 44 2 3 2 2" xfId="28836"/>
    <cellStyle name="Normal 2 44 2 3 2 3" xfId="28838"/>
    <cellStyle name="Normal 2 44 2 3 3" xfId="28714"/>
    <cellStyle name="Normal 2 44 2 3 4" xfId="28839"/>
    <cellStyle name="Normal 2 44 2 4" xfId="28716"/>
    <cellStyle name="Normal 2 44 2 4 2" xfId="28718"/>
    <cellStyle name="Normal 2 44 2 4 2 2" xfId="28841"/>
    <cellStyle name="Normal 2 44 2 4 2 3" xfId="28843"/>
    <cellStyle name="Normal 2 44 2 4 3" xfId="28720"/>
    <cellStyle name="Normal 2 44 2 4 4" xfId="28844"/>
    <cellStyle name="Normal 2 44 2 5" xfId="28722"/>
    <cellStyle name="Normal 2 44 2 5 2" xfId="28724"/>
    <cellStyle name="Normal 2 44 2 5 3" xfId="28726"/>
    <cellStyle name="Normal 2 44 2 6" xfId="28729"/>
    <cellStyle name="Normal 2 44 2 7" xfId="6278"/>
    <cellStyle name="Normal 2 44 3" xfId="7125"/>
    <cellStyle name="Normal 2 44 3 2" xfId="28732"/>
    <cellStyle name="Normal 2 44 3 2 2" xfId="28845"/>
    <cellStyle name="Normal 2 44 3 2 3" xfId="6174"/>
    <cellStyle name="Normal 2 44 3 3" xfId="28735"/>
    <cellStyle name="Normal 2 44 3 4" xfId="28846"/>
    <cellStyle name="Normal 2 44 4" xfId="7131"/>
    <cellStyle name="Normal 2 44 4 2" xfId="28737"/>
    <cellStyle name="Normal 2 44 4 2 2" xfId="17865"/>
    <cellStyle name="Normal 2 44 4 2 3" xfId="7153"/>
    <cellStyle name="Normal 2 44 4 3" xfId="28739"/>
    <cellStyle name="Normal 2 44 4 4" xfId="28848"/>
    <cellStyle name="Normal 2 44 5" xfId="20455"/>
    <cellStyle name="Normal 2 44 5 2" xfId="10527"/>
    <cellStyle name="Normal 2 44 5 2 2" xfId="10531"/>
    <cellStyle name="Normal 2 44 5 2 3" xfId="7164"/>
    <cellStyle name="Normal 2 44 5 3" xfId="10535"/>
    <cellStyle name="Normal 2 44 5 4" xfId="10538"/>
    <cellStyle name="Normal 2 44 6" xfId="20457"/>
    <cellStyle name="Normal 2 44 6 2" xfId="9012"/>
    <cellStyle name="Normal 2 44 6 2 2" xfId="9016"/>
    <cellStyle name="Normal 2 44 6 2 3" xfId="7176"/>
    <cellStyle name="Normal 2 44 6 3" xfId="9019"/>
    <cellStyle name="Normal 2 44 6 4" xfId="9022"/>
    <cellStyle name="Normal 2 44 7" xfId="28741"/>
    <cellStyle name="Normal 2 44 8" xfId="28744"/>
    <cellStyle name="Normal 2 45" xfId="5698"/>
    <cellStyle name="Normal 2 45 2" xfId="7134"/>
    <cellStyle name="Normal 2 45 2 2" xfId="642"/>
    <cellStyle name="Normal 2 45 2 2 2" xfId="656"/>
    <cellStyle name="Normal 2 45 2 2 2 2" xfId="19561"/>
    <cellStyle name="Normal 2 45 2 2 2 3" xfId="19567"/>
    <cellStyle name="Normal 2 45 2 2 3" xfId="670"/>
    <cellStyle name="Normal 2 45 2 2 4" xfId="28850"/>
    <cellStyle name="Normal 2 45 2 3" xfId="681"/>
    <cellStyle name="Normal 2 45 2 3 2" xfId="276"/>
    <cellStyle name="Normal 2 45 2 3 2 2" xfId="28851"/>
    <cellStyle name="Normal 2 45 2 3 2 3" xfId="9782"/>
    <cellStyle name="Normal 2 45 2 3 3" xfId="242"/>
    <cellStyle name="Normal 2 45 2 3 4" xfId="28852"/>
    <cellStyle name="Normal 2 45 2 4" xfId="28854"/>
    <cellStyle name="Normal 2 45 2 4 2" xfId="28855"/>
    <cellStyle name="Normal 2 45 2 4 2 2" xfId="28856"/>
    <cellStyle name="Normal 2 45 2 4 2 3" xfId="9826"/>
    <cellStyle name="Normal 2 45 2 4 3" xfId="28857"/>
    <cellStyle name="Normal 2 45 2 4 4" xfId="28858"/>
    <cellStyle name="Normal 2 45 2 5" xfId="28859"/>
    <cellStyle name="Normal 2 45 2 5 2" xfId="28860"/>
    <cellStyle name="Normal 2 45 2 5 3" xfId="28861"/>
    <cellStyle name="Normal 2 45 2 6" xfId="28862"/>
    <cellStyle name="Normal 2 45 2 7" xfId="28863"/>
    <cellStyle name="Normal 2 45 3" xfId="7139"/>
    <cellStyle name="Normal 2 45 3 2" xfId="24236"/>
    <cellStyle name="Normal 2 45 3 2 2" xfId="24239"/>
    <cellStyle name="Normal 2 45 3 2 3" xfId="24243"/>
    <cellStyle name="Normal 2 45 3 3" xfId="24246"/>
    <cellStyle name="Normal 2 45 3 4" xfId="28865"/>
    <cellStyle name="Normal 2 45 4" xfId="7144"/>
    <cellStyle name="Normal 2 45 4 2" xfId="24330"/>
    <cellStyle name="Normal 2 45 4 2 2" xfId="17993"/>
    <cellStyle name="Normal 2 45 4 2 3" xfId="18006"/>
    <cellStyle name="Normal 2 45 4 3" xfId="24333"/>
    <cellStyle name="Normal 2 45 4 4" xfId="28868"/>
    <cellStyle name="Normal 2 45 5" xfId="20460"/>
    <cellStyle name="Normal 2 45 5 2" xfId="24456"/>
    <cellStyle name="Normal 2 45 5 2 2" xfId="18747"/>
    <cellStyle name="Normal 2 45 5 2 3" xfId="18758"/>
    <cellStyle name="Normal 2 45 5 3" xfId="24459"/>
    <cellStyle name="Normal 2 45 5 4" xfId="28870"/>
    <cellStyle name="Normal 2 45 6" xfId="20462"/>
    <cellStyle name="Normal 2 45 6 2" xfId="852"/>
    <cellStyle name="Normal 2 45 6 2 2" xfId="860"/>
    <cellStyle name="Normal 2 45 6 2 3" xfId="870"/>
    <cellStyle name="Normal 2 45 6 3" xfId="883"/>
    <cellStyle name="Normal 2 45 6 4" xfId="897"/>
    <cellStyle name="Normal 2 45 7" xfId="28871"/>
    <cellStyle name="Normal 2 45 8" xfId="28872"/>
    <cellStyle name="Normal 2 46" xfId="5704"/>
    <cellStyle name="Normal 2 46 2" xfId="4682"/>
    <cellStyle name="Normal 2 46 2 2" xfId="2847"/>
    <cellStyle name="Normal 2 46 2 2 2" xfId="2855"/>
    <cellStyle name="Normal 2 46 2 2 2 2" xfId="28873"/>
    <cellStyle name="Normal 2 46 2 2 2 3" xfId="17702"/>
    <cellStyle name="Normal 2 46 2 2 3" xfId="2858"/>
    <cellStyle name="Normal 2 46 2 2 4" xfId="28874"/>
    <cellStyle name="Normal 2 46 2 3" xfId="2861"/>
    <cellStyle name="Normal 2 46 2 3 2" xfId="2869"/>
    <cellStyle name="Normal 2 46 2 3 2 2" xfId="28877"/>
    <cellStyle name="Normal 2 46 2 3 2 3" xfId="28880"/>
    <cellStyle name="Normal 2 46 2 3 3" xfId="2872"/>
    <cellStyle name="Normal 2 46 2 3 4" xfId="28881"/>
    <cellStyle name="Normal 2 46 2 4" xfId="28882"/>
    <cellStyle name="Normal 2 46 2 4 2" xfId="28883"/>
    <cellStyle name="Normal 2 46 2 4 2 2" xfId="28885"/>
    <cellStyle name="Normal 2 46 2 4 2 3" xfId="28887"/>
    <cellStyle name="Normal 2 46 2 4 3" xfId="20854"/>
    <cellStyle name="Normal 2 46 2 4 4" xfId="20864"/>
    <cellStyle name="Normal 2 46 2 5" xfId="28888"/>
    <cellStyle name="Normal 2 46 2 5 2" xfId="28889"/>
    <cellStyle name="Normal 2 46 2 5 3" xfId="20884"/>
    <cellStyle name="Normal 2 46 2 6" xfId="28890"/>
    <cellStyle name="Normal 2 46 2 7" xfId="28891"/>
    <cellStyle name="Normal 2 46 3" xfId="4689"/>
    <cellStyle name="Normal 2 46 3 2" xfId="28892"/>
    <cellStyle name="Normal 2 46 3 2 2" xfId="28893"/>
    <cellStyle name="Normal 2 46 3 2 3" xfId="28894"/>
    <cellStyle name="Normal 2 46 3 3" xfId="28895"/>
    <cellStyle name="Normal 2 46 3 4" xfId="28896"/>
    <cellStyle name="Normal 2 46 4" xfId="4778"/>
    <cellStyle name="Normal 2 46 4 2" xfId="28897"/>
    <cellStyle name="Normal 2 46 4 2 2" xfId="18794"/>
    <cellStyle name="Normal 2 46 4 2 3" xfId="18796"/>
    <cellStyle name="Normal 2 46 4 3" xfId="28898"/>
    <cellStyle name="Normal 2 46 4 4" xfId="28900"/>
    <cellStyle name="Normal 2 46 5" xfId="20465"/>
    <cellStyle name="Normal 2 46 5 2" xfId="20043"/>
    <cellStyle name="Normal 2 46 5 2 2" xfId="18845"/>
    <cellStyle name="Normal 2 46 5 2 3" xfId="18852"/>
    <cellStyle name="Normal 2 46 5 3" xfId="20094"/>
    <cellStyle name="Normal 2 46 5 4" xfId="20207"/>
    <cellStyle name="Normal 2 46 6" xfId="20467"/>
    <cellStyle name="Normal 2 46 6 2" xfId="28901"/>
    <cellStyle name="Normal 2 46 6 2 2" xfId="28902"/>
    <cellStyle name="Normal 2 46 6 2 3" xfId="28903"/>
    <cellStyle name="Normal 2 46 6 3" xfId="28904"/>
    <cellStyle name="Normal 2 46 6 4" xfId="28905"/>
    <cellStyle name="Normal 2 46 7" xfId="28906"/>
    <cellStyle name="Normal 2 46 8" xfId="28907"/>
    <cellStyle name="Normal 2 47" xfId="7214"/>
    <cellStyle name="Normal 2 47 2" xfId="7218"/>
    <cellStyle name="Normal 2 47 2 2" xfId="7222"/>
    <cellStyle name="Normal 2 47 2 2 2" xfId="28908"/>
    <cellStyle name="Normal 2 47 2 2 2 2" xfId="28909"/>
    <cellStyle name="Normal 2 47 2 2 2 3" xfId="16610"/>
    <cellStyle name="Normal 2 47 2 2 3" xfId="28911"/>
    <cellStyle name="Normal 2 47 2 2 4" xfId="28913"/>
    <cellStyle name="Normal 2 47 2 3" xfId="7224"/>
    <cellStyle name="Normal 2 47 2 3 2" xfId="28914"/>
    <cellStyle name="Normal 2 47 2 3 2 2" xfId="28917"/>
    <cellStyle name="Normal 2 47 2 3 2 3" xfId="16653"/>
    <cellStyle name="Normal 2 47 2 3 3" xfId="28919"/>
    <cellStyle name="Normal 2 47 2 3 4" xfId="28922"/>
    <cellStyle name="Normal 2 47 2 4" xfId="28923"/>
    <cellStyle name="Normal 2 47 2 4 2" xfId="28924"/>
    <cellStyle name="Normal 2 47 2 4 2 2" xfId="20407"/>
    <cellStyle name="Normal 2 47 2 4 2 3" xfId="16697"/>
    <cellStyle name="Normal 2 47 2 4 3" xfId="28926"/>
    <cellStyle name="Normal 2 47 2 4 4" xfId="28928"/>
    <cellStyle name="Normal 2 47 2 5" xfId="28929"/>
    <cellStyle name="Normal 2 47 2 5 2" xfId="28930"/>
    <cellStyle name="Normal 2 47 2 5 3" xfId="26278"/>
    <cellStyle name="Normal 2 47 2 6" xfId="28931"/>
    <cellStyle name="Normal 2 47 2 7" xfId="28932"/>
    <cellStyle name="Normal 2 47 3" xfId="7226"/>
    <cellStyle name="Normal 2 47 3 2" xfId="28933"/>
    <cellStyle name="Normal 2 47 3 2 2" xfId="25941"/>
    <cellStyle name="Normal 2 47 3 2 3" xfId="101"/>
    <cellStyle name="Normal 2 47 3 3" xfId="28934"/>
    <cellStyle name="Normal 2 47 3 4" xfId="28935"/>
    <cellStyle name="Normal 2 47 4" xfId="7231"/>
    <cellStyle name="Normal 2 47 4 2" xfId="5631"/>
    <cellStyle name="Normal 2 47 4 2 2" xfId="18953"/>
    <cellStyle name="Normal 2 47 4 2 3" xfId="18959"/>
    <cellStyle name="Normal 2 47 4 3" xfId="5638"/>
    <cellStyle name="Normal 2 47 4 4" xfId="28936"/>
    <cellStyle name="Normal 2 47 5" xfId="11013"/>
    <cellStyle name="Normal 2 47 5 2" xfId="28937"/>
    <cellStyle name="Normal 2 47 5 2 2" xfId="19001"/>
    <cellStyle name="Normal 2 47 5 2 3" xfId="19006"/>
    <cellStyle name="Normal 2 47 5 3" xfId="28938"/>
    <cellStyle name="Normal 2 47 5 4" xfId="28939"/>
    <cellStyle name="Normal 2 47 6" xfId="28940"/>
    <cellStyle name="Normal 2 47 6 2" xfId="28941"/>
    <cellStyle name="Normal 2 47 6 2 2" xfId="6167"/>
    <cellStyle name="Normal 2 47 6 2 3" xfId="4877"/>
    <cellStyle name="Normal 2 47 6 3" xfId="28942"/>
    <cellStyle name="Normal 2 47 6 4" xfId="28943"/>
    <cellStyle name="Normal 2 47 7" xfId="28944"/>
    <cellStyle name="Normal 2 47 8" xfId="5102"/>
    <cellStyle name="Normal 2 48" xfId="25412"/>
    <cellStyle name="Normal 2 48 2" xfId="27424"/>
    <cellStyle name="Normal 2 48 2 2" xfId="28945"/>
    <cellStyle name="Normal 2 48 2 2 2" xfId="28946"/>
    <cellStyle name="Normal 2 48 2 2 3" xfId="28947"/>
    <cellStyle name="Normal 2 48 2 3" xfId="28948"/>
    <cellStyle name="Normal 2 48 2 4" xfId="28949"/>
    <cellStyle name="Normal 2 48 3" xfId="27428"/>
    <cellStyle name="Normal 2 48 3 2" xfId="28950"/>
    <cellStyle name="Normal 2 48 3 2 2" xfId="28951"/>
    <cellStyle name="Normal 2 48 3 2 3" xfId="2789"/>
    <cellStyle name="Normal 2 48 3 3" xfId="28952"/>
    <cellStyle name="Normal 2 48 3 4" xfId="28953"/>
    <cellStyle name="Normal 2 48 4" xfId="11016"/>
    <cellStyle name="Normal 2 48 4 2" xfId="12026"/>
    <cellStyle name="Normal 2 48 4 2 2" xfId="19090"/>
    <cellStyle name="Normal 2 48 4 2 3" xfId="19094"/>
    <cellStyle name="Normal 2 48 4 3" xfId="28954"/>
    <cellStyle name="Normal 2 48 4 4" xfId="28955"/>
    <cellStyle name="Normal 2 48 5" xfId="11018"/>
    <cellStyle name="Normal 2 48 5 2" xfId="12030"/>
    <cellStyle name="Normal 2 48 5 3" xfId="28956"/>
    <cellStyle name="Normal 2 48 6" xfId="28957"/>
    <cellStyle name="Normal 2 48 7" xfId="28958"/>
    <cellStyle name="Normal 2 49" xfId="25417"/>
    <cellStyle name="Normal 2 49 2" xfId="27431"/>
    <cellStyle name="Normal 2 49 2 2" xfId="28959"/>
    <cellStyle name="Normal 2 49 2 3" xfId="28960"/>
    <cellStyle name="Normal 2 49 3" xfId="27434"/>
    <cellStyle name="Normal 2 49 4" xfId="11022"/>
    <cellStyle name="Normal 2 5" xfId="28460"/>
    <cellStyle name="Normal 2 5 10" xfId="2202"/>
    <cellStyle name="Normal 2 5 10 2" xfId="28961"/>
    <cellStyle name="Normal 2 5 10 2 2" xfId="28910"/>
    <cellStyle name="Normal 2 5 10 2 2 2" xfId="28962"/>
    <cellStyle name="Normal 2 5 10 2 2 3" xfId="16626"/>
    <cellStyle name="Normal 2 5 10 2 3" xfId="28912"/>
    <cellStyle name="Normal 2 5 10 2 4" xfId="28963"/>
    <cellStyle name="Normal 2 5 10 3" xfId="28964"/>
    <cellStyle name="Normal 2 5 10 3 2" xfId="28918"/>
    <cellStyle name="Normal 2 5 10 3 2 2" xfId="9361"/>
    <cellStyle name="Normal 2 5 10 3 2 3" xfId="9364"/>
    <cellStyle name="Normal 2 5 10 3 3" xfId="28920"/>
    <cellStyle name="Normal 2 5 10 3 4" xfId="28965"/>
    <cellStyle name="Normal 2 5 10 4" xfId="28967"/>
    <cellStyle name="Normal 2 5 10 4 2" xfId="28925"/>
    <cellStyle name="Normal 2 5 10 4 2 2" xfId="13114"/>
    <cellStyle name="Normal 2 5 10 4 2 3" xfId="16707"/>
    <cellStyle name="Normal 2 5 10 4 3" xfId="28927"/>
    <cellStyle name="Normal 2 5 10 4 4" xfId="28968"/>
    <cellStyle name="Normal 2 5 10 5" xfId="26275"/>
    <cellStyle name="Normal 2 5 10 5 2" xfId="26277"/>
    <cellStyle name="Normal 2 5 10 5 2 2" xfId="23772"/>
    <cellStyle name="Normal 2 5 10 5 2 3" xfId="23778"/>
    <cellStyle name="Normal 2 5 10 5 3" xfId="26280"/>
    <cellStyle name="Normal 2 5 10 5 4" xfId="26282"/>
    <cellStyle name="Normal 2 5 10 6" xfId="26286"/>
    <cellStyle name="Normal 2 5 10 6 2" xfId="26288"/>
    <cellStyle name="Normal 2 5 10 6 2 2" xfId="8403"/>
    <cellStyle name="Normal 2 5 10 6 2 3" xfId="28969"/>
    <cellStyle name="Normal 2 5 10 6 3" xfId="26290"/>
    <cellStyle name="Normal 2 5 10 6 4" xfId="28970"/>
    <cellStyle name="Normal 2 5 10 7" xfId="26292"/>
    <cellStyle name="Normal 2 5 10 8" xfId="26297"/>
    <cellStyle name="Normal 2 5 11" xfId="28972"/>
    <cellStyle name="Normal 2 5 11 2" xfId="28973"/>
    <cellStyle name="Normal 2 5 11 2 2" xfId="100"/>
    <cellStyle name="Normal 2 5 11 2 2 2" xfId="320"/>
    <cellStyle name="Normal 2 5 11 2 2 3" xfId="324"/>
    <cellStyle name="Normal 2 5 11 2 3" xfId="109"/>
    <cellStyle name="Normal 2 5 11 2 4" xfId="337"/>
    <cellStyle name="Normal 2 5 11 3" xfId="28974"/>
    <cellStyle name="Normal 2 5 11 3 2" xfId="28975"/>
    <cellStyle name="Normal 2 5 11 3 2 2" xfId="28978"/>
    <cellStyle name="Normal 2 5 11 3 2 3" xfId="28979"/>
    <cellStyle name="Normal 2 5 11 3 3" xfId="28980"/>
    <cellStyle name="Normal 2 5 11 3 4" xfId="26958"/>
    <cellStyle name="Normal 2 5 11 4" xfId="28982"/>
    <cellStyle name="Normal 2 5 11 4 2" xfId="28983"/>
    <cellStyle name="Normal 2 5 11 4 2 2" xfId="28984"/>
    <cellStyle name="Normal 2 5 11 4 2 3" xfId="28985"/>
    <cellStyle name="Normal 2 5 11 4 3" xfId="28986"/>
    <cellStyle name="Normal 2 5 11 4 4" xfId="28987"/>
    <cellStyle name="Normal 2 5 11 5" xfId="26306"/>
    <cellStyle name="Normal 2 5 11 5 2" xfId="26308"/>
    <cellStyle name="Normal 2 5 11 5 2 2" xfId="26310"/>
    <cellStyle name="Normal 2 5 11 5 2 3" xfId="26312"/>
    <cellStyle name="Normal 2 5 11 5 3" xfId="26314"/>
    <cellStyle name="Normal 2 5 11 5 4" xfId="26318"/>
    <cellStyle name="Normal 2 5 11 6" xfId="26326"/>
    <cellStyle name="Normal 2 5 11 6 2" xfId="26328"/>
    <cellStyle name="Normal 2 5 11 6 2 2" xfId="28988"/>
    <cellStyle name="Normal 2 5 11 6 2 3" xfId="28989"/>
    <cellStyle name="Normal 2 5 11 6 3" xfId="26330"/>
    <cellStyle name="Normal 2 5 11 6 4" xfId="28990"/>
    <cellStyle name="Normal 2 5 11 7" xfId="26332"/>
    <cellStyle name="Normal 2 5 11 8" xfId="26337"/>
    <cellStyle name="Normal 2 5 12" xfId="28991"/>
    <cellStyle name="Normal 2 5 12 2" xfId="28992"/>
    <cellStyle name="Normal 2 5 12 2 2" xfId="18958"/>
    <cellStyle name="Normal 2 5 12 2 3" xfId="18961"/>
    <cellStyle name="Normal 2 5 12 3" xfId="14472"/>
    <cellStyle name="Normal 2 5 12 4" xfId="14344"/>
    <cellStyle name="Normal 2 5 13" xfId="28993"/>
    <cellStyle name="Normal 2 5 13 2" xfId="28994"/>
    <cellStyle name="Normal 2 5 13 2 2" xfId="19005"/>
    <cellStyle name="Normal 2 5 13 2 3" xfId="19008"/>
    <cellStyle name="Normal 2 5 13 3" xfId="14474"/>
    <cellStyle name="Normal 2 5 13 4" xfId="14452"/>
    <cellStyle name="Normal 2 5 14" xfId="28995"/>
    <cellStyle name="Normal 2 5 14 2" xfId="4871"/>
    <cellStyle name="Normal 2 5 14 2 2" xfId="4876"/>
    <cellStyle name="Normal 2 5 14 2 3" xfId="4891"/>
    <cellStyle name="Normal 2 5 14 3" xfId="4917"/>
    <cellStyle name="Normal 2 5 14 4" xfId="4923"/>
    <cellStyle name="Normal 2 5 15" xfId="27163"/>
    <cellStyle name="Normal 2 5 15 2" xfId="28996"/>
    <cellStyle name="Normal 2 5 15 2 2" xfId="6311"/>
    <cellStyle name="Normal 2 5 15 2 3" xfId="6315"/>
    <cellStyle name="Normal 2 5 15 3" xfId="28997"/>
    <cellStyle name="Normal 2 5 15 4" xfId="14469"/>
    <cellStyle name="Normal 2 5 16" xfId="27166"/>
    <cellStyle name="Normal 2 5 16 2" xfId="28998"/>
    <cellStyle name="Normal 2 5 16 2 2" xfId="988"/>
    <cellStyle name="Normal 2 5 16 2 3" xfId="1005"/>
    <cellStyle name="Normal 2 5 16 3" xfId="28999"/>
    <cellStyle name="Normal 2 5 16 4" xfId="14504"/>
    <cellStyle name="Normal 2 5 17" xfId="27632"/>
    <cellStyle name="Normal 2 5 18" xfId="29001"/>
    <cellStyle name="Normal 2 5 2" xfId="28462"/>
    <cellStyle name="Normal 2 5 2 2" xfId="14165"/>
    <cellStyle name="Normal 2 5 2 2 2" xfId="14167"/>
    <cellStyle name="Normal 2 5 2 2 2 2" xfId="16644"/>
    <cellStyle name="Normal 2 5 2 2 2 2 2" xfId="16647"/>
    <cellStyle name="Normal 2 5 2 2 2 2 2 2" xfId="16652"/>
    <cellStyle name="Normal 2 5 2 2 2 2 2 2 2" xfId="16655"/>
    <cellStyle name="Normal 2 5 2 2 2 2 2 2 3" xfId="16657"/>
    <cellStyle name="Normal 2 5 2 2 2 2 2 3" xfId="16659"/>
    <cellStyle name="Normal 2 5 2 2 2 2 2 4" xfId="16663"/>
    <cellStyle name="Normal 2 5 2 2 2 2 3" xfId="16667"/>
    <cellStyle name="Normal 2 5 2 2 2 2 3 2" xfId="9365"/>
    <cellStyle name="Normal 2 5 2 2 2 2 3 2 2" xfId="9368"/>
    <cellStyle name="Normal 2 5 2 2 2 2 3 2 3" xfId="9370"/>
    <cellStyle name="Normal 2 5 2 2 2 2 3 3" xfId="9372"/>
    <cellStyle name="Normal 2 5 2 2 2 2 3 4" xfId="3181"/>
    <cellStyle name="Normal 2 5 2 2 2 2 4" xfId="16670"/>
    <cellStyle name="Normal 2 5 2 2 2 2 4 2" xfId="16673"/>
    <cellStyle name="Normal 2 5 2 2 2 2 4 2 2" xfId="21897"/>
    <cellStyle name="Normal 2 5 2 2 2 2 4 2 3" xfId="21901"/>
    <cellStyle name="Normal 2 5 2 2 2 2 4 3" xfId="16675"/>
    <cellStyle name="Normal 2 5 2 2 2 2 4 4" xfId="3259"/>
    <cellStyle name="Normal 2 5 2 2 2 2 5" xfId="16677"/>
    <cellStyle name="Normal 2 5 2 2 2 2 6" xfId="16682"/>
    <cellStyle name="Normal 2 5 2 2 2 3" xfId="16690"/>
    <cellStyle name="Normal 2 5 2 2 2 3 2" xfId="16693"/>
    <cellStyle name="Normal 2 5 2 2 2 3 2 2" xfId="16696"/>
    <cellStyle name="Normal 2 5 2 2 2 3 2 3" xfId="16700"/>
    <cellStyle name="Normal 2 5 2 2 2 3 3" xfId="16704"/>
    <cellStyle name="Normal 2 5 2 2 2 3 4" xfId="16711"/>
    <cellStyle name="Normal 2 5 2 2 2 4" xfId="16723"/>
    <cellStyle name="Normal 2 5 2 2 2 4 2" xfId="16728"/>
    <cellStyle name="Normal 2 5 2 2 2 4 2 2" xfId="23745"/>
    <cellStyle name="Normal 2 5 2 2 2 4 2 3" xfId="12234"/>
    <cellStyle name="Normal 2 5 2 2 2 4 3" xfId="16732"/>
    <cellStyle name="Normal 2 5 2 2 2 4 4" xfId="9989"/>
    <cellStyle name="Normal 2 5 2 2 2 5" xfId="16737"/>
    <cellStyle name="Normal 2 5 2 2 2 5 2" xfId="16742"/>
    <cellStyle name="Normal 2 5 2 2 2 5 2 2" xfId="8379"/>
    <cellStyle name="Normal 2 5 2 2 2 5 2 3" xfId="8383"/>
    <cellStyle name="Normal 2 5 2 2 2 5 3" xfId="16746"/>
    <cellStyle name="Normal 2 5 2 2 2 5 4" xfId="10004"/>
    <cellStyle name="Normal 2 5 2 2 2 6" xfId="16750"/>
    <cellStyle name="Normal 2 5 2 2 2 7" xfId="16760"/>
    <cellStyle name="Normal 2 5 2 2 2_Data Driver PT  MAP" xfId="8848"/>
    <cellStyle name="Normal 2 5 2 2 3" xfId="14169"/>
    <cellStyle name="Normal 2 5 2 2 3 2" xfId="5960"/>
    <cellStyle name="Normal 2 5 2 2 3 2 2" xfId="5172"/>
    <cellStyle name="Normal 2 5 2 2 3 2 2 2" xfId="29004"/>
    <cellStyle name="Normal 2 5 2 2 3 2 2 3" xfId="29005"/>
    <cellStyle name="Normal 2 5 2 2 3 2 3" xfId="6953"/>
    <cellStyle name="Normal 2 5 2 2 3 2 4" xfId="14135"/>
    <cellStyle name="Normal 2 5 2 2 3 3" xfId="5965"/>
    <cellStyle name="Normal 2 5 2 2 3 3 2" xfId="16779"/>
    <cellStyle name="Normal 2 5 2 2 3 3 2 2" xfId="29006"/>
    <cellStyle name="Normal 2 5 2 2 3 3 2 3" xfId="29007"/>
    <cellStyle name="Normal 2 5 2 2 3 3 3" xfId="16781"/>
    <cellStyle name="Normal 2 5 2 2 3 3 4" xfId="29008"/>
    <cellStyle name="Normal 2 5 2 2 3 4" xfId="6956"/>
    <cellStyle name="Normal 2 5 2 2 3 4 2" xfId="16785"/>
    <cellStyle name="Normal 2 5 2 2 3 4 2 2" xfId="29009"/>
    <cellStyle name="Normal 2 5 2 2 3 4 2 3" xfId="11230"/>
    <cellStyle name="Normal 2 5 2 2 3 4 3" xfId="16789"/>
    <cellStyle name="Normal 2 5 2 2 3 4 4" xfId="29012"/>
    <cellStyle name="Normal 2 5 2 2 3 5" xfId="16794"/>
    <cellStyle name="Normal 2 5 2 2 3 6" xfId="16804"/>
    <cellStyle name="Normal 2 5 2 2 4" xfId="29016"/>
    <cellStyle name="Normal 2 5 2 2 4 2" xfId="16817"/>
    <cellStyle name="Normal 2 5 2 2 4 2 2" xfId="16821"/>
    <cellStyle name="Normal 2 5 2 2 4 2 3" xfId="16823"/>
    <cellStyle name="Normal 2 5 2 2 4 3" xfId="16825"/>
    <cellStyle name="Normal 2 5 2 2 4 4" xfId="16829"/>
    <cellStyle name="Normal 2 5 2 2 5" xfId="29017"/>
    <cellStyle name="Normal 2 5 2 2 5 2" xfId="16838"/>
    <cellStyle name="Normal 2 5 2 2 5 2 2" xfId="5572"/>
    <cellStyle name="Normal 2 5 2 2 5 2 3" xfId="29018"/>
    <cellStyle name="Normal 2 5 2 2 5 3" xfId="29019"/>
    <cellStyle name="Normal 2 5 2 2 5 4" xfId="29020"/>
    <cellStyle name="Normal 2 5 2 2 6" xfId="29023"/>
    <cellStyle name="Normal 2 5 2 2 6 2" xfId="16843"/>
    <cellStyle name="Normal 2 5 2 2 6 2 2" xfId="22292"/>
    <cellStyle name="Normal 2 5 2 2 6 2 3" xfId="22295"/>
    <cellStyle name="Normal 2 5 2 2 6 3" xfId="22297"/>
    <cellStyle name="Normal 2 5 2 2 6 4" xfId="22299"/>
    <cellStyle name="Normal 2 5 2 2 7" xfId="29024"/>
    <cellStyle name="Normal 2 5 2 2 8" xfId="29025"/>
    <cellStyle name="Normal 2 5 2 2_Data Driver PT  MAP" xfId="25812"/>
    <cellStyle name="Normal 2 5 2 3" xfId="14171"/>
    <cellStyle name="Normal 2 5 2 3 2" xfId="14173"/>
    <cellStyle name="Normal 2 5 2 3 2 2" xfId="16856"/>
    <cellStyle name="Normal 2 5 2 3 2 3" xfId="16861"/>
    <cellStyle name="Normal 2 5 2 3 3" xfId="14175"/>
    <cellStyle name="Normal 2 5 2 3 4" xfId="29026"/>
    <cellStyle name="Normal 2 5 2 4" xfId="14177"/>
    <cellStyle name="Normal 2 5 2 4 2" xfId="14179"/>
    <cellStyle name="Normal 2 5 2 4 2 2" xfId="13944"/>
    <cellStyle name="Normal 2 5 2 4 2 3" xfId="16893"/>
    <cellStyle name="Normal 2 5 2 4 3" xfId="14181"/>
    <cellStyle name="Normal 2 5 2 4 4" xfId="29027"/>
    <cellStyle name="Normal 2 5 2 5" xfId="4439"/>
    <cellStyle name="Normal 2 5 2 5 2" xfId="14183"/>
    <cellStyle name="Normal 2 5 2 5 2 2" xfId="16919"/>
    <cellStyle name="Normal 2 5 2 5 2 3" xfId="16925"/>
    <cellStyle name="Normal 2 5 2 5 3" xfId="1421"/>
    <cellStyle name="Normal 2 5 2 5 4" xfId="29028"/>
    <cellStyle name="Normal 2 5 2 6" xfId="4445"/>
    <cellStyle name="Normal 2 5 2 7" xfId="14188"/>
    <cellStyle name="Normal 2 5 2_Data Driver PT  MAP" xfId="29029"/>
    <cellStyle name="Normal 2 5 3" xfId="10221"/>
    <cellStyle name="Normal 2 5 3 2" xfId="16292"/>
    <cellStyle name="Normal 2 5 3 2 2" xfId="16296"/>
    <cellStyle name="Normal 2 5 3 2 2 2" xfId="29030"/>
    <cellStyle name="Normal 2 5 3 2 2 3" xfId="29031"/>
    <cellStyle name="Normal 2 5 3 2 3" xfId="16299"/>
    <cellStyle name="Normal 2 5 3 2 4" xfId="29032"/>
    <cellStyle name="Normal 2 5 3 3" xfId="16302"/>
    <cellStyle name="Normal 2 5 3 3 2" xfId="16305"/>
    <cellStyle name="Normal 2 5 3 3 2 2" xfId="29033"/>
    <cellStyle name="Normal 2 5 3 3 2 3" xfId="28367"/>
    <cellStyle name="Normal 2 5 3 3 3" xfId="16308"/>
    <cellStyle name="Normal 2 5 3 3 4" xfId="29034"/>
    <cellStyle name="Normal 2 5 3 4" xfId="16311"/>
    <cellStyle name="Normal 2 5 3 4 2" xfId="16314"/>
    <cellStyle name="Normal 2 5 3 4 2 2" xfId="14041"/>
    <cellStyle name="Normal 2 5 3 4 2 3" xfId="28376"/>
    <cellStyle name="Normal 2 5 3 4 3" xfId="16317"/>
    <cellStyle name="Normal 2 5 3 4 4" xfId="29035"/>
    <cellStyle name="Normal 2 5 3 5" xfId="4454"/>
    <cellStyle name="Normal 2 5 3 5 2" xfId="16320"/>
    <cellStyle name="Normal 2 5 3 5 2 2" xfId="29036"/>
    <cellStyle name="Normal 2 5 3 5 2 3" xfId="29037"/>
    <cellStyle name="Normal 2 5 3 5 3" xfId="16323"/>
    <cellStyle name="Normal 2 5 3 5 4" xfId="29038"/>
    <cellStyle name="Normal 2 5 3 6" xfId="4465"/>
    <cellStyle name="Normal 2 5 3 6 2" xfId="16326"/>
    <cellStyle name="Normal 2 5 3 6 2 2" xfId="29040"/>
    <cellStyle name="Normal 2 5 3 6 2 3" xfId="29041"/>
    <cellStyle name="Normal 2 5 3 6 3" xfId="16330"/>
    <cellStyle name="Normal 2 5 3 6 4" xfId="23719"/>
    <cellStyle name="Normal 2 5 3 7" xfId="16337"/>
    <cellStyle name="Normal 2 5 3 8" xfId="16343"/>
    <cellStyle name="Normal 2 5 4" xfId="10225"/>
    <cellStyle name="Normal 2 5 4 2" xfId="21540"/>
    <cellStyle name="Normal 2 5 4 2 2" xfId="21542"/>
    <cellStyle name="Normal 2 5 4 2 2 2" xfId="29042"/>
    <cellStyle name="Normal 2 5 4 2 2 3" xfId="28801"/>
    <cellStyle name="Normal 2 5 4 2 3" xfId="21544"/>
    <cellStyle name="Normal 2 5 4 2 4" xfId="29043"/>
    <cellStyle name="Normal 2 5 4 3" xfId="21546"/>
    <cellStyle name="Normal 2 5 4 3 2" xfId="29044"/>
    <cellStyle name="Normal 2 5 4 3 2 2" xfId="17033"/>
    <cellStyle name="Normal 2 5 4 3 2 3" xfId="17038"/>
    <cellStyle name="Normal 2 5 4 3 3" xfId="29045"/>
    <cellStyle name="Normal 2 5 4 3 4" xfId="27275"/>
    <cellStyle name="Normal 2 5 4 4" xfId="21548"/>
    <cellStyle name="Normal 2 5 4 4 2" xfId="29046"/>
    <cellStyle name="Normal 2 5 4 4 2 2" xfId="14120"/>
    <cellStyle name="Normal 2 5 4 4 2 3" xfId="28547"/>
    <cellStyle name="Normal 2 5 4 4 3" xfId="29047"/>
    <cellStyle name="Normal 2 5 4 4 4" xfId="27278"/>
    <cellStyle name="Normal 2 5 4 5" xfId="4477"/>
    <cellStyle name="Normal 2 5 4 5 2" xfId="29048"/>
    <cellStyle name="Normal 2 5 4 5 2 2" xfId="29049"/>
    <cellStyle name="Normal 2 5 4 5 2 3" xfId="29050"/>
    <cellStyle name="Normal 2 5 4 5 3" xfId="29051"/>
    <cellStyle name="Normal 2 5 4 5 4" xfId="27283"/>
    <cellStyle name="Normal 2 5 4 6" xfId="96"/>
    <cellStyle name="Normal 2 5 4 6 2" xfId="29052"/>
    <cellStyle name="Normal 2 5 4 6 2 2" xfId="29054"/>
    <cellStyle name="Normal 2 5 4 6 2 3" xfId="29055"/>
    <cellStyle name="Normal 2 5 4 6 3" xfId="23753"/>
    <cellStyle name="Normal 2 5 4 6 4" xfId="23757"/>
    <cellStyle name="Normal 2 5 4 7" xfId="29056"/>
    <cellStyle name="Normal 2 5 4 8" xfId="29059"/>
    <cellStyle name="Normal 2 5 5" xfId="29060"/>
    <cellStyle name="Normal 2 5 5 2" xfId="29061"/>
    <cellStyle name="Normal 2 5 5 2 2" xfId="29062"/>
    <cellStyle name="Normal 2 5 5 2 2 2" xfId="18555"/>
    <cellStyle name="Normal 2 5 5 2 2 3" xfId="18561"/>
    <cellStyle name="Normal 2 5 5 2 3" xfId="1072"/>
    <cellStyle name="Normal 2 5 5 2 4" xfId="1074"/>
    <cellStyle name="Normal 2 5 5 3" xfId="29063"/>
    <cellStyle name="Normal 2 5 5 3 2" xfId="29064"/>
    <cellStyle name="Normal 2 5 5 3 2 2" xfId="17111"/>
    <cellStyle name="Normal 2 5 5 3 2 3" xfId="17115"/>
    <cellStyle name="Normal 2 5 5 3 3" xfId="29065"/>
    <cellStyle name="Normal 2 5 5 3 4" xfId="29067"/>
    <cellStyle name="Normal 2 5 5 4" xfId="29068"/>
    <cellStyle name="Normal 2 5 5 4 2" xfId="29069"/>
    <cellStyle name="Normal 2 5 5 4 2 2" xfId="17166"/>
    <cellStyle name="Normal 2 5 5 4 2 3" xfId="28602"/>
    <cellStyle name="Normal 2 5 5 4 3" xfId="29070"/>
    <cellStyle name="Normal 2 5 5 4 4" xfId="29071"/>
    <cellStyle name="Normal 2 5 5 5" xfId="4583"/>
    <cellStyle name="Normal 2 5 5 5 2" xfId="29072"/>
    <cellStyle name="Normal 2 5 5 5 2 2" xfId="17231"/>
    <cellStyle name="Normal 2 5 5 5 2 3" xfId="17260"/>
    <cellStyle name="Normal 2 5 5 5 3" xfId="29073"/>
    <cellStyle name="Normal 2 5 5 5 4" xfId="29074"/>
    <cellStyle name="Normal 2 5 5 6" xfId="4586"/>
    <cellStyle name="Normal 2 5 5 6 2" xfId="29075"/>
    <cellStyle name="Normal 2 5 5 6 2 2" xfId="23635"/>
    <cellStyle name="Normal 2 5 5 6 2 3" xfId="23641"/>
    <cellStyle name="Normal 2 5 5 6 3" xfId="23788"/>
    <cellStyle name="Normal 2 5 5 6 4" xfId="23795"/>
    <cellStyle name="Normal 2 5 5 7" xfId="29076"/>
    <cellStyle name="Normal 2 5 5 8" xfId="29079"/>
    <cellStyle name="Normal 2 5 6" xfId="29081"/>
    <cellStyle name="Normal 2 5 6 2" xfId="29082"/>
    <cellStyle name="Normal 2 5 6 2 2" xfId="29083"/>
    <cellStyle name="Normal 2 5 6 2 2 2" xfId="18600"/>
    <cellStyle name="Normal 2 5 6 2 2 3" xfId="28826"/>
    <cellStyle name="Normal 2 5 6 2 3" xfId="29084"/>
    <cellStyle name="Normal 2 5 6 2 4" xfId="29085"/>
    <cellStyle name="Normal 2 5 6 3" xfId="29086"/>
    <cellStyle name="Normal 2 5 6 3 2" xfId="29087"/>
    <cellStyle name="Normal 2 5 6 3 2 2" xfId="17494"/>
    <cellStyle name="Normal 2 5 6 3 2 3" xfId="17496"/>
    <cellStyle name="Normal 2 5 6 3 3" xfId="29088"/>
    <cellStyle name="Normal 2 5 6 3 4" xfId="29090"/>
    <cellStyle name="Normal 2 5 6 4" xfId="19456"/>
    <cellStyle name="Normal 2 5 6 4 2" xfId="19458"/>
    <cellStyle name="Normal 2 5 6 4 2 2" xfId="17538"/>
    <cellStyle name="Normal 2 5 6 4 2 3" xfId="28670"/>
    <cellStyle name="Normal 2 5 6 4 3" xfId="19461"/>
    <cellStyle name="Normal 2 5 6 4 4" xfId="29091"/>
    <cellStyle name="Normal 2 5 6 5" xfId="6642"/>
    <cellStyle name="Normal 2 5 6 5 2" xfId="19463"/>
    <cellStyle name="Normal 2 5 6 5 2 2" xfId="29092"/>
    <cellStyle name="Normal 2 5 6 5 2 3" xfId="29093"/>
    <cellStyle name="Normal 2 5 6 5 3" xfId="19465"/>
    <cellStyle name="Normal 2 5 6 5 4" xfId="29094"/>
    <cellStyle name="Normal 2 5 6 6" xfId="6645"/>
    <cellStyle name="Normal 2 5 6 6 2" xfId="19467"/>
    <cellStyle name="Normal 2 5 6 6 2 2" xfId="479"/>
    <cellStyle name="Normal 2 5 6 6 2 3" xfId="1547"/>
    <cellStyle name="Normal 2 5 6 6 3" xfId="19470"/>
    <cellStyle name="Normal 2 5 6 6 4" xfId="23826"/>
    <cellStyle name="Normal 2 5 6 7" xfId="19472"/>
    <cellStyle name="Normal 2 5 6 8" xfId="19476"/>
    <cellStyle name="Normal 2 5 7" xfId="29096"/>
    <cellStyle name="Normal 2 5 7 2" xfId="18144"/>
    <cellStyle name="Normal 2 5 7 2 2" xfId="18146"/>
    <cellStyle name="Normal 2 5 7 2 2 2" xfId="17600"/>
    <cellStyle name="Normal 2 5 7 2 2 3" xfId="7911"/>
    <cellStyle name="Normal 2 5 7 2 3" xfId="18148"/>
    <cellStyle name="Normal 2 5 7 2 4" xfId="10248"/>
    <cellStyle name="Normal 2 5 7 3" xfId="18150"/>
    <cellStyle name="Normal 2 5 7 3 2" xfId="18153"/>
    <cellStyle name="Normal 2 5 7 3 2 2" xfId="17718"/>
    <cellStyle name="Normal 2 5 7 3 2 3" xfId="17728"/>
    <cellStyle name="Normal 2 5 7 3 3" xfId="18156"/>
    <cellStyle name="Normal 2 5 7 3 4" xfId="25825"/>
    <cellStyle name="Normal 2 5 7 4" xfId="18158"/>
    <cellStyle name="Normal 2 5 7 4 2" xfId="18161"/>
    <cellStyle name="Normal 2 5 7 4 2 2" xfId="17791"/>
    <cellStyle name="Normal 2 5 7 4 2 3" xfId="28696"/>
    <cellStyle name="Normal 2 5 7 4 3" xfId="18163"/>
    <cellStyle name="Normal 2 5 7 4 4" xfId="29097"/>
    <cellStyle name="Normal 2 5 7 5" xfId="18165"/>
    <cellStyle name="Normal 2 5 7 5 2" xfId="18169"/>
    <cellStyle name="Normal 2 5 7 5 2 2" xfId="29098"/>
    <cellStyle name="Normal 2 5 7 5 2 3" xfId="29099"/>
    <cellStyle name="Normal 2 5 7 5 3" xfId="18171"/>
    <cellStyle name="Normal 2 5 7 5 4" xfId="29100"/>
    <cellStyle name="Normal 2 5 7 6" xfId="18173"/>
    <cellStyle name="Normal 2 5 7 6 2" xfId="15169"/>
    <cellStyle name="Normal 2 5 7 6 2 2" xfId="15172"/>
    <cellStyle name="Normal 2 5 7 6 2 3" xfId="15174"/>
    <cellStyle name="Normal 2 5 7 6 3" xfId="15178"/>
    <cellStyle name="Normal 2 5 7 6 4" xfId="15184"/>
    <cellStyle name="Normal 2 5 7 7" xfId="18176"/>
    <cellStyle name="Normal 2 5 7 8" xfId="18187"/>
    <cellStyle name="Normal 2 5 8" xfId="29101"/>
    <cellStyle name="Normal 2 5 8 2" xfId="29102"/>
    <cellStyle name="Normal 2 5 8 2 2" xfId="29103"/>
    <cellStyle name="Normal 2 5 8 2 2 2" xfId="17856"/>
    <cellStyle name="Normal 2 5 8 2 2 3" xfId="17864"/>
    <cellStyle name="Normal 2 5 8 2 3" xfId="29104"/>
    <cellStyle name="Normal 2 5 8 2 4" xfId="29105"/>
    <cellStyle name="Normal 2 5 8 3" xfId="29106"/>
    <cellStyle name="Normal 2 5 8 3 2" xfId="29107"/>
    <cellStyle name="Normal 2 5 8 3 2 2" xfId="18682"/>
    <cellStyle name="Normal 2 5 8 3 2 3" xfId="10529"/>
    <cellStyle name="Normal 2 5 8 3 3" xfId="29108"/>
    <cellStyle name="Normal 2 5 8 3 4" xfId="29110"/>
    <cellStyle name="Normal 2 5 8 4" xfId="19481"/>
    <cellStyle name="Normal 2 5 8 4 2" xfId="29111"/>
    <cellStyle name="Normal 2 5 8 4 2 2" xfId="17915"/>
    <cellStyle name="Normal 2 5 8 4 2 3" xfId="9014"/>
    <cellStyle name="Normal 2 5 8 4 3" xfId="29112"/>
    <cellStyle name="Normal 2 5 8 4 4" xfId="29113"/>
    <cellStyle name="Normal 2 5 8 5" xfId="19483"/>
    <cellStyle name="Normal 2 5 8 5 2" xfId="29114"/>
    <cellStyle name="Normal 2 5 8 5 2 2" xfId="29115"/>
    <cellStyle name="Normal 2 5 8 5 2 3" xfId="29116"/>
    <cellStyle name="Normal 2 5 8 5 3" xfId="29117"/>
    <cellStyle name="Normal 2 5 8 5 4" xfId="29118"/>
    <cellStyle name="Normal 2 5 8 6" xfId="23312"/>
    <cellStyle name="Normal 2 5 8 6 2" xfId="15227"/>
    <cellStyle name="Normal 2 5 8 6 2 2" xfId="15229"/>
    <cellStyle name="Normal 2 5 8 6 2 3" xfId="15231"/>
    <cellStyle name="Normal 2 5 8 6 3" xfId="15235"/>
    <cellStyle name="Normal 2 5 8 6 4" xfId="15239"/>
    <cellStyle name="Normal 2 5 8 7" xfId="29119"/>
    <cellStyle name="Normal 2 5 8 8" xfId="29122"/>
    <cellStyle name="Normal 2 5 9" xfId="29123"/>
    <cellStyle name="Normal 2 5 9 2" xfId="29124"/>
    <cellStyle name="Normal 2 5 9 2 2" xfId="25910"/>
    <cellStyle name="Normal 2 5 9 2 2 2" xfId="17982"/>
    <cellStyle name="Normal 2 5 9 2 2 3" xfId="17992"/>
    <cellStyle name="Normal 2 5 9 2 3" xfId="29125"/>
    <cellStyle name="Normal 2 5 9 2 4" xfId="29126"/>
    <cellStyle name="Normal 2 5 9 3" xfId="29127"/>
    <cellStyle name="Normal 2 5 9 3 2" xfId="29128"/>
    <cellStyle name="Normal 2 5 9 3 2 2" xfId="18734"/>
    <cellStyle name="Normal 2 5 9 3 2 3" xfId="18746"/>
    <cellStyle name="Normal 2 5 9 3 3" xfId="25875"/>
    <cellStyle name="Normal 2 5 9 3 4" xfId="25879"/>
    <cellStyle name="Normal 2 5 9 4" xfId="19487"/>
    <cellStyle name="Normal 2 5 9 4 2" xfId="29129"/>
    <cellStyle name="Normal 2 5 9 4 2 2" xfId="18090"/>
    <cellStyle name="Normal 2 5 9 4 2 3" xfId="859"/>
    <cellStyle name="Normal 2 5 9 4 3" xfId="29130"/>
    <cellStyle name="Normal 2 5 9 4 4" xfId="29131"/>
    <cellStyle name="Normal 2 5 9 5" xfId="19489"/>
    <cellStyle name="Normal 2 5 9 5 2" xfId="29132"/>
    <cellStyle name="Normal 2 5 9 5 2 2" xfId="18129"/>
    <cellStyle name="Normal 2 5 9 5 2 3" xfId="1216"/>
    <cellStyle name="Normal 2 5 9 5 3" xfId="29133"/>
    <cellStyle name="Normal 2 5 9 5 4" xfId="29134"/>
    <cellStyle name="Normal 2 5 9 6" xfId="23314"/>
    <cellStyle name="Normal 2 5 9 6 2" xfId="29135"/>
    <cellStyle name="Normal 2 5 9 6 2 2" xfId="29136"/>
    <cellStyle name="Normal 2 5 9 6 2 3" xfId="29137"/>
    <cellStyle name="Normal 2 5 9 6 3" xfId="23910"/>
    <cellStyle name="Normal 2 5 9 6 4" xfId="23914"/>
    <cellStyle name="Normal 2 5 9 7" xfId="29138"/>
    <cellStyle name="Normal 2 5 9 8" xfId="29141"/>
    <cellStyle name="Normal 2 50" xfId="5699"/>
    <cellStyle name="Normal 2 50 2" xfId="7135"/>
    <cellStyle name="Normal 2 50 2 2" xfId="643"/>
    <cellStyle name="Normal 2 50 2 3" xfId="682"/>
    <cellStyle name="Normal 2 50 3" xfId="7140"/>
    <cellStyle name="Normal 2 50 4" xfId="7145"/>
    <cellStyle name="Normal 2 51" xfId="5705"/>
    <cellStyle name="Normal 2 51 2" xfId="4683"/>
    <cellStyle name="Normal 2 51 2 2" xfId="2848"/>
    <cellStyle name="Normal 2 51 2 3" xfId="2862"/>
    <cellStyle name="Normal 2 51 3" xfId="4690"/>
    <cellStyle name="Normal 2 51 4" xfId="4779"/>
    <cellStyle name="Normal 2 52" xfId="7215"/>
    <cellStyle name="Normal 2 52 2" xfId="7219"/>
    <cellStyle name="Normal 2 52 3" xfId="7227"/>
    <cellStyle name="Normal 2 53" xfId="25413"/>
    <cellStyle name="Normal 2 53 2" xfId="27425"/>
    <cellStyle name="Normal 2 53 3" xfId="27429"/>
    <cellStyle name="Normal 2 54" xfId="25418"/>
    <cellStyle name="Normal 2 54 2" xfId="27432"/>
    <cellStyle name="Normal 2 54 3" xfId="27435"/>
    <cellStyle name="Normal 2 55" xfId="27439"/>
    <cellStyle name="Normal 2 55 2" xfId="27441"/>
    <cellStyle name="Normal 2 55 3" xfId="26539"/>
    <cellStyle name="Normal 2 56" xfId="27444"/>
    <cellStyle name="Normal 2 56 2" xfId="29142"/>
    <cellStyle name="Normal 2 56 3" xfId="26545"/>
    <cellStyle name="Normal 2 57" xfId="27447"/>
    <cellStyle name="Normal 2 57 2" xfId="29144"/>
    <cellStyle name="Normal 2 57 3" xfId="29146"/>
    <cellStyle name="Normal 2 58" xfId="28832"/>
    <cellStyle name="Normal 2 58 2" xfId="14196"/>
    <cellStyle name="Normal 2 58 3" xfId="14208"/>
    <cellStyle name="Normal 2 59" xfId="29149"/>
    <cellStyle name="Normal 2 59 2" xfId="16341"/>
    <cellStyle name="Normal 2 59 3" xfId="16353"/>
    <cellStyle name="Normal 2 6" xfId="28464"/>
    <cellStyle name="Normal 2 6 2" xfId="28466"/>
    <cellStyle name="Normal 2 6 2 2" xfId="20045"/>
    <cellStyle name="Normal 2 6 2 2 2" xfId="29151"/>
    <cellStyle name="Normal 2 6 2 2 2 2" xfId="29152"/>
    <cellStyle name="Normal 2 6 2 2 2 3" xfId="29153"/>
    <cellStyle name="Normal 2 6 2 2 3" xfId="17645"/>
    <cellStyle name="Normal 2 6 2 2 4" xfId="17647"/>
    <cellStyle name="Normal 2 6 2 3" xfId="20047"/>
    <cellStyle name="Normal 2 6 2 3 2" xfId="29154"/>
    <cellStyle name="Normal 2 6 2 3 2 2" xfId="25159"/>
    <cellStyle name="Normal 2 6 2 3 2 3" xfId="29155"/>
    <cellStyle name="Normal 2 6 2 3 3" xfId="17650"/>
    <cellStyle name="Normal 2 6 2 3 4" xfId="17652"/>
    <cellStyle name="Normal 2 6 2 4" xfId="29157"/>
    <cellStyle name="Normal 2 6 2 4 2" xfId="29158"/>
    <cellStyle name="Normal 2 6 2 4 2 2" xfId="25194"/>
    <cellStyle name="Normal 2 6 2 4 2 3" xfId="29159"/>
    <cellStyle name="Normal 2 6 2 4 3" xfId="16532"/>
    <cellStyle name="Normal 2 6 2 4 4" xfId="16537"/>
    <cellStyle name="Normal 2 6 2 5" xfId="29161"/>
    <cellStyle name="Normal 2 6 2 6" xfId="29162"/>
    <cellStyle name="Normal 2 6 3" xfId="10232"/>
    <cellStyle name="Normal 2 6 3 2" xfId="29163"/>
    <cellStyle name="Normal 2 6 3 2 2" xfId="29165"/>
    <cellStyle name="Normal 2 6 3 2 2 2" xfId="29166"/>
    <cellStyle name="Normal 2 6 3 2 2 3" xfId="8638"/>
    <cellStyle name="Normal 2 6 3 2 3" xfId="17667"/>
    <cellStyle name="Normal 2 6 3 2 4" xfId="17669"/>
    <cellStyle name="Normal 2 6 3 3" xfId="29167"/>
    <cellStyle name="Normal 2 6 3 3 2" xfId="29168"/>
    <cellStyle name="Normal 2 6 3 3 2 2" xfId="29169"/>
    <cellStyle name="Normal 2 6 3 3 2 3" xfId="8682"/>
    <cellStyle name="Normal 2 6 3 3 3" xfId="17672"/>
    <cellStyle name="Normal 2 6 3 3 4" xfId="17674"/>
    <cellStyle name="Normal 2 6 3 4" xfId="29170"/>
    <cellStyle name="Normal 2 6 3 4 2" xfId="22070"/>
    <cellStyle name="Normal 2 6 3 4 2 2" xfId="22072"/>
    <cellStyle name="Normal 2 6 3 4 2 3" xfId="8757"/>
    <cellStyle name="Normal 2 6 3 4 3" xfId="22074"/>
    <cellStyle name="Normal 2 6 3 4 4" xfId="22077"/>
    <cellStyle name="Normal 2 6 3 5" xfId="29171"/>
    <cellStyle name="Normal 2 6 3 5 2" xfId="22082"/>
    <cellStyle name="Normal 2 6 3 5 2 2" xfId="29172"/>
    <cellStyle name="Normal 2 6 3 5 2 3" xfId="8896"/>
    <cellStyle name="Normal 2 6 3 5 3" xfId="8340"/>
    <cellStyle name="Normal 2 6 3 5 4" xfId="8346"/>
    <cellStyle name="Normal 2 6 3 6" xfId="29173"/>
    <cellStyle name="Normal 2 6 3 6 2" xfId="22086"/>
    <cellStyle name="Normal 2 6 3 6 2 2" xfId="29174"/>
    <cellStyle name="Normal 2 6 3 6 2 3" xfId="8989"/>
    <cellStyle name="Normal 2 6 3 6 3" xfId="8366"/>
    <cellStyle name="Normal 2 6 3 6 4" xfId="8368"/>
    <cellStyle name="Normal 2 6 3 7" xfId="29175"/>
    <cellStyle name="Normal 2 6 3 8" xfId="29176"/>
    <cellStyle name="Normal 2 6 4" xfId="10235"/>
    <cellStyle name="Normal 2 6 4 2" xfId="21575"/>
    <cellStyle name="Normal 2 6 4 2 2" xfId="6137"/>
    <cellStyle name="Normal 2 6 4 2 3" xfId="21577"/>
    <cellStyle name="Normal 2 6 4 3" xfId="21579"/>
    <cellStyle name="Normal 2 6 4 4" xfId="21581"/>
    <cellStyle name="Normal 2 6 5" xfId="29177"/>
    <cellStyle name="Normal 2 6 5 2" xfId="29178"/>
    <cellStyle name="Normal 2 6 5 2 2" xfId="29179"/>
    <cellStyle name="Normal 2 6 5 2 3" xfId="29180"/>
    <cellStyle name="Normal 2 6 5 3" xfId="29181"/>
    <cellStyle name="Normal 2 6 5 4" xfId="29182"/>
    <cellStyle name="Normal 2 6 6" xfId="29183"/>
    <cellStyle name="Normal 2 6 6 2" xfId="29184"/>
    <cellStyle name="Normal 2 6 6 2 2" xfId="29185"/>
    <cellStyle name="Normal 2 6 6 2 3" xfId="29186"/>
    <cellStyle name="Normal 2 6 6 3" xfId="29187"/>
    <cellStyle name="Normal 2 6 6 4" xfId="19509"/>
    <cellStyle name="Normal 2 6 7" xfId="29188"/>
    <cellStyle name="Normal 2 6 8" xfId="29191"/>
    <cellStyle name="Normal 2 60" xfId="27440"/>
    <cellStyle name="Normal 2 60 2" xfId="27442"/>
    <cellStyle name="Normal 2 60 3" xfId="26540"/>
    <cellStyle name="Normal 2 61" xfId="27445"/>
    <cellStyle name="Normal 2 61 2" xfId="29143"/>
    <cellStyle name="Normal 2 61 3" xfId="26546"/>
    <cellStyle name="Normal 2 62" xfId="27448"/>
    <cellStyle name="Normal 2 62 2" xfId="29145"/>
    <cellStyle name="Normal 2 62 3" xfId="29147"/>
    <cellStyle name="Normal 2 63" xfId="28833"/>
    <cellStyle name="Normal 2 63 2" xfId="14197"/>
    <cellStyle name="Normal 2 63 3" xfId="14209"/>
    <cellStyle name="Normal 2 64" xfId="29150"/>
    <cellStyle name="Normal 2 64 2" xfId="16342"/>
    <cellStyle name="Normal 2 64 3" xfId="16354"/>
    <cellStyle name="Normal 2 65" xfId="29193"/>
    <cellStyle name="Normal 2 65 2" xfId="29057"/>
    <cellStyle name="Normal 2 65 3" xfId="29195"/>
    <cellStyle name="Normal 2 66" xfId="29198"/>
    <cellStyle name="Normal 2 66 2" xfId="29077"/>
    <cellStyle name="Normal 2 66 3" xfId="29200"/>
    <cellStyle name="Normal 2 67" xfId="29202"/>
    <cellStyle name="Normal 2 67 2" xfId="19474"/>
    <cellStyle name="Normal 2 67 3" xfId="29204"/>
    <cellStyle name="Normal 2 68" xfId="29206"/>
    <cellStyle name="Normal 2 68 10" xfId="4836"/>
    <cellStyle name="Normal 2 68 2" xfId="18185"/>
    <cellStyle name="Normal 2 68 2 2" xfId="18191"/>
    <cellStyle name="Normal 2 68 2 3" xfId="18194"/>
    <cellStyle name="Normal 2 68 3" xfId="15439"/>
    <cellStyle name="Normal 2 68 3 2" xfId="18201"/>
    <cellStyle name="Normal 2 68 3 3" xfId="18204"/>
    <cellStyle name="Normal 2 68 4" xfId="15445"/>
    <cellStyle name="Normal 2 68 4 2" xfId="18210"/>
    <cellStyle name="Normal 2 68 4 3" xfId="18213"/>
    <cellStyle name="Normal 2 68 5" xfId="18218"/>
    <cellStyle name="Normal 2 68 5 2" xfId="18221"/>
    <cellStyle name="Normal 2 68 5 3" xfId="18232"/>
    <cellStyle name="Normal 2 68 6" xfId="18323"/>
    <cellStyle name="Normal 2 68 6 2" xfId="29208"/>
    <cellStyle name="Normal 2 68 6 3" xfId="29209"/>
    <cellStyle name="Normal 2 68 7" xfId="29210"/>
    <cellStyle name="Normal 2 68 7 2" xfId="28086"/>
    <cellStyle name="Normal 2 68 7 3" xfId="29211"/>
    <cellStyle name="Normal 2 68 8" xfId="29212"/>
    <cellStyle name="Normal 2 68 8 2" xfId="28491"/>
    <cellStyle name="Normal 2 68 8 3" xfId="29214"/>
    <cellStyle name="Normal 2 68 9" xfId="29216"/>
    <cellStyle name="Normal 2 69" xfId="29217"/>
    <cellStyle name="Normal 2 69 2" xfId="29120"/>
    <cellStyle name="Normal 2 69 3" xfId="15452"/>
    <cellStyle name="Normal 2 7" xfId="28468"/>
    <cellStyle name="Normal 2 7 2" xfId="29219"/>
    <cellStyle name="Normal 2 7 2 2" xfId="29220"/>
    <cellStyle name="Normal 2 7 2 2 2" xfId="29221"/>
    <cellStyle name="Normal 2 7 2 2 2 2" xfId="28349"/>
    <cellStyle name="Normal 2 7 2 2 2 3" xfId="29222"/>
    <cellStyle name="Normal 2 7 2 2 3" xfId="18627"/>
    <cellStyle name="Normal 2 7 2 2 4" xfId="18630"/>
    <cellStyle name="Normal 2 7 2 3" xfId="6992"/>
    <cellStyle name="Normal 2 7 2 3 2" xfId="29223"/>
    <cellStyle name="Normal 2 7 2 3 2 2" xfId="532"/>
    <cellStyle name="Normal 2 7 2 3 2 3" xfId="29224"/>
    <cellStyle name="Normal 2 7 2 3 3" xfId="18635"/>
    <cellStyle name="Normal 2 7 2 3 4" xfId="18638"/>
    <cellStyle name="Normal 2 7 2 4" xfId="6997"/>
    <cellStyle name="Normal 2 7 2 4 2" xfId="29225"/>
    <cellStyle name="Normal 2 7 2 4 2 2" xfId="28544"/>
    <cellStyle name="Normal 2 7 2 4 2 3" xfId="29226"/>
    <cellStyle name="Normal 2 7 2 4 3" xfId="25811"/>
    <cellStyle name="Normal 2 7 2 4 4" xfId="25814"/>
    <cellStyle name="Normal 2 7 2 5" xfId="11536"/>
    <cellStyle name="Normal 2 7 2 5 2" xfId="29227"/>
    <cellStyle name="Normal 2 7 2 5 2 2" xfId="28598"/>
    <cellStyle name="Normal 2 7 2 5 2 3" xfId="20342"/>
    <cellStyle name="Normal 2 7 2 5 3" xfId="25816"/>
    <cellStyle name="Normal 2 7 2 5 4" xfId="23693"/>
    <cellStyle name="Normal 2 7 2 6" xfId="29228"/>
    <cellStyle name="Normal 2 7 2 6 2" xfId="29229"/>
    <cellStyle name="Normal 2 7 2 6 2 2" xfId="28667"/>
    <cellStyle name="Normal 2 7 2 6 2 3" xfId="21980"/>
    <cellStyle name="Normal 2 7 2 6 3" xfId="25819"/>
    <cellStyle name="Normal 2 7 2 6 4" xfId="23698"/>
    <cellStyle name="Normal 2 7 2 7" xfId="26552"/>
    <cellStyle name="Normal 2 7 2 8" xfId="26556"/>
    <cellStyle name="Normal 2 7 3" xfId="10238"/>
    <cellStyle name="Normal 2 7 3 2" xfId="29230"/>
    <cellStyle name="Normal 2 7 3 2 2" xfId="9466"/>
    <cellStyle name="Normal 2 7 3 2 2 2" xfId="9468"/>
    <cellStyle name="Normal 2 7 3 2 2 3" xfId="9470"/>
    <cellStyle name="Normal 2 7 3 2 3" xfId="9473"/>
    <cellStyle name="Normal 2 7 3 2 4" xfId="9480"/>
    <cellStyle name="Normal 2 7 3 3" xfId="7000"/>
    <cellStyle name="Normal 2 7 3 3 2" xfId="29232"/>
    <cellStyle name="Normal 2 7 3 3 2 2" xfId="1166"/>
    <cellStyle name="Normal 2 7 3 3 2 3" xfId="8697"/>
    <cellStyle name="Normal 2 7 3 3 3" xfId="25828"/>
    <cellStyle name="Normal 2 7 3 3 4" xfId="25830"/>
    <cellStyle name="Normal 2 7 3 4" xfId="7004"/>
    <cellStyle name="Normal 2 7 3 4 2" xfId="526"/>
    <cellStyle name="Normal 2 7 3 4 2 2" xfId="599"/>
    <cellStyle name="Normal 2 7 3 4 2 3" xfId="601"/>
    <cellStyle name="Normal 2 7 3 4 3" xfId="606"/>
    <cellStyle name="Normal 2 7 3 4 4" xfId="697"/>
    <cellStyle name="Normal 2 7 3 5" xfId="11542"/>
    <cellStyle name="Normal 2 7 3 6" xfId="29233"/>
    <cellStyle name="Normal 2 7 4" xfId="10240"/>
    <cellStyle name="Normal 2 7 4 2" xfId="21607"/>
    <cellStyle name="Normal 2 7 4 2 2" xfId="21609"/>
    <cellStyle name="Normal 2 7 4 2 2 2" xfId="29234"/>
    <cellStyle name="Normal 2 7 4 2 2 3" xfId="29235"/>
    <cellStyle name="Normal 2 7 4 2 3" xfId="21612"/>
    <cellStyle name="Normal 2 7 4 2 4" xfId="25839"/>
    <cellStyle name="Normal 2 7 4 3" xfId="7012"/>
    <cellStyle name="Normal 2 7 4 3 2" xfId="29236"/>
    <cellStyle name="Normal 2 7 4 3 2 2" xfId="619"/>
    <cellStyle name="Normal 2 7 4 3 2 3" xfId="29237"/>
    <cellStyle name="Normal 2 7 4 3 3" xfId="25848"/>
    <cellStyle name="Normal 2 7 4 3 4" xfId="25851"/>
    <cellStyle name="Normal 2 7 4 4" xfId="7019"/>
    <cellStyle name="Normal 2 7 4 4 2" xfId="29238"/>
    <cellStyle name="Normal 2 7 4 4 2 2" xfId="29239"/>
    <cellStyle name="Normal 2 7 4 4 2 3" xfId="29240"/>
    <cellStyle name="Normal 2 7 4 4 3" xfId="16967"/>
    <cellStyle name="Normal 2 7 4 4 4" xfId="14670"/>
    <cellStyle name="Normal 2 7 4 5" xfId="11548"/>
    <cellStyle name="Normal 2 7 4 5 2" xfId="29241"/>
    <cellStyle name="Normal 2 7 4 5 2 2" xfId="29242"/>
    <cellStyle name="Normal 2 7 4 5 2 3" xfId="29243"/>
    <cellStyle name="Normal 2 7 4 5 3" xfId="14223"/>
    <cellStyle name="Normal 2 7 4 5 4" xfId="14230"/>
    <cellStyle name="Normal 2 7 4 6" xfId="29244"/>
    <cellStyle name="Normal 2 7 4 6 2" xfId="29245"/>
    <cellStyle name="Normal 2 7 4 6 2 2" xfId="29246"/>
    <cellStyle name="Normal 2 7 4 6 2 3" xfId="29247"/>
    <cellStyle name="Normal 2 7 4 6 3" xfId="16972"/>
    <cellStyle name="Normal 2 7 4 6 4" xfId="14737"/>
    <cellStyle name="Normal 2 7 4 7" xfId="26572"/>
    <cellStyle name="Normal 2 7 4 8" xfId="26574"/>
    <cellStyle name="Normal 2 7 5" xfId="29248"/>
    <cellStyle name="Normal 2 7 5 2" xfId="29249"/>
    <cellStyle name="Normal 2 7 5 2 2" xfId="29250"/>
    <cellStyle name="Normal 2 7 5 2 3" xfId="25854"/>
    <cellStyle name="Normal 2 7 5 3" xfId="7024"/>
    <cellStyle name="Normal 2 7 5 4" xfId="7026"/>
    <cellStyle name="Normal 2 7 6" xfId="29251"/>
    <cellStyle name="Normal 2 7 6 2" xfId="29252"/>
    <cellStyle name="Normal 2 7 6 2 2" xfId="29253"/>
    <cellStyle name="Normal 2 7 6 2 3" xfId="29254"/>
    <cellStyle name="Normal 2 7 6 3" xfId="29255"/>
    <cellStyle name="Normal 2 7 6 4" xfId="19639"/>
    <cellStyle name="Normal 2 7 7" xfId="29256"/>
    <cellStyle name="Normal 2 7 7 2" xfId="27698"/>
    <cellStyle name="Normal 2 7 7 2 2" xfId="29257"/>
    <cellStyle name="Normal 2 7 7 2 3" xfId="29258"/>
    <cellStyle name="Normal 2 7 7 3" xfId="27700"/>
    <cellStyle name="Normal 2 7 7 4" xfId="19645"/>
    <cellStyle name="Normal 2 7 8" xfId="29259"/>
    <cellStyle name="Normal 2 7 9" xfId="29260"/>
    <cellStyle name="Normal 2 70" xfId="29194"/>
    <cellStyle name="Normal 2 70 2" xfId="29058"/>
    <cellStyle name="Normal 2 70 3" xfId="29196"/>
    <cellStyle name="Normal 2 71" xfId="29199"/>
    <cellStyle name="Normal 2 71 2" xfId="29078"/>
    <cellStyle name="Normal 2 71 3" xfId="29201"/>
    <cellStyle name="Normal 2 72" xfId="29203"/>
    <cellStyle name="Normal 2 72 2" xfId="19475"/>
    <cellStyle name="Normal 2 72 3" xfId="29205"/>
    <cellStyle name="Normal 2 73" xfId="29207"/>
    <cellStyle name="Normal 2 73 2" xfId="18186"/>
    <cellStyle name="Normal 2 73 3" xfId="15440"/>
    <cellStyle name="Normal 2 74" xfId="29218"/>
    <cellStyle name="Normal 2 74 2" xfId="29121"/>
    <cellStyle name="Normal 2 74 3" xfId="15453"/>
    <cellStyle name="Normal 2 75" xfId="29261"/>
    <cellStyle name="Normal 2 75 2" xfId="29139"/>
    <cellStyle name="Normal 2 75 3" xfId="15458"/>
    <cellStyle name="Normal 2 76" xfId="29263"/>
    <cellStyle name="Normal 2 76 2" xfId="29265"/>
    <cellStyle name="Normal 2 76 3" xfId="29267"/>
    <cellStyle name="Normal 2 77" xfId="29269"/>
    <cellStyle name="Normal 2 77 2" xfId="21018"/>
    <cellStyle name="Normal 2 77 2 2" xfId="20142"/>
    <cellStyle name="Normal 2 77 2 3" xfId="23982"/>
    <cellStyle name="Normal 2 77 3" xfId="29271"/>
    <cellStyle name="Normal 2 77 4" xfId="29273"/>
    <cellStyle name="Normal 2 78" xfId="18259"/>
    <cellStyle name="Normal 2 78 2" xfId="21023"/>
    <cellStyle name="Normal 2 78 2 2" xfId="29275"/>
    <cellStyle name="Normal 2 78 2 3" xfId="29276"/>
    <cellStyle name="Normal 2 78 3" xfId="29277"/>
    <cellStyle name="Normal 2 78 4" xfId="29278"/>
    <cellStyle name="Normal 2 79" xfId="7272"/>
    <cellStyle name="Normal 2 79 2" xfId="7276"/>
    <cellStyle name="Normal 2 79 2 2" xfId="7279"/>
    <cellStyle name="Normal 2 79 2 3" xfId="848"/>
    <cellStyle name="Normal 2 79 3" xfId="7282"/>
    <cellStyle name="Normal 2 79 4" xfId="7284"/>
    <cellStyle name="Normal 2 8" xfId="28470"/>
    <cellStyle name="Normal 2 8 10" xfId="29279"/>
    <cellStyle name="Normal 2 8 2" xfId="29281"/>
    <cellStyle name="Normal 2 8 2 2" xfId="29282"/>
    <cellStyle name="Normal 2 8 2 2 2" xfId="29283"/>
    <cellStyle name="Normal 2 8 2 2 2 2" xfId="19410"/>
    <cellStyle name="Normal 2 8 2 2 2 2 2" xfId="29285"/>
    <cellStyle name="Normal 2 8 2 2 2 2 3" xfId="29286"/>
    <cellStyle name="Normal 2 8 2 2 2 3" xfId="29287"/>
    <cellStyle name="Normal 2 8 2 2 2 4" xfId="2931"/>
    <cellStyle name="Normal 2 8 2 2 3" xfId="29288"/>
    <cellStyle name="Normal 2 8 2 2 3 2" xfId="19415"/>
    <cellStyle name="Normal 2 8 2 2 3 2 2" xfId="29289"/>
    <cellStyle name="Normal 2 8 2 2 3 2 3" xfId="9391"/>
    <cellStyle name="Normal 2 8 2 2 3 3" xfId="29290"/>
    <cellStyle name="Normal 2 8 2 2 3 4" xfId="29291"/>
    <cellStyle name="Normal 2 8 2 2 4" xfId="29292"/>
    <cellStyle name="Normal 2 8 2 2 4 2" xfId="13549"/>
    <cellStyle name="Normal 2 8 2 2 4 2 2" xfId="19422"/>
    <cellStyle name="Normal 2 8 2 2 4 2 3" xfId="19424"/>
    <cellStyle name="Normal 2 8 2 2 4 3" xfId="19426"/>
    <cellStyle name="Normal 2 8 2 2 4 4" xfId="19430"/>
    <cellStyle name="Normal 2 8 2 2 5" xfId="29293"/>
    <cellStyle name="Normal 2 8 2 2 5 2" xfId="19438"/>
    <cellStyle name="Normal 2 8 2 2 5 3" xfId="29294"/>
    <cellStyle name="Normal 2 8 2 2 6" xfId="6780"/>
    <cellStyle name="Normal 2 8 2 2 7" xfId="6782"/>
    <cellStyle name="Normal 2 8 2 3" xfId="29295"/>
    <cellStyle name="Normal 2 8 2 3 2" xfId="29297"/>
    <cellStyle name="Normal 2 8 2 3 2 2" xfId="19593"/>
    <cellStyle name="Normal 2 8 2 3 2 3" xfId="29298"/>
    <cellStyle name="Normal 2 8 2 3 3" xfId="29299"/>
    <cellStyle name="Normal 2 8 2 3 4" xfId="29300"/>
    <cellStyle name="Normal 2 8 2 4" xfId="29302"/>
    <cellStyle name="Normal 2 8 2 4 2" xfId="29304"/>
    <cellStyle name="Normal 2 8 2 4 2 2" xfId="19977"/>
    <cellStyle name="Normal 2 8 2 4 2 3" xfId="29305"/>
    <cellStyle name="Normal 2 8 2 4 3" xfId="29306"/>
    <cellStyle name="Normal 2 8 2 4 4" xfId="29039"/>
    <cellStyle name="Normal 2 8 2 5" xfId="29308"/>
    <cellStyle name="Normal 2 8 2 5 2" xfId="29310"/>
    <cellStyle name="Normal 2 8 2 5 2 2" xfId="20050"/>
    <cellStyle name="Normal 2 8 2 5 2 3" xfId="29311"/>
    <cellStyle name="Normal 2 8 2 5 3" xfId="29312"/>
    <cellStyle name="Normal 2 8 2 5 4" xfId="23715"/>
    <cellStyle name="Normal 2 8 2 6" xfId="29313"/>
    <cellStyle name="Normal 2 8 2 6 2" xfId="29315"/>
    <cellStyle name="Normal 2 8 2 6 2 2" xfId="20167"/>
    <cellStyle name="Normal 2 8 2 6 2 3" xfId="5053"/>
    <cellStyle name="Normal 2 8 2 6 3" xfId="29316"/>
    <cellStyle name="Normal 2 8 2 6 4" xfId="23720"/>
    <cellStyle name="Normal 2 8 2 7" xfId="26584"/>
    <cellStyle name="Normal 2 8 2 8" xfId="26589"/>
    <cellStyle name="Normal 2 8 3" xfId="10243"/>
    <cellStyle name="Normal 2 8 3 2" xfId="29317"/>
    <cellStyle name="Normal 2 8 3 2 2" xfId="1135"/>
    <cellStyle name="Normal 2 8 3 2 2 2" xfId="29319"/>
    <cellStyle name="Normal 2 8 3 2 2 3" xfId="20427"/>
    <cellStyle name="Normal 2 8 3 2 3" xfId="29320"/>
    <cellStyle name="Normal 2 8 3 2 4" xfId="6121"/>
    <cellStyle name="Normal 2 8 3 3" xfId="29321"/>
    <cellStyle name="Normal 2 8 3 3 2" xfId="1159"/>
    <cellStyle name="Normal 2 8 3 3 2 2" xfId="29323"/>
    <cellStyle name="Normal 2 8 3 3 2 3" xfId="29325"/>
    <cellStyle name="Normal 2 8 3 3 3" xfId="29326"/>
    <cellStyle name="Normal 2 8 3 3 4" xfId="6126"/>
    <cellStyle name="Normal 2 8 3 4" xfId="29327"/>
    <cellStyle name="Normal 2 8 3 4 2" xfId="1706"/>
    <cellStyle name="Normal 2 8 3 4 2 2" xfId="29328"/>
    <cellStyle name="Normal 2 8 3 4 2 3" xfId="29329"/>
    <cellStyle name="Normal 2 8 3 4 3" xfId="29330"/>
    <cellStyle name="Normal 2 8 3 4 4" xfId="5764"/>
    <cellStyle name="Normal 2 8 3 5" xfId="29331"/>
    <cellStyle name="Normal 2 8 3 5 2" xfId="22262"/>
    <cellStyle name="Normal 2 8 3 5 2 2" xfId="24089"/>
    <cellStyle name="Normal 2 8 3 5 2 3" xfId="24091"/>
    <cellStyle name="Normal 2 8 3 5 3" xfId="29332"/>
    <cellStyle name="Normal 2 8 3 5 4" xfId="5781"/>
    <cellStyle name="Normal 2 8 3 6" xfId="29333"/>
    <cellStyle name="Normal 2 8 3 6 2" xfId="22266"/>
    <cellStyle name="Normal 2 8 3 6 2 2" xfId="29334"/>
    <cellStyle name="Normal 2 8 3 6 2 3" xfId="29336"/>
    <cellStyle name="Normal 2 8 3 6 3" xfId="29337"/>
    <cellStyle name="Normal 2 8 3 6 4" xfId="5787"/>
    <cellStyle name="Normal 2 8 3 7" xfId="26599"/>
    <cellStyle name="Normal 2 8 3 8" xfId="26601"/>
    <cellStyle name="Normal 2 8 4" xfId="10245"/>
    <cellStyle name="Normal 2 8 4 2" xfId="21756"/>
    <cellStyle name="Normal 2 8 4 2 2" xfId="21758"/>
    <cellStyle name="Normal 2 8 4 2 2 2" xfId="29338"/>
    <cellStyle name="Normal 2 8 4 2 2 3" xfId="16615"/>
    <cellStyle name="Normal 2 8 4 2 3" xfId="21760"/>
    <cellStyle name="Normal 2 8 4 2 4" xfId="29339"/>
    <cellStyle name="Normal 2 8 4 3" xfId="21765"/>
    <cellStyle name="Normal 2 8 4 3 2" xfId="29340"/>
    <cellStyle name="Normal 2 8 4 3 2 2" xfId="29341"/>
    <cellStyle name="Normal 2 8 4 3 2 3" xfId="29342"/>
    <cellStyle name="Normal 2 8 4 3 3" xfId="29343"/>
    <cellStyle name="Normal 2 8 4 3 4" xfId="29344"/>
    <cellStyle name="Normal 2 8 4 4" xfId="21769"/>
    <cellStyle name="Normal 2 8 4 4 2" xfId="29345"/>
    <cellStyle name="Normal 2 8 4 4 2 2" xfId="13466"/>
    <cellStyle name="Normal 2 8 4 4 2 3" xfId="13470"/>
    <cellStyle name="Normal 2 8 4 4 3" xfId="29346"/>
    <cellStyle name="Normal 2 8 4 4 4" xfId="29347"/>
    <cellStyle name="Normal 2 8 4 5" xfId="29348"/>
    <cellStyle name="Normal 2 8 4 5 2" xfId="29349"/>
    <cellStyle name="Normal 2 8 4 5 3" xfId="29350"/>
    <cellStyle name="Normal 2 8 4 6" xfId="29351"/>
    <cellStyle name="Normal 2 8 4 7" xfId="26605"/>
    <cellStyle name="Normal 2 8 5" xfId="29352"/>
    <cellStyle name="Normal 2 8 5 2" xfId="29353"/>
    <cellStyle name="Normal 2 8 5 2 2" xfId="29354"/>
    <cellStyle name="Normal 2 8 5 2 3" xfId="29355"/>
    <cellStyle name="Normal 2 8 5 3" xfId="29356"/>
    <cellStyle name="Normal 2 8 5 4" xfId="29357"/>
    <cellStyle name="Normal 2 8 6" xfId="29358"/>
    <cellStyle name="Normal 2 8 6 2" xfId="29359"/>
    <cellStyle name="Normal 2 8 6 2 2" xfId="27660"/>
    <cellStyle name="Normal 2 8 6 2 3" xfId="27662"/>
    <cellStyle name="Normal 2 8 6 3" xfId="29360"/>
    <cellStyle name="Normal 2 8 6 4" xfId="19701"/>
    <cellStyle name="Normal 2 8 7" xfId="29361"/>
    <cellStyle name="Normal 2 8 7 2" xfId="29362"/>
    <cellStyle name="Normal 2 8 7 2 2" xfId="9669"/>
    <cellStyle name="Normal 2 8 7 2 3" xfId="12993"/>
    <cellStyle name="Normal 2 8 7 3" xfId="29363"/>
    <cellStyle name="Normal 2 8 7 4" xfId="19711"/>
    <cellStyle name="Normal 2 8 8" xfId="7452"/>
    <cellStyle name="Normal 2 8 8 2" xfId="17081"/>
    <cellStyle name="Normal 2 8 8 2 2" xfId="1960"/>
    <cellStyle name="Normal 2 8 8 2 3" xfId="17084"/>
    <cellStyle name="Normal 2 8 8 3" xfId="17087"/>
    <cellStyle name="Normal 2 8 8 4" xfId="17089"/>
    <cellStyle name="Normal 2 8 9" xfId="29364"/>
    <cellStyle name="Normal 2 80" xfId="29262"/>
    <cellStyle name="Normal 2 80 2" xfId="29140"/>
    <cellStyle name="Normal 2 80 2 2" xfId="29365"/>
    <cellStyle name="Normal 2 80 2 3" xfId="23924"/>
    <cellStyle name="Normal 2 80 3" xfId="15459"/>
    <cellStyle name="Normal 2 80 4" xfId="15464"/>
    <cellStyle name="Normal 2 81" xfId="29264"/>
    <cellStyle name="Normal 2 81 2" xfId="29266"/>
    <cellStyle name="Normal 2 81 2 2" xfId="20125"/>
    <cellStyle name="Normal 2 81 2 3" xfId="23950"/>
    <cellStyle name="Normal 2 81 3" xfId="29268"/>
    <cellStyle name="Normal 2 81 4" xfId="29366"/>
    <cellStyle name="Normal 2 82" xfId="29270"/>
    <cellStyle name="Normal 2 82 2" xfId="21019"/>
    <cellStyle name="Normal 2 82 2 2" xfId="20143"/>
    <cellStyle name="Normal 2 82 2 3" xfId="23983"/>
    <cellStyle name="Normal 2 82 3" xfId="29272"/>
    <cellStyle name="Normal 2 82 4" xfId="29274"/>
    <cellStyle name="Normal 2 83" xfId="18260"/>
    <cellStyle name="Normal 2 84" xfId="7273"/>
    <cellStyle name="Normal 2 9" xfId="29367"/>
    <cellStyle name="Normal 2 9 2" xfId="29368"/>
    <cellStyle name="Normal 2 9 2 2" xfId="29369"/>
    <cellStyle name="Normal 2 9 2 2 2" xfId="22898"/>
    <cellStyle name="Normal 2 9 2 2 2 2" xfId="29370"/>
    <cellStyle name="Normal 2 9 2 2 2 3" xfId="29371"/>
    <cellStyle name="Normal 2 9 2 2 3" xfId="29372"/>
    <cellStyle name="Normal 2 9 2 2 4" xfId="29373"/>
    <cellStyle name="Normal 2 9 2 3" xfId="29374"/>
    <cellStyle name="Normal 2 9 2 3 2" xfId="22901"/>
    <cellStyle name="Normal 2 9 2 3 2 2" xfId="29375"/>
    <cellStyle name="Normal 2 9 2 3 2 3" xfId="29376"/>
    <cellStyle name="Normal 2 9 2 3 3" xfId="29377"/>
    <cellStyle name="Normal 2 9 2 3 4" xfId="29378"/>
    <cellStyle name="Normal 2 9 2 4" xfId="29380"/>
    <cellStyle name="Normal 2 9 2 4 2" xfId="29381"/>
    <cellStyle name="Normal 2 9 2 4 2 2" xfId="17024"/>
    <cellStyle name="Normal 2 9 2 4 2 3" xfId="29382"/>
    <cellStyle name="Normal 2 9 2 4 3" xfId="29383"/>
    <cellStyle name="Normal 2 9 2 4 4" xfId="29053"/>
    <cellStyle name="Normal 2 9 2 5" xfId="29385"/>
    <cellStyle name="Normal 2 9 2 6" xfId="29386"/>
    <cellStyle name="Normal 2 9 3" xfId="29387"/>
    <cellStyle name="Normal 2 9 3 2" xfId="9110"/>
    <cellStyle name="Normal 2 9 3 2 2" xfId="9114"/>
    <cellStyle name="Normal 2 9 3 2 2 2" xfId="29388"/>
    <cellStyle name="Normal 2 9 3 2 2 3" xfId="29389"/>
    <cellStyle name="Normal 2 9 3 2 3" xfId="9116"/>
    <cellStyle name="Normal 2 9 3 2 4" xfId="29390"/>
    <cellStyle name="Normal 2 9 3 3" xfId="9118"/>
    <cellStyle name="Normal 2 9 3 3 2" xfId="9120"/>
    <cellStyle name="Normal 2 9 3 3 2 2" xfId="29391"/>
    <cellStyle name="Normal 2 9 3 3 2 3" xfId="29392"/>
    <cellStyle name="Normal 2 9 3 3 3" xfId="9122"/>
    <cellStyle name="Normal 2 9 3 3 4" xfId="29393"/>
    <cellStyle name="Normal 2 9 3 4" xfId="9124"/>
    <cellStyle name="Normal 2 9 3 4 2" xfId="22285"/>
    <cellStyle name="Normal 2 9 3 4 2 2" xfId="29394"/>
    <cellStyle name="Normal 2 9 3 4 2 3" xfId="29395"/>
    <cellStyle name="Normal 2 9 3 4 3" xfId="29396"/>
    <cellStyle name="Normal 2 9 3 4 4" xfId="29397"/>
    <cellStyle name="Normal 2 9 3 5" xfId="9126"/>
    <cellStyle name="Normal 2 9 3 5 2" xfId="22289"/>
    <cellStyle name="Normal 2 9 3 5 2 2" xfId="4885"/>
    <cellStyle name="Normal 2 9 3 5 2 3" xfId="29398"/>
    <cellStyle name="Normal 2 9 3 5 3" xfId="29399"/>
    <cellStyle name="Normal 2 9 3 5 4" xfId="29400"/>
    <cellStyle name="Normal 2 9 3 6" xfId="29401"/>
    <cellStyle name="Normal 2 9 3 6 2" xfId="22294"/>
    <cellStyle name="Normal 2 9 3 6 2 2" xfId="29402"/>
    <cellStyle name="Normal 2 9 3 6 2 3" xfId="29403"/>
    <cellStyle name="Normal 2 9 3 6 3" xfId="29404"/>
    <cellStyle name="Normal 2 9 3 6 4" xfId="29405"/>
    <cellStyle name="Normal 2 9 3 7" xfId="26631"/>
    <cellStyle name="Normal 2 9 3 8" xfId="26633"/>
    <cellStyle name="Normal 2 9 4" xfId="29406"/>
    <cellStyle name="Normal 2 9 4 2" xfId="9134"/>
    <cellStyle name="Normal 2 9 4 2 2" xfId="21794"/>
    <cellStyle name="Normal 2 9 4 2 3" xfId="21796"/>
    <cellStyle name="Normal 2 9 4 3" xfId="21801"/>
    <cellStyle name="Normal 2 9 4 4" xfId="21805"/>
    <cellStyle name="Normal 2 9 5" xfId="29407"/>
    <cellStyle name="Normal 2 9 5 2" xfId="9142"/>
    <cellStyle name="Normal 2 9 5 2 2" xfId="29408"/>
    <cellStyle name="Normal 2 9 5 2 3" xfId="29409"/>
    <cellStyle name="Normal 2 9 5 3" xfId="1320"/>
    <cellStyle name="Normal 2 9 5 4" xfId="2461"/>
    <cellStyle name="Normal 2 9 6" xfId="29410"/>
    <cellStyle name="Normal 2 9 6 2" xfId="9149"/>
    <cellStyle name="Normal 2 9 6 2 2" xfId="29411"/>
    <cellStyle name="Normal 2 9 6 2 3" xfId="29412"/>
    <cellStyle name="Normal 2 9 6 3" xfId="1332"/>
    <cellStyle name="Normal 2 9 6 4" xfId="2468"/>
    <cellStyle name="Normal 2 9 7" xfId="29413"/>
    <cellStyle name="Normal 2 9 8" xfId="29414"/>
    <cellStyle name="Normal 20" xfId="26743"/>
    <cellStyle name="Normal 20 10" xfId="29415"/>
    <cellStyle name="Normal 20 11" xfId="5019"/>
    <cellStyle name="Normal 20 2" xfId="23051"/>
    <cellStyle name="Normal 20 2 2" xfId="23054"/>
    <cellStyle name="Normal 20 2 2 2" xfId="28679"/>
    <cellStyle name="Normal 20 2 2 2 2" xfId="29416"/>
    <cellStyle name="Normal 20 2 2 2 3" xfId="29417"/>
    <cellStyle name="Normal 20 2 2 3" xfId="29418"/>
    <cellStyle name="Normal 20 2 2 4" xfId="29419"/>
    <cellStyle name="Normal 20 2 3" xfId="23057"/>
    <cellStyle name="Normal 20 2 3 2" xfId="28706"/>
    <cellStyle name="Normal 20 2 3 2 2" xfId="29420"/>
    <cellStyle name="Normal 20 2 3 2 3" xfId="29421"/>
    <cellStyle name="Normal 20 2 3 3" xfId="29422"/>
    <cellStyle name="Normal 20 2 3 4" xfId="29423"/>
    <cellStyle name="Normal 20 2 4" xfId="26468"/>
    <cellStyle name="Normal 20 2 4 2" xfId="28742"/>
    <cellStyle name="Normal 20 2 4 2 2" xfId="29424"/>
    <cellStyle name="Normal 20 2 4 2 3" xfId="29425"/>
    <cellStyle name="Normal 20 2 4 3" xfId="29426"/>
    <cellStyle name="Normal 20 2 4 4" xfId="29427"/>
    <cellStyle name="Normal 20 2 5" xfId="29428"/>
    <cellStyle name="Normal 20 2 6" xfId="21148"/>
    <cellStyle name="Normal 20 3" xfId="23061"/>
    <cellStyle name="Normal 20 3 2" xfId="14595"/>
    <cellStyle name="Normal 20 3 2 2" xfId="26746"/>
    <cellStyle name="Normal 20 3 2 2 2" xfId="8634"/>
    <cellStyle name="Normal 20 3 2 2 3" xfId="7864"/>
    <cellStyle name="Normal 20 3 2 3" xfId="26748"/>
    <cellStyle name="Normal 20 3 2 4" xfId="26750"/>
    <cellStyle name="Normal 20 3 3" xfId="23064"/>
    <cellStyle name="Normal 20 3 3 2" xfId="26754"/>
    <cellStyle name="Normal 20 3 3 2 2" xfId="29429"/>
    <cellStyle name="Normal 20 3 3 2 3" xfId="7925"/>
    <cellStyle name="Normal 20 3 3 3" xfId="26756"/>
    <cellStyle name="Normal 20 3 3 4" xfId="29430"/>
    <cellStyle name="Normal 20 3 4" xfId="26758"/>
    <cellStyle name="Normal 20 3 4 2" xfId="26760"/>
    <cellStyle name="Normal 20 3 4 2 2" xfId="29431"/>
    <cellStyle name="Normal 20 3 4 2 3" xfId="7988"/>
    <cellStyle name="Normal 20 3 4 3" xfId="26762"/>
    <cellStyle name="Normal 20 3 4 4" xfId="29432"/>
    <cellStyle name="Normal 20 3 5" xfId="26764"/>
    <cellStyle name="Normal 20 3 5 2" xfId="26766"/>
    <cellStyle name="Normal 20 3 5 2 2" xfId="29433"/>
    <cellStyle name="Normal 20 3 5 2 3" xfId="8042"/>
    <cellStyle name="Normal 20 3 5 3" xfId="26768"/>
    <cellStyle name="Normal 20 3 5 4" xfId="29434"/>
    <cellStyle name="Normal 20 3 6" xfId="21151"/>
    <cellStyle name="Normal 20 3 6 2" xfId="26770"/>
    <cellStyle name="Normal 20 3 6 2 2" xfId="29435"/>
    <cellStyle name="Normal 20 3 6 2 3" xfId="29436"/>
    <cellStyle name="Normal 20 3 6 3" xfId="26772"/>
    <cellStyle name="Normal 20 3 6 4" xfId="29437"/>
    <cellStyle name="Normal 20 3 7" xfId="5158"/>
    <cellStyle name="Normal 20 3 8" xfId="5167"/>
    <cellStyle name="Normal 20 4" xfId="23067"/>
    <cellStyle name="Normal 20 4 2" xfId="26774"/>
    <cellStyle name="Normal 20 4 2 2" xfId="26776"/>
    <cellStyle name="Normal 20 4 2 2 2" xfId="25168"/>
    <cellStyle name="Normal 20 4 2 2 3" xfId="26778"/>
    <cellStyle name="Normal 20 4 2 3" xfId="26780"/>
    <cellStyle name="Normal 20 4 2 4" xfId="26783"/>
    <cellStyle name="Normal 20 4 3" xfId="26788"/>
    <cellStyle name="Normal 20 4 3 2" xfId="26790"/>
    <cellStyle name="Normal 20 4 3 2 2" xfId="29438"/>
    <cellStyle name="Normal 20 4 3 2 3" xfId="29439"/>
    <cellStyle name="Normal 20 4 3 3" xfId="26792"/>
    <cellStyle name="Normal 20 4 3 4" xfId="29440"/>
    <cellStyle name="Normal 20 4 4" xfId="26794"/>
    <cellStyle name="Normal 20 4 4 2" xfId="26796"/>
    <cellStyle name="Normal 20 4 4 2 2" xfId="29441"/>
    <cellStyle name="Normal 20 4 4 2 3" xfId="29442"/>
    <cellStyle name="Normal 20 4 4 3" xfId="26798"/>
    <cellStyle name="Normal 20 4 4 4" xfId="29443"/>
    <cellStyle name="Normal 20 4 5" xfId="26800"/>
    <cellStyle name="Normal 20 4 5 2" xfId="26802"/>
    <cellStyle name="Normal 20 4 5 2 2" xfId="29444"/>
    <cellStyle name="Normal 20 4 5 2 3" xfId="29445"/>
    <cellStyle name="Normal 20 4 5 3" xfId="26804"/>
    <cellStyle name="Normal 20 4 5 4" xfId="29446"/>
    <cellStyle name="Normal 20 4 6" xfId="21155"/>
    <cellStyle name="Normal 20 4 6 2" xfId="22200"/>
    <cellStyle name="Normal 20 4 6 2 2" xfId="22202"/>
    <cellStyle name="Normal 20 4 6 2 3" xfId="22207"/>
    <cellStyle name="Normal 20 4 6 3" xfId="22212"/>
    <cellStyle name="Normal 20 4 6 4" xfId="29447"/>
    <cellStyle name="Normal 20 4 7" xfId="5170"/>
    <cellStyle name="Normal 20 4 8" xfId="5177"/>
    <cellStyle name="Normal 20 5" xfId="23070"/>
    <cellStyle name="Normal 20 5 2" xfId="26806"/>
    <cellStyle name="Normal 20 5 2 2" xfId="26100"/>
    <cellStyle name="Normal 20 5 2 3" xfId="26808"/>
    <cellStyle name="Normal 20 5 3" xfId="26813"/>
    <cellStyle name="Normal 20 5 4" xfId="26817"/>
    <cellStyle name="Normal 20 6" xfId="26824"/>
    <cellStyle name="Normal 20 6 2" xfId="29448"/>
    <cellStyle name="Normal 20 6 2 2" xfId="18338"/>
    <cellStyle name="Normal 20 6 2 3" xfId="29449"/>
    <cellStyle name="Normal 20 6 3" xfId="29450"/>
    <cellStyle name="Normal 20 6 4" xfId="29451"/>
    <cellStyle name="Normal 20 7" xfId="18224"/>
    <cellStyle name="Normal 20 7 2" xfId="29452"/>
    <cellStyle name="Normal 20 7 2 2" xfId="29453"/>
    <cellStyle name="Normal 20 7 2 3" xfId="29454"/>
    <cellStyle name="Normal 20 7 3" xfId="29455"/>
    <cellStyle name="Normal 20 7 4" xfId="29456"/>
    <cellStyle name="Normal 20 8" xfId="18228"/>
    <cellStyle name="Normal 20 8 2" xfId="29457"/>
    <cellStyle name="Normal 20 8 2 2" xfId="29458"/>
    <cellStyle name="Normal 20 8 2 3" xfId="29459"/>
    <cellStyle name="Normal 20 8 3" xfId="29460"/>
    <cellStyle name="Normal 20 8 4" xfId="29461"/>
    <cellStyle name="Normal 20 9" xfId="18902"/>
    <cellStyle name="Normal 20 9 2" xfId="29462"/>
    <cellStyle name="Normal 20 9 2 2" xfId="20542"/>
    <cellStyle name="Normal 20 9 2 3" xfId="19117"/>
    <cellStyle name="Normal 20 9 3" xfId="29463"/>
    <cellStyle name="Normal 20 9 4" xfId="29464"/>
    <cellStyle name="Normal 20_05 REPORT PAJAK DAN ACC" xfId="29465"/>
    <cellStyle name="Normal 21" xfId="26826"/>
    <cellStyle name="Normal 21 10" xfId="23949"/>
    <cellStyle name="Normal 21 10 2" xfId="26829"/>
    <cellStyle name="Normal 21 10 2 2" xfId="15207"/>
    <cellStyle name="Normal 21 10 2 3" xfId="18200"/>
    <cellStyle name="Normal 21 10 3" xfId="26832"/>
    <cellStyle name="Normal 21 10 4" xfId="29467"/>
    <cellStyle name="Normal 21 11" xfId="5222"/>
    <cellStyle name="Normal 21 12" xfId="5230"/>
    <cellStyle name="Normal 21 2" xfId="10772"/>
    <cellStyle name="Normal 21 2 2" xfId="26834"/>
    <cellStyle name="Normal 21 2 2 2" xfId="26837"/>
    <cellStyle name="Normal 21 2 2 2 2" xfId="26839"/>
    <cellStyle name="Normal 21 2 2 2 3" xfId="20184"/>
    <cellStyle name="Normal 21 2 2 3" xfId="26845"/>
    <cellStyle name="Normal 21 2 2 4" xfId="26848"/>
    <cellStyle name="Normal 21 2 3" xfId="26857"/>
    <cellStyle name="Normal 21 2 3 2" xfId="14317"/>
    <cellStyle name="Normal 21 2 3 2 2" xfId="14320"/>
    <cellStyle name="Normal 21 2 3 2 3" xfId="14323"/>
    <cellStyle name="Normal 21 2 3 3" xfId="14546"/>
    <cellStyle name="Normal 21 2 3 4" xfId="14554"/>
    <cellStyle name="Normal 21 2 4" xfId="11995"/>
    <cellStyle name="Normal 21 2 4 2" xfId="26859"/>
    <cellStyle name="Normal 21 2 4 2 2" xfId="26861"/>
    <cellStyle name="Normal 21 2 4 2 3" xfId="26863"/>
    <cellStyle name="Normal 21 2 4 3" xfId="26865"/>
    <cellStyle name="Normal 21 2 4 4" xfId="26867"/>
    <cellStyle name="Normal 21 2 5" xfId="11998"/>
    <cellStyle name="Normal 21 2 5 2" xfId="26871"/>
    <cellStyle name="Normal 21 2 5 2 2" xfId="29468"/>
    <cellStyle name="Normal 21 2 5 2 3" xfId="29469"/>
    <cellStyle name="Normal 21 2 5 3" xfId="26873"/>
    <cellStyle name="Normal 21 2 5 4" xfId="29470"/>
    <cellStyle name="Normal 21 2 6" xfId="21191"/>
    <cellStyle name="Normal 21 2 6 2" xfId="26875"/>
    <cellStyle name="Normal 21 2 6 2 2" xfId="29471"/>
    <cellStyle name="Normal 21 2 6 2 3" xfId="29472"/>
    <cellStyle name="Normal 21 2 6 3" xfId="26877"/>
    <cellStyle name="Normal 21 2 6 4" xfId="29473"/>
    <cellStyle name="Normal 21 2 7" xfId="5384"/>
    <cellStyle name="Normal 21 2 8" xfId="5392"/>
    <cellStyle name="Normal 21 3" xfId="26879"/>
    <cellStyle name="Normal 21 3 2" xfId="26881"/>
    <cellStyle name="Normal 21 3 2 2" xfId="16210"/>
    <cellStyle name="Normal 21 3 2 2 2" xfId="26883"/>
    <cellStyle name="Normal 21 3 2 2 3" xfId="26885"/>
    <cellStyle name="Normal 21 3 2 3" xfId="26887"/>
    <cellStyle name="Normal 21 3 2 4" xfId="26891"/>
    <cellStyle name="Normal 21 3 3" xfId="26897"/>
    <cellStyle name="Normal 21 3 3 2" xfId="26900"/>
    <cellStyle name="Normal 21 3 3 2 2" xfId="29474"/>
    <cellStyle name="Normal 21 3 3 2 3" xfId="29475"/>
    <cellStyle name="Normal 21 3 3 3" xfId="26902"/>
    <cellStyle name="Normal 21 3 3 4" xfId="29476"/>
    <cellStyle name="Normal 21 3 4" xfId="12002"/>
    <cellStyle name="Normal 21 3 4 2" xfId="26904"/>
    <cellStyle name="Normal 21 3 4 2 2" xfId="29477"/>
    <cellStyle name="Normal 21 3 4 2 3" xfId="29478"/>
    <cellStyle name="Normal 21 3 4 3" xfId="26906"/>
    <cellStyle name="Normal 21 3 4 4" xfId="29479"/>
    <cellStyle name="Normal 21 3 5" xfId="12005"/>
    <cellStyle name="Normal 21 3 5 2" xfId="7732"/>
    <cellStyle name="Normal 21 3 5 2 2" xfId="7736"/>
    <cellStyle name="Normal 21 3 5 2 3" xfId="7739"/>
    <cellStyle name="Normal 21 3 5 3" xfId="7795"/>
    <cellStyle name="Normal 21 3 5 4" xfId="7855"/>
    <cellStyle name="Normal 21 3 6" xfId="21195"/>
    <cellStyle name="Normal 21 3 6 2" xfId="4413"/>
    <cellStyle name="Normal 21 3 6 2 2" xfId="4417"/>
    <cellStyle name="Normal 21 3 6 2 3" xfId="4421"/>
    <cellStyle name="Normal 21 3 6 3" xfId="4426"/>
    <cellStyle name="Normal 21 3 6 4" xfId="2977"/>
    <cellStyle name="Normal 21 3 7" xfId="5437"/>
    <cellStyle name="Normal 21 3 8" xfId="5442"/>
    <cellStyle name="Normal 21 4" xfId="26908"/>
    <cellStyle name="Normal 21 4 2" xfId="26910"/>
    <cellStyle name="Normal 21 4 2 2" xfId="26912"/>
    <cellStyle name="Normal 21 4 2 2 2" xfId="26914"/>
    <cellStyle name="Normal 21 4 2 2 3" xfId="26916"/>
    <cellStyle name="Normal 21 4 2 3" xfId="26918"/>
    <cellStyle name="Normal 21 4 2 4" xfId="26924"/>
    <cellStyle name="Normal 21 4 3" xfId="26932"/>
    <cellStyle name="Normal 21 4 3 2" xfId="26934"/>
    <cellStyle name="Normal 21 4 3 2 2" xfId="29480"/>
    <cellStyle name="Normal 21 4 3 2 3" xfId="29481"/>
    <cellStyle name="Normal 21 4 3 3" xfId="26936"/>
    <cellStyle name="Normal 21 4 3 4" xfId="29482"/>
    <cellStyle name="Normal 21 4 4" xfId="12009"/>
    <cellStyle name="Normal 21 4 4 2" xfId="26938"/>
    <cellStyle name="Normal 21 4 4 2 2" xfId="19982"/>
    <cellStyle name="Normal 21 4 4 2 3" xfId="19999"/>
    <cellStyle name="Normal 21 4 4 3" xfId="26940"/>
    <cellStyle name="Normal 21 4 4 4" xfId="29483"/>
    <cellStyle name="Normal 21 4 5" xfId="12012"/>
    <cellStyle name="Normal 21 4 5 2" xfId="5010"/>
    <cellStyle name="Normal 21 4 5 2 2" xfId="5012"/>
    <cellStyle name="Normal 21 4 5 2 3" xfId="3598"/>
    <cellStyle name="Normal 21 4 5 3" xfId="5015"/>
    <cellStyle name="Normal 21 4 5 4" xfId="29484"/>
    <cellStyle name="Normal 21 4 6" xfId="21199"/>
    <cellStyle name="Normal 21 4 6 2" xfId="5209"/>
    <cellStyle name="Normal 21 4 6 2 2" xfId="5212"/>
    <cellStyle name="Normal 21 4 6 2 3" xfId="3814"/>
    <cellStyle name="Normal 21 4 6 3" xfId="5216"/>
    <cellStyle name="Normal 21 4 6 4" xfId="29485"/>
    <cellStyle name="Normal 21 4 7" xfId="5446"/>
    <cellStyle name="Normal 21 4 8" xfId="5451"/>
    <cellStyle name="Normal 21 5" xfId="26942"/>
    <cellStyle name="Normal 21 5 2" xfId="26944"/>
    <cellStyle name="Normal 21 5 2 2" xfId="26947"/>
    <cellStyle name="Normal 21 5 2 2 2" xfId="26949"/>
    <cellStyle name="Normal 21 5 2 2 3" xfId="26951"/>
    <cellStyle name="Normal 21 5 2 3" xfId="26953"/>
    <cellStyle name="Normal 21 5 2 4" xfId="26957"/>
    <cellStyle name="Normal 21 5 3" xfId="26967"/>
    <cellStyle name="Normal 21 5 3 2" xfId="8104"/>
    <cellStyle name="Normal 21 5 3 2 2" xfId="29486"/>
    <cellStyle name="Normal 21 5 3 2 3" xfId="29487"/>
    <cellStyle name="Normal 21 5 3 3" xfId="26969"/>
    <cellStyle name="Normal 21 5 3 4" xfId="29488"/>
    <cellStyle name="Normal 21 5 4" xfId="26971"/>
    <cellStyle name="Normal 21 5 4 2" xfId="26973"/>
    <cellStyle name="Normal 21 5 4 2 2" xfId="17027"/>
    <cellStyle name="Normal 21 5 4 2 3" xfId="29489"/>
    <cellStyle name="Normal 21 5 4 3" xfId="26975"/>
    <cellStyle name="Normal 21 5 4 4" xfId="29490"/>
    <cellStyle name="Normal 21 5 5" xfId="26977"/>
    <cellStyle name="Normal 21 5 5 2" xfId="26979"/>
    <cellStyle name="Normal 21 5 5 2 2" xfId="29491"/>
    <cellStyle name="Normal 21 5 5 2 3" xfId="29492"/>
    <cellStyle name="Normal 21 5 5 3" xfId="26981"/>
    <cellStyle name="Normal 21 5 5 4" xfId="29493"/>
    <cellStyle name="Normal 21 5 6" xfId="21206"/>
    <cellStyle name="Normal 21 5 6 2" xfId="26983"/>
    <cellStyle name="Normal 21 5 6 2 2" xfId="29494"/>
    <cellStyle name="Normal 21 5 6 2 3" xfId="29495"/>
    <cellStyle name="Normal 21 5 6 3" xfId="26985"/>
    <cellStyle name="Normal 21 5 6 4" xfId="29496"/>
    <cellStyle name="Normal 21 5 7" xfId="5455"/>
    <cellStyle name="Normal 21 5 8" xfId="5460"/>
    <cellStyle name="Normal 21 6" xfId="26987"/>
    <cellStyle name="Normal 21 6 2" xfId="26989"/>
    <cellStyle name="Normal 21 6 2 2" xfId="26991"/>
    <cellStyle name="Normal 21 6 2 3" xfId="26995"/>
    <cellStyle name="Normal 21 6 3" xfId="27008"/>
    <cellStyle name="Normal 21 6 4" xfId="27012"/>
    <cellStyle name="Normal 21 7" xfId="18235"/>
    <cellStyle name="Normal 21 7 2" xfId="27020"/>
    <cellStyle name="Normal 21 7 2 2" xfId="27022"/>
    <cellStyle name="Normal 21 7 2 3" xfId="27024"/>
    <cellStyle name="Normal 21 7 3" xfId="27026"/>
    <cellStyle name="Normal 21 7 4" xfId="27030"/>
    <cellStyle name="Normal 21 8" xfId="18240"/>
    <cellStyle name="Normal 21 8 2" xfId="27036"/>
    <cellStyle name="Normal 21 8 2 2" xfId="29497"/>
    <cellStyle name="Normal 21 8 2 3" xfId="29280"/>
    <cellStyle name="Normal 21 8 3" xfId="27038"/>
    <cellStyle name="Normal 21 8 4" xfId="21878"/>
    <cellStyle name="Normal 21 9" xfId="18912"/>
    <cellStyle name="Normal 21 9 2" xfId="27040"/>
    <cellStyle name="Normal 21 9 2 2" xfId="29498"/>
    <cellStyle name="Normal 21 9 2 3" xfId="29500"/>
    <cellStyle name="Normal 21 9 3" xfId="27042"/>
    <cellStyle name="Normal 21 9 4" xfId="29501"/>
    <cellStyle name="Normal 22" xfId="27044"/>
    <cellStyle name="Normal 22 10" xfId="27046"/>
    <cellStyle name="Normal 22 2" xfId="23076"/>
    <cellStyle name="Normal 22 2 2" xfId="27050"/>
    <cellStyle name="Normal 22 2 2 2" xfId="27052"/>
    <cellStyle name="Normal 22 2 2 2 2" xfId="2780"/>
    <cellStyle name="Normal 22 2 2 2 3" xfId="2784"/>
    <cellStyle name="Normal 22 2 2 3" xfId="27054"/>
    <cellStyle name="Normal 22 2 2 4" xfId="11661"/>
    <cellStyle name="Normal 22 2 3" xfId="27067"/>
    <cellStyle name="Normal 22 2 3 2" xfId="27069"/>
    <cellStyle name="Normal 22 2 3 2 2" xfId="13913"/>
    <cellStyle name="Normal 22 2 3 2 3" xfId="16592"/>
    <cellStyle name="Normal 22 2 3 3" xfId="27071"/>
    <cellStyle name="Normal 22 2 3 4" xfId="27571"/>
    <cellStyle name="Normal 22 2 4" xfId="27074"/>
    <cellStyle name="Normal 22 2 4 2" xfId="27076"/>
    <cellStyle name="Normal 22 2 4 2 2" xfId="17570"/>
    <cellStyle name="Normal 22 2 4 2 3" xfId="29502"/>
    <cellStyle name="Normal 22 2 4 3" xfId="27078"/>
    <cellStyle name="Normal 22 2 4 4" xfId="27576"/>
    <cellStyle name="Normal 22 2 5" xfId="23092"/>
    <cellStyle name="Normal 22 2 5 2" xfId="23095"/>
    <cellStyle name="Normal 22 2 5 2 2" xfId="19072"/>
    <cellStyle name="Normal 22 2 5 2 3" xfId="23097"/>
    <cellStyle name="Normal 22 2 5 3" xfId="23100"/>
    <cellStyle name="Normal 22 2 5 4" xfId="23105"/>
    <cellStyle name="Normal 22 2 6" xfId="21244"/>
    <cellStyle name="Normal 22 2 6 2" xfId="23113"/>
    <cellStyle name="Normal 22 2 6 2 2" xfId="19631"/>
    <cellStyle name="Normal 22 2 6 2 3" xfId="19636"/>
    <cellStyle name="Normal 22 2 6 3" xfId="23116"/>
    <cellStyle name="Normal 22 2 6 4" xfId="27592"/>
    <cellStyle name="Normal 22 2 7" xfId="5529"/>
    <cellStyle name="Normal 22 2 8" xfId="5538"/>
    <cellStyle name="Normal 22 3" xfId="15949"/>
    <cellStyle name="Normal 22 3 2" xfId="27081"/>
    <cellStyle name="Normal 22 3 2 2" xfId="27083"/>
    <cellStyle name="Normal 22 3 2 2 2" xfId="27085"/>
    <cellStyle name="Normal 22 3 2 2 3" xfId="6265"/>
    <cellStyle name="Normal 22 3 2 3" xfId="27087"/>
    <cellStyle name="Normal 22 3 2 4" xfId="27099"/>
    <cellStyle name="Normal 22 3 3" xfId="27114"/>
    <cellStyle name="Normal 22 3 3 2" xfId="27116"/>
    <cellStyle name="Normal 22 3 3 2 2" xfId="29503"/>
    <cellStyle name="Normal 22 3 3 2 3" xfId="29504"/>
    <cellStyle name="Normal 22 3 3 3" xfId="27118"/>
    <cellStyle name="Normal 22 3 3 4" xfId="27604"/>
    <cellStyle name="Normal 22 3 4" xfId="27122"/>
    <cellStyle name="Normal 22 3 4 2" xfId="27124"/>
    <cellStyle name="Normal 22 3 4 2 2" xfId="29505"/>
    <cellStyle name="Normal 22 3 4 2 3" xfId="29506"/>
    <cellStyle name="Normal 22 3 4 3" xfId="27126"/>
    <cellStyle name="Normal 22 3 4 4" xfId="27609"/>
    <cellStyle name="Normal 22 3 5" xfId="27130"/>
    <cellStyle name="Normal 22 3 5 2" xfId="27132"/>
    <cellStyle name="Normal 22 3 5 2 2" xfId="29507"/>
    <cellStyle name="Normal 22 3 5 2 3" xfId="29508"/>
    <cellStyle name="Normal 22 3 5 3" xfId="27134"/>
    <cellStyle name="Normal 22 3 5 4" xfId="27616"/>
    <cellStyle name="Normal 22 3 6" xfId="21249"/>
    <cellStyle name="Normal 22 3 6 2" xfId="27138"/>
    <cellStyle name="Normal 22 3 6 2 2" xfId="29509"/>
    <cellStyle name="Normal 22 3 6 2 3" xfId="29510"/>
    <cellStyle name="Normal 22 3 6 3" xfId="27140"/>
    <cellStyle name="Normal 22 3 6 4" xfId="27624"/>
    <cellStyle name="Normal 22 3 7" xfId="5547"/>
    <cellStyle name="Normal 22 3 8" xfId="5555"/>
    <cellStyle name="Normal 22 4" xfId="15953"/>
    <cellStyle name="Normal 22 4 2" xfId="27143"/>
    <cellStyle name="Normal 22 4 2 2" xfId="27145"/>
    <cellStyle name="Normal 22 4 2 3" xfId="27149"/>
    <cellStyle name="Normal 22 4 3" xfId="27162"/>
    <cellStyle name="Normal 22 4 4" xfId="27169"/>
    <cellStyle name="Normal 22 5" xfId="27181"/>
    <cellStyle name="Normal 22 5 2" xfId="27184"/>
    <cellStyle name="Normal 22 5 2 2" xfId="27186"/>
    <cellStyle name="Normal 22 5 2 3" xfId="27190"/>
    <cellStyle name="Normal 22 5 3" xfId="27203"/>
    <cellStyle name="Normal 22 5 4" xfId="27208"/>
    <cellStyle name="Normal 22 6" xfId="27217"/>
    <cellStyle name="Normal 22 6 2" xfId="27219"/>
    <cellStyle name="Normal 22 6 2 2" xfId="19534"/>
    <cellStyle name="Normal 22 6 2 3" xfId="19540"/>
    <cellStyle name="Normal 22 6 3" xfId="27221"/>
    <cellStyle name="Normal 22 6 4" xfId="27223"/>
    <cellStyle name="Normal 22 7" xfId="18247"/>
    <cellStyle name="Normal 22 7 2" xfId="27227"/>
    <cellStyle name="Normal 22 7 2 2" xfId="29511"/>
    <cellStyle name="Normal 22 7 2 3" xfId="27672"/>
    <cellStyle name="Normal 22 7 3" xfId="27229"/>
    <cellStyle name="Normal 22 7 4" xfId="29512"/>
    <cellStyle name="Normal 22 8" xfId="18250"/>
    <cellStyle name="Normal 22 8 2" xfId="27231"/>
    <cellStyle name="Normal 22 8 2 2" xfId="29513"/>
    <cellStyle name="Normal 22 8 2 3" xfId="27711"/>
    <cellStyle name="Normal 22 8 3" xfId="20107"/>
    <cellStyle name="Normal 22 8 4" xfId="20109"/>
    <cellStyle name="Normal 22 9" xfId="18922"/>
    <cellStyle name="Normal 23" xfId="21141"/>
    <cellStyle name="Normal 23 10" xfId="24043"/>
    <cellStyle name="Normal 23 10 2" xfId="3735"/>
    <cellStyle name="Normal 23 10 2 2" xfId="3741"/>
    <cellStyle name="Normal 23 10 2 3" xfId="3749"/>
    <cellStyle name="Normal 23 10 3" xfId="3755"/>
    <cellStyle name="Normal 23 10 4" xfId="3771"/>
    <cellStyle name="Normal 23 11" xfId="5725"/>
    <cellStyle name="Normal 23 12" xfId="5728"/>
    <cellStyle name="Normal 23 2" xfId="23081"/>
    <cellStyle name="Normal 23 2 2" xfId="27234"/>
    <cellStyle name="Normal 23 2 2 2" xfId="27236"/>
    <cellStyle name="Normal 23 2 2 2 2" xfId="12537"/>
    <cellStyle name="Normal 23 2 2 2 2 2" xfId="29514"/>
    <cellStyle name="Normal 23 2 2 2 2 3" xfId="29515"/>
    <cellStyle name="Normal 23 2 2 2 3" xfId="27238"/>
    <cellStyle name="Normal 23 2 2 2 4" xfId="29516"/>
    <cellStyle name="Normal 23 2 2 3" xfId="27240"/>
    <cellStyle name="Normal 23 2 2 3 2" xfId="12547"/>
    <cellStyle name="Normal 23 2 2 3 2 2" xfId="29517"/>
    <cellStyle name="Normal 23 2 2 3 2 3" xfId="29518"/>
    <cellStyle name="Normal 23 2 2 3 3" xfId="27242"/>
    <cellStyle name="Normal 23 2 2 3 4" xfId="29519"/>
    <cellStyle name="Normal 23 2 2 4" xfId="27244"/>
    <cellStyle name="Normal 23 2 2 4 2" xfId="12555"/>
    <cellStyle name="Normal 23 2 2 4 2 2" xfId="29520"/>
    <cellStyle name="Normal 23 2 2 4 2 3" xfId="29521"/>
    <cellStyle name="Normal 23 2 2 4 3" xfId="27246"/>
    <cellStyle name="Normal 23 2 2 4 4" xfId="29523"/>
    <cellStyle name="Normal 23 2 2 5" xfId="27248"/>
    <cellStyle name="Normal 23 2 2 6" xfId="27250"/>
    <cellStyle name="Normal 23 2 3" xfId="27252"/>
    <cellStyle name="Normal 23 2 3 2" xfId="27254"/>
    <cellStyle name="Normal 23 2 3 2 2" xfId="12594"/>
    <cellStyle name="Normal 23 2 3 2 3" xfId="29524"/>
    <cellStyle name="Normal 23 2 3 3" xfId="27256"/>
    <cellStyle name="Normal 23 2 3 4" xfId="29525"/>
    <cellStyle name="Normal 23 2 4" xfId="12040"/>
    <cellStyle name="Normal 23 2 4 2" xfId="27258"/>
    <cellStyle name="Normal 23 2 4 2 2" xfId="12649"/>
    <cellStyle name="Normal 23 2 4 2 3" xfId="29526"/>
    <cellStyle name="Normal 23 2 4 3" xfId="27260"/>
    <cellStyle name="Normal 23 2 4 4" xfId="29527"/>
    <cellStyle name="Normal 23 2 5" xfId="12043"/>
    <cellStyle name="Normal 23 2 5 2" xfId="27262"/>
    <cellStyle name="Normal 23 2 5 2 2" xfId="12820"/>
    <cellStyle name="Normal 23 2 5 2 3" xfId="29528"/>
    <cellStyle name="Normal 23 2 5 3" xfId="27264"/>
    <cellStyle name="Normal 23 2 5 4" xfId="29529"/>
    <cellStyle name="Normal 23 2 6" xfId="21281"/>
    <cellStyle name="Normal 23 2 6 2" xfId="27266"/>
    <cellStyle name="Normal 23 2 6 2 2" xfId="12859"/>
    <cellStyle name="Normal 23 2 6 2 3" xfId="29530"/>
    <cellStyle name="Normal 23 2 6 3" xfId="27268"/>
    <cellStyle name="Normal 23 2 6 4" xfId="20375"/>
    <cellStyle name="Normal 23 2 7" xfId="5759"/>
    <cellStyle name="Normal 23 2 7 2" xfId="5763"/>
    <cellStyle name="Normal 23 2 7 2 2" xfId="12891"/>
    <cellStyle name="Normal 23 2 7 2 3" xfId="29531"/>
    <cellStyle name="Normal 23 2 7 3" xfId="5767"/>
    <cellStyle name="Normal 23 2 7 4" xfId="29532"/>
    <cellStyle name="Normal 23 2 8" xfId="5772"/>
    <cellStyle name="Normal 23 2 9" xfId="624"/>
    <cellStyle name="Normal 23 3" xfId="15959"/>
    <cellStyle name="Normal 23 3 2" xfId="27270"/>
    <cellStyle name="Normal 23 3 2 2" xfId="27272"/>
    <cellStyle name="Normal 23 3 2 2 2" xfId="27274"/>
    <cellStyle name="Normal 23 3 2 2 3" xfId="25198"/>
    <cellStyle name="Normal 23 3 2 3" xfId="27277"/>
    <cellStyle name="Normal 23 3 2 4" xfId="27282"/>
    <cellStyle name="Normal 23 3 3" xfId="27289"/>
    <cellStyle name="Normal 23 3 3 2" xfId="27291"/>
    <cellStyle name="Normal 23 3 3 2 2" xfId="29066"/>
    <cellStyle name="Normal 23 3 3 2 3" xfId="29533"/>
    <cellStyle name="Normal 23 3 3 3" xfId="27293"/>
    <cellStyle name="Normal 23 3 3 4" xfId="29534"/>
    <cellStyle name="Normal 23 3 4" xfId="7538"/>
    <cellStyle name="Normal 23 3 4 2" xfId="27295"/>
    <cellStyle name="Normal 23 3 4 2 2" xfId="29089"/>
    <cellStyle name="Normal 23 3 4 2 3" xfId="29535"/>
    <cellStyle name="Normal 23 3 4 3" xfId="27297"/>
    <cellStyle name="Normal 23 3 4 4" xfId="29536"/>
    <cellStyle name="Normal 23 3 5" xfId="7542"/>
    <cellStyle name="Normal 23 3 5 2" xfId="27299"/>
    <cellStyle name="Normal 23 3 5 2 2" xfId="25823"/>
    <cellStyle name="Normal 23 3 5 2 3" xfId="25834"/>
    <cellStyle name="Normal 23 3 5 3" xfId="27301"/>
    <cellStyle name="Normal 23 3 5 4" xfId="29537"/>
    <cellStyle name="Normal 23 3 6" xfId="21285"/>
    <cellStyle name="Normal 23 3 6 2" xfId="27303"/>
    <cellStyle name="Normal 23 3 6 2 2" xfId="29109"/>
    <cellStyle name="Normal 23 3 6 2 3" xfId="29538"/>
    <cellStyle name="Normal 23 3 6 3" xfId="27305"/>
    <cellStyle name="Normal 23 3 6 4" xfId="29539"/>
    <cellStyle name="Normal 23 3 7" xfId="5834"/>
    <cellStyle name="Normal 23 3 8" xfId="5841"/>
    <cellStyle name="Normal 23 4" xfId="15963"/>
    <cellStyle name="Normal 23 4 2" xfId="27307"/>
    <cellStyle name="Normal 23 4 2 2" xfId="9455"/>
    <cellStyle name="Normal 23 4 2 2 2" xfId="27309"/>
    <cellStyle name="Normal 23 4 2 2 3" xfId="27311"/>
    <cellStyle name="Normal 23 4 2 3" xfId="27313"/>
    <cellStyle name="Normal 23 4 2 4" xfId="27315"/>
    <cellStyle name="Normal 23 4 3" xfId="27320"/>
    <cellStyle name="Normal 23 4 3 2" xfId="9558"/>
    <cellStyle name="Normal 23 4 3 2 2" xfId="29540"/>
    <cellStyle name="Normal 23 4 3 2 3" xfId="29541"/>
    <cellStyle name="Normal 23 4 3 3" xfId="27322"/>
    <cellStyle name="Normal 23 4 3 4" xfId="29542"/>
    <cellStyle name="Normal 23 4 4" xfId="7548"/>
    <cellStyle name="Normal 23 4 4 2" xfId="9567"/>
    <cellStyle name="Normal 23 4 4 2 2" xfId="29543"/>
    <cellStyle name="Normal 23 4 4 2 3" xfId="29544"/>
    <cellStyle name="Normal 23 4 4 3" xfId="27324"/>
    <cellStyle name="Normal 23 4 4 4" xfId="29545"/>
    <cellStyle name="Normal 23 4 5" xfId="7552"/>
    <cellStyle name="Normal 23 4 5 2" xfId="9576"/>
    <cellStyle name="Normal 23 4 5 2 2" xfId="29546"/>
    <cellStyle name="Normal 23 4 5 2 3" xfId="1103"/>
    <cellStyle name="Normal 23 4 5 3" xfId="27326"/>
    <cellStyle name="Normal 23 4 5 4" xfId="29547"/>
    <cellStyle name="Normal 23 4 6" xfId="21289"/>
    <cellStyle name="Normal 23 4 6 2" xfId="9586"/>
    <cellStyle name="Normal 23 4 6 2 2" xfId="29548"/>
    <cellStyle name="Normal 23 4 6 2 3" xfId="29549"/>
    <cellStyle name="Normal 23 4 6 3" xfId="27328"/>
    <cellStyle name="Normal 23 4 6 4" xfId="29550"/>
    <cellStyle name="Normal 23 4 7" xfId="5845"/>
    <cellStyle name="Normal 23 4 8" xfId="5852"/>
    <cellStyle name="Normal 23 5" xfId="27330"/>
    <cellStyle name="Normal 23 5 2" xfId="27333"/>
    <cellStyle name="Normal 23 5 2 2" xfId="27335"/>
    <cellStyle name="Normal 23 5 2 2 2" xfId="25849"/>
    <cellStyle name="Normal 23 5 2 2 3" xfId="29551"/>
    <cellStyle name="Normal 23 5 2 3" xfId="14201"/>
    <cellStyle name="Normal 23 5 2 4" xfId="14204"/>
    <cellStyle name="Normal 23 5 3" xfId="27337"/>
    <cellStyle name="Normal 23 5 3 2" xfId="27339"/>
    <cellStyle name="Normal 23 5 3 2 2" xfId="25865"/>
    <cellStyle name="Normal 23 5 3 2 3" xfId="29552"/>
    <cellStyle name="Normal 23 5 3 3" xfId="14213"/>
    <cellStyle name="Normal 23 5 3 4" xfId="14216"/>
    <cellStyle name="Normal 23 5 4" xfId="7558"/>
    <cellStyle name="Normal 23 5 4 2" xfId="27341"/>
    <cellStyle name="Normal 23 5 4 2 2" xfId="29553"/>
    <cellStyle name="Normal 23 5 4 2 3" xfId="29554"/>
    <cellStyle name="Normal 23 5 4 3" xfId="9635"/>
    <cellStyle name="Normal 23 5 4 4" xfId="9639"/>
    <cellStyle name="Normal 23 5 5" xfId="7561"/>
    <cellStyle name="Normal 23 5 6" xfId="21295"/>
    <cellStyle name="Normal 23 6" xfId="27343"/>
    <cellStyle name="Normal 23 6 2" xfId="27345"/>
    <cellStyle name="Normal 23 6 2 2" xfId="29555"/>
    <cellStyle name="Normal 23 6 2 3" xfId="16346"/>
    <cellStyle name="Normal 23 6 3" xfId="27347"/>
    <cellStyle name="Normal 23 6 4" xfId="29556"/>
    <cellStyle name="Normal 23 7" xfId="27349"/>
    <cellStyle name="Normal 23 7 2" xfId="27351"/>
    <cellStyle name="Normal 23 7 2 2" xfId="29557"/>
    <cellStyle name="Normal 23 7 2 3" xfId="29558"/>
    <cellStyle name="Normal 23 7 3" xfId="27353"/>
    <cellStyle name="Normal 23 7 4" xfId="29559"/>
    <cellStyle name="Normal 23 8" xfId="27355"/>
    <cellStyle name="Normal 23 8 2" xfId="27357"/>
    <cellStyle name="Normal 23 8 2 2" xfId="29560"/>
    <cellStyle name="Normal 23 8 2 3" xfId="29561"/>
    <cellStyle name="Normal 23 8 3" xfId="27359"/>
    <cellStyle name="Normal 23 8 4" xfId="29562"/>
    <cellStyle name="Normal 23 9" xfId="18934"/>
    <cellStyle name="Normal 23 9 2" xfId="27361"/>
    <cellStyle name="Normal 23 9 2 2" xfId="29563"/>
    <cellStyle name="Normal 23 9 2 3" xfId="29564"/>
    <cellStyle name="Normal 23 9 3" xfId="27363"/>
    <cellStyle name="Normal 23 9 4" xfId="29565"/>
    <cellStyle name="Normal 23_Biaya Others Driver BCA" xfId="1553"/>
    <cellStyle name="Normal 24" xfId="21144"/>
    <cellStyle name="Normal 24 10" xfId="4201"/>
    <cellStyle name="Normal 24 11" xfId="5886"/>
    <cellStyle name="Normal 24 2" xfId="1445"/>
    <cellStyle name="Normal 24 2 2" xfId="1452"/>
    <cellStyle name="Normal 24 2 2 2" xfId="27366"/>
    <cellStyle name="Normal 24 2 2 2 2" xfId="27368"/>
    <cellStyle name="Normal 24 2 2 2 3" xfId="10677"/>
    <cellStyle name="Normal 24 2 2 3" xfId="27377"/>
    <cellStyle name="Normal 24 2 2 4" xfId="16452"/>
    <cellStyle name="Normal 24 2 3" xfId="1460"/>
    <cellStyle name="Normal 24 2 3 2" xfId="25384"/>
    <cellStyle name="Normal 24 2 3 2 2" xfId="26473"/>
    <cellStyle name="Normal 24 2 3 2 3" xfId="26536"/>
    <cellStyle name="Normal 24 2 3 3" xfId="25387"/>
    <cellStyle name="Normal 24 2 3 4" xfId="27397"/>
    <cellStyle name="Normal 24 2 4" xfId="12053"/>
    <cellStyle name="Normal 24 2 4 2" xfId="25411"/>
    <cellStyle name="Normal 24 2 4 2 2" xfId="27423"/>
    <cellStyle name="Normal 24 2 4 2 3" xfId="27427"/>
    <cellStyle name="Normal 24 2 4 3" xfId="25416"/>
    <cellStyle name="Normal 24 2 4 4" xfId="27438"/>
    <cellStyle name="Normal 24 2 5" xfId="12056"/>
    <cellStyle name="Normal 24 2 5 2" xfId="27452"/>
    <cellStyle name="Normal 24 2 5 2 2" xfId="29566"/>
    <cellStyle name="Normal 24 2 5 2 3" xfId="29567"/>
    <cellStyle name="Normal 24 2 5 3" xfId="17058"/>
    <cellStyle name="Normal 24 2 5 4" xfId="17060"/>
    <cellStyle name="Normal 24 2 6" xfId="21320"/>
    <cellStyle name="Normal 24 2 6 2" xfId="11193"/>
    <cellStyle name="Normal 24 2 6 2 2" xfId="22257"/>
    <cellStyle name="Normal 24 2 6 2 3" xfId="22271"/>
    <cellStyle name="Normal 24 2 6 3" xfId="11199"/>
    <cellStyle name="Normal 24 2 6 4" xfId="17063"/>
    <cellStyle name="Normal 24 2 7" xfId="4234"/>
    <cellStyle name="Normal 24 2 8" xfId="4242"/>
    <cellStyle name="Normal 24 3" xfId="1464"/>
    <cellStyle name="Normal 24 3 2" xfId="1473"/>
    <cellStyle name="Normal 24 3 2 2" xfId="1578"/>
    <cellStyle name="Normal 24 3 2 2 2" xfId="27454"/>
    <cellStyle name="Normal 24 3 2 2 3" xfId="10709"/>
    <cellStyle name="Normal 24 3 2 3" xfId="886"/>
    <cellStyle name="Normal 24 3 2 4" xfId="16485"/>
    <cellStyle name="Normal 24 3 3" xfId="1480"/>
    <cellStyle name="Normal 24 3 3 2" xfId="1584"/>
    <cellStyle name="Normal 24 3 3 2 2" xfId="7358"/>
    <cellStyle name="Normal 24 3 3 2 3" xfId="7360"/>
    <cellStyle name="Normal 24 3 3 3" xfId="903"/>
    <cellStyle name="Normal 24 3 3 4" xfId="7367"/>
    <cellStyle name="Normal 24 3 4" xfId="1588"/>
    <cellStyle name="Normal 24 3 4 2" xfId="1594"/>
    <cellStyle name="Normal 24 3 4 2 2" xfId="7494"/>
    <cellStyle name="Normal 24 3 4 2 3" xfId="7498"/>
    <cellStyle name="Normal 24 3 4 3" xfId="929"/>
    <cellStyle name="Normal 24 3 4 4" xfId="29568"/>
    <cellStyle name="Normal 24 3 5" xfId="1598"/>
    <cellStyle name="Normal 24 3 5 2" xfId="27462"/>
    <cellStyle name="Normal 24 3 5 2 2" xfId="29570"/>
    <cellStyle name="Normal 24 3 5 2 3" xfId="29572"/>
    <cellStyle name="Normal 24 3 5 3" xfId="27465"/>
    <cellStyle name="Normal 24 3 5 4" xfId="29573"/>
    <cellStyle name="Normal 24 3 6" xfId="1604"/>
    <cellStyle name="Normal 24 3 6 2" xfId="6187"/>
    <cellStyle name="Normal 24 3 6 2 2" xfId="217"/>
    <cellStyle name="Normal 24 3 6 2 3" xfId="5540"/>
    <cellStyle name="Normal 24 3 6 3" xfId="27469"/>
    <cellStyle name="Normal 24 3 6 4" xfId="29574"/>
    <cellStyle name="Normal 24 3 7" xfId="4250"/>
    <cellStyle name="Normal 24 3 8" xfId="4258"/>
    <cellStyle name="Normal 24 4" xfId="1486"/>
    <cellStyle name="Normal 24 4 2" xfId="1496"/>
    <cellStyle name="Normal 24 4 2 2" xfId="20617"/>
    <cellStyle name="Normal 24 4 2 2 2" xfId="24812"/>
    <cellStyle name="Normal 24 4 2 2 3" xfId="10787"/>
    <cellStyle name="Normal 24 4 2 3" xfId="27471"/>
    <cellStyle name="Normal 24 4 2 4" xfId="16522"/>
    <cellStyle name="Normal 24 4 3" xfId="87"/>
    <cellStyle name="Normal 24 4 3 2" xfId="27476"/>
    <cellStyle name="Normal 24 4 3 2 2" xfId="24863"/>
    <cellStyle name="Normal 24 4 3 2 3" xfId="10834"/>
    <cellStyle name="Normal 24 4 3 3" xfId="27478"/>
    <cellStyle name="Normal 24 4 3 4" xfId="29575"/>
    <cellStyle name="Normal 24 4 4" xfId="27480"/>
    <cellStyle name="Normal 24 4 4 2" xfId="27484"/>
    <cellStyle name="Normal 24 4 4 2 2" xfId="10341"/>
    <cellStyle name="Normal 24 4 4 2 3" xfId="10347"/>
    <cellStyle name="Normal 24 4 4 3" xfId="27486"/>
    <cellStyle name="Normal 24 4 4 4" xfId="29576"/>
    <cellStyle name="Normal 24 4 5" xfId="16990"/>
    <cellStyle name="Normal 24 4 6" xfId="16995"/>
    <cellStyle name="Normal 24 5" xfId="1610"/>
    <cellStyle name="Normal 24 5 2" xfId="1616"/>
    <cellStyle name="Normal 24 5 2 2" xfId="27497"/>
    <cellStyle name="Normal 24 5 2 3" xfId="27500"/>
    <cellStyle name="Normal 24 5 3" xfId="1619"/>
    <cellStyle name="Normal 24 5 4" xfId="20379"/>
    <cellStyle name="Normal 24 6" xfId="1040"/>
    <cellStyle name="Normal 24 6 2" xfId="1623"/>
    <cellStyle name="Normal 24 6 2 2" xfId="22090"/>
    <cellStyle name="Normal 24 6 2 3" xfId="22093"/>
    <cellStyle name="Normal 24 6 3" xfId="1628"/>
    <cellStyle name="Normal 24 6 4" xfId="20383"/>
    <cellStyle name="Normal 24 7" xfId="1048"/>
    <cellStyle name="Normal 24 7 2" xfId="1633"/>
    <cellStyle name="Normal 24 7 2 2" xfId="22109"/>
    <cellStyle name="Normal 24 7 2 3" xfId="22112"/>
    <cellStyle name="Normal 24 7 3" xfId="1638"/>
    <cellStyle name="Normal 24 7 4" xfId="20389"/>
    <cellStyle name="Normal 24 8" xfId="27519"/>
    <cellStyle name="Normal 24 8 2" xfId="22133"/>
    <cellStyle name="Normal 24 8 2 2" xfId="22135"/>
    <cellStyle name="Normal 24 8 2 3" xfId="22138"/>
    <cellStyle name="Normal 24 8 3" xfId="22142"/>
    <cellStyle name="Normal 24 8 4" xfId="22144"/>
    <cellStyle name="Normal 24 9" xfId="27521"/>
    <cellStyle name="Normal 24 9 2" xfId="22162"/>
    <cellStyle name="Normal 24 9 2 2" xfId="22164"/>
    <cellStyle name="Normal 24 9 2 3" xfId="22167"/>
    <cellStyle name="Normal 24 9 3" xfId="22171"/>
    <cellStyle name="Normal 24 9 4" xfId="22173"/>
    <cellStyle name="Normal 24_Data Driver PT  MAP" xfId="29577"/>
    <cellStyle name="Normal 25" xfId="29578"/>
    <cellStyle name="Normal 25 10" xfId="29580"/>
    <cellStyle name="Normal 25 10 2" xfId="19015"/>
    <cellStyle name="Normal 25 10 2 2" xfId="2447"/>
    <cellStyle name="Normal 25 10 2 3" xfId="29584"/>
    <cellStyle name="Normal 25 10 3" xfId="29585"/>
    <cellStyle name="Normal 25 10 4" xfId="29586"/>
    <cellStyle name="Normal 25 11" xfId="29587"/>
    <cellStyle name="Normal 25 12" xfId="29588"/>
    <cellStyle name="Normal 25 2" xfId="1384"/>
    <cellStyle name="Normal 25 2 2" xfId="28296"/>
    <cellStyle name="Normal 25 2 2 2" xfId="9871"/>
    <cellStyle name="Normal 25 2 2 2 2" xfId="9874"/>
    <cellStyle name="Normal 25 2 2 2 3" xfId="9877"/>
    <cellStyle name="Normal 25 2 2 3" xfId="9880"/>
    <cellStyle name="Normal 25 2 2 4" xfId="9885"/>
    <cellStyle name="Normal 25 2 3" xfId="29589"/>
    <cellStyle name="Normal 25 2 3 2" xfId="9908"/>
    <cellStyle name="Normal 25 2 3 2 2" xfId="9911"/>
    <cellStyle name="Normal 25 2 3 2 3" xfId="9914"/>
    <cellStyle name="Normal 25 2 3 3" xfId="9917"/>
    <cellStyle name="Normal 25 2 3 4" xfId="9920"/>
    <cellStyle name="Normal 25 2 4" xfId="26675"/>
    <cellStyle name="Normal 25 2 4 2" xfId="29591"/>
    <cellStyle name="Normal 25 2 4 2 2" xfId="29593"/>
    <cellStyle name="Normal 25 2 4 2 3" xfId="29595"/>
    <cellStyle name="Normal 25 2 4 3" xfId="29597"/>
    <cellStyle name="Normal 25 2 4 4" xfId="29599"/>
    <cellStyle name="Normal 25 2 5" xfId="26678"/>
    <cellStyle name="Normal 25 2 5 2" xfId="29601"/>
    <cellStyle name="Normal 25 2 5 2 2" xfId="29603"/>
    <cellStyle name="Normal 25 2 5 2 3" xfId="6675"/>
    <cellStyle name="Normal 25 2 5 3" xfId="29605"/>
    <cellStyle name="Normal 25 2 5 4" xfId="29607"/>
    <cellStyle name="Normal 25 2 6" xfId="21369"/>
    <cellStyle name="Normal 25 2 6 2" xfId="2808"/>
    <cellStyle name="Normal 25 2 6 2 2" xfId="2815"/>
    <cellStyle name="Normal 25 2 6 2 3" xfId="2818"/>
    <cellStyle name="Normal 25 2 6 3" xfId="2821"/>
    <cellStyle name="Normal 25 2 6 4" xfId="2830"/>
    <cellStyle name="Normal 25 2 7" xfId="21375"/>
    <cellStyle name="Normal 25 2 8" xfId="29609"/>
    <cellStyle name="Normal 25 3" xfId="1387"/>
    <cellStyle name="Normal 25 3 2" xfId="28302"/>
    <cellStyle name="Normal 25 3 2 2" xfId="29611"/>
    <cellStyle name="Normal 25 3 2 2 2" xfId="29613"/>
    <cellStyle name="Normal 25 3 2 2 3" xfId="29615"/>
    <cellStyle name="Normal 25 3 2 3" xfId="29617"/>
    <cellStyle name="Normal 25 3 2 4" xfId="16910"/>
    <cellStyle name="Normal 25 3 3" xfId="29619"/>
    <cellStyle name="Normal 25 3 3 2" xfId="29623"/>
    <cellStyle name="Normal 25 3 3 2 2" xfId="29625"/>
    <cellStyle name="Normal 25 3 3 2 3" xfId="29627"/>
    <cellStyle name="Normal 25 3 3 3" xfId="29629"/>
    <cellStyle name="Normal 25 3 3 4" xfId="29631"/>
    <cellStyle name="Normal 25 3 4" xfId="29633"/>
    <cellStyle name="Normal 25 3 4 2" xfId="29635"/>
    <cellStyle name="Normal 25 3 4 2 2" xfId="29637"/>
    <cellStyle name="Normal 25 3 4 2 3" xfId="29639"/>
    <cellStyle name="Normal 25 3 4 3" xfId="29641"/>
    <cellStyle name="Normal 25 3 4 4" xfId="29643"/>
    <cellStyle name="Normal 25 3 5" xfId="29645"/>
    <cellStyle name="Normal 25 3 5 2" xfId="29647"/>
    <cellStyle name="Normal 25 3 5 2 2" xfId="29649"/>
    <cellStyle name="Normal 25 3 5 2 3" xfId="29651"/>
    <cellStyle name="Normal 25 3 5 3" xfId="29653"/>
    <cellStyle name="Normal 25 3 5 4" xfId="29655"/>
    <cellStyle name="Normal 25 3 6" xfId="21379"/>
    <cellStyle name="Normal 25 3 6 2" xfId="2887"/>
    <cellStyle name="Normal 25 3 6 2 2" xfId="29657"/>
    <cellStyle name="Normal 25 3 6 2 3" xfId="29659"/>
    <cellStyle name="Normal 25 3 6 3" xfId="29661"/>
    <cellStyle name="Normal 25 3 6 4" xfId="11131"/>
    <cellStyle name="Normal 25 3 7" xfId="21383"/>
    <cellStyle name="Normal 25 3 8" xfId="29663"/>
    <cellStyle name="Normal 25 4" xfId="29665"/>
    <cellStyle name="Normal 25 4 2" xfId="28312"/>
    <cellStyle name="Normal 25 4 2 2" xfId="29669"/>
    <cellStyle name="Normal 25 4 2 2 2" xfId="29671"/>
    <cellStyle name="Normal 25 4 2 2 3" xfId="29672"/>
    <cellStyle name="Normal 25 4 2 3" xfId="29673"/>
    <cellStyle name="Normal 25 4 2 4" xfId="16959"/>
    <cellStyle name="Normal 25 4 3" xfId="29675"/>
    <cellStyle name="Normal 25 4 3 2" xfId="29677"/>
    <cellStyle name="Normal 25 4 3 2 2" xfId="29678"/>
    <cellStyle name="Normal 25 4 3 2 3" xfId="29679"/>
    <cellStyle name="Normal 25 4 3 3" xfId="29680"/>
    <cellStyle name="Normal 25 4 3 4" xfId="29681"/>
    <cellStyle name="Normal 25 4 4" xfId="29682"/>
    <cellStyle name="Normal 25 4 4 2" xfId="29684"/>
    <cellStyle name="Normal 25 4 4 2 2" xfId="29685"/>
    <cellStyle name="Normal 25 4 4 2 3" xfId="29686"/>
    <cellStyle name="Normal 25 4 4 3" xfId="29687"/>
    <cellStyle name="Normal 25 4 4 4" xfId="29688"/>
    <cellStyle name="Normal 25 4 5" xfId="29689"/>
    <cellStyle name="Normal 25 4 5 2" xfId="29690"/>
    <cellStyle name="Normal 25 4 5 2 2" xfId="29691"/>
    <cellStyle name="Normal 25 4 5 2 3" xfId="29692"/>
    <cellStyle name="Normal 25 4 5 3" xfId="29693"/>
    <cellStyle name="Normal 25 4 5 4" xfId="29694"/>
    <cellStyle name="Normal 25 4 6" xfId="21391"/>
    <cellStyle name="Normal 25 4 6 2" xfId="29695"/>
    <cellStyle name="Normal 25 4 6 2 2" xfId="26715"/>
    <cellStyle name="Normal 25 4 6 2 3" xfId="26727"/>
    <cellStyle name="Normal 25 4 6 3" xfId="29696"/>
    <cellStyle name="Normal 25 4 6 4" xfId="29697"/>
    <cellStyle name="Normal 25 4 7" xfId="21394"/>
    <cellStyle name="Normal 25 4 8" xfId="29698"/>
    <cellStyle name="Normal 25 5" xfId="29699"/>
    <cellStyle name="Normal 25 5 2" xfId="28323"/>
    <cellStyle name="Normal 25 5 2 2" xfId="29703"/>
    <cellStyle name="Normal 25 5 2 2 2" xfId="28847"/>
    <cellStyle name="Normal 25 5 2 2 3" xfId="29705"/>
    <cellStyle name="Normal 25 5 2 3" xfId="26558"/>
    <cellStyle name="Normal 25 5 2 4" xfId="26561"/>
    <cellStyle name="Normal 25 5 3" xfId="29706"/>
    <cellStyle name="Normal 25 5 3 2" xfId="29708"/>
    <cellStyle name="Normal 25 5 3 2 2" xfId="28867"/>
    <cellStyle name="Normal 25 5 3 2 3" xfId="29709"/>
    <cellStyle name="Normal 25 5 3 3" xfId="26564"/>
    <cellStyle name="Normal 25 5 3 4" xfId="26566"/>
    <cellStyle name="Normal 25 5 4" xfId="29710"/>
    <cellStyle name="Normal 25 5 4 2" xfId="29712"/>
    <cellStyle name="Normal 25 5 4 2 2" xfId="28899"/>
    <cellStyle name="Normal 25 5 4 2 3" xfId="29713"/>
    <cellStyle name="Normal 25 5 4 3" xfId="29714"/>
    <cellStyle name="Normal 25 5 4 4" xfId="29715"/>
    <cellStyle name="Normal 25 5 5" xfId="29716"/>
    <cellStyle name="Normal 25 5 6" xfId="21399"/>
    <cellStyle name="Normal 25 6" xfId="29717"/>
    <cellStyle name="Normal 25 6 2" xfId="22245"/>
    <cellStyle name="Normal 25 6 2 2" xfId="2060"/>
    <cellStyle name="Normal 25 6 2 3" xfId="2077"/>
    <cellStyle name="Normal 25 6 3" xfId="29719"/>
    <cellStyle name="Normal 25 6 4" xfId="29721"/>
    <cellStyle name="Normal 25 7" xfId="29723"/>
    <cellStyle name="Normal 25 7 2" xfId="29725"/>
    <cellStyle name="Normal 25 7 2 2" xfId="29727"/>
    <cellStyle name="Normal 25 7 2 3" xfId="29729"/>
    <cellStyle name="Normal 25 7 3" xfId="29731"/>
    <cellStyle name="Normal 25 7 4" xfId="29733"/>
    <cellStyle name="Normal 25 8" xfId="29735"/>
    <cellStyle name="Normal 25 8 2" xfId="29737"/>
    <cellStyle name="Normal 25 8 2 2" xfId="16138"/>
    <cellStyle name="Normal 25 8 2 3" xfId="29739"/>
    <cellStyle name="Normal 25 8 3" xfId="29741"/>
    <cellStyle name="Normal 25 8 4" xfId="29743"/>
    <cellStyle name="Normal 25 9" xfId="29745"/>
    <cellStyle name="Normal 25 9 2" xfId="29747"/>
    <cellStyle name="Normal 25 9 2 2" xfId="24969"/>
    <cellStyle name="Normal 25 9 2 3" xfId="24973"/>
    <cellStyle name="Normal 25 9 3" xfId="29748"/>
    <cellStyle name="Normal 25 9 4" xfId="29749"/>
    <cellStyle name="Normal 25_06 REPORT PAJAK DAN ACC" xfId="16173"/>
    <cellStyle name="Normal 26" xfId="29750"/>
    <cellStyle name="Normal 26 10" xfId="23980"/>
    <cellStyle name="Normal 26 11" xfId="23985"/>
    <cellStyle name="Normal 26 2" xfId="29752"/>
    <cellStyle name="Normal 26 2 2" xfId="29754"/>
    <cellStyle name="Normal 26 2 2 2" xfId="29756"/>
    <cellStyle name="Normal 26 2 2 2 2" xfId="27903"/>
    <cellStyle name="Normal 26 2 2 2 3" xfId="11060"/>
    <cellStyle name="Normal 26 2 2 3" xfId="29758"/>
    <cellStyle name="Normal 26 2 2 4" xfId="29760"/>
    <cellStyle name="Normal 26 2 3" xfId="29762"/>
    <cellStyle name="Normal 26 2 3 2" xfId="29764"/>
    <cellStyle name="Normal 26 2 3 2 2" xfId="29766"/>
    <cellStyle name="Normal 26 2 3 2 3" xfId="13056"/>
    <cellStyle name="Normal 26 2 3 3" xfId="29768"/>
    <cellStyle name="Normal 26 2 3 4" xfId="29770"/>
    <cellStyle name="Normal 26 2 4" xfId="29772"/>
    <cellStyle name="Normal 26 2 4 2" xfId="29774"/>
    <cellStyle name="Normal 26 2 4 2 2" xfId="29776"/>
    <cellStyle name="Normal 26 2 4 2 3" xfId="13094"/>
    <cellStyle name="Normal 26 2 4 3" xfId="29778"/>
    <cellStyle name="Normal 26 2 4 4" xfId="29780"/>
    <cellStyle name="Normal 26 2 5" xfId="29782"/>
    <cellStyle name="Normal 26 2 5 2" xfId="29784"/>
    <cellStyle name="Normal 26 2 5 2 2" xfId="4591"/>
    <cellStyle name="Normal 26 2 5 2 3" xfId="29786"/>
    <cellStyle name="Normal 26 2 5 3" xfId="29788"/>
    <cellStyle name="Normal 26 2 5 4" xfId="29790"/>
    <cellStyle name="Normal 26 2 6" xfId="21504"/>
    <cellStyle name="Normal 26 2 6 2" xfId="29792"/>
    <cellStyle name="Normal 26 2 6 2 2" xfId="29794"/>
    <cellStyle name="Normal 26 2 6 2 3" xfId="29796"/>
    <cellStyle name="Normal 26 2 6 3" xfId="29798"/>
    <cellStyle name="Normal 26 2 6 4" xfId="29800"/>
    <cellStyle name="Normal 26 2 7" xfId="21509"/>
    <cellStyle name="Normal 26 2 8" xfId="29802"/>
    <cellStyle name="Normal 26 3" xfId="29804"/>
    <cellStyle name="Normal 26 3 2" xfId="29808"/>
    <cellStyle name="Normal 26 3 2 2" xfId="29812"/>
    <cellStyle name="Normal 26 3 2 2 2" xfId="29814"/>
    <cellStyle name="Normal 26 3 2 2 3" xfId="13158"/>
    <cellStyle name="Normal 26 3 2 3" xfId="29816"/>
    <cellStyle name="Normal 26 3 2 4" xfId="29818"/>
    <cellStyle name="Normal 26 3 3" xfId="29820"/>
    <cellStyle name="Normal 26 3 3 2" xfId="29824"/>
    <cellStyle name="Normal 26 3 3 2 2" xfId="29826"/>
    <cellStyle name="Normal 26 3 3 2 3" xfId="13198"/>
    <cellStyle name="Normal 26 3 3 3" xfId="29828"/>
    <cellStyle name="Normal 26 3 3 4" xfId="29830"/>
    <cellStyle name="Normal 26 3 4" xfId="29832"/>
    <cellStyle name="Normal 26 3 4 2" xfId="29834"/>
    <cellStyle name="Normal 26 3 4 2 2" xfId="29836"/>
    <cellStyle name="Normal 26 3 4 2 3" xfId="29838"/>
    <cellStyle name="Normal 26 3 4 3" xfId="29840"/>
    <cellStyle name="Normal 26 3 4 4" xfId="29842"/>
    <cellStyle name="Normal 26 3 5" xfId="29844"/>
    <cellStyle name="Normal 26 3 5 2" xfId="29846"/>
    <cellStyle name="Normal 26 3 5 2 2" xfId="1029"/>
    <cellStyle name="Normal 26 3 5 2 3" xfId="1326"/>
    <cellStyle name="Normal 26 3 5 3" xfId="29848"/>
    <cellStyle name="Normal 26 3 5 4" xfId="29850"/>
    <cellStyle name="Normal 26 3 6" xfId="21512"/>
    <cellStyle name="Normal 26 3 6 2" xfId="29852"/>
    <cellStyle name="Normal 26 3 6 2 2" xfId="22806"/>
    <cellStyle name="Normal 26 3 6 2 3" xfId="22810"/>
    <cellStyle name="Normal 26 3 6 3" xfId="29854"/>
    <cellStyle name="Normal 26 3 6 4" xfId="29856"/>
    <cellStyle name="Normal 26 3 7" xfId="21515"/>
    <cellStyle name="Normal 26 3 8" xfId="29858"/>
    <cellStyle name="Normal 26 4" xfId="29860"/>
    <cellStyle name="Normal 26 4 2" xfId="29864"/>
    <cellStyle name="Normal 26 4 2 2" xfId="29866"/>
    <cellStyle name="Normal 26 4 2 2 2" xfId="29868"/>
    <cellStyle name="Normal 26 4 2 2 3" xfId="11098"/>
    <cellStyle name="Normal 26 4 2 3" xfId="29870"/>
    <cellStyle name="Normal 26 4 2 4" xfId="29872"/>
    <cellStyle name="Normal 26 4 3" xfId="29874"/>
    <cellStyle name="Normal 26 4 3 2" xfId="29876"/>
    <cellStyle name="Normal 26 4 3 2 2" xfId="29878"/>
    <cellStyle name="Normal 26 4 3 2 3" xfId="13305"/>
    <cellStyle name="Normal 26 4 3 3" xfId="29880"/>
    <cellStyle name="Normal 26 4 3 4" xfId="29882"/>
    <cellStyle name="Normal 26 4 4" xfId="29884"/>
    <cellStyle name="Normal 26 4 4 2" xfId="29886"/>
    <cellStyle name="Normal 26 4 4 2 2" xfId="29888"/>
    <cellStyle name="Normal 26 4 4 2 3" xfId="13346"/>
    <cellStyle name="Normal 26 4 4 3" xfId="29890"/>
    <cellStyle name="Normal 26 4 4 4" xfId="29892"/>
    <cellStyle name="Normal 26 4 5" xfId="29894"/>
    <cellStyle name="Normal 26 4 5 2" xfId="20644"/>
    <cellStyle name="Normal 26 4 5 2 2" xfId="20647"/>
    <cellStyle name="Normal 26 4 5 2 3" xfId="20649"/>
    <cellStyle name="Normal 26 4 5 3" xfId="20652"/>
    <cellStyle name="Normal 26 4 5 4" xfId="20655"/>
    <cellStyle name="Normal 26 4 6" xfId="21521"/>
    <cellStyle name="Normal 26 4 6 2" xfId="29896"/>
    <cellStyle name="Normal 26 4 6 2 2" xfId="23557"/>
    <cellStyle name="Normal 26 4 6 2 3" xfId="23562"/>
    <cellStyle name="Normal 26 4 6 3" xfId="29897"/>
    <cellStyle name="Normal 26 4 6 4" xfId="22520"/>
    <cellStyle name="Normal 26 4 7" xfId="21524"/>
    <cellStyle name="Normal 26 4 8" xfId="29898"/>
    <cellStyle name="Normal 26 5" xfId="29899"/>
    <cellStyle name="Normal 26 5 2" xfId="29904"/>
    <cellStyle name="Normal 26 5 2 2" xfId="29906"/>
    <cellStyle name="Normal 26 5 2 3" xfId="26591"/>
    <cellStyle name="Normal 26 5 3" xfId="29908"/>
    <cellStyle name="Normal 26 5 4" xfId="29910"/>
    <cellStyle name="Normal 26 6" xfId="29912"/>
    <cellStyle name="Normal 26 6 2" xfId="22268"/>
    <cellStyle name="Normal 26 6 2 2" xfId="29914"/>
    <cellStyle name="Normal 26 6 2 3" xfId="29916"/>
    <cellStyle name="Normal 26 6 3" xfId="29918"/>
    <cellStyle name="Normal 26 6 4" xfId="29920"/>
    <cellStyle name="Normal 26 7" xfId="29922"/>
    <cellStyle name="Normal 26 7 2" xfId="29924"/>
    <cellStyle name="Normal 26 7 2 2" xfId="29926"/>
    <cellStyle name="Normal 26 7 2 3" xfId="29928"/>
    <cellStyle name="Normal 26 7 3" xfId="29930"/>
    <cellStyle name="Normal 26 7 4" xfId="29932"/>
    <cellStyle name="Normal 26 8" xfId="29934"/>
    <cellStyle name="Normal 26 8 2" xfId="29936"/>
    <cellStyle name="Normal 26 8 2 2" xfId="29938"/>
    <cellStyle name="Normal 26 8 2 3" xfId="29940"/>
    <cellStyle name="Normal 26 8 3" xfId="29942"/>
    <cellStyle name="Normal 26 8 4" xfId="22310"/>
    <cellStyle name="Normal 26 9" xfId="29944"/>
    <cellStyle name="Normal 26 9 2" xfId="29947"/>
    <cellStyle name="Normal 26 9 2 2" xfId="28174"/>
    <cellStyle name="Normal 26 9 2 3" xfId="28179"/>
    <cellStyle name="Normal 26 9 3" xfId="29949"/>
    <cellStyle name="Normal 26 9 4" xfId="29950"/>
    <cellStyle name="Normal 27" xfId="18458"/>
    <cellStyle name="Normal 27 10" xfId="29951"/>
    <cellStyle name="Normal 27 11" xfId="29952"/>
    <cellStyle name="Normal 27 2" xfId="18461"/>
    <cellStyle name="Normal 27 2 2" xfId="16724"/>
    <cellStyle name="Normal 27 2 2 2" xfId="16729"/>
    <cellStyle name="Normal 27 2 2 2 2" xfId="23746"/>
    <cellStyle name="Normal 27 2 2 2 3" xfId="12235"/>
    <cellStyle name="Normal 27 2 2 3" xfId="16733"/>
    <cellStyle name="Normal 27 2 2 4" xfId="9990"/>
    <cellStyle name="Normal 27 2 3" xfId="16738"/>
    <cellStyle name="Normal 27 2 3 2" xfId="16743"/>
    <cellStyle name="Normal 27 2 3 2 2" xfId="8380"/>
    <cellStyle name="Normal 27 2 3 2 3" xfId="8384"/>
    <cellStyle name="Normal 27 2 3 3" xfId="16747"/>
    <cellStyle name="Normal 27 2 3 4" xfId="10005"/>
    <cellStyle name="Normal 27 2 4" xfId="16751"/>
    <cellStyle name="Normal 27 2 4 2" xfId="16754"/>
    <cellStyle name="Normal 27 2 4 2 2" xfId="29953"/>
    <cellStyle name="Normal 27 2 4 2 3" xfId="29955"/>
    <cellStyle name="Normal 27 2 4 3" xfId="16757"/>
    <cellStyle name="Normal 27 2 4 4" xfId="10014"/>
    <cellStyle name="Normal 27 2 5" xfId="16761"/>
    <cellStyle name="Normal 27 2 5 2" xfId="16764"/>
    <cellStyle name="Normal 27 2 5 2 2" xfId="29957"/>
    <cellStyle name="Normal 27 2 5 2 3" xfId="22569"/>
    <cellStyle name="Normal 27 2 5 3" xfId="16766"/>
    <cellStyle name="Normal 27 2 5 4" xfId="29958"/>
    <cellStyle name="Normal 27 2 6" xfId="16771"/>
    <cellStyle name="Normal 27 2 6 2" xfId="29959"/>
    <cellStyle name="Normal 27 2 6 2 2" xfId="29960"/>
    <cellStyle name="Normal 27 2 6 2 3" xfId="22737"/>
    <cellStyle name="Normal 27 2 6 3" xfId="29961"/>
    <cellStyle name="Normal 27 2 6 4" xfId="29962"/>
    <cellStyle name="Normal 27 2 7" xfId="12065"/>
    <cellStyle name="Normal 27 2 8" xfId="10733"/>
    <cellStyle name="Normal 27 3" xfId="18464"/>
    <cellStyle name="Normal 27 3 2" xfId="6957"/>
    <cellStyle name="Normal 27 3 2 2" xfId="16786"/>
    <cellStyle name="Normal 27 3 2 2 2" xfId="29010"/>
    <cellStyle name="Normal 27 3 2 2 3" xfId="11231"/>
    <cellStyle name="Normal 27 3 2 3" xfId="16790"/>
    <cellStyle name="Normal 27 3 2 4" xfId="29013"/>
    <cellStyle name="Normal 27 3 3" xfId="16795"/>
    <cellStyle name="Normal 27 3 3 2" xfId="16798"/>
    <cellStyle name="Normal 27 3 3 2 2" xfId="29963"/>
    <cellStyle name="Normal 27 3 3 2 3" xfId="29965"/>
    <cellStyle name="Normal 27 3 3 3" xfId="16801"/>
    <cellStyle name="Normal 27 3 3 4" xfId="29968"/>
    <cellStyle name="Normal 27 3 4" xfId="16805"/>
    <cellStyle name="Normal 27 3 4 2" xfId="29970"/>
    <cellStyle name="Normal 27 3 4 2 2" xfId="29972"/>
    <cellStyle name="Normal 27 3 4 2 3" xfId="29974"/>
    <cellStyle name="Normal 27 3 4 3" xfId="29976"/>
    <cellStyle name="Normal 27 3 4 4" xfId="29978"/>
    <cellStyle name="Normal 27 3 5" xfId="16808"/>
    <cellStyle name="Normal 27 3 5 2" xfId="29980"/>
    <cellStyle name="Normal 27 3 5 2 2" xfId="6756"/>
    <cellStyle name="Normal 27 3 5 2 3" xfId="22965"/>
    <cellStyle name="Normal 27 3 5 3" xfId="29982"/>
    <cellStyle name="Normal 27 3 5 4" xfId="29984"/>
    <cellStyle name="Normal 27 3 6" xfId="24567"/>
    <cellStyle name="Normal 27 3 6 2" xfId="29986"/>
    <cellStyle name="Normal 27 3 6 2 2" xfId="29988"/>
    <cellStyle name="Normal 27 3 6 2 3" xfId="23141"/>
    <cellStyle name="Normal 27 3 6 3" xfId="29990"/>
    <cellStyle name="Normal 27 3 6 4" xfId="29992"/>
    <cellStyle name="Normal 27 3 7" xfId="12071"/>
    <cellStyle name="Normal 27 3 8" xfId="10738"/>
    <cellStyle name="Normal 27 4" xfId="29994"/>
    <cellStyle name="Normal 27 4 2" xfId="16830"/>
    <cellStyle name="Normal 27 4 2 2" xfId="7467"/>
    <cellStyle name="Normal 27 4 2 2 2" xfId="7470"/>
    <cellStyle name="Normal 27 4 2 2 3" xfId="7472"/>
    <cellStyle name="Normal 27 4 2 3" xfId="7474"/>
    <cellStyle name="Normal 27 4 2 4" xfId="7502"/>
    <cellStyle name="Normal 27 4 3" xfId="16833"/>
    <cellStyle name="Normal 27 4 3 2" xfId="29998"/>
    <cellStyle name="Normal 27 4 3 2 2" xfId="29999"/>
    <cellStyle name="Normal 27 4 3 2 3" xfId="30000"/>
    <cellStyle name="Normal 27 4 3 3" xfId="30001"/>
    <cellStyle name="Normal 27 4 3 4" xfId="30002"/>
    <cellStyle name="Normal 27 4 4" xfId="30003"/>
    <cellStyle name="Normal 27 4 4 2" xfId="30005"/>
    <cellStyle name="Normal 27 4 4 2 2" xfId="30007"/>
    <cellStyle name="Normal 27 4 4 2 3" xfId="30009"/>
    <cellStyle name="Normal 27 4 4 3" xfId="30010"/>
    <cellStyle name="Normal 27 4 4 4" xfId="30011"/>
    <cellStyle name="Normal 27 4 5" xfId="30012"/>
    <cellStyle name="Normal 27 4 5 2" xfId="20697"/>
    <cellStyle name="Normal 27 4 5 2 2" xfId="7966"/>
    <cellStyle name="Normal 27 4 5 2 3" xfId="7971"/>
    <cellStyle name="Normal 27 4 5 3" xfId="20699"/>
    <cellStyle name="Normal 27 4 5 4" xfId="20701"/>
    <cellStyle name="Normal 27 4 6" xfId="30013"/>
    <cellStyle name="Normal 27 4 6 2" xfId="30014"/>
    <cellStyle name="Normal 27 4 6 2 2" xfId="30015"/>
    <cellStyle name="Normal 27 4 6 2 3" xfId="23500"/>
    <cellStyle name="Normal 27 4 6 3" xfId="30016"/>
    <cellStyle name="Normal 27 4 6 4" xfId="22726"/>
    <cellStyle name="Normal 27 4 7" xfId="12078"/>
    <cellStyle name="Normal 27 4 8" xfId="10746"/>
    <cellStyle name="Normal 27 5" xfId="30017"/>
    <cellStyle name="Normal 27 5 2" xfId="29021"/>
    <cellStyle name="Normal 27 5 2 2" xfId="5593"/>
    <cellStyle name="Normal 27 5 2 3" xfId="26621"/>
    <cellStyle name="Normal 27 5 3" xfId="30019"/>
    <cellStyle name="Normal 27 5 4" xfId="30021"/>
    <cellStyle name="Normal 27 6" xfId="30023"/>
    <cellStyle name="Normal 27 6 2" xfId="22300"/>
    <cellStyle name="Normal 27 6 2 2" xfId="30025"/>
    <cellStyle name="Normal 27 6 2 3" xfId="30027"/>
    <cellStyle name="Normal 27 6 3" xfId="30029"/>
    <cellStyle name="Normal 27 6 4" xfId="30031"/>
    <cellStyle name="Normal 27 7" xfId="30033"/>
    <cellStyle name="Normal 27 7 2" xfId="30035"/>
    <cellStyle name="Normal 27 7 2 2" xfId="30036"/>
    <cellStyle name="Normal 27 7 2 3" xfId="14569"/>
    <cellStyle name="Normal 27 7 3" xfId="30037"/>
    <cellStyle name="Normal 27 7 4" xfId="30038"/>
    <cellStyle name="Normal 27 8" xfId="30039"/>
    <cellStyle name="Normal 27 8 2" xfId="30041"/>
    <cellStyle name="Normal 27 8 2 2" xfId="30042"/>
    <cellStyle name="Normal 27 8 2 3" xfId="15721"/>
    <cellStyle name="Normal 27 8 3" xfId="30043"/>
    <cellStyle name="Normal 27 8 4" xfId="30044"/>
    <cellStyle name="Normal 27 9" xfId="30045"/>
    <cellStyle name="Normal 27 9 2" xfId="30047"/>
    <cellStyle name="Normal 27 9 2 2" xfId="30048"/>
    <cellStyle name="Normal 27 9 2 3" xfId="16069"/>
    <cellStyle name="Normal 27 9 3" xfId="30050"/>
    <cellStyle name="Normal 27 9 4" xfId="30051"/>
    <cellStyle name="Normal 27_PPh 23 08-11" xfId="19295"/>
    <cellStyle name="Normal 28" xfId="18469"/>
    <cellStyle name="Normal 28 10" xfId="10862"/>
    <cellStyle name="Normal 28 2" xfId="18472"/>
    <cellStyle name="Normal 28 2 2" xfId="16867"/>
    <cellStyle name="Normal 28 2 2 2" xfId="30052"/>
    <cellStyle name="Normal 28 2 2 2 2" xfId="30054"/>
    <cellStyle name="Normal 28 2 2 2 3" xfId="11358"/>
    <cellStyle name="Normal 28 2 2 3" xfId="30056"/>
    <cellStyle name="Normal 28 2 2 4" xfId="17149"/>
    <cellStyle name="Normal 28 2 3" xfId="16873"/>
    <cellStyle name="Normal 28 2 3 2" xfId="21659"/>
    <cellStyle name="Normal 28 2 3 2 2" xfId="20313"/>
    <cellStyle name="Normal 28 2 3 2 3" xfId="20317"/>
    <cellStyle name="Normal 28 2 3 3" xfId="21663"/>
    <cellStyle name="Normal 28 2 3 4" xfId="21670"/>
    <cellStyle name="Normal 28 2 4" xfId="30059"/>
    <cellStyle name="Normal 28 2 4 2" xfId="21696"/>
    <cellStyle name="Normal 28 2 4 2 2" xfId="4853"/>
    <cellStyle name="Normal 28 2 4 2 3" xfId="21699"/>
    <cellStyle name="Normal 28 2 4 3" xfId="21702"/>
    <cellStyle name="Normal 28 2 4 4" xfId="21706"/>
    <cellStyle name="Normal 28 2 5" xfId="30062"/>
    <cellStyle name="Normal 28 2 5 2" xfId="260"/>
    <cellStyle name="Normal 28 2 5 2 2" xfId="21734"/>
    <cellStyle name="Normal 28 2 5 2 3" xfId="21737"/>
    <cellStyle name="Normal 28 2 5 3" xfId="21740"/>
    <cellStyle name="Normal 28 2 5 4" xfId="21745"/>
    <cellStyle name="Normal 28 2 6" xfId="30066"/>
    <cellStyle name="Normal 28 2 6 2" xfId="30068"/>
    <cellStyle name="Normal 28 2 6 2 2" xfId="30072"/>
    <cellStyle name="Normal 28 2 6 2 3" xfId="30076"/>
    <cellStyle name="Normal 28 2 6 3" xfId="30078"/>
    <cellStyle name="Normal 28 2 6 4" xfId="30080"/>
    <cellStyle name="Normal 28 2 7" xfId="30084"/>
    <cellStyle name="Normal 28 2 8" xfId="30086"/>
    <cellStyle name="Normal 28 3" xfId="18475"/>
    <cellStyle name="Normal 28 3 2" xfId="30088"/>
    <cellStyle name="Normal 28 3 2 2" xfId="30090"/>
    <cellStyle name="Normal 28 3 2 2 2" xfId="30092"/>
    <cellStyle name="Normal 28 3 2 2 3" xfId="15113"/>
    <cellStyle name="Normal 28 3 2 3" xfId="30094"/>
    <cellStyle name="Normal 28 3 2 4" xfId="30096"/>
    <cellStyle name="Normal 28 3 3" xfId="30099"/>
    <cellStyle name="Normal 28 3 3 2" xfId="30102"/>
    <cellStyle name="Normal 28 3 3 2 2" xfId="30104"/>
    <cellStyle name="Normal 28 3 3 2 3" xfId="30106"/>
    <cellStyle name="Normal 28 3 3 3" xfId="30109"/>
    <cellStyle name="Normal 28 3 3 4" xfId="30112"/>
    <cellStyle name="Normal 28 3 4" xfId="30115"/>
    <cellStyle name="Normal 28 3 4 2" xfId="30117"/>
    <cellStyle name="Normal 28 3 4 2 2" xfId="30119"/>
    <cellStyle name="Normal 28 3 4 2 3" xfId="30121"/>
    <cellStyle name="Normal 28 3 4 3" xfId="30123"/>
    <cellStyle name="Normal 28 3 4 4" xfId="30125"/>
    <cellStyle name="Normal 28 3 5" xfId="30128"/>
    <cellStyle name="Normal 28 3 5 2" xfId="30130"/>
    <cellStyle name="Normal 28 3 5 2 2" xfId="30132"/>
    <cellStyle name="Normal 28 3 5 2 3" xfId="30134"/>
    <cellStyle name="Normal 28 3 5 3" xfId="30136"/>
    <cellStyle name="Normal 28 3 5 4" xfId="30138"/>
    <cellStyle name="Normal 28 3 6" xfId="30140"/>
    <cellStyle name="Normal 28 3 6 2" xfId="30142"/>
    <cellStyle name="Normal 28 3 6 2 2" xfId="13488"/>
    <cellStyle name="Normal 28 3 6 2 3" xfId="30144"/>
    <cellStyle name="Normal 28 3 6 3" xfId="30146"/>
    <cellStyle name="Normal 28 3 6 4" xfId="30148"/>
    <cellStyle name="Normal 28 3 7" xfId="30150"/>
    <cellStyle name="Normal 28 3 8" xfId="30152"/>
    <cellStyle name="Normal 28 4" xfId="30154"/>
    <cellStyle name="Normal 28 4 2" xfId="30156"/>
    <cellStyle name="Normal 28 4 2 2" xfId="30158"/>
    <cellStyle name="Normal 28 4 2 3" xfId="30160"/>
    <cellStyle name="Normal 28 4 3" xfId="30163"/>
    <cellStyle name="Normal 28 4 4" xfId="30166"/>
    <cellStyle name="Normal 28 5" xfId="30168"/>
    <cellStyle name="Normal 28 5 2" xfId="30170"/>
    <cellStyle name="Normal 28 5 2 2" xfId="25556"/>
    <cellStyle name="Normal 28 5 2 3" xfId="25561"/>
    <cellStyle name="Normal 28 5 3" xfId="30172"/>
    <cellStyle name="Normal 28 5 4" xfId="30174"/>
    <cellStyle name="Normal 28 6" xfId="30176"/>
    <cellStyle name="Normal 28 6 2" xfId="23670"/>
    <cellStyle name="Normal 28 6 2 2" xfId="23673"/>
    <cellStyle name="Normal 28 6 2 3" xfId="23677"/>
    <cellStyle name="Normal 28 6 3" xfId="23681"/>
    <cellStyle name="Normal 28 6 4" xfId="23684"/>
    <cellStyle name="Normal 28 7" xfId="30178"/>
    <cellStyle name="Normal 28 7 2" xfId="30180"/>
    <cellStyle name="Normal 28 7 2 2" xfId="30182"/>
    <cellStyle name="Normal 28 7 2 3" xfId="18264"/>
    <cellStyle name="Normal 28 7 3" xfId="30184"/>
    <cellStyle name="Normal 28 7 4" xfId="30186"/>
    <cellStyle name="Normal 28 8" xfId="30188"/>
    <cellStyle name="Normal 28 8 2" xfId="30190"/>
    <cellStyle name="Normal 28 8 2 2" xfId="30192"/>
    <cellStyle name="Normal 28 8 2 3" xfId="6065"/>
    <cellStyle name="Normal 28 8 3" xfId="30194"/>
    <cellStyle name="Normal 28 8 4" xfId="30196"/>
    <cellStyle name="Normal 28 9" xfId="30198"/>
    <cellStyle name="Normal 29" xfId="18478"/>
    <cellStyle name="Normal 29 10" xfId="13615"/>
    <cellStyle name="Normal 29 2" xfId="18481"/>
    <cellStyle name="Normal 29 2 2" xfId="16899"/>
    <cellStyle name="Normal 29 2 2 2" xfId="30200"/>
    <cellStyle name="Normal 29 2 2 2 2" xfId="30202"/>
    <cellStyle name="Normal 29 2 2 2 3" xfId="30204"/>
    <cellStyle name="Normal 29 2 2 3" xfId="30206"/>
    <cellStyle name="Normal 29 2 2 4" xfId="17525"/>
    <cellStyle name="Normal 29 2 3" xfId="16905"/>
    <cellStyle name="Normal 29 2 3 2" xfId="30209"/>
    <cellStyle name="Normal 29 2 3 2 2" xfId="29189"/>
    <cellStyle name="Normal 29 2 3 2 3" xfId="30211"/>
    <cellStyle name="Normal 29 2 3 3" xfId="30214"/>
    <cellStyle name="Normal 29 2 3 4" xfId="30217"/>
    <cellStyle name="Normal 29 2 4" xfId="30220"/>
    <cellStyle name="Normal 29 2 4 2" xfId="30222"/>
    <cellStyle name="Normal 29 2 4 2 2" xfId="5925"/>
    <cellStyle name="Normal 29 2 4 2 3" xfId="10605"/>
    <cellStyle name="Normal 29 2 4 3" xfId="2388"/>
    <cellStyle name="Normal 29 2 4 4" xfId="2396"/>
    <cellStyle name="Normal 29 2 5" xfId="30225"/>
    <cellStyle name="Normal 29 2 5 2" xfId="30227"/>
    <cellStyle name="Normal 29 2 5 2 2" xfId="30229"/>
    <cellStyle name="Normal 29 2 5 2 3" xfId="30230"/>
    <cellStyle name="Normal 29 2 5 3" xfId="2014"/>
    <cellStyle name="Normal 29 2 5 4" xfId="2020"/>
    <cellStyle name="Normal 29 2 6" xfId="30231"/>
    <cellStyle name="Normal 29 2 6 2" xfId="30233"/>
    <cellStyle name="Normal 29 2 6 2 2" xfId="30234"/>
    <cellStyle name="Normal 29 2 6 2 3" xfId="30235"/>
    <cellStyle name="Normal 29 2 6 3" xfId="2424"/>
    <cellStyle name="Normal 29 2 6 4" xfId="2426"/>
    <cellStyle name="Normal 29 2 7" xfId="26689"/>
    <cellStyle name="Normal 29 2 8" xfId="26691"/>
    <cellStyle name="Normal 29 3" xfId="18484"/>
    <cellStyle name="Normal 29 3 2" xfId="30236"/>
    <cellStyle name="Normal 29 3 2 2" xfId="7006"/>
    <cellStyle name="Normal 29 3 2 2 2" xfId="7010"/>
    <cellStyle name="Normal 29 3 2 2 3" xfId="7015"/>
    <cellStyle name="Normal 29 3 2 3" xfId="7021"/>
    <cellStyle name="Normal 29 3 2 4" xfId="30238"/>
    <cellStyle name="Normal 29 3 3" xfId="30241"/>
    <cellStyle name="Normal 29 3 3 2" xfId="30244"/>
    <cellStyle name="Normal 29 3 3 2 2" xfId="21763"/>
    <cellStyle name="Normal 29 3 3 2 3" xfId="21767"/>
    <cellStyle name="Normal 29 3 3 3" xfId="30247"/>
    <cellStyle name="Normal 29 3 3 4" xfId="30250"/>
    <cellStyle name="Normal 29 3 4" xfId="30253"/>
    <cellStyle name="Normal 29 3 4 2" xfId="7405"/>
    <cellStyle name="Normal 29 3 4 2 2" xfId="21799"/>
    <cellStyle name="Normal 29 3 4 2 3" xfId="21803"/>
    <cellStyle name="Normal 29 3 4 3" xfId="2457"/>
    <cellStyle name="Normal 29 3 4 4" xfId="2464"/>
    <cellStyle name="Normal 29 3 5" xfId="30256"/>
    <cellStyle name="Normal 29 3 5 2" xfId="7410"/>
    <cellStyle name="Normal 29 3 5 2 2" xfId="21831"/>
    <cellStyle name="Normal 29 3 5 2 3" xfId="21834"/>
    <cellStyle name="Normal 29 3 5 3" xfId="2485"/>
    <cellStyle name="Normal 29 3 5 4" xfId="2490"/>
    <cellStyle name="Normal 29 3 6" xfId="30258"/>
    <cellStyle name="Normal 29 3 6 2" xfId="7419"/>
    <cellStyle name="Normal 29 3 6 2 2" xfId="7424"/>
    <cellStyle name="Normal 29 3 6 2 3" xfId="7428"/>
    <cellStyle name="Normal 29 3 6 3" xfId="2500"/>
    <cellStyle name="Normal 29 3 6 4" xfId="2506"/>
    <cellStyle name="Normal 29 3 7" xfId="26694"/>
    <cellStyle name="Normal 29 3 8" xfId="26697"/>
    <cellStyle name="Normal 29 4" xfId="30260"/>
    <cellStyle name="Normal 29 4 2" xfId="30262"/>
    <cellStyle name="Normal 29 4 2 2" xfId="12126"/>
    <cellStyle name="Normal 29 4 2 3" xfId="12133"/>
    <cellStyle name="Normal 29 4 3" xfId="30265"/>
    <cellStyle name="Normal 29 4 4" xfId="30268"/>
    <cellStyle name="Normal 29 5" xfId="30270"/>
    <cellStyle name="Normal 29 5 2" xfId="30272"/>
    <cellStyle name="Normal 29 5 2 2" xfId="30274"/>
    <cellStyle name="Normal 29 5 2 3" xfId="26648"/>
    <cellStyle name="Normal 29 5 3" xfId="30276"/>
    <cellStyle name="Normal 29 5 4" xfId="30278"/>
    <cellStyle name="Normal 29 6" xfId="30280"/>
    <cellStyle name="Normal 29 6 2" xfId="30282"/>
    <cellStyle name="Normal 29 6 2 2" xfId="30284"/>
    <cellStyle name="Normal 29 6 2 3" xfId="30286"/>
    <cellStyle name="Normal 29 6 3" xfId="30288"/>
    <cellStyle name="Normal 29 6 4" xfId="30290"/>
    <cellStyle name="Normal 29 7" xfId="30292"/>
    <cellStyle name="Normal 29 7 2" xfId="30294"/>
    <cellStyle name="Normal 29 7 2 2" xfId="30295"/>
    <cellStyle name="Normal 29 7 2 3" xfId="19389"/>
    <cellStyle name="Normal 29 7 3" xfId="30296"/>
    <cellStyle name="Normal 29 7 4" xfId="30297"/>
    <cellStyle name="Normal 29 8" xfId="30298"/>
    <cellStyle name="Normal 29 8 2" xfId="30300"/>
    <cellStyle name="Normal 29 8 2 2" xfId="30301"/>
    <cellStyle name="Normal 29 8 2 3" xfId="29284"/>
    <cellStyle name="Normal 29 8 3" xfId="30302"/>
    <cellStyle name="Normal 29 8 4" xfId="30303"/>
    <cellStyle name="Normal 29 9" xfId="30304"/>
    <cellStyle name="Normal 3" xfId="17434"/>
    <cellStyle name="Normal 3 10" xfId="30305"/>
    <cellStyle name="Normal 3 10 2" xfId="30306"/>
    <cellStyle name="Normal 3 10 2 2" xfId="16735"/>
    <cellStyle name="Normal 3 10 2 3" xfId="9992"/>
    <cellStyle name="Normal 3 10 3" xfId="30307"/>
    <cellStyle name="Normal 3 10 4" xfId="30308"/>
    <cellStyle name="Normal 3 11" xfId="30309"/>
    <cellStyle name="Normal 3 11 2" xfId="30310"/>
    <cellStyle name="Normal 3 11 2 2" xfId="16792"/>
    <cellStyle name="Normal 3 11 2 3" xfId="29015"/>
    <cellStyle name="Normal 3 11 3" xfId="30311"/>
    <cellStyle name="Normal 3 11 4" xfId="30312"/>
    <cellStyle name="Normal 3 12" xfId="30313"/>
    <cellStyle name="Normal 3 12 2" xfId="30314"/>
    <cellStyle name="Normal 3 12 2 2" xfId="7476"/>
    <cellStyle name="Normal 3 12 2 3" xfId="7501"/>
    <cellStyle name="Normal 3 12 3" xfId="30315"/>
    <cellStyle name="Normal 3 12 4" xfId="30316"/>
    <cellStyle name="Normal 3 13" xfId="30317"/>
    <cellStyle name="Normal 3 14" xfId="30318"/>
    <cellStyle name="Normal 3 2" xfId="28472"/>
    <cellStyle name="Normal 3 2 2" xfId="20713"/>
    <cellStyle name="Normal 3 2 2 2" xfId="20716"/>
    <cellStyle name="Normal 3 2 2 2 2" xfId="30319"/>
    <cellStyle name="Normal 3 2 2 2 2 2" xfId="2963"/>
    <cellStyle name="Normal 3 2 2 2 2 3" xfId="2965"/>
    <cellStyle name="Normal 3 2 2 2 3" xfId="30320"/>
    <cellStyle name="Normal 3 2 2 2 4" xfId="30321"/>
    <cellStyle name="Normal 3 2 2 3" xfId="20718"/>
    <cellStyle name="Normal 3 2 2 3 2" xfId="30322"/>
    <cellStyle name="Normal 3 2 2 3 2 2" xfId="3016"/>
    <cellStyle name="Normal 3 2 2 3 2 3" xfId="3018"/>
    <cellStyle name="Normal 3 2 2 3 3" xfId="30323"/>
    <cellStyle name="Normal 3 2 2 3 4" xfId="30325"/>
    <cellStyle name="Normal 3 2 2 4" xfId="30326"/>
    <cellStyle name="Normal 3 2 2 4 2" xfId="30327"/>
    <cellStyle name="Normal 3 2 2 4 2 2" xfId="3061"/>
    <cellStyle name="Normal 3 2 2 4 2 3" xfId="3063"/>
    <cellStyle name="Normal 3 2 2 4 3" xfId="30328"/>
    <cellStyle name="Normal 3 2 2 4 4" xfId="30330"/>
    <cellStyle name="Normal 3 2 2 5" xfId="30332"/>
    <cellStyle name="Normal 3 2 2 5 2" xfId="30333"/>
    <cellStyle name="Normal 3 2 2 5 2 2" xfId="3111"/>
    <cellStyle name="Normal 3 2 2 5 2 3" xfId="3113"/>
    <cellStyle name="Normal 3 2 2 5 3" xfId="30334"/>
    <cellStyle name="Normal 3 2 2 5 4" xfId="30336"/>
    <cellStyle name="Normal 3 2 2 6" xfId="30338"/>
    <cellStyle name="Normal 3 2 2 6 2" xfId="30339"/>
    <cellStyle name="Normal 3 2 2 6 2 2" xfId="3168"/>
    <cellStyle name="Normal 3 2 2 6 2 3" xfId="3170"/>
    <cellStyle name="Normal 3 2 2 6 3" xfId="30340"/>
    <cellStyle name="Normal 3 2 2 6 4" xfId="30342"/>
    <cellStyle name="Normal 3 2 2 7" xfId="30343"/>
    <cellStyle name="Normal 3 2 2 8" xfId="30344"/>
    <cellStyle name="Normal 3 2 3" xfId="20720"/>
    <cellStyle name="Normal 3 2 3 2" xfId="20723"/>
    <cellStyle name="Normal 3 2 3 2 2" xfId="29000"/>
    <cellStyle name="Normal 3 2 3 2 3" xfId="21477"/>
    <cellStyle name="Normal 3 2 3 3" xfId="20726"/>
    <cellStyle name="Normal 3 2 3 4" xfId="30345"/>
    <cellStyle name="Normal 3 2 4" xfId="20729"/>
    <cellStyle name="Normal 3 2 4 2" xfId="20731"/>
    <cellStyle name="Normal 3 2 4 2 2" xfId="30347"/>
    <cellStyle name="Normal 3 2 4 2 3" xfId="21562"/>
    <cellStyle name="Normal 3 2 4 3" xfId="20734"/>
    <cellStyle name="Normal 3 2 4 4" xfId="30348"/>
    <cellStyle name="Normal 3 2 5" xfId="20737"/>
    <cellStyle name="Normal 3 2 5 2" xfId="20739"/>
    <cellStyle name="Normal 3 2 5 2 2" xfId="19675"/>
    <cellStyle name="Normal 3 2 5 2 3" xfId="19683"/>
    <cellStyle name="Normal 3 2 5 3" xfId="20742"/>
    <cellStyle name="Normal 3 2 5 4" xfId="30349"/>
    <cellStyle name="Normal 3 2 6" xfId="20744"/>
    <cellStyle name="Normal 3 2 6 2" xfId="20747"/>
    <cellStyle name="Normal 3 2 6 2 2" xfId="27688"/>
    <cellStyle name="Normal 3 2 6 2 3" xfId="21625"/>
    <cellStyle name="Normal 3 2 6 3" xfId="20751"/>
    <cellStyle name="Normal 3 2 6 4" xfId="30350"/>
    <cellStyle name="Normal 3 2 7" xfId="20754"/>
    <cellStyle name="Normal 3 2 7 2" xfId="20757"/>
    <cellStyle name="Normal 3 2 7 2 2" xfId="30351"/>
    <cellStyle name="Normal 3 2 7 2 3" xfId="21783"/>
    <cellStyle name="Normal 3 2 7 3" xfId="20761"/>
    <cellStyle name="Normal 3 2 7 4" xfId="30352"/>
    <cellStyle name="Normal 3 2 8" xfId="20764"/>
    <cellStyle name="Normal 3 2 9" xfId="20772"/>
    <cellStyle name="Normal 3 3" xfId="28474"/>
    <cellStyle name="Normal 3 3 2" xfId="28476"/>
    <cellStyle name="Normal 3 3 2 2" xfId="30353"/>
    <cellStyle name="Normal 3 3 2 2 2" xfId="30354"/>
    <cellStyle name="Normal 3 3 2 2 2 2" xfId="23793"/>
    <cellStyle name="Normal 3 3 2 2 2 3" xfId="23800"/>
    <cellStyle name="Normal 3 3 2 2 3" xfId="30355"/>
    <cellStyle name="Normal 3 3 2 2 4" xfId="30356"/>
    <cellStyle name="Normal 3 3 2 3" xfId="30357"/>
    <cellStyle name="Normal 3 3 2 3 2" xfId="30358"/>
    <cellStyle name="Normal 3 3 2 3 2 2" xfId="23824"/>
    <cellStyle name="Normal 3 3 2 3 2 3" xfId="23829"/>
    <cellStyle name="Normal 3 3 2 3 3" xfId="30359"/>
    <cellStyle name="Normal 3 3 2 3 4" xfId="30360"/>
    <cellStyle name="Normal 3 3 2 4" xfId="30361"/>
    <cellStyle name="Normal 3 3 2 4 2" xfId="30362"/>
    <cellStyle name="Normal 3 3 2 4 2 2" xfId="15181"/>
    <cellStyle name="Normal 3 3 2 4 2 3" xfId="23855"/>
    <cellStyle name="Normal 3 3 2 4 3" xfId="19919"/>
    <cellStyle name="Normal 3 3 2 4 4" xfId="19921"/>
    <cellStyle name="Normal 3 3 2 5" xfId="30363"/>
    <cellStyle name="Normal 3 3 2 6" xfId="30364"/>
    <cellStyle name="Normal 3 3 3" xfId="28478"/>
    <cellStyle name="Normal 3 3 3 2" xfId="30365"/>
    <cellStyle name="Normal 3 3 3 2 2" xfId="30366"/>
    <cellStyle name="Normal 3 3 3 2 2 2" xfId="16584"/>
    <cellStyle name="Normal 3 3 3 2 2 3" xfId="30367"/>
    <cellStyle name="Normal 3 3 3 2 3" xfId="30368"/>
    <cellStyle name="Normal 3 3 3 2 4" xfId="30369"/>
    <cellStyle name="Normal 3 3 3 3" xfId="30370"/>
    <cellStyle name="Normal 3 3 3 3 2" xfId="30371"/>
    <cellStyle name="Normal 3 3 3 3 2 2" xfId="30372"/>
    <cellStyle name="Normal 3 3 3 3 2 3" xfId="30373"/>
    <cellStyle name="Normal 3 3 3 3 3" xfId="30374"/>
    <cellStyle name="Normal 3 3 3 3 4" xfId="30375"/>
    <cellStyle name="Normal 3 3 3 4" xfId="30376"/>
    <cellStyle name="Normal 3 3 3 4 2" xfId="30377"/>
    <cellStyle name="Normal 3 3 3 4 2 2" xfId="15318"/>
    <cellStyle name="Normal 3 3 3 4 2 3" xfId="15515"/>
    <cellStyle name="Normal 3 3 3 4 3" xfId="19927"/>
    <cellStyle name="Normal 3 3 3 4 4" xfId="19929"/>
    <cellStyle name="Normal 3 3 3 5" xfId="30378"/>
    <cellStyle name="Normal 3 3 3 5 2" xfId="30379"/>
    <cellStyle name="Normal 3 3 3 5 2 2" xfId="15382"/>
    <cellStyle name="Normal 3 3 3 5 2 3" xfId="15541"/>
    <cellStyle name="Normal 3 3 3 5 3" xfId="30380"/>
    <cellStyle name="Normal 3 3 3 5 4" xfId="30381"/>
    <cellStyle name="Normal 3 3 3 6" xfId="30382"/>
    <cellStyle name="Normal 3 3 3 6 2" xfId="30383"/>
    <cellStyle name="Normal 3 3 3 6 2 2" xfId="15588"/>
    <cellStyle name="Normal 3 3 3 6 2 3" xfId="15591"/>
    <cellStyle name="Normal 3 3 3 6 3" xfId="30384"/>
    <cellStyle name="Normal 3 3 3 6 4" xfId="30385"/>
    <cellStyle name="Normal 3 3 3 7" xfId="30386"/>
    <cellStyle name="Normal 3 3 3 8" xfId="30388"/>
    <cellStyle name="Normal 3 3 4" xfId="30389"/>
    <cellStyle name="Normal 3 3 4 2" xfId="30390"/>
    <cellStyle name="Normal 3 3 4 2 2" xfId="14849"/>
    <cellStyle name="Normal 3 3 4 2 3" xfId="14869"/>
    <cellStyle name="Normal 3 3 4 3" xfId="30391"/>
    <cellStyle name="Normal 3 3 4 4" xfId="30392"/>
    <cellStyle name="Normal 3 3 5" xfId="30393"/>
    <cellStyle name="Normal 3 3 5 2" xfId="30394"/>
    <cellStyle name="Normal 3 3 5 2 2" xfId="23743"/>
    <cellStyle name="Normal 3 3 5 2 3" xfId="25029"/>
    <cellStyle name="Normal 3 3 5 3" xfId="30395"/>
    <cellStyle name="Normal 3 3 5 4" xfId="30396"/>
    <cellStyle name="Normal 3 3 6" xfId="30397"/>
    <cellStyle name="Normal 3 3 6 2" xfId="30398"/>
    <cellStyle name="Normal 3 3 6 2 2" xfId="23776"/>
    <cellStyle name="Normal 3 3 6 2 3" xfId="30399"/>
    <cellStyle name="Normal 3 3 6 3" xfId="30400"/>
    <cellStyle name="Normal 3 3 6 4" xfId="30401"/>
    <cellStyle name="Normal 3 3 7" xfId="30402"/>
    <cellStyle name="Normal 3 3 8" xfId="30403"/>
    <cellStyle name="Normal 3 4" xfId="19222"/>
    <cellStyle name="Normal 3 4 10" xfId="17022"/>
    <cellStyle name="Normal 3 4 2" xfId="19226"/>
    <cellStyle name="Normal 3 4 2 2" xfId="30404"/>
    <cellStyle name="Normal 3 4 2 2 2" xfId="7371"/>
    <cellStyle name="Normal 3 4 2 2 2 2" xfId="7376"/>
    <cellStyle name="Normal 3 4 2 2 2 3" xfId="7381"/>
    <cellStyle name="Normal 3 4 2 2 3" xfId="7385"/>
    <cellStyle name="Normal 3 4 2 2 4" xfId="7393"/>
    <cellStyle name="Normal 3 4 2 3" xfId="30405"/>
    <cellStyle name="Normal 3 4 2 3 2" xfId="30406"/>
    <cellStyle name="Normal 3 4 2 3 2 2" xfId="30407"/>
    <cellStyle name="Normal 3 4 2 3 2 3" xfId="3364"/>
    <cellStyle name="Normal 3 4 2 3 3" xfId="28835"/>
    <cellStyle name="Normal 3 4 2 3 4" xfId="28837"/>
    <cellStyle name="Normal 3 4 2 4" xfId="30408"/>
    <cellStyle name="Normal 3 4 2 4 2" xfId="30409"/>
    <cellStyle name="Normal 3 4 2 4 2 2" xfId="30410"/>
    <cellStyle name="Normal 3 4 2 4 2 3" xfId="4658"/>
    <cellStyle name="Normal 3 4 2 4 3" xfId="30412"/>
    <cellStyle name="Normal 3 4 2 4 4" xfId="30414"/>
    <cellStyle name="Normal 3 4 2 5" xfId="30415"/>
    <cellStyle name="Normal 3 4 2 5 2" xfId="30416"/>
    <cellStyle name="Normal 3 4 2 5 2 2" xfId="30417"/>
    <cellStyle name="Normal 3 4 2 5 2 3" xfId="30418"/>
    <cellStyle name="Normal 3 4 2 5 3" xfId="30419"/>
    <cellStyle name="Normal 3 4 2 5 4" xfId="30420"/>
    <cellStyle name="Normal 3 4 2 6" xfId="3605"/>
    <cellStyle name="Normal 3 4 2 6 2" xfId="30421"/>
    <cellStyle name="Normal 3 4 2 6 2 2" xfId="30422"/>
    <cellStyle name="Normal 3 4 2 6 2 3" xfId="30423"/>
    <cellStyle name="Normal 3 4 2 6 3" xfId="30424"/>
    <cellStyle name="Normal 3 4 2 6 4" xfId="30425"/>
    <cellStyle name="Normal 3 4 2 7" xfId="3607"/>
    <cellStyle name="Normal 3 4 2 8" xfId="7396"/>
    <cellStyle name="Normal 3 4 3" xfId="19230"/>
    <cellStyle name="Normal 3 4 3 2" xfId="30426"/>
    <cellStyle name="Normal 3 4 3 2 2" xfId="30427"/>
    <cellStyle name="Normal 3 4 3 2 2 2" xfId="30428"/>
    <cellStyle name="Normal 3 4 3 2 2 3" xfId="30429"/>
    <cellStyle name="Normal 3 4 3 2 3" xfId="30430"/>
    <cellStyle name="Normal 3 4 3 2 4" xfId="30431"/>
    <cellStyle name="Normal 3 4 3 3" xfId="30432"/>
    <cellStyle name="Normal 3 4 3 3 2" xfId="30433"/>
    <cellStyle name="Normal 3 4 3 3 2 2" xfId="30434"/>
    <cellStyle name="Normal 3 4 3 3 2 3" xfId="30435"/>
    <cellStyle name="Normal 3 4 3 3 3" xfId="28840"/>
    <cellStyle name="Normal 3 4 3 3 4" xfId="28842"/>
    <cellStyle name="Normal 3 4 3 4" xfId="30436"/>
    <cellStyle name="Normal 3 4 3 4 2" xfId="30437"/>
    <cellStyle name="Normal 3 4 3 4 2 2" xfId="22445"/>
    <cellStyle name="Normal 3 4 3 4 2 3" xfId="22447"/>
    <cellStyle name="Normal 3 4 3 4 3" xfId="30439"/>
    <cellStyle name="Normal 3 4 3 4 4" xfId="30441"/>
    <cellStyle name="Normal 3 4 3 5" xfId="30442"/>
    <cellStyle name="Normal 3 4 3 6" xfId="3629"/>
    <cellStyle name="Normal 3 4 4" xfId="30443"/>
    <cellStyle name="Normal 3 4 4 2" xfId="30444"/>
    <cellStyle name="Normal 3 4 4 2 2" xfId="30445"/>
    <cellStyle name="Normal 3 4 4 2 3" xfId="30446"/>
    <cellStyle name="Normal 3 4 4 3" xfId="9762"/>
    <cellStyle name="Normal 3 4 4 4" xfId="9764"/>
    <cellStyle name="Normal 3 4 5" xfId="30447"/>
    <cellStyle name="Normal 3 4 5 2" xfId="30448"/>
    <cellStyle name="Normal 3 4 5 2 2" xfId="8378"/>
    <cellStyle name="Normal 3 4 5 2 3" xfId="30449"/>
    <cellStyle name="Normal 3 4 5 3" xfId="30450"/>
    <cellStyle name="Normal 3 4 5 4" xfId="30451"/>
    <cellStyle name="Normal 3 4 6" xfId="30452"/>
    <cellStyle name="Normal 3 4 6 2" xfId="30453"/>
    <cellStyle name="Normal 3 4 6 2 2" xfId="23613"/>
    <cellStyle name="Normal 3 4 6 2 3" xfId="23615"/>
    <cellStyle name="Normal 3 4 6 3" xfId="30454"/>
    <cellStyle name="Normal 3 4 6 4" xfId="30455"/>
    <cellStyle name="Normal 3 4 7" xfId="30456"/>
    <cellStyle name="Normal 3 4 7 2" xfId="30457"/>
    <cellStyle name="Normal 3 4 7 2 2" xfId="30458"/>
    <cellStyle name="Normal 3 4 7 2 3" xfId="30459"/>
    <cellStyle name="Normal 3 4 7 3" xfId="30460"/>
    <cellStyle name="Normal 3 4 7 4" xfId="30461"/>
    <cellStyle name="Normal 3 4 8" xfId="30462"/>
    <cellStyle name="Normal 3 4 8 2" xfId="30463"/>
    <cellStyle name="Normal 3 4 8 2 2" xfId="3990"/>
    <cellStyle name="Normal 3 4 8 2 3" xfId="30464"/>
    <cellStyle name="Normal 3 4 8 3" xfId="30465"/>
    <cellStyle name="Normal 3 4 8 4" xfId="30466"/>
    <cellStyle name="Normal 3 4 9" xfId="30468"/>
    <cellStyle name="Normal 3 5" xfId="19234"/>
    <cellStyle name="Normal 3 5 2" xfId="19238"/>
    <cellStyle name="Normal 3 5 2 2" xfId="30469"/>
    <cellStyle name="Normal 3 5 2 2 2" xfId="30470"/>
    <cellStyle name="Normal 3 5 2 2 3" xfId="30471"/>
    <cellStyle name="Normal 3 5 2 3" xfId="30472"/>
    <cellStyle name="Normal 3 5 2 4" xfId="30473"/>
    <cellStyle name="Normal 3 5 3" xfId="19241"/>
    <cellStyle name="Normal 3 5 3 2" xfId="30474"/>
    <cellStyle name="Normal 3 5 3 2 2" xfId="30476"/>
    <cellStyle name="Normal 3 5 3 2 3" xfId="30477"/>
    <cellStyle name="Normal 3 5 3 3" xfId="30478"/>
    <cellStyle name="Normal 3 5 3 4" xfId="30479"/>
    <cellStyle name="Normal 3 5 4" xfId="30480"/>
    <cellStyle name="Normal 3 5 4 2" xfId="23706"/>
    <cellStyle name="Normal 3 5 4 2 2" xfId="30481"/>
    <cellStyle name="Normal 3 5 4 2 3" xfId="30482"/>
    <cellStyle name="Normal 3 5 4 3" xfId="30483"/>
    <cellStyle name="Normal 3 5 4 4" xfId="30484"/>
    <cellStyle name="Normal 3 5 5" xfId="30485"/>
    <cellStyle name="Normal 3 5 5 2" xfId="14664"/>
    <cellStyle name="Normal 3 5 5 2 2" xfId="3094"/>
    <cellStyle name="Normal 3 5 5 2 3" xfId="3154"/>
    <cellStyle name="Normal 3 5 5 3" xfId="14666"/>
    <cellStyle name="Normal 3 5 5 4" xfId="30486"/>
    <cellStyle name="Normal 3 5 6" xfId="10542"/>
    <cellStyle name="Normal 3 5 6 2" xfId="10544"/>
    <cellStyle name="Normal 3 5 6 2 2" xfId="10547"/>
    <cellStyle name="Normal 3 5 6 2 3" xfId="10550"/>
    <cellStyle name="Normal 3 5 6 3" xfId="10553"/>
    <cellStyle name="Normal 3 5 6 4" xfId="10562"/>
    <cellStyle name="Normal 3 5 7" xfId="10568"/>
    <cellStyle name="Normal 3 5 8" xfId="10574"/>
    <cellStyle name="Normal 3 6" xfId="19244"/>
    <cellStyle name="Normal 3 6 2" xfId="19248"/>
    <cellStyle name="Normal 3 6 2 2" xfId="24740"/>
    <cellStyle name="Normal 3 6 2 2 2" xfId="24743"/>
    <cellStyle name="Normal 3 6 2 2 3" xfId="24746"/>
    <cellStyle name="Normal 3 6 2 3" xfId="9458"/>
    <cellStyle name="Normal 3 6 2 4" xfId="9596"/>
    <cellStyle name="Normal 3 6 3" xfId="19251"/>
    <cellStyle name="Normal 3 6 3 2" xfId="24773"/>
    <cellStyle name="Normal 3 6 3 2 2" xfId="24777"/>
    <cellStyle name="Normal 3 6 3 2 3" xfId="24780"/>
    <cellStyle name="Normal 3 6 3 3" xfId="9978"/>
    <cellStyle name="Normal 3 6 3 4" xfId="10041"/>
    <cellStyle name="Normal 3 6 4" xfId="30487"/>
    <cellStyle name="Normal 3 6 4 2" xfId="23736"/>
    <cellStyle name="Normal 3 6 4 2 2" xfId="24801"/>
    <cellStyle name="Normal 3 6 4 2 3" xfId="24804"/>
    <cellStyle name="Normal 3 6 4 3" xfId="10149"/>
    <cellStyle name="Normal 3 6 4 4" xfId="10159"/>
    <cellStyle name="Normal 3 6 5" xfId="14604"/>
    <cellStyle name="Normal 3 6 6" xfId="10596"/>
    <cellStyle name="Normal 3 7" xfId="19254"/>
    <cellStyle name="Normal 3 7 2" xfId="30488"/>
    <cellStyle name="Normal 3 7 2 2" xfId="30489"/>
    <cellStyle name="Normal 3 7 2 2 2" xfId="30491"/>
    <cellStyle name="Normal 3 7 2 2 3" xfId="18706"/>
    <cellStyle name="Normal 3 7 2 3" xfId="11972"/>
    <cellStyle name="Normal 3 7 2 4" xfId="12017"/>
    <cellStyle name="Normal 3 7 3" xfId="30492"/>
    <cellStyle name="Normal 3 7 3 2" xfId="30493"/>
    <cellStyle name="Normal 3 7 3 2 2" xfId="30495"/>
    <cellStyle name="Normal 3 7 3 2 3" xfId="30496"/>
    <cellStyle name="Normal 3 7 3 3" xfId="12082"/>
    <cellStyle name="Normal 3 7 3 4" xfId="12108"/>
    <cellStyle name="Normal 3 7 4" xfId="30497"/>
    <cellStyle name="Normal 3 7 4 2" xfId="23765"/>
    <cellStyle name="Normal 3 7 4 2 2" xfId="30498"/>
    <cellStyle name="Normal 3 7 4 2 3" xfId="30499"/>
    <cellStyle name="Normal 3 7 4 3" xfId="12129"/>
    <cellStyle name="Normal 3 7 4 4" xfId="12131"/>
    <cellStyle name="Normal 3 7 5" xfId="14608"/>
    <cellStyle name="Normal 3 7 6" xfId="10611"/>
    <cellStyle name="Normal 3 8" xfId="19257"/>
    <cellStyle name="Normal 3 8 2" xfId="29499"/>
    <cellStyle name="Normal 3 8 2 2" xfId="30500"/>
    <cellStyle name="Normal 3 8 2 2 2" xfId="30502"/>
    <cellStyle name="Normal 3 8 2 2 3" xfId="30503"/>
    <cellStyle name="Normal 3 8 2 3" xfId="12671"/>
    <cellStyle name="Normal 3 8 2 4" xfId="12686"/>
    <cellStyle name="Normal 3 8 3" xfId="30504"/>
    <cellStyle name="Normal 3 8 3 2" xfId="30505"/>
    <cellStyle name="Normal 3 8 3 2 2" xfId="17447"/>
    <cellStyle name="Normal 3 8 3 2 3" xfId="30507"/>
    <cellStyle name="Normal 3 8 3 3" xfId="12704"/>
    <cellStyle name="Normal 3 8 3 4" xfId="12715"/>
    <cellStyle name="Normal 3 8 4" xfId="30508"/>
    <cellStyle name="Normal 3 8 4 2" xfId="23808"/>
    <cellStyle name="Normal 3 8 4 2 2" xfId="25606"/>
    <cellStyle name="Normal 3 8 4 2 3" xfId="25609"/>
    <cellStyle name="Normal 3 8 4 3" xfId="12733"/>
    <cellStyle name="Normal 3 8 4 4" xfId="12750"/>
    <cellStyle name="Normal 3 8 5" xfId="14612"/>
    <cellStyle name="Normal 3 8 6" xfId="10653"/>
    <cellStyle name="Normal 3 9" xfId="30509"/>
    <cellStyle name="Normal 3 9 2" xfId="30510"/>
    <cellStyle name="Normal 3 9 2 2" xfId="30511"/>
    <cellStyle name="Normal 3 9 2 2 2" xfId="30513"/>
    <cellStyle name="Normal 3 9 2 2 3" xfId="30514"/>
    <cellStyle name="Normal 3 9 2 3" xfId="12912"/>
    <cellStyle name="Normal 3 9 2 4" xfId="12923"/>
    <cellStyle name="Normal 3 9 3" xfId="30515"/>
    <cellStyle name="Normal 3 9 3 2" xfId="9228"/>
    <cellStyle name="Normal 3 9 3 2 2" xfId="9232"/>
    <cellStyle name="Normal 3 9 3 2 3" xfId="9235"/>
    <cellStyle name="Normal 3 9 3 3" xfId="9238"/>
    <cellStyle name="Normal 3 9 3 4" xfId="9241"/>
    <cellStyle name="Normal 3 9 4" xfId="30516"/>
    <cellStyle name="Normal 3 9 4 2" xfId="9253"/>
    <cellStyle name="Normal 3 9 4 2 2" xfId="580"/>
    <cellStyle name="Normal 3 9 4 2 3" xfId="1858"/>
    <cellStyle name="Normal 3 9 4 3" xfId="11024"/>
    <cellStyle name="Normal 3 9 4 4" xfId="11027"/>
    <cellStyle name="Normal 3 9 5" xfId="30517"/>
    <cellStyle name="Normal 3 9 6" xfId="10657"/>
    <cellStyle name="Normal 3_03 MARET 2014" xfId="25760"/>
    <cellStyle name="Normal 30" xfId="29579"/>
    <cellStyle name="Normal 30 10" xfId="29581"/>
    <cellStyle name="Normal 30 2" xfId="1385"/>
    <cellStyle name="Normal 30 2 2" xfId="28297"/>
    <cellStyle name="Normal 30 2 2 2" xfId="9872"/>
    <cellStyle name="Normal 30 2 2 2 2" xfId="9875"/>
    <cellStyle name="Normal 30 2 2 2 3" xfId="9878"/>
    <cellStyle name="Normal 30 2 2 3" xfId="9881"/>
    <cellStyle name="Normal 30 2 2 4" xfId="9886"/>
    <cellStyle name="Normal 30 2 3" xfId="29590"/>
    <cellStyle name="Normal 30 2 3 2" xfId="9909"/>
    <cellStyle name="Normal 30 2 3 2 2" xfId="9912"/>
    <cellStyle name="Normal 30 2 3 2 3" xfId="9915"/>
    <cellStyle name="Normal 30 2 3 3" xfId="9918"/>
    <cellStyle name="Normal 30 2 3 4" xfId="9921"/>
    <cellStyle name="Normal 30 2 4" xfId="26676"/>
    <cellStyle name="Normal 30 2 4 2" xfId="29592"/>
    <cellStyle name="Normal 30 2 4 2 2" xfId="29594"/>
    <cellStyle name="Normal 30 2 4 2 3" xfId="29596"/>
    <cellStyle name="Normal 30 2 4 3" xfId="29598"/>
    <cellStyle name="Normal 30 2 4 4" xfId="29600"/>
    <cellStyle name="Normal 30 2 5" xfId="26679"/>
    <cellStyle name="Normal 30 2 5 2" xfId="29602"/>
    <cellStyle name="Normal 30 2 5 2 2" xfId="29604"/>
    <cellStyle name="Normal 30 2 5 2 3" xfId="6676"/>
    <cellStyle name="Normal 30 2 5 3" xfId="29606"/>
    <cellStyle name="Normal 30 2 5 4" xfId="29608"/>
    <cellStyle name="Normal 30 2 6" xfId="21370"/>
    <cellStyle name="Normal 30 2 6 2" xfId="2809"/>
    <cellStyle name="Normal 30 2 6 2 2" xfId="2816"/>
    <cellStyle name="Normal 30 2 6 2 3" xfId="2819"/>
    <cellStyle name="Normal 30 2 6 3" xfId="2822"/>
    <cellStyle name="Normal 30 2 6 4" xfId="2831"/>
    <cellStyle name="Normal 30 2 7" xfId="21376"/>
    <cellStyle name="Normal 30 2 8" xfId="29610"/>
    <cellStyle name="Normal 30 3" xfId="1388"/>
    <cellStyle name="Normal 30 3 2" xfId="28303"/>
    <cellStyle name="Normal 30 3 2 2" xfId="29612"/>
    <cellStyle name="Normal 30 3 2 2 2" xfId="29614"/>
    <cellStyle name="Normal 30 3 2 2 3" xfId="29616"/>
    <cellStyle name="Normal 30 3 2 3" xfId="29618"/>
    <cellStyle name="Normal 30 3 2 4" xfId="16911"/>
    <cellStyle name="Normal 30 3 3" xfId="29620"/>
    <cellStyle name="Normal 30 3 3 2" xfId="29624"/>
    <cellStyle name="Normal 30 3 3 2 2" xfId="29626"/>
    <cellStyle name="Normal 30 3 3 2 3" xfId="29628"/>
    <cellStyle name="Normal 30 3 3 3" xfId="29630"/>
    <cellStyle name="Normal 30 3 3 4" xfId="29632"/>
    <cellStyle name="Normal 30 3 4" xfId="29634"/>
    <cellStyle name="Normal 30 3 4 2" xfId="29636"/>
    <cellStyle name="Normal 30 3 4 2 2" xfId="29638"/>
    <cellStyle name="Normal 30 3 4 2 3" xfId="29640"/>
    <cellStyle name="Normal 30 3 4 3" xfId="29642"/>
    <cellStyle name="Normal 30 3 4 4" xfId="29644"/>
    <cellStyle name="Normal 30 3 5" xfId="29646"/>
    <cellStyle name="Normal 30 3 5 2" xfId="29648"/>
    <cellStyle name="Normal 30 3 5 2 2" xfId="29650"/>
    <cellStyle name="Normal 30 3 5 2 3" xfId="29652"/>
    <cellStyle name="Normal 30 3 5 3" xfId="29654"/>
    <cellStyle name="Normal 30 3 5 4" xfId="29656"/>
    <cellStyle name="Normal 30 3 6" xfId="21380"/>
    <cellStyle name="Normal 30 3 6 2" xfId="2888"/>
    <cellStyle name="Normal 30 3 6 2 2" xfId="29658"/>
    <cellStyle name="Normal 30 3 6 2 3" xfId="29660"/>
    <cellStyle name="Normal 30 3 6 3" xfId="29662"/>
    <cellStyle name="Normal 30 3 6 4" xfId="11132"/>
    <cellStyle name="Normal 30 3 7" xfId="21384"/>
    <cellStyle name="Normal 30 3 8" xfId="29664"/>
    <cellStyle name="Normal 30 4" xfId="29666"/>
    <cellStyle name="Normal 30 4 2" xfId="28313"/>
    <cellStyle name="Normal 30 4 2 2" xfId="29670"/>
    <cellStyle name="Normal 30 4 2 3" xfId="29674"/>
    <cellStyle name="Normal 30 4 3" xfId="29676"/>
    <cellStyle name="Normal 30 4 4" xfId="29683"/>
    <cellStyle name="Normal 30 5" xfId="29700"/>
    <cellStyle name="Normal 30 5 2" xfId="28324"/>
    <cellStyle name="Normal 30 5 2 2" xfId="29704"/>
    <cellStyle name="Normal 30 5 2 3" xfId="26559"/>
    <cellStyle name="Normal 30 5 3" xfId="29707"/>
    <cellStyle name="Normal 30 5 4" xfId="29711"/>
    <cellStyle name="Normal 30 6" xfId="29718"/>
    <cellStyle name="Normal 30 6 2" xfId="22246"/>
    <cellStyle name="Normal 30 6 2 2" xfId="2061"/>
    <cellStyle name="Normal 30 6 2 3" xfId="2078"/>
    <cellStyle name="Normal 30 6 3" xfId="29720"/>
    <cellStyle name="Normal 30 6 4" xfId="29722"/>
    <cellStyle name="Normal 30 7" xfId="29724"/>
    <cellStyle name="Normal 30 7 2" xfId="29726"/>
    <cellStyle name="Normal 30 7 2 2" xfId="29728"/>
    <cellStyle name="Normal 30 7 2 3" xfId="29730"/>
    <cellStyle name="Normal 30 7 3" xfId="29732"/>
    <cellStyle name="Normal 30 7 4" xfId="29734"/>
    <cellStyle name="Normal 30 8" xfId="29736"/>
    <cellStyle name="Normal 30 8 2" xfId="29738"/>
    <cellStyle name="Normal 30 8 2 2" xfId="16139"/>
    <cellStyle name="Normal 30 8 2 3" xfId="29740"/>
    <cellStyle name="Normal 30 8 3" xfId="29742"/>
    <cellStyle name="Normal 30 8 4" xfId="29744"/>
    <cellStyle name="Normal 30 9" xfId="29746"/>
    <cellStyle name="Normal 31" xfId="29751"/>
    <cellStyle name="Normal 31 10" xfId="23981"/>
    <cellStyle name="Normal 31 2" xfId="29753"/>
    <cellStyle name="Normal 31 2 2" xfId="29755"/>
    <cellStyle name="Normal 31 2 2 2" xfId="29757"/>
    <cellStyle name="Normal 31 2 2 2 2" xfId="27904"/>
    <cellStyle name="Normal 31 2 2 2 2 2" xfId="30518"/>
    <cellStyle name="Normal 31 2 2 2 2 3" xfId="30519"/>
    <cellStyle name="Normal 31 2 2 2 3" xfId="11061"/>
    <cellStyle name="Normal 31 2 2 2 4" xfId="11064"/>
    <cellStyle name="Normal 31 2 2 3" xfId="29759"/>
    <cellStyle name="Normal 31 2 2 3 2" xfId="20887"/>
    <cellStyle name="Normal 31 2 2 3 2 2" xfId="20889"/>
    <cellStyle name="Normal 31 2 2 3 2 3" xfId="17202"/>
    <cellStyle name="Normal 31 2 2 3 3" xfId="13034"/>
    <cellStyle name="Normal 31 2 2 3 4" xfId="13037"/>
    <cellStyle name="Normal 31 2 2 4" xfId="29761"/>
    <cellStyle name="Normal 31 2 2 4 2" xfId="20895"/>
    <cellStyle name="Normal 31 2 2 4 2 2" xfId="26684"/>
    <cellStyle name="Normal 31 2 2 4 2 3" xfId="17235"/>
    <cellStyle name="Normal 31 2 2 4 3" xfId="13040"/>
    <cellStyle name="Normal 31 2 2 4 4" xfId="13042"/>
    <cellStyle name="Normal 31 2 2 5" xfId="24685"/>
    <cellStyle name="Normal 31 2 2 5 2" xfId="20899"/>
    <cellStyle name="Normal 31 2 2 5 3" xfId="13045"/>
    <cellStyle name="Normal 31 2 2 6" xfId="17847"/>
    <cellStyle name="Normal 31 2 2 7" xfId="17851"/>
    <cellStyle name="Normal 31 2 3" xfId="29763"/>
    <cellStyle name="Normal 31 2 3 2" xfId="29765"/>
    <cellStyle name="Normal 31 2 3 2 2" xfId="29767"/>
    <cellStyle name="Normal 31 2 3 2 3" xfId="13057"/>
    <cellStyle name="Normal 31 2 3 3" xfId="29769"/>
    <cellStyle name="Normal 31 2 3 4" xfId="29771"/>
    <cellStyle name="Normal 31 2 4" xfId="29773"/>
    <cellStyle name="Normal 31 2 4 2" xfId="29775"/>
    <cellStyle name="Normal 31 2 4 2 2" xfId="29777"/>
    <cellStyle name="Normal 31 2 4 2 3" xfId="13095"/>
    <cellStyle name="Normal 31 2 4 3" xfId="29779"/>
    <cellStyle name="Normal 31 2 4 4" xfId="29781"/>
    <cellStyle name="Normal 31 2 5" xfId="29783"/>
    <cellStyle name="Normal 31 2 5 2" xfId="29785"/>
    <cellStyle name="Normal 31 2 5 2 2" xfId="4592"/>
    <cellStyle name="Normal 31 2 5 2 3" xfId="29787"/>
    <cellStyle name="Normal 31 2 5 3" xfId="29789"/>
    <cellStyle name="Normal 31 2 5 4" xfId="29791"/>
    <cellStyle name="Normal 31 2 6" xfId="21505"/>
    <cellStyle name="Normal 31 2 6 2" xfId="29793"/>
    <cellStyle name="Normal 31 2 6 2 2" xfId="29795"/>
    <cellStyle name="Normal 31 2 6 2 3" xfId="29797"/>
    <cellStyle name="Normal 31 2 6 3" xfId="29799"/>
    <cellStyle name="Normal 31 2 6 4" xfId="29801"/>
    <cellStyle name="Normal 31 2 7" xfId="21510"/>
    <cellStyle name="Normal 31 2 8" xfId="29803"/>
    <cellStyle name="Normal 31 3" xfId="29805"/>
    <cellStyle name="Normal 31 3 2" xfId="29809"/>
    <cellStyle name="Normal 31 3 2 2" xfId="29813"/>
    <cellStyle name="Normal 31 3 2 2 2" xfId="29815"/>
    <cellStyle name="Normal 31 3 2 2 3" xfId="13159"/>
    <cellStyle name="Normal 31 3 2 3" xfId="29817"/>
    <cellStyle name="Normal 31 3 2 4" xfId="29819"/>
    <cellStyle name="Normal 31 3 3" xfId="29821"/>
    <cellStyle name="Normal 31 3 3 2" xfId="29825"/>
    <cellStyle name="Normal 31 3 3 2 2" xfId="29827"/>
    <cellStyle name="Normal 31 3 3 2 3" xfId="13199"/>
    <cellStyle name="Normal 31 3 3 3" xfId="29829"/>
    <cellStyle name="Normal 31 3 3 4" xfId="29831"/>
    <cellStyle name="Normal 31 3 4" xfId="29833"/>
    <cellStyle name="Normal 31 3 4 2" xfId="29835"/>
    <cellStyle name="Normal 31 3 4 2 2" xfId="29837"/>
    <cellStyle name="Normal 31 3 4 2 3" xfId="29839"/>
    <cellStyle name="Normal 31 3 4 3" xfId="29841"/>
    <cellStyle name="Normal 31 3 4 4" xfId="29843"/>
    <cellStyle name="Normal 31 3 5" xfId="29845"/>
    <cellStyle name="Normal 31 3 5 2" xfId="29847"/>
    <cellStyle name="Normal 31 3 5 2 2" xfId="1030"/>
    <cellStyle name="Normal 31 3 5 2 3" xfId="1327"/>
    <cellStyle name="Normal 31 3 5 3" xfId="29849"/>
    <cellStyle name="Normal 31 3 5 4" xfId="29851"/>
    <cellStyle name="Normal 31 3 6" xfId="21513"/>
    <cellStyle name="Normal 31 3 6 2" xfId="29853"/>
    <cellStyle name="Normal 31 3 6 2 2" xfId="22807"/>
    <cellStyle name="Normal 31 3 6 2 3" xfId="22811"/>
    <cellStyle name="Normal 31 3 6 3" xfId="29855"/>
    <cellStyle name="Normal 31 3 6 4" xfId="29857"/>
    <cellStyle name="Normal 31 3 7" xfId="21516"/>
    <cellStyle name="Normal 31 3 8" xfId="29859"/>
    <cellStyle name="Normal 31 4" xfId="29861"/>
    <cellStyle name="Normal 31 4 2" xfId="29865"/>
    <cellStyle name="Normal 31 4 2 2" xfId="29867"/>
    <cellStyle name="Normal 31 4 2 2 2" xfId="29869"/>
    <cellStyle name="Normal 31 4 2 2 3" xfId="11099"/>
    <cellStyle name="Normal 31 4 2 3" xfId="29871"/>
    <cellStyle name="Normal 31 4 2 4" xfId="29873"/>
    <cellStyle name="Normal 31 4 3" xfId="29875"/>
    <cellStyle name="Normal 31 4 3 2" xfId="29877"/>
    <cellStyle name="Normal 31 4 3 2 2" xfId="29879"/>
    <cellStyle name="Normal 31 4 3 2 3" xfId="13306"/>
    <cellStyle name="Normal 31 4 3 3" xfId="29881"/>
    <cellStyle name="Normal 31 4 3 4" xfId="29883"/>
    <cellStyle name="Normal 31 4 4" xfId="29885"/>
    <cellStyle name="Normal 31 4 4 2" xfId="29887"/>
    <cellStyle name="Normal 31 4 4 2 2" xfId="29889"/>
    <cellStyle name="Normal 31 4 4 2 3" xfId="13347"/>
    <cellStyle name="Normal 31 4 4 3" xfId="29891"/>
    <cellStyle name="Normal 31 4 4 4" xfId="29893"/>
    <cellStyle name="Normal 31 4 5" xfId="29895"/>
    <cellStyle name="Normal 31 4 5 2" xfId="20645"/>
    <cellStyle name="Normal 31 4 5 3" xfId="20653"/>
    <cellStyle name="Normal 31 4 6" xfId="21522"/>
    <cellStyle name="Normal 31 4 7" xfId="21525"/>
    <cellStyle name="Normal 31 5" xfId="29900"/>
    <cellStyle name="Normal 31 5 2" xfId="29905"/>
    <cellStyle name="Normal 31 5 2 2" xfId="29907"/>
    <cellStyle name="Normal 31 5 2 3" xfId="26592"/>
    <cellStyle name="Normal 31 5 3" xfId="29909"/>
    <cellStyle name="Normal 31 5 4" xfId="29911"/>
    <cellStyle name="Normal 31 6" xfId="29913"/>
    <cellStyle name="Normal 31 6 2" xfId="22269"/>
    <cellStyle name="Normal 31 6 2 2" xfId="29915"/>
    <cellStyle name="Normal 31 6 2 3" xfId="29917"/>
    <cellStyle name="Normal 31 6 3" xfId="29919"/>
    <cellStyle name="Normal 31 6 4" xfId="29921"/>
    <cellStyle name="Normal 31 7" xfId="29923"/>
    <cellStyle name="Normal 31 7 2" xfId="29925"/>
    <cellStyle name="Normal 31 7 2 2" xfId="29927"/>
    <cellStyle name="Normal 31 7 2 3" xfId="29929"/>
    <cellStyle name="Normal 31 7 3" xfId="29931"/>
    <cellStyle name="Normal 31 7 4" xfId="29933"/>
    <cellStyle name="Normal 31 8" xfId="29935"/>
    <cellStyle name="Normal 31 8 2" xfId="29937"/>
    <cellStyle name="Normal 31 8 2 2" xfId="29939"/>
    <cellStyle name="Normal 31 8 2 3" xfId="29941"/>
    <cellStyle name="Normal 31 8 3" xfId="29943"/>
    <cellStyle name="Normal 31 8 4" xfId="22311"/>
    <cellStyle name="Normal 31 9" xfId="29945"/>
    <cellStyle name="Normal 32" xfId="18459"/>
    <cellStyle name="Normal 32 2" xfId="18462"/>
    <cellStyle name="Normal 32 2 2" xfId="16725"/>
    <cellStyle name="Normal 32 2 2 2" xfId="16730"/>
    <cellStyle name="Normal 32 2 2 2 2" xfId="23747"/>
    <cellStyle name="Normal 32 2 2 2 3" xfId="12236"/>
    <cellStyle name="Normal 32 2 2 3" xfId="16734"/>
    <cellStyle name="Normal 32 2 2 4" xfId="9991"/>
    <cellStyle name="Normal 32 2 3" xfId="16739"/>
    <cellStyle name="Normal 32 2 3 2" xfId="16744"/>
    <cellStyle name="Normal 32 2 3 2 2" xfId="8381"/>
    <cellStyle name="Normal 32 2 3 2 3" xfId="8385"/>
    <cellStyle name="Normal 32 2 3 3" xfId="16748"/>
    <cellStyle name="Normal 32 2 3 4" xfId="10006"/>
    <cellStyle name="Normal 32 2 4" xfId="16752"/>
    <cellStyle name="Normal 32 2 4 2" xfId="16755"/>
    <cellStyle name="Normal 32 2 4 2 2" xfId="29954"/>
    <cellStyle name="Normal 32 2 4 2 3" xfId="29956"/>
    <cellStyle name="Normal 32 2 4 3" xfId="16758"/>
    <cellStyle name="Normal 32 2 4 4" xfId="10015"/>
    <cellStyle name="Normal 32 2 5" xfId="16762"/>
    <cellStyle name="Normal 32 2 6" xfId="16772"/>
    <cellStyle name="Normal 32 3" xfId="18465"/>
    <cellStyle name="Normal 32 3 2" xfId="6958"/>
    <cellStyle name="Normal 32 3 2 2" xfId="16787"/>
    <cellStyle name="Normal 32 3 2 2 2" xfId="29011"/>
    <cellStyle name="Normal 32 3 2 2 3" xfId="11232"/>
    <cellStyle name="Normal 32 3 2 3" xfId="16791"/>
    <cellStyle name="Normal 32 3 2 4" xfId="29014"/>
    <cellStyle name="Normal 32 3 3" xfId="16796"/>
    <cellStyle name="Normal 32 3 3 2" xfId="16799"/>
    <cellStyle name="Normal 32 3 3 2 2" xfId="29964"/>
    <cellStyle name="Normal 32 3 3 2 3" xfId="29966"/>
    <cellStyle name="Normal 32 3 3 3" xfId="16802"/>
    <cellStyle name="Normal 32 3 3 4" xfId="29969"/>
    <cellStyle name="Normal 32 3 4" xfId="16806"/>
    <cellStyle name="Normal 32 3 4 2" xfId="29971"/>
    <cellStyle name="Normal 32 3 4 2 2" xfId="29973"/>
    <cellStyle name="Normal 32 3 4 2 3" xfId="29975"/>
    <cellStyle name="Normal 32 3 4 3" xfId="29977"/>
    <cellStyle name="Normal 32 3 4 4" xfId="29979"/>
    <cellStyle name="Normal 32 3 5" xfId="16809"/>
    <cellStyle name="Normal 32 3 5 2" xfId="29981"/>
    <cellStyle name="Normal 32 3 5 2 2" xfId="6757"/>
    <cellStyle name="Normal 32 3 5 2 3" xfId="22966"/>
    <cellStyle name="Normal 32 3 5 3" xfId="29983"/>
    <cellStyle name="Normal 32 3 5 4" xfId="29985"/>
    <cellStyle name="Normal 32 3 6" xfId="24568"/>
    <cellStyle name="Normal 32 3 6 2" xfId="29987"/>
    <cellStyle name="Normal 32 3 6 2 2" xfId="29989"/>
    <cellStyle name="Normal 32 3 6 2 3" xfId="23142"/>
    <cellStyle name="Normal 32 3 6 3" xfId="29991"/>
    <cellStyle name="Normal 32 3 6 4" xfId="29993"/>
    <cellStyle name="Normal 32 3 7" xfId="12072"/>
    <cellStyle name="Normal 32 3 8" xfId="10739"/>
    <cellStyle name="Normal 32 4" xfId="29995"/>
    <cellStyle name="Normal 32 4 2" xfId="16831"/>
    <cellStyle name="Normal 32 4 2 2" xfId="7468"/>
    <cellStyle name="Normal 32 4 2 3" xfId="7475"/>
    <cellStyle name="Normal 32 4 3" xfId="16834"/>
    <cellStyle name="Normal 32 4 4" xfId="30004"/>
    <cellStyle name="Normal 32 5" xfId="30018"/>
    <cellStyle name="Normal 32 5 2" xfId="29022"/>
    <cellStyle name="Normal 32 5 2 2" xfId="5594"/>
    <cellStyle name="Normal 32 5 2 3" xfId="26622"/>
    <cellStyle name="Normal 32 5 3" xfId="30020"/>
    <cellStyle name="Normal 32 5 4" xfId="30022"/>
    <cellStyle name="Normal 32 6" xfId="30024"/>
    <cellStyle name="Normal 32 6 2" xfId="22301"/>
    <cellStyle name="Normal 32 6 2 2" xfId="30026"/>
    <cellStyle name="Normal 32 6 2 3" xfId="30028"/>
    <cellStyle name="Normal 32 6 3" xfId="30030"/>
    <cellStyle name="Normal 32 6 4" xfId="30032"/>
    <cellStyle name="Normal 32 7" xfId="30034"/>
    <cellStyle name="Normal 32 8" xfId="30040"/>
    <cellStyle name="Normal 33" xfId="18470"/>
    <cellStyle name="Normal 33 10" xfId="10863"/>
    <cellStyle name="Normal 33 11" xfId="30520"/>
    <cellStyle name="Normal 33 2" xfId="18473"/>
    <cellStyle name="Normal 33 2 2" xfId="16868"/>
    <cellStyle name="Normal 33 2 2 2" xfId="30053"/>
    <cellStyle name="Normal 33 2 2 2 2" xfId="30055"/>
    <cellStyle name="Normal 33 2 2 2 3" xfId="11359"/>
    <cellStyle name="Normal 33 2 2 3" xfId="30057"/>
    <cellStyle name="Normal 33 2 2 4" xfId="17150"/>
    <cellStyle name="Normal 33 2 3" xfId="16874"/>
    <cellStyle name="Normal 33 2 3 2" xfId="21660"/>
    <cellStyle name="Normal 33 2 3 2 2" xfId="20314"/>
    <cellStyle name="Normal 33 2 3 2 3" xfId="20318"/>
    <cellStyle name="Normal 33 2 3 3" xfId="21664"/>
    <cellStyle name="Normal 33 2 3 4" xfId="21671"/>
    <cellStyle name="Normal 33 2 4" xfId="30060"/>
    <cellStyle name="Normal 33 2 4 2" xfId="21697"/>
    <cellStyle name="Normal 33 2 4 2 2" xfId="4854"/>
    <cellStyle name="Normal 33 2 4 2 3" xfId="21700"/>
    <cellStyle name="Normal 33 2 4 3" xfId="21703"/>
    <cellStyle name="Normal 33 2 4 4" xfId="21707"/>
    <cellStyle name="Normal 33 2 5" xfId="30063"/>
    <cellStyle name="Normal 33 2 5 2" xfId="261"/>
    <cellStyle name="Normal 33 2 5 2 2" xfId="21735"/>
    <cellStyle name="Normal 33 2 5 2 3" xfId="21738"/>
    <cellStyle name="Normal 33 2 5 3" xfId="21741"/>
    <cellStyle name="Normal 33 2 5 4" xfId="21746"/>
    <cellStyle name="Normal 33 2 6" xfId="30067"/>
    <cellStyle name="Normal 33 2 6 2" xfId="30069"/>
    <cellStyle name="Normal 33 2 6 2 2" xfId="30073"/>
    <cellStyle name="Normal 33 2 6 2 3" xfId="30077"/>
    <cellStyle name="Normal 33 2 6 3" xfId="30079"/>
    <cellStyle name="Normal 33 2 6 4" xfId="30081"/>
    <cellStyle name="Normal 33 2 7" xfId="30085"/>
    <cellStyle name="Normal 33 2 8" xfId="30087"/>
    <cellStyle name="Normal 33 3" xfId="18476"/>
    <cellStyle name="Normal 33 3 2" xfId="30089"/>
    <cellStyle name="Normal 33 3 2 2" xfId="30091"/>
    <cellStyle name="Normal 33 3 2 2 2" xfId="30093"/>
    <cellStyle name="Normal 33 3 2 2 2 2" xfId="30521"/>
    <cellStyle name="Normal 33 3 2 2 2 3" xfId="30522"/>
    <cellStyle name="Normal 33 3 2 2 3" xfId="15114"/>
    <cellStyle name="Normal 33 3 2 2 4" xfId="15116"/>
    <cellStyle name="Normal 33 3 2 3" xfId="30095"/>
    <cellStyle name="Normal 33 3 2 3 2" xfId="30523"/>
    <cellStyle name="Normal 33 3 2 3 2 2" xfId="30524"/>
    <cellStyle name="Normal 33 3 2 3 2 3" xfId="9772"/>
    <cellStyle name="Normal 33 3 2 3 3" xfId="30525"/>
    <cellStyle name="Normal 33 3 2 3 4" xfId="30526"/>
    <cellStyle name="Normal 33 3 2 4" xfId="30097"/>
    <cellStyle name="Normal 33 3 2 4 2" xfId="30527"/>
    <cellStyle name="Normal 33 3 2 4 2 2" xfId="30528"/>
    <cellStyle name="Normal 33 3 2 4 2 3" xfId="30530"/>
    <cellStyle name="Normal 33 3 2 4 3" xfId="30531"/>
    <cellStyle name="Normal 33 3 2 4 4" xfId="30532"/>
    <cellStyle name="Normal 33 3 2 5" xfId="30533"/>
    <cellStyle name="Normal 33 3 2 5 2" xfId="28062"/>
    <cellStyle name="Normal 33 3 2 5 3" xfId="30534"/>
    <cellStyle name="Normal 33 3 2 6" xfId="30535"/>
    <cellStyle name="Normal 33 3 2 7" xfId="30536"/>
    <cellStyle name="Normal 33 3 3" xfId="30100"/>
    <cellStyle name="Normal 33 3 3 2" xfId="30103"/>
    <cellStyle name="Normal 33 3 3 2 2" xfId="30105"/>
    <cellStyle name="Normal 33 3 3 2 3" xfId="30107"/>
    <cellStyle name="Normal 33 3 3 3" xfId="30110"/>
    <cellStyle name="Normal 33 3 3 4" xfId="30113"/>
    <cellStyle name="Normal 33 3 4" xfId="30116"/>
    <cellStyle name="Normal 33 3 4 2" xfId="30118"/>
    <cellStyle name="Normal 33 3 4 2 2" xfId="30120"/>
    <cellStyle name="Normal 33 3 4 2 3" xfId="30122"/>
    <cellStyle name="Normal 33 3 4 3" xfId="30124"/>
    <cellStyle name="Normal 33 3 4 4" xfId="30126"/>
    <cellStyle name="Normal 33 3 5" xfId="30129"/>
    <cellStyle name="Normal 33 3 5 2" xfId="30131"/>
    <cellStyle name="Normal 33 3 5 2 2" xfId="30133"/>
    <cellStyle name="Normal 33 3 5 2 3" xfId="30135"/>
    <cellStyle name="Normal 33 3 5 3" xfId="30137"/>
    <cellStyle name="Normal 33 3 5 4" xfId="30139"/>
    <cellStyle name="Normal 33 3 6" xfId="30141"/>
    <cellStyle name="Normal 33 3 6 2" xfId="30143"/>
    <cellStyle name="Normal 33 3 6 2 2" xfId="13489"/>
    <cellStyle name="Normal 33 3 6 2 3" xfId="30145"/>
    <cellStyle name="Normal 33 3 6 3" xfId="30147"/>
    <cellStyle name="Normal 33 3 6 4" xfId="30149"/>
    <cellStyle name="Normal 33 3 7" xfId="30151"/>
    <cellStyle name="Normal 33 3 8" xfId="30153"/>
    <cellStyle name="Normal 33 4" xfId="30155"/>
    <cellStyle name="Normal 33 4 2" xfId="30157"/>
    <cellStyle name="Normal 33 4 2 2" xfId="30159"/>
    <cellStyle name="Normal 33 4 2 2 2" xfId="30537"/>
    <cellStyle name="Normal 33 4 2 2 3" xfId="15254"/>
    <cellStyle name="Normal 33 4 2 3" xfId="30161"/>
    <cellStyle name="Normal 33 4 2 4" xfId="17441"/>
    <cellStyle name="Normal 33 4 3" xfId="30164"/>
    <cellStyle name="Normal 33 4 3 2" xfId="30539"/>
    <cellStyle name="Normal 33 4 3 2 2" xfId="30540"/>
    <cellStyle name="Normal 33 4 3 2 3" xfId="30541"/>
    <cellStyle name="Normal 33 4 3 3" xfId="30543"/>
    <cellStyle name="Normal 33 4 3 4" xfId="17445"/>
    <cellStyle name="Normal 33 4 4" xfId="30167"/>
    <cellStyle name="Normal 33 4 4 2" xfId="30544"/>
    <cellStyle name="Normal 33 4 4 2 2" xfId="30545"/>
    <cellStyle name="Normal 33 4 4 2 3" xfId="30546"/>
    <cellStyle name="Normal 33 4 4 3" xfId="30547"/>
    <cellStyle name="Normal 33 4 4 4" xfId="17450"/>
    <cellStyle name="Normal 33 4 5" xfId="30549"/>
    <cellStyle name="Normal 33 4 5 2" xfId="30550"/>
    <cellStyle name="Normal 33 4 5 2 2" xfId="30551"/>
    <cellStyle name="Normal 33 4 5 2 3" xfId="381"/>
    <cellStyle name="Normal 33 4 5 3" xfId="30552"/>
    <cellStyle name="Normal 33 4 5 4" xfId="17454"/>
    <cellStyle name="Normal 33 4 6" xfId="30553"/>
    <cellStyle name="Normal 33 4 6 2" xfId="30554"/>
    <cellStyle name="Normal 33 4 6 2 2" xfId="30555"/>
    <cellStyle name="Normal 33 4 6 2 3" xfId="30556"/>
    <cellStyle name="Normal 33 4 6 3" xfId="30557"/>
    <cellStyle name="Normal 33 4 6 4" xfId="22749"/>
    <cellStyle name="Normal 33 4 7" xfId="30558"/>
    <cellStyle name="Normal 33 4 8" xfId="30559"/>
    <cellStyle name="Normal 33 5" xfId="30169"/>
    <cellStyle name="Normal 33 5 2" xfId="30171"/>
    <cellStyle name="Normal 33 5 2 2" xfId="25557"/>
    <cellStyle name="Normal 33 5 2 2 2" xfId="25559"/>
    <cellStyle name="Normal 33 5 2 2 3" xfId="13700"/>
    <cellStyle name="Normal 33 5 2 3" xfId="25562"/>
    <cellStyle name="Normal 33 5 2 4" xfId="25567"/>
    <cellStyle name="Normal 33 5 3" xfId="30173"/>
    <cellStyle name="Normal 33 5 3 2" xfId="25585"/>
    <cellStyle name="Normal 33 5 3 2 2" xfId="25588"/>
    <cellStyle name="Normal 33 5 3 2 3" xfId="25591"/>
    <cellStyle name="Normal 33 5 3 3" xfId="25594"/>
    <cellStyle name="Normal 33 5 3 4" xfId="25602"/>
    <cellStyle name="Normal 33 5 4" xfId="30175"/>
    <cellStyle name="Normal 33 5 4 2" xfId="25628"/>
    <cellStyle name="Normal 33 5 4 2 2" xfId="25631"/>
    <cellStyle name="Normal 33 5 4 2 3" xfId="25634"/>
    <cellStyle name="Normal 33 5 4 3" xfId="25637"/>
    <cellStyle name="Normal 33 5 4 4" xfId="25644"/>
    <cellStyle name="Normal 33 5 5" xfId="30560"/>
    <cellStyle name="Normal 33 5 5 2" xfId="25656"/>
    <cellStyle name="Normal 33 5 5 3" xfId="25660"/>
    <cellStyle name="Normal 33 5 6" xfId="30561"/>
    <cellStyle name="Normal 33 5 7" xfId="30562"/>
    <cellStyle name="Normal 33 6" xfId="30177"/>
    <cellStyle name="Normal 33 6 2" xfId="23671"/>
    <cellStyle name="Normal 33 6 2 2" xfId="23674"/>
    <cellStyle name="Normal 33 6 2 3" xfId="23678"/>
    <cellStyle name="Normal 33 6 3" xfId="23682"/>
    <cellStyle name="Normal 33 6 4" xfId="23685"/>
    <cellStyle name="Normal 33 7" xfId="30179"/>
    <cellStyle name="Normal 33 7 2" xfId="30181"/>
    <cellStyle name="Normal 33 7 2 2" xfId="30183"/>
    <cellStyle name="Normal 33 7 2 3" xfId="18265"/>
    <cellStyle name="Normal 33 7 3" xfId="30185"/>
    <cellStyle name="Normal 33 7 4" xfId="30187"/>
    <cellStyle name="Normal 33 8" xfId="30189"/>
    <cellStyle name="Normal 33 8 2" xfId="30191"/>
    <cellStyle name="Normal 33 8 2 2" xfId="30193"/>
    <cellStyle name="Normal 33 8 2 3" xfId="6066"/>
    <cellStyle name="Normal 33 8 3" xfId="30195"/>
    <cellStyle name="Normal 33 8 4" xfId="30197"/>
    <cellStyle name="Normal 33 9" xfId="30199"/>
    <cellStyle name="Normal 33 9 2" xfId="30564"/>
    <cellStyle name="Normal 33 9 2 2" xfId="30565"/>
    <cellStyle name="Normal 33 9 2 3" xfId="5034"/>
    <cellStyle name="Normal 33 9 3" xfId="30566"/>
    <cellStyle name="Normal 33 9 4" xfId="30567"/>
    <cellStyle name="Normal 34" xfId="18479"/>
    <cellStyle name="Normal 34 2" xfId="18482"/>
    <cellStyle name="Normal 34 2 2" xfId="16900"/>
    <cellStyle name="Normal 34 2 2 2" xfId="30201"/>
    <cellStyle name="Normal 34 2 2 2 2" xfId="30203"/>
    <cellStyle name="Normal 34 2 2 2 3" xfId="30205"/>
    <cellStyle name="Normal 34 2 2 3" xfId="30207"/>
    <cellStyle name="Normal 34 2 2 4" xfId="17526"/>
    <cellStyle name="Normal 34 2 3" xfId="16906"/>
    <cellStyle name="Normal 34 2 3 2" xfId="30210"/>
    <cellStyle name="Normal 34 2 3 2 2" xfId="29190"/>
    <cellStyle name="Normal 34 2 3 2 3" xfId="30212"/>
    <cellStyle name="Normal 34 2 3 3" xfId="30215"/>
    <cellStyle name="Normal 34 2 3 4" xfId="30218"/>
    <cellStyle name="Normal 34 2 4" xfId="30221"/>
    <cellStyle name="Normal 34 2 4 2" xfId="30223"/>
    <cellStyle name="Normal 34 2 4 2 2" xfId="5926"/>
    <cellStyle name="Normal 34 2 4 2 3" xfId="10606"/>
    <cellStyle name="Normal 34 2 4 3" xfId="2389"/>
    <cellStyle name="Normal 34 2 4 4" xfId="2397"/>
    <cellStyle name="Normal 34 2 5" xfId="30226"/>
    <cellStyle name="Normal 34 2 6" xfId="30232"/>
    <cellStyle name="Normal 34 3" xfId="18485"/>
    <cellStyle name="Normal 34 3 2" xfId="30237"/>
    <cellStyle name="Normal 34 3 2 2" xfId="7007"/>
    <cellStyle name="Normal 34 3 2 2 2" xfId="7011"/>
    <cellStyle name="Normal 34 3 2 2 3" xfId="7016"/>
    <cellStyle name="Normal 34 3 2 3" xfId="7022"/>
    <cellStyle name="Normal 34 3 2 4" xfId="30239"/>
    <cellStyle name="Normal 34 3 3" xfId="30242"/>
    <cellStyle name="Normal 34 3 3 2" xfId="30245"/>
    <cellStyle name="Normal 34 3 3 2 2" xfId="21764"/>
    <cellStyle name="Normal 34 3 3 2 3" xfId="21768"/>
    <cellStyle name="Normal 34 3 3 3" xfId="30248"/>
    <cellStyle name="Normal 34 3 3 4" xfId="30251"/>
    <cellStyle name="Normal 34 3 4" xfId="30254"/>
    <cellStyle name="Normal 34 3 4 2" xfId="7406"/>
    <cellStyle name="Normal 34 3 4 2 2" xfId="21800"/>
    <cellStyle name="Normal 34 3 4 2 3" xfId="21804"/>
    <cellStyle name="Normal 34 3 4 3" xfId="2458"/>
    <cellStyle name="Normal 34 3 4 4" xfId="2465"/>
    <cellStyle name="Normal 34 3 5" xfId="30257"/>
    <cellStyle name="Normal 34 3 5 2" xfId="7411"/>
    <cellStyle name="Normal 34 3 5 2 2" xfId="21832"/>
    <cellStyle name="Normal 34 3 5 2 3" xfId="21835"/>
    <cellStyle name="Normal 34 3 5 3" xfId="2486"/>
    <cellStyle name="Normal 34 3 5 4" xfId="2491"/>
    <cellStyle name="Normal 34 3 6" xfId="30259"/>
    <cellStyle name="Normal 34 3 6 2" xfId="7420"/>
    <cellStyle name="Normal 34 3 6 2 2" xfId="7425"/>
    <cellStyle name="Normal 34 3 6 2 3" xfId="7429"/>
    <cellStyle name="Normal 34 3 6 3" xfId="2501"/>
    <cellStyle name="Normal 34 3 6 4" xfId="2507"/>
    <cellStyle name="Normal 34 3 7" xfId="26695"/>
    <cellStyle name="Normal 34 3 8" xfId="26698"/>
    <cellStyle name="Normal 34 4" xfId="30261"/>
    <cellStyle name="Normal 34 4 2" xfId="30263"/>
    <cellStyle name="Normal 34 4 2 2" xfId="12127"/>
    <cellStyle name="Normal 34 4 2 3" xfId="12134"/>
    <cellStyle name="Normal 34 4 3" xfId="30266"/>
    <cellStyle name="Normal 34 4 4" xfId="30269"/>
    <cellStyle name="Normal 34 5" xfId="30271"/>
    <cellStyle name="Normal 34 5 2" xfId="30273"/>
    <cellStyle name="Normal 34 5 2 2" xfId="30275"/>
    <cellStyle name="Normal 34 5 2 3" xfId="26649"/>
    <cellStyle name="Normal 34 5 3" xfId="30277"/>
    <cellStyle name="Normal 34 5 4" xfId="30279"/>
    <cellStyle name="Normal 34 6" xfId="30281"/>
    <cellStyle name="Normal 34 6 2" xfId="30283"/>
    <cellStyle name="Normal 34 6 2 2" xfId="30285"/>
    <cellStyle name="Normal 34 6 2 3" xfId="30287"/>
    <cellStyle name="Normal 34 6 3" xfId="30289"/>
    <cellStyle name="Normal 34 6 4" xfId="30291"/>
    <cellStyle name="Normal 34 7" xfId="30293"/>
    <cellStyle name="Normal 34 8" xfId="30299"/>
    <cellStyle name="Normal 35" xfId="18487"/>
    <cellStyle name="Normal 35 2" xfId="30568"/>
    <cellStyle name="Normal 35 2 2" xfId="16929"/>
    <cellStyle name="Normal 35 2 2 2" xfId="30570"/>
    <cellStyle name="Normal 35 2 2 2 2" xfId="30572"/>
    <cellStyle name="Normal 35 2 2 2 3" xfId="11703"/>
    <cellStyle name="Normal 35 2 2 3" xfId="30574"/>
    <cellStyle name="Normal 35 2 2 4" xfId="17775"/>
    <cellStyle name="Normal 35 2 3" xfId="16933"/>
    <cellStyle name="Normal 35 2 3 2" xfId="30577"/>
    <cellStyle name="Normal 35 2 3 2 2" xfId="28117"/>
    <cellStyle name="Normal 35 2 3 2 3" xfId="30579"/>
    <cellStyle name="Normal 35 2 3 3" xfId="30582"/>
    <cellStyle name="Normal 35 2 3 4" xfId="18641"/>
    <cellStyle name="Normal 35 2 4" xfId="3432"/>
    <cellStyle name="Normal 35 2 4 2" xfId="30584"/>
    <cellStyle name="Normal 35 2 4 2 2" xfId="27691"/>
    <cellStyle name="Normal 35 2 4 2 3" xfId="16265"/>
    <cellStyle name="Normal 35 2 4 3" xfId="28875"/>
    <cellStyle name="Normal 35 2 4 4" xfId="28878"/>
    <cellStyle name="Normal 35 2 5" xfId="2065"/>
    <cellStyle name="Normal 35 2 6" xfId="2072"/>
    <cellStyle name="Normal 35 3" xfId="30586"/>
    <cellStyle name="Normal 35 3 2" xfId="30588"/>
    <cellStyle name="Normal 35 3 2 2" xfId="30590"/>
    <cellStyle name="Normal 35 3 2 2 2" xfId="30592"/>
    <cellStyle name="Normal 35 3 2 2 3" xfId="30593"/>
    <cellStyle name="Normal 35 3 2 3" xfId="30594"/>
    <cellStyle name="Normal 35 3 2 4" xfId="30596"/>
    <cellStyle name="Normal 35 3 3" xfId="30598"/>
    <cellStyle name="Normal 35 3 3 2" xfId="30601"/>
    <cellStyle name="Normal 35 3 3 2 2" xfId="27619"/>
    <cellStyle name="Normal 35 3 3 2 3" xfId="27626"/>
    <cellStyle name="Normal 35 3 3 3" xfId="30603"/>
    <cellStyle name="Normal 35 3 3 4" xfId="30605"/>
    <cellStyle name="Normal 35 3 4" xfId="3437"/>
    <cellStyle name="Normal 35 3 4 2" xfId="30606"/>
    <cellStyle name="Normal 35 3 4 2 2" xfId="30607"/>
    <cellStyle name="Normal 35 3 4 2 3" xfId="30608"/>
    <cellStyle name="Normal 35 3 4 3" xfId="28884"/>
    <cellStyle name="Normal 35 3 4 4" xfId="28886"/>
    <cellStyle name="Normal 35 3 5" xfId="2082"/>
    <cellStyle name="Normal 35 3 5 2" xfId="30609"/>
    <cellStyle name="Normal 35 3 5 2 2" xfId="17070"/>
    <cellStyle name="Normal 35 3 5 2 3" xfId="30610"/>
    <cellStyle name="Normal 35 3 5 3" xfId="20856"/>
    <cellStyle name="Normal 35 3 5 4" xfId="20859"/>
    <cellStyle name="Normal 35 3 6" xfId="2087"/>
    <cellStyle name="Normal 35 3 6 2" xfId="30611"/>
    <cellStyle name="Normal 35 3 6 2 2" xfId="30612"/>
    <cellStyle name="Normal 35 3 6 2 3" xfId="30613"/>
    <cellStyle name="Normal 35 3 6 3" xfId="20866"/>
    <cellStyle name="Normal 35 3 6 4" xfId="20868"/>
    <cellStyle name="Normal 35 3 7" xfId="16222"/>
    <cellStyle name="Normal 35 3 8" xfId="16224"/>
    <cellStyle name="Normal 35 4" xfId="30614"/>
    <cellStyle name="Normal 35 4 2" xfId="30616"/>
    <cellStyle name="Normal 35 4 2 2" xfId="30618"/>
    <cellStyle name="Normal 35 4 2 3" xfId="30620"/>
    <cellStyle name="Normal 35 4 3" xfId="30623"/>
    <cellStyle name="Normal 35 4 4" xfId="1037"/>
    <cellStyle name="Normal 35 5" xfId="30625"/>
    <cellStyle name="Normal 35 5 2" xfId="30627"/>
    <cellStyle name="Normal 35 5 2 2" xfId="1392"/>
    <cellStyle name="Normal 35 5 2 3" xfId="1397"/>
    <cellStyle name="Normal 35 5 3" xfId="30630"/>
    <cellStyle name="Normal 35 5 4" xfId="3443"/>
    <cellStyle name="Normal 35 6" xfId="30632"/>
    <cellStyle name="Normal 35 6 2" xfId="30634"/>
    <cellStyle name="Normal 35 6 2 2" xfId="30636"/>
    <cellStyle name="Normal 35 6 2 3" xfId="30638"/>
    <cellStyle name="Normal 35 6 3" xfId="30641"/>
    <cellStyle name="Normal 35 6 4" xfId="3449"/>
    <cellStyle name="Normal 35 7" xfId="30643"/>
    <cellStyle name="Normal 35 8" xfId="30645"/>
    <cellStyle name="Normal 36" xfId="11893"/>
    <cellStyle name="Normal 36 2" xfId="30647"/>
    <cellStyle name="Normal 36 2 2" xfId="30649"/>
    <cellStyle name="Normal 36 2 2 2" xfId="30651"/>
    <cellStyle name="Normal 36 2 2 2 2" xfId="30653"/>
    <cellStyle name="Normal 36 2 2 2 3" xfId="11829"/>
    <cellStyle name="Normal 36 2 2 3" xfId="30654"/>
    <cellStyle name="Normal 36 2 2 4" xfId="18716"/>
    <cellStyle name="Normal 36 2 3" xfId="30657"/>
    <cellStyle name="Normal 36 2 3 2" xfId="30659"/>
    <cellStyle name="Normal 36 2 3 2 2" xfId="30660"/>
    <cellStyle name="Normal 36 2 3 2 3" xfId="30661"/>
    <cellStyle name="Normal 36 2 3 3" xfId="30662"/>
    <cellStyle name="Normal 36 2 3 4" xfId="18722"/>
    <cellStyle name="Normal 36 2 4" xfId="30664"/>
    <cellStyle name="Normal 36 2 4 2" xfId="30666"/>
    <cellStyle name="Normal 36 2 4 2 2" xfId="30667"/>
    <cellStyle name="Normal 36 2 4 2 3" xfId="30668"/>
    <cellStyle name="Normal 36 2 4 3" xfId="30669"/>
    <cellStyle name="Normal 36 2 4 4" xfId="30670"/>
    <cellStyle name="Normal 36 2 5" xfId="30671"/>
    <cellStyle name="Normal 36 2 6" xfId="30672"/>
    <cellStyle name="Normal 36 3" xfId="30674"/>
    <cellStyle name="Normal 36 3 2" xfId="30677"/>
    <cellStyle name="Normal 36 3 2 2" xfId="30679"/>
    <cellStyle name="Normal 36 3 2 2 2" xfId="25024"/>
    <cellStyle name="Normal 36 3 2 2 3" xfId="30681"/>
    <cellStyle name="Normal 36 3 2 3" xfId="30682"/>
    <cellStyle name="Normal 36 3 2 4" xfId="30684"/>
    <cellStyle name="Normal 36 3 3" xfId="30686"/>
    <cellStyle name="Normal 36 3 3 2" xfId="30688"/>
    <cellStyle name="Normal 36 3 3 2 2" xfId="7072"/>
    <cellStyle name="Normal 36 3 3 2 3" xfId="7076"/>
    <cellStyle name="Normal 36 3 3 3" xfId="30689"/>
    <cellStyle name="Normal 36 3 3 4" xfId="30691"/>
    <cellStyle name="Normal 36 3 4" xfId="30692"/>
    <cellStyle name="Normal 36 3 4 2" xfId="30694"/>
    <cellStyle name="Normal 36 3 4 2 2" xfId="30695"/>
    <cellStyle name="Normal 36 3 4 2 3" xfId="30696"/>
    <cellStyle name="Normal 36 3 4 3" xfId="30699"/>
    <cellStyle name="Normal 36 3 4 4" xfId="30700"/>
    <cellStyle name="Normal 36 3 5" xfId="30701"/>
    <cellStyle name="Normal 36 3 5 2" xfId="30702"/>
    <cellStyle name="Normal 36 3 5 2 2" xfId="30703"/>
    <cellStyle name="Normal 36 3 5 2 3" xfId="12276"/>
    <cellStyle name="Normal 36 3 5 3" xfId="20937"/>
    <cellStyle name="Normal 36 3 5 4" xfId="20939"/>
    <cellStyle name="Normal 36 3 6" xfId="30704"/>
    <cellStyle name="Normal 36 3 6 2" xfId="30705"/>
    <cellStyle name="Normal 36 3 6 2 2" xfId="30706"/>
    <cellStyle name="Normal 36 3 6 2 3" xfId="11845"/>
    <cellStyle name="Normal 36 3 6 3" xfId="20942"/>
    <cellStyle name="Normal 36 3 6 4" xfId="20944"/>
    <cellStyle name="Normal 36 3 7" xfId="16244"/>
    <cellStyle name="Normal 36 3 8" xfId="16246"/>
    <cellStyle name="Normal 36 4" xfId="30708"/>
    <cellStyle name="Normal 36 4 2" xfId="30710"/>
    <cellStyle name="Normal 36 4 2 2" xfId="30712"/>
    <cellStyle name="Normal 36 4 2 3" xfId="30714"/>
    <cellStyle name="Normal 36 4 3" xfId="30716"/>
    <cellStyle name="Normal 36 4 4" xfId="30718"/>
    <cellStyle name="Normal 36 5" xfId="30721"/>
    <cellStyle name="Normal 36 5 2" xfId="30723"/>
    <cellStyle name="Normal 36 5 2 2" xfId="12217"/>
    <cellStyle name="Normal 36 5 2 3" xfId="30724"/>
    <cellStyle name="Normal 36 5 3" xfId="30725"/>
    <cellStyle name="Normal 36 5 4" xfId="30726"/>
    <cellStyle name="Normal 36 6" xfId="30727"/>
    <cellStyle name="Normal 36 6 2" xfId="30729"/>
    <cellStyle name="Normal 36 6 2 2" xfId="30730"/>
    <cellStyle name="Normal 36 6 2 3" xfId="30731"/>
    <cellStyle name="Normal 36 6 3" xfId="10702"/>
    <cellStyle name="Normal 36 6 4" xfId="10704"/>
    <cellStyle name="Normal 36 7" xfId="30732"/>
    <cellStyle name="Normal 36 8" xfId="1576"/>
    <cellStyle name="Normal 37" xfId="11898"/>
    <cellStyle name="Normal 37 2" xfId="30733"/>
    <cellStyle name="Normal 37 2 2" xfId="734"/>
    <cellStyle name="Normal 37 2 2 2" xfId="740"/>
    <cellStyle name="Normal 37 2 2 2 2" xfId="30736"/>
    <cellStyle name="Normal 37 2 2 2 3" xfId="30739"/>
    <cellStyle name="Normal 37 2 2 3" xfId="749"/>
    <cellStyle name="Normal 37 2 2 4" xfId="18772"/>
    <cellStyle name="Normal 37 2 3" xfId="251"/>
    <cellStyle name="Normal 37 2 3 2" xfId="756"/>
    <cellStyle name="Normal 37 2 3 2 2" xfId="7773"/>
    <cellStyle name="Normal 37 2 3 2 3" xfId="7776"/>
    <cellStyle name="Normal 37 2 3 3" xfId="761"/>
    <cellStyle name="Normal 37 2 3 4" xfId="30742"/>
    <cellStyle name="Normal 37 2 4" xfId="14658"/>
    <cellStyle name="Normal 37 2 4 2" xfId="7784"/>
    <cellStyle name="Normal 37 2 4 2 2" xfId="20667"/>
    <cellStyle name="Normal 37 2 4 2 3" xfId="20670"/>
    <cellStyle name="Normal 37 2 4 3" xfId="20673"/>
    <cellStyle name="Normal 37 2 4 4" xfId="20678"/>
    <cellStyle name="Normal 37 2 5" xfId="30744"/>
    <cellStyle name="Normal 37 2 6" xfId="30746"/>
    <cellStyle name="Normal 37 3" xfId="25442"/>
    <cellStyle name="Normal 37 3 2" xfId="1235"/>
    <cellStyle name="Normal 37 3 2 2" xfId="1262"/>
    <cellStyle name="Normal 37 3 2 2 2" xfId="30748"/>
    <cellStyle name="Normal 37 3 2 2 3" xfId="30749"/>
    <cellStyle name="Normal 37 3 2 3" xfId="312"/>
    <cellStyle name="Normal 37 3 2 4" xfId="18116"/>
    <cellStyle name="Normal 37 3 3" xfId="2"/>
    <cellStyle name="Normal 37 3 3 2" xfId="27"/>
    <cellStyle name="Normal 37 3 3 2 2" xfId="7827"/>
    <cellStyle name="Normal 37 3 3 2 3" xfId="7831"/>
    <cellStyle name="Normal 37 3 3 3" xfId="66"/>
    <cellStyle name="Normal 37 3 3 4" xfId="30751"/>
    <cellStyle name="Normal 37 3 4" xfId="30752"/>
    <cellStyle name="Normal 37 3 4 2" xfId="7841"/>
    <cellStyle name="Normal 37 3 4 2 2" xfId="30754"/>
    <cellStyle name="Normal 37 3 4 2 3" xfId="9406"/>
    <cellStyle name="Normal 37 3 4 3" xfId="30755"/>
    <cellStyle name="Normal 37 3 4 4" xfId="30756"/>
    <cellStyle name="Normal 37 3 5" xfId="30757"/>
    <cellStyle name="Normal 37 3 5 2" xfId="7851"/>
    <cellStyle name="Normal 37 3 5 2 2" xfId="23336"/>
    <cellStyle name="Normal 37 3 5 2 3" xfId="23338"/>
    <cellStyle name="Normal 37 3 5 3" xfId="20968"/>
    <cellStyle name="Normal 37 3 5 4" xfId="20971"/>
    <cellStyle name="Normal 37 3 6" xfId="30758"/>
    <cellStyle name="Normal 37 3 6 2" xfId="20690"/>
    <cellStyle name="Normal 37 3 6 2 2" xfId="30759"/>
    <cellStyle name="Normal 37 3 6 2 3" xfId="30760"/>
    <cellStyle name="Normal 37 3 6 3" xfId="20974"/>
    <cellStyle name="Normal 37 3 6 4" xfId="20976"/>
    <cellStyle name="Normal 37 3 7" xfId="30761"/>
    <cellStyle name="Normal 37 3 8" xfId="30762"/>
    <cellStyle name="Normal 37 4" xfId="7342"/>
    <cellStyle name="Normal 37 4 2" xfId="1244"/>
    <cellStyle name="Normal 37 4 2 2" xfId="917"/>
    <cellStyle name="Normal 37 4 2 3" xfId="945"/>
    <cellStyle name="Normal 37 4 3" xfId="289"/>
    <cellStyle name="Normal 37 4 4" xfId="30763"/>
    <cellStyle name="Normal 37 5" xfId="7347"/>
    <cellStyle name="Normal 37 5 2" xfId="1794"/>
    <cellStyle name="Normal 37 5 2 2" xfId="1802"/>
    <cellStyle name="Normal 37 5 2 3" xfId="1808"/>
    <cellStyle name="Normal 37 5 3" xfId="1813"/>
    <cellStyle name="Normal 37 5 4" xfId="30765"/>
    <cellStyle name="Normal 37 6" xfId="7350"/>
    <cellStyle name="Normal 37 6 2" xfId="2150"/>
    <cellStyle name="Normal 37 6 2 2" xfId="2155"/>
    <cellStyle name="Normal 37 6 2 3" xfId="2159"/>
    <cellStyle name="Normal 37 6 3" xfId="2162"/>
    <cellStyle name="Normal 37 6 4" xfId="30767"/>
    <cellStyle name="Normal 37 7" xfId="7354"/>
    <cellStyle name="Normal 37 8" xfId="1581"/>
    <cellStyle name="Normal 38" xfId="30769"/>
    <cellStyle name="Normal 38 10" xfId="7612"/>
    <cellStyle name="Normal 38 2" xfId="30697"/>
    <cellStyle name="Normal 38 2 2" xfId="14686"/>
    <cellStyle name="Normal 38 2 2 2" xfId="14689"/>
    <cellStyle name="Normal 38 2 2 2 2" xfId="30771"/>
    <cellStyle name="Normal 38 2 2 2 3" xfId="30772"/>
    <cellStyle name="Normal 38 2 2 3" xfId="14692"/>
    <cellStyle name="Normal 38 2 2 4" xfId="18872"/>
    <cellStyle name="Normal 38 2 3" xfId="14697"/>
    <cellStyle name="Normal 38 2 3 2" xfId="14699"/>
    <cellStyle name="Normal 38 2 3 2 2" xfId="30773"/>
    <cellStyle name="Normal 38 2 3 2 3" xfId="30774"/>
    <cellStyle name="Normal 38 2 3 3" xfId="14701"/>
    <cellStyle name="Normal 38 2 3 4" xfId="30776"/>
    <cellStyle name="Normal 38 2 4" xfId="14705"/>
    <cellStyle name="Normal 38 2 4 2" xfId="14707"/>
    <cellStyle name="Normal 38 2 4 2 2" xfId="30777"/>
    <cellStyle name="Normal 38 2 4 2 3" xfId="30778"/>
    <cellStyle name="Normal 38 2 4 3" xfId="14709"/>
    <cellStyle name="Normal 38 2 4 4" xfId="20101"/>
    <cellStyle name="Normal 38 2 5" xfId="14712"/>
    <cellStyle name="Normal 38 2 5 2" xfId="30779"/>
    <cellStyle name="Normal 38 2 5 2 2" xfId="15543"/>
    <cellStyle name="Normal 38 2 5 2 3" xfId="15548"/>
    <cellStyle name="Normal 38 2 5 3" xfId="20165"/>
    <cellStyle name="Normal 38 2 5 4" xfId="20168"/>
    <cellStyle name="Normal 38 2 6" xfId="14714"/>
    <cellStyle name="Normal 38 2 6 2" xfId="30780"/>
    <cellStyle name="Normal 38 2 6 2 2" xfId="30781"/>
    <cellStyle name="Normal 38 2 6 2 3" xfId="30782"/>
    <cellStyle name="Normal 38 2 6 3" xfId="20171"/>
    <cellStyle name="Normal 38 2 6 4" xfId="20173"/>
    <cellStyle name="Normal 38 2 7" xfId="30783"/>
    <cellStyle name="Normal 38 2 8" xfId="26835"/>
    <cellStyle name="Normal 38 3" xfId="25448"/>
    <cellStyle name="Normal 38 3 2" xfId="14247"/>
    <cellStyle name="Normal 38 3 2 2" xfId="14250"/>
    <cellStyle name="Normal 38 3 2 2 2" xfId="30784"/>
    <cellStyle name="Normal 38 3 2 2 3" xfId="30785"/>
    <cellStyle name="Normal 38 3 2 3" xfId="14254"/>
    <cellStyle name="Normal 38 3 2 4" xfId="14681"/>
    <cellStyle name="Normal 38 3 3" xfId="14261"/>
    <cellStyle name="Normal 38 3 3 2" xfId="14264"/>
    <cellStyle name="Normal 38 3 3 2 2" xfId="30786"/>
    <cellStyle name="Normal 38 3 3 2 3" xfId="30787"/>
    <cellStyle name="Normal 38 3 3 3" xfId="14267"/>
    <cellStyle name="Normal 38 3 3 4" xfId="30789"/>
    <cellStyle name="Normal 38 3 4" xfId="14270"/>
    <cellStyle name="Normal 38 3 4 2" xfId="14275"/>
    <cellStyle name="Normal 38 3 4 2 2" xfId="30790"/>
    <cellStyle name="Normal 38 3 4 2 3" xfId="30791"/>
    <cellStyle name="Normal 38 3 4 3" xfId="14279"/>
    <cellStyle name="Normal 38 3 4 4" xfId="20209"/>
    <cellStyle name="Normal 38 3 5" xfId="14284"/>
    <cellStyle name="Normal 38 3 5 2" xfId="14288"/>
    <cellStyle name="Normal 38 3 5 2 2" xfId="22659"/>
    <cellStyle name="Normal 38 3 5 2 3" xfId="17588"/>
    <cellStyle name="Normal 38 3 5 3" xfId="14292"/>
    <cellStyle name="Normal 38 3 5 4" xfId="20213"/>
    <cellStyle name="Normal 38 3 6" xfId="14297"/>
    <cellStyle name="Normal 38 3 6 2" xfId="14301"/>
    <cellStyle name="Normal 38 3 6 2 2" xfId="30792"/>
    <cellStyle name="Normal 38 3 6 2 3" xfId="30793"/>
    <cellStyle name="Normal 38 3 6 3" xfId="795"/>
    <cellStyle name="Normal 38 3 6 4" xfId="20220"/>
    <cellStyle name="Normal 38 3 7" xfId="14305"/>
    <cellStyle name="Normal 38 3 8" xfId="14315"/>
    <cellStyle name="Normal 38 4" xfId="25452"/>
    <cellStyle name="Normal 38 4 2" xfId="14744"/>
    <cellStyle name="Normal 38 4 2 2" xfId="14747"/>
    <cellStyle name="Normal 38 4 2 3" xfId="14750"/>
    <cellStyle name="Normal 38 4 3" xfId="14753"/>
    <cellStyle name="Normal 38 4 4" xfId="14756"/>
    <cellStyle name="Normal 38 5" xfId="30795"/>
    <cellStyle name="Normal 38 5 2" xfId="30797"/>
    <cellStyle name="Normal 38 5 2 2" xfId="30798"/>
    <cellStyle name="Normal 38 5 2 3" xfId="30799"/>
    <cellStyle name="Normal 38 5 3" xfId="30800"/>
    <cellStyle name="Normal 38 5 4" xfId="30801"/>
    <cellStyle name="Normal 38 6" xfId="7480"/>
    <cellStyle name="Normal 38 6 2" xfId="7483"/>
    <cellStyle name="Normal 38 6 2 2" xfId="30802"/>
    <cellStyle name="Normal 38 6 2 3" xfId="30803"/>
    <cellStyle name="Normal 38 6 3" xfId="7485"/>
    <cellStyle name="Normal 38 6 4" xfId="30804"/>
    <cellStyle name="Normal 38 7" xfId="7487"/>
    <cellStyle name="Normal 38 7 2" xfId="7489"/>
    <cellStyle name="Normal 38 7 2 2" xfId="30805"/>
    <cellStyle name="Normal 38 7 2 3" xfId="20103"/>
    <cellStyle name="Normal 38 7 3" xfId="7491"/>
    <cellStyle name="Normal 38 7 4" xfId="30806"/>
    <cellStyle name="Normal 38 8" xfId="1592"/>
    <cellStyle name="Normal 38 8 2" xfId="7493"/>
    <cellStyle name="Normal 38 8 2 2" xfId="15656"/>
    <cellStyle name="Normal 38 8 2 3" xfId="15659"/>
    <cellStyle name="Normal 38 8 3" xfId="7497"/>
    <cellStyle name="Normal 38 8 4" xfId="15687"/>
    <cellStyle name="Normal 38 9" xfId="927"/>
    <cellStyle name="Normal 39" xfId="30807"/>
    <cellStyle name="Normal 39 10" xfId="13648"/>
    <cellStyle name="Normal 39 2" xfId="30809"/>
    <cellStyle name="Normal 39 2 2" xfId="14788"/>
    <cellStyle name="Normal 39 2 2 2" xfId="14791"/>
    <cellStyle name="Normal 39 2 2 2 2" xfId="24876"/>
    <cellStyle name="Normal 39 2 2 2 3" xfId="30812"/>
    <cellStyle name="Normal 39 2 2 3" xfId="14794"/>
    <cellStyle name="Normal 39 2 2 4" xfId="50"/>
    <cellStyle name="Normal 39 2 3" xfId="14799"/>
    <cellStyle name="Normal 39 2 3 2" xfId="14801"/>
    <cellStyle name="Normal 39 2 3 2 2" xfId="19622"/>
    <cellStyle name="Normal 39 2 3 2 3" xfId="19628"/>
    <cellStyle name="Normal 39 2 3 3" xfId="14804"/>
    <cellStyle name="Normal 39 2 3 4" xfId="24142"/>
    <cellStyle name="Normal 39 2 4" xfId="14809"/>
    <cellStyle name="Normal 39 2 4 2" xfId="14811"/>
    <cellStyle name="Normal 39 2 4 2 2" xfId="24171"/>
    <cellStyle name="Normal 39 2 4 2 3" xfId="24175"/>
    <cellStyle name="Normal 39 2 4 3" xfId="14814"/>
    <cellStyle name="Normal 39 2 4 4" xfId="24180"/>
    <cellStyle name="Normal 39 2 5" xfId="4334"/>
    <cellStyle name="Normal 39 2 5 2" xfId="4337"/>
    <cellStyle name="Normal 39 2 5 2 2" xfId="10324"/>
    <cellStyle name="Normal 39 2 5 2 3" xfId="10330"/>
    <cellStyle name="Normal 39 2 5 3" xfId="4341"/>
    <cellStyle name="Normal 39 2 5 4" xfId="29335"/>
    <cellStyle name="Normal 39 2 6" xfId="4344"/>
    <cellStyle name="Normal 39 2 6 2" xfId="4347"/>
    <cellStyle name="Normal 39 2 6 2 2" xfId="22610"/>
    <cellStyle name="Normal 39 2 6 2 3" xfId="25780"/>
    <cellStyle name="Normal 39 2 6 3" xfId="4349"/>
    <cellStyle name="Normal 39 2 6 4" xfId="30813"/>
    <cellStyle name="Normal 39 2 7" xfId="4351"/>
    <cellStyle name="Normal 39 2 8" xfId="16208"/>
    <cellStyle name="Normal 39 3" xfId="25458"/>
    <cellStyle name="Normal 39 3 2" xfId="14833"/>
    <cellStyle name="Normal 39 3 2 2" xfId="6210"/>
    <cellStyle name="Normal 39 3 2 2 2" xfId="25032"/>
    <cellStyle name="Normal 39 3 2 2 3" xfId="30814"/>
    <cellStyle name="Normal 39 3 2 3" xfId="14724"/>
    <cellStyle name="Normal 39 3 2 4" xfId="14728"/>
    <cellStyle name="Normal 39 3 3" xfId="14837"/>
    <cellStyle name="Normal 39 3 3 2" xfId="6218"/>
    <cellStyle name="Normal 39 3 3 2 2" xfId="24263"/>
    <cellStyle name="Normal 39 3 3 2 3" xfId="24265"/>
    <cellStyle name="Normal 39 3 3 3" xfId="11965"/>
    <cellStyle name="Normal 39 3 3 4" xfId="24270"/>
    <cellStyle name="Normal 39 3 4" xfId="14839"/>
    <cellStyle name="Normal 39 3 4 2" xfId="4123"/>
    <cellStyle name="Normal 39 3 4 2 2" xfId="24290"/>
    <cellStyle name="Normal 39 3 4 2 3" xfId="24292"/>
    <cellStyle name="Normal 39 3 4 3" xfId="14842"/>
    <cellStyle name="Normal 39 3 4 4" xfId="24296"/>
    <cellStyle name="Normal 39 3 5" xfId="14845"/>
    <cellStyle name="Normal 39 3 5 2" xfId="4138"/>
    <cellStyle name="Normal 39 3 5 2 2" xfId="10409"/>
    <cellStyle name="Normal 39 3 5 2 3" xfId="10418"/>
    <cellStyle name="Normal 39 3 5 3" xfId="24309"/>
    <cellStyle name="Normal 39 3 5 4" xfId="30815"/>
    <cellStyle name="Normal 39 3 6" xfId="14847"/>
    <cellStyle name="Normal 39 3 6 2" xfId="23514"/>
    <cellStyle name="Normal 39 3 6 2 2" xfId="22377"/>
    <cellStyle name="Normal 39 3 6 2 3" xfId="25791"/>
    <cellStyle name="Normal 39 3 6 3" xfId="30816"/>
    <cellStyle name="Normal 39 3 6 4" xfId="30817"/>
    <cellStyle name="Normal 39 3 7" xfId="30818"/>
    <cellStyle name="Normal 39 3 8" xfId="26898"/>
    <cellStyle name="Normal 39 4" xfId="25462"/>
    <cellStyle name="Normal 39 4 2" xfId="14857"/>
    <cellStyle name="Normal 39 4 2 2" xfId="6344"/>
    <cellStyle name="Normal 39 4 2 3" xfId="14860"/>
    <cellStyle name="Normal 39 4 3" xfId="14863"/>
    <cellStyle name="Normal 39 4 4" xfId="14866"/>
    <cellStyle name="Normal 39 5" xfId="30820"/>
    <cellStyle name="Normal 39 5 2" xfId="30822"/>
    <cellStyle name="Normal 39 5 2 2" xfId="5407"/>
    <cellStyle name="Normal 39 5 2 3" xfId="30823"/>
    <cellStyle name="Normal 39 5 3" xfId="30824"/>
    <cellStyle name="Normal 39 5 4" xfId="30825"/>
    <cellStyle name="Normal 39 6" xfId="30826"/>
    <cellStyle name="Normal 39 6 2" xfId="30828"/>
    <cellStyle name="Normal 39 6 2 2" xfId="6670"/>
    <cellStyle name="Normal 39 6 2 3" xfId="30829"/>
    <cellStyle name="Normal 39 6 3" xfId="4380"/>
    <cellStyle name="Normal 39 6 4" xfId="4393"/>
    <cellStyle name="Normal 39 7" xfId="30830"/>
    <cellStyle name="Normal 39 7 2" xfId="30831"/>
    <cellStyle name="Normal 39 7 2 2" xfId="6056"/>
    <cellStyle name="Normal 39 7 2 3" xfId="30832"/>
    <cellStyle name="Normal 39 7 3" xfId="30833"/>
    <cellStyle name="Normal 39 7 4" xfId="30834"/>
    <cellStyle name="Normal 39 8" xfId="27460"/>
    <cellStyle name="Normal 39 8 2" xfId="29569"/>
    <cellStyle name="Normal 39 8 2 2" xfId="6910"/>
    <cellStyle name="Normal 39 8 2 3" xfId="22714"/>
    <cellStyle name="Normal 39 8 3" xfId="29571"/>
    <cellStyle name="Normal 39 8 4" xfId="30835"/>
    <cellStyle name="Normal 39 9" xfId="27463"/>
    <cellStyle name="Normal 4" xfId="17437"/>
    <cellStyle name="Normal 4 10" xfId="18801"/>
    <cellStyle name="Normal 4 10 2" xfId="18804"/>
    <cellStyle name="Normal 4 10 2 2" xfId="752"/>
    <cellStyle name="Normal 4 10 2 3" xfId="18775"/>
    <cellStyle name="Normal 4 10 3" xfId="18807"/>
    <cellStyle name="Normal 4 10 4" xfId="30836"/>
    <cellStyle name="Normal 4 11" xfId="18810"/>
    <cellStyle name="Normal 4 11 2" xfId="18813"/>
    <cellStyle name="Normal 4 11 2 2" xfId="315"/>
    <cellStyle name="Normal 4 11 2 3" xfId="18115"/>
    <cellStyle name="Normal 4 11 3" xfId="18816"/>
    <cellStyle name="Normal 4 11 4" xfId="30837"/>
    <cellStyle name="Normal 4 12" xfId="18819"/>
    <cellStyle name="Normal 4 12 2" xfId="18821"/>
    <cellStyle name="Normal 4 12 2 2" xfId="948"/>
    <cellStyle name="Normal 4 12 2 3" xfId="30838"/>
    <cellStyle name="Normal 4 12 3" xfId="18823"/>
    <cellStyle name="Normal 4 12 4" xfId="30839"/>
    <cellStyle name="Normal 4 13" xfId="18826"/>
    <cellStyle name="Normal 4 14" xfId="18832"/>
    <cellStyle name="Normal 4 2" xfId="28480"/>
    <cellStyle name="Normal 4 2 10" xfId="30840"/>
    <cellStyle name="Normal 4 2 2" xfId="30841"/>
    <cellStyle name="Normal 4 2 2 2" xfId="16435"/>
    <cellStyle name="Normal 4 2 2 2 2" xfId="30842"/>
    <cellStyle name="Normal 4 2 2 2 2 2" xfId="30843"/>
    <cellStyle name="Normal 4 2 2 2 2 3" xfId="25263"/>
    <cellStyle name="Normal 4 2 2 2 3" xfId="30844"/>
    <cellStyle name="Normal 4 2 2 2 4" xfId="65"/>
    <cellStyle name="Normal 4 2 2 3" xfId="30845"/>
    <cellStyle name="Normal 4 2 2 3 2" xfId="30846"/>
    <cellStyle name="Normal 4 2 2 3 2 2" xfId="30847"/>
    <cellStyle name="Normal 4 2 2 3 2 3" xfId="25272"/>
    <cellStyle name="Normal 4 2 2 3 3" xfId="30849"/>
    <cellStyle name="Normal 4 2 2 3 4" xfId="30851"/>
    <cellStyle name="Normal 4 2 2 4" xfId="30852"/>
    <cellStyle name="Normal 4 2 2 4 2" xfId="30853"/>
    <cellStyle name="Normal 4 2 2 4 2 2" xfId="30854"/>
    <cellStyle name="Normal 4 2 2 4 2 3" xfId="30855"/>
    <cellStyle name="Normal 4 2 2 4 3" xfId="30857"/>
    <cellStyle name="Normal 4 2 2 4 4" xfId="30859"/>
    <cellStyle name="Normal 4 2 2 5" xfId="22533"/>
    <cellStyle name="Normal 4 2 2 5 2" xfId="18060"/>
    <cellStyle name="Normal 4 2 2 5 2 2" xfId="9081"/>
    <cellStyle name="Normal 4 2 2 5 2 3" xfId="12906"/>
    <cellStyle name="Normal 4 2 2 5 3" xfId="18064"/>
    <cellStyle name="Normal 4 2 2 5 4" xfId="18070"/>
    <cellStyle name="Normal 4 2 2 6" xfId="10086"/>
    <cellStyle name="Normal 4 2 2 6 2" xfId="18770"/>
    <cellStyle name="Normal 4 2 2 6 2 2" xfId="18774"/>
    <cellStyle name="Normal 4 2 2 6 2 3" xfId="18777"/>
    <cellStyle name="Normal 4 2 2 6 3" xfId="18780"/>
    <cellStyle name="Normal 4 2 2 6 4" xfId="18783"/>
    <cellStyle name="Normal 4 2 2 7" xfId="10089"/>
    <cellStyle name="Normal 4 2 2 8" xfId="30860"/>
    <cellStyle name="Normal 4 2 3" xfId="30861"/>
    <cellStyle name="Normal 4 2 3 2" xfId="30862"/>
    <cellStyle name="Normal 4 2 3 2 2" xfId="30863"/>
    <cellStyle name="Normal 4 2 3 2 2 2" xfId="26646"/>
    <cellStyle name="Normal 4 2 3 2 2 3" xfId="4990"/>
    <cellStyle name="Normal 4 2 3 2 3" xfId="30864"/>
    <cellStyle name="Normal 4 2 3 2 4" xfId="30865"/>
    <cellStyle name="Normal 4 2 3 3" xfId="30866"/>
    <cellStyle name="Normal 4 2 3 3 2" xfId="30867"/>
    <cellStyle name="Normal 4 2 3 3 2 2" xfId="26659"/>
    <cellStyle name="Normal 4 2 3 3 2 3" xfId="25300"/>
    <cellStyle name="Normal 4 2 3 3 3" xfId="30869"/>
    <cellStyle name="Normal 4 2 3 3 4" xfId="30871"/>
    <cellStyle name="Normal 4 2 3 4" xfId="30872"/>
    <cellStyle name="Normal 4 2 3 4 2" xfId="30873"/>
    <cellStyle name="Normal 4 2 3 4 2 2" xfId="17190"/>
    <cellStyle name="Normal 4 2 3 4 2 3" xfId="17192"/>
    <cellStyle name="Normal 4 2 3 4 3" xfId="30875"/>
    <cellStyle name="Normal 4 2 3 4 4" xfId="30877"/>
    <cellStyle name="Normal 4 2 3 5" xfId="30878"/>
    <cellStyle name="Normal 4 2 3 6" xfId="10091"/>
    <cellStyle name="Normal 4 2 4" xfId="30879"/>
    <cellStyle name="Normal 4 2 4 2" xfId="30880"/>
    <cellStyle name="Normal 4 2 4 2 2" xfId="30881"/>
    <cellStyle name="Normal 4 2 4 2 3" xfId="30882"/>
    <cellStyle name="Normal 4 2 4 3" xfId="30883"/>
    <cellStyle name="Normal 4 2 4 4" xfId="30884"/>
    <cellStyle name="Normal 4 2 5" xfId="30885"/>
    <cellStyle name="Normal 4 2 5 2" xfId="30886"/>
    <cellStyle name="Normal 4 2 5 2 2" xfId="28006"/>
    <cellStyle name="Normal 4 2 5 2 3" xfId="26512"/>
    <cellStyle name="Normal 4 2 5 3" xfId="30887"/>
    <cellStyle name="Normal 4 2 5 4" xfId="30888"/>
    <cellStyle name="Normal 4 2 6" xfId="30889"/>
    <cellStyle name="Normal 4 2 6 2" xfId="27388"/>
    <cellStyle name="Normal 4 2 6 2 2" xfId="28439"/>
    <cellStyle name="Normal 4 2 6 2 3" xfId="30890"/>
    <cellStyle name="Normal 4 2 6 3" xfId="30891"/>
    <cellStyle name="Normal 4 2 6 4" xfId="30892"/>
    <cellStyle name="Normal 4 2 7" xfId="30893"/>
    <cellStyle name="Normal 4 2 7 2" xfId="27419"/>
    <cellStyle name="Normal 4 2 7 2 2" xfId="27652"/>
    <cellStyle name="Normal 4 2 7 2 3" xfId="27657"/>
    <cellStyle name="Normal 4 2 7 3" xfId="27666"/>
    <cellStyle name="Normal 4 2 7 4" xfId="27706"/>
    <cellStyle name="Normal 4 2 8" xfId="30894"/>
    <cellStyle name="Normal 4 2 8 2" xfId="29148"/>
    <cellStyle name="Normal 4 2 8 2 2" xfId="16340"/>
    <cellStyle name="Normal 4 2 8 2 3" xfId="16352"/>
    <cellStyle name="Normal 4 2 8 3" xfId="29192"/>
    <cellStyle name="Normal 4 2 8 4" xfId="29197"/>
    <cellStyle name="Normal 4 2 9" xfId="30895"/>
    <cellStyle name="Normal 4 3" xfId="28482"/>
    <cellStyle name="Normal 4 3 10" xfId="24875"/>
    <cellStyle name="Normal 4 3 11" xfId="30811"/>
    <cellStyle name="Normal 4 3 2" xfId="30896"/>
    <cellStyle name="Normal 4 3 2 2" xfId="16480"/>
    <cellStyle name="Normal 4 3 2 2 2" xfId="30897"/>
    <cellStyle name="Normal 4 3 2 2 2 2" xfId="30898"/>
    <cellStyle name="Normal 4 3 2 2 2 3" xfId="30899"/>
    <cellStyle name="Normal 4 3 2 2 3" xfId="30900"/>
    <cellStyle name="Normal 4 3 2 2 4" xfId="9734"/>
    <cellStyle name="Normal 4 3 2 3" xfId="30901"/>
    <cellStyle name="Normal 4 3 2 3 2" xfId="30902"/>
    <cellStyle name="Normal 4 3 2 3 2 2" xfId="3666"/>
    <cellStyle name="Normal 4 3 2 3 2 3" xfId="30903"/>
    <cellStyle name="Normal 4 3 2 3 3" xfId="30904"/>
    <cellStyle name="Normal 4 3 2 3 4" xfId="9741"/>
    <cellStyle name="Normal 4 3 2 4" xfId="30905"/>
    <cellStyle name="Normal 4 3 2 4 2" xfId="30906"/>
    <cellStyle name="Normal 4 3 2 4 2 2" xfId="30907"/>
    <cellStyle name="Normal 4 3 2 4 2 3" xfId="30908"/>
    <cellStyle name="Normal 4 3 2 4 3" xfId="30909"/>
    <cellStyle name="Normal 4 3 2 4 4" xfId="30910"/>
    <cellStyle name="Normal 4 3 2 5" xfId="22561"/>
    <cellStyle name="Normal 4 3 2 5 2" xfId="30911"/>
    <cellStyle name="Normal 4 3 2 5 2 2" xfId="18946"/>
    <cellStyle name="Normal 4 3 2 5 2 3" xfId="30912"/>
    <cellStyle name="Normal 4 3 2 5 3" xfId="30913"/>
    <cellStyle name="Normal 4 3 2 5 4" xfId="16814"/>
    <cellStyle name="Normal 4 3 2 6" xfId="10197"/>
    <cellStyle name="Normal 4 3 2 6 2" xfId="30914"/>
    <cellStyle name="Normal 4 3 2 6 2 2" xfId="30917"/>
    <cellStyle name="Normal 4 3 2 6 2 3" xfId="30918"/>
    <cellStyle name="Normal 4 3 2 6 3" xfId="30919"/>
    <cellStyle name="Normal 4 3 2 6 4" xfId="16820"/>
    <cellStyle name="Normal 4 3 2 7" xfId="10200"/>
    <cellStyle name="Normal 4 3 2 8" xfId="30920"/>
    <cellStyle name="Normal 4 3 3" xfId="30921"/>
    <cellStyle name="Normal 4 3 3 2" xfId="30922"/>
    <cellStyle name="Normal 4 3 3 2 2" xfId="30923"/>
    <cellStyle name="Normal 4 3 3 2 2 2" xfId="30925"/>
    <cellStyle name="Normal 4 3 3 2 2 3" xfId="30926"/>
    <cellStyle name="Normal 4 3 3 2 3" xfId="5234"/>
    <cellStyle name="Normal 4 3 3 2 4" xfId="5243"/>
    <cellStyle name="Normal 4 3 3 3" xfId="30927"/>
    <cellStyle name="Normal 4 3 3 3 2" xfId="30928"/>
    <cellStyle name="Normal 4 3 3 3 2 2" xfId="30929"/>
    <cellStyle name="Normal 4 3 3 3 2 3" xfId="30930"/>
    <cellStyle name="Normal 4 3 3 3 3" xfId="5462"/>
    <cellStyle name="Normal 4 3 3 3 4" xfId="5471"/>
    <cellStyle name="Normal 4 3 3 4" xfId="30931"/>
    <cellStyle name="Normal 4 3 3 4 2" xfId="30932"/>
    <cellStyle name="Normal 4 3 3 4 2 2" xfId="17013"/>
    <cellStyle name="Normal 4 3 3 4 2 3" xfId="30933"/>
    <cellStyle name="Normal 4 3 3 4 3" xfId="5524"/>
    <cellStyle name="Normal 4 3 3 4 4" xfId="5533"/>
    <cellStyle name="Normal 4 3 3 5" xfId="30934"/>
    <cellStyle name="Normal 4 3 3 5 2" xfId="30935"/>
    <cellStyle name="Normal 4 3 3 5 2 2" xfId="18996"/>
    <cellStyle name="Normal 4 3 3 5 2 3" xfId="30936"/>
    <cellStyle name="Normal 4 3 3 5 3" xfId="5550"/>
    <cellStyle name="Normal 4 3 3 5 4" xfId="5556"/>
    <cellStyle name="Normal 4 3 3 6" xfId="10202"/>
    <cellStyle name="Normal 4 3 3 6 2" xfId="24918"/>
    <cellStyle name="Normal 4 3 3 6 2 2" xfId="30939"/>
    <cellStyle name="Normal 4 3 3 6 2 3" xfId="30940"/>
    <cellStyle name="Normal 4 3 3 6 3" xfId="5566"/>
    <cellStyle name="Normal 4 3 3 6 4" xfId="5571"/>
    <cellStyle name="Normal 4 3 3 7" xfId="10204"/>
    <cellStyle name="Normal 4 3 3 8" xfId="30941"/>
    <cellStyle name="Normal 4 3 4" xfId="30942"/>
    <cellStyle name="Normal 4 3 4 2" xfId="30943"/>
    <cellStyle name="Normal 4 3 4 2 2" xfId="30944"/>
    <cellStyle name="Normal 4 3 4 2 2 2" xfId="30946"/>
    <cellStyle name="Normal 4 3 4 2 2 3" xfId="30947"/>
    <cellStyle name="Normal 4 3 4 2 3" xfId="5711"/>
    <cellStyle name="Normal 4 3 4 2 4" xfId="5713"/>
    <cellStyle name="Normal 4 3 4 3" xfId="30948"/>
    <cellStyle name="Normal 4 3 4 3 2" xfId="30949"/>
    <cellStyle name="Normal 4 3 4 3 2 2" xfId="30950"/>
    <cellStyle name="Normal 4 3 4 3 2 3" xfId="30951"/>
    <cellStyle name="Normal 4 3 4 3 3" xfId="5715"/>
    <cellStyle name="Normal 4 3 4 3 4" xfId="5717"/>
    <cellStyle name="Normal 4 3 4 4" xfId="30952"/>
    <cellStyle name="Normal 4 3 4 4 2" xfId="30953"/>
    <cellStyle name="Normal 4 3 4 4 2 2" xfId="30954"/>
    <cellStyle name="Normal 4 3 4 4 2 3" xfId="30955"/>
    <cellStyle name="Normal 4 3 4 4 3" xfId="30956"/>
    <cellStyle name="Normal 4 3 4 4 4" xfId="22283"/>
    <cellStyle name="Normal 4 3 4 5" xfId="30957"/>
    <cellStyle name="Normal 4 3 4 5 2" xfId="30958"/>
    <cellStyle name="Normal 4 3 4 5 2 2" xfId="6157"/>
    <cellStyle name="Normal 4 3 4 5 2 3" xfId="30959"/>
    <cellStyle name="Normal 4 3 4 5 3" xfId="30960"/>
    <cellStyle name="Normal 4 3 4 5 4" xfId="22287"/>
    <cellStyle name="Normal 4 3 4 6" xfId="30961"/>
    <cellStyle name="Normal 4 3 4 6 2" xfId="30962"/>
    <cellStyle name="Normal 4 3 4 6 2 2" xfId="22040"/>
    <cellStyle name="Normal 4 3 4 6 2 3" xfId="22042"/>
    <cellStyle name="Normal 4 3 4 6 3" xfId="30963"/>
    <cellStyle name="Normal 4 3 4 6 4" xfId="22291"/>
    <cellStyle name="Normal 4 3 4 7" xfId="30964"/>
    <cellStyle name="Normal 4 3 4 8" xfId="30965"/>
    <cellStyle name="Normal 4 3 5" xfId="30966"/>
    <cellStyle name="Normal 4 3 5 2" xfId="30967"/>
    <cellStyle name="Normal 4 3 5 2 2" xfId="30968"/>
    <cellStyle name="Normal 4 3 5 2 3" xfId="30969"/>
    <cellStyle name="Normal 4 3 5 3" xfId="30970"/>
    <cellStyle name="Normal 4 3 5 4" xfId="30971"/>
    <cellStyle name="Normal 4 3 6" xfId="30972"/>
    <cellStyle name="Normal 4 3 6 2" xfId="30973"/>
    <cellStyle name="Normal 4 3 6 2 2" xfId="30387"/>
    <cellStyle name="Normal 4 3 6 2 3" xfId="25326"/>
    <cellStyle name="Normal 4 3 6 3" xfId="1524"/>
    <cellStyle name="Normal 4 3 6 4" xfId="1534"/>
    <cellStyle name="Normal 4 3 7" xfId="30974"/>
    <cellStyle name="Normal 4 3 7 2" xfId="7453"/>
    <cellStyle name="Normal 4 3 7 2 2" xfId="7455"/>
    <cellStyle name="Normal 4 3 7 2 3" xfId="7457"/>
    <cellStyle name="Normal 4 3 7 3" xfId="1536"/>
    <cellStyle name="Normal 4 3 7 4" xfId="1545"/>
    <cellStyle name="Normal 4 3 8" xfId="30975"/>
    <cellStyle name="Normal 4 3 8 2" xfId="30976"/>
    <cellStyle name="Normal 4 3 8 2 2" xfId="30977"/>
    <cellStyle name="Normal 4 3 8 2 3" xfId="5735"/>
    <cellStyle name="Normal 4 3 8 3" xfId="170"/>
    <cellStyle name="Normal 4 3 8 4" xfId="201"/>
    <cellStyle name="Normal 4 3 9" xfId="30978"/>
    <cellStyle name="Normal 4 3 9 2" xfId="30979"/>
    <cellStyle name="Normal 4 3 9 2 2" xfId="10082"/>
    <cellStyle name="Normal 4 3 9 2 3" xfId="5866"/>
    <cellStyle name="Normal 4 3 9 3" xfId="638"/>
    <cellStyle name="Normal 4 3 9 4" xfId="678"/>
    <cellStyle name="Normal 4 3_05 REPORT PAJAK DAN ACC" xfId="30980"/>
    <cellStyle name="Normal 4 4" xfId="19264"/>
    <cellStyle name="Normal 4 4 2" xfId="30981"/>
    <cellStyle name="Normal 4 4 2 2" xfId="16501"/>
    <cellStyle name="Normal 4 4 2 2 2" xfId="30982"/>
    <cellStyle name="Normal 4 4 2 2 3" xfId="30983"/>
    <cellStyle name="Normal 4 4 2 3" xfId="30984"/>
    <cellStyle name="Normal 4 4 2 4" xfId="30985"/>
    <cellStyle name="Normal 4 4 3" xfId="30986"/>
    <cellStyle name="Normal 4 4 3 2" xfId="30987"/>
    <cellStyle name="Normal 4 4 3 2 2" xfId="30988"/>
    <cellStyle name="Normal 4 4 3 2 3" xfId="30989"/>
    <cellStyle name="Normal 4 4 3 3" xfId="30990"/>
    <cellStyle name="Normal 4 4 3 4" xfId="25500"/>
    <cellStyle name="Normal 4 4 4" xfId="30991"/>
    <cellStyle name="Normal 4 4 4 2" xfId="30992"/>
    <cellStyle name="Normal 4 4 4 2 2" xfId="30993"/>
    <cellStyle name="Normal 4 4 4 2 3" xfId="30994"/>
    <cellStyle name="Normal 4 4 4 3" xfId="30995"/>
    <cellStyle name="Normal 4 4 4 4" xfId="30996"/>
    <cellStyle name="Normal 4 4 5" xfId="30997"/>
    <cellStyle name="Normal 4 4 6" xfId="30998"/>
    <cellStyle name="Normal 4 5" xfId="19268"/>
    <cellStyle name="Normal 4 5 2" xfId="23245"/>
    <cellStyle name="Normal 4 5 2 2" xfId="16550"/>
    <cellStyle name="Normal 4 5 2 2 2" xfId="30999"/>
    <cellStyle name="Normal 4 5 2 2 3" xfId="31000"/>
    <cellStyle name="Normal 4 5 2 3" xfId="31001"/>
    <cellStyle name="Normal 4 5 2 4" xfId="31002"/>
    <cellStyle name="Normal 4 5 3" xfId="23248"/>
    <cellStyle name="Normal 4 5 3 2" xfId="31003"/>
    <cellStyle name="Normal 4 5 3 2 2" xfId="31005"/>
    <cellStyle name="Normal 4 5 3 2 3" xfId="31006"/>
    <cellStyle name="Normal 4 5 3 3" xfId="31007"/>
    <cellStyle name="Normal 4 5 3 4" xfId="31008"/>
    <cellStyle name="Normal 4 5 4" xfId="31009"/>
    <cellStyle name="Normal 4 5 4 2" xfId="31010"/>
    <cellStyle name="Normal 4 5 4 2 2" xfId="10743"/>
    <cellStyle name="Normal 4 5 4 2 3" xfId="31011"/>
    <cellStyle name="Normal 4 5 4 3" xfId="31012"/>
    <cellStyle name="Normal 4 5 4 4" xfId="31013"/>
    <cellStyle name="Normal 4 5 5" xfId="31014"/>
    <cellStyle name="Normal 4 5 5 2" xfId="31015"/>
    <cellStyle name="Normal 4 5 5 2 2" xfId="31016"/>
    <cellStyle name="Normal 4 5 5 2 3" xfId="31017"/>
    <cellStyle name="Normal 4 5 5 3" xfId="31018"/>
    <cellStyle name="Normal 4 5 5 4" xfId="31019"/>
    <cellStyle name="Normal 4 5 6" xfId="10664"/>
    <cellStyle name="Normal 4 5 6 2" xfId="10666"/>
    <cellStyle name="Normal 4 5 6 2 2" xfId="31020"/>
    <cellStyle name="Normal 4 5 6 2 3" xfId="31021"/>
    <cellStyle name="Normal 4 5 6 3" xfId="10668"/>
    <cellStyle name="Normal 4 5 6 4" xfId="31022"/>
    <cellStyle name="Normal 4 5 7" xfId="10670"/>
    <cellStyle name="Normal 4 5 8" xfId="10674"/>
    <cellStyle name="Normal 4 6" xfId="23251"/>
    <cellStyle name="Normal 4 6 2" xfId="23254"/>
    <cellStyle name="Normal 4 6 2 2" xfId="31023"/>
    <cellStyle name="Normal 4 6 2 2 2" xfId="31024"/>
    <cellStyle name="Normal 4 6 2 2 3" xfId="18029"/>
    <cellStyle name="Normal 4 6 2 3" xfId="22475"/>
    <cellStyle name="Normal 4 6 2 4" xfId="22479"/>
    <cellStyle name="Normal 4 6 3" xfId="23257"/>
    <cellStyle name="Normal 4 6 3 2" xfId="8360"/>
    <cellStyle name="Normal 4 6 3 2 2" xfId="25362"/>
    <cellStyle name="Normal 4 6 3 2 3" xfId="18048"/>
    <cellStyle name="Normal 4 6 3 3" xfId="22488"/>
    <cellStyle name="Normal 4 6 3 4" xfId="22492"/>
    <cellStyle name="Normal 4 6 4" xfId="31025"/>
    <cellStyle name="Normal 4 6 4 2" xfId="25369"/>
    <cellStyle name="Normal 4 6 4 2 2" xfId="31026"/>
    <cellStyle name="Normal 4 6 4 2 3" xfId="31027"/>
    <cellStyle name="Normal 4 6 4 3" xfId="22496"/>
    <cellStyle name="Normal 4 6 4 4" xfId="22498"/>
    <cellStyle name="Normal 4 6 5" xfId="31028"/>
    <cellStyle name="Normal 4 6 5 2" xfId="25374"/>
    <cellStyle name="Normal 4 6 5 2 2" xfId="31030"/>
    <cellStyle name="Normal 4 6 5 2 3" xfId="31031"/>
    <cellStyle name="Normal 4 6 5 3" xfId="22502"/>
    <cellStyle name="Normal 4 6 5 4" xfId="22504"/>
    <cellStyle name="Normal 4 6 6" xfId="10683"/>
    <cellStyle name="Normal 4 6 6 2" xfId="25378"/>
    <cellStyle name="Normal 4 6 6 2 2" xfId="31032"/>
    <cellStyle name="Normal 4 6 6 2 3" xfId="31033"/>
    <cellStyle name="Normal 4 6 6 3" xfId="22508"/>
    <cellStyle name="Normal 4 6 6 4" xfId="22510"/>
    <cellStyle name="Normal 4 6 7" xfId="10685"/>
    <cellStyle name="Normal 4 6 8" xfId="30228"/>
    <cellStyle name="Normal 4 7" xfId="23260"/>
    <cellStyle name="Normal 4 7 2" xfId="23263"/>
    <cellStyle name="Normal 4 7 2 2" xfId="5626"/>
    <cellStyle name="Normal 4 7 2 2 2" xfId="28646"/>
    <cellStyle name="Normal 4 7 2 2 3" xfId="28649"/>
    <cellStyle name="Normal 4 7 2 3" xfId="5633"/>
    <cellStyle name="Normal 4 7 2 4" xfId="28658"/>
    <cellStyle name="Normal 4 7 3" xfId="23266"/>
    <cellStyle name="Normal 4 7 3 2" xfId="7095"/>
    <cellStyle name="Normal 4 7 3 2 2" xfId="25389"/>
    <cellStyle name="Normal 4 7 3 2 3" xfId="25393"/>
    <cellStyle name="Normal 4 7 3 3" xfId="7102"/>
    <cellStyle name="Normal 4 7 3 4" xfId="25403"/>
    <cellStyle name="Normal 4 7 4" xfId="31034"/>
    <cellStyle name="Normal 4 7 4 2" xfId="7123"/>
    <cellStyle name="Normal 4 7 4 2 2" xfId="28730"/>
    <cellStyle name="Normal 4 7 4 2 3" xfId="28733"/>
    <cellStyle name="Normal 4 7 4 3" xfId="7129"/>
    <cellStyle name="Normal 4 7 4 4" xfId="20453"/>
    <cellStyle name="Normal 4 7 5" xfId="31035"/>
    <cellStyle name="Normal 4 7 6" xfId="10688"/>
    <cellStyle name="Normal 4 8" xfId="23269"/>
    <cellStyle name="Normal 4 8 2" xfId="26047"/>
    <cellStyle name="Normal 4 8 2 2" xfId="26050"/>
    <cellStyle name="Normal 4 8 2 3" xfId="26052"/>
    <cellStyle name="Normal 4 8 3" xfId="26054"/>
    <cellStyle name="Normal 4 8 4" xfId="26056"/>
    <cellStyle name="Normal 4 9" xfId="23272"/>
    <cellStyle name="Normal 4 9 2" xfId="26059"/>
    <cellStyle name="Normal 4 9 2 2" xfId="18296"/>
    <cellStyle name="Normal 4 9 2 3" xfId="26064"/>
    <cellStyle name="Normal 4 9 3" xfId="26068"/>
    <cellStyle name="Normal 4 9 4" xfId="26070"/>
    <cellStyle name="Normal 4_03 MARET 2014" xfId="64"/>
    <cellStyle name="Normal 40" xfId="18488"/>
    <cellStyle name="Normal 40 2" xfId="30569"/>
    <cellStyle name="Normal 40 2 2" xfId="16930"/>
    <cellStyle name="Normal 40 2 2 2" xfId="30571"/>
    <cellStyle name="Normal 40 2 2 2 2" xfId="30573"/>
    <cellStyle name="Normal 40 2 2 2 3" xfId="11704"/>
    <cellStyle name="Normal 40 2 2 3" xfId="30575"/>
    <cellStyle name="Normal 40 2 2 4" xfId="17776"/>
    <cellStyle name="Normal 40 2 3" xfId="16934"/>
    <cellStyle name="Normal 40 2 3 2" xfId="30578"/>
    <cellStyle name="Normal 40 2 3 2 2" xfId="28118"/>
    <cellStyle name="Normal 40 2 3 2 3" xfId="30580"/>
    <cellStyle name="Normal 40 2 3 3" xfId="30583"/>
    <cellStyle name="Normal 40 2 3 4" xfId="18642"/>
    <cellStyle name="Normal 40 2 4" xfId="3433"/>
    <cellStyle name="Normal 40 2 4 2" xfId="30585"/>
    <cellStyle name="Normal 40 2 4 2 2" xfId="27692"/>
    <cellStyle name="Normal 40 2 4 2 3" xfId="16266"/>
    <cellStyle name="Normal 40 2 4 3" xfId="28876"/>
    <cellStyle name="Normal 40 2 4 4" xfId="28879"/>
    <cellStyle name="Normal 40 2 5" xfId="2066"/>
    <cellStyle name="Normal 40 2 6" xfId="2073"/>
    <cellStyle name="Normal 40 3" xfId="30587"/>
    <cellStyle name="Normal 40 3 2" xfId="30589"/>
    <cellStyle name="Normal 40 3 2 2" xfId="30591"/>
    <cellStyle name="Normal 40 3 2 3" xfId="30595"/>
    <cellStyle name="Normal 40 3 3" xfId="30599"/>
    <cellStyle name="Normal 40 3 4" xfId="3438"/>
    <cellStyle name="Normal 40 4" xfId="30615"/>
    <cellStyle name="Normal 40 4 2" xfId="30617"/>
    <cellStyle name="Normal 40 4 2 2" xfId="30619"/>
    <cellStyle name="Normal 40 4 2 3" xfId="30621"/>
    <cellStyle name="Normal 40 4 3" xfId="30624"/>
    <cellStyle name="Normal 40 4 4" xfId="1038"/>
    <cellStyle name="Normal 40 5" xfId="30626"/>
    <cellStyle name="Normal 40 5 2" xfId="30628"/>
    <cellStyle name="Normal 40 5 2 2" xfId="1393"/>
    <cellStyle name="Normal 40 5 2 3" xfId="1398"/>
    <cellStyle name="Normal 40 5 3" xfId="30631"/>
    <cellStyle name="Normal 40 5 4" xfId="3444"/>
    <cellStyle name="Normal 40 6" xfId="30633"/>
    <cellStyle name="Normal 40 6 2" xfId="30635"/>
    <cellStyle name="Normal 40 6 2 2" xfId="30637"/>
    <cellStyle name="Normal 40 6 2 3" xfId="30639"/>
    <cellStyle name="Normal 40 6 3" xfId="30642"/>
    <cellStyle name="Normal 40 6 4" xfId="3450"/>
    <cellStyle name="Normal 40 7" xfId="30644"/>
    <cellStyle name="Normal 40 7 2" xfId="31036"/>
    <cellStyle name="Normal 40 7 2 2" xfId="31037"/>
    <cellStyle name="Normal 40 7 2 3" xfId="31038"/>
    <cellStyle name="Normal 40 7 3" xfId="31039"/>
    <cellStyle name="Normal 40 7 4" xfId="3462"/>
    <cellStyle name="Normal 40 8" xfId="30646"/>
    <cellStyle name="Normal 40 9" xfId="31040"/>
    <cellStyle name="Normal 41" xfId="11894"/>
    <cellStyle name="Normal 41 2" xfId="30648"/>
    <cellStyle name="Normal 41 2 2" xfId="30650"/>
    <cellStyle name="Normal 41 2 2 2" xfId="30652"/>
    <cellStyle name="Normal 41 2 2 3" xfId="30655"/>
    <cellStyle name="Normal 41 2 3" xfId="30658"/>
    <cellStyle name="Normal 41 2 4" xfId="30665"/>
    <cellStyle name="Normal 41 3" xfId="30675"/>
    <cellStyle name="Normal 41 3 2" xfId="30678"/>
    <cellStyle name="Normal 41 3 2 2" xfId="30680"/>
    <cellStyle name="Normal 41 3 2 3" xfId="30683"/>
    <cellStyle name="Normal 41 3 3" xfId="30687"/>
    <cellStyle name="Normal 41 3 4" xfId="30693"/>
    <cellStyle name="Normal 41 4" xfId="30709"/>
    <cellStyle name="Normal 41 4 2" xfId="30711"/>
    <cellStyle name="Normal 41 4 2 2" xfId="30713"/>
    <cellStyle name="Normal 41 4 2 3" xfId="30715"/>
    <cellStyle name="Normal 41 4 3" xfId="30717"/>
    <cellStyle name="Normal 41 4 4" xfId="30719"/>
    <cellStyle name="Normal 41 5" xfId="30722"/>
    <cellStyle name="Normal 41 6" xfId="30728"/>
    <cellStyle name="Normal 42" xfId="11899"/>
    <cellStyle name="Normal 42 2" xfId="30734"/>
    <cellStyle name="Normal 42 2 2" xfId="735"/>
    <cellStyle name="Normal 42 2 2 2" xfId="741"/>
    <cellStyle name="Normal 42 2 2 2 2" xfId="30737"/>
    <cellStyle name="Normal 42 2 2 2 3" xfId="30740"/>
    <cellStyle name="Normal 42 2 2 3" xfId="750"/>
    <cellStyle name="Normal 42 2 2 4" xfId="18773"/>
    <cellStyle name="Normal 42 2 3" xfId="252"/>
    <cellStyle name="Normal 42 2 3 2" xfId="757"/>
    <cellStyle name="Normal 42 2 3 2 2" xfId="7774"/>
    <cellStyle name="Normal 42 2 3 2 3" xfId="7777"/>
    <cellStyle name="Normal 42 2 3 3" xfId="762"/>
    <cellStyle name="Normal 42 2 3 4" xfId="30743"/>
    <cellStyle name="Normal 42 2 4" xfId="14659"/>
    <cellStyle name="Normal 42 2 4 2" xfId="7785"/>
    <cellStyle name="Normal 42 2 4 2 2" xfId="20668"/>
    <cellStyle name="Normal 42 2 4 2 3" xfId="20671"/>
    <cellStyle name="Normal 42 2 4 3" xfId="20674"/>
    <cellStyle name="Normal 42 2 4 4" xfId="20679"/>
    <cellStyle name="Normal 42 2 5" xfId="30745"/>
    <cellStyle name="Normal 42 2 6" xfId="30747"/>
    <cellStyle name="Normal 42 3" xfId="25443"/>
    <cellStyle name="Normal 42 3 2" xfId="1236"/>
    <cellStyle name="Normal 42 3 2 2" xfId="1263"/>
    <cellStyle name="Normal 42 3 2 3" xfId="313"/>
    <cellStyle name="Normal 42 3 3" xfId="3"/>
    <cellStyle name="Normal 42 3 4" xfId="30753"/>
    <cellStyle name="Normal 42 4" xfId="7343"/>
    <cellStyle name="Normal 42 4 2" xfId="1245"/>
    <cellStyle name="Normal 42 4 2 2" xfId="918"/>
    <cellStyle name="Normal 42 4 2 3" xfId="946"/>
    <cellStyle name="Normal 42 4 3" xfId="290"/>
    <cellStyle name="Normal 42 4 4" xfId="30764"/>
    <cellStyle name="Normal 42 5" xfId="7348"/>
    <cellStyle name="Normal 42 5 2" xfId="1795"/>
    <cellStyle name="Normal 42 5 2 2" xfId="1803"/>
    <cellStyle name="Normal 42 5 2 3" xfId="1809"/>
    <cellStyle name="Normal 42 5 3" xfId="1814"/>
    <cellStyle name="Normal 42 5 4" xfId="30766"/>
    <cellStyle name="Normal 42 6" xfId="7351"/>
    <cellStyle name="Normal 42 6 2" xfId="2151"/>
    <cellStyle name="Normal 42 6 2 2" xfId="2156"/>
    <cellStyle name="Normal 42 6 2 3" xfId="2160"/>
    <cellStyle name="Normal 42 6 3" xfId="2163"/>
    <cellStyle name="Normal 42 6 4" xfId="30768"/>
    <cellStyle name="Normal 42 7" xfId="7355"/>
    <cellStyle name="Normal 42 7 2" xfId="3230"/>
    <cellStyle name="Normal 42 7 2 2" xfId="3238"/>
    <cellStyle name="Normal 42 7 2 3" xfId="3255"/>
    <cellStyle name="Normal 42 7 3" xfId="3275"/>
    <cellStyle name="Normal 42 7 4" xfId="31041"/>
    <cellStyle name="Normal 42 8" xfId="1582"/>
    <cellStyle name="Normal 42 9" xfId="901"/>
    <cellStyle name="Normal 43" xfId="30770"/>
    <cellStyle name="Normal 43 2" xfId="30698"/>
    <cellStyle name="Normal 43 2 2" xfId="14687"/>
    <cellStyle name="Normal 43 2 2 2" xfId="14690"/>
    <cellStyle name="Normal 43 2 2 3" xfId="14693"/>
    <cellStyle name="Normal 43 2 3" xfId="14698"/>
    <cellStyle name="Normal 43 2 4" xfId="14706"/>
    <cellStyle name="Normal 43 3" xfId="25449"/>
    <cellStyle name="Normal 43 3 2" xfId="14248"/>
    <cellStyle name="Normal 43 3 2 2" xfId="14251"/>
    <cellStyle name="Normal 43 3 2 3" xfId="14255"/>
    <cellStyle name="Normal 43 3 3" xfId="14262"/>
    <cellStyle name="Normal 43 3 4" xfId="14271"/>
    <cellStyle name="Normal 43 4" xfId="25453"/>
    <cellStyle name="Normal 43 4 2" xfId="14745"/>
    <cellStyle name="Normal 43 4 2 2" xfId="14748"/>
    <cellStyle name="Normal 43 4 2 3" xfId="14751"/>
    <cellStyle name="Normal 43 4 3" xfId="14754"/>
    <cellStyle name="Normal 43 4 4" xfId="14757"/>
    <cellStyle name="Normal 43 5" xfId="30796"/>
    <cellStyle name="Normal 43 6" xfId="7481"/>
    <cellStyle name="Normal 44" xfId="30808"/>
    <cellStyle name="Normal 44 2" xfId="30810"/>
    <cellStyle name="Normal 44 2 2" xfId="14789"/>
    <cellStyle name="Normal 44 2 2 2" xfId="14792"/>
    <cellStyle name="Normal 44 2 2 3" xfId="14795"/>
    <cellStyle name="Normal 44 2 3" xfId="14800"/>
    <cellStyle name="Normal 44 2 4" xfId="14810"/>
    <cellStyle name="Normal 44 3" xfId="25459"/>
    <cellStyle name="Normal 44 3 2" xfId="14834"/>
    <cellStyle name="Normal 44 3 2 2" xfId="6211"/>
    <cellStyle name="Normal 44 3 2 3" xfId="14725"/>
    <cellStyle name="Normal 44 3 3" xfId="14838"/>
    <cellStyle name="Normal 44 3 4" xfId="14840"/>
    <cellStyle name="Normal 44 4" xfId="25463"/>
    <cellStyle name="Normal 44 4 2" xfId="14858"/>
    <cellStyle name="Normal 44 4 2 2" xfId="6345"/>
    <cellStyle name="Normal 44 4 2 3" xfId="14861"/>
    <cellStyle name="Normal 44 4 3" xfId="14864"/>
    <cellStyle name="Normal 44 4 4" xfId="14867"/>
    <cellStyle name="Normal 44 5" xfId="30821"/>
    <cellStyle name="Normal 44 6" xfId="30827"/>
    <cellStyle name="Normal 45" xfId="31042"/>
    <cellStyle name="Normal 45 2" xfId="2225"/>
    <cellStyle name="Normal 45 2 2" xfId="6084"/>
    <cellStyle name="Normal 45 2 2 2" xfId="14903"/>
    <cellStyle name="Normal 45 2 2 3" xfId="14908"/>
    <cellStyle name="Normal 45 2 3" xfId="6089"/>
    <cellStyle name="Normal 45 2 4" xfId="14915"/>
    <cellStyle name="Normal 45 3" xfId="2232"/>
    <cellStyle name="Normal 45 3 2" xfId="118"/>
    <cellStyle name="Normal 45 3 2 2" xfId="14952"/>
    <cellStyle name="Normal 45 3 2 3" xfId="14956"/>
    <cellStyle name="Normal 45 3 3" xfId="5255"/>
    <cellStyle name="Normal 45 3 4" xfId="14959"/>
    <cellStyle name="Normal 45 4" xfId="6097"/>
    <cellStyle name="Normal 45 4 2" xfId="143"/>
    <cellStyle name="Normal 45 4 2 2" xfId="14979"/>
    <cellStyle name="Normal 45 4 2 3" xfId="14984"/>
    <cellStyle name="Normal 45 4 3" xfId="6105"/>
    <cellStyle name="Normal 45 4 4" xfId="14988"/>
    <cellStyle name="Normal 45 5" xfId="4217"/>
    <cellStyle name="Normal 45 6" xfId="4224"/>
    <cellStyle name="Normal 46" xfId="31044"/>
    <cellStyle name="Normal 46 2" xfId="2240"/>
    <cellStyle name="Normal 46 2 2" xfId="6200"/>
    <cellStyle name="Normal 46 2 2 2" xfId="15012"/>
    <cellStyle name="Normal 46 2 2 2 2" xfId="7290"/>
    <cellStyle name="Normal 46 2 2 2 3" xfId="7292"/>
    <cellStyle name="Normal 46 2 2 3" xfId="15015"/>
    <cellStyle name="Normal 46 2 2 4" xfId="26048"/>
    <cellStyle name="Normal 46 2 3" xfId="6206"/>
    <cellStyle name="Normal 46 2 3 2" xfId="31046"/>
    <cellStyle name="Normal 46 2 3 2 2" xfId="18288"/>
    <cellStyle name="Normal 46 2 3 2 3" xfId="31047"/>
    <cellStyle name="Normal 46 2 3 3" xfId="31048"/>
    <cellStyle name="Normal 46 2 3 4" xfId="26060"/>
    <cellStyle name="Normal 46 2 4" xfId="15018"/>
    <cellStyle name="Normal 46 2 4 2" xfId="31049"/>
    <cellStyle name="Normal 46 2 4 2 2" xfId="18305"/>
    <cellStyle name="Normal 46 2 4 2 3" xfId="31050"/>
    <cellStyle name="Normal 46 2 4 3" xfId="31051"/>
    <cellStyle name="Normal 46 2 4 4" xfId="26083"/>
    <cellStyle name="Normal 46 2 5" xfId="31052"/>
    <cellStyle name="Normal 46 2 5 2" xfId="25930"/>
    <cellStyle name="Normal 46 2 5 2 2" xfId="31053"/>
    <cellStyle name="Normal 46 2 5 2 3" xfId="31054"/>
    <cellStyle name="Normal 46 2 5 3" xfId="31055"/>
    <cellStyle name="Normal 46 2 5 4" xfId="26128"/>
    <cellStyle name="Normal 46 2 6" xfId="31056"/>
    <cellStyle name="Normal 46 2 6 2" xfId="31057"/>
    <cellStyle name="Normal 46 2 6 2 2" xfId="31058"/>
    <cellStyle name="Normal 46 2 6 2 3" xfId="31059"/>
    <cellStyle name="Normal 46 2 6 3" xfId="31060"/>
    <cellStyle name="Normal 46 2 6 4" xfId="26151"/>
    <cellStyle name="Normal 46 2 7" xfId="31061"/>
    <cellStyle name="Normal 46 2 8" xfId="26945"/>
    <cellStyle name="Normal 46 3" xfId="11325"/>
    <cellStyle name="Normal 46 3 2" xfId="11330"/>
    <cellStyle name="Normal 46 3 2 2" xfId="11336"/>
    <cellStyle name="Normal 46 3 2 2 2" xfId="25862"/>
    <cellStyle name="Normal 46 3 2 2 3" xfId="31062"/>
    <cellStyle name="Normal 46 3 2 3" xfId="11340"/>
    <cellStyle name="Normal 46 3 2 4" xfId="31063"/>
    <cellStyle name="Normal 46 3 3" xfId="11344"/>
    <cellStyle name="Normal 46 3 3 2" xfId="11348"/>
    <cellStyle name="Normal 46 3 3 2 2" xfId="6076"/>
    <cellStyle name="Normal 46 3 3 2 3" xfId="31065"/>
    <cellStyle name="Normal 46 3 3 3" xfId="11351"/>
    <cellStyle name="Normal 46 3 3 4" xfId="31066"/>
    <cellStyle name="Normal 46 3 4" xfId="11354"/>
    <cellStyle name="Normal 46 3 4 2" xfId="11360"/>
    <cellStyle name="Normal 46 3 4 2 2" xfId="6192"/>
    <cellStyle name="Normal 46 3 4 2 3" xfId="31068"/>
    <cellStyle name="Normal 46 3 4 3" xfId="11363"/>
    <cellStyle name="Normal 46 3 4 4" xfId="31069"/>
    <cellStyle name="Normal 46 3 5" xfId="8086"/>
    <cellStyle name="Normal 46 3 5 2" xfId="8090"/>
    <cellStyle name="Normal 46 3 5 2 2" xfId="31071"/>
    <cellStyle name="Normal 46 3 5 2 3" xfId="31073"/>
    <cellStyle name="Normal 46 3 5 3" xfId="8092"/>
    <cellStyle name="Normal 46 3 5 4" xfId="31074"/>
    <cellStyle name="Normal 46 3 6" xfId="8094"/>
    <cellStyle name="Normal 46 3 6 2" xfId="8098"/>
    <cellStyle name="Normal 46 3 6 2 2" xfId="31075"/>
    <cellStyle name="Normal 46 3 6 2 3" xfId="31076"/>
    <cellStyle name="Normal 46 3 6 3" xfId="4117"/>
    <cellStyle name="Normal 46 3 6 4" xfId="1936"/>
    <cellStyle name="Normal 46 3 7" xfId="8100"/>
    <cellStyle name="Normal 46 3 8" xfId="8102"/>
    <cellStyle name="Normal 46 4" xfId="11366"/>
    <cellStyle name="Normal 46 4 2" xfId="11371"/>
    <cellStyle name="Normal 46 4 2 2" xfId="21652"/>
    <cellStyle name="Normal 46 4 2 3" xfId="31077"/>
    <cellStyle name="Normal 46 4 3" xfId="11377"/>
    <cellStyle name="Normal 46 4 4" xfId="31079"/>
    <cellStyle name="Normal 46 5" xfId="11381"/>
    <cellStyle name="Normal 46 5 2" xfId="11385"/>
    <cellStyle name="Normal 46 5 2 2" xfId="21691"/>
    <cellStyle name="Normal 46 5 2 3" xfId="31081"/>
    <cellStyle name="Normal 46 5 3" xfId="11390"/>
    <cellStyle name="Normal 46 5 4" xfId="31082"/>
    <cellStyle name="Normal 46 6" xfId="11393"/>
    <cellStyle name="Normal 46 6 2" xfId="11397"/>
    <cellStyle name="Normal 46 6 2 2" xfId="21729"/>
    <cellStyle name="Normal 46 6 2 3" xfId="31083"/>
    <cellStyle name="Normal 46 6 3" xfId="11402"/>
    <cellStyle name="Normal 46 6 4" xfId="31084"/>
    <cellStyle name="Normal 46 7" xfId="11405"/>
    <cellStyle name="Normal 46 8" xfId="11414"/>
    <cellStyle name="Normal 46_06 REPORT PAJAK DAN ACC" xfId="31085"/>
    <cellStyle name="Normal 47" xfId="31086"/>
    <cellStyle name="Normal 47 2" xfId="13122"/>
    <cellStyle name="Normal 47 2 2" xfId="15051"/>
    <cellStyle name="Normal 47 2 2 2" xfId="15056"/>
    <cellStyle name="Normal 47 2 2 3" xfId="15061"/>
    <cellStyle name="Normal 47 2 3" xfId="15066"/>
    <cellStyle name="Normal 47 2 4" xfId="15073"/>
    <cellStyle name="Normal 47 3" xfId="11423"/>
    <cellStyle name="Normal 47 3 2" xfId="11427"/>
    <cellStyle name="Normal 47 3 2 2" xfId="15099"/>
    <cellStyle name="Normal 47 3 2 3" xfId="15103"/>
    <cellStyle name="Normal 47 3 3" xfId="11433"/>
    <cellStyle name="Normal 47 3 4" xfId="15109"/>
    <cellStyle name="Normal 47 4" xfId="11439"/>
    <cellStyle name="Normal 47 4 2" xfId="11443"/>
    <cellStyle name="Normal 47 4 2 2" xfId="15128"/>
    <cellStyle name="Normal 47 4 2 3" xfId="15131"/>
    <cellStyle name="Normal 47 4 3" xfId="11448"/>
    <cellStyle name="Normal 47 4 4" xfId="15134"/>
    <cellStyle name="Normal 47 5" xfId="11453"/>
    <cellStyle name="Normal 47 5 2" xfId="11457"/>
    <cellStyle name="Normal 47 5 2 2" xfId="31088"/>
    <cellStyle name="Normal 47 5 2 3" xfId="31089"/>
    <cellStyle name="Normal 47 5 3" xfId="11460"/>
    <cellStyle name="Normal 47 5 4" xfId="31090"/>
    <cellStyle name="Normal 47 6" xfId="11463"/>
    <cellStyle name="Normal 47 6 2" xfId="31091"/>
    <cellStyle name="Normal 47 6 2 2" xfId="31092"/>
    <cellStyle name="Normal 47 6 2 3" xfId="31093"/>
    <cellStyle name="Normal 47 6 3" xfId="31094"/>
    <cellStyle name="Normal 47 6 4" xfId="31095"/>
    <cellStyle name="Normal 47 7" xfId="11467"/>
    <cellStyle name="Normal 47 8" xfId="31096"/>
    <cellStyle name="Normal 48" xfId="31097"/>
    <cellStyle name="Normal 48 2" xfId="13128"/>
    <cellStyle name="Normal 48 2 2" xfId="15192"/>
    <cellStyle name="Normal 48 2 2 2" xfId="15196"/>
    <cellStyle name="Normal 48 2 2 2 2" xfId="31099"/>
    <cellStyle name="Normal 48 2 2 2 3" xfId="31100"/>
    <cellStyle name="Normal 48 2 2 3" xfId="15200"/>
    <cellStyle name="Normal 48 2 2 4" xfId="18190"/>
    <cellStyle name="Normal 48 2 3" xfId="4132"/>
    <cellStyle name="Normal 48 2 3 2" xfId="15204"/>
    <cellStyle name="Normal 48 2 3 2 2" xfId="31101"/>
    <cellStyle name="Normal 48 2 3 2 3" xfId="31102"/>
    <cellStyle name="Normal 48 2 3 3" xfId="15206"/>
    <cellStyle name="Normal 48 2 3 4" xfId="18199"/>
    <cellStyle name="Normal 48 2 4" xfId="4142"/>
    <cellStyle name="Normal 48 2 4 2" xfId="15209"/>
    <cellStyle name="Normal 48 2 4 2 2" xfId="31103"/>
    <cellStyle name="Normal 48 2 4 2 3" xfId="31104"/>
    <cellStyle name="Normal 48 2 4 3" xfId="15211"/>
    <cellStyle name="Normal 48 2 4 4" xfId="18209"/>
    <cellStyle name="Normal 48 2 5" xfId="15213"/>
    <cellStyle name="Normal 48 2 6" xfId="15215"/>
    <cellStyle name="Normal 48 3" xfId="11474"/>
    <cellStyle name="Normal 48 3 2" xfId="15243"/>
    <cellStyle name="Normal 48 3 2 2" xfId="15246"/>
    <cellStyle name="Normal 48 3 2 3" xfId="15249"/>
    <cellStyle name="Normal 48 3 3" xfId="4147"/>
    <cellStyle name="Normal 48 3 4" xfId="4151"/>
    <cellStyle name="Normal 48 4" xfId="11479"/>
    <cellStyle name="Normal 48 4 2" xfId="15267"/>
    <cellStyle name="Normal 48 4 2 2" xfId="15270"/>
    <cellStyle name="Normal 48 4 2 3" xfId="15273"/>
    <cellStyle name="Normal 48 4 3" xfId="4156"/>
    <cellStyle name="Normal 48 4 4" xfId="4160"/>
    <cellStyle name="Normal 48 5" xfId="31105"/>
    <cellStyle name="Normal 48 5 2" xfId="31107"/>
    <cellStyle name="Normal 48 5 2 2" xfId="31108"/>
    <cellStyle name="Normal 48 5 2 3" xfId="20123"/>
    <cellStyle name="Normal 48 5 3" xfId="4164"/>
    <cellStyle name="Normal 48 5 4" xfId="4166"/>
    <cellStyle name="Normal 48 6" xfId="31109"/>
    <cellStyle name="Normal 48 6 2" xfId="31111"/>
    <cellStyle name="Normal 48 6 2 2" xfId="31112"/>
    <cellStyle name="Normal 48 6 2 3" xfId="20140"/>
    <cellStyle name="Normal 48 6 3" xfId="4168"/>
    <cellStyle name="Normal 48 6 4" xfId="4172"/>
    <cellStyle name="Normal 48 7" xfId="27526"/>
    <cellStyle name="Normal 48 7 2" xfId="27528"/>
    <cellStyle name="Normal 48 7 2 2" xfId="31113"/>
    <cellStyle name="Normal 48 7 2 3" xfId="31114"/>
    <cellStyle name="Normal 48 7 3" xfId="4183"/>
    <cellStyle name="Normal 48 7 4" xfId="4186"/>
    <cellStyle name="Normal 48 8" xfId="27530"/>
    <cellStyle name="Normal 48 9" xfId="27533"/>
    <cellStyle name="Normal 49" xfId="31115"/>
    <cellStyle name="Normal 49 2" xfId="31117"/>
    <cellStyle name="Normal 49 2 2" xfId="15329"/>
    <cellStyle name="Normal 49 2 2 2" xfId="15334"/>
    <cellStyle name="Normal 49 2 2 3" xfId="15339"/>
    <cellStyle name="Normal 49 2 3" xfId="15345"/>
    <cellStyle name="Normal 49 2 4" xfId="15353"/>
    <cellStyle name="Normal 49 3" xfId="11484"/>
    <cellStyle name="Normal 49 3 2" xfId="13669"/>
    <cellStyle name="Normal 49 3 2 2" xfId="13674"/>
    <cellStyle name="Normal 49 3 2 3" xfId="13679"/>
    <cellStyle name="Normal 49 3 3" xfId="13685"/>
    <cellStyle name="Normal 49 3 4" xfId="13695"/>
    <cellStyle name="Normal 49 4" xfId="11489"/>
    <cellStyle name="Normal 49 4 2" xfId="13711"/>
    <cellStyle name="Normal 49 4 2 2" xfId="14524"/>
    <cellStyle name="Normal 49 4 2 3" xfId="14530"/>
    <cellStyle name="Normal 49 4 3" xfId="13715"/>
    <cellStyle name="Normal 49 4 4" xfId="15401"/>
    <cellStyle name="Normal 49 5" xfId="13719"/>
    <cellStyle name="Normal 49 6" xfId="13725"/>
    <cellStyle name="Normal 5" xfId="28484"/>
    <cellStyle name="Normal 5 10" xfId="18925"/>
    <cellStyle name="Normal 5 11" xfId="18417"/>
    <cellStyle name="Normal 5 2" xfId="28486"/>
    <cellStyle name="Normal 5 2 2" xfId="31119"/>
    <cellStyle name="Normal 5 2 2 2" xfId="16872"/>
    <cellStyle name="Normal 5 2 2 2 2" xfId="21658"/>
    <cellStyle name="Normal 5 2 2 2 3" xfId="21662"/>
    <cellStyle name="Normal 5 2 2 3" xfId="30058"/>
    <cellStyle name="Normal 5 2 2 4" xfId="30061"/>
    <cellStyle name="Normal 5 2 3" xfId="31120"/>
    <cellStyle name="Normal 5 2 3 2" xfId="30098"/>
    <cellStyle name="Normal 5 2 3 2 2" xfId="30101"/>
    <cellStyle name="Normal 5 2 3 2 3" xfId="30108"/>
    <cellStyle name="Normal 5 2 3 3" xfId="30114"/>
    <cellStyle name="Normal 5 2 3 4" xfId="30127"/>
    <cellStyle name="Normal 5 2 4" xfId="10960"/>
    <cellStyle name="Normal 5 2 4 2" xfId="30162"/>
    <cellStyle name="Normal 5 2 4 2 2" xfId="30538"/>
    <cellStyle name="Normal 5 2 4 2 3" xfId="30542"/>
    <cellStyle name="Normal 5 2 4 3" xfId="30165"/>
    <cellStyle name="Normal 5 2 4 4" xfId="30548"/>
    <cellStyle name="Normal 5 2 5" xfId="10962"/>
    <cellStyle name="Normal 5 2 6" xfId="12708"/>
    <cellStyle name="Normal 5 3" xfId="28488"/>
    <cellStyle name="Normal 5 3 2" xfId="31121"/>
    <cellStyle name="Normal 5 3 2 2" xfId="16904"/>
    <cellStyle name="Normal 5 3 2 2 2" xfId="30208"/>
    <cellStyle name="Normal 5 3 2 2 3" xfId="30213"/>
    <cellStyle name="Normal 5 3 2 3" xfId="30219"/>
    <cellStyle name="Normal 5 3 2 4" xfId="30224"/>
    <cellStyle name="Normal 5 3 3" xfId="31122"/>
    <cellStyle name="Normal 5 3 3 2" xfId="30240"/>
    <cellStyle name="Normal 5 3 3 2 2" xfId="30243"/>
    <cellStyle name="Normal 5 3 3 2 3" xfId="30246"/>
    <cellStyle name="Normal 5 3 3 3" xfId="30252"/>
    <cellStyle name="Normal 5 3 3 4" xfId="30255"/>
    <cellStyle name="Normal 5 3 4" xfId="10967"/>
    <cellStyle name="Normal 5 3 4 2" xfId="30264"/>
    <cellStyle name="Normal 5 3 4 2 2" xfId="12731"/>
    <cellStyle name="Normal 5 3 4 2 3" xfId="12771"/>
    <cellStyle name="Normal 5 3 4 3" xfId="30267"/>
    <cellStyle name="Normal 5 3 4 4" xfId="31123"/>
    <cellStyle name="Normal 5 3 5" xfId="10969"/>
    <cellStyle name="Normal 5 3 6" xfId="12712"/>
    <cellStyle name="Normal 5 4" xfId="19274"/>
    <cellStyle name="Normal 5 4 2" xfId="31124"/>
    <cellStyle name="Normal 5 4 2 2" xfId="16932"/>
    <cellStyle name="Normal 5 4 2 2 2" xfId="30576"/>
    <cellStyle name="Normal 5 4 2 2 3" xfId="30581"/>
    <cellStyle name="Normal 5 4 2 3" xfId="3431"/>
    <cellStyle name="Normal 5 4 2 4" xfId="2064"/>
    <cellStyle name="Normal 5 4 3" xfId="31125"/>
    <cellStyle name="Normal 5 4 3 2" xfId="30597"/>
    <cellStyle name="Normal 5 4 3 2 2" xfId="30600"/>
    <cellStyle name="Normal 5 4 3 2 3" xfId="30602"/>
    <cellStyle name="Normal 5 4 3 3" xfId="3436"/>
    <cellStyle name="Normal 5 4 3 4" xfId="2081"/>
    <cellStyle name="Normal 5 4 4" xfId="10974"/>
    <cellStyle name="Normal 5 4 4 2" xfId="30622"/>
    <cellStyle name="Normal 5 4 4 2 2" xfId="27887"/>
    <cellStyle name="Normal 5 4 4 2 3" xfId="27890"/>
    <cellStyle name="Normal 5 4 4 3" xfId="1036"/>
    <cellStyle name="Normal 5 4 4 4" xfId="1045"/>
    <cellStyle name="Normal 5 4 5" xfId="10976"/>
    <cellStyle name="Normal 5 4 5 2" xfId="30629"/>
    <cellStyle name="Normal 5 4 5 2 2" xfId="31126"/>
    <cellStyle name="Normal 5 4 5 2 3" xfId="31127"/>
    <cellStyle name="Normal 5 4 5 3" xfId="3442"/>
    <cellStyle name="Normal 5 4 5 4" xfId="2137"/>
    <cellStyle name="Normal 5 4 6" xfId="6836"/>
    <cellStyle name="Normal 5 4 6 2" xfId="30640"/>
    <cellStyle name="Normal 5 4 6 2 2" xfId="31128"/>
    <cellStyle name="Normal 5 4 6 2 3" xfId="31129"/>
    <cellStyle name="Normal 5 4 6 3" xfId="3448"/>
    <cellStyle name="Normal 5 4 6 4" xfId="2144"/>
    <cellStyle name="Normal 5 4 7" xfId="6839"/>
    <cellStyle name="Normal 5 4 8" xfId="31130"/>
    <cellStyle name="Normal 5 5" xfId="19277"/>
    <cellStyle name="Normal 5 5 2" xfId="31131"/>
    <cellStyle name="Normal 5 5 2 2" xfId="30656"/>
    <cellStyle name="Normal 5 5 2 3" xfId="30663"/>
    <cellStyle name="Normal 5 5 3" xfId="31132"/>
    <cellStyle name="Normal 5 5 4" xfId="31133"/>
    <cellStyle name="Normal 5 6" xfId="23275"/>
    <cellStyle name="Normal 5 6 2" xfId="31134"/>
    <cellStyle name="Normal 5 6 2 2" xfId="250"/>
    <cellStyle name="Normal 5 6 2 3" xfId="14657"/>
    <cellStyle name="Normal 5 6 3" xfId="31135"/>
    <cellStyle name="Normal 5 6 4" xfId="31136"/>
    <cellStyle name="Normal 5 7" xfId="31137"/>
    <cellStyle name="Normal 5 7 2" xfId="31138"/>
    <cellStyle name="Normal 5 7 2 2" xfId="14696"/>
    <cellStyle name="Normal 5 7 2 3" xfId="14704"/>
    <cellStyle name="Normal 5 7 3" xfId="31139"/>
    <cellStyle name="Normal 5 7 4" xfId="31140"/>
    <cellStyle name="Normal 5 8" xfId="31141"/>
    <cellStyle name="Normal 5 8 2" xfId="31064"/>
    <cellStyle name="Normal 5 8 2 2" xfId="14798"/>
    <cellStyle name="Normal 5 8 2 3" xfId="14808"/>
    <cellStyle name="Normal 5 8 3" xfId="31142"/>
    <cellStyle name="Normal 5 8 4" xfId="31143"/>
    <cellStyle name="Normal 5 9" xfId="31144"/>
    <cellStyle name="Normal 5 9 2" xfId="31067"/>
    <cellStyle name="Normal 5 9 2 2" xfId="6092"/>
    <cellStyle name="Normal 5 9 2 3" xfId="14918"/>
    <cellStyle name="Normal 5 9 3" xfId="31145"/>
    <cellStyle name="Normal 5 9 4" xfId="31146"/>
    <cellStyle name="Normal 5_05 REPORT PAJAK DAN ACC" xfId="10860"/>
    <cellStyle name="Normal 50" xfId="31043"/>
    <cellStyle name="Normal 50 2" xfId="2226"/>
    <cellStyle name="Normal 50 2 2" xfId="6085"/>
    <cellStyle name="Normal 50 2 2 2" xfId="14904"/>
    <cellStyle name="Normal 50 2 2 3" xfId="14909"/>
    <cellStyle name="Normal 50 2 3" xfId="6090"/>
    <cellStyle name="Normal 50 2 4" xfId="14916"/>
    <cellStyle name="Normal 50 3" xfId="2233"/>
    <cellStyle name="Normal 50 3 2" xfId="119"/>
    <cellStyle name="Normal 50 3 2 2" xfId="14953"/>
    <cellStyle name="Normal 50 3 2 3" xfId="14957"/>
    <cellStyle name="Normal 50 3 3" xfId="5256"/>
    <cellStyle name="Normal 50 3 4" xfId="14960"/>
    <cellStyle name="Normal 50 4" xfId="6098"/>
    <cellStyle name="Normal 50 4 2" xfId="144"/>
    <cellStyle name="Normal 50 4 2 2" xfId="14980"/>
    <cellStyle name="Normal 50 4 2 3" xfId="14985"/>
    <cellStyle name="Normal 50 4 3" xfId="6106"/>
    <cellStyle name="Normal 50 4 4" xfId="14989"/>
    <cellStyle name="Normal 50 5" xfId="4218"/>
    <cellStyle name="Normal 50 6" xfId="4225"/>
    <cellStyle name="Normal 51" xfId="31045"/>
    <cellStyle name="Normal 51 2" xfId="2241"/>
    <cellStyle name="Normal 51 2 2" xfId="6201"/>
    <cellStyle name="Normal 51 2 2 2" xfId="15013"/>
    <cellStyle name="Normal 51 2 2 3" xfId="15016"/>
    <cellStyle name="Normal 51 2 3" xfId="6207"/>
    <cellStyle name="Normal 51 2 4" xfId="15019"/>
    <cellStyle name="Normal 51 3" xfId="11326"/>
    <cellStyle name="Normal 51 3 2" xfId="11331"/>
    <cellStyle name="Normal 51 3 2 2" xfId="11337"/>
    <cellStyle name="Normal 51 3 2 3" xfId="11341"/>
    <cellStyle name="Normal 51 3 3" xfId="11345"/>
    <cellStyle name="Normal 51 3 4" xfId="11355"/>
    <cellStyle name="Normal 51 4" xfId="11367"/>
    <cellStyle name="Normal 51 4 2" xfId="11372"/>
    <cellStyle name="Normal 51 4 2 2" xfId="21653"/>
    <cellStyle name="Normal 51 4 2 3" xfId="31078"/>
    <cellStyle name="Normal 51 4 3" xfId="11378"/>
    <cellStyle name="Normal 51 4 4" xfId="31080"/>
    <cellStyle name="Normal 51 5" xfId="11382"/>
    <cellStyle name="Normal 51 6" xfId="11394"/>
    <cellStyle name="Normal 52" xfId="31087"/>
    <cellStyle name="Normal 52 2" xfId="13123"/>
    <cellStyle name="Normal 52 2 2" xfId="15052"/>
    <cellStyle name="Normal 52 2 2 2" xfId="15057"/>
    <cellStyle name="Normal 52 2 2 3" xfId="15062"/>
    <cellStyle name="Normal 52 2 3" xfId="15067"/>
    <cellStyle name="Normal 52 2 4" xfId="15074"/>
    <cellStyle name="Normal 52 3" xfId="11424"/>
    <cellStyle name="Normal 52 3 2" xfId="11428"/>
    <cellStyle name="Normal 52 3 2 2" xfId="15100"/>
    <cellStyle name="Normal 52 3 2 3" xfId="15104"/>
    <cellStyle name="Normal 52 3 3" xfId="11434"/>
    <cellStyle name="Normal 52 3 4" xfId="15110"/>
    <cellStyle name="Normal 52 4" xfId="11440"/>
    <cellStyle name="Normal 52 4 2" xfId="11444"/>
    <cellStyle name="Normal 52 4 2 2" xfId="15129"/>
    <cellStyle name="Normal 52 4 2 3" xfId="15132"/>
    <cellStyle name="Normal 52 4 3" xfId="11449"/>
    <cellStyle name="Normal 52 4 4" xfId="15135"/>
    <cellStyle name="Normal 52 5" xfId="11454"/>
    <cellStyle name="Normal 52 6" xfId="11464"/>
    <cellStyle name="Normal 53" xfId="31098"/>
    <cellStyle name="Normal 53 2" xfId="13129"/>
    <cellStyle name="Normal 53 2 2" xfId="15193"/>
    <cellStyle name="Normal 53 2 2 2" xfId="15197"/>
    <cellStyle name="Normal 53 2 2 3" xfId="15201"/>
    <cellStyle name="Normal 53 2 3" xfId="4133"/>
    <cellStyle name="Normal 53 2 4" xfId="4143"/>
    <cellStyle name="Normal 53 3" xfId="11475"/>
    <cellStyle name="Normal 53 3 2" xfId="15244"/>
    <cellStyle name="Normal 53 3 2 2" xfId="15247"/>
    <cellStyle name="Normal 53 3 2 3" xfId="15250"/>
    <cellStyle name="Normal 53 3 3" xfId="4148"/>
    <cellStyle name="Normal 53 3 4" xfId="4152"/>
    <cellStyle name="Normal 53 4" xfId="11480"/>
    <cellStyle name="Normal 53 4 2" xfId="15268"/>
    <cellStyle name="Normal 53 4 2 2" xfId="15271"/>
    <cellStyle name="Normal 53 4 2 3" xfId="15274"/>
    <cellStyle name="Normal 53 4 3" xfId="4157"/>
    <cellStyle name="Normal 53 4 4" xfId="4161"/>
    <cellStyle name="Normal 53 5" xfId="31106"/>
    <cellStyle name="Normal 53 6" xfId="31110"/>
    <cellStyle name="Normal 54" xfId="31116"/>
    <cellStyle name="Normal 54 2" xfId="31118"/>
    <cellStyle name="Normal 54 2 2" xfId="15330"/>
    <cellStyle name="Normal 54 2 2 2" xfId="15335"/>
    <cellStyle name="Normal 54 2 2 3" xfId="15340"/>
    <cellStyle name="Normal 54 2 3" xfId="15346"/>
    <cellStyle name="Normal 54 2 4" xfId="15354"/>
    <cellStyle name="Normal 54 3" xfId="11485"/>
    <cellStyle name="Normal 54 3 2" xfId="13670"/>
    <cellStyle name="Normal 54 3 2 2" xfId="13675"/>
    <cellStyle name="Normal 54 3 2 3" xfId="13680"/>
    <cellStyle name="Normal 54 3 3" xfId="13686"/>
    <cellStyle name="Normal 54 3 4" xfId="13696"/>
    <cellStyle name="Normal 54 4" xfId="11490"/>
    <cellStyle name="Normal 54 4 2" xfId="13712"/>
    <cellStyle name="Normal 54 4 2 2" xfId="14525"/>
    <cellStyle name="Normal 54 4 2 3" xfId="14531"/>
    <cellStyle name="Normal 54 4 3" xfId="13716"/>
    <cellStyle name="Normal 54 4 4" xfId="15402"/>
    <cellStyle name="Normal 54 5" xfId="13720"/>
    <cellStyle name="Normal 54 6" xfId="13726"/>
    <cellStyle name="Normal 55" xfId="31147"/>
    <cellStyle name="Normal 55 2" xfId="6233"/>
    <cellStyle name="Normal 55 2 2" xfId="6236"/>
    <cellStyle name="Normal 55 2 2 2" xfId="15742"/>
    <cellStyle name="Normal 55 2 2 3" xfId="15746"/>
    <cellStyle name="Normal 55 2 3" xfId="6243"/>
    <cellStyle name="Normal 55 2 4" xfId="15749"/>
    <cellStyle name="Normal 55 3" xfId="6248"/>
    <cellStyle name="Normal 55 3 2" xfId="778"/>
    <cellStyle name="Normal 55 3 2 2" xfId="25089"/>
    <cellStyle name="Normal 55 3 2 3" xfId="31149"/>
    <cellStyle name="Normal 55 3 3" xfId="2248"/>
    <cellStyle name="Normal 55 3 4" xfId="31152"/>
    <cellStyle name="Normal 55 4" xfId="6255"/>
    <cellStyle name="Normal 55 4 2" xfId="810"/>
    <cellStyle name="Normal 55 4 2 2" xfId="25121"/>
    <cellStyle name="Normal 55 4 2 3" xfId="31154"/>
    <cellStyle name="Normal 55 4 3" xfId="996"/>
    <cellStyle name="Normal 55 4 4" xfId="31156"/>
    <cellStyle name="Normal 55 5" xfId="4290"/>
    <cellStyle name="Normal 55 6" xfId="4298"/>
    <cellStyle name="Normal 56" xfId="31158"/>
    <cellStyle name="Normal 56 2" xfId="6330"/>
    <cellStyle name="Normal 56 2 2" xfId="6333"/>
    <cellStyle name="Normal 56 2 2 2" xfId="15460"/>
    <cellStyle name="Normal 56 2 2 3" xfId="15465"/>
    <cellStyle name="Normal 56 2 3" xfId="6339"/>
    <cellStyle name="Normal 56 2 4" xfId="15469"/>
    <cellStyle name="Normal 56 3" xfId="11497"/>
    <cellStyle name="Normal 56 3 2" xfId="31160"/>
    <cellStyle name="Normal 56 3 2 2" xfId="31162"/>
    <cellStyle name="Normal 56 3 2 3" xfId="31164"/>
    <cellStyle name="Normal 56 3 3" xfId="31166"/>
    <cellStyle name="Normal 56 3 4" xfId="31169"/>
    <cellStyle name="Normal 56 4" xfId="11502"/>
    <cellStyle name="Normal 56 4 2" xfId="31171"/>
    <cellStyle name="Normal 56 4 2 2" xfId="31173"/>
    <cellStyle name="Normal 56 4 2 3" xfId="31175"/>
    <cellStyle name="Normal 56 4 3" xfId="31177"/>
    <cellStyle name="Normal 56 4 4" xfId="31179"/>
    <cellStyle name="Normal 56 5" xfId="24347"/>
    <cellStyle name="Normal 56 6" xfId="24350"/>
    <cellStyle name="Normal 57" xfId="27390"/>
    <cellStyle name="Normal 57 2" xfId="31181"/>
    <cellStyle name="Normal 57 2 2" xfId="5748"/>
    <cellStyle name="Normal 57 2 2 2" xfId="4641"/>
    <cellStyle name="Normal 57 2 2 3" xfId="3414"/>
    <cellStyle name="Normal 57 2 3" xfId="5826"/>
    <cellStyle name="Normal 57 2 4" xfId="15773"/>
    <cellStyle name="Normal 57 3" xfId="13740"/>
    <cellStyle name="Normal 57 3 2" xfId="31183"/>
    <cellStyle name="Normal 57 3 2 2" xfId="31185"/>
    <cellStyle name="Normal 57 3 2 3" xfId="31187"/>
    <cellStyle name="Normal 57 3 3" xfId="31190"/>
    <cellStyle name="Normal 57 3 4" xfId="31193"/>
    <cellStyle name="Normal 57 4" xfId="13743"/>
    <cellStyle name="Normal 57 4 2" xfId="31195"/>
    <cellStyle name="Normal 57 4 2 2" xfId="31197"/>
    <cellStyle name="Normal 57 4 2 3" xfId="31199"/>
    <cellStyle name="Normal 57 4 3" xfId="31201"/>
    <cellStyle name="Normal 57 4 4" xfId="31203"/>
    <cellStyle name="Normal 57 5" xfId="31205"/>
    <cellStyle name="Normal 57 6" xfId="31207"/>
    <cellStyle name="Normal 58" xfId="27393"/>
    <cellStyle name="Normal 58 2" xfId="31209"/>
    <cellStyle name="Normal 58 2 2" xfId="15821"/>
    <cellStyle name="Normal 58 2 2 2" xfId="15825"/>
    <cellStyle name="Normal 58 2 2 3" xfId="15829"/>
    <cellStyle name="Normal 58 2 3" xfId="14377"/>
    <cellStyle name="Normal 58 2 4" xfId="14384"/>
    <cellStyle name="Normal 58 3" xfId="13747"/>
    <cellStyle name="Normal 58 3 2" xfId="31211"/>
    <cellStyle name="Normal 58 3 2 2" xfId="31215"/>
    <cellStyle name="Normal 58 3 2 3" xfId="31219"/>
    <cellStyle name="Normal 58 3 3" xfId="31221"/>
    <cellStyle name="Normal 58 3 4" xfId="31224"/>
    <cellStyle name="Normal 58 4" xfId="13750"/>
    <cellStyle name="Normal 58 4 2" xfId="31226"/>
    <cellStyle name="Normal 58 4 2 2" xfId="2029"/>
    <cellStyle name="Normal 58 4 2 3" xfId="2033"/>
    <cellStyle name="Normal 58 4 3" xfId="31228"/>
    <cellStyle name="Normal 58 4 4" xfId="31230"/>
    <cellStyle name="Normal 58 5" xfId="31232"/>
    <cellStyle name="Normal 58 5 2" xfId="31234"/>
    <cellStyle name="Normal 58 5 2 2" xfId="31235"/>
    <cellStyle name="Normal 58 5 2 3" xfId="31236"/>
    <cellStyle name="Normal 58 5 3" xfId="31237"/>
    <cellStyle name="Normal 58 5 4" xfId="31238"/>
    <cellStyle name="Normal 58 6" xfId="31239"/>
    <cellStyle name="Normal 58 6 2" xfId="31241"/>
    <cellStyle name="Normal 58 6 2 2" xfId="31242"/>
    <cellStyle name="Normal 58 6 2 3" xfId="30924"/>
    <cellStyle name="Normal 58 6 3" xfId="31243"/>
    <cellStyle name="Normal 58 6 4" xfId="31244"/>
    <cellStyle name="Normal 58 7" xfId="31245"/>
    <cellStyle name="Normal 58 8" xfId="31246"/>
    <cellStyle name="Normal 59" xfId="31247"/>
    <cellStyle name="Normal 59 2" xfId="31249"/>
    <cellStyle name="Normal 59 2 2" xfId="15888"/>
    <cellStyle name="Normal 59 2 2 2" xfId="15892"/>
    <cellStyle name="Normal 59 2 2 3" xfId="15896"/>
    <cellStyle name="Normal 59 2 3" xfId="15900"/>
    <cellStyle name="Normal 59 2 4" xfId="7513"/>
    <cellStyle name="Normal 59 3" xfId="13754"/>
    <cellStyle name="Normal 59 3 2" xfId="25355"/>
    <cellStyle name="Normal 59 3 2 2" xfId="27882"/>
    <cellStyle name="Normal 59 3 2 3" xfId="31251"/>
    <cellStyle name="Normal 59 3 3" xfId="31253"/>
    <cellStyle name="Normal 59 3 4" xfId="31256"/>
    <cellStyle name="Normal 59 4" xfId="13757"/>
    <cellStyle name="Normal 59 4 2" xfId="31258"/>
    <cellStyle name="Normal 59 4 2 2" xfId="31260"/>
    <cellStyle name="Normal 59 4 2 3" xfId="31262"/>
    <cellStyle name="Normal 59 4 3" xfId="31264"/>
    <cellStyle name="Normal 59 4 4" xfId="31266"/>
    <cellStyle name="Normal 59 5" xfId="31268"/>
    <cellStyle name="Normal 59 5 2" xfId="31270"/>
    <cellStyle name="Normal 59 5 2 2" xfId="31271"/>
    <cellStyle name="Normal 59 5 2 3" xfId="31272"/>
    <cellStyle name="Normal 59 5 3" xfId="31273"/>
    <cellStyle name="Normal 59 5 4" xfId="31274"/>
    <cellStyle name="Normal 59 6" xfId="31275"/>
    <cellStyle name="Normal 59 6 2" xfId="31277"/>
    <cellStyle name="Normal 59 6 2 2" xfId="31278"/>
    <cellStyle name="Normal 59 6 2 3" xfId="30945"/>
    <cellStyle name="Normal 59 6 3" xfId="31279"/>
    <cellStyle name="Normal 59 6 4" xfId="31280"/>
    <cellStyle name="Normal 59 7" xfId="31281"/>
    <cellStyle name="Normal 59 8" xfId="31282"/>
    <cellStyle name="Normal 6" xfId="28490"/>
    <cellStyle name="Normal 6 10" xfId="13861"/>
    <cellStyle name="Normal 6 10 2" xfId="16457"/>
    <cellStyle name="Normal 6 10 2 2" xfId="3416"/>
    <cellStyle name="Normal 6 10 2 3" xfId="930"/>
    <cellStyle name="Normal 6 10 3" xfId="16460"/>
    <cellStyle name="Normal 6 10 4" xfId="31284"/>
    <cellStyle name="Normal 6 11" xfId="13864"/>
    <cellStyle name="Normal 6 11 2" xfId="16463"/>
    <cellStyle name="Normal 6 11 2 2" xfId="31189"/>
    <cellStyle name="Normal 6 11 2 3" xfId="31285"/>
    <cellStyle name="Normal 6 11 3" xfId="16467"/>
    <cellStyle name="Normal 6 11 4" xfId="22870"/>
    <cellStyle name="Normal 6 12" xfId="16469"/>
    <cellStyle name="Normal 6 13" xfId="16476"/>
    <cellStyle name="Normal 6 2" xfId="28493"/>
    <cellStyle name="Normal 6 2 10" xfId="31286"/>
    <cellStyle name="Normal 6 2 2" xfId="31287"/>
    <cellStyle name="Normal 6 2 2 2" xfId="31290"/>
    <cellStyle name="Normal 6 2 2 2 2" xfId="31293"/>
    <cellStyle name="Normal 6 2 2 2 2 2" xfId="10218"/>
    <cellStyle name="Normal 6 2 2 2 2 3" xfId="10230"/>
    <cellStyle name="Normal 6 2 2 2 3" xfId="31296"/>
    <cellStyle name="Normal 6 2 2 2 4" xfId="31299"/>
    <cellStyle name="Normal 6 2 2 3" xfId="31302"/>
    <cellStyle name="Normal 6 2 2 3 2" xfId="20413"/>
    <cellStyle name="Normal 6 2 2 3 2 2" xfId="12605"/>
    <cellStyle name="Normal 6 2 2 3 2 3" xfId="12613"/>
    <cellStyle name="Normal 6 2 2 3 3" xfId="20417"/>
    <cellStyle name="Normal 6 2 2 3 4" xfId="20421"/>
    <cellStyle name="Normal 6 2 2 4" xfId="31305"/>
    <cellStyle name="Normal 6 2 2 4 2" xfId="31308"/>
    <cellStyle name="Normal 6 2 2 4 2 2" xfId="31309"/>
    <cellStyle name="Normal 6 2 2 4 2 3" xfId="23785"/>
    <cellStyle name="Normal 6 2 2 4 3" xfId="31312"/>
    <cellStyle name="Normal 6 2 2 4 4" xfId="31313"/>
    <cellStyle name="Normal 6 2 2 5" xfId="31318"/>
    <cellStyle name="Normal 6 2 2 5 2" xfId="8405"/>
    <cellStyle name="Normal 6 2 2 5 2 2" xfId="8407"/>
    <cellStyle name="Normal 6 2 2 5 2 3" xfId="8410"/>
    <cellStyle name="Normal 6 2 2 5 3" xfId="8415"/>
    <cellStyle name="Normal 6 2 2 5 4" xfId="7798"/>
    <cellStyle name="Normal 6 2 2 6" xfId="31323"/>
    <cellStyle name="Normal 6 2 2 6 2" xfId="31324"/>
    <cellStyle name="Normal 6 2 2 6 2 2" xfId="16980"/>
    <cellStyle name="Normal 6 2 2 6 2 3" xfId="25869"/>
    <cellStyle name="Normal 6 2 2 6 3" xfId="31325"/>
    <cellStyle name="Normal 6 2 2 6 4" xfId="31326"/>
    <cellStyle name="Normal 6 2 2 7" xfId="31327"/>
    <cellStyle name="Normal 6 2 2 8" xfId="31328"/>
    <cellStyle name="Normal 6 2 3" xfId="31329"/>
    <cellStyle name="Normal 6 2 3 2" xfId="31332"/>
    <cellStyle name="Normal 6 2 3 2 2" xfId="31333"/>
    <cellStyle name="Normal 6 2 3 2 2 2" xfId="31334"/>
    <cellStyle name="Normal 6 2 3 2 2 3" xfId="31335"/>
    <cellStyle name="Normal 6 2 3 2 3" xfId="31336"/>
    <cellStyle name="Normal 6 2 3 2 4" xfId="31337"/>
    <cellStyle name="Normal 6 2 3 3" xfId="31340"/>
    <cellStyle name="Normal 6 2 3 3 2" xfId="31341"/>
    <cellStyle name="Normal 6 2 3 3 2 2" xfId="31342"/>
    <cellStyle name="Normal 6 2 3 3 2 3" xfId="31343"/>
    <cellStyle name="Normal 6 2 3 3 3" xfId="31344"/>
    <cellStyle name="Normal 6 2 3 3 4" xfId="31345"/>
    <cellStyle name="Normal 6 2 3 4" xfId="31346"/>
    <cellStyle name="Normal 6 2 3 4 2" xfId="31347"/>
    <cellStyle name="Normal 6 2 3 4 2 2" xfId="31348"/>
    <cellStyle name="Normal 6 2 3 4 2 3" xfId="31349"/>
    <cellStyle name="Normal 6 2 3 4 3" xfId="31350"/>
    <cellStyle name="Normal 6 2 3 4 4" xfId="31351"/>
    <cellStyle name="Normal 6 2 3 5" xfId="31352"/>
    <cellStyle name="Normal 6 2 3 5 2" xfId="8534"/>
    <cellStyle name="Normal 6 2 3 5 2 2" xfId="8536"/>
    <cellStyle name="Normal 6 2 3 5 2 3" xfId="8540"/>
    <cellStyle name="Normal 6 2 3 5 3" xfId="8543"/>
    <cellStyle name="Normal 6 2 3 5 4" xfId="8549"/>
    <cellStyle name="Normal 6 2 3 6" xfId="31353"/>
    <cellStyle name="Normal 6 2 3 6 2" xfId="8585"/>
    <cellStyle name="Normal 6 2 3 6 2 2" xfId="8587"/>
    <cellStyle name="Normal 6 2 3 6 2 3" xfId="8589"/>
    <cellStyle name="Normal 6 2 3 6 3" xfId="8591"/>
    <cellStyle name="Normal 6 2 3 6 4" xfId="8595"/>
    <cellStyle name="Normal 6 2 3 7" xfId="31354"/>
    <cellStyle name="Normal 6 2 3 8" xfId="31029"/>
    <cellStyle name="Normal 6 2 4" xfId="31355"/>
    <cellStyle name="Normal 6 2 4 2" xfId="31358"/>
    <cellStyle name="Normal 6 2 4 2 2" xfId="16407"/>
    <cellStyle name="Normal 6 2 4 2 3" xfId="31359"/>
    <cellStyle name="Normal 6 2 4 3" xfId="31362"/>
    <cellStyle name="Normal 6 2 4 4" xfId="31363"/>
    <cellStyle name="Normal 6 2 5" xfId="31364"/>
    <cellStyle name="Normal 6 2 5 2" xfId="24672"/>
    <cellStyle name="Normal 6 2 5 2 2" xfId="24674"/>
    <cellStyle name="Normal 6 2 5 2 3" xfId="24676"/>
    <cellStyle name="Normal 6 2 5 3" xfId="24680"/>
    <cellStyle name="Normal 6 2 5 4" xfId="24682"/>
    <cellStyle name="Normal 6 2 6" xfId="31365"/>
    <cellStyle name="Normal 6 2 6 2" xfId="31368"/>
    <cellStyle name="Normal 6 2 6 2 2" xfId="31370"/>
    <cellStyle name="Normal 6 2 6 2 3" xfId="31373"/>
    <cellStyle name="Normal 6 2 6 3" xfId="31376"/>
    <cellStyle name="Normal 6 2 6 4" xfId="31377"/>
    <cellStyle name="Normal 6 2 7" xfId="31378"/>
    <cellStyle name="Normal 6 2 7 2" xfId="31379"/>
    <cellStyle name="Normal 6 2 7 2 2" xfId="31380"/>
    <cellStyle name="Normal 6 2 7 2 3" xfId="31381"/>
    <cellStyle name="Normal 6 2 7 3" xfId="31382"/>
    <cellStyle name="Normal 6 2 7 4" xfId="31383"/>
    <cellStyle name="Normal 6 2 8" xfId="31384"/>
    <cellStyle name="Normal 6 2 8 2" xfId="31385"/>
    <cellStyle name="Normal 6 2 8 2 2" xfId="31386"/>
    <cellStyle name="Normal 6 2 8 2 3" xfId="31387"/>
    <cellStyle name="Normal 6 2 8 3" xfId="31388"/>
    <cellStyle name="Normal 6 2 8 4" xfId="31389"/>
    <cellStyle name="Normal 6 2 9" xfId="31390"/>
    <cellStyle name="Normal 6 3" xfId="28495"/>
    <cellStyle name="Normal 6 3 2" xfId="31391"/>
    <cellStyle name="Normal 6 3 2 2" xfId="31394"/>
    <cellStyle name="Normal 6 3 2 2 2" xfId="31397"/>
    <cellStyle name="Normal 6 3 2 2 3" xfId="31400"/>
    <cellStyle name="Normal 6 3 2 3" xfId="31403"/>
    <cellStyle name="Normal 6 3 2 4" xfId="31406"/>
    <cellStyle name="Normal 6 3 3" xfId="31407"/>
    <cellStyle name="Normal 6 3 3 2" xfId="31410"/>
    <cellStyle name="Normal 6 3 3 2 2" xfId="31411"/>
    <cellStyle name="Normal 6 3 3 2 3" xfId="31412"/>
    <cellStyle name="Normal 6 3 3 3" xfId="31415"/>
    <cellStyle name="Normal 6 3 3 4" xfId="31416"/>
    <cellStyle name="Normal 6 3 4" xfId="31417"/>
    <cellStyle name="Normal 6 3 4 2" xfId="31420"/>
    <cellStyle name="Normal 6 3 4 2 2" xfId="31421"/>
    <cellStyle name="Normal 6 3 4 2 3" xfId="31422"/>
    <cellStyle name="Normal 6 3 4 3" xfId="31425"/>
    <cellStyle name="Normal 6 3 4 4" xfId="31426"/>
    <cellStyle name="Normal 6 3 5" xfId="31427"/>
    <cellStyle name="Normal 6 3 5 2" xfId="24720"/>
    <cellStyle name="Normal 6 3 5 2 2" xfId="24723"/>
    <cellStyle name="Normal 6 3 5 2 3" xfId="6942"/>
    <cellStyle name="Normal 6 3 5 3" xfId="24728"/>
    <cellStyle name="Normal 6 3 5 4" xfId="24731"/>
    <cellStyle name="Normal 6 3 6" xfId="31428"/>
    <cellStyle name="Normal 6 3 6 2" xfId="31431"/>
    <cellStyle name="Normal 6 3 6 2 2" xfId="8189"/>
    <cellStyle name="Normal 6 3 6 2 3" xfId="6989"/>
    <cellStyle name="Normal 6 3 6 3" xfId="31434"/>
    <cellStyle name="Normal 6 3 6 4" xfId="31435"/>
    <cellStyle name="Normal 6 3 7" xfId="31436"/>
    <cellStyle name="Normal 6 3 8" xfId="31437"/>
    <cellStyle name="Normal 6 4" xfId="19284"/>
    <cellStyle name="Normal 6 4 2" xfId="31438"/>
    <cellStyle name="Normal 6 4 2 2" xfId="6714"/>
    <cellStyle name="Normal 6 4 2 2 2" xfId="31441"/>
    <cellStyle name="Normal 6 4 2 2 3" xfId="31444"/>
    <cellStyle name="Normal 6 4 2 3" xfId="31447"/>
    <cellStyle name="Normal 6 4 2 4" xfId="31450"/>
    <cellStyle name="Normal 6 4 3" xfId="31451"/>
    <cellStyle name="Normal 6 4 3 2" xfId="6723"/>
    <cellStyle name="Normal 6 4 3 2 2" xfId="31452"/>
    <cellStyle name="Normal 6 4 3 2 3" xfId="31453"/>
    <cellStyle name="Normal 6 4 3 3" xfId="31456"/>
    <cellStyle name="Normal 6 4 3 4" xfId="31457"/>
    <cellStyle name="Normal 6 4 4" xfId="31458"/>
    <cellStyle name="Normal 6 4 4 2" xfId="6732"/>
    <cellStyle name="Normal 6 4 4 2 2" xfId="23708"/>
    <cellStyle name="Normal 6 4 4 2 3" xfId="23710"/>
    <cellStyle name="Normal 6 4 4 3" xfId="31461"/>
    <cellStyle name="Normal 6 4 4 4" xfId="31462"/>
    <cellStyle name="Normal 6 4 5" xfId="31463"/>
    <cellStyle name="Normal 6 4 5 2" xfId="6741"/>
    <cellStyle name="Normal 6 4 5 2 2" xfId="16563"/>
    <cellStyle name="Normal 6 4 5 2 3" xfId="16571"/>
    <cellStyle name="Normal 6 4 5 3" xfId="24760"/>
    <cellStyle name="Normal 6 4 5 4" xfId="24763"/>
    <cellStyle name="Normal 6 4 6" xfId="31464"/>
    <cellStyle name="Normal 6 4 6 2" xfId="6748"/>
    <cellStyle name="Normal 6 4 6 2 2" xfId="25821"/>
    <cellStyle name="Normal 6 4 6 2 3" xfId="31465"/>
    <cellStyle name="Normal 6 4 6 3" xfId="31468"/>
    <cellStyle name="Normal 6 4 6 4" xfId="31469"/>
    <cellStyle name="Normal 6 4 7" xfId="31470"/>
    <cellStyle name="Normal 6 4 8" xfId="31471"/>
    <cellStyle name="Normal 6 5" xfId="19287"/>
    <cellStyle name="Normal 6 5 2" xfId="31472"/>
    <cellStyle name="Normal 6 5 2 2" xfId="6794"/>
    <cellStyle name="Normal 6 5 2 2 2" xfId="20018"/>
    <cellStyle name="Normal 6 5 2 2 3" xfId="31475"/>
    <cellStyle name="Normal 6 5 2 3" xfId="31478"/>
    <cellStyle name="Normal 6 5 2 4" xfId="31481"/>
    <cellStyle name="Normal 6 5 3" xfId="31482"/>
    <cellStyle name="Normal 6 5 3 2" xfId="31485"/>
    <cellStyle name="Normal 6 5 3 2 2" xfId="20082"/>
    <cellStyle name="Normal 6 5 3 2 3" xfId="31487"/>
    <cellStyle name="Normal 6 5 3 3" xfId="31490"/>
    <cellStyle name="Normal 6 5 3 4" xfId="31491"/>
    <cellStyle name="Normal 6 5 4" xfId="31492"/>
    <cellStyle name="Normal 6 5 4 2" xfId="20588"/>
    <cellStyle name="Normal 6 5 4 2 2" xfId="20201"/>
    <cellStyle name="Normal 6 5 4 2 3" xfId="5148"/>
    <cellStyle name="Normal 6 5 4 3" xfId="31495"/>
    <cellStyle name="Normal 6 5 4 4" xfId="31496"/>
    <cellStyle name="Normal 6 5 5" xfId="31497"/>
    <cellStyle name="Normal 6 5 5 2" xfId="20601"/>
    <cellStyle name="Normal 6 5 5 2 2" xfId="8515"/>
    <cellStyle name="Normal 6 5 5 2 3" xfId="8520"/>
    <cellStyle name="Normal 6 5 5 3" xfId="24791"/>
    <cellStyle name="Normal 6 5 5 4" xfId="24794"/>
    <cellStyle name="Normal 6 5 6" xfId="10726"/>
    <cellStyle name="Normal 6 5 6 2" xfId="10731"/>
    <cellStyle name="Normal 6 5 6 2 2" xfId="8573"/>
    <cellStyle name="Normal 6 5 6 2 3" xfId="8576"/>
    <cellStyle name="Normal 6 5 6 3" xfId="10758"/>
    <cellStyle name="Normal 6 5 6 4" xfId="10761"/>
    <cellStyle name="Normal 6 5 7" xfId="10775"/>
    <cellStyle name="Normal 6 5 8" xfId="10784"/>
    <cellStyle name="Normal 6 6" xfId="23277"/>
    <cellStyle name="Normal 6 6 2" xfId="31498"/>
    <cellStyle name="Normal 6 6 2 2" xfId="31501"/>
    <cellStyle name="Normal 6 6 2 2 2" xfId="31504"/>
    <cellStyle name="Normal 6 6 2 2 3" xfId="31507"/>
    <cellStyle name="Normal 6 6 2 3" xfId="31510"/>
    <cellStyle name="Normal 6 6 2 4" xfId="31513"/>
    <cellStyle name="Normal 6 6 3" xfId="31514"/>
    <cellStyle name="Normal 6 6 3 2" xfId="25475"/>
    <cellStyle name="Normal 6 6 3 2 2" xfId="31515"/>
    <cellStyle name="Normal 6 6 3 2 3" xfId="31516"/>
    <cellStyle name="Normal 6 6 3 3" xfId="31519"/>
    <cellStyle name="Normal 6 6 3 4" xfId="31520"/>
    <cellStyle name="Normal 6 6 4" xfId="31521"/>
    <cellStyle name="Normal 6 6 4 2" xfId="25483"/>
    <cellStyle name="Normal 6 6 4 2 2" xfId="31522"/>
    <cellStyle name="Normal 6 6 4 2 3" xfId="31523"/>
    <cellStyle name="Normal 6 6 4 3" xfId="31526"/>
    <cellStyle name="Normal 6 6 4 4" xfId="31527"/>
    <cellStyle name="Normal 6 6 5" xfId="31528"/>
    <cellStyle name="Normal 6 6 5 2" xfId="24841"/>
    <cellStyle name="Normal 6 6 5 2 2" xfId="24845"/>
    <cellStyle name="Normal 6 6 5 2 3" xfId="24848"/>
    <cellStyle name="Normal 6 6 5 3" xfId="19371"/>
    <cellStyle name="Normal 6 6 5 4" xfId="6366"/>
    <cellStyle name="Normal 6 6 6" xfId="10802"/>
    <cellStyle name="Normal 6 6 6 2" xfId="10807"/>
    <cellStyle name="Normal 6 6 6 2 2" xfId="10808"/>
    <cellStyle name="Normal 6 6 6 2 3" xfId="10810"/>
    <cellStyle name="Normal 6 6 6 3" xfId="10816"/>
    <cellStyle name="Normal 6 6 6 4" xfId="10821"/>
    <cellStyle name="Normal 6 6 7" xfId="10827"/>
    <cellStyle name="Normal 6 6 8" xfId="10832"/>
    <cellStyle name="Normal 6 7" xfId="31529"/>
    <cellStyle name="Normal 6 7 2" xfId="21646"/>
    <cellStyle name="Normal 6 7 2 2" xfId="12285"/>
    <cellStyle name="Normal 6 7 2 3" xfId="31532"/>
    <cellStyle name="Normal 6 7 3" xfId="21648"/>
    <cellStyle name="Normal 6 7 4" xfId="31533"/>
    <cellStyle name="Normal 6 8" xfId="31534"/>
    <cellStyle name="Normal 6 8 2" xfId="31535"/>
    <cellStyle name="Normal 6 8 2 2" xfId="31538"/>
    <cellStyle name="Normal 6 8 2 3" xfId="31541"/>
    <cellStyle name="Normal 6 8 3" xfId="31542"/>
    <cellStyle name="Normal 6 8 4" xfId="31543"/>
    <cellStyle name="Normal 6 9" xfId="31544"/>
    <cellStyle name="Normal 6 9 2" xfId="31545"/>
    <cellStyle name="Normal 6 9 2 2" xfId="6808"/>
    <cellStyle name="Normal 6 9 2 3" xfId="31547"/>
    <cellStyle name="Normal 6 9 3" xfId="11941"/>
    <cellStyle name="Normal 6 9 4" xfId="11943"/>
    <cellStyle name="Normal 6_05 REPORT PAJAK DAN ACC" xfId="31548"/>
    <cellStyle name="Normal 60" xfId="31148"/>
    <cellStyle name="Normal 60 2" xfId="6234"/>
    <cellStyle name="Normal 60 2 2" xfId="6237"/>
    <cellStyle name="Normal 60 2 2 2" xfId="15743"/>
    <cellStyle name="Normal 60 2 2 3" xfId="15747"/>
    <cellStyle name="Normal 60 2 3" xfId="6244"/>
    <cellStyle name="Normal 60 2 4" xfId="15750"/>
    <cellStyle name="Normal 60 3" xfId="6249"/>
    <cellStyle name="Normal 60 3 2" xfId="779"/>
    <cellStyle name="Normal 60 3 2 2" xfId="25090"/>
    <cellStyle name="Normal 60 3 2 3" xfId="31150"/>
    <cellStyle name="Normal 60 3 3" xfId="2249"/>
    <cellStyle name="Normal 60 3 4" xfId="31153"/>
    <cellStyle name="Normal 60 4" xfId="6256"/>
    <cellStyle name="Normal 60 4 2" xfId="811"/>
    <cellStyle name="Normal 60 4 2 2" xfId="25122"/>
    <cellStyle name="Normal 60 4 2 3" xfId="31155"/>
    <cellStyle name="Normal 60 4 3" xfId="997"/>
    <cellStyle name="Normal 60 4 4" xfId="31157"/>
    <cellStyle name="Normal 60 5" xfId="4291"/>
    <cellStyle name="Normal 60 6" xfId="4299"/>
    <cellStyle name="Normal 61" xfId="31159"/>
    <cellStyle name="Normal 61 2" xfId="6331"/>
    <cellStyle name="Normal 61 2 2" xfId="6334"/>
    <cellStyle name="Normal 61 2 2 2" xfId="15461"/>
    <cellStyle name="Normal 61 2 2 3" xfId="15466"/>
    <cellStyle name="Normal 61 2 3" xfId="6340"/>
    <cellStyle name="Normal 61 2 4" xfId="15470"/>
    <cellStyle name="Normal 61 3" xfId="11498"/>
    <cellStyle name="Normal 61 3 2" xfId="31161"/>
    <cellStyle name="Normal 61 3 2 2" xfId="31163"/>
    <cellStyle name="Normal 61 3 2 3" xfId="31165"/>
    <cellStyle name="Normal 61 3 3" xfId="31167"/>
    <cellStyle name="Normal 61 3 4" xfId="31170"/>
    <cellStyle name="Normal 61 4" xfId="11503"/>
    <cellStyle name="Normal 61 4 2" xfId="31172"/>
    <cellStyle name="Normal 61 4 2 2" xfId="31174"/>
    <cellStyle name="Normal 61 4 2 3" xfId="31176"/>
    <cellStyle name="Normal 61 4 3" xfId="31178"/>
    <cellStyle name="Normal 61 4 4" xfId="31180"/>
    <cellStyle name="Normal 61 5" xfId="24348"/>
    <cellStyle name="Normal 61 6" xfId="24351"/>
    <cellStyle name="Normal 62" xfId="27391"/>
    <cellStyle name="Normal 62 2" xfId="31182"/>
    <cellStyle name="Normal 62 2 2" xfId="5749"/>
    <cellStyle name="Normal 62 2 2 2" xfId="4642"/>
    <cellStyle name="Normal 62 2 2 3" xfId="3415"/>
    <cellStyle name="Normal 62 2 3" xfId="5827"/>
    <cellStyle name="Normal 62 2 4" xfId="15774"/>
    <cellStyle name="Normal 62 3" xfId="13741"/>
    <cellStyle name="Normal 62 3 2" xfId="31184"/>
    <cellStyle name="Normal 62 3 2 2" xfId="31186"/>
    <cellStyle name="Normal 62 3 2 3" xfId="31188"/>
    <cellStyle name="Normal 62 3 3" xfId="31191"/>
    <cellStyle name="Normal 62 3 4" xfId="31194"/>
    <cellStyle name="Normal 62 4" xfId="13744"/>
    <cellStyle name="Normal 62 4 2" xfId="31196"/>
    <cellStyle name="Normal 62 4 2 2" xfId="31198"/>
    <cellStyle name="Normal 62 4 2 3" xfId="31200"/>
    <cellStyle name="Normal 62 4 3" xfId="31202"/>
    <cellStyle name="Normal 62 4 4" xfId="31204"/>
    <cellStyle name="Normal 62 5" xfId="31206"/>
    <cellStyle name="Normal 62 6" xfId="31208"/>
    <cellStyle name="Normal 63" xfId="27394"/>
    <cellStyle name="Normal 63 2" xfId="31210"/>
    <cellStyle name="Normal 63 2 2" xfId="15822"/>
    <cellStyle name="Normal 63 2 2 2" xfId="15826"/>
    <cellStyle name="Normal 63 2 2 3" xfId="15830"/>
    <cellStyle name="Normal 63 2 3" xfId="14378"/>
    <cellStyle name="Normal 63 2 4" xfId="14385"/>
    <cellStyle name="Normal 63 3" xfId="13748"/>
    <cellStyle name="Normal 63 3 2" xfId="31212"/>
    <cellStyle name="Normal 63 3 2 2" xfId="31216"/>
    <cellStyle name="Normal 63 3 2 3" xfId="31220"/>
    <cellStyle name="Normal 63 3 3" xfId="31222"/>
    <cellStyle name="Normal 63 3 4" xfId="31225"/>
    <cellStyle name="Normal 63 4" xfId="13751"/>
    <cellStyle name="Normal 63 4 2" xfId="31227"/>
    <cellStyle name="Normal 63 4 2 2" xfId="2030"/>
    <cellStyle name="Normal 63 4 2 3" xfId="2034"/>
    <cellStyle name="Normal 63 4 3" xfId="31229"/>
    <cellStyle name="Normal 63 4 4" xfId="31231"/>
    <cellStyle name="Normal 63 5" xfId="31233"/>
    <cellStyle name="Normal 63 6" xfId="31240"/>
    <cellStyle name="Normal 64" xfId="31248"/>
    <cellStyle name="Normal 64 2" xfId="31250"/>
    <cellStyle name="Normal 64 2 2" xfId="15889"/>
    <cellStyle name="Normal 64 2 2 2" xfId="15893"/>
    <cellStyle name="Normal 64 2 2 3" xfId="15897"/>
    <cellStyle name="Normal 64 2 3" xfId="15901"/>
    <cellStyle name="Normal 64 2 4" xfId="7514"/>
    <cellStyle name="Normal 64 3" xfId="13755"/>
    <cellStyle name="Normal 64 3 2" xfId="25356"/>
    <cellStyle name="Normal 64 3 2 2" xfId="27883"/>
    <cellStyle name="Normal 64 3 2 3" xfId="31252"/>
    <cellStyle name="Normal 64 3 3" xfId="31254"/>
    <cellStyle name="Normal 64 3 4" xfId="31257"/>
    <cellStyle name="Normal 64 4" xfId="13758"/>
    <cellStyle name="Normal 64 4 2" xfId="31259"/>
    <cellStyle name="Normal 64 4 2 2" xfId="31261"/>
    <cellStyle name="Normal 64 4 2 3" xfId="31263"/>
    <cellStyle name="Normal 64 4 3" xfId="31265"/>
    <cellStyle name="Normal 64 4 4" xfId="31267"/>
    <cellStyle name="Normal 64 5" xfId="31269"/>
    <cellStyle name="Normal 64 6" xfId="31276"/>
    <cellStyle name="Normal 65" xfId="27716"/>
    <cellStyle name="Normal 65 2" xfId="6387"/>
    <cellStyle name="Normal 65 2 2" xfId="6391"/>
    <cellStyle name="Normal 65 2 2 2" xfId="1465"/>
    <cellStyle name="Normal 65 2 2 2 2" xfId="1474"/>
    <cellStyle name="Normal 65 2 2 2 3" xfId="1481"/>
    <cellStyle name="Normal 65 2 2 3" xfId="1487"/>
    <cellStyle name="Normal 65 2 2 4" xfId="1611"/>
    <cellStyle name="Normal 65 2 3" xfId="6397"/>
    <cellStyle name="Normal 65 2 3 2" xfId="1389"/>
    <cellStyle name="Normal 65 2 3 2 2" xfId="28304"/>
    <cellStyle name="Normal 65 2 3 2 3" xfId="29621"/>
    <cellStyle name="Normal 65 2 3 3" xfId="29667"/>
    <cellStyle name="Normal 65 2 3 4" xfId="29701"/>
    <cellStyle name="Normal 65 2 4" xfId="15966"/>
    <cellStyle name="Normal 65 2 4 2" xfId="29806"/>
    <cellStyle name="Normal 65 2 4 2 2" xfId="29810"/>
    <cellStyle name="Normal 65 2 4 2 3" xfId="29822"/>
    <cellStyle name="Normal 65 2 4 3" xfId="29862"/>
    <cellStyle name="Normal 65 2 4 4" xfId="29901"/>
    <cellStyle name="Normal 65 2 5" xfId="31549"/>
    <cellStyle name="Normal 65 2 5 2" xfId="18466"/>
    <cellStyle name="Normal 65 2 5 3" xfId="29996"/>
    <cellStyle name="Normal 65 2 6" xfId="21724"/>
    <cellStyle name="Normal 65 2 7" xfId="21727"/>
    <cellStyle name="Normal 65 3" xfId="6404"/>
    <cellStyle name="Normal 65 3 2" xfId="1271"/>
    <cellStyle name="Normal 65 3 2 2" xfId="31551"/>
    <cellStyle name="Normal 65 3 2 3" xfId="31555"/>
    <cellStyle name="Normal 65 3 3" xfId="2569"/>
    <cellStyle name="Normal 65 3 4" xfId="31559"/>
    <cellStyle name="Normal 65 4" xfId="6409"/>
    <cellStyle name="Normal 65 4 2" xfId="1283"/>
    <cellStyle name="Normal 65 4 2 2" xfId="31561"/>
    <cellStyle name="Normal 65 4 2 3" xfId="31563"/>
    <cellStyle name="Normal 65 4 3" xfId="4525"/>
    <cellStyle name="Normal 65 4 4" xfId="31565"/>
    <cellStyle name="Normal 65 5" xfId="6414"/>
    <cellStyle name="Normal 65 5 2" xfId="1289"/>
    <cellStyle name="Normal 65 5 2 2" xfId="31567"/>
    <cellStyle name="Normal 65 5 2 3" xfId="31569"/>
    <cellStyle name="Normal 65 5 3" xfId="4534"/>
    <cellStyle name="Normal 65 5 4" xfId="31571"/>
    <cellStyle name="Normal 65 6" xfId="3841"/>
    <cellStyle name="Normal 65 6 2" xfId="1299"/>
    <cellStyle name="Normal 65 6 2 2" xfId="31573"/>
    <cellStyle name="Normal 65 6 2 3" xfId="31575"/>
    <cellStyle name="Normal 65 6 3" xfId="4540"/>
    <cellStyle name="Normal 65 6 4" xfId="31577"/>
    <cellStyle name="Normal 65 7" xfId="3848"/>
    <cellStyle name="Normal 65 8" xfId="3916"/>
    <cellStyle name="Normal 66" xfId="27720"/>
    <cellStyle name="Normal 66 2" xfId="6486"/>
    <cellStyle name="Normal 66 2 2" xfId="576"/>
    <cellStyle name="Normal 66 2 2 2" xfId="16021"/>
    <cellStyle name="Normal 66 2 2 2 2" xfId="31579"/>
    <cellStyle name="Normal 66 2 2 2 3" xfId="31580"/>
    <cellStyle name="Normal 66 2 2 3" xfId="16025"/>
    <cellStyle name="Normal 66 2 2 4" xfId="19988"/>
    <cellStyle name="Normal 66 2 3" xfId="1852"/>
    <cellStyle name="Normal 66 2 3 2" xfId="31581"/>
    <cellStyle name="Normal 66 2 3 2 2" xfId="31584"/>
    <cellStyle name="Normal 66 2 3 2 3" xfId="31587"/>
    <cellStyle name="Normal 66 2 3 3" xfId="31590"/>
    <cellStyle name="Normal 66 2 3 4" xfId="19992"/>
    <cellStyle name="Normal 66 2 4" xfId="12095"/>
    <cellStyle name="Normal 66 2 4 2" xfId="31593"/>
    <cellStyle name="Normal 66 2 4 2 2" xfId="23042"/>
    <cellStyle name="Normal 66 2 4 2 3" xfId="31596"/>
    <cellStyle name="Normal 66 2 4 3" xfId="31599"/>
    <cellStyle name="Normal 66 2 4 4" xfId="31602"/>
    <cellStyle name="Normal 66 2 5" xfId="12102"/>
    <cellStyle name="Normal 66 2 5 2" xfId="18512"/>
    <cellStyle name="Normal 66 2 5 3" xfId="31605"/>
    <cellStyle name="Normal 66 2 6" xfId="31608"/>
    <cellStyle name="Normal 66 2 7" xfId="31611"/>
    <cellStyle name="Normal 66 3" xfId="31614"/>
    <cellStyle name="Normal 66 3 2" xfId="31616"/>
    <cellStyle name="Normal 66 3 2 2" xfId="2652"/>
    <cellStyle name="Normal 66 3 2 3" xfId="31618"/>
    <cellStyle name="Normal 66 3 3" xfId="31620"/>
    <cellStyle name="Normal 66 3 4" xfId="31624"/>
    <cellStyle name="Normal 66 4" xfId="31628"/>
    <cellStyle name="Normal 66 4 2" xfId="31630"/>
    <cellStyle name="Normal 66 4 2 2" xfId="5793"/>
    <cellStyle name="Normal 66 4 2 3" xfId="5799"/>
    <cellStyle name="Normal 66 4 3" xfId="31632"/>
    <cellStyle name="Normal 66 4 4" xfId="31636"/>
    <cellStyle name="Normal 66 5" xfId="31640"/>
    <cellStyle name="Normal 66 5 2" xfId="31642"/>
    <cellStyle name="Normal 66 5 2 2" xfId="31644"/>
    <cellStyle name="Normal 66 5 2 3" xfId="31646"/>
    <cellStyle name="Normal 66 5 3" xfId="31648"/>
    <cellStyle name="Normal 66 5 4" xfId="31652"/>
    <cellStyle name="Normal 66 6" xfId="31656"/>
    <cellStyle name="Normal 66 6 2" xfId="31658"/>
    <cellStyle name="Normal 66 6 2 2" xfId="31660"/>
    <cellStyle name="Normal 66 6 2 3" xfId="31662"/>
    <cellStyle name="Normal 66 6 3" xfId="31664"/>
    <cellStyle name="Normal 66 6 4" xfId="31668"/>
    <cellStyle name="Normal 66 7" xfId="31672"/>
    <cellStyle name="Normal 66 8" xfId="31674"/>
    <cellStyle name="Normal 67" xfId="31677"/>
    <cellStyle name="Normal 67 2" xfId="21227"/>
    <cellStyle name="Normal 67 2 2" xfId="16115"/>
    <cellStyle name="Normal 67 2 2 2" xfId="16118"/>
    <cellStyle name="Normal 67 2 2 2 2" xfId="31679"/>
    <cellStyle name="Normal 67 2 2 2 3" xfId="31680"/>
    <cellStyle name="Normal 67 2 2 3" xfId="3511"/>
    <cellStyle name="Normal 67 2 2 4" xfId="3520"/>
    <cellStyle name="Normal 67 2 3" xfId="16121"/>
    <cellStyle name="Normal 67 2 3 2" xfId="31681"/>
    <cellStyle name="Normal 67 2 3 2 2" xfId="31682"/>
    <cellStyle name="Normal 67 2 3 2 3" xfId="31683"/>
    <cellStyle name="Normal 67 2 3 3" xfId="3529"/>
    <cellStyle name="Normal 67 2 3 4" xfId="3533"/>
    <cellStyle name="Normal 67 2 4" xfId="16124"/>
    <cellStyle name="Normal 67 2 4 2" xfId="31684"/>
    <cellStyle name="Normal 67 2 4 2 2" xfId="31685"/>
    <cellStyle name="Normal 67 2 4 2 3" xfId="31686"/>
    <cellStyle name="Normal 67 2 4 3" xfId="3541"/>
    <cellStyle name="Normal 67 2 4 4" xfId="3545"/>
    <cellStyle name="Normal 67 2 5" xfId="23461"/>
    <cellStyle name="Normal 67 2 5 2" xfId="23463"/>
    <cellStyle name="Normal 67 2 5 3" xfId="3554"/>
    <cellStyle name="Normal 67 2 6" xfId="23474"/>
    <cellStyle name="Normal 67 2 7" xfId="23476"/>
    <cellStyle name="Normal 67 3" xfId="31687"/>
    <cellStyle name="Normal 67 3 2" xfId="31689"/>
    <cellStyle name="Normal 67 3 2 2" xfId="31691"/>
    <cellStyle name="Normal 67 3 2 3" xfId="31693"/>
    <cellStyle name="Normal 67 3 3" xfId="31697"/>
    <cellStyle name="Normal 67 3 4" xfId="31699"/>
    <cellStyle name="Normal 67 4" xfId="31701"/>
    <cellStyle name="Normal 67 4 2" xfId="31703"/>
    <cellStyle name="Normal 67 4 2 2" xfId="31705"/>
    <cellStyle name="Normal 67 4 2 3" xfId="31707"/>
    <cellStyle name="Normal 67 4 3" xfId="31709"/>
    <cellStyle name="Normal 67 4 4" xfId="31711"/>
    <cellStyle name="Normal 67 5" xfId="31713"/>
    <cellStyle name="Normal 67 5 2" xfId="31716"/>
    <cellStyle name="Normal 67 5 2 2" xfId="27536"/>
    <cellStyle name="Normal 67 5 2 3" xfId="27539"/>
    <cellStyle name="Normal 67 5 3" xfId="31718"/>
    <cellStyle name="Normal 67 5 4" xfId="31720"/>
    <cellStyle name="Normal 67 6" xfId="31722"/>
    <cellStyle name="Normal 67 6 2" xfId="31724"/>
    <cellStyle name="Normal 67 6 2 2" xfId="27964"/>
    <cellStyle name="Normal 67 6 2 3" xfId="27967"/>
    <cellStyle name="Normal 67 6 3" xfId="31726"/>
    <cellStyle name="Normal 67 6 4" xfId="31728"/>
    <cellStyle name="Normal 67 7" xfId="31730"/>
    <cellStyle name="Normal 67 8" xfId="31732"/>
    <cellStyle name="Normal 68" xfId="31734"/>
    <cellStyle name="Normal 68 2" xfId="21238"/>
    <cellStyle name="Normal 68 2 2" xfId="16148"/>
    <cellStyle name="Normal 68 2 2 2" xfId="16151"/>
    <cellStyle name="Normal 68 2 2 2 2" xfId="31736"/>
    <cellStyle name="Normal 68 2 2 2 3" xfId="31737"/>
    <cellStyle name="Normal 68 2 2 3" xfId="3700"/>
    <cellStyle name="Normal 68 2 2 4" xfId="3714"/>
    <cellStyle name="Normal 68 2 3" xfId="16154"/>
    <cellStyle name="Normal 68 2 3 2" xfId="31738"/>
    <cellStyle name="Normal 68 2 3 2 2" xfId="16075"/>
    <cellStyle name="Normal 68 2 3 2 3" xfId="16079"/>
    <cellStyle name="Normal 68 2 3 3" xfId="3740"/>
    <cellStyle name="Normal 68 2 3 4" xfId="3748"/>
    <cellStyle name="Normal 68 2 4" xfId="16157"/>
    <cellStyle name="Normal 68 2 4 2" xfId="31739"/>
    <cellStyle name="Normal 68 2 4 2 2" xfId="4829"/>
    <cellStyle name="Normal 68 2 4 2 3" xfId="18391"/>
    <cellStyle name="Normal 68 2 4 3" xfId="3759"/>
    <cellStyle name="Normal 68 2 4 4" xfId="3766"/>
    <cellStyle name="Normal 68 2 5" xfId="31740"/>
    <cellStyle name="Normal 68 2 5 2" xfId="31741"/>
    <cellStyle name="Normal 68 2 5 3" xfId="3775"/>
    <cellStyle name="Normal 68 2 6" xfId="31742"/>
    <cellStyle name="Normal 68 2 7" xfId="31743"/>
    <cellStyle name="Normal 68 3" xfId="31744"/>
    <cellStyle name="Normal 68 3 2" xfId="31746"/>
    <cellStyle name="Normal 68 3 2 2" xfId="31748"/>
    <cellStyle name="Normal 68 3 2 3" xfId="31750"/>
    <cellStyle name="Normal 68 3 3" xfId="31752"/>
    <cellStyle name="Normal 68 3 4" xfId="31754"/>
    <cellStyle name="Normal 68 4" xfId="31756"/>
    <cellStyle name="Normal 68 4 2" xfId="31758"/>
    <cellStyle name="Normal 68 4 2 2" xfId="31760"/>
    <cellStyle name="Normal 68 4 2 3" xfId="31762"/>
    <cellStyle name="Normal 68 4 3" xfId="31764"/>
    <cellStyle name="Normal 68 4 4" xfId="31766"/>
    <cellStyle name="Normal 68 5" xfId="31768"/>
    <cellStyle name="Normal 68 5 2" xfId="31771"/>
    <cellStyle name="Normal 68 5 2 2" xfId="31772"/>
    <cellStyle name="Normal 68 5 2 3" xfId="31773"/>
    <cellStyle name="Normal 68 5 3" xfId="31774"/>
    <cellStyle name="Normal 68 5 4" xfId="31775"/>
    <cellStyle name="Normal 68 6" xfId="31776"/>
    <cellStyle name="Normal 68 6 2" xfId="31778"/>
    <cellStyle name="Normal 68 6 2 2" xfId="30331"/>
    <cellStyle name="Normal 68 6 2 3" xfId="30337"/>
    <cellStyle name="Normal 68 6 3" xfId="31779"/>
    <cellStyle name="Normal 68 6 4" xfId="31780"/>
    <cellStyle name="Normal 68 7" xfId="31781"/>
    <cellStyle name="Normal 68 8" xfId="31782"/>
    <cellStyle name="Normal 69" xfId="31783"/>
    <cellStyle name="Normal 69 2" xfId="23086"/>
    <cellStyle name="Normal 69 2 2" xfId="31785"/>
    <cellStyle name="Normal 69 2 2 2" xfId="31787"/>
    <cellStyle name="Normal 69 2 2 2 2" xfId="31789"/>
    <cellStyle name="Normal 69 2 2 2 3" xfId="31791"/>
    <cellStyle name="Normal 69 2 2 3" xfId="3948"/>
    <cellStyle name="Normal 69 2 2 4" xfId="3951"/>
    <cellStyle name="Normal 69 2 3" xfId="31793"/>
    <cellStyle name="Normal 69 2 3 2" xfId="31795"/>
    <cellStyle name="Normal 69 2 3 2 2" xfId="15866"/>
    <cellStyle name="Normal 69 2 3 2 3" xfId="15939"/>
    <cellStyle name="Normal 69 2 3 3" xfId="3955"/>
    <cellStyle name="Normal 69 2 3 4" xfId="3958"/>
    <cellStyle name="Normal 69 2 4" xfId="31797"/>
    <cellStyle name="Normal 69 2 4 2" xfId="19214"/>
    <cellStyle name="Normal 69 2 4 2 2" xfId="19218"/>
    <cellStyle name="Normal 69 2 4 2 3" xfId="19260"/>
    <cellStyle name="Normal 69 2 4 3" xfId="3962"/>
    <cellStyle name="Normal 69 2 4 4" xfId="3967"/>
    <cellStyle name="Normal 69 2 5" xfId="31799"/>
    <cellStyle name="Normal 69 2 5 2" xfId="31801"/>
    <cellStyle name="Normal 69 2 5 3" xfId="3974"/>
    <cellStyle name="Normal 69 2 6" xfId="31805"/>
    <cellStyle name="Normal 69 2 7" xfId="4516"/>
    <cellStyle name="Normal 69 3" xfId="31552"/>
    <cellStyle name="Normal 69 3 2" xfId="31807"/>
    <cellStyle name="Normal 69 3 2 2" xfId="31809"/>
    <cellStyle name="Normal 69 3 2 3" xfId="31811"/>
    <cellStyle name="Normal 69 3 3" xfId="31813"/>
    <cellStyle name="Normal 69 3 4" xfId="31815"/>
    <cellStyle name="Normal 69 4" xfId="31556"/>
    <cellStyle name="Normal 69 4 2" xfId="31817"/>
    <cellStyle name="Normal 69 4 2 2" xfId="31819"/>
    <cellStyle name="Normal 69 4 2 3" xfId="31821"/>
    <cellStyle name="Normal 69 4 3" xfId="31823"/>
    <cellStyle name="Normal 69 4 4" xfId="31825"/>
    <cellStyle name="Normal 69 5" xfId="31827"/>
    <cellStyle name="Normal 69 5 2" xfId="24542"/>
    <cellStyle name="Normal 69 5 2 2" xfId="24544"/>
    <cellStyle name="Normal 69 5 2 3" xfId="9938"/>
    <cellStyle name="Normal 69 5 3" xfId="24547"/>
    <cellStyle name="Normal 69 5 4" xfId="24551"/>
    <cellStyle name="Normal 69 6" xfId="31829"/>
    <cellStyle name="Normal 69 6 2" xfId="22528"/>
    <cellStyle name="Normal 69 6 2 2" xfId="22531"/>
    <cellStyle name="Normal 69 6 2 3" xfId="10084"/>
    <cellStyle name="Normal 69 6 3" xfId="22535"/>
    <cellStyle name="Normal 69 6 4" xfId="22538"/>
    <cellStyle name="Normal 69 7" xfId="31831"/>
    <cellStyle name="Normal 69 8" xfId="31833"/>
    <cellStyle name="Normal 7" xfId="29213"/>
    <cellStyle name="Normal 7 10" xfId="7366"/>
    <cellStyle name="Normal 7 10 2" xfId="3505"/>
    <cellStyle name="Normal 7 10 2 2" xfId="3513"/>
    <cellStyle name="Normal 7 10 2 3" xfId="3519"/>
    <cellStyle name="Normal 7 10 3" xfId="3524"/>
    <cellStyle name="Normal 7 10 4" xfId="3537"/>
    <cellStyle name="Normal 7 11" xfId="7370"/>
    <cellStyle name="Normal 7 11 2" xfId="7375"/>
    <cellStyle name="Normal 7 11 2 2" xfId="31696"/>
    <cellStyle name="Normal 7 11 2 3" xfId="31836"/>
    <cellStyle name="Normal 7 11 3" xfId="7380"/>
    <cellStyle name="Normal 7 11 4" xfId="23583"/>
    <cellStyle name="Normal 7 12" xfId="7384"/>
    <cellStyle name="Normal 7 13" xfId="7392"/>
    <cellStyle name="Normal 7 2" xfId="23688"/>
    <cellStyle name="Normal 7 2 10" xfId="23689"/>
    <cellStyle name="Normal 7 2 2" xfId="24000"/>
    <cellStyle name="Normal 7 2 2 2" xfId="17048"/>
    <cellStyle name="Normal 7 2 2 2 2" xfId="24004"/>
    <cellStyle name="Normal 7 2 2 2 2 2" xfId="24006"/>
    <cellStyle name="Normal 7 2 2 2 2 3" xfId="24011"/>
    <cellStyle name="Normal 7 2 2 2 3" xfId="24015"/>
    <cellStyle name="Normal 7 2 2 2 4" xfId="24019"/>
    <cellStyle name="Normal 7 2 2 3" xfId="24031"/>
    <cellStyle name="Normal 7 2 2 3 2" xfId="24033"/>
    <cellStyle name="Normal 7 2 2 3 2 2" xfId="24035"/>
    <cellStyle name="Normal 7 2 2 3 2 3" xfId="24038"/>
    <cellStyle name="Normal 7 2 2 3 3" xfId="24046"/>
    <cellStyle name="Normal 7 2 2 3 4" xfId="24050"/>
    <cellStyle name="Normal 7 2 2 4" xfId="24055"/>
    <cellStyle name="Normal 7 2 2 4 2" xfId="24058"/>
    <cellStyle name="Normal 7 2 2 4 2 2" xfId="24061"/>
    <cellStyle name="Normal 7 2 2 4 2 3" xfId="24065"/>
    <cellStyle name="Normal 7 2 2 4 3" xfId="24074"/>
    <cellStyle name="Normal 7 2 2 4 4" xfId="24079"/>
    <cellStyle name="Normal 7 2 2 5" xfId="24096"/>
    <cellStyle name="Normal 7 2 2 5 2" xfId="24099"/>
    <cellStyle name="Normal 7 2 2 5 2 2" xfId="24102"/>
    <cellStyle name="Normal 7 2 2 5 2 3" xfId="24105"/>
    <cellStyle name="Normal 7 2 2 5 3" xfId="24108"/>
    <cellStyle name="Normal 7 2 2 5 4" xfId="24113"/>
    <cellStyle name="Normal 7 2 2 6" xfId="24120"/>
    <cellStyle name="Normal 7 2 2 6 2" xfId="24124"/>
    <cellStyle name="Normal 7 2 2 6 2 2" xfId="31838"/>
    <cellStyle name="Normal 7 2 2 6 2 3" xfId="31840"/>
    <cellStyle name="Normal 7 2 2 6 3" xfId="24127"/>
    <cellStyle name="Normal 7 2 2 6 4" xfId="31842"/>
    <cellStyle name="Normal 7 2 2 7" xfId="615"/>
    <cellStyle name="Normal 7 2 2 8" xfId="641"/>
    <cellStyle name="Normal 7 2 3" xfId="24130"/>
    <cellStyle name="Normal 7 2 3 2" xfId="16641"/>
    <cellStyle name="Normal 7 2 3 2 2" xfId="24132"/>
    <cellStyle name="Normal 7 2 3 2 2 2" xfId="16386"/>
    <cellStyle name="Normal 7 2 3 2 2 3" xfId="16393"/>
    <cellStyle name="Normal 7 2 3 2 3" xfId="24137"/>
    <cellStyle name="Normal 7 2 3 2 4" xfId="24139"/>
    <cellStyle name="Normal 7 2 3 3" xfId="24146"/>
    <cellStyle name="Normal 7 2 3 3 2" xfId="24148"/>
    <cellStyle name="Normal 7 2 3 3 2 2" xfId="24150"/>
    <cellStyle name="Normal 7 2 3 3 2 3" xfId="24152"/>
    <cellStyle name="Normal 7 2 3 3 3" xfId="24163"/>
    <cellStyle name="Normal 7 2 3 3 4" xfId="24167"/>
    <cellStyle name="Normal 7 2 3 4" xfId="24184"/>
    <cellStyle name="Normal 7 2 3 4 2" xfId="24187"/>
    <cellStyle name="Normal 7 2 3 4 2 2" xfId="24191"/>
    <cellStyle name="Normal 7 2 3 4 2 3" xfId="24195"/>
    <cellStyle name="Normal 7 2 3 4 3" xfId="24199"/>
    <cellStyle name="Normal 7 2 3 4 4" xfId="24207"/>
    <cellStyle name="Normal 7 2 3 5" xfId="24213"/>
    <cellStyle name="Normal 7 2 3 6" xfId="24221"/>
    <cellStyle name="Normal 7 2 4" xfId="24248"/>
    <cellStyle name="Normal 7 2 4 2" xfId="16687"/>
    <cellStyle name="Normal 7 2 4 2 2" xfId="11945"/>
    <cellStyle name="Normal 7 2 4 2 3" xfId="11954"/>
    <cellStyle name="Normal 7 2 4 3" xfId="24274"/>
    <cellStyle name="Normal 7 2 4 4" xfId="24300"/>
    <cellStyle name="Normal 7 2 5" xfId="24335"/>
    <cellStyle name="Normal 7 2 5 2" xfId="24339"/>
    <cellStyle name="Normal 7 2 5 2 2" xfId="13225"/>
    <cellStyle name="Normal 7 2 5 2 3" xfId="24355"/>
    <cellStyle name="Normal 7 2 5 3" xfId="24376"/>
    <cellStyle name="Normal 7 2 5 4" xfId="24415"/>
    <cellStyle name="Normal 7 2 6" xfId="24461"/>
    <cellStyle name="Normal 7 2 6 2" xfId="18664"/>
    <cellStyle name="Normal 7 2 6 2 2" xfId="18667"/>
    <cellStyle name="Normal 7 2 6 2 3" xfId="18671"/>
    <cellStyle name="Normal 7 2 6 3" xfId="18675"/>
    <cellStyle name="Normal 7 2 6 4" xfId="18679"/>
    <cellStyle name="Normal 7 2 7" xfId="24467"/>
    <cellStyle name="Normal 7 2 7 2" xfId="24469"/>
    <cellStyle name="Normal 7 2 7 2 2" xfId="24471"/>
    <cellStyle name="Normal 7 2 7 2 3" xfId="24475"/>
    <cellStyle name="Normal 7 2 7 3" xfId="24481"/>
    <cellStyle name="Normal 7 2 7 4" xfId="24485"/>
    <cellStyle name="Normal 7 2 8" xfId="24493"/>
    <cellStyle name="Normal 7 2 8 2" xfId="24495"/>
    <cellStyle name="Normal 7 2 8 2 2" xfId="24497"/>
    <cellStyle name="Normal 7 2 8 2 3" xfId="24499"/>
    <cellStyle name="Normal 7 2 8 3" xfId="24505"/>
    <cellStyle name="Normal 7 2 8 4" xfId="24509"/>
    <cellStyle name="Normal 7 2 9" xfId="22682"/>
    <cellStyle name="Normal 7 3" xfId="31845"/>
    <cellStyle name="Normal 7 3 2" xfId="31846"/>
    <cellStyle name="Normal 7 3 2 2" xfId="20545"/>
    <cellStyle name="Normal 7 3 2 2 2" xfId="20547"/>
    <cellStyle name="Normal 7 3 2 2 3" xfId="20550"/>
    <cellStyle name="Normal 7 3 2 3" xfId="20553"/>
    <cellStyle name="Normal 7 3 2 4" xfId="20561"/>
    <cellStyle name="Normal 7 3 3" xfId="31847"/>
    <cellStyle name="Normal 7 3 3 2" xfId="31848"/>
    <cellStyle name="Normal 7 3 3 2 2" xfId="378"/>
    <cellStyle name="Normal 7 3 3 2 3" xfId="308"/>
    <cellStyle name="Normal 7 3 3 3" xfId="31849"/>
    <cellStyle name="Normal 7 3 3 4" xfId="31850"/>
    <cellStyle name="Normal 7 3 4" xfId="31851"/>
    <cellStyle name="Normal 7 3 4 2" xfId="31852"/>
    <cellStyle name="Normal 7 3 4 2 2" xfId="7245"/>
    <cellStyle name="Normal 7 3 4 2 3" xfId="7260"/>
    <cellStyle name="Normal 7 3 4 3" xfId="31853"/>
    <cellStyle name="Normal 7 3 4 4" xfId="31854"/>
    <cellStyle name="Normal 7 3 5" xfId="31855"/>
    <cellStyle name="Normal 7 3 5 2" xfId="31856"/>
    <cellStyle name="Normal 7 3 5 2 2" xfId="26603"/>
    <cellStyle name="Normal 7 3 5 2 3" xfId="26608"/>
    <cellStyle name="Normal 7 3 5 3" xfId="14163"/>
    <cellStyle name="Normal 7 3 5 4" xfId="18142"/>
    <cellStyle name="Normal 7 3 6" xfId="31857"/>
    <cellStyle name="Normal 7 3 6 2" xfId="31858"/>
    <cellStyle name="Normal 7 3 6 2 2" xfId="26709"/>
    <cellStyle name="Normal 7 3 6 2 3" xfId="26711"/>
    <cellStyle name="Normal 7 3 6 3" xfId="31859"/>
    <cellStyle name="Normal 7 3 6 4" xfId="31860"/>
    <cellStyle name="Normal 7 3 7" xfId="31861"/>
    <cellStyle name="Normal 7 3 8" xfId="31862"/>
    <cellStyle name="Normal 7 4" xfId="19292"/>
    <cellStyle name="Normal 7 4 2" xfId="31863"/>
    <cellStyle name="Normal 7 4 2 2" xfId="31864"/>
    <cellStyle name="Normal 7 4 2 2 2" xfId="31151"/>
    <cellStyle name="Normal 7 4 2 2 3" xfId="31865"/>
    <cellStyle name="Normal 7 4 2 3" xfId="31866"/>
    <cellStyle name="Normal 7 4 2 4" xfId="3589"/>
    <cellStyle name="Normal 7 4 3" xfId="31867"/>
    <cellStyle name="Normal 7 4 3 2" xfId="31868"/>
    <cellStyle name="Normal 7 4 3 2 2" xfId="31168"/>
    <cellStyle name="Normal 7 4 3 2 3" xfId="31869"/>
    <cellStyle name="Normal 7 4 3 3" xfId="31870"/>
    <cellStyle name="Normal 7 4 3 4" xfId="31871"/>
    <cellStyle name="Normal 7 4 4" xfId="31872"/>
    <cellStyle name="Normal 7 4 4 2" xfId="31873"/>
    <cellStyle name="Normal 7 4 4 2 2" xfId="31192"/>
    <cellStyle name="Normal 7 4 4 2 3" xfId="31874"/>
    <cellStyle name="Normal 7 4 4 3" xfId="31875"/>
    <cellStyle name="Normal 7 4 4 4" xfId="31876"/>
    <cellStyle name="Normal 7 4 5" xfId="31877"/>
    <cellStyle name="Normal 7 4 5 2" xfId="31878"/>
    <cellStyle name="Normal 7 4 5 2 2" xfId="31223"/>
    <cellStyle name="Normal 7 4 5 2 3" xfId="31879"/>
    <cellStyle name="Normal 7 4 5 3" xfId="31880"/>
    <cellStyle name="Normal 7 4 5 4" xfId="31881"/>
    <cellStyle name="Normal 7 4 6" xfId="31882"/>
    <cellStyle name="Normal 7 4 6 2" xfId="31883"/>
    <cellStyle name="Normal 7 4 6 2 2" xfId="31255"/>
    <cellStyle name="Normal 7 4 6 2 3" xfId="31884"/>
    <cellStyle name="Normal 7 4 6 3" xfId="31885"/>
    <cellStyle name="Normal 7 4 6 4" xfId="31886"/>
    <cellStyle name="Normal 7 4 7" xfId="31887"/>
    <cellStyle name="Normal 7 4 8" xfId="31888"/>
    <cellStyle name="Normal 7 5" xfId="19296"/>
    <cellStyle name="Normal 7 5 2" xfId="31889"/>
    <cellStyle name="Normal 7 5 2 2" xfId="31890"/>
    <cellStyle name="Normal 7 5 2 2 2" xfId="31891"/>
    <cellStyle name="Normal 7 5 2 2 3" xfId="31892"/>
    <cellStyle name="Normal 7 5 2 3" xfId="31893"/>
    <cellStyle name="Normal 7 5 2 4" xfId="31894"/>
    <cellStyle name="Normal 7 5 3" xfId="31895"/>
    <cellStyle name="Normal 7 5 3 2" xfId="31896"/>
    <cellStyle name="Normal 7 5 3 2 2" xfId="31897"/>
    <cellStyle name="Normal 7 5 3 2 3" xfId="31898"/>
    <cellStyle name="Normal 7 5 3 3" xfId="31899"/>
    <cellStyle name="Normal 7 5 3 4" xfId="31900"/>
    <cellStyle name="Normal 7 5 4" xfId="31901"/>
    <cellStyle name="Normal 7 5 4 2" xfId="31902"/>
    <cellStyle name="Normal 7 5 4 2 2" xfId="31903"/>
    <cellStyle name="Normal 7 5 4 2 3" xfId="31904"/>
    <cellStyle name="Normal 7 5 4 3" xfId="31905"/>
    <cellStyle name="Normal 7 5 4 4" xfId="31906"/>
    <cellStyle name="Normal 7 5 5" xfId="31907"/>
    <cellStyle name="Normal 7 5 5 2" xfId="31908"/>
    <cellStyle name="Normal 7 5 5 2 2" xfId="31909"/>
    <cellStyle name="Normal 7 5 5 2 3" xfId="31910"/>
    <cellStyle name="Normal 7 5 5 3" xfId="31911"/>
    <cellStyle name="Normal 7 5 5 4" xfId="31912"/>
    <cellStyle name="Normal 7 5 6" xfId="10880"/>
    <cellStyle name="Normal 7 5 6 2" xfId="10882"/>
    <cellStyle name="Normal 7 5 6 2 2" xfId="31913"/>
    <cellStyle name="Normal 7 5 6 2 3" xfId="31914"/>
    <cellStyle name="Normal 7 5 6 3" xfId="10884"/>
    <cellStyle name="Normal 7 5 6 4" xfId="31915"/>
    <cellStyle name="Normal 7 5 7" xfId="10886"/>
    <cellStyle name="Normal 7 5 8" xfId="10890"/>
    <cellStyle name="Normal 7 6" xfId="23279"/>
    <cellStyle name="Normal 7 6 2" xfId="31916"/>
    <cellStyle name="Normal 7 6 2 2" xfId="11811"/>
    <cellStyle name="Normal 7 6 2 2 2" xfId="31917"/>
    <cellStyle name="Normal 7 6 2 2 3" xfId="31918"/>
    <cellStyle name="Normal 7 6 2 3" xfId="31919"/>
    <cellStyle name="Normal 7 6 2 4" xfId="27548"/>
    <cellStyle name="Normal 7 6 3" xfId="31920"/>
    <cellStyle name="Normal 7 6 3 2" xfId="11821"/>
    <cellStyle name="Normal 7 6 3 2 2" xfId="9972"/>
    <cellStyle name="Normal 7 6 3 2 3" xfId="31921"/>
    <cellStyle name="Normal 7 6 3 3" xfId="31922"/>
    <cellStyle name="Normal 7 6 3 4" xfId="27551"/>
    <cellStyle name="Normal 7 6 4" xfId="31923"/>
    <cellStyle name="Normal 7 6 4 2" xfId="11833"/>
    <cellStyle name="Normal 7 6 4 2 2" xfId="31924"/>
    <cellStyle name="Normal 7 6 4 2 3" xfId="31925"/>
    <cellStyle name="Normal 7 6 4 3" xfId="31926"/>
    <cellStyle name="Normal 7 6 4 4" xfId="27555"/>
    <cellStyle name="Normal 7 6 5" xfId="31927"/>
    <cellStyle name="Normal 7 6 5 2" xfId="25496"/>
    <cellStyle name="Normal 7 6 5 2 2" xfId="31928"/>
    <cellStyle name="Normal 7 6 5 2 3" xfId="31929"/>
    <cellStyle name="Normal 7 6 5 3" xfId="31930"/>
    <cellStyle name="Normal 7 6 5 4" xfId="31931"/>
    <cellStyle name="Normal 7 6 6" xfId="10896"/>
    <cellStyle name="Normal 7 6 6 2" xfId="31932"/>
    <cellStyle name="Normal 7 6 6 2 2" xfId="31933"/>
    <cellStyle name="Normal 7 6 6 2 3" xfId="31934"/>
    <cellStyle name="Normal 7 6 6 3" xfId="31935"/>
    <cellStyle name="Normal 7 6 6 4" xfId="31936"/>
    <cellStyle name="Normal 7 6 7" xfId="10898"/>
    <cellStyle name="Normal 7 6 8" xfId="31937"/>
    <cellStyle name="Normal 7 7" xfId="31938"/>
    <cellStyle name="Normal 7 7 2" xfId="21685"/>
    <cellStyle name="Normal 7 7 2 2" xfId="31939"/>
    <cellStyle name="Normal 7 7 2 3" xfId="31940"/>
    <cellStyle name="Normal 7 7 3" xfId="21687"/>
    <cellStyle name="Normal 7 7 4" xfId="31941"/>
    <cellStyle name="Normal 7 8" xfId="31942"/>
    <cellStyle name="Normal 7 8 2" xfId="31943"/>
    <cellStyle name="Normal 7 8 2 2" xfId="31944"/>
    <cellStyle name="Normal 7 8 2 3" xfId="31945"/>
    <cellStyle name="Normal 7 8 3" xfId="31946"/>
    <cellStyle name="Normal 7 8 4" xfId="31947"/>
    <cellStyle name="Normal 7 9" xfId="31948"/>
    <cellStyle name="Normal 7 9 2" xfId="31949"/>
    <cellStyle name="Normal 7 9 2 2" xfId="18434"/>
    <cellStyle name="Normal 7 9 2 3" xfId="31950"/>
    <cellStyle name="Normal 7 9 3" xfId="31951"/>
    <cellStyle name="Normal 7 9 4" xfId="13587"/>
    <cellStyle name="Normal 7_05 REPORT PAJAK DAN ACC" xfId="31952"/>
    <cellStyle name="Normal 70" xfId="27717"/>
    <cellStyle name="Normal 70 2" xfId="6388"/>
    <cellStyle name="Normal 70 2 2" xfId="6392"/>
    <cellStyle name="Normal 70 2 2 2" xfId="1466"/>
    <cellStyle name="Normal 70 2 2 2 2" xfId="1475"/>
    <cellStyle name="Normal 70 2 2 2 3" xfId="1482"/>
    <cellStyle name="Normal 70 2 2 3" xfId="1488"/>
    <cellStyle name="Normal 70 2 2 4" xfId="1612"/>
    <cellStyle name="Normal 70 2 3" xfId="6398"/>
    <cellStyle name="Normal 70 2 3 2" xfId="1390"/>
    <cellStyle name="Normal 70 2 3 2 2" xfId="28305"/>
    <cellStyle name="Normal 70 2 3 2 3" xfId="29622"/>
    <cellStyle name="Normal 70 2 3 3" xfId="29668"/>
    <cellStyle name="Normal 70 2 3 4" xfId="29702"/>
    <cellStyle name="Normal 70 2 4" xfId="15967"/>
    <cellStyle name="Normal 70 2 4 2" xfId="29807"/>
    <cellStyle name="Normal 70 2 4 2 2" xfId="29811"/>
    <cellStyle name="Normal 70 2 4 2 3" xfId="29823"/>
    <cellStyle name="Normal 70 2 4 3" xfId="29863"/>
    <cellStyle name="Normal 70 2 4 4" xfId="29902"/>
    <cellStyle name="Normal 70 2 5" xfId="31550"/>
    <cellStyle name="Normal 70 2 5 2" xfId="18467"/>
    <cellStyle name="Normal 70 2 5 3" xfId="29997"/>
    <cellStyle name="Normal 70 2 6" xfId="21725"/>
    <cellStyle name="Normal 70 2 7" xfId="21728"/>
    <cellStyle name="Normal 70 3" xfId="6405"/>
    <cellStyle name="Normal 70 3 2" xfId="1272"/>
    <cellStyle name="Normal 70 3 2 2" xfId="31553"/>
    <cellStyle name="Normal 70 3 2 3" xfId="31557"/>
    <cellStyle name="Normal 70 3 3" xfId="2570"/>
    <cellStyle name="Normal 70 3 4" xfId="31560"/>
    <cellStyle name="Normal 70 4" xfId="6410"/>
    <cellStyle name="Normal 70 4 2" xfId="1284"/>
    <cellStyle name="Normal 70 4 2 2" xfId="31562"/>
    <cellStyle name="Normal 70 4 2 3" xfId="31564"/>
    <cellStyle name="Normal 70 4 3" xfId="4526"/>
    <cellStyle name="Normal 70 4 4" xfId="31566"/>
    <cellStyle name="Normal 70 5" xfId="6415"/>
    <cellStyle name="Normal 70 5 2" xfId="1290"/>
    <cellStyle name="Normal 70 5 2 2" xfId="31568"/>
    <cellStyle name="Normal 70 5 2 3" xfId="31570"/>
    <cellStyle name="Normal 70 5 3" xfId="4535"/>
    <cellStyle name="Normal 70 5 4" xfId="31572"/>
    <cellStyle name="Normal 70 6" xfId="3842"/>
    <cellStyle name="Normal 70 6 2" xfId="1300"/>
    <cellStyle name="Normal 70 6 2 2" xfId="31574"/>
    <cellStyle name="Normal 70 6 2 3" xfId="31576"/>
    <cellStyle name="Normal 70 6 3" xfId="4541"/>
    <cellStyle name="Normal 70 6 4" xfId="31578"/>
    <cellStyle name="Normal 70 7" xfId="3849"/>
    <cellStyle name="Normal 70 8" xfId="3917"/>
    <cellStyle name="Normal 71" xfId="27721"/>
    <cellStyle name="Normal 71 2" xfId="6487"/>
    <cellStyle name="Normal 71 2 2" xfId="577"/>
    <cellStyle name="Normal 71 2 2 2" xfId="16022"/>
    <cellStyle name="Normal 71 2 2 3" xfId="16026"/>
    <cellStyle name="Normal 71 2 3" xfId="1853"/>
    <cellStyle name="Normal 71 2 4" xfId="12096"/>
    <cellStyle name="Normal 71 3" xfId="31615"/>
    <cellStyle name="Normal 71 3 2" xfId="31617"/>
    <cellStyle name="Normal 71 3 2 2" xfId="2653"/>
    <cellStyle name="Normal 71 3 2 3" xfId="31619"/>
    <cellStyle name="Normal 71 3 3" xfId="31621"/>
    <cellStyle name="Normal 71 3 4" xfId="31625"/>
    <cellStyle name="Normal 71 4" xfId="31629"/>
    <cellStyle name="Normal 71 4 2" xfId="31631"/>
    <cellStyle name="Normal 71 4 2 2" xfId="5794"/>
    <cellStyle name="Normal 71 4 2 3" xfId="5800"/>
    <cellStyle name="Normal 71 4 3" xfId="31633"/>
    <cellStyle name="Normal 71 4 4" xfId="31637"/>
    <cellStyle name="Normal 71 5" xfId="31641"/>
    <cellStyle name="Normal 71 5 2" xfId="31643"/>
    <cellStyle name="Normal 71 5 2 2" xfId="31645"/>
    <cellStyle name="Normal 71 5 2 3" xfId="31647"/>
    <cellStyle name="Normal 71 5 3" xfId="31649"/>
    <cellStyle name="Normal 71 5 4" xfId="31653"/>
    <cellStyle name="Normal 71 6" xfId="31657"/>
    <cellStyle name="Normal 71 6 2" xfId="31659"/>
    <cellStyle name="Normal 71 6 2 2" xfId="31661"/>
    <cellStyle name="Normal 71 6 2 3" xfId="31663"/>
    <cellStyle name="Normal 71 6 3" xfId="31665"/>
    <cellStyle name="Normal 71 6 4" xfId="31669"/>
    <cellStyle name="Normal 71 7" xfId="31673"/>
    <cellStyle name="Normal 71 8" xfId="31675"/>
    <cellStyle name="Normal 72" xfId="31678"/>
    <cellStyle name="Normal 72 2" xfId="21228"/>
    <cellStyle name="Normal 72 2 2" xfId="16116"/>
    <cellStyle name="Normal 72 2 2 2" xfId="16119"/>
    <cellStyle name="Normal 72 2 2 3" xfId="3512"/>
    <cellStyle name="Normal 72 2 3" xfId="16122"/>
    <cellStyle name="Normal 72 2 4" xfId="16125"/>
    <cellStyle name="Normal 72 3" xfId="31688"/>
    <cellStyle name="Normal 72 3 2" xfId="31690"/>
    <cellStyle name="Normal 72 3 2 2" xfId="31692"/>
    <cellStyle name="Normal 72 3 2 3" xfId="31694"/>
    <cellStyle name="Normal 72 3 3" xfId="31698"/>
    <cellStyle name="Normal 72 3 4" xfId="31700"/>
    <cellStyle name="Normal 72 4" xfId="31702"/>
    <cellStyle name="Normal 72 4 2" xfId="31704"/>
    <cellStyle name="Normal 72 4 2 2" xfId="31706"/>
    <cellStyle name="Normal 72 4 2 3" xfId="31708"/>
    <cellStyle name="Normal 72 4 3" xfId="31710"/>
    <cellStyle name="Normal 72 4 4" xfId="31712"/>
    <cellStyle name="Normal 72 5" xfId="31714"/>
    <cellStyle name="Normal 72 5 2" xfId="31717"/>
    <cellStyle name="Normal 72 5 2 2" xfId="27537"/>
    <cellStyle name="Normal 72 5 2 3" xfId="27540"/>
    <cellStyle name="Normal 72 5 3" xfId="31719"/>
    <cellStyle name="Normal 72 5 4" xfId="31721"/>
    <cellStyle name="Normal 72 6" xfId="31723"/>
    <cellStyle name="Normal 72 6 2" xfId="31725"/>
    <cellStyle name="Normal 72 6 2 2" xfId="27965"/>
    <cellStyle name="Normal 72 6 2 3" xfId="27968"/>
    <cellStyle name="Normal 72 6 3" xfId="31727"/>
    <cellStyle name="Normal 72 6 4" xfId="31729"/>
    <cellStyle name="Normal 72 7" xfId="31731"/>
    <cellStyle name="Normal 72 8" xfId="31733"/>
    <cellStyle name="Normal 73" xfId="31735"/>
    <cellStyle name="Normal 73 2" xfId="21239"/>
    <cellStyle name="Normal 73 2 2" xfId="16149"/>
    <cellStyle name="Normal 73 2 2 2" xfId="16152"/>
    <cellStyle name="Normal 73 2 2 3" xfId="3701"/>
    <cellStyle name="Normal 73 2 3" xfId="16155"/>
    <cellStyle name="Normal 73 2 4" xfId="16158"/>
    <cellStyle name="Normal 73 3" xfId="31745"/>
    <cellStyle name="Normal 73 3 2" xfId="31747"/>
    <cellStyle name="Normal 73 3 2 2" xfId="31749"/>
    <cellStyle name="Normal 73 3 2 3" xfId="31751"/>
    <cellStyle name="Normal 73 3 3" xfId="31753"/>
    <cellStyle name="Normal 73 3 4" xfId="31755"/>
    <cellStyle name="Normal 73 4" xfId="31757"/>
    <cellStyle name="Normal 73 4 2" xfId="31759"/>
    <cellStyle name="Normal 73 4 2 2" xfId="31761"/>
    <cellStyle name="Normal 73 4 2 3" xfId="31763"/>
    <cellStyle name="Normal 73 4 3" xfId="31765"/>
    <cellStyle name="Normal 73 4 4" xfId="31767"/>
    <cellStyle name="Normal 73 5" xfId="31769"/>
    <cellStyle name="Normal 73 6" xfId="31777"/>
    <cellStyle name="Normal 74" xfId="31784"/>
    <cellStyle name="Normal 74 2" xfId="23087"/>
    <cellStyle name="Normal 74 2 2" xfId="31786"/>
    <cellStyle name="Normal 74 2 2 2" xfId="31788"/>
    <cellStyle name="Normal 74 2 2 2 2" xfId="31790"/>
    <cellStyle name="Normal 74 2 2 2 3" xfId="31792"/>
    <cellStyle name="Normal 74 2 2 3" xfId="3949"/>
    <cellStyle name="Normal 74 2 2 4" xfId="3952"/>
    <cellStyle name="Normal 74 2 3" xfId="31794"/>
    <cellStyle name="Normal 74 2 3 2" xfId="31796"/>
    <cellStyle name="Normal 74 2 3 2 2" xfId="15867"/>
    <cellStyle name="Normal 74 2 3 2 3" xfId="15940"/>
    <cellStyle name="Normal 74 2 3 3" xfId="3956"/>
    <cellStyle name="Normal 74 2 3 4" xfId="3959"/>
    <cellStyle name="Normal 74 2 4" xfId="31798"/>
    <cellStyle name="Normal 74 2 4 2" xfId="19215"/>
    <cellStyle name="Normal 74 2 4 2 2" xfId="19219"/>
    <cellStyle name="Normal 74 2 4 2 3" xfId="19261"/>
    <cellStyle name="Normal 74 2 4 3" xfId="3963"/>
    <cellStyle name="Normal 74 2 4 4" xfId="3968"/>
    <cellStyle name="Normal 74 2 5" xfId="31800"/>
    <cellStyle name="Normal 74 2 5 2" xfId="31802"/>
    <cellStyle name="Normal 74 2 5 3" xfId="3975"/>
    <cellStyle name="Normal 74 2 6" xfId="31806"/>
    <cellStyle name="Normal 74 2 7" xfId="4517"/>
    <cellStyle name="Normal 74 3" xfId="31554"/>
    <cellStyle name="Normal 74 3 2" xfId="31808"/>
    <cellStyle name="Normal 74 3 2 2" xfId="31810"/>
    <cellStyle name="Normal 74 3 2 3" xfId="31812"/>
    <cellStyle name="Normal 74 3 3" xfId="31814"/>
    <cellStyle name="Normal 74 3 4" xfId="31816"/>
    <cellStyle name="Normal 74 4" xfId="31558"/>
    <cellStyle name="Normal 74 4 2" xfId="31818"/>
    <cellStyle name="Normal 74 4 2 2" xfId="31820"/>
    <cellStyle name="Normal 74 4 2 3" xfId="31822"/>
    <cellStyle name="Normal 74 4 3" xfId="31824"/>
    <cellStyle name="Normal 74 4 4" xfId="31826"/>
    <cellStyle name="Normal 74 5" xfId="31828"/>
    <cellStyle name="Normal 74 5 2" xfId="24543"/>
    <cellStyle name="Normal 74 5 2 2" xfId="24545"/>
    <cellStyle name="Normal 74 5 2 3" xfId="9939"/>
    <cellStyle name="Normal 74 5 3" xfId="24548"/>
    <cellStyle name="Normal 74 5 4" xfId="24552"/>
    <cellStyle name="Normal 74 6" xfId="31830"/>
    <cellStyle name="Normal 74 6 2" xfId="22529"/>
    <cellStyle name="Normal 74 6 2 2" xfId="22532"/>
    <cellStyle name="Normal 74 6 2 3" xfId="10085"/>
    <cellStyle name="Normal 74 6 3" xfId="22536"/>
    <cellStyle name="Normal 74 6 4" xfId="22539"/>
    <cellStyle name="Normal 74 7" xfId="31832"/>
    <cellStyle name="Normal 74 8" xfId="31834"/>
    <cellStyle name="Normal 75" xfId="31213"/>
    <cellStyle name="Normal 75 2" xfId="6516"/>
    <cellStyle name="Normal 75 2 2" xfId="6519"/>
    <cellStyle name="Normal 75 2 2 2" xfId="21317"/>
    <cellStyle name="Normal 75 2 2 2 2" xfId="11190"/>
    <cellStyle name="Normal 75 2 2 2 3" xfId="11196"/>
    <cellStyle name="Normal 75 2 2 3" xfId="4230"/>
    <cellStyle name="Normal 75 2 2 4" xfId="4238"/>
    <cellStyle name="Normal 75 2 3" xfId="6526"/>
    <cellStyle name="Normal 75 2 3 2" xfId="1601"/>
    <cellStyle name="Normal 75 2 3 2 2" xfId="6184"/>
    <cellStyle name="Normal 75 2 3 2 3" xfId="27466"/>
    <cellStyle name="Normal 75 2 3 3" xfId="4246"/>
    <cellStyle name="Normal 75 2 3 4" xfId="4254"/>
    <cellStyle name="Normal 75 2 4" xfId="21323"/>
    <cellStyle name="Normal 75 2 4 2" xfId="16992"/>
    <cellStyle name="Normal 75 2 4 2 2" xfId="6877"/>
    <cellStyle name="Normal 75 2 4 2 3" xfId="27493"/>
    <cellStyle name="Normal 75 2 4 3" xfId="4262"/>
    <cellStyle name="Normal 75 2 4 4" xfId="4269"/>
    <cellStyle name="Normal 75 2 5" xfId="21327"/>
    <cellStyle name="Normal 75 2 5 2" xfId="17003"/>
    <cellStyle name="Normal 75 2 5 3" xfId="4276"/>
    <cellStyle name="Normal 75 2 6" xfId="21333"/>
    <cellStyle name="Normal 75 2 7" xfId="21339"/>
    <cellStyle name="Normal 75 3" xfId="6532"/>
    <cellStyle name="Normal 75 3 2" xfId="1528"/>
    <cellStyle name="Normal 75 3 2 2" xfId="21367"/>
    <cellStyle name="Normal 75 3 2 3" xfId="21373"/>
    <cellStyle name="Normal 75 3 3" xfId="6536"/>
    <cellStyle name="Normal 75 3 4" xfId="21387"/>
    <cellStyle name="Normal 75 4" xfId="6543"/>
    <cellStyle name="Normal 75 4 2" xfId="1540"/>
    <cellStyle name="Normal 75 4 2 2" xfId="21502"/>
    <cellStyle name="Normal 75 4 2 3" xfId="21507"/>
    <cellStyle name="Normal 75 4 3" xfId="6547"/>
    <cellStyle name="Normal 75 4 4" xfId="21518"/>
    <cellStyle name="Normal 75 5" xfId="6552"/>
    <cellStyle name="Normal 75 5 2" xfId="197"/>
    <cellStyle name="Normal 75 5 2 2" xfId="16769"/>
    <cellStyle name="Normal 75 5 2 3" xfId="12063"/>
    <cellStyle name="Normal 75 5 3" xfId="6556"/>
    <cellStyle name="Normal 75 5 4" xfId="24570"/>
    <cellStyle name="Normal 75 6" xfId="3877"/>
    <cellStyle name="Normal 75 6 2" xfId="675"/>
    <cellStyle name="Normal 75 6 2 2" xfId="30064"/>
    <cellStyle name="Normal 75 6 2 3" xfId="30082"/>
    <cellStyle name="Normal 75 6 3" xfId="6561"/>
    <cellStyle name="Normal 75 6 4" xfId="31953"/>
    <cellStyle name="Normal 75 7" xfId="3098"/>
    <cellStyle name="Normal 75 8" xfId="3116"/>
    <cellStyle name="Normal 76" xfId="31217"/>
    <cellStyle name="Normal 76 2" xfId="6664"/>
    <cellStyle name="Normal 76 2 2" xfId="4938"/>
    <cellStyle name="Normal 76 2 2 2" xfId="31803"/>
    <cellStyle name="Normal 76 2 2 3" xfId="4514"/>
    <cellStyle name="Normal 76 2 3" xfId="6667"/>
    <cellStyle name="Normal 76 2 4" xfId="31955"/>
    <cellStyle name="Normal 76 3" xfId="31957"/>
    <cellStyle name="Normal 76 3 2" xfId="31959"/>
    <cellStyle name="Normal 76 3 2 2" xfId="21331"/>
    <cellStyle name="Normal 76 3 2 3" xfId="21337"/>
    <cellStyle name="Normal 76 3 3" xfId="31961"/>
    <cellStyle name="Normal 76 3 4" xfId="31963"/>
    <cellStyle name="Normal 76 4" xfId="31965"/>
    <cellStyle name="Normal 76 4 2" xfId="31967"/>
    <cellStyle name="Normal 76 4 2 2" xfId="31969"/>
    <cellStyle name="Normal 76 4 2 3" xfId="31972"/>
    <cellStyle name="Normal 76 4 3" xfId="31975"/>
    <cellStyle name="Normal 76 4 4" xfId="31977"/>
    <cellStyle name="Normal 76 5" xfId="31979"/>
    <cellStyle name="Normal 76 5 2" xfId="24588"/>
    <cellStyle name="Normal 76 5 2 2" xfId="24591"/>
    <cellStyle name="Normal 76 5 2 3" xfId="24595"/>
    <cellStyle name="Normal 76 5 3" xfId="24599"/>
    <cellStyle name="Normal 76 5 4" xfId="24605"/>
    <cellStyle name="Normal 76 6" xfId="31981"/>
    <cellStyle name="Normal 76 6 2" xfId="22755"/>
    <cellStyle name="Normal 76 6 2 2" xfId="31316"/>
    <cellStyle name="Normal 76 6 2 3" xfId="31321"/>
    <cellStyle name="Normal 76 6 3" xfId="31983"/>
    <cellStyle name="Normal 76 6 4" xfId="31985"/>
    <cellStyle name="Normal 76 7" xfId="31987"/>
    <cellStyle name="Normal 76 8" xfId="20498"/>
    <cellStyle name="Normal 77" xfId="18491"/>
    <cellStyle name="Normal 77 2" xfId="31989"/>
    <cellStyle name="Normal 77 2 2" xfId="31991"/>
    <cellStyle name="Normal 77 2 2 2" xfId="31993"/>
    <cellStyle name="Normal 77 2 2 3" xfId="4733"/>
    <cellStyle name="Normal 77 2 3" xfId="31995"/>
    <cellStyle name="Normal 77 2 4" xfId="31997"/>
    <cellStyle name="Normal 77 3" xfId="31999"/>
    <cellStyle name="Normal 77 3 2" xfId="32001"/>
    <cellStyle name="Normal 77 3 2 2" xfId="32005"/>
    <cellStyle name="Normal 77 3 2 3" xfId="32007"/>
    <cellStyle name="Normal 77 3 3" xfId="32010"/>
    <cellStyle name="Normal 77 3 4" xfId="32012"/>
    <cellStyle name="Normal 77 4" xfId="32014"/>
    <cellStyle name="Normal 77 4 2" xfId="32016"/>
    <cellStyle name="Normal 77 4 2 2" xfId="32020"/>
    <cellStyle name="Normal 77 4 2 3" xfId="32022"/>
    <cellStyle name="Normal 77 4 3" xfId="32025"/>
    <cellStyle name="Normal 77 4 4" xfId="5597"/>
    <cellStyle name="Normal 77 5" xfId="32027"/>
    <cellStyle name="Normal 77 5 2" xfId="24628"/>
    <cellStyle name="Normal 77 5 2 2" xfId="24633"/>
    <cellStyle name="Normal 77 5 2 3" xfId="24636"/>
    <cellStyle name="Normal 77 5 3" xfId="24641"/>
    <cellStyle name="Normal 77 5 4" xfId="5601"/>
    <cellStyle name="Normal 77 6" xfId="32029"/>
    <cellStyle name="Normal 77 6 2" xfId="22781"/>
    <cellStyle name="Normal 77 6 2 2" xfId="24094"/>
    <cellStyle name="Normal 77 6 2 3" xfId="24118"/>
    <cellStyle name="Normal 77 6 3" xfId="32031"/>
    <cellStyle name="Normal 77 6 4" xfId="1025"/>
    <cellStyle name="Normal 77 7" xfId="32033"/>
    <cellStyle name="Normal 77 8" xfId="20503"/>
    <cellStyle name="Normal 78" xfId="18494"/>
    <cellStyle name="Normal 78 2" xfId="32035"/>
    <cellStyle name="Normal 78 2 2" xfId="28370"/>
    <cellStyle name="Normal 78 2 2 2" xfId="32037"/>
    <cellStyle name="Normal 78 2 2 2 2" xfId="32039"/>
    <cellStyle name="Normal 78 2 2 2 3" xfId="32041"/>
    <cellStyle name="Normal 78 2 2 3" xfId="32043"/>
    <cellStyle name="Normal 78 2 2 4" xfId="32045"/>
    <cellStyle name="Normal 78 2 3" xfId="31288"/>
    <cellStyle name="Normal 78 2 3 2" xfId="31291"/>
    <cellStyle name="Normal 78 2 3 2 2" xfId="10216"/>
    <cellStyle name="Normal 78 2 3 2 3" xfId="10228"/>
    <cellStyle name="Normal 78 2 3 3" xfId="31294"/>
    <cellStyle name="Normal 78 2 3 4" xfId="31297"/>
    <cellStyle name="Normal 78 2 4" xfId="31300"/>
    <cellStyle name="Normal 78 2 4 2" xfId="20411"/>
    <cellStyle name="Normal 78 2 4 2 2" xfId="12603"/>
    <cellStyle name="Normal 78 2 4 2 3" xfId="12611"/>
    <cellStyle name="Normal 78 2 4 3" xfId="20415"/>
    <cellStyle name="Normal 78 2 4 4" xfId="20419"/>
    <cellStyle name="Normal 78 2 5" xfId="31303"/>
    <cellStyle name="Normal 78 2 5 2" xfId="31306"/>
    <cellStyle name="Normal 78 2 5 3" xfId="31310"/>
    <cellStyle name="Normal 78 2 6" xfId="31314"/>
    <cellStyle name="Normal 78 2 7" xfId="31319"/>
    <cellStyle name="Normal 78 3" xfId="32047"/>
    <cellStyle name="Normal 78 3 2" xfId="32049"/>
    <cellStyle name="Normal 78 3 2 2" xfId="32051"/>
    <cellStyle name="Normal 78 3 2 3" xfId="32053"/>
    <cellStyle name="Normal 78 3 3" xfId="31330"/>
    <cellStyle name="Normal 78 3 4" xfId="31338"/>
    <cellStyle name="Normal 78 4" xfId="32055"/>
    <cellStyle name="Normal 78 4 2" xfId="32057"/>
    <cellStyle name="Normal 78 4 2 2" xfId="16402"/>
    <cellStyle name="Normal 78 4 2 3" xfId="32059"/>
    <cellStyle name="Normal 78 4 3" xfId="31356"/>
    <cellStyle name="Normal 78 4 4" xfId="31360"/>
    <cellStyle name="Normal 78 5" xfId="32061"/>
    <cellStyle name="Normal 78 5 2" xfId="24664"/>
    <cellStyle name="Normal 78 5 2 2" xfId="20877"/>
    <cellStyle name="Normal 78 5 2 3" xfId="24667"/>
    <cellStyle name="Normal 78 5 3" xfId="24670"/>
    <cellStyle name="Normal 78 5 4" xfId="24678"/>
    <cellStyle name="Normal 78 6" xfId="32063"/>
    <cellStyle name="Normal 78 6 2" xfId="17852"/>
    <cellStyle name="Normal 78 6 2 2" xfId="20907"/>
    <cellStyle name="Normal 78 6 2 3" xfId="32065"/>
    <cellStyle name="Normal 78 6 3" xfId="31366"/>
    <cellStyle name="Normal 78 6 4" xfId="31374"/>
    <cellStyle name="Normal 78 7" xfId="32068"/>
    <cellStyle name="Normal 78 8" xfId="20507"/>
    <cellStyle name="Normal 79" xfId="32070"/>
    <cellStyle name="Normal 79 2" xfId="32072"/>
    <cellStyle name="Normal 79 2 2" xfId="28379"/>
    <cellStyle name="Normal 79 2 2 2" xfId="32074"/>
    <cellStyle name="Normal 79 2 2 2 2" xfId="15415"/>
    <cellStyle name="Normal 79 2 2 2 3" xfId="13729"/>
    <cellStyle name="Normal 79 2 2 3" xfId="32076"/>
    <cellStyle name="Normal 79 2 2 4" xfId="32078"/>
    <cellStyle name="Normal 79 2 3" xfId="31392"/>
    <cellStyle name="Normal 79 2 3 2" xfId="31395"/>
    <cellStyle name="Normal 79 2 3 2 2" xfId="15763"/>
    <cellStyle name="Normal 79 2 3 2 3" xfId="864"/>
    <cellStyle name="Normal 79 2 3 3" xfId="31398"/>
    <cellStyle name="Normal 79 2 3 4" xfId="32080"/>
    <cellStyle name="Normal 79 2 4" xfId="31401"/>
    <cellStyle name="Normal 79 2 4 2" xfId="32082"/>
    <cellStyle name="Normal 79 2 4 2 2" xfId="15501"/>
    <cellStyle name="Normal 79 2 4 2 3" xfId="32084"/>
    <cellStyle name="Normal 79 2 4 3" xfId="32086"/>
    <cellStyle name="Normal 79 2 4 4" xfId="32088"/>
    <cellStyle name="Normal 79 2 5" xfId="31404"/>
    <cellStyle name="Normal 79 2 5 2" xfId="32090"/>
    <cellStyle name="Normal 79 2 5 3" xfId="32092"/>
    <cellStyle name="Normal 79 2 6" xfId="32094"/>
    <cellStyle name="Normal 79 2 7" xfId="32096"/>
    <cellStyle name="Normal 79 3" xfId="32098"/>
    <cellStyle name="Normal 79 3 2" xfId="32100"/>
    <cellStyle name="Normal 79 3 2 2" xfId="32102"/>
    <cellStyle name="Normal 79 3 2 3" xfId="32104"/>
    <cellStyle name="Normal 79 3 3" xfId="31408"/>
    <cellStyle name="Normal 79 3 4" xfId="31413"/>
    <cellStyle name="Normal 79 4" xfId="32106"/>
    <cellStyle name="Normal 79 4 2" xfId="32108"/>
    <cellStyle name="Normal 79 4 2 2" xfId="32110"/>
    <cellStyle name="Normal 79 4 2 3" xfId="32112"/>
    <cellStyle name="Normal 79 4 3" xfId="31418"/>
    <cellStyle name="Normal 79 4 4" xfId="31423"/>
    <cellStyle name="Normal 79 5" xfId="32114"/>
    <cellStyle name="Normal 79 5 2" xfId="24710"/>
    <cellStyle name="Normal 79 5 2 2" xfId="24714"/>
    <cellStyle name="Normal 79 5 2 3" xfId="6936"/>
    <cellStyle name="Normal 79 5 3" xfId="24718"/>
    <cellStyle name="Normal 79 5 4" xfId="24726"/>
    <cellStyle name="Normal 79 6" xfId="32116"/>
    <cellStyle name="Normal 79 6 2" xfId="32118"/>
    <cellStyle name="Normal 79 6 2 2" xfId="32120"/>
    <cellStyle name="Normal 79 6 2 3" xfId="32122"/>
    <cellStyle name="Normal 79 6 3" xfId="31429"/>
    <cellStyle name="Normal 79 6 4" xfId="31432"/>
    <cellStyle name="Normal 79 7" xfId="32124"/>
    <cellStyle name="Normal 79 8" xfId="20511"/>
    <cellStyle name="Normal 8" xfId="32126"/>
    <cellStyle name="Normal 8 10" xfId="32127"/>
    <cellStyle name="Normal 8 10 2" xfId="4731"/>
    <cellStyle name="Normal 8 10 2 2" xfId="4735"/>
    <cellStyle name="Normal 8 10 2 2 2" xfId="32128"/>
    <cellStyle name="Normal 8 10 2 2 3" xfId="32129"/>
    <cellStyle name="Normal 8 10 2 3" xfId="4738"/>
    <cellStyle name="Normal 8 10 2 4" xfId="4450"/>
    <cellStyle name="Normal 8 10 3" xfId="4740"/>
    <cellStyle name="Normal 8 10 3 2" xfId="4744"/>
    <cellStyle name="Normal 8 10 3 2 2" xfId="32130"/>
    <cellStyle name="Normal 8 10 3 2 3" xfId="32131"/>
    <cellStyle name="Normal 8 10 3 3" xfId="4747"/>
    <cellStyle name="Normal 8 10 3 4" xfId="28583"/>
    <cellStyle name="Normal 8 10 4" xfId="4749"/>
    <cellStyle name="Normal 8 10 4 2" xfId="4753"/>
    <cellStyle name="Normal 8 10 4 2 2" xfId="32132"/>
    <cellStyle name="Normal 8 10 4 2 3" xfId="32133"/>
    <cellStyle name="Normal 8 10 4 3" xfId="4756"/>
    <cellStyle name="Normal 8 10 4 4" xfId="28586"/>
    <cellStyle name="Normal 8 10 5" xfId="4758"/>
    <cellStyle name="Normal 8 10 5 2" xfId="4761"/>
    <cellStyle name="Normal 8 10 5 2 2" xfId="32134"/>
    <cellStyle name="Normal 8 10 5 2 3" xfId="27912"/>
    <cellStyle name="Normal 8 10 5 3" xfId="4763"/>
    <cellStyle name="Normal 8 10 5 4" xfId="28591"/>
    <cellStyle name="Normal 8 10 6" xfId="4765"/>
    <cellStyle name="Normal 8 10 6 2" xfId="4769"/>
    <cellStyle name="Normal 8 10 6 2 2" xfId="13590"/>
    <cellStyle name="Normal 8 10 6 2 3" xfId="13625"/>
    <cellStyle name="Normal 8 10 6 3" xfId="4772"/>
    <cellStyle name="Normal 8 10 6 4" xfId="28599"/>
    <cellStyle name="Normal 8 10 7" xfId="4774"/>
    <cellStyle name="Normal 8 10 8" xfId="32135"/>
    <cellStyle name="Normal 8 11" xfId="32136"/>
    <cellStyle name="Normal 8 11 2" xfId="32137"/>
    <cellStyle name="Normal 8 11 2 2" xfId="32009"/>
    <cellStyle name="Normal 8 11 2 3" xfId="32138"/>
    <cellStyle name="Normal 8 11 3" xfId="13568"/>
    <cellStyle name="Normal 8 11 4" xfId="13570"/>
    <cellStyle name="Normal 8 12" xfId="32139"/>
    <cellStyle name="Normal 8 12 2" xfId="32140"/>
    <cellStyle name="Normal 8 12 2 2" xfId="32024"/>
    <cellStyle name="Normal 8 12 2 3" xfId="32141"/>
    <cellStyle name="Normal 8 12 3" xfId="32142"/>
    <cellStyle name="Normal 8 12 4" xfId="32143"/>
    <cellStyle name="Normal 8 13" xfId="32144"/>
    <cellStyle name="Normal 8 13 2" xfId="12937"/>
    <cellStyle name="Normal 8 13 2 2" xfId="24638"/>
    <cellStyle name="Normal 8 13 2 3" xfId="26718"/>
    <cellStyle name="Normal 8 13 3" xfId="12940"/>
    <cellStyle name="Normal 8 13 4" xfId="26721"/>
    <cellStyle name="Normal 8 14" xfId="32145"/>
    <cellStyle name="Normal 8 14 2" xfId="12969"/>
    <cellStyle name="Normal 8 14 2 2" xfId="24121"/>
    <cellStyle name="Normal 8 14 2 3" xfId="616"/>
    <cellStyle name="Normal 8 14 3" xfId="12972"/>
    <cellStyle name="Normal 8 14 4" xfId="32146"/>
    <cellStyle name="Normal 8 15" xfId="1097"/>
    <cellStyle name="Normal 8 15 2" xfId="12978"/>
    <cellStyle name="Normal 8 15 2 2" xfId="20576"/>
    <cellStyle name="Normal 8 15 2 3" xfId="2835"/>
    <cellStyle name="Normal 8 15 3" xfId="12981"/>
    <cellStyle name="Normal 8 15 4" xfId="32147"/>
    <cellStyle name="Normal 8 16" xfId="1110"/>
    <cellStyle name="Normal 8 17" xfId="32148"/>
    <cellStyle name="Normal 8 2" xfId="32149"/>
    <cellStyle name="Normal 8 2 2" xfId="32150"/>
    <cellStyle name="Normal 8 2 2 2" xfId="17125"/>
    <cellStyle name="Normal 8 2 2 2 2" xfId="32151"/>
    <cellStyle name="Normal 8 2 2 2 2 2" xfId="8414"/>
    <cellStyle name="Normal 8 2 2 2 2 3" xfId="7797"/>
    <cellStyle name="Normal 8 2 2 2 3" xfId="32152"/>
    <cellStyle name="Normal 8 2 2 2 4" xfId="32153"/>
    <cellStyle name="Normal 8 2 2 3" xfId="27920"/>
    <cellStyle name="Normal 8 2 2 3 2" xfId="32154"/>
    <cellStyle name="Normal 8 2 2 3 2 2" xfId="8542"/>
    <cellStyle name="Normal 8 2 2 3 2 3" xfId="8548"/>
    <cellStyle name="Normal 8 2 2 3 3" xfId="32155"/>
    <cellStyle name="Normal 8 2 2 3 4" xfId="32156"/>
    <cellStyle name="Normal 8 2 2 4" xfId="20905"/>
    <cellStyle name="Normal 8 2 2 4 2" xfId="32157"/>
    <cellStyle name="Normal 8 2 2 4 2 2" xfId="32158"/>
    <cellStyle name="Normal 8 2 2 4 2 3" xfId="23158"/>
    <cellStyle name="Normal 8 2 2 4 3" xfId="32159"/>
    <cellStyle name="Normal 8 2 2 4 4" xfId="32160"/>
    <cellStyle name="Normal 8 2 2 5" xfId="20909"/>
    <cellStyle name="Normal 8 2 2 6" xfId="32067"/>
    <cellStyle name="Normal 8 2 3" xfId="6426"/>
    <cellStyle name="Normal 8 2 3 2" xfId="32161"/>
    <cellStyle name="Normal 8 2 3 2 2" xfId="32162"/>
    <cellStyle name="Normal 8 2 3 2 2 2" xfId="32163"/>
    <cellStyle name="Normal 8 2 3 2 2 3" xfId="16985"/>
    <cellStyle name="Normal 8 2 3 2 3" xfId="32164"/>
    <cellStyle name="Normal 8 2 3 2 4" xfId="22047"/>
    <cellStyle name="Normal 8 2 3 3" xfId="32165"/>
    <cellStyle name="Normal 8 2 3 3 2" xfId="32166"/>
    <cellStyle name="Normal 8 2 3 3 2 2" xfId="20247"/>
    <cellStyle name="Normal 8 2 3 3 2 3" xfId="32167"/>
    <cellStyle name="Normal 8 2 3 3 3" xfId="32168"/>
    <cellStyle name="Normal 8 2 3 3 4" xfId="22053"/>
    <cellStyle name="Normal 8 2 3 4" xfId="32169"/>
    <cellStyle name="Normal 8 2 3 4 2" xfId="26255"/>
    <cellStyle name="Normal 8 2 3 4 2 2" xfId="26257"/>
    <cellStyle name="Normal 8 2 3 4 2 3" xfId="23195"/>
    <cellStyle name="Normal 8 2 3 4 3" xfId="26259"/>
    <cellStyle name="Normal 8 2 3 4 4" xfId="22059"/>
    <cellStyle name="Normal 8 2 3 5" xfId="31369"/>
    <cellStyle name="Normal 8 2 3 5 2" xfId="573"/>
    <cellStyle name="Normal 8 2 3 5 2 2" xfId="1838"/>
    <cellStyle name="Normal 8 2 3 5 2 3" xfId="1842"/>
    <cellStyle name="Normal 8 2 3 5 3" xfId="1850"/>
    <cellStyle name="Normal 8 2 3 5 4" xfId="1875"/>
    <cellStyle name="Normal 8 2 3 6" xfId="31371"/>
    <cellStyle name="Normal 8 2 3 6 2" xfId="26264"/>
    <cellStyle name="Normal 8 2 3 6 2 2" xfId="32170"/>
    <cellStyle name="Normal 8 2 3 6 2 3" xfId="32171"/>
    <cellStyle name="Normal 8 2 3 6 3" xfId="32172"/>
    <cellStyle name="Normal 8 2 3 6 4" xfId="32173"/>
    <cellStyle name="Normal 8 2 3 7" xfId="32174"/>
    <cellStyle name="Normal 8 2 3 8" xfId="32175"/>
    <cellStyle name="Normal 8 2 4" xfId="6428"/>
    <cellStyle name="Normal 8 2 4 2" xfId="32176"/>
    <cellStyle name="Normal 8 2 4 2 2" xfId="28921"/>
    <cellStyle name="Normal 8 2 4 2 3" xfId="28966"/>
    <cellStyle name="Normal 8 2 4 3" xfId="32177"/>
    <cellStyle name="Normal 8 2 4 4" xfId="32178"/>
    <cellStyle name="Normal 8 2 5" xfId="32179"/>
    <cellStyle name="Normal 8 2 5 2" xfId="32180"/>
    <cellStyle name="Normal 8 2 5 2 2" xfId="28981"/>
    <cellStyle name="Normal 8 2 5 2 3" xfId="26959"/>
    <cellStyle name="Normal 8 2 5 3" xfId="32181"/>
    <cellStyle name="Normal 8 2 5 4" xfId="32182"/>
    <cellStyle name="Normal 8 2 6" xfId="8806"/>
    <cellStyle name="Normal 8 2 6 2" xfId="8809"/>
    <cellStyle name="Normal 8 2 6 2 2" xfId="8812"/>
    <cellStyle name="Normal 8 2 6 2 3" xfId="8819"/>
    <cellStyle name="Normal 8 2 6 3" xfId="8838"/>
    <cellStyle name="Normal 8 2 6 4" xfId="8847"/>
    <cellStyle name="Normal 8 2 7" xfId="8880"/>
    <cellStyle name="Normal 8 2 8" xfId="8887"/>
    <cellStyle name="Normal 8 2_05 REPORT PAJAK DAN ACC" xfId="32183"/>
    <cellStyle name="Normal 8 3" xfId="32184"/>
    <cellStyle name="Normal 8 3 2" xfId="32185"/>
    <cellStyle name="Normal 8 3 2 2" xfId="32186"/>
    <cellStyle name="Normal 8 3 2 2 2" xfId="32187"/>
    <cellStyle name="Normal 8 3 2 2 3" xfId="32188"/>
    <cellStyle name="Normal 8 3 2 3" xfId="32189"/>
    <cellStyle name="Normal 8 3 2 4" xfId="32190"/>
    <cellStyle name="Normal 8 3 3" xfId="6430"/>
    <cellStyle name="Normal 8 3 3 2" xfId="6433"/>
    <cellStyle name="Normal 8 3 3 2 2" xfId="32191"/>
    <cellStyle name="Normal 8 3 3 2 3" xfId="32192"/>
    <cellStyle name="Normal 8 3 3 3" xfId="6435"/>
    <cellStyle name="Normal 8 3 3 4" xfId="32193"/>
    <cellStyle name="Normal 8 3 4" xfId="6437"/>
    <cellStyle name="Normal 8 3 4 2" xfId="516"/>
    <cellStyle name="Normal 8 3 4 2 2" xfId="32194"/>
    <cellStyle name="Normal 8 3 4 2 3" xfId="32195"/>
    <cellStyle name="Normal 8 3 4 3" xfId="523"/>
    <cellStyle name="Normal 8 3 4 4" xfId="32196"/>
    <cellStyle name="Normal 8 3 5" xfId="5064"/>
    <cellStyle name="Normal 8 3 5 2" xfId="538"/>
    <cellStyle name="Normal 8 3 5 2 2" xfId="32197"/>
    <cellStyle name="Normal 8 3 5 2 3" xfId="27001"/>
    <cellStyle name="Normal 8 3 5 3" xfId="546"/>
    <cellStyle name="Normal 8 3 5 4" xfId="32198"/>
    <cellStyle name="Normal 8 3 6" xfId="5068"/>
    <cellStyle name="Normal 8 3 6 2" xfId="8948"/>
    <cellStyle name="Normal 8 3 6 2 2" xfId="32199"/>
    <cellStyle name="Normal 8 3 6 2 3" xfId="32200"/>
    <cellStyle name="Normal 8 3 6 3" xfId="8951"/>
    <cellStyle name="Normal 8 3 6 4" xfId="32201"/>
    <cellStyle name="Normal 8 3 7" xfId="6439"/>
    <cellStyle name="Normal 8 3 8" xfId="8958"/>
    <cellStyle name="Normal 8 4" xfId="32202"/>
    <cellStyle name="Normal 8 4 2" xfId="32203"/>
    <cellStyle name="Normal 8 4 2 2" xfId="17273"/>
    <cellStyle name="Normal 8 4 2 2 2" xfId="17275"/>
    <cellStyle name="Normal 8 4 2 2 3" xfId="17277"/>
    <cellStyle name="Normal 8 4 2 3" xfId="17279"/>
    <cellStyle name="Normal 8 4 2 4" xfId="17283"/>
    <cellStyle name="Normal 8 4 3" xfId="6443"/>
    <cellStyle name="Normal 8 4 3 2" xfId="3688"/>
    <cellStyle name="Normal 8 4 3 2 2" xfId="17314"/>
    <cellStyle name="Normal 8 4 3 2 3" xfId="17316"/>
    <cellStyle name="Normal 8 4 3 3" xfId="17318"/>
    <cellStyle name="Normal 8 4 3 4" xfId="17320"/>
    <cellStyle name="Normal 8 4 4" xfId="6445"/>
    <cellStyle name="Normal 8 4 4 2" xfId="3708"/>
    <cellStyle name="Normal 8 4 4 2 2" xfId="17408"/>
    <cellStyle name="Normal 8 4 4 2 3" xfId="17410"/>
    <cellStyle name="Normal 8 4 4 3" xfId="17412"/>
    <cellStyle name="Normal 8 4 4 4" xfId="17416"/>
    <cellStyle name="Normal 8 4 5" xfId="32204"/>
    <cellStyle name="Normal 8 4 5 2" xfId="3743"/>
    <cellStyle name="Normal 8 4 5 2 2" xfId="29080"/>
    <cellStyle name="Normal 8 4 5 2 3" xfId="29095"/>
    <cellStyle name="Normal 8 4 5 3" xfId="32205"/>
    <cellStyle name="Normal 8 4 5 4" xfId="32206"/>
    <cellStyle name="Normal 8 4 6" xfId="9052"/>
    <cellStyle name="Normal 8 4 6 2" xfId="3761"/>
    <cellStyle name="Normal 8 4 6 2 2" xfId="10541"/>
    <cellStyle name="Normal 8 4 6 2 3" xfId="10567"/>
    <cellStyle name="Normal 8 4 6 3" xfId="9055"/>
    <cellStyle name="Normal 8 4 6 4" xfId="10609"/>
    <cellStyle name="Normal 8 4 7" xfId="9058"/>
    <cellStyle name="Normal 8 4 8" xfId="9063"/>
    <cellStyle name="Normal 8 5" xfId="23282"/>
    <cellStyle name="Normal 8 5 2" xfId="32207"/>
    <cellStyle name="Normal 8 5 2 2" xfId="23647"/>
    <cellStyle name="Normal 8 5 2 2 2" xfId="16197"/>
    <cellStyle name="Normal 8 5 2 2 3" xfId="16293"/>
    <cellStyle name="Normal 8 5 2 3" xfId="32208"/>
    <cellStyle name="Normal 8 5 2 4" xfId="16589"/>
    <cellStyle name="Normal 8 5 3" xfId="6447"/>
    <cellStyle name="Normal 8 5 3 2" xfId="32209"/>
    <cellStyle name="Normal 8 5 3 2 2" xfId="32210"/>
    <cellStyle name="Normal 8 5 3 2 3" xfId="29164"/>
    <cellStyle name="Normal 8 5 3 3" xfId="32211"/>
    <cellStyle name="Normal 8 5 3 4" xfId="16594"/>
    <cellStyle name="Normal 8 5 4" xfId="6449"/>
    <cellStyle name="Normal 8 5 4 2" xfId="32212"/>
    <cellStyle name="Normal 8 5 4 2 2" xfId="29522"/>
    <cellStyle name="Normal 8 5 4 2 3" xfId="29231"/>
    <cellStyle name="Normal 8 5 4 3" xfId="32213"/>
    <cellStyle name="Normal 8 5 4 4" xfId="16598"/>
    <cellStyle name="Normal 8 5 5" xfId="32214"/>
    <cellStyle name="Normal 8 5 5 2" xfId="32215"/>
    <cellStyle name="Normal 8 5 5 2 2" xfId="32216"/>
    <cellStyle name="Normal 8 5 5 2 3" xfId="29318"/>
    <cellStyle name="Normal 8 5 5 3" xfId="32217"/>
    <cellStyle name="Normal 8 5 5 4" xfId="32218"/>
    <cellStyle name="Normal 8 5 6" xfId="9096"/>
    <cellStyle name="Normal 8 5 6 2" xfId="9100"/>
    <cellStyle name="Normal 8 5 6 2 2" xfId="9104"/>
    <cellStyle name="Normal 8 5 6 2 3" xfId="9111"/>
    <cellStyle name="Normal 8 5 6 3" xfId="9128"/>
    <cellStyle name="Normal 8 5 6 4" xfId="9137"/>
    <cellStyle name="Normal 8 5 7" xfId="9157"/>
    <cellStyle name="Normal 8 5 8" xfId="9167"/>
    <cellStyle name="Normal 8 6" xfId="23284"/>
    <cellStyle name="Normal 8 6 2" xfId="32219"/>
    <cellStyle name="Normal 8 6 2 2" xfId="32220"/>
    <cellStyle name="Normal 8 6 2 2 2" xfId="32221"/>
    <cellStyle name="Normal 8 6 2 2 3" xfId="30475"/>
    <cellStyle name="Normal 8 6 2 3" xfId="32222"/>
    <cellStyle name="Normal 8 6 2 4" xfId="32223"/>
    <cellStyle name="Normal 8 6 3" xfId="6451"/>
    <cellStyle name="Normal 8 6 3 2" xfId="32224"/>
    <cellStyle name="Normal 8 6 3 2 2" xfId="24766"/>
    <cellStyle name="Normal 8 6 3 2 3" xfId="24774"/>
    <cellStyle name="Normal 8 6 3 3" xfId="32225"/>
    <cellStyle name="Normal 8 6 3 4" xfId="32226"/>
    <cellStyle name="Normal 8 6 4" xfId="6453"/>
    <cellStyle name="Normal 8 6 4 2" xfId="32227"/>
    <cellStyle name="Normal 8 6 4 2 2" xfId="32228"/>
    <cellStyle name="Normal 8 6 4 2 3" xfId="30494"/>
    <cellStyle name="Normal 8 6 4 3" xfId="32229"/>
    <cellStyle name="Normal 8 6 4 4" xfId="32230"/>
    <cellStyle name="Normal 8 6 5" xfId="32231"/>
    <cellStyle name="Normal 8 6 5 2" xfId="32232"/>
    <cellStyle name="Normal 8 6 5 2 2" xfId="32233"/>
    <cellStyle name="Normal 8 6 5 2 3" xfId="30506"/>
    <cellStyle name="Normal 8 6 5 3" xfId="32234"/>
    <cellStyle name="Normal 8 6 5 4" xfId="32235"/>
    <cellStyle name="Normal 8 6 6" xfId="9214"/>
    <cellStyle name="Normal 8 6 6 2" xfId="9218"/>
    <cellStyle name="Normal 8 6 6 2 2" xfId="9221"/>
    <cellStyle name="Normal 8 6 6 2 3" xfId="9229"/>
    <cellStyle name="Normal 8 6 6 3" xfId="9246"/>
    <cellStyle name="Normal 8 6 6 4" xfId="9256"/>
    <cellStyle name="Normal 8 6 7" xfId="9283"/>
    <cellStyle name="Normal 8 6 8" xfId="9291"/>
    <cellStyle name="Normal 8 7" xfId="32236"/>
    <cellStyle name="Normal 8 7 2" xfId="21721"/>
    <cellStyle name="Normal 8 7 2 2" xfId="32237"/>
    <cellStyle name="Normal 8 7 2 2 2" xfId="32238"/>
    <cellStyle name="Normal 8 7 2 2 3" xfId="31004"/>
    <cellStyle name="Normal 8 7 2 3" xfId="32239"/>
    <cellStyle name="Normal 8 7 2 4" xfId="32240"/>
    <cellStyle name="Normal 8 7 3" xfId="6457"/>
    <cellStyle name="Normal 8 7 3 2" xfId="25359"/>
    <cellStyle name="Normal 8 7 3 2 2" xfId="8357"/>
    <cellStyle name="Normal 8 7 3 2 3" xfId="8361"/>
    <cellStyle name="Normal 8 7 3 3" xfId="25366"/>
    <cellStyle name="Normal 8 7 3 4" xfId="25371"/>
    <cellStyle name="Normal 8 7 4" xfId="6461"/>
    <cellStyle name="Normal 8 7 4 2" xfId="7079"/>
    <cellStyle name="Normal 8 7 4 2 2" xfId="2998"/>
    <cellStyle name="Normal 8 7 4 2 3" xfId="7096"/>
    <cellStyle name="Normal 8 7 4 3" xfId="7108"/>
    <cellStyle name="Normal 8 7 4 4" xfId="5697"/>
    <cellStyle name="Normal 8 7 5" xfId="25420"/>
    <cellStyle name="Normal 8 7 5 2" xfId="25422"/>
    <cellStyle name="Normal 8 7 5 2 2" xfId="25424"/>
    <cellStyle name="Normal 8 7 5 2 3" xfId="25426"/>
    <cellStyle name="Normal 8 7 5 3" xfId="25428"/>
    <cellStyle name="Normal 8 7 5 4" xfId="25432"/>
    <cellStyle name="Normal 8 7 6" xfId="10916"/>
    <cellStyle name="Normal 8 7 6 2" xfId="11139"/>
    <cellStyle name="Normal 8 7 6 2 2" xfId="11144"/>
    <cellStyle name="Normal 8 7 6 2 3" xfId="11149"/>
    <cellStyle name="Normal 8 7 6 3" xfId="11162"/>
    <cellStyle name="Normal 8 7 6 4" xfId="11170"/>
    <cellStyle name="Normal 8 7 7" xfId="10921"/>
    <cellStyle name="Normal 8 7 8" xfId="11208"/>
    <cellStyle name="Normal 8 8" xfId="32241"/>
    <cellStyle name="Normal 8 8 2" xfId="32242"/>
    <cellStyle name="Normal 8 8 2 2" xfId="30673"/>
    <cellStyle name="Normal 8 8 2 2 2" xfId="30676"/>
    <cellStyle name="Normal 8 8 2 2 3" xfId="30685"/>
    <cellStyle name="Normal 8 8 2 3" xfId="30707"/>
    <cellStyle name="Normal 8 8 2 4" xfId="30720"/>
    <cellStyle name="Normal 8 8 3" xfId="25439"/>
    <cellStyle name="Normal 8 8 3 2" xfId="25441"/>
    <cellStyle name="Normal 8 8 3 2 2" xfId="1234"/>
    <cellStyle name="Normal 8 8 3 2 3" xfId="1"/>
    <cellStyle name="Normal 8 8 3 3" xfId="7341"/>
    <cellStyle name="Normal 8 8 3 4" xfId="7346"/>
    <cellStyle name="Normal 8 8 4" xfId="25445"/>
    <cellStyle name="Normal 8 8 4 2" xfId="25447"/>
    <cellStyle name="Normal 8 8 4 2 2" xfId="14246"/>
    <cellStyle name="Normal 8 8 4 2 3" xfId="14260"/>
    <cellStyle name="Normal 8 8 4 3" xfId="25451"/>
    <cellStyle name="Normal 8 8 4 4" xfId="30794"/>
    <cellStyle name="Normal 8 8 5" xfId="25455"/>
    <cellStyle name="Normal 8 8 5 2" xfId="25457"/>
    <cellStyle name="Normal 8 8 5 2 2" xfId="14832"/>
    <cellStyle name="Normal 8 8 5 2 3" xfId="14836"/>
    <cellStyle name="Normal 8 8 5 3" xfId="25461"/>
    <cellStyle name="Normal 8 8 5 4" xfId="30819"/>
    <cellStyle name="Normal 8 8 6" xfId="10929"/>
    <cellStyle name="Normal 8 8 6 2" xfId="2229"/>
    <cellStyle name="Normal 8 8 6 2 2" xfId="115"/>
    <cellStyle name="Normal 8 8 6 2 3" xfId="5252"/>
    <cellStyle name="Normal 8 8 6 3" xfId="6094"/>
    <cellStyle name="Normal 8 8 6 4" xfId="4214"/>
    <cellStyle name="Normal 8 8 7" xfId="10934"/>
    <cellStyle name="Normal 8 8 8" xfId="11419"/>
    <cellStyle name="Normal 8 9" xfId="32243"/>
    <cellStyle name="Normal 8 9 2" xfId="32244"/>
    <cellStyle name="Normal 8 9 2 2" xfId="32247"/>
    <cellStyle name="Normal 8 9 2 2 2" xfId="32250"/>
    <cellStyle name="Normal 8 9 2 2 3" xfId="31486"/>
    <cellStyle name="Normal 8 9 2 3" xfId="20581"/>
    <cellStyle name="Normal 8 9 2 4" xfId="20592"/>
    <cellStyle name="Normal 8 9 3" xfId="25467"/>
    <cellStyle name="Normal 8 9 3 2" xfId="12273"/>
    <cellStyle name="Normal 8 9 3 2 2" xfId="25471"/>
    <cellStyle name="Normal 8 9 3 2 3" xfId="25476"/>
    <cellStyle name="Normal 8 9 3 3" xfId="20622"/>
    <cellStyle name="Normal 8 9 3 4" xfId="20627"/>
    <cellStyle name="Normal 8 9 4" xfId="25491"/>
    <cellStyle name="Normal 8 9 4 2" xfId="12289"/>
    <cellStyle name="Normal 8 9 4 2 2" xfId="12294"/>
    <cellStyle name="Normal 8 9 4 2 3" xfId="12298"/>
    <cellStyle name="Normal 8 9 4 3" xfId="12302"/>
    <cellStyle name="Normal 8 9 4 4" xfId="12314"/>
    <cellStyle name="Normal 8 9 5" xfId="25493"/>
    <cellStyle name="Normal 8 9 5 2" xfId="12326"/>
    <cellStyle name="Normal 8 9 5 2 2" xfId="32253"/>
    <cellStyle name="Normal 8 9 5 2 3" xfId="32256"/>
    <cellStyle name="Normal 8 9 5 3" xfId="11001"/>
    <cellStyle name="Normal 8 9 5 4" xfId="20634"/>
    <cellStyle name="Normal 8 9 6" xfId="10942"/>
    <cellStyle name="Normal 8 9 6 2" xfId="1142"/>
    <cellStyle name="Normal 8 9 6 2 2" xfId="2194"/>
    <cellStyle name="Normal 8 9 6 2 3" xfId="2201"/>
    <cellStyle name="Normal 8 9 6 3" xfId="6812"/>
    <cellStyle name="Normal 8 9 6 4" xfId="6820"/>
    <cellStyle name="Normal 8 9 7" xfId="10947"/>
    <cellStyle name="Normal 8 9 8" xfId="11523"/>
    <cellStyle name="Normal 8_05 REPORT PAJAK DAN ACC" xfId="8767"/>
    <cellStyle name="Normal 80" xfId="31214"/>
    <cellStyle name="Normal 80 2" xfId="6517"/>
    <cellStyle name="Normal 80 2 2" xfId="6520"/>
    <cellStyle name="Normal 80 2 2 2" xfId="21318"/>
    <cellStyle name="Normal 80 2 2 2 2" xfId="11191"/>
    <cellStyle name="Normal 80 2 2 2 3" xfId="11197"/>
    <cellStyle name="Normal 80 2 2 3" xfId="4231"/>
    <cellStyle name="Normal 80 2 2 4" xfId="4239"/>
    <cellStyle name="Normal 80 2 3" xfId="6527"/>
    <cellStyle name="Normal 80 2 3 2" xfId="1602"/>
    <cellStyle name="Normal 80 2 3 2 2" xfId="6185"/>
    <cellStyle name="Normal 80 2 3 2 3" xfId="27467"/>
    <cellStyle name="Normal 80 2 3 3" xfId="4247"/>
    <cellStyle name="Normal 80 2 3 4" xfId="4255"/>
    <cellStyle name="Normal 80 2 4" xfId="21324"/>
    <cellStyle name="Normal 80 2 4 2" xfId="16993"/>
    <cellStyle name="Normal 80 2 4 2 2" xfId="6878"/>
    <cellStyle name="Normal 80 2 4 2 3" xfId="27494"/>
    <cellStyle name="Normal 80 2 4 3" xfId="4263"/>
    <cellStyle name="Normal 80 2 4 4" xfId="4270"/>
    <cellStyle name="Normal 80 2 5" xfId="21328"/>
    <cellStyle name="Normal 80 2 5 2" xfId="17004"/>
    <cellStyle name="Normal 80 2 5 3" xfId="4277"/>
    <cellStyle name="Normal 80 2 6" xfId="21334"/>
    <cellStyle name="Normal 80 2 7" xfId="21340"/>
    <cellStyle name="Normal 80 3" xfId="6533"/>
    <cellStyle name="Normal 80 3 2" xfId="1529"/>
    <cellStyle name="Normal 80 3 2 2" xfId="21368"/>
    <cellStyle name="Normal 80 3 2 3" xfId="21374"/>
    <cellStyle name="Normal 80 3 3" xfId="6537"/>
    <cellStyle name="Normal 80 3 4" xfId="21388"/>
    <cellStyle name="Normal 80 4" xfId="6544"/>
    <cellStyle name="Normal 80 4 2" xfId="1541"/>
    <cellStyle name="Normal 80 4 2 2" xfId="21503"/>
    <cellStyle name="Normal 80 4 2 3" xfId="21508"/>
    <cellStyle name="Normal 80 4 3" xfId="6548"/>
    <cellStyle name="Normal 80 4 4" xfId="21519"/>
    <cellStyle name="Normal 80 5" xfId="6553"/>
    <cellStyle name="Normal 80 5 2" xfId="198"/>
    <cellStyle name="Normal 80 5 2 2" xfId="16770"/>
    <cellStyle name="Normal 80 5 2 3" xfId="12064"/>
    <cellStyle name="Normal 80 5 3" xfId="6557"/>
    <cellStyle name="Normal 80 5 4" xfId="24571"/>
    <cellStyle name="Normal 80 6" xfId="3878"/>
    <cellStyle name="Normal 80 6 2" xfId="676"/>
    <cellStyle name="Normal 80 6 2 2" xfId="30065"/>
    <cellStyle name="Normal 80 6 2 3" xfId="30083"/>
    <cellStyle name="Normal 80 6 3" xfId="6562"/>
    <cellStyle name="Normal 80 6 4" xfId="31954"/>
    <cellStyle name="Normal 80 7" xfId="3099"/>
    <cellStyle name="Normal 80 8" xfId="3117"/>
    <cellStyle name="Normal 81" xfId="31218"/>
    <cellStyle name="Normal 81 2" xfId="6665"/>
    <cellStyle name="Normal 81 2 2" xfId="4939"/>
    <cellStyle name="Normal 81 2 2 2" xfId="31804"/>
    <cellStyle name="Normal 81 2 2 2 2" xfId="32257"/>
    <cellStyle name="Normal 81 2 2 2 3" xfId="2576"/>
    <cellStyle name="Normal 81 2 2 3" xfId="4515"/>
    <cellStyle name="Normal 81 2 2 4" xfId="4530"/>
    <cellStyle name="Normal 81 2 3" xfId="6668"/>
    <cellStyle name="Normal 81 2 3 2" xfId="32258"/>
    <cellStyle name="Normal 81 2 3 2 2" xfId="32259"/>
    <cellStyle name="Normal 81 2 3 2 3" xfId="2111"/>
    <cellStyle name="Normal 81 2 3 3" xfId="4556"/>
    <cellStyle name="Normal 81 2 3 4" xfId="4559"/>
    <cellStyle name="Normal 81 2 4" xfId="31956"/>
    <cellStyle name="Normal 81 2 4 2" xfId="32260"/>
    <cellStyle name="Normal 81 2 4 2 2" xfId="32261"/>
    <cellStyle name="Normal 81 2 4 2 3" xfId="2710"/>
    <cellStyle name="Normal 81 2 4 3" xfId="4561"/>
    <cellStyle name="Normal 81 2 4 4" xfId="4566"/>
    <cellStyle name="Normal 81 2 5" xfId="32262"/>
    <cellStyle name="Normal 81 2 5 2" xfId="32263"/>
    <cellStyle name="Normal 81 2 5 3" xfId="4568"/>
    <cellStyle name="Normal 81 2 6" xfId="31971"/>
    <cellStyle name="Normal 81 2 7" xfId="31974"/>
    <cellStyle name="Normal 81 3" xfId="31958"/>
    <cellStyle name="Normal 81 3 2" xfId="31960"/>
    <cellStyle name="Normal 81 3 2 2" xfId="21332"/>
    <cellStyle name="Normal 81 3 2 3" xfId="21338"/>
    <cellStyle name="Normal 81 3 3" xfId="31962"/>
    <cellStyle name="Normal 81 3 4" xfId="31964"/>
    <cellStyle name="Normal 81 4" xfId="31966"/>
    <cellStyle name="Normal 81 4 2" xfId="31968"/>
    <cellStyle name="Normal 81 4 2 2" xfId="31970"/>
    <cellStyle name="Normal 81 4 2 3" xfId="31973"/>
    <cellStyle name="Normal 81 4 3" xfId="31976"/>
    <cellStyle name="Normal 81 4 4" xfId="31978"/>
    <cellStyle name="Normal 81 5" xfId="31980"/>
    <cellStyle name="Normal 81 5 2" xfId="24589"/>
    <cellStyle name="Normal 81 5 2 2" xfId="24592"/>
    <cellStyle name="Normal 81 5 2 3" xfId="24596"/>
    <cellStyle name="Normal 81 5 3" xfId="24600"/>
    <cellStyle name="Normal 81 5 4" xfId="24606"/>
    <cellStyle name="Normal 81 6" xfId="31982"/>
    <cellStyle name="Normal 81 6 2" xfId="22756"/>
    <cellStyle name="Normal 81 6 2 2" xfId="31317"/>
    <cellStyle name="Normal 81 6 2 3" xfId="31322"/>
    <cellStyle name="Normal 81 6 3" xfId="31984"/>
    <cellStyle name="Normal 81 6 4" xfId="31986"/>
    <cellStyle name="Normal 81 7" xfId="31988"/>
    <cellStyle name="Normal 81 8" xfId="20499"/>
    <cellStyle name="Normal 82" xfId="18492"/>
    <cellStyle name="Normal 82 2" xfId="31990"/>
    <cellStyle name="Normal 82 2 2" xfId="31992"/>
    <cellStyle name="Normal 82 2 2 2" xfId="31994"/>
    <cellStyle name="Normal 82 2 2 2 2" xfId="23329"/>
    <cellStyle name="Normal 82 2 2 2 3" xfId="32264"/>
    <cellStyle name="Normal 82 2 2 3" xfId="4734"/>
    <cellStyle name="Normal 82 2 2 4" xfId="4737"/>
    <cellStyle name="Normal 82 2 3" xfId="31996"/>
    <cellStyle name="Normal 82 2 3 2" xfId="32265"/>
    <cellStyle name="Normal 82 2 3 2 2" xfId="32266"/>
    <cellStyle name="Normal 82 2 3 2 3" xfId="32267"/>
    <cellStyle name="Normal 82 2 3 3" xfId="4743"/>
    <cellStyle name="Normal 82 2 3 4" xfId="4746"/>
    <cellStyle name="Normal 82 2 4" xfId="31998"/>
    <cellStyle name="Normal 82 2 4 2" xfId="32268"/>
    <cellStyle name="Normal 82 2 4 2 2" xfId="32269"/>
    <cellStyle name="Normal 82 2 4 2 3" xfId="32270"/>
    <cellStyle name="Normal 82 2 4 3" xfId="4752"/>
    <cellStyle name="Normal 82 2 4 4" xfId="4755"/>
    <cellStyle name="Normal 82 2 5" xfId="32271"/>
    <cellStyle name="Normal 82 2 5 2" xfId="32272"/>
    <cellStyle name="Normal 82 2 5 3" xfId="4760"/>
    <cellStyle name="Normal 82 2 6" xfId="24590"/>
    <cellStyle name="Normal 82 2 7" xfId="24594"/>
    <cellStyle name="Normal 82 3" xfId="32000"/>
    <cellStyle name="Normal 82 3 2" xfId="32002"/>
    <cellStyle name="Normal 82 3 2 2" xfId="32006"/>
    <cellStyle name="Normal 82 3 2 3" xfId="32008"/>
    <cellStyle name="Normal 82 3 3" xfId="32011"/>
    <cellStyle name="Normal 82 3 4" xfId="32013"/>
    <cellStyle name="Normal 82 4" xfId="32015"/>
    <cellStyle name="Normal 82 4 2" xfId="32017"/>
    <cellStyle name="Normal 82 4 2 2" xfId="32021"/>
    <cellStyle name="Normal 82 4 2 3" xfId="32023"/>
    <cellStyle name="Normal 82 4 3" xfId="32026"/>
    <cellStyle name="Normal 82 4 4" xfId="5598"/>
    <cellStyle name="Normal 82 5" xfId="32028"/>
    <cellStyle name="Normal 82 5 2" xfId="24629"/>
    <cellStyle name="Normal 82 5 2 2" xfId="24634"/>
    <cellStyle name="Normal 82 5 2 3" xfId="24637"/>
    <cellStyle name="Normal 82 5 3" xfId="24642"/>
    <cellStyle name="Normal 82 5 4" xfId="5602"/>
    <cellStyle name="Normal 82 6" xfId="32030"/>
    <cellStyle name="Normal 82 6 2" xfId="22782"/>
    <cellStyle name="Normal 82 6 2 2" xfId="24095"/>
    <cellStyle name="Normal 82 6 2 3" xfId="24119"/>
    <cellStyle name="Normal 82 6 3" xfId="32032"/>
    <cellStyle name="Normal 82 6 4" xfId="1026"/>
    <cellStyle name="Normal 82 7" xfId="32034"/>
    <cellStyle name="Normal 82 8" xfId="20504"/>
    <cellStyle name="Normal 83" xfId="18495"/>
    <cellStyle name="Normal 83 2" xfId="32036"/>
    <cellStyle name="Normal 83 2 2" xfId="28371"/>
    <cellStyle name="Normal 83 2 2 2" xfId="32038"/>
    <cellStyle name="Normal 83 2 2 2 2" xfId="32040"/>
    <cellStyle name="Normal 83 2 2 2 3" xfId="32042"/>
    <cellStyle name="Normal 83 2 2 3" xfId="32044"/>
    <cellStyle name="Normal 83 2 2 4" xfId="32046"/>
    <cellStyle name="Normal 83 2 3" xfId="31289"/>
    <cellStyle name="Normal 83 2 3 2" xfId="31292"/>
    <cellStyle name="Normal 83 2 3 2 2" xfId="10217"/>
    <cellStyle name="Normal 83 2 3 2 3" xfId="10229"/>
    <cellStyle name="Normal 83 2 3 3" xfId="31295"/>
    <cellStyle name="Normal 83 2 3 4" xfId="31298"/>
    <cellStyle name="Normal 83 2 4" xfId="31301"/>
    <cellStyle name="Normal 83 2 4 2" xfId="20412"/>
    <cellStyle name="Normal 83 2 4 2 2" xfId="12604"/>
    <cellStyle name="Normal 83 2 4 2 3" xfId="12612"/>
    <cellStyle name="Normal 83 2 4 3" xfId="20416"/>
    <cellStyle name="Normal 83 2 4 4" xfId="20420"/>
    <cellStyle name="Normal 83 2 5" xfId="31304"/>
    <cellStyle name="Normal 83 2 5 2" xfId="31307"/>
    <cellStyle name="Normal 83 2 5 3" xfId="31311"/>
    <cellStyle name="Normal 83 2 6" xfId="31315"/>
    <cellStyle name="Normal 83 2 7" xfId="31320"/>
    <cellStyle name="Normal 83 3" xfId="32048"/>
    <cellStyle name="Normal 83 3 2" xfId="32050"/>
    <cellStyle name="Normal 83 3 2 2" xfId="32052"/>
    <cellStyle name="Normal 83 3 2 3" xfId="32054"/>
    <cellStyle name="Normal 83 3 3" xfId="31331"/>
    <cellStyle name="Normal 83 3 4" xfId="31339"/>
    <cellStyle name="Normal 83 4" xfId="32056"/>
    <cellStyle name="Normal 83 4 2" xfId="32058"/>
    <cellStyle name="Normal 83 4 2 2" xfId="16403"/>
    <cellStyle name="Normal 83 4 2 3" xfId="32060"/>
    <cellStyle name="Normal 83 4 3" xfId="31357"/>
    <cellStyle name="Normal 83 4 4" xfId="31361"/>
    <cellStyle name="Normal 83 5" xfId="32062"/>
    <cellStyle name="Normal 83 5 2" xfId="24665"/>
    <cellStyle name="Normal 83 5 2 2" xfId="20878"/>
    <cellStyle name="Normal 83 5 2 3" xfId="24668"/>
    <cellStyle name="Normal 83 5 3" xfId="24671"/>
    <cellStyle name="Normal 83 5 4" xfId="24679"/>
    <cellStyle name="Normal 83 6" xfId="32064"/>
    <cellStyle name="Normal 83 6 2" xfId="17853"/>
    <cellStyle name="Normal 83 6 2 2" xfId="20908"/>
    <cellStyle name="Normal 83 6 2 3" xfId="32066"/>
    <cellStyle name="Normal 83 6 3" xfId="31367"/>
    <cellStyle name="Normal 83 6 4" xfId="31375"/>
    <cellStyle name="Normal 83 7" xfId="32069"/>
    <cellStyle name="Normal 83 8" xfId="20508"/>
    <cellStyle name="Normal 84" xfId="32071"/>
    <cellStyle name="Normal 84 2" xfId="32073"/>
    <cellStyle name="Normal 84 2 2" xfId="28380"/>
    <cellStyle name="Normal 84 2 2 2" xfId="32075"/>
    <cellStyle name="Normal 84 2 2 2 2" xfId="15416"/>
    <cellStyle name="Normal 84 2 2 2 3" xfId="13730"/>
    <cellStyle name="Normal 84 2 2 3" xfId="32077"/>
    <cellStyle name="Normal 84 2 2 4" xfId="32079"/>
    <cellStyle name="Normal 84 2 3" xfId="31393"/>
    <cellStyle name="Normal 84 2 3 2" xfId="31396"/>
    <cellStyle name="Normal 84 2 3 2 2" xfId="15764"/>
    <cellStyle name="Normal 84 2 3 2 3" xfId="865"/>
    <cellStyle name="Normal 84 2 3 3" xfId="31399"/>
    <cellStyle name="Normal 84 2 3 4" xfId="32081"/>
    <cellStyle name="Normal 84 2 4" xfId="31402"/>
    <cellStyle name="Normal 84 2 4 2" xfId="32083"/>
    <cellStyle name="Normal 84 2 4 2 2" xfId="15502"/>
    <cellStyle name="Normal 84 2 4 2 3" xfId="32085"/>
    <cellStyle name="Normal 84 2 4 3" xfId="32087"/>
    <cellStyle name="Normal 84 2 4 4" xfId="32089"/>
    <cellStyle name="Normal 84 2 5" xfId="31405"/>
    <cellStyle name="Normal 84 2 5 2" xfId="32091"/>
    <cellStyle name="Normal 84 2 5 3" xfId="32093"/>
    <cellStyle name="Normal 84 2 6" xfId="32095"/>
    <cellStyle name="Normal 84 2 7" xfId="32097"/>
    <cellStyle name="Normal 84 3" xfId="32099"/>
    <cellStyle name="Normal 84 3 2" xfId="32101"/>
    <cellStyle name="Normal 84 3 2 2" xfId="32103"/>
    <cellStyle name="Normal 84 3 2 3" xfId="32105"/>
    <cellStyle name="Normal 84 3 3" xfId="31409"/>
    <cellStyle name="Normal 84 3 4" xfId="31414"/>
    <cellStyle name="Normal 84 4" xfId="32107"/>
    <cellStyle name="Normal 84 4 2" xfId="32109"/>
    <cellStyle name="Normal 84 4 2 2" xfId="32111"/>
    <cellStyle name="Normal 84 4 2 3" xfId="32113"/>
    <cellStyle name="Normal 84 4 3" xfId="31419"/>
    <cellStyle name="Normal 84 4 4" xfId="31424"/>
    <cellStyle name="Normal 84 5" xfId="32115"/>
    <cellStyle name="Normal 84 5 2" xfId="24711"/>
    <cellStyle name="Normal 84 5 2 2" xfId="24715"/>
    <cellStyle name="Normal 84 5 2 3" xfId="6937"/>
    <cellStyle name="Normal 84 5 3" xfId="24719"/>
    <cellStyle name="Normal 84 5 4" xfId="24727"/>
    <cellStyle name="Normal 84 6" xfId="32117"/>
    <cellStyle name="Normal 84 6 2" xfId="32119"/>
    <cellStyle name="Normal 84 6 2 2" xfId="32121"/>
    <cellStyle name="Normal 84 6 2 3" xfId="32123"/>
    <cellStyle name="Normal 84 6 3" xfId="31430"/>
    <cellStyle name="Normal 84 6 4" xfId="31433"/>
    <cellStyle name="Normal 84 7" xfId="32125"/>
    <cellStyle name="Normal 84 8" xfId="20512"/>
    <cellStyle name="Normal 85" xfId="32273"/>
    <cellStyle name="Normal 85 2" xfId="6704"/>
    <cellStyle name="Normal 85 2 2" xfId="6709"/>
    <cellStyle name="Normal 85 2 2 2" xfId="32275"/>
    <cellStyle name="Normal 85 2 2 2 2" xfId="26921"/>
    <cellStyle name="Normal 85 2 2 2 3" xfId="26927"/>
    <cellStyle name="Normal 85 2 2 3" xfId="32277"/>
    <cellStyle name="Normal 85 2 2 4" xfId="32279"/>
    <cellStyle name="Normal 85 2 3" xfId="6712"/>
    <cellStyle name="Normal 85 2 3 2" xfId="31439"/>
    <cellStyle name="Normal 85 2 3 2 2" xfId="26954"/>
    <cellStyle name="Normal 85 2 3 2 3" xfId="26962"/>
    <cellStyle name="Normal 85 2 3 3" xfId="31442"/>
    <cellStyle name="Normal 85 2 3 4" xfId="32281"/>
    <cellStyle name="Normal 85 2 4" xfId="31445"/>
    <cellStyle name="Normal 85 2 4 2" xfId="32283"/>
    <cellStyle name="Normal 85 2 4 2 2" xfId="26998"/>
    <cellStyle name="Normal 85 2 4 2 3" xfId="27004"/>
    <cellStyle name="Normal 85 2 4 3" xfId="28915"/>
    <cellStyle name="Normal 85 2 4 4" xfId="16650"/>
    <cellStyle name="Normal 85 2 5" xfId="31448"/>
    <cellStyle name="Normal 85 2 5 2" xfId="32285"/>
    <cellStyle name="Normal 85 2 5 3" xfId="9359"/>
    <cellStyle name="Normal 85 2 6" xfId="32287"/>
    <cellStyle name="Normal 85 2 7" xfId="32289"/>
    <cellStyle name="Normal 85 3" xfId="6717"/>
    <cellStyle name="Normal 85 3 2" xfId="1833"/>
    <cellStyle name="Normal 85 3 2 2" xfId="11934"/>
    <cellStyle name="Normal 85 3 2 3" xfId="32291"/>
    <cellStyle name="Normal 85 3 3" xfId="6721"/>
    <cellStyle name="Normal 85 3 4" xfId="31454"/>
    <cellStyle name="Normal 85 4" xfId="6726"/>
    <cellStyle name="Normal 85 4 2" xfId="1845"/>
    <cellStyle name="Normal 85 4 2 2" xfId="32293"/>
    <cellStyle name="Normal 85 4 2 3" xfId="32295"/>
    <cellStyle name="Normal 85 4 3" xfId="6730"/>
    <cellStyle name="Normal 85 4 4" xfId="31459"/>
    <cellStyle name="Normal 85 5" xfId="6735"/>
    <cellStyle name="Normal 85 5 2" xfId="1868"/>
    <cellStyle name="Normal 85 5 2 2" xfId="16516"/>
    <cellStyle name="Normal 85 5 2 3" xfId="16526"/>
    <cellStyle name="Normal 85 5 3" xfId="6739"/>
    <cellStyle name="Normal 85 5 4" xfId="24758"/>
    <cellStyle name="Normal 85 6" xfId="3995"/>
    <cellStyle name="Normal 85 6 2" xfId="1889"/>
    <cellStyle name="Normal 85 6 2 2" xfId="16955"/>
    <cellStyle name="Normal 85 6 2 3" xfId="16962"/>
    <cellStyle name="Normal 85 6 3" xfId="6746"/>
    <cellStyle name="Normal 85 6 4" xfId="31466"/>
    <cellStyle name="Normal 85 7" xfId="4000"/>
    <cellStyle name="Normal 85 8" xfId="6771"/>
    <cellStyle name="Normal 86" xfId="32297"/>
    <cellStyle name="Normal 86 2" xfId="6789"/>
    <cellStyle name="Normal 86 2 2" xfId="2633"/>
    <cellStyle name="Normal 86 2 2 2" xfId="20009"/>
    <cellStyle name="Normal 86 2 2 2 2" xfId="5802"/>
    <cellStyle name="Normal 86 2 2 2 3" xfId="32299"/>
    <cellStyle name="Normal 86 2 2 3" xfId="32301"/>
    <cellStyle name="Normal 86 2 2 4" xfId="32303"/>
    <cellStyle name="Normal 86 2 3" xfId="6792"/>
    <cellStyle name="Normal 86 2 3 2" xfId="20016"/>
    <cellStyle name="Normal 86 2 3 2 2" xfId="32305"/>
    <cellStyle name="Normal 86 2 3 2 3" xfId="32307"/>
    <cellStyle name="Normal 86 2 3 3" xfId="31473"/>
    <cellStyle name="Normal 86 2 3 4" xfId="32309"/>
    <cellStyle name="Normal 86 2 4" xfId="31476"/>
    <cellStyle name="Normal 86 2 4 2" xfId="20023"/>
    <cellStyle name="Normal 86 2 4 2 2" xfId="32311"/>
    <cellStyle name="Normal 86 2 4 2 3" xfId="32313"/>
    <cellStyle name="Normal 86 2 4 3" xfId="32315"/>
    <cellStyle name="Normal 86 2 4 4" xfId="29002"/>
    <cellStyle name="Normal 86 2 5" xfId="31479"/>
    <cellStyle name="Normal 86 2 5 2" xfId="32317"/>
    <cellStyle name="Normal 86 2 5 3" xfId="28976"/>
    <cellStyle name="Normal 86 2 6" xfId="32319"/>
    <cellStyle name="Normal 86 2 7" xfId="32321"/>
    <cellStyle name="Normal 86 3" xfId="32245"/>
    <cellStyle name="Normal 86 3 2" xfId="32248"/>
    <cellStyle name="Normal 86 3 2 2" xfId="20074"/>
    <cellStyle name="Normal 86 3 2 3" xfId="32323"/>
    <cellStyle name="Normal 86 3 3" xfId="31483"/>
    <cellStyle name="Normal 86 3 4" xfId="31488"/>
    <cellStyle name="Normal 86 4" xfId="20579"/>
    <cellStyle name="Normal 86 4 2" xfId="20583"/>
    <cellStyle name="Normal 86 4 2 2" xfId="20194"/>
    <cellStyle name="Normal 86 4 2 3" xfId="5092"/>
    <cellStyle name="Normal 86 4 3" xfId="20586"/>
    <cellStyle name="Normal 86 4 4" xfId="31493"/>
    <cellStyle name="Normal 86 5" xfId="20590"/>
    <cellStyle name="Normal 86 5 2" xfId="20594"/>
    <cellStyle name="Normal 86 5 2 2" xfId="20240"/>
    <cellStyle name="Normal 86 5 2 3" xfId="24785"/>
    <cellStyle name="Normal 86 5 3" xfId="20599"/>
    <cellStyle name="Normal 86 5 4" xfId="24789"/>
    <cellStyle name="Normal 86 6" xfId="20605"/>
    <cellStyle name="Normal 86 6 2" xfId="20608"/>
    <cellStyle name="Normal 86 6 2 2" xfId="32325"/>
    <cellStyle name="Normal 86 6 2 3" xfId="32327"/>
    <cellStyle name="Normal 86 6 3" xfId="10729"/>
    <cellStyle name="Normal 86 6 4" xfId="10756"/>
    <cellStyle name="Normal 86 7" xfId="20611"/>
    <cellStyle name="Normal 86 8" xfId="20614"/>
    <cellStyle name="Normal 87" xfId="11795"/>
    <cellStyle name="Normal 87 2" xfId="12268"/>
    <cellStyle name="Normal 87 2 2" xfId="32329"/>
    <cellStyle name="Normal 87 2 2 2" xfId="32331"/>
    <cellStyle name="Normal 87 2 2 2 2" xfId="32333"/>
    <cellStyle name="Normal 87 2 2 2 3" xfId="16783"/>
    <cellStyle name="Normal 87 2 2 3" xfId="32335"/>
    <cellStyle name="Normal 87 2 2 4" xfId="30915"/>
    <cellStyle name="Normal 87 2 3" xfId="31499"/>
    <cellStyle name="Normal 87 2 3 2" xfId="31502"/>
    <cellStyle name="Normal 87 2 3 2 2" xfId="7459"/>
    <cellStyle name="Normal 87 2 3 2 3" xfId="7465"/>
    <cellStyle name="Normal 87 2 3 3" xfId="31505"/>
    <cellStyle name="Normal 87 2 3 4" xfId="32337"/>
    <cellStyle name="Normal 87 2 4" xfId="31508"/>
    <cellStyle name="Normal 87 2 4 2" xfId="5579"/>
    <cellStyle name="Normal 87 2 4 2 2" xfId="5585"/>
    <cellStyle name="Normal 87 2 4 2 3" xfId="5591"/>
    <cellStyle name="Normal 87 2 4 3" xfId="5692"/>
    <cellStyle name="Normal 87 2 4 4" xfId="32339"/>
    <cellStyle name="Normal 87 2 5" xfId="31511"/>
    <cellStyle name="Normal 87 2 5 2" xfId="32341"/>
    <cellStyle name="Normal 87 2 5 3" xfId="32343"/>
    <cellStyle name="Normal 87 2 6" xfId="32345"/>
    <cellStyle name="Normal 87 2 7" xfId="32347"/>
    <cellStyle name="Normal 87 3" xfId="12271"/>
    <cellStyle name="Normal 87 3 2" xfId="25469"/>
    <cellStyle name="Normal 87 3 2 2" xfId="32349"/>
    <cellStyle name="Normal 87 3 2 3" xfId="32351"/>
    <cellStyle name="Normal 87 3 3" xfId="25473"/>
    <cellStyle name="Normal 87 3 4" xfId="31517"/>
    <cellStyle name="Normal 87 4" xfId="20620"/>
    <cellStyle name="Normal 87 4 2" xfId="25478"/>
    <cellStyle name="Normal 87 4 2 2" xfId="32353"/>
    <cellStyle name="Normal 87 4 2 3" xfId="32355"/>
    <cellStyle name="Normal 87 4 3" xfId="25481"/>
    <cellStyle name="Normal 87 4 4" xfId="31524"/>
    <cellStyle name="Normal 87 5" xfId="20625"/>
    <cellStyle name="Normal 87 5 2" xfId="24826"/>
    <cellStyle name="Normal 87 5 2 2" xfId="24831"/>
    <cellStyle name="Normal 87 5 2 3" xfId="24835"/>
    <cellStyle name="Normal 87 5 3" xfId="24839"/>
    <cellStyle name="Normal 87 5 4" xfId="19368"/>
    <cellStyle name="Normal 87 6" xfId="25485"/>
    <cellStyle name="Normal 87 6 2" xfId="32357"/>
    <cellStyle name="Normal 87 6 2 2" xfId="32359"/>
    <cellStyle name="Normal 87 6 2 3" xfId="32361"/>
    <cellStyle name="Normal 87 6 3" xfId="10805"/>
    <cellStyle name="Normal 87 6 4" xfId="10813"/>
    <cellStyle name="Normal 87 7" xfId="25488"/>
    <cellStyle name="Normal 87 8" xfId="27473"/>
    <cellStyle name="Normal 88" xfId="11799"/>
    <cellStyle name="Normal 88 2" xfId="12277"/>
    <cellStyle name="Normal 88 2 2" xfId="12280"/>
    <cellStyle name="Normal 88 2 2 2" xfId="2375"/>
    <cellStyle name="Normal 88 2 2 2 2" xfId="32363"/>
    <cellStyle name="Normal 88 2 2 2 3" xfId="32003"/>
    <cellStyle name="Normal 88 2 2 3" xfId="2379"/>
    <cellStyle name="Normal 88 2 2 4" xfId="30937"/>
    <cellStyle name="Normal 88 2 3" xfId="12283"/>
    <cellStyle name="Normal 88 2 3 2" xfId="2440"/>
    <cellStyle name="Normal 88 2 3 2 2" xfId="32365"/>
    <cellStyle name="Normal 88 2 3 2 3" xfId="32018"/>
    <cellStyle name="Normal 88 2 3 3" xfId="2445"/>
    <cellStyle name="Normal 88 2 3 4" xfId="29582"/>
    <cellStyle name="Normal 88 2 4" xfId="31530"/>
    <cellStyle name="Normal 88 2 4 2" xfId="2534"/>
    <cellStyle name="Normal 88 2 4 2 2" xfId="32367"/>
    <cellStyle name="Normal 88 2 4 2 3" xfId="24631"/>
    <cellStyle name="Normal 88 2 4 3" xfId="2538"/>
    <cellStyle name="Normal 88 2 4 4" xfId="32369"/>
    <cellStyle name="Normal 88 2 5" xfId="32371"/>
    <cellStyle name="Normal 88 2 5 2" xfId="2610"/>
    <cellStyle name="Normal 88 2 5 3" xfId="2614"/>
    <cellStyle name="Normal 88 2 6" xfId="32373"/>
    <cellStyle name="Normal 88 2 7" xfId="32375"/>
    <cellStyle name="Normal 88 3" xfId="12287"/>
    <cellStyle name="Normal 88 3 2" xfId="12292"/>
    <cellStyle name="Normal 88 3 2 2" xfId="32377"/>
    <cellStyle name="Normal 88 3 2 3" xfId="14777"/>
    <cellStyle name="Normal 88 3 3" xfId="12296"/>
    <cellStyle name="Normal 88 3 4" xfId="32379"/>
    <cellStyle name="Normal 88 4" xfId="12300"/>
    <cellStyle name="Normal 88 4 2" xfId="12306"/>
    <cellStyle name="Normal 88 4 2 2" xfId="32381"/>
    <cellStyle name="Normal 88 4 2 3" xfId="32383"/>
    <cellStyle name="Normal 88 4 3" xfId="12309"/>
    <cellStyle name="Normal 88 4 4" xfId="32385"/>
    <cellStyle name="Normal 88 5" xfId="12312"/>
    <cellStyle name="Normal 88 5 2" xfId="24885"/>
    <cellStyle name="Normal 88 5 2 2" xfId="24889"/>
    <cellStyle name="Normal 88 5 2 3" xfId="24893"/>
    <cellStyle name="Normal 88 5 3" xfId="24897"/>
    <cellStyle name="Normal 88 5 4" xfId="19391"/>
    <cellStyle name="Normal 88 6" xfId="9803"/>
    <cellStyle name="Normal 88 6 2" xfId="32387"/>
    <cellStyle name="Normal 88 6 2 2" xfId="20069"/>
    <cellStyle name="Normal 88 6 2 3" xfId="20077"/>
    <cellStyle name="Normal 88 6 3" xfId="10849"/>
    <cellStyle name="Normal 88 6 4" xfId="10852"/>
    <cellStyle name="Normal 88 7" xfId="9807"/>
    <cellStyle name="Normal 88 8" xfId="27481"/>
    <cellStyle name="Normal 89" xfId="12317"/>
    <cellStyle name="Normal 89 2" xfId="12320"/>
    <cellStyle name="Normal 89 2 2" xfId="32389"/>
    <cellStyle name="Normal 89 2 2 2" xfId="22025"/>
    <cellStyle name="Normal 89 2 2 2 2" xfId="22028"/>
    <cellStyle name="Normal 89 2 2 2 3" xfId="22030"/>
    <cellStyle name="Normal 89 2 2 3" xfId="22033"/>
    <cellStyle name="Normal 89 2 2 4" xfId="22039"/>
    <cellStyle name="Normal 89 2 3" xfId="31536"/>
    <cellStyle name="Normal 89 2 3 2" xfId="22049"/>
    <cellStyle name="Normal 89 2 3 2 2" xfId="32391"/>
    <cellStyle name="Normal 89 2 3 2 3" xfId="32392"/>
    <cellStyle name="Normal 89 2 3 3" xfId="32393"/>
    <cellStyle name="Normal 89 2 3 4" xfId="32394"/>
    <cellStyle name="Normal 89 2 4" xfId="31539"/>
    <cellStyle name="Normal 89 2 4 2" xfId="22055"/>
    <cellStyle name="Normal 89 2 4 2 2" xfId="32395"/>
    <cellStyle name="Normal 89 2 4 2 3" xfId="25171"/>
    <cellStyle name="Normal 89 2 4 3" xfId="32396"/>
    <cellStyle name="Normal 89 2 4 4" xfId="32397"/>
    <cellStyle name="Normal 89 2 5" xfId="32398"/>
    <cellStyle name="Normal 89 2 5 2" xfId="22062"/>
    <cellStyle name="Normal 89 2 5 3" xfId="32399"/>
    <cellStyle name="Normal 89 2 6" xfId="32400"/>
    <cellStyle name="Normal 89 2 7" xfId="32401"/>
    <cellStyle name="Normal 89 3" xfId="12324"/>
    <cellStyle name="Normal 89 3 2" xfId="32251"/>
    <cellStyle name="Normal 89 3 2 2" xfId="32402"/>
    <cellStyle name="Normal 89 3 2 3" xfId="14823"/>
    <cellStyle name="Normal 89 3 3" xfId="32254"/>
    <cellStyle name="Normal 89 3 4" xfId="32404"/>
    <cellStyle name="Normal 89 4" xfId="10999"/>
    <cellStyle name="Normal 89 4 2" xfId="26425"/>
    <cellStyle name="Normal 89 4 2 2" xfId="347"/>
    <cellStyle name="Normal 89 4 2 3" xfId="57"/>
    <cellStyle name="Normal 89 4 3" xfId="26429"/>
    <cellStyle name="Normal 89 4 4" xfId="26441"/>
    <cellStyle name="Normal 89 5" xfId="20632"/>
    <cellStyle name="Normal 89 5 2" xfId="25037"/>
    <cellStyle name="Normal 89 5 2 2" xfId="25040"/>
    <cellStyle name="Normal 89 5 2 3" xfId="25043"/>
    <cellStyle name="Normal 89 5 3" xfId="25046"/>
    <cellStyle name="Normal 89 5 4" xfId="25049"/>
    <cellStyle name="Normal 89 6" xfId="9811"/>
    <cellStyle name="Normal 89 6 2" xfId="32406"/>
    <cellStyle name="Normal 89 6 2 2" xfId="32408"/>
    <cellStyle name="Normal 89 6 2 3" xfId="32410"/>
    <cellStyle name="Normal 89 6 3" xfId="32412"/>
    <cellStyle name="Normal 89 6 4" xfId="32414"/>
    <cellStyle name="Normal 89 7" xfId="9814"/>
    <cellStyle name="Normal 89 8" xfId="27487"/>
    <cellStyle name="Normal 9" xfId="32416"/>
    <cellStyle name="Normal 9 10" xfId="18965"/>
    <cellStyle name="Normal 9 11" xfId="18972"/>
    <cellStyle name="Normal 9 2" xfId="32417"/>
    <cellStyle name="Normal 9 2 2" xfId="32418"/>
    <cellStyle name="Normal 9 2 2 2" xfId="17503"/>
    <cellStyle name="Normal 9 2 2 2 2" xfId="32419"/>
    <cellStyle name="Normal 9 2 2 2 3" xfId="16141"/>
    <cellStyle name="Normal 9 2 2 3" xfId="32420"/>
    <cellStyle name="Normal 9 2 2 4" xfId="32421"/>
    <cellStyle name="Normal 9 2 3" xfId="8172"/>
    <cellStyle name="Normal 9 2 3 2" xfId="8174"/>
    <cellStyle name="Normal 9 2 3 2 2" xfId="8176"/>
    <cellStyle name="Normal 9 2 3 2 3" xfId="8178"/>
    <cellStyle name="Normal 9 2 3 3" xfId="8180"/>
    <cellStyle name="Normal 9 2 3 4" xfId="8184"/>
    <cellStyle name="Normal 9 2 4" xfId="8191"/>
    <cellStyle name="Normal 9 2 4 2" xfId="8193"/>
    <cellStyle name="Normal 9 2 4 2 2" xfId="32422"/>
    <cellStyle name="Normal 9 2 4 2 3" xfId="32423"/>
    <cellStyle name="Normal 9 2 4 3" xfId="8195"/>
    <cellStyle name="Normal 9 2 4 4" xfId="32424"/>
    <cellStyle name="Normal 9 2 5" xfId="8197"/>
    <cellStyle name="Normal 9 2 6" xfId="8201"/>
    <cellStyle name="Normal 9 3" xfId="32425"/>
    <cellStyle name="Normal 9 3 2" xfId="32427"/>
    <cellStyle name="Normal 9 3 2 2" xfId="32428"/>
    <cellStyle name="Normal 9 3 2 2 2" xfId="31844"/>
    <cellStyle name="Normal 9 3 2 2 3" xfId="19291"/>
    <cellStyle name="Normal 9 3 2 3" xfId="32429"/>
    <cellStyle name="Normal 9 3 2 4" xfId="32430"/>
    <cellStyle name="Normal 9 3 3" xfId="8210"/>
    <cellStyle name="Normal 9 3 3 2" xfId="8212"/>
    <cellStyle name="Normal 9 3 3 2 2" xfId="8214"/>
    <cellStyle name="Normal 9 3 3 2 3" xfId="8216"/>
    <cellStyle name="Normal 9 3 3 3" xfId="8220"/>
    <cellStyle name="Normal 9 3 3 4" xfId="8224"/>
    <cellStyle name="Normal 9 3 4" xfId="8228"/>
    <cellStyle name="Normal 9 3 4 2" xfId="8230"/>
    <cellStyle name="Normal 9 3 4 2 2" xfId="32431"/>
    <cellStyle name="Normal 9 3 4 2 3" xfId="19495"/>
    <cellStyle name="Normal 9 3 4 3" xfId="8232"/>
    <cellStyle name="Normal 9 3 4 4" xfId="32432"/>
    <cellStyle name="Normal 9 3 5" xfId="8234"/>
    <cellStyle name="Normal 9 3 5 2" xfId="8236"/>
    <cellStyle name="Normal 9 3 5 2 2" xfId="32433"/>
    <cellStyle name="Normal 9 3 5 2 3" xfId="19549"/>
    <cellStyle name="Normal 9 3 5 3" xfId="8238"/>
    <cellStyle name="Normal 9 3 5 4" xfId="32434"/>
    <cellStyle name="Normal 9 3 6" xfId="8240"/>
    <cellStyle name="Normal 9 3 6 2" xfId="8242"/>
    <cellStyle name="Normal 9 3 6 2 2" xfId="32435"/>
    <cellStyle name="Normal 9 3 6 2 3" xfId="19668"/>
    <cellStyle name="Normal 9 3 6 3" xfId="8244"/>
    <cellStyle name="Normal 9 3 6 4" xfId="32436"/>
    <cellStyle name="Normal 9 3 7" xfId="8246"/>
    <cellStyle name="Normal 9 3 8" xfId="8249"/>
    <cellStyle name="Normal 9 4" xfId="32437"/>
    <cellStyle name="Normal 9 4 2" xfId="32439"/>
    <cellStyle name="Normal 9 4 2 2" xfId="32440"/>
    <cellStyle name="Normal 9 4 2 2 2" xfId="32441"/>
    <cellStyle name="Normal 9 4 2 2 3" xfId="32442"/>
    <cellStyle name="Normal 9 4 2 3" xfId="32443"/>
    <cellStyle name="Normal 9 4 2 4" xfId="32444"/>
    <cellStyle name="Normal 9 4 3" xfId="8252"/>
    <cellStyle name="Normal 9 4 3 2" xfId="32445"/>
    <cellStyle name="Normal 9 4 3 2 2" xfId="32446"/>
    <cellStyle name="Normal 9 4 3 2 3" xfId="32447"/>
    <cellStyle name="Normal 9 4 3 3" xfId="32448"/>
    <cellStyle name="Normal 9 4 3 4" xfId="32449"/>
    <cellStyle name="Normal 9 4 4" xfId="8254"/>
    <cellStyle name="Normal 9 4 4 2" xfId="32450"/>
    <cellStyle name="Normal 9 4 4 2 2" xfId="10590"/>
    <cellStyle name="Normal 9 4 4 2 3" xfId="15154"/>
    <cellStyle name="Normal 9 4 4 3" xfId="32451"/>
    <cellStyle name="Normal 9 4 4 4" xfId="32452"/>
    <cellStyle name="Normal 9 4 5" xfId="32453"/>
    <cellStyle name="Normal 9 4 5 2" xfId="32454"/>
    <cellStyle name="Normal 9 4 5 2 2" xfId="32455"/>
    <cellStyle name="Normal 9 4 5 2 3" xfId="28112"/>
    <cellStyle name="Normal 9 4 5 3" xfId="32456"/>
    <cellStyle name="Normal 9 4 5 4" xfId="32457"/>
    <cellStyle name="Normal 9 4 6" xfId="32458"/>
    <cellStyle name="Normal 9 4 6 2" xfId="32459"/>
    <cellStyle name="Normal 9 4 6 2 2" xfId="10648"/>
    <cellStyle name="Normal 9 4 6 2 3" xfId="27685"/>
    <cellStyle name="Normal 9 4 6 3" xfId="32460"/>
    <cellStyle name="Normal 9 4 6 4" xfId="32461"/>
    <cellStyle name="Normal 9 4 7" xfId="32462"/>
    <cellStyle name="Normal 9 4 8" xfId="32463"/>
    <cellStyle name="Normal 9 5" xfId="32464"/>
    <cellStyle name="Normal 9 5 2" xfId="32466"/>
    <cellStyle name="Normal 9 5 2 2" xfId="1550"/>
    <cellStyle name="Normal 9 5 2 3" xfId="1078"/>
    <cellStyle name="Normal 9 5 3" xfId="8256"/>
    <cellStyle name="Normal 9 5 4" xfId="8272"/>
    <cellStyle name="Normal 9 6" xfId="32467"/>
    <cellStyle name="Normal 9 6 2" xfId="32469"/>
    <cellStyle name="Normal 9 6 2 2" xfId="32470"/>
    <cellStyle name="Normal 9 6 2 3" xfId="22905"/>
    <cellStyle name="Normal 9 6 3" xfId="8290"/>
    <cellStyle name="Normal 9 6 4" xfId="8294"/>
    <cellStyle name="Normal 9 7" xfId="32471"/>
    <cellStyle name="Normal 9 7 2" xfId="32473"/>
    <cellStyle name="Normal 9 7 2 2" xfId="32474"/>
    <cellStyle name="Normal 9 7 2 3" xfId="32475"/>
    <cellStyle name="Normal 9 7 3" xfId="8308"/>
    <cellStyle name="Normal 9 7 4" xfId="8310"/>
    <cellStyle name="Normal 9 8" xfId="32476"/>
    <cellStyle name="Normal 9 8 2" xfId="32479"/>
    <cellStyle name="Normal 9 8 2 2" xfId="32480"/>
    <cellStyle name="Normal 9 8 2 3" xfId="32481"/>
    <cellStyle name="Normal 9 8 3" xfId="8313"/>
    <cellStyle name="Normal 9 8 4" xfId="8315"/>
    <cellStyle name="Normal 9 9" xfId="32482"/>
    <cellStyle name="Normal 9 9 2" xfId="32485"/>
    <cellStyle name="Normal 9 9 2 2" xfId="32486"/>
    <cellStyle name="Normal 9 9 2 3" xfId="32487"/>
    <cellStyle name="Normal 9 9 3" xfId="32488"/>
    <cellStyle name="Normal 9 9 4" xfId="32489"/>
    <cellStyle name="Normal 9_05 REPORT PAJAK DAN ACC" xfId="32490"/>
    <cellStyle name="Normal 90" xfId="32274"/>
    <cellStyle name="Normal 90 2" xfId="6705"/>
    <cellStyle name="Normal 90 2 2" xfId="6710"/>
    <cellStyle name="Normal 90 2 2 2" xfId="32276"/>
    <cellStyle name="Normal 90 2 2 2 2" xfId="26922"/>
    <cellStyle name="Normal 90 2 2 2 3" xfId="26928"/>
    <cellStyle name="Normal 90 2 2 3" xfId="32278"/>
    <cellStyle name="Normal 90 2 2 4" xfId="32280"/>
    <cellStyle name="Normal 90 2 3" xfId="6713"/>
    <cellStyle name="Normal 90 2 3 2" xfId="31440"/>
    <cellStyle name="Normal 90 2 3 2 2" xfId="26955"/>
    <cellStyle name="Normal 90 2 3 2 3" xfId="26963"/>
    <cellStyle name="Normal 90 2 3 3" xfId="31443"/>
    <cellStyle name="Normal 90 2 3 4" xfId="32282"/>
    <cellStyle name="Normal 90 2 4" xfId="31446"/>
    <cellStyle name="Normal 90 2 4 2" xfId="32284"/>
    <cellStyle name="Normal 90 2 4 2 2" xfId="26999"/>
    <cellStyle name="Normal 90 2 4 2 3" xfId="27005"/>
    <cellStyle name="Normal 90 2 4 3" xfId="28916"/>
    <cellStyle name="Normal 90 2 4 4" xfId="16651"/>
    <cellStyle name="Normal 90 2 5" xfId="31449"/>
    <cellStyle name="Normal 90 2 5 2" xfId="32286"/>
    <cellStyle name="Normal 90 2 5 3" xfId="9360"/>
    <cellStyle name="Normal 90 2 6" xfId="32288"/>
    <cellStyle name="Normal 90 2 7" xfId="32290"/>
    <cellStyle name="Normal 90 3" xfId="6718"/>
    <cellStyle name="Normal 90 3 2" xfId="1834"/>
    <cellStyle name="Normal 90 3 2 2" xfId="11935"/>
    <cellStyle name="Normal 90 3 2 3" xfId="32292"/>
    <cellStyle name="Normal 90 3 3" xfId="6722"/>
    <cellStyle name="Normal 90 3 4" xfId="31455"/>
    <cellStyle name="Normal 90 4" xfId="6727"/>
    <cellStyle name="Normal 90 4 2" xfId="1846"/>
    <cellStyle name="Normal 90 4 2 2" xfId="32294"/>
    <cellStyle name="Normal 90 4 2 3" xfId="32296"/>
    <cellStyle name="Normal 90 4 3" xfId="6731"/>
    <cellStyle name="Normal 90 4 4" xfId="31460"/>
    <cellStyle name="Normal 90 5" xfId="6736"/>
    <cellStyle name="Normal 90 5 2" xfId="1869"/>
    <cellStyle name="Normal 90 5 2 2" xfId="16517"/>
    <cellStyle name="Normal 90 5 2 3" xfId="16527"/>
    <cellStyle name="Normal 90 5 3" xfId="6740"/>
    <cellStyle name="Normal 90 5 4" xfId="24759"/>
    <cellStyle name="Normal 90 6" xfId="3996"/>
    <cellStyle name="Normal 90 6 2" xfId="1890"/>
    <cellStyle name="Normal 90 6 2 2" xfId="16956"/>
    <cellStyle name="Normal 90 6 2 3" xfId="16963"/>
    <cellStyle name="Normal 90 6 3" xfId="6747"/>
    <cellStyle name="Normal 90 6 4" xfId="31467"/>
    <cellStyle name="Normal 90 7" xfId="4001"/>
    <cellStyle name="Normal 90 8" xfId="6772"/>
    <cellStyle name="Normal 91" xfId="32298"/>
    <cellStyle name="Normal 91 2" xfId="6790"/>
    <cellStyle name="Normal 91 2 2" xfId="2634"/>
    <cellStyle name="Normal 91 2 2 2" xfId="20010"/>
    <cellStyle name="Normal 91 2 2 2 2" xfId="5803"/>
    <cellStyle name="Normal 91 2 2 2 3" xfId="32300"/>
    <cellStyle name="Normal 91 2 2 3" xfId="32302"/>
    <cellStyle name="Normal 91 2 2 4" xfId="32304"/>
    <cellStyle name="Normal 91 2 3" xfId="6793"/>
    <cellStyle name="Normal 91 2 3 2" xfId="20017"/>
    <cellStyle name="Normal 91 2 3 2 2" xfId="32306"/>
    <cellStyle name="Normal 91 2 3 2 3" xfId="32308"/>
    <cellStyle name="Normal 91 2 3 3" xfId="31474"/>
    <cellStyle name="Normal 91 2 3 4" xfId="32310"/>
    <cellStyle name="Normal 91 2 4" xfId="31477"/>
    <cellStyle name="Normal 91 2 4 2" xfId="20024"/>
    <cellStyle name="Normal 91 2 4 2 2" xfId="32312"/>
    <cellStyle name="Normal 91 2 4 2 3" xfId="32314"/>
    <cellStyle name="Normal 91 2 4 3" xfId="32316"/>
    <cellStyle name="Normal 91 2 4 4" xfId="29003"/>
    <cellStyle name="Normal 91 2 5" xfId="31480"/>
    <cellStyle name="Normal 91 2 5 2" xfId="32318"/>
    <cellStyle name="Normal 91 2 5 3" xfId="28977"/>
    <cellStyle name="Normal 91 2 6" xfId="32320"/>
    <cellStyle name="Normal 91 2 7" xfId="32322"/>
    <cellStyle name="Normal 91 3" xfId="32246"/>
    <cellStyle name="Normal 91 3 2" xfId="32249"/>
    <cellStyle name="Normal 91 3 2 2" xfId="20075"/>
    <cellStyle name="Normal 91 3 2 3" xfId="32324"/>
    <cellStyle name="Normal 91 3 3" xfId="31484"/>
    <cellStyle name="Normal 91 3 4" xfId="31489"/>
    <cellStyle name="Normal 91 4" xfId="20580"/>
    <cellStyle name="Normal 91 4 2" xfId="20584"/>
    <cellStyle name="Normal 91 4 2 2" xfId="20195"/>
    <cellStyle name="Normal 91 4 2 3" xfId="5093"/>
    <cellStyle name="Normal 91 4 3" xfId="20587"/>
    <cellStyle name="Normal 91 4 4" xfId="31494"/>
    <cellStyle name="Normal 91 5" xfId="20591"/>
    <cellStyle name="Normal 91 5 2" xfId="20595"/>
    <cellStyle name="Normal 91 5 2 2" xfId="20241"/>
    <cellStyle name="Normal 91 5 2 3" xfId="24786"/>
    <cellStyle name="Normal 91 5 3" xfId="20600"/>
    <cellStyle name="Normal 91 5 4" xfId="24790"/>
    <cellStyle name="Normal 91 6" xfId="20606"/>
    <cellStyle name="Normal 91 6 2" xfId="20609"/>
    <cellStyle name="Normal 91 6 2 2" xfId="32326"/>
    <cellStyle name="Normal 91 6 2 3" xfId="32328"/>
    <cellStyle name="Normal 91 6 3" xfId="10730"/>
    <cellStyle name="Normal 91 6 4" xfId="10757"/>
    <cellStyle name="Normal 91 7" xfId="20612"/>
    <cellStyle name="Normal 91 8" xfId="20615"/>
    <cellStyle name="Normal 92" xfId="11796"/>
    <cellStyle name="Normal 92 2" xfId="12269"/>
    <cellStyle name="Normal 92 2 2" xfId="32330"/>
    <cellStyle name="Normal 92 2 2 2" xfId="32332"/>
    <cellStyle name="Normal 92 2 2 2 2" xfId="32334"/>
    <cellStyle name="Normal 92 2 2 2 3" xfId="16784"/>
    <cellStyle name="Normal 92 2 2 3" xfId="32336"/>
    <cellStyle name="Normal 92 2 2 4" xfId="30916"/>
    <cellStyle name="Normal 92 2 3" xfId="31500"/>
    <cellStyle name="Normal 92 2 3 2" xfId="31503"/>
    <cellStyle name="Normal 92 2 3 2 2" xfId="7460"/>
    <cellStyle name="Normal 92 2 3 2 3" xfId="7466"/>
    <cellStyle name="Normal 92 2 3 3" xfId="31506"/>
    <cellStyle name="Normal 92 2 3 4" xfId="32338"/>
    <cellStyle name="Normal 92 2 4" xfId="31509"/>
    <cellStyle name="Normal 92 2 4 2" xfId="5580"/>
    <cellStyle name="Normal 92 2 4 2 2" xfId="5586"/>
    <cellStyle name="Normal 92 2 4 2 3" xfId="5592"/>
    <cellStyle name="Normal 92 2 4 3" xfId="5693"/>
    <cellStyle name="Normal 92 2 4 4" xfId="32340"/>
    <cellStyle name="Normal 92 2 5" xfId="31512"/>
    <cellStyle name="Normal 92 2 5 2" xfId="32342"/>
    <cellStyle name="Normal 92 2 5 3" xfId="32344"/>
    <cellStyle name="Normal 92 2 6" xfId="32346"/>
    <cellStyle name="Normal 92 2 7" xfId="32348"/>
    <cellStyle name="Normal 92 3" xfId="12272"/>
    <cellStyle name="Normal 92 3 2" xfId="25470"/>
    <cellStyle name="Normal 92 3 2 2" xfId="32350"/>
    <cellStyle name="Normal 92 3 2 3" xfId="32352"/>
    <cellStyle name="Normal 92 3 3" xfId="25474"/>
    <cellStyle name="Normal 92 3 4" xfId="31518"/>
    <cellStyle name="Normal 92 4" xfId="20621"/>
    <cellStyle name="Normal 92 4 2" xfId="25479"/>
    <cellStyle name="Normal 92 4 2 2" xfId="32354"/>
    <cellStyle name="Normal 92 4 2 3" xfId="32356"/>
    <cellStyle name="Normal 92 4 3" xfId="25482"/>
    <cellStyle name="Normal 92 4 4" xfId="31525"/>
    <cellStyle name="Normal 92 5" xfId="20626"/>
    <cellStyle name="Normal 92 5 2" xfId="24827"/>
    <cellStyle name="Normal 92 5 2 2" xfId="24832"/>
    <cellStyle name="Normal 92 5 2 3" xfId="24836"/>
    <cellStyle name="Normal 92 5 3" xfId="24840"/>
    <cellStyle name="Normal 92 5 4" xfId="19369"/>
    <cellStyle name="Normal 92 6" xfId="25486"/>
    <cellStyle name="Normal 92 6 2" xfId="32358"/>
    <cellStyle name="Normal 92 6 2 2" xfId="32360"/>
    <cellStyle name="Normal 92 6 2 3" xfId="32362"/>
    <cellStyle name="Normal 92 6 3" xfId="10806"/>
    <cellStyle name="Normal 92 6 4" xfId="10814"/>
    <cellStyle name="Normal 92 7" xfId="25489"/>
    <cellStyle name="Normal 92 8" xfId="27474"/>
    <cellStyle name="Normal 93" xfId="11800"/>
    <cellStyle name="Normal 93 2" xfId="12278"/>
    <cellStyle name="Normal 93 2 2" xfId="12281"/>
    <cellStyle name="Normal 93 2 2 2" xfId="2376"/>
    <cellStyle name="Normal 93 2 2 2 2" xfId="32364"/>
    <cellStyle name="Normal 93 2 2 2 3" xfId="32004"/>
    <cellStyle name="Normal 93 2 2 3" xfId="2380"/>
    <cellStyle name="Normal 93 2 2 4" xfId="30938"/>
    <cellStyle name="Normal 93 2 3" xfId="12284"/>
    <cellStyle name="Normal 93 2 3 2" xfId="2441"/>
    <cellStyle name="Normal 93 2 3 2 2" xfId="32366"/>
    <cellStyle name="Normal 93 2 3 2 3" xfId="32019"/>
    <cellStyle name="Normal 93 2 3 3" xfId="2446"/>
    <cellStyle name="Normal 93 2 3 4" xfId="29583"/>
    <cellStyle name="Normal 93 2 4" xfId="31531"/>
    <cellStyle name="Normal 93 2 4 2" xfId="2535"/>
    <cellStyle name="Normal 93 2 4 2 2" xfId="32368"/>
    <cellStyle name="Normal 93 2 4 2 3" xfId="24632"/>
    <cellStyle name="Normal 93 2 4 3" xfId="2539"/>
    <cellStyle name="Normal 93 2 4 4" xfId="32370"/>
    <cellStyle name="Normal 93 2 5" xfId="32372"/>
    <cellStyle name="Normal 93 2 5 2" xfId="2611"/>
    <cellStyle name="Normal 93 2 5 3" xfId="2615"/>
    <cellStyle name="Normal 93 2 6" xfId="32374"/>
    <cellStyle name="Normal 93 2 7" xfId="32376"/>
    <cellStyle name="Normal 93 3" xfId="12288"/>
    <cellStyle name="Normal 93 3 2" xfId="12293"/>
    <cellStyle name="Normal 93 3 2 2" xfId="32378"/>
    <cellStyle name="Normal 93 3 2 3" xfId="14778"/>
    <cellStyle name="Normal 93 3 3" xfId="12297"/>
    <cellStyle name="Normal 93 3 4" xfId="32380"/>
    <cellStyle name="Normal 93 4" xfId="12301"/>
    <cellStyle name="Normal 93 4 2" xfId="12307"/>
    <cellStyle name="Normal 93 4 2 2" xfId="32382"/>
    <cellStyle name="Normal 93 4 2 3" xfId="32384"/>
    <cellStyle name="Normal 93 4 3" xfId="12310"/>
    <cellStyle name="Normal 93 4 4" xfId="32386"/>
    <cellStyle name="Normal 93 5" xfId="12313"/>
    <cellStyle name="Normal 93 5 2" xfId="24886"/>
    <cellStyle name="Normal 93 5 2 2" xfId="24890"/>
    <cellStyle name="Normal 93 5 2 3" xfId="24894"/>
    <cellStyle name="Normal 93 5 3" xfId="24898"/>
    <cellStyle name="Normal 93 5 4" xfId="19392"/>
    <cellStyle name="Normal 93 6" xfId="9804"/>
    <cellStyle name="Normal 93 6 2" xfId="32388"/>
    <cellStyle name="Normal 93 6 2 2" xfId="20070"/>
    <cellStyle name="Normal 93 6 2 3" xfId="20078"/>
    <cellStyle name="Normal 93 6 3" xfId="10850"/>
    <cellStyle name="Normal 93 6 4" xfId="10853"/>
    <cellStyle name="Normal 93 7" xfId="9808"/>
    <cellStyle name="Normal 93 8" xfId="27482"/>
    <cellStyle name="Normal 94" xfId="12318"/>
    <cellStyle name="Normal 94 10" xfId="14075"/>
    <cellStyle name="Normal 94 2" xfId="12321"/>
    <cellStyle name="Normal 94 2 2" xfId="32390"/>
    <cellStyle name="Normal 94 2 2 2" xfId="22026"/>
    <cellStyle name="Normal 94 2 2 3" xfId="22034"/>
    <cellStyle name="Normal 94 2 3" xfId="31537"/>
    <cellStyle name="Normal 94 2 4" xfId="31540"/>
    <cellStyle name="Normal 94 3" xfId="12325"/>
    <cellStyle name="Normal 94 3 2" xfId="32252"/>
    <cellStyle name="Normal 94 3 2 2" xfId="32403"/>
    <cellStyle name="Normal 94 3 2 3" xfId="14824"/>
    <cellStyle name="Normal 94 3 3" xfId="32255"/>
    <cellStyle name="Normal 94 3 4" xfId="32405"/>
    <cellStyle name="Normal 94 4" xfId="11000"/>
    <cellStyle name="Normal 94 4 2" xfId="26426"/>
    <cellStyle name="Normal 94 4 2 2" xfId="348"/>
    <cellStyle name="Normal 94 4 2 3" xfId="58"/>
    <cellStyle name="Normal 94 4 3" xfId="26430"/>
    <cellStyle name="Normal 94 4 4" xfId="26442"/>
    <cellStyle name="Normal 94 5" xfId="20633"/>
    <cellStyle name="Normal 94 5 2" xfId="25038"/>
    <cellStyle name="Normal 94 5 2 2" xfId="25041"/>
    <cellStyle name="Normal 94 5 2 3" xfId="25044"/>
    <cellStyle name="Normal 94 5 3" xfId="25047"/>
    <cellStyle name="Normal 94 5 4" xfId="25050"/>
    <cellStyle name="Normal 94 6" xfId="9812"/>
    <cellStyle name="Normal 94 6 2" xfId="32407"/>
    <cellStyle name="Normal 94 6 2 2" xfId="32409"/>
    <cellStyle name="Normal 94 6 2 3" xfId="32411"/>
    <cellStyle name="Normal 94 6 3" xfId="32413"/>
    <cellStyle name="Normal 94 6 4" xfId="32415"/>
    <cellStyle name="Normal 94 7" xfId="9815"/>
    <cellStyle name="Normal 94 7 2" xfId="32491"/>
    <cellStyle name="Normal 94 7 2 2" xfId="4913"/>
    <cellStyle name="Normal 94 7 2 3" xfId="9967"/>
    <cellStyle name="Normal 94 7 3" xfId="32492"/>
    <cellStyle name="Normal 94 7 4" xfId="32493"/>
    <cellStyle name="Normal 94 8" xfId="27488"/>
    <cellStyle name="Normal 94 8 2" xfId="10434"/>
    <cellStyle name="Normal 94 8 3" xfId="10440"/>
    <cellStyle name="Normal 94 9" xfId="27490"/>
    <cellStyle name="Normal 95" xfId="12330"/>
    <cellStyle name="Normal 95 10" xfId="13006"/>
    <cellStyle name="Normal 95 2" xfId="1127"/>
    <cellStyle name="Normal 95 2 2" xfId="6805"/>
    <cellStyle name="Normal 95 2 2 2" xfId="32494"/>
    <cellStyle name="Normal 95 2 2 3" xfId="32495"/>
    <cellStyle name="Normal 95 2 3" xfId="6807"/>
    <cellStyle name="Normal 95 2 4" xfId="31546"/>
    <cellStyle name="Normal 95 3" xfId="1141"/>
    <cellStyle name="Normal 95 3 2" xfId="2193"/>
    <cellStyle name="Normal 95 3 2 2" xfId="32496"/>
    <cellStyle name="Normal 95 3 2 3" xfId="32497"/>
    <cellStyle name="Normal 95 3 3" xfId="2200"/>
    <cellStyle name="Normal 95 3 4" xfId="28971"/>
    <cellStyle name="Normal 95 4" xfId="6811"/>
    <cellStyle name="Normal 95 4 2" xfId="2256"/>
    <cellStyle name="Normal 95 4 2 2" xfId="32498"/>
    <cellStyle name="Normal 95 4 2 3" xfId="32499"/>
    <cellStyle name="Normal 95 4 3" xfId="2262"/>
    <cellStyle name="Normal 95 4 4" xfId="32500"/>
    <cellStyle name="Normal 95 5" xfId="6819"/>
    <cellStyle name="Normal 95 5 2" xfId="2312"/>
    <cellStyle name="Normal 95 5 2 2" xfId="32501"/>
    <cellStyle name="Normal 95 5 2 3" xfId="32502"/>
    <cellStyle name="Normal 95 5 3" xfId="2317"/>
    <cellStyle name="Normal 95 5 4" xfId="2321"/>
    <cellStyle name="Normal 95 6" xfId="6826"/>
    <cellStyle name="Normal 95 6 2" xfId="2357"/>
    <cellStyle name="Normal 95 6 2 2" xfId="32503"/>
    <cellStyle name="Normal 95 6 2 3" xfId="32504"/>
    <cellStyle name="Normal 95 6 3" xfId="2361"/>
    <cellStyle name="Normal 95 6 4" xfId="2365"/>
    <cellStyle name="Normal 95 7" xfId="6831"/>
    <cellStyle name="Normal 95 7 2" xfId="2418"/>
    <cellStyle name="Normal 95 7 2 2" xfId="24699"/>
    <cellStyle name="Normal 95 7 2 3" xfId="24749"/>
    <cellStyle name="Normal 95 7 3" xfId="2422"/>
    <cellStyle name="Normal 95 7 4" xfId="2429"/>
    <cellStyle name="Normal 95 8" xfId="6876"/>
    <cellStyle name="Normal 95 8 2" xfId="2482"/>
    <cellStyle name="Normal 95 8 3" xfId="2496"/>
    <cellStyle name="Normal 95 9" xfId="27492"/>
    <cellStyle name="Normal 96" xfId="12333"/>
    <cellStyle name="Normal 96 10" xfId="32505"/>
    <cellStyle name="Normal 96 2" xfId="1154"/>
    <cellStyle name="Normal 96 2 2" xfId="6906"/>
    <cellStyle name="Normal 96 2 2 2" xfId="32506"/>
    <cellStyle name="Normal 96 2 2 3" xfId="32507"/>
    <cellStyle name="Normal 96 2 3" xfId="6908"/>
    <cellStyle name="Normal 96 2 4" xfId="32508"/>
    <cellStyle name="Normal 96 3" xfId="11514"/>
    <cellStyle name="Normal 96 3 2" xfId="32509"/>
    <cellStyle name="Normal 96 3 2 2" xfId="32510"/>
    <cellStyle name="Normal 96 3 2 3" xfId="32511"/>
    <cellStyle name="Normal 96 3 3" xfId="24250"/>
    <cellStyle name="Normal 96 3 4" xfId="24252"/>
    <cellStyle name="Normal 96 4" xfId="11519"/>
    <cellStyle name="Normal 96 4 2" xfId="29215"/>
    <cellStyle name="Normal 96 4 2 2" xfId="28784"/>
    <cellStyle name="Normal 96 4 2 3" xfId="32512"/>
    <cellStyle name="Normal 96 4 3" xfId="24254"/>
    <cellStyle name="Normal 96 4 4" xfId="24256"/>
    <cellStyle name="Normal 96 5" xfId="32513"/>
    <cellStyle name="Normal 96 5 2" xfId="32514"/>
    <cellStyle name="Normal 96 5 2 2" xfId="30467"/>
    <cellStyle name="Normal 96 5 2 3" xfId="32515"/>
    <cellStyle name="Normal 96 5 3" xfId="24259"/>
    <cellStyle name="Normal 96 5 4" xfId="24261"/>
    <cellStyle name="Normal 96 6" xfId="32516"/>
    <cellStyle name="Normal 96 6 2" xfId="32517"/>
    <cellStyle name="Normal 96 6 2 2" xfId="32518"/>
    <cellStyle name="Normal 96 6 2 3" xfId="32519"/>
    <cellStyle name="Normal 96 6 3" xfId="32520"/>
    <cellStyle name="Normal 96 6 4" xfId="32521"/>
    <cellStyle name="Normal 96 7" xfId="32522"/>
    <cellStyle name="Normal 96 7 2" xfId="32523"/>
    <cellStyle name="Normal 96 7 2 2" xfId="32524"/>
    <cellStyle name="Normal 96 7 2 3" xfId="32525"/>
    <cellStyle name="Normal 96 7 3" xfId="32526"/>
    <cellStyle name="Normal 96 7 4" xfId="32527"/>
    <cellStyle name="Normal 96 8" xfId="32528"/>
    <cellStyle name="Normal 96 8 2" xfId="32529"/>
    <cellStyle name="Normal 96 8 3" xfId="32530"/>
    <cellStyle name="Normal 96 9" xfId="32531"/>
    <cellStyle name="Normal 97" xfId="12335"/>
    <cellStyle name="Normal 97 10" xfId="7986"/>
    <cellStyle name="Normal 97 2" xfId="27930"/>
    <cellStyle name="Normal 97 2 2" xfId="32532"/>
    <cellStyle name="Normal 97 2 2 2" xfId="29156"/>
    <cellStyle name="Normal 97 2 2 3" xfId="29160"/>
    <cellStyle name="Normal 97 2 3" xfId="32533"/>
    <cellStyle name="Normal 97 2 4" xfId="32534"/>
    <cellStyle name="Normal 97 3" xfId="11527"/>
    <cellStyle name="Normal 97 3 2" xfId="11530"/>
    <cellStyle name="Normal 97 3 2 2" xfId="6994"/>
    <cellStyle name="Normal 97 3 2 3" xfId="11533"/>
    <cellStyle name="Normal 97 3 3" xfId="11537"/>
    <cellStyle name="Normal 97 3 4" xfId="11543"/>
    <cellStyle name="Normal 97 4" xfId="11557"/>
    <cellStyle name="Normal 97 4 2" xfId="11560"/>
    <cellStyle name="Normal 97 4 2 2" xfId="29301"/>
    <cellStyle name="Normal 97 4 2 3" xfId="29307"/>
    <cellStyle name="Normal 97 4 3" xfId="11563"/>
    <cellStyle name="Normal 97 4 4" xfId="32535"/>
    <cellStyle name="Normal 97 5" xfId="11566"/>
    <cellStyle name="Normal 97 5 2" xfId="11569"/>
    <cellStyle name="Normal 97 5 2 2" xfId="29379"/>
    <cellStyle name="Normal 97 5 2 3" xfId="29384"/>
    <cellStyle name="Normal 97 5 3" xfId="11572"/>
    <cellStyle name="Normal 97 5 4" xfId="32536"/>
    <cellStyle name="Normal 97 6" xfId="11575"/>
    <cellStyle name="Normal 97 6 2" xfId="11578"/>
    <cellStyle name="Normal 97 6 2 2" xfId="32537"/>
    <cellStyle name="Normal 97 6 2 3" xfId="32538"/>
    <cellStyle name="Normal 97 6 3" xfId="11581"/>
    <cellStyle name="Normal 97 6 4" xfId="32539"/>
    <cellStyle name="Normal 97 7" xfId="11584"/>
    <cellStyle name="Normal 97 7 2" xfId="11587"/>
    <cellStyle name="Normal 97 7 2 2" xfId="32540"/>
    <cellStyle name="Normal 97 7 2 3" xfId="32541"/>
    <cellStyle name="Normal 97 7 3" xfId="11590"/>
    <cellStyle name="Normal 97 7 4" xfId="32542"/>
    <cellStyle name="Normal 97 8" xfId="11593"/>
    <cellStyle name="Normal 97 8 2" xfId="32543"/>
    <cellStyle name="Normal 97 8 3" xfId="32544"/>
    <cellStyle name="Normal 97 9" xfId="11596"/>
    <cellStyle name="Normal 98" xfId="12337"/>
    <cellStyle name="Normal 98 10" xfId="8026"/>
    <cellStyle name="Normal 98 2" xfId="27935"/>
    <cellStyle name="Normal 98 2 2" xfId="32545"/>
    <cellStyle name="Normal 98 2 2 2" xfId="9595"/>
    <cellStyle name="Normal 98 2 2 3" xfId="9721"/>
    <cellStyle name="Normal 98 2 3" xfId="32546"/>
    <cellStyle name="Normal 98 2 4" xfId="32547"/>
    <cellStyle name="Normal 98 3" xfId="11603"/>
    <cellStyle name="Normal 98 3 2" xfId="11606"/>
    <cellStyle name="Normal 98 3 2 2" xfId="12016"/>
    <cellStyle name="Normal 98 3 2 3" xfId="12021"/>
    <cellStyle name="Normal 98 3 3" xfId="11609"/>
    <cellStyle name="Normal 98 3 4" xfId="32548"/>
    <cellStyle name="Normal 98 4" xfId="11612"/>
    <cellStyle name="Normal 98 4 2" xfId="11615"/>
    <cellStyle name="Normal 98 4 2 2" xfId="12685"/>
    <cellStyle name="Normal 98 4 2 3" xfId="12690"/>
    <cellStyle name="Normal 98 4 3" xfId="11618"/>
    <cellStyle name="Normal 98 4 4" xfId="32549"/>
    <cellStyle name="Normal 98 5" xfId="11621"/>
    <cellStyle name="Normal 98 5 2" xfId="11626"/>
    <cellStyle name="Normal 98 5 2 2" xfId="12922"/>
    <cellStyle name="Normal 98 5 2 3" xfId="12926"/>
    <cellStyle name="Normal 98 5 3" xfId="11629"/>
    <cellStyle name="Normal 98 5 4" xfId="32550"/>
    <cellStyle name="Normal 98 6" xfId="11632"/>
    <cellStyle name="Normal 98 6 2" xfId="32551"/>
    <cellStyle name="Normal 98 6 2 2" xfId="13008"/>
    <cellStyle name="Normal 98 6 2 3" xfId="13014"/>
    <cellStyle name="Normal 98 6 3" xfId="32552"/>
    <cellStyle name="Normal 98 6 4" xfId="32553"/>
    <cellStyle name="Normal 98 7" xfId="11638"/>
    <cellStyle name="Normal 98 7 2" xfId="27926"/>
    <cellStyle name="Normal 98 7 2 2" xfId="13133"/>
    <cellStyle name="Normal 98 7 2 3" xfId="13141"/>
    <cellStyle name="Normal 98 7 3" xfId="27938"/>
    <cellStyle name="Normal 98 7 4" xfId="27940"/>
    <cellStyle name="Normal 98 8" xfId="27951"/>
    <cellStyle name="Normal 98 8 2" xfId="27953"/>
    <cellStyle name="Normal 98 8 3" xfId="27955"/>
    <cellStyle name="Normal 98 9" xfId="27960"/>
    <cellStyle name="Normal 99" xfId="32554"/>
    <cellStyle name="Normal 99 10" xfId="8441"/>
    <cellStyle name="Normal 99 2" xfId="32555"/>
    <cellStyle name="Normal 99 2 2" xfId="32556"/>
    <cellStyle name="Normal 99 2 2 2" xfId="22478"/>
    <cellStyle name="Normal 99 2 2 3" xfId="22482"/>
    <cellStyle name="Normal 99 2 3" xfId="32557"/>
    <cellStyle name="Normal 99 2 4" xfId="32558"/>
    <cellStyle name="Normal 99 3" xfId="11642"/>
    <cellStyle name="Normal 99 3 2" xfId="32559"/>
    <cellStyle name="Normal 99 3 2 2" xfId="28657"/>
    <cellStyle name="Normal 99 3 2 3" xfId="22667"/>
    <cellStyle name="Normal 99 3 3" xfId="32560"/>
    <cellStyle name="Normal 99 3 4" xfId="20450"/>
    <cellStyle name="Normal 99 4" xfId="11645"/>
    <cellStyle name="Normal 99 4 2" xfId="32561"/>
    <cellStyle name="Normal 99 4 2 2" xfId="32562"/>
    <cellStyle name="Normal 99 4 2 3" xfId="22695"/>
    <cellStyle name="Normal 99 4 3" xfId="32563"/>
    <cellStyle name="Normal 99 4 4" xfId="20472"/>
    <cellStyle name="Normal 99 5" xfId="32564"/>
    <cellStyle name="Normal 99 5 2" xfId="32565"/>
    <cellStyle name="Normal 99 5 2 2" xfId="26065"/>
    <cellStyle name="Normal 99 5 2 3" xfId="22719"/>
    <cellStyle name="Normal 99 5 3" xfId="32566"/>
    <cellStyle name="Normal 99 5 4" xfId="20475"/>
    <cellStyle name="Normal 99 6" xfId="32567"/>
    <cellStyle name="Normal 99 6 2" xfId="32568"/>
    <cellStyle name="Normal 99 6 2 2" xfId="26093"/>
    <cellStyle name="Normal 99 6 2 3" xfId="26096"/>
    <cellStyle name="Normal 99 6 3" xfId="32569"/>
    <cellStyle name="Normal 99 6 4" xfId="20478"/>
    <cellStyle name="Normal 99 7" xfId="27978"/>
    <cellStyle name="Normal 99 7 2" xfId="27980"/>
    <cellStyle name="Normal 99 7 2 2" xfId="26137"/>
    <cellStyle name="Normal 99 7 2 3" xfId="27982"/>
    <cellStyle name="Normal 99 7 3" xfId="27984"/>
    <cellStyle name="Normal 99 7 4" xfId="20482"/>
    <cellStyle name="Normal 99 8" xfId="27989"/>
    <cellStyle name="Normal 99 8 2" xfId="27991"/>
    <cellStyle name="Normal 99 8 3" xfId="27993"/>
    <cellStyle name="Normal 99 9" xfId="27995"/>
    <cellStyle name="Note 10" xfId="32570"/>
    <cellStyle name="Note 10 2" xfId="10818"/>
    <cellStyle name="Note 10 2 2" xfId="32571"/>
    <cellStyle name="Note 10 2 2 2" xfId="32572"/>
    <cellStyle name="Note 10 2 2 3" xfId="17819"/>
    <cellStyle name="Note 10 2 3" xfId="32573"/>
    <cellStyle name="Note 10 2 4" xfId="32574"/>
    <cellStyle name="Note 10 3" xfId="30006"/>
    <cellStyle name="Note 10 3 2" xfId="32575"/>
    <cellStyle name="Note 10 3 2 2" xfId="32576"/>
    <cellStyle name="Note 10 3 2 3" xfId="17947"/>
    <cellStyle name="Note 10 3 3" xfId="32577"/>
    <cellStyle name="Note 10 3 4" xfId="32578"/>
    <cellStyle name="Note 10 4" xfId="30008"/>
    <cellStyle name="Note 10 4 2" xfId="32579"/>
    <cellStyle name="Note 10 4 2 2" xfId="32580"/>
    <cellStyle name="Note 10 4 2 3" xfId="12426"/>
    <cellStyle name="Note 10 4 3" xfId="32581"/>
    <cellStyle name="Note 10 4 4" xfId="32582"/>
    <cellStyle name="Note 10 5" xfId="1077"/>
    <cellStyle name="Note 10 5 2" xfId="32583"/>
    <cellStyle name="Note 10 5 2 2" xfId="18241"/>
    <cellStyle name="Note 10 5 2 3" xfId="18913"/>
    <cellStyle name="Note 10 5 3" xfId="32584"/>
    <cellStyle name="Note 10 5 4" xfId="32585"/>
    <cellStyle name="Note 10 6" xfId="176"/>
    <cellStyle name="Note 10 6 2" xfId="32586"/>
    <cellStyle name="Note 10 6 2 2" xfId="31676"/>
    <cellStyle name="Note 10 6 2 3" xfId="19058"/>
    <cellStyle name="Note 10 6 3" xfId="32587"/>
    <cellStyle name="Note 10 6 4" xfId="32588"/>
    <cellStyle name="Note 10 7" xfId="32589"/>
    <cellStyle name="Note 10 8" xfId="32426"/>
    <cellStyle name="Note 11" xfId="14402"/>
    <cellStyle name="Note 11 2" xfId="10824"/>
    <cellStyle name="Note 11 2 2" xfId="32590"/>
    <cellStyle name="Note 11 2 2 2" xfId="224"/>
    <cellStyle name="Note 11 2 2 3" xfId="267"/>
    <cellStyle name="Note 11 2 3" xfId="32591"/>
    <cellStyle name="Note 11 2 4" xfId="32592"/>
    <cellStyle name="Note 11 3" xfId="32593"/>
    <cellStyle name="Note 11 3 2" xfId="32594"/>
    <cellStyle name="Note 11 3 2 2" xfId="32595"/>
    <cellStyle name="Note 11 3 2 3" xfId="21412"/>
    <cellStyle name="Note 11 3 3" xfId="32596"/>
    <cellStyle name="Note 11 3 4" xfId="32597"/>
    <cellStyle name="Note 11 4" xfId="32598"/>
    <cellStyle name="Note 11 4 2" xfId="32599"/>
    <cellStyle name="Note 11 4 2 2" xfId="32600"/>
    <cellStyle name="Note 11 4 2 3" xfId="12511"/>
    <cellStyle name="Note 11 4 3" xfId="32601"/>
    <cellStyle name="Note 11 4 4" xfId="32602"/>
    <cellStyle name="Note 11 5" xfId="32603"/>
    <cellStyle name="Note 11 5 2" xfId="32604"/>
    <cellStyle name="Note 11 5 2 2" xfId="32605"/>
    <cellStyle name="Note 11 5 2 3" xfId="28767"/>
    <cellStyle name="Note 11 5 3" xfId="32606"/>
    <cellStyle name="Note 11 5 4" xfId="32607"/>
    <cellStyle name="Note 11 6" xfId="32608"/>
    <cellStyle name="Note 11 6 2" xfId="32609"/>
    <cellStyle name="Note 11 6 2 2" xfId="32610"/>
    <cellStyle name="Note 11 6 2 3" xfId="32611"/>
    <cellStyle name="Note 11 6 3" xfId="32612"/>
    <cellStyle name="Note 11 6 4" xfId="32613"/>
    <cellStyle name="Note 11 7" xfId="32614"/>
    <cellStyle name="Note 11 8" xfId="32438"/>
    <cellStyle name="Note 12" xfId="8868"/>
    <cellStyle name="Note 12 2" xfId="32615"/>
    <cellStyle name="Note 12 2 2" xfId="32616"/>
    <cellStyle name="Note 12 2 2 2" xfId="2527"/>
    <cellStyle name="Note 12 2 2 3" xfId="3088"/>
    <cellStyle name="Note 12 2 3" xfId="32617"/>
    <cellStyle name="Note 12 2 4" xfId="19963"/>
    <cellStyle name="Note 12 3" xfId="32618"/>
    <cellStyle name="Note 12 3 2" xfId="1182"/>
    <cellStyle name="Note 12 3 2 2" xfId="83"/>
    <cellStyle name="Note 12 3 2 3" xfId="132"/>
    <cellStyle name="Note 12 3 3" xfId="1303"/>
    <cellStyle name="Note 12 3 4" xfId="1021"/>
    <cellStyle name="Note 12 4" xfId="32619"/>
    <cellStyle name="Note 12 4 2" xfId="1493"/>
    <cellStyle name="Note 12 4 2 2" xfId="1502"/>
    <cellStyle name="Note 12 4 2 3" xfId="93"/>
    <cellStyle name="Note 12 4 3" xfId="32620"/>
    <cellStyle name="Note 12 4 4" xfId="19969"/>
    <cellStyle name="Note 12 5" xfId="32621"/>
    <cellStyle name="Note 12 5 2" xfId="4723"/>
    <cellStyle name="Note 12 5 2 2" xfId="32622"/>
    <cellStyle name="Note 12 5 2 3" xfId="32623"/>
    <cellStyle name="Note 12 5 3" xfId="32624"/>
    <cellStyle name="Note 12 5 4" xfId="32625"/>
    <cellStyle name="Note 12 6" xfId="32626"/>
    <cellStyle name="Note 12 6 2" xfId="32627"/>
    <cellStyle name="Note 12 6 2 2" xfId="32628"/>
    <cellStyle name="Note 12 6 2 3" xfId="32629"/>
    <cellStyle name="Note 12 6 3" xfId="32630"/>
    <cellStyle name="Note 12 6 4" xfId="32631"/>
    <cellStyle name="Note 12 7" xfId="32632"/>
    <cellStyle name="Note 12 8" xfId="32465"/>
    <cellStyle name="Note 13" xfId="8873"/>
    <cellStyle name="Note 13 2" xfId="6478"/>
    <cellStyle name="Note 13 2 2" xfId="32633"/>
    <cellStyle name="Note 13 2 2 2" xfId="26830"/>
    <cellStyle name="Note 13 2 2 3" xfId="29466"/>
    <cellStyle name="Note 13 2 3" xfId="32634"/>
    <cellStyle name="Note 13 2 4" xfId="32635"/>
    <cellStyle name="Note 13 3" xfId="12085"/>
    <cellStyle name="Note 13 3 2" xfId="32636"/>
    <cellStyle name="Note 13 3 2 2" xfId="15529"/>
    <cellStyle name="Note 13 3 2 3" xfId="15533"/>
    <cellStyle name="Note 13 3 3" xfId="22797"/>
    <cellStyle name="Note 13 3 4" xfId="22804"/>
    <cellStyle name="Note 13 4" xfId="12087"/>
    <cellStyle name="Note 13 4 2" xfId="32637"/>
    <cellStyle name="Note 13 4 2 2" xfId="32638"/>
    <cellStyle name="Note 13 4 2 3" xfId="12625"/>
    <cellStyle name="Note 13 4 3" xfId="22816"/>
    <cellStyle name="Note 13 4 4" xfId="22829"/>
    <cellStyle name="Note 13 5" xfId="32639"/>
    <cellStyle name="Note 13 5 2" xfId="32640"/>
    <cellStyle name="Note 13 5 2 2" xfId="32641"/>
    <cellStyle name="Note 13 5 2 3" xfId="32642"/>
    <cellStyle name="Note 13 5 3" xfId="22843"/>
    <cellStyle name="Note 13 5 4" xfId="22854"/>
    <cellStyle name="Note 13 6" xfId="32643"/>
    <cellStyle name="Note 13 6 2" xfId="32644"/>
    <cellStyle name="Note 13 6 2 2" xfId="31283"/>
    <cellStyle name="Note 13 6 2 3" xfId="32645"/>
    <cellStyle name="Note 13 6 3" xfId="22868"/>
    <cellStyle name="Note 13 6 4" xfId="22880"/>
    <cellStyle name="Note 13 7" xfId="32646"/>
    <cellStyle name="Note 13 8" xfId="32468"/>
    <cellStyle name="Note 14" xfId="2302"/>
    <cellStyle name="Note 14 2" xfId="6484"/>
    <cellStyle name="Note 14 2 2" xfId="32647"/>
    <cellStyle name="Note 14 2 2 2" xfId="32648"/>
    <cellStyle name="Note 14 2 2 3" xfId="32649"/>
    <cellStyle name="Note 14 2 3" xfId="32650"/>
    <cellStyle name="Note 14 2 4" xfId="32651"/>
    <cellStyle name="Note 14 3" xfId="12090"/>
    <cellStyle name="Note 14 3 2" xfId="32652"/>
    <cellStyle name="Note 14 3 2 2" xfId="22621"/>
    <cellStyle name="Note 14 3 2 3" xfId="32653"/>
    <cellStyle name="Note 14 3 3" xfId="32654"/>
    <cellStyle name="Note 14 3 4" xfId="32655"/>
    <cellStyle name="Note 14 4" xfId="12092"/>
    <cellStyle name="Note 14 4 2" xfId="32656"/>
    <cellStyle name="Note 14 4 2 2" xfId="32657"/>
    <cellStyle name="Note 14 4 2 3" xfId="12799"/>
    <cellStyle name="Note 14 4 3" xfId="32658"/>
    <cellStyle name="Note 14 4 4" xfId="32659"/>
    <cellStyle name="Note 14 5" xfId="32660"/>
    <cellStyle name="Note 14 5 2" xfId="32661"/>
    <cellStyle name="Note 14 5 2 2" xfId="32662"/>
    <cellStyle name="Note 14 5 2 3" xfId="32663"/>
    <cellStyle name="Note 14 5 3" xfId="16983"/>
    <cellStyle name="Note 14 5 4" xfId="32664"/>
    <cellStyle name="Note 14 6" xfId="32665"/>
    <cellStyle name="Note 14 6 2" xfId="5658"/>
    <cellStyle name="Note 14 6 2 2" xfId="5661"/>
    <cellStyle name="Note 14 6 2 3" xfId="5665"/>
    <cellStyle name="Note 14 6 3" xfId="5676"/>
    <cellStyle name="Note 14 6 4" xfId="5679"/>
    <cellStyle name="Note 14 7" xfId="32666"/>
    <cellStyle name="Note 14 8" xfId="32472"/>
    <cellStyle name="Note 15" xfId="2304"/>
    <cellStyle name="Note 15 2" xfId="1854"/>
    <cellStyle name="Note 15 2 2" xfId="31582"/>
    <cellStyle name="Note 15 2 2 2" xfId="31585"/>
    <cellStyle name="Note 15 2 2 3" xfId="31588"/>
    <cellStyle name="Note 15 2 3" xfId="31591"/>
    <cellStyle name="Note 15 2 4" xfId="19993"/>
    <cellStyle name="Note 15 3" xfId="12097"/>
    <cellStyle name="Note 15 3 2" xfId="31594"/>
    <cellStyle name="Note 15 3 2 2" xfId="23043"/>
    <cellStyle name="Note 15 3 2 3" xfId="31597"/>
    <cellStyle name="Note 15 3 3" xfId="31600"/>
    <cellStyle name="Note 15 3 4" xfId="31603"/>
    <cellStyle name="Note 15 4" xfId="12103"/>
    <cellStyle name="Note 15 4 2" xfId="18513"/>
    <cellStyle name="Note 15 4 2 2" xfId="32667"/>
    <cellStyle name="Note 15 4 2 3" xfId="12838"/>
    <cellStyle name="Note 15 4 3" xfId="31606"/>
    <cellStyle name="Note 15 4 4" xfId="32669"/>
    <cellStyle name="Note 15 5" xfId="31609"/>
    <cellStyle name="Note 15 5 2" xfId="18518"/>
    <cellStyle name="Note 15 5 2 2" xfId="32671"/>
    <cellStyle name="Note 15 5 2 3" xfId="32673"/>
    <cellStyle name="Note 15 5 3" xfId="32675"/>
    <cellStyle name="Note 15 5 4" xfId="32677"/>
    <cellStyle name="Note 15 6" xfId="31612"/>
    <cellStyle name="Note 15 6 2" xfId="18523"/>
    <cellStyle name="Note 15 6 2 2" xfId="32679"/>
    <cellStyle name="Note 15 6 2 3" xfId="32681"/>
    <cellStyle name="Note 15 6 3" xfId="32683"/>
    <cellStyle name="Note 15 6 4" xfId="32685"/>
    <cellStyle name="Note 15 7" xfId="32687"/>
    <cellStyle name="Note 15 8" xfId="32477"/>
    <cellStyle name="Note 16" xfId="32689"/>
    <cellStyle name="Note 16 2" xfId="31622"/>
    <cellStyle name="Note 16 2 2" xfId="2101"/>
    <cellStyle name="Note 16 2 2 2" xfId="8270"/>
    <cellStyle name="Note 16 2 2 3" xfId="8276"/>
    <cellStyle name="Note 16 2 3" xfId="32691"/>
    <cellStyle name="Note 16 2 4" xfId="32693"/>
    <cellStyle name="Note 16 3" xfId="31626"/>
    <cellStyle name="Note 16 3 2" xfId="32695"/>
    <cellStyle name="Note 16 3 2 2" xfId="8461"/>
    <cellStyle name="Note 16 3 2 3" xfId="32697"/>
    <cellStyle name="Note 16 3 3" xfId="32699"/>
    <cellStyle name="Note 16 3 4" xfId="32701"/>
    <cellStyle name="Note 16 4" xfId="32703"/>
    <cellStyle name="Note 16 4 2" xfId="32705"/>
    <cellStyle name="Note 16 4 2 2" xfId="8642"/>
    <cellStyle name="Note 16 4 2 3" xfId="12874"/>
    <cellStyle name="Note 16 4 3" xfId="32707"/>
    <cellStyle name="Note 16 4 4" xfId="32709"/>
    <cellStyle name="Note 16 5" xfId="32711"/>
    <cellStyle name="Note 16 5 2" xfId="32713"/>
    <cellStyle name="Note 16 5 2 2" xfId="8692"/>
    <cellStyle name="Note 16 5 2 3" xfId="32715"/>
    <cellStyle name="Note 16 5 3" xfId="32717"/>
    <cellStyle name="Note 16 5 4" xfId="32719"/>
    <cellStyle name="Note 16 6" xfId="32721"/>
    <cellStyle name="Note 16 6 2" xfId="32723"/>
    <cellStyle name="Note 16 6 2 2" xfId="8779"/>
    <cellStyle name="Note 16 6 2 3" xfId="32725"/>
    <cellStyle name="Note 16 6 3" xfId="32727"/>
    <cellStyle name="Note 16 6 4" xfId="32729"/>
    <cellStyle name="Note 16 7" xfId="32731"/>
    <cellStyle name="Note 16 8" xfId="32483"/>
    <cellStyle name="Note 17" xfId="32733"/>
    <cellStyle name="Note 17 2" xfId="31634"/>
    <cellStyle name="Note 17 2 2" xfId="32735"/>
    <cellStyle name="Note 17 2 2 2" xfId="32737"/>
    <cellStyle name="Note 17 2 2 3" xfId="32739"/>
    <cellStyle name="Note 17 2 3" xfId="32742"/>
    <cellStyle name="Note 17 2 4" xfId="32744"/>
    <cellStyle name="Note 17 3" xfId="31638"/>
    <cellStyle name="Note 17 3 2" xfId="32746"/>
    <cellStyle name="Note 17 3 2 2" xfId="32748"/>
    <cellStyle name="Note 17 3 2 3" xfId="32750"/>
    <cellStyle name="Note 17 3 3" xfId="32753"/>
    <cellStyle name="Note 17 3 4" xfId="32755"/>
    <cellStyle name="Note 17 4" xfId="32757"/>
    <cellStyle name="Note 17 4 2" xfId="32759"/>
    <cellStyle name="Note 17 4 2 2" xfId="32761"/>
    <cellStyle name="Note 17 4 2 3" xfId="32763"/>
    <cellStyle name="Note 17 4 3" xfId="32766"/>
    <cellStyle name="Note 17 4 4" xfId="32768"/>
    <cellStyle name="Note 17 5" xfId="30070"/>
    <cellStyle name="Note 17 5 2" xfId="32770"/>
    <cellStyle name="Note 17 5 2 2" xfId="32772"/>
    <cellStyle name="Note 17 5 2 3" xfId="32774"/>
    <cellStyle name="Note 17 5 3" xfId="32777"/>
    <cellStyle name="Note 17 5 4" xfId="32779"/>
    <cellStyle name="Note 17 6" xfId="30074"/>
    <cellStyle name="Note 17 6 2" xfId="32781"/>
    <cellStyle name="Note 17 6 2 2" xfId="32783"/>
    <cellStyle name="Note 17 6 2 3" xfId="32785"/>
    <cellStyle name="Note 17 6 3" xfId="32788"/>
    <cellStyle name="Note 17 6 4" xfId="32790"/>
    <cellStyle name="Note 17 7" xfId="32792"/>
    <cellStyle name="Note 17 8" xfId="22339"/>
    <cellStyle name="Note 18" xfId="25964"/>
    <cellStyle name="Note 18 2" xfId="31650"/>
    <cellStyle name="Note 18 2 2" xfId="32794"/>
    <cellStyle name="Note 18 2 2 2" xfId="32796"/>
    <cellStyle name="Note 18 2 2 3" xfId="32798"/>
    <cellStyle name="Note 18 2 3" xfId="32800"/>
    <cellStyle name="Note 18 2 4" xfId="32802"/>
    <cellStyle name="Note 18 3" xfId="31654"/>
    <cellStyle name="Note 18 3 2" xfId="32804"/>
    <cellStyle name="Note 18 3 2 2" xfId="32806"/>
    <cellStyle name="Note 18 3 2 3" xfId="32808"/>
    <cellStyle name="Note 18 3 3" xfId="32810"/>
    <cellStyle name="Note 18 3 4" xfId="32812"/>
    <cellStyle name="Note 18 4" xfId="32814"/>
    <cellStyle name="Note 18 4 2" xfId="32816"/>
    <cellStyle name="Note 18 4 2 2" xfId="12899"/>
    <cellStyle name="Note 18 4 2 3" xfId="12902"/>
    <cellStyle name="Note 18 4 3" xfId="32818"/>
    <cellStyle name="Note 18 4 4" xfId="32820"/>
    <cellStyle name="Note 18 5" xfId="32822"/>
    <cellStyle name="Note 18 5 2" xfId="17344"/>
    <cellStyle name="Note 18 5 2 2" xfId="23906"/>
    <cellStyle name="Note 18 5 2 3" xfId="23918"/>
    <cellStyle name="Note 18 5 3" xfId="17348"/>
    <cellStyle name="Note 18 5 4" xfId="23961"/>
    <cellStyle name="Note 18 6" xfId="32824"/>
    <cellStyle name="Note 18 6 2" xfId="32826"/>
    <cellStyle name="Note 18 6 2 2" xfId="32828"/>
    <cellStyle name="Note 18 6 2 3" xfId="32830"/>
    <cellStyle name="Note 18 6 3" xfId="32832"/>
    <cellStyle name="Note 18 6 4" xfId="32834"/>
    <cellStyle name="Note 18 7" xfId="32836"/>
    <cellStyle name="Note 18 8" xfId="22360"/>
    <cellStyle name="Note 19" xfId="25967"/>
    <cellStyle name="Note 19 2" xfId="31666"/>
    <cellStyle name="Note 19 2 2" xfId="20301"/>
    <cellStyle name="Note 19 2 2 2" xfId="32838"/>
    <cellStyle name="Note 19 2 2 3" xfId="32840"/>
    <cellStyle name="Note 19 2 3" xfId="32842"/>
    <cellStyle name="Note 19 2 4" xfId="32844"/>
    <cellStyle name="Note 19 3" xfId="31670"/>
    <cellStyle name="Note 19 3 2" xfId="20306"/>
    <cellStyle name="Note 19 3 2 2" xfId="32846"/>
    <cellStyle name="Note 19 3 2 3" xfId="32848"/>
    <cellStyle name="Note 19 3 3" xfId="32850"/>
    <cellStyle name="Note 19 3 4" xfId="32852"/>
    <cellStyle name="Note 19 4" xfId="32854"/>
    <cellStyle name="Note 19 4 2" xfId="20310"/>
    <cellStyle name="Note 19 4 2 2" xfId="32856"/>
    <cellStyle name="Note 19 4 2 3" xfId="32858"/>
    <cellStyle name="Note 19 4 3" xfId="32860"/>
    <cellStyle name="Note 19 4 4" xfId="32862"/>
    <cellStyle name="Note 19 5" xfId="32864"/>
    <cellStyle name="Note 19 5 2" xfId="17373"/>
    <cellStyle name="Note 19 5 2 2" xfId="14461"/>
    <cellStyle name="Note 19 5 2 3" xfId="14464"/>
    <cellStyle name="Note 19 5 3" xfId="17376"/>
    <cellStyle name="Note 19 5 4" xfId="32866"/>
    <cellStyle name="Note 19 6" xfId="32868"/>
    <cellStyle name="Note 19 6 2" xfId="14583"/>
    <cellStyle name="Note 19 6 2 2" xfId="14586"/>
    <cellStyle name="Note 19 6 2 3" xfId="14591"/>
    <cellStyle name="Note 19 6 3" xfId="14598"/>
    <cellStyle name="Note 19 6 4" xfId="32870"/>
    <cellStyle name="Note 19 7" xfId="32872"/>
    <cellStyle name="Note 19 8" xfId="22366"/>
    <cellStyle name="Note 2" xfId="2593"/>
    <cellStyle name="Note 2 10" xfId="6591"/>
    <cellStyle name="Note 2 10 2" xfId="32874"/>
    <cellStyle name="Note 2 10 2 2" xfId="32741"/>
    <cellStyle name="Note 2 10 2 2 2" xfId="32875"/>
    <cellStyle name="Note 2 10 2 2 3" xfId="27182"/>
    <cellStyle name="Note 2 10 2 3" xfId="32876"/>
    <cellStyle name="Note 2 10 2 4" xfId="22036"/>
    <cellStyle name="Note 2 10 3" xfId="32877"/>
    <cellStyle name="Note 2 10 3 2" xfId="32878"/>
    <cellStyle name="Note 2 10 3 2 2" xfId="32879"/>
    <cellStyle name="Note 2 10 3 2 3" xfId="27331"/>
    <cellStyle name="Note 2 10 3 3" xfId="32880"/>
    <cellStyle name="Note 2 10 3 4" xfId="32881"/>
    <cellStyle name="Note 2 10 4" xfId="32882"/>
    <cellStyle name="Note 2 10 4 2" xfId="32883"/>
    <cellStyle name="Note 2 10 4 2 2" xfId="32884"/>
    <cellStyle name="Note 2 10 4 2 3" xfId="1614"/>
    <cellStyle name="Note 2 10 4 3" xfId="32885"/>
    <cellStyle name="Note 2 10 4 4" xfId="32886"/>
    <cellStyle name="Note 2 10 5" xfId="25681"/>
    <cellStyle name="Note 2 10 5 2" xfId="28316"/>
    <cellStyle name="Note 2 10 5 2 2" xfId="28319"/>
    <cellStyle name="Note 2 10 5 2 3" xfId="28322"/>
    <cellStyle name="Note 2 10 5 3" xfId="28327"/>
    <cellStyle name="Note 2 10 5 4" xfId="28330"/>
    <cellStyle name="Note 2 10 6" xfId="25683"/>
    <cellStyle name="Note 2 10 6 2" xfId="32887"/>
    <cellStyle name="Note 2 10 6 2 2" xfId="32888"/>
    <cellStyle name="Note 2 10 6 2 3" xfId="29903"/>
    <cellStyle name="Note 2 10 6 3" xfId="32889"/>
    <cellStyle name="Note 2 10 6 4" xfId="32890"/>
    <cellStyle name="Note 2 10 7" xfId="32892"/>
    <cellStyle name="Note 2 10 8" xfId="18276"/>
    <cellStyle name="Note 2 11" xfId="6593"/>
    <cellStyle name="Note 2 11 2" xfId="32893"/>
    <cellStyle name="Note 2 11 2 2" xfId="32752"/>
    <cellStyle name="Note 2 11 2 2 2" xfId="16132"/>
    <cellStyle name="Note 2 11 2 2 3" xfId="31715"/>
    <cellStyle name="Note 2 11 2 3" xfId="32894"/>
    <cellStyle name="Note 2 11 2 4" xfId="32895"/>
    <cellStyle name="Note 2 11 3" xfId="32896"/>
    <cellStyle name="Note 2 11 3 2" xfId="32897"/>
    <cellStyle name="Note 2 11 3 2 2" xfId="16169"/>
    <cellStyle name="Note 2 11 3 2 3" xfId="31770"/>
    <cellStyle name="Note 2 11 3 3" xfId="32898"/>
    <cellStyle name="Note 2 11 3 4" xfId="32899"/>
    <cellStyle name="Note 2 11 4" xfId="32900"/>
    <cellStyle name="Note 2 11 4 2" xfId="32901"/>
    <cellStyle name="Note 2 11 4 2 2" xfId="24538"/>
    <cellStyle name="Note 2 11 4 2 3" xfId="24541"/>
    <cellStyle name="Note 2 11 4 3" xfId="32902"/>
    <cellStyle name="Note 2 11 4 4" xfId="32903"/>
    <cellStyle name="Note 2 11 5" xfId="25686"/>
    <cellStyle name="Note 2 11 5 2" xfId="28350"/>
    <cellStyle name="Note 2 11 5 2 2" xfId="24563"/>
    <cellStyle name="Note 2 11 5 2 3" xfId="194"/>
    <cellStyle name="Note 2 11 5 3" xfId="28353"/>
    <cellStyle name="Note 2 11 5 4" xfId="28356"/>
    <cellStyle name="Note 2 11 6" xfId="25688"/>
    <cellStyle name="Note 2 11 6 2" xfId="32904"/>
    <cellStyle name="Note 2 11 6 2 2" xfId="24584"/>
    <cellStyle name="Note 2 11 6 2 3" xfId="24587"/>
    <cellStyle name="Note 2 11 6 3" xfId="32905"/>
    <cellStyle name="Note 2 11 6 4" xfId="32906"/>
    <cellStyle name="Note 2 11 7" xfId="32908"/>
    <cellStyle name="Note 2 11 8" xfId="32910"/>
    <cellStyle name="Note 2 12" xfId="32911"/>
    <cellStyle name="Note 2 12 2" xfId="32912"/>
    <cellStyle name="Note 2 12 2 2" xfId="32765"/>
    <cellStyle name="Note 2 12 2 2 2" xfId="32913"/>
    <cellStyle name="Note 2 12 2 2 3" xfId="32914"/>
    <cellStyle name="Note 2 12 2 3" xfId="32915"/>
    <cellStyle name="Note 2 12 2 4" xfId="32916"/>
    <cellStyle name="Note 2 12 3" xfId="32917"/>
    <cellStyle name="Note 2 12 3 2" xfId="32918"/>
    <cellStyle name="Note 2 12 3 2 2" xfId="32919"/>
    <cellStyle name="Note 2 12 3 2 3" xfId="32920"/>
    <cellStyle name="Note 2 12 3 3" xfId="32921"/>
    <cellStyle name="Note 2 12 3 4" xfId="32922"/>
    <cellStyle name="Note 2 12 4" xfId="32923"/>
    <cellStyle name="Note 2 12 4 2" xfId="32924"/>
    <cellStyle name="Note 2 12 4 2 2" xfId="32925"/>
    <cellStyle name="Note 2 12 4 2 3" xfId="32926"/>
    <cellStyle name="Note 2 12 4 3" xfId="32927"/>
    <cellStyle name="Note 2 12 4 4" xfId="32928"/>
    <cellStyle name="Note 2 12 5" xfId="25691"/>
    <cellStyle name="Note 2 12 5 2" xfId="28511"/>
    <cellStyle name="Note 2 12 5 2 2" xfId="28514"/>
    <cellStyle name="Note 2 12 5 2 3" xfId="28517"/>
    <cellStyle name="Note 2 12 5 3" xfId="28520"/>
    <cellStyle name="Note 2 12 5 4" xfId="28523"/>
    <cellStyle name="Note 2 12 6" xfId="25693"/>
    <cellStyle name="Note 2 12 6 2" xfId="32929"/>
    <cellStyle name="Note 2 12 6 2 2" xfId="25133"/>
    <cellStyle name="Note 2 12 6 2 3" xfId="25135"/>
    <cellStyle name="Note 2 12 6 3" xfId="32930"/>
    <cellStyle name="Note 2 12 6 4" xfId="32931"/>
    <cellStyle name="Note 2 12 7" xfId="32933"/>
    <cellStyle name="Note 2 12 8" xfId="22703"/>
    <cellStyle name="Note 2 13" xfId="32934"/>
    <cellStyle name="Note 2 13 2" xfId="32935"/>
    <cellStyle name="Note 2 13 2 2" xfId="32776"/>
    <cellStyle name="Note 2 13 2 2 2" xfId="32936"/>
    <cellStyle name="Note 2 13 2 2 3" xfId="32937"/>
    <cellStyle name="Note 2 13 2 3" xfId="32938"/>
    <cellStyle name="Note 2 13 2 4" xfId="32939"/>
    <cellStyle name="Note 2 13 3" xfId="32940"/>
    <cellStyle name="Note 2 13 3 2" xfId="32941"/>
    <cellStyle name="Note 2 13 3 2 2" xfId="112"/>
    <cellStyle name="Note 2 13 3 2 3" xfId="32942"/>
    <cellStyle name="Note 2 13 3 3" xfId="32943"/>
    <cellStyle name="Note 2 13 3 4" xfId="32944"/>
    <cellStyle name="Note 2 13 4" xfId="32945"/>
    <cellStyle name="Note 2 13 4 2" xfId="32946"/>
    <cellStyle name="Note 2 13 4 2 2" xfId="20685"/>
    <cellStyle name="Note 2 13 4 2 3" xfId="20687"/>
    <cellStyle name="Note 2 13 4 3" xfId="32947"/>
    <cellStyle name="Note 2 13 4 4" xfId="32948"/>
    <cellStyle name="Note 2 13 5" xfId="32949"/>
    <cellStyle name="Note 2 13 5 2" xfId="28568"/>
    <cellStyle name="Note 2 13 5 2 2" xfId="28571"/>
    <cellStyle name="Note 2 13 5 2 3" xfId="28574"/>
    <cellStyle name="Note 2 13 5 3" xfId="28577"/>
    <cellStyle name="Note 2 13 5 4" xfId="28580"/>
    <cellStyle name="Note 2 13 6" xfId="20326"/>
    <cellStyle name="Note 2 13 6 2" xfId="20328"/>
    <cellStyle name="Note 2 13 6 2 2" xfId="32950"/>
    <cellStyle name="Note 2 13 6 2 3" xfId="32951"/>
    <cellStyle name="Note 2 13 6 3" xfId="20330"/>
    <cellStyle name="Note 2 13 6 4" xfId="32952"/>
    <cellStyle name="Note 2 13 7" xfId="20333"/>
    <cellStyle name="Note 2 13 8" xfId="20338"/>
    <cellStyle name="Note 2 14" xfId="32953"/>
    <cellStyle name="Note 2 14 2" xfId="32954"/>
    <cellStyle name="Note 2 14 2 2" xfId="32787"/>
    <cellStyle name="Note 2 14 2 2 2" xfId="32955"/>
    <cellStyle name="Note 2 14 2 2 3" xfId="32956"/>
    <cellStyle name="Note 2 14 2 3" xfId="23001"/>
    <cellStyle name="Note 2 14 2 4" xfId="1914"/>
    <cellStyle name="Note 2 14 3" xfId="32957"/>
    <cellStyle name="Note 2 14 3 2" xfId="32958"/>
    <cellStyle name="Note 2 14 3 2 2" xfId="32959"/>
    <cellStyle name="Note 2 14 3 2 3" xfId="32960"/>
    <cellStyle name="Note 2 14 3 3" xfId="32961"/>
    <cellStyle name="Note 2 14 3 4" xfId="1932"/>
    <cellStyle name="Note 2 14 4" xfId="32962"/>
    <cellStyle name="Note 2 14 4 2" xfId="32963"/>
    <cellStyle name="Note 2 14 4 2 2" xfId="32964"/>
    <cellStyle name="Note 2 14 4 2 3" xfId="32965"/>
    <cellStyle name="Note 2 14 4 3" xfId="32966"/>
    <cellStyle name="Note 2 14 4 4" xfId="32967"/>
    <cellStyle name="Note 2 14 5" xfId="32968"/>
    <cellStyle name="Note 2 14 5 2" xfId="28627"/>
    <cellStyle name="Note 2 14 5 2 2" xfId="28630"/>
    <cellStyle name="Note 2 14 5 2 3" xfId="28633"/>
    <cellStyle name="Note 2 14 5 3" xfId="28637"/>
    <cellStyle name="Note 2 14 5 4" xfId="28642"/>
    <cellStyle name="Note 2 14 6" xfId="20349"/>
    <cellStyle name="Note 2 14 6 2" xfId="21969"/>
    <cellStyle name="Note 2 14 6 2 2" xfId="32969"/>
    <cellStyle name="Note 2 14 6 2 3" xfId="32970"/>
    <cellStyle name="Note 2 14 6 3" xfId="21971"/>
    <cellStyle name="Note 2 14 6 4" xfId="32971"/>
    <cellStyle name="Note 2 14 7" xfId="20353"/>
    <cellStyle name="Note 2 14 8" xfId="21978"/>
    <cellStyle name="Note 2 15" xfId="32972"/>
    <cellStyle name="Note 2 15 2" xfId="32974"/>
    <cellStyle name="Note 2 15 2 2" xfId="32975"/>
    <cellStyle name="Note 2 15 2 3" xfId="32976"/>
    <cellStyle name="Note 2 15 3" xfId="32977"/>
    <cellStyle name="Note 2 15 4" xfId="32978"/>
    <cellStyle name="Note 2 16" xfId="32979"/>
    <cellStyle name="Note 2 16 2" xfId="32981"/>
    <cellStyle name="Note 2 16 2 2" xfId="7750"/>
    <cellStyle name="Note 2 16 2 3" xfId="32982"/>
    <cellStyle name="Note 2 16 3" xfId="32983"/>
    <cellStyle name="Note 2 16 4" xfId="32984"/>
    <cellStyle name="Note 2 17" xfId="32985"/>
    <cellStyle name="Note 2 17 2" xfId="32986"/>
    <cellStyle name="Note 2 17 2 2" xfId="32987"/>
    <cellStyle name="Note 2 17 2 3" xfId="32988"/>
    <cellStyle name="Note 2 17 3" xfId="32989"/>
    <cellStyle name="Note 2 17 4" xfId="32990"/>
    <cellStyle name="Note 2 18" xfId="32991"/>
    <cellStyle name="Note 2 18 2" xfId="32992"/>
    <cellStyle name="Note 2 18 2 2" xfId="32993"/>
    <cellStyle name="Note 2 18 2 3" xfId="32994"/>
    <cellStyle name="Note 2 18 3" xfId="32995"/>
    <cellStyle name="Note 2 18 4" xfId="32996"/>
    <cellStyle name="Note 2 19" xfId="32997"/>
    <cellStyle name="Note 2 19 2" xfId="28206"/>
    <cellStyle name="Note 2 19 2 2" xfId="28209"/>
    <cellStyle name="Note 2 19 2 3" xfId="28212"/>
    <cellStyle name="Note 2 19 3" xfId="28215"/>
    <cellStyle name="Note 2 19 4" xfId="25667"/>
    <cellStyle name="Note 2 2" xfId="2597"/>
    <cellStyle name="Note 2 2 2" xfId="13344"/>
    <cellStyle name="Note 2 2 2 2" xfId="13348"/>
    <cellStyle name="Note 2 2 2 2 2" xfId="23136"/>
    <cellStyle name="Note 2 2 2 2 3" xfId="32998"/>
    <cellStyle name="Note 2 2 2 3" xfId="13350"/>
    <cellStyle name="Note 2 2 2 4" xfId="32999"/>
    <cellStyle name="Note 2 2 3" xfId="13352"/>
    <cellStyle name="Note 2 2 3 2" xfId="13354"/>
    <cellStyle name="Note 2 2 3 2 2" xfId="23174"/>
    <cellStyle name="Note 2 2 3 2 3" xfId="25145"/>
    <cellStyle name="Note 2 2 3 3" xfId="13357"/>
    <cellStyle name="Note 2 2 3 4" xfId="33000"/>
    <cellStyle name="Note 2 2 4" xfId="13359"/>
    <cellStyle name="Note 2 2 4 2" xfId="13361"/>
    <cellStyle name="Note 2 2 4 2 2" xfId="23212"/>
    <cellStyle name="Note 2 2 4 2 3" xfId="25181"/>
    <cellStyle name="Note 2 2 4 3" xfId="13363"/>
    <cellStyle name="Note 2 2 4 4" xfId="33001"/>
    <cellStyle name="Note 2 2 5" xfId="13365"/>
    <cellStyle name="Note 2 2 5 2" xfId="9998"/>
    <cellStyle name="Note 2 2 5 2 2" xfId="10003"/>
    <cellStyle name="Note 2 2 5 2 3" xfId="10008"/>
    <cellStyle name="Note 2 2 5 3" xfId="10011"/>
    <cellStyle name="Note 2 2 5 4" xfId="10019"/>
    <cellStyle name="Note 2 2 6" xfId="13367"/>
    <cellStyle name="Note 2 2 6 2" xfId="10028"/>
    <cellStyle name="Note 2 2 6 2 2" xfId="29967"/>
    <cellStyle name="Note 2 2 6 2 3" xfId="30490"/>
    <cellStyle name="Note 2 2 6 3" xfId="33002"/>
    <cellStyle name="Note 2 2 6 4" xfId="33003"/>
    <cellStyle name="Note 2 2 7" xfId="29322"/>
    <cellStyle name="Note 2 2 8" xfId="29324"/>
    <cellStyle name="Note 2 20" xfId="32973"/>
    <cellStyle name="Note 2 21" xfId="32980"/>
    <cellStyle name="Note 2 3" xfId="1293"/>
    <cellStyle name="Note 2 3 2" xfId="13369"/>
    <cellStyle name="Note 2 3 2 2" xfId="20650"/>
    <cellStyle name="Note 2 3 2 2 2" xfId="23495"/>
    <cellStyle name="Note 2 3 2 2 3" xfId="33004"/>
    <cellStyle name="Note 2 3 2 3" xfId="33005"/>
    <cellStyle name="Note 2 3 2 4" xfId="33006"/>
    <cellStyle name="Note 2 3 3" xfId="13371"/>
    <cellStyle name="Note 2 3 3 2" xfId="23398"/>
    <cellStyle name="Note 2 3 3 2 2" xfId="23524"/>
    <cellStyle name="Note 2 3 3 2 3" xfId="33007"/>
    <cellStyle name="Note 2 3 3 3" xfId="33008"/>
    <cellStyle name="Note 2 3 3 4" xfId="33009"/>
    <cellStyle name="Note 2 3 4" xfId="33010"/>
    <cellStyle name="Note 2 3 4 2" xfId="18594"/>
    <cellStyle name="Note 2 3 4 2 2" xfId="21102"/>
    <cellStyle name="Note 2 3 4 2 3" xfId="21105"/>
    <cellStyle name="Note 2 3 4 3" xfId="18597"/>
    <cellStyle name="Note 2 3 4 4" xfId="33011"/>
    <cellStyle name="Note 2 3 5" xfId="33012"/>
    <cellStyle name="Note 2 3 5 2" xfId="17153"/>
    <cellStyle name="Note 2 3 5 2 2" xfId="21669"/>
    <cellStyle name="Note 2 3 5 2 3" xfId="21673"/>
    <cellStyle name="Note 2 3 5 3" xfId="17158"/>
    <cellStyle name="Note 2 3 5 4" xfId="33013"/>
    <cellStyle name="Note 2 3 6" xfId="33014"/>
    <cellStyle name="Note 2 3 6 2" xfId="22513"/>
    <cellStyle name="Note 2 3 6 2 2" xfId="30111"/>
    <cellStyle name="Note 2 3 6 2 3" xfId="30501"/>
    <cellStyle name="Note 2 3 6 3" xfId="33015"/>
    <cellStyle name="Note 2 3 6 4" xfId="33016"/>
    <cellStyle name="Note 2 3 7" xfId="33017"/>
    <cellStyle name="Note 2 3 8" xfId="33018"/>
    <cellStyle name="Note 2 4" xfId="12963"/>
    <cellStyle name="Note 2 4 2" xfId="13373"/>
    <cellStyle name="Note 2 4 2 2" xfId="23563"/>
    <cellStyle name="Note 2 4 2 2 2" xfId="26220"/>
    <cellStyle name="Note 2 4 2 2 3" xfId="33019"/>
    <cellStyle name="Note 2 4 2 3" xfId="768"/>
    <cellStyle name="Note 2 4 2 4" xfId="791"/>
    <cellStyle name="Note 2 4 3" xfId="13375"/>
    <cellStyle name="Note 2 4 3 2" xfId="23420"/>
    <cellStyle name="Note 2 4 3 2 2" xfId="26228"/>
    <cellStyle name="Note 2 4 3 2 3" xfId="33020"/>
    <cellStyle name="Note 2 4 3 3" xfId="1424"/>
    <cellStyle name="Note 2 4 3 4" xfId="1377"/>
    <cellStyle name="Note 2 4 4" xfId="33021"/>
    <cellStyle name="Note 2 4 4 2" xfId="33022"/>
    <cellStyle name="Note 2 4 4 2 2" xfId="33023"/>
    <cellStyle name="Note 2 4 4 2 3" xfId="33024"/>
    <cellStyle name="Note 2 4 4 3" xfId="33025"/>
    <cellStyle name="Note 2 4 4 4" xfId="33026"/>
    <cellStyle name="Note 2 4 5" xfId="33027"/>
    <cellStyle name="Note 2 4 5 2" xfId="17529"/>
    <cellStyle name="Note 2 4 5 2 2" xfId="30216"/>
    <cellStyle name="Note 2 4 5 2 3" xfId="33028"/>
    <cellStyle name="Note 2 4 5 3" xfId="17531"/>
    <cellStyle name="Note 2 4 5 4" xfId="33029"/>
    <cellStyle name="Note 2 4 6" xfId="33030"/>
    <cellStyle name="Note 2 4 6 2" xfId="33031"/>
    <cellStyle name="Note 2 4 6 2 2" xfId="30249"/>
    <cellStyle name="Note 2 4 6 2 3" xfId="30512"/>
    <cellStyle name="Note 2 4 6 3" xfId="33032"/>
    <cellStyle name="Note 2 4 6 4" xfId="33033"/>
    <cellStyle name="Note 2 4 7" xfId="6130"/>
    <cellStyle name="Note 2 4 8" xfId="6134"/>
    <cellStyle name="Note 2 5" xfId="12967"/>
    <cellStyle name="Note 2 5 2" xfId="13377"/>
    <cellStyle name="Note 2 5 2 2" xfId="12617"/>
    <cellStyle name="Note 2 5 2 2 2" xfId="12620"/>
    <cellStyle name="Note 2 5 2 2 3" xfId="12641"/>
    <cellStyle name="Note 2 5 2 3" xfId="12794"/>
    <cellStyle name="Note 2 5 2 4" xfId="12833"/>
    <cellStyle name="Note 2 5 3" xfId="13379"/>
    <cellStyle name="Note 2 5 3 2" xfId="16605"/>
    <cellStyle name="Note 2 5 3 2 2" xfId="26039"/>
    <cellStyle name="Note 2 5 3 2 3" xfId="33034"/>
    <cellStyle name="Note 2 5 3 3" xfId="33035"/>
    <cellStyle name="Note 2 5 3 4" xfId="33036"/>
    <cellStyle name="Note 2 5 4" xfId="33037"/>
    <cellStyle name="Note 2 5 4 2" xfId="17692"/>
    <cellStyle name="Note 2 5 4 2 2" xfId="17695"/>
    <cellStyle name="Note 2 5 4 2 3" xfId="17697"/>
    <cellStyle name="Note 2 5 4 3" xfId="17699"/>
    <cellStyle name="Note 2 5 4 4" xfId="17705"/>
    <cellStyle name="Note 2 5 5" xfId="33038"/>
    <cellStyle name="Note 2 5 5 2" xfId="10064"/>
    <cellStyle name="Note 2 5 5 2 2" xfId="18640"/>
    <cellStyle name="Note 2 5 5 2 3" xfId="18644"/>
    <cellStyle name="Note 2 5 5 3" xfId="17782"/>
    <cellStyle name="Note 2 5 5 4" xfId="18646"/>
    <cellStyle name="Note 2 5 6" xfId="33039"/>
    <cellStyle name="Note 2 5 6 2" xfId="10072"/>
    <cellStyle name="Note 2 5 6 2 2" xfId="30604"/>
    <cellStyle name="Note 2 5 6 2 3" xfId="33040"/>
    <cellStyle name="Note 2 5 6 3" xfId="33041"/>
    <cellStyle name="Note 2 5 6 4" xfId="33042"/>
    <cellStyle name="Note 2 5 7" xfId="3485"/>
    <cellStyle name="Note 2 5 8" xfId="6140"/>
    <cellStyle name="Note 2 6" xfId="13381"/>
    <cellStyle name="Note 2 6 2" xfId="13383"/>
    <cellStyle name="Note 2 6 2 2" xfId="33043"/>
    <cellStyle name="Note 2 6 2 2 2" xfId="33044"/>
    <cellStyle name="Note 2 6 2 2 3" xfId="33045"/>
    <cellStyle name="Note 2 6 2 3" xfId="33046"/>
    <cellStyle name="Note 2 6 2 4" xfId="33047"/>
    <cellStyle name="Note 2 6 3" xfId="13385"/>
    <cellStyle name="Note 2 6 3 2" xfId="23472"/>
    <cellStyle name="Note 2 6 3 2 2" xfId="33048"/>
    <cellStyle name="Note 2 6 3 2 3" xfId="33049"/>
    <cellStyle name="Note 2 6 3 3" xfId="33050"/>
    <cellStyle name="Note 2 6 3 4" xfId="33051"/>
    <cellStyle name="Note 2 6 4" xfId="33052"/>
    <cellStyle name="Note 2 6 4 2" xfId="17895"/>
    <cellStyle name="Note 2 6 4 2 2" xfId="33053"/>
    <cellStyle name="Note 2 6 4 2 3" xfId="33054"/>
    <cellStyle name="Note 2 6 4 3" xfId="17898"/>
    <cellStyle name="Note 2 6 4 4" xfId="33055"/>
    <cellStyle name="Note 2 6 5" xfId="33056"/>
    <cellStyle name="Note 2 6 5 2" xfId="18719"/>
    <cellStyle name="Note 2 6 5 2 2" xfId="18721"/>
    <cellStyle name="Note 2 6 5 2 3" xfId="18724"/>
    <cellStyle name="Note 2 6 5 3" xfId="18726"/>
    <cellStyle name="Note 2 6 5 4" xfId="18728"/>
    <cellStyle name="Note 2 6 6" xfId="33057"/>
    <cellStyle name="Note 2 6 6 2" xfId="33058"/>
    <cellStyle name="Note 2 6 6 2 2" xfId="30690"/>
    <cellStyle name="Note 2 6 6 2 3" xfId="33059"/>
    <cellStyle name="Note 2 6 6 3" xfId="33060"/>
    <cellStyle name="Note 2 6 6 4" xfId="33061"/>
    <cellStyle name="Note 2 6 7" xfId="3498"/>
    <cellStyle name="Note 2 6 8" xfId="4405"/>
    <cellStyle name="Note 2 7" xfId="30735"/>
    <cellStyle name="Note 2 7 2" xfId="33062"/>
    <cellStyle name="Note 2 7 2 2" xfId="30848"/>
    <cellStyle name="Note 2 7 2 2 2" xfId="10800"/>
    <cellStyle name="Note 2 7 2 2 3" xfId="33063"/>
    <cellStyle name="Note 2 7 2 3" xfId="30850"/>
    <cellStyle name="Note 2 7 2 4" xfId="33064"/>
    <cellStyle name="Note 2 7 3" xfId="33065"/>
    <cellStyle name="Note 2 7 3 2" xfId="30856"/>
    <cellStyle name="Note 2 7 3 2 2" xfId="33066"/>
    <cellStyle name="Note 2 7 3 2 3" xfId="33067"/>
    <cellStyle name="Note 2 7 3 3" xfId="30858"/>
    <cellStyle name="Note 2 7 3 4" xfId="33068"/>
    <cellStyle name="Note 2 7 4" xfId="33069"/>
    <cellStyle name="Note 2 7 4 2" xfId="18063"/>
    <cellStyle name="Note 2 7 4 2 2" xfId="9199"/>
    <cellStyle name="Note 2 7 4 2 3" xfId="18067"/>
    <cellStyle name="Note 2 7 4 3" xfId="18069"/>
    <cellStyle name="Note 2 7 4 4" xfId="18075"/>
    <cellStyle name="Note 2 7 5" xfId="33070"/>
    <cellStyle name="Note 2 7 5 2" xfId="18779"/>
    <cellStyle name="Note 2 7 5 2 2" xfId="30741"/>
    <cellStyle name="Note 2 7 5 2 3" xfId="33071"/>
    <cellStyle name="Note 2 7 5 3" xfId="18782"/>
    <cellStyle name="Note 2 7 5 4" xfId="33072"/>
    <cellStyle name="Note 2 7 6" xfId="33073"/>
    <cellStyle name="Note 2 7 6 2" xfId="18119"/>
    <cellStyle name="Note 2 7 6 2 2" xfId="30750"/>
    <cellStyle name="Note 2 7 6 2 3" xfId="33074"/>
    <cellStyle name="Note 2 7 6 3" xfId="18121"/>
    <cellStyle name="Note 2 7 6 4" xfId="33075"/>
    <cellStyle name="Note 2 7 7" xfId="33076"/>
    <cellStyle name="Note 2 7 8" xfId="18950"/>
    <cellStyle name="Note 2 8" xfId="30738"/>
    <cellStyle name="Note 2 8 2" xfId="33077"/>
    <cellStyle name="Note 2 8 2 2" xfId="30868"/>
    <cellStyle name="Note 2 8 2 2 2" xfId="26664"/>
    <cellStyle name="Note 2 8 2 2 3" xfId="33078"/>
    <cellStyle name="Note 2 8 2 3" xfId="30870"/>
    <cellStyle name="Note 2 8 2 4" xfId="29296"/>
    <cellStyle name="Note 2 8 3" xfId="33079"/>
    <cellStyle name="Note 2 8 3 2" xfId="30874"/>
    <cellStyle name="Note 2 8 3 2 2" xfId="33080"/>
    <cellStyle name="Note 2 8 3 2 3" xfId="33081"/>
    <cellStyle name="Note 2 8 3 3" xfId="30876"/>
    <cellStyle name="Note 2 8 3 4" xfId="29303"/>
    <cellStyle name="Note 2 8 4" xfId="33082"/>
    <cellStyle name="Note 2 8 4 2" xfId="18830"/>
    <cellStyle name="Note 2 8 4 2 2" xfId="18844"/>
    <cellStyle name="Note 2 8 4 2 3" xfId="33083"/>
    <cellStyle name="Note 2 8 4 3" xfId="18833"/>
    <cellStyle name="Note 2 8 4 4" xfId="29309"/>
    <cellStyle name="Note 2 8 5" xfId="33084"/>
    <cellStyle name="Note 2 8 5 2" xfId="18874"/>
    <cellStyle name="Note 2 8 5 2 2" xfId="30775"/>
    <cellStyle name="Note 2 8 5 2 3" xfId="5045"/>
    <cellStyle name="Note 2 8 5 3" xfId="18877"/>
    <cellStyle name="Note 2 8 5 4" xfId="29314"/>
    <cellStyle name="Note 2 8 6" xfId="33085"/>
    <cellStyle name="Note 2 8 6 2" xfId="33086"/>
    <cellStyle name="Note 2 8 6 2 2" xfId="30788"/>
    <cellStyle name="Note 2 8 6 2 3" xfId="5190"/>
    <cellStyle name="Note 2 8 6 3" xfId="33087"/>
    <cellStyle name="Note 2 8 6 4" xfId="26587"/>
    <cellStyle name="Note 2 8 7" xfId="33088"/>
    <cellStyle name="Note 2 8 8" xfId="18955"/>
    <cellStyle name="Note 2 9" xfId="33089"/>
    <cellStyle name="Note 2 9 2" xfId="33090"/>
    <cellStyle name="Note 2 9 2 2" xfId="33091"/>
    <cellStyle name="Note 2 9 2 2 2" xfId="13299"/>
    <cellStyle name="Note 2 9 2 2 3" xfId="13301"/>
    <cellStyle name="Note 2 9 2 3" xfId="1149"/>
    <cellStyle name="Note 2 9 2 4" xfId="1158"/>
    <cellStyle name="Note 2 9 3" xfId="33092"/>
    <cellStyle name="Note 2 9 3 2" xfId="33093"/>
    <cellStyle name="Note 2 9 3 2 2" xfId="13445"/>
    <cellStyle name="Note 2 9 3 2 3" xfId="13447"/>
    <cellStyle name="Note 2 9 3 3" xfId="1702"/>
    <cellStyle name="Note 2 9 3 4" xfId="1705"/>
    <cellStyle name="Note 2 9 4" xfId="33094"/>
    <cellStyle name="Note 2 9 4 2" xfId="18985"/>
    <cellStyle name="Note 2 9 4 2 2" xfId="24027"/>
    <cellStyle name="Note 2 9 4 2 3" xfId="24029"/>
    <cellStyle name="Note 2 9 4 3" xfId="18988"/>
    <cellStyle name="Note 2 9 4 4" xfId="22261"/>
    <cellStyle name="Note 2 9 5" xfId="33095"/>
    <cellStyle name="Note 2 9 5 2" xfId="19029"/>
    <cellStyle name="Note 2 9 5 2 2" xfId="24141"/>
    <cellStyle name="Note 2 9 5 2 3" xfId="24144"/>
    <cellStyle name="Note 2 9 5 3" xfId="19033"/>
    <cellStyle name="Note 2 9 5 4" xfId="22265"/>
    <cellStyle name="Note 2 9 6" xfId="33096"/>
    <cellStyle name="Note 2 9 6 2" xfId="33097"/>
    <cellStyle name="Note 2 9 6 2 2" xfId="24269"/>
    <cellStyle name="Note 2 9 6 2 3" xfId="24272"/>
    <cellStyle name="Note 2 9 6 3" xfId="33098"/>
    <cellStyle name="Note 2 9 6 4" xfId="33099"/>
    <cellStyle name="Note 2 9 7" xfId="33100"/>
    <cellStyle name="Note 2 9 8" xfId="33101"/>
    <cellStyle name="Note 2_Data Driver PT  MAP" xfId="33102"/>
    <cellStyle name="Note 20" xfId="2305"/>
    <cellStyle name="Note 20 2" xfId="1855"/>
    <cellStyle name="Note 20 2 2" xfId="31583"/>
    <cellStyle name="Note 20 2 2 2" xfId="31586"/>
    <cellStyle name="Note 20 2 2 3" xfId="31589"/>
    <cellStyle name="Note 20 2 3" xfId="31592"/>
    <cellStyle name="Note 20 2 4" xfId="19994"/>
    <cellStyle name="Note 20 3" xfId="12098"/>
    <cellStyle name="Note 20 3 2" xfId="31595"/>
    <cellStyle name="Note 20 3 2 2" xfId="23044"/>
    <cellStyle name="Note 20 3 2 3" xfId="31598"/>
    <cellStyle name="Note 20 3 3" xfId="31601"/>
    <cellStyle name="Note 20 3 4" xfId="31604"/>
    <cellStyle name="Note 20 4" xfId="12104"/>
    <cellStyle name="Note 20 4 2" xfId="18514"/>
    <cellStyle name="Note 20 4 2 2" xfId="32668"/>
    <cellStyle name="Note 20 4 2 3" xfId="12839"/>
    <cellStyle name="Note 20 4 3" xfId="31607"/>
    <cellStyle name="Note 20 4 4" xfId="32670"/>
    <cellStyle name="Note 20 5" xfId="31610"/>
    <cellStyle name="Note 20 5 2" xfId="18519"/>
    <cellStyle name="Note 20 5 2 2" xfId="32672"/>
    <cellStyle name="Note 20 5 2 3" xfId="32674"/>
    <cellStyle name="Note 20 5 3" xfId="32676"/>
    <cellStyle name="Note 20 5 4" xfId="32678"/>
    <cellStyle name="Note 20 6" xfId="31613"/>
    <cellStyle name="Note 20 6 2" xfId="18524"/>
    <cellStyle name="Note 20 6 2 2" xfId="32680"/>
    <cellStyle name="Note 20 6 2 3" xfId="32682"/>
    <cellStyle name="Note 20 6 3" xfId="32684"/>
    <cellStyle name="Note 20 6 4" xfId="32686"/>
    <cellStyle name="Note 20 7" xfId="32688"/>
    <cellStyle name="Note 20 8" xfId="32478"/>
    <cellStyle name="Note 21" xfId="32690"/>
    <cellStyle name="Note 21 2" xfId="31623"/>
    <cellStyle name="Note 21 2 2" xfId="2102"/>
    <cellStyle name="Note 21 2 2 2" xfId="8271"/>
    <cellStyle name="Note 21 2 2 3" xfId="8277"/>
    <cellStyle name="Note 21 2 3" xfId="32692"/>
    <cellStyle name="Note 21 2 4" xfId="32694"/>
    <cellStyle name="Note 21 3" xfId="31627"/>
    <cellStyle name="Note 21 3 2" xfId="32696"/>
    <cellStyle name="Note 21 3 2 2" xfId="8462"/>
    <cellStyle name="Note 21 3 2 3" xfId="32698"/>
    <cellStyle name="Note 21 3 3" xfId="32700"/>
    <cellStyle name="Note 21 3 4" xfId="32702"/>
    <cellStyle name="Note 21 4" xfId="32704"/>
    <cellStyle name="Note 21 4 2" xfId="32706"/>
    <cellStyle name="Note 21 4 2 2" xfId="8643"/>
    <cellStyle name="Note 21 4 2 3" xfId="12875"/>
    <cellStyle name="Note 21 4 3" xfId="32708"/>
    <cellStyle name="Note 21 4 4" xfId="32710"/>
    <cellStyle name="Note 21 5" xfId="32712"/>
    <cellStyle name="Note 21 5 2" xfId="32714"/>
    <cellStyle name="Note 21 5 2 2" xfId="8693"/>
    <cellStyle name="Note 21 5 2 3" xfId="32716"/>
    <cellStyle name="Note 21 5 3" xfId="32718"/>
    <cellStyle name="Note 21 5 4" xfId="32720"/>
    <cellStyle name="Note 21 6" xfId="32722"/>
    <cellStyle name="Note 21 6 2" xfId="32724"/>
    <cellStyle name="Note 21 6 2 2" xfId="8780"/>
    <cellStyle name="Note 21 6 2 3" xfId="32726"/>
    <cellStyle name="Note 21 6 3" xfId="32728"/>
    <cellStyle name="Note 21 6 4" xfId="32730"/>
    <cellStyle name="Note 21 7" xfId="32732"/>
    <cellStyle name="Note 21 8" xfId="32484"/>
    <cellStyle name="Note 22" xfId="32734"/>
    <cellStyle name="Note 22 2" xfId="31635"/>
    <cellStyle name="Note 22 2 2" xfId="32736"/>
    <cellStyle name="Note 22 2 2 2" xfId="32738"/>
    <cellStyle name="Note 22 2 2 3" xfId="32740"/>
    <cellStyle name="Note 22 2 3" xfId="32743"/>
    <cellStyle name="Note 22 2 4" xfId="32745"/>
    <cellStyle name="Note 22 3" xfId="31639"/>
    <cellStyle name="Note 22 3 2" xfId="32747"/>
    <cellStyle name="Note 22 3 2 2" xfId="32749"/>
    <cellStyle name="Note 22 3 2 3" xfId="32751"/>
    <cellStyle name="Note 22 3 3" xfId="32754"/>
    <cellStyle name="Note 22 3 4" xfId="32756"/>
    <cellStyle name="Note 22 4" xfId="32758"/>
    <cellStyle name="Note 22 4 2" xfId="32760"/>
    <cellStyle name="Note 22 4 2 2" xfId="32762"/>
    <cellStyle name="Note 22 4 2 3" xfId="32764"/>
    <cellStyle name="Note 22 4 3" xfId="32767"/>
    <cellStyle name="Note 22 4 4" xfId="32769"/>
    <cellStyle name="Note 22 5" xfId="30071"/>
    <cellStyle name="Note 22 5 2" xfId="32771"/>
    <cellStyle name="Note 22 5 2 2" xfId="32773"/>
    <cellStyle name="Note 22 5 2 3" xfId="32775"/>
    <cellStyle name="Note 22 5 3" xfId="32778"/>
    <cellStyle name="Note 22 5 4" xfId="32780"/>
    <cellStyle name="Note 22 6" xfId="30075"/>
    <cellStyle name="Note 22 6 2" xfId="32782"/>
    <cellStyle name="Note 22 6 2 2" xfId="32784"/>
    <cellStyle name="Note 22 6 2 3" xfId="32786"/>
    <cellStyle name="Note 22 6 3" xfId="32789"/>
    <cellStyle name="Note 22 6 4" xfId="32791"/>
    <cellStyle name="Note 22 7" xfId="32793"/>
    <cellStyle name="Note 22 8" xfId="22340"/>
    <cellStyle name="Note 23" xfId="25965"/>
    <cellStyle name="Note 23 2" xfId="31651"/>
    <cellStyle name="Note 23 2 2" xfId="32795"/>
    <cellStyle name="Note 23 2 2 2" xfId="32797"/>
    <cellStyle name="Note 23 2 2 3" xfId="32799"/>
    <cellStyle name="Note 23 2 3" xfId="32801"/>
    <cellStyle name="Note 23 2 4" xfId="32803"/>
    <cellStyle name="Note 23 3" xfId="31655"/>
    <cellStyle name="Note 23 3 2" xfId="32805"/>
    <cellStyle name="Note 23 3 2 2" xfId="32807"/>
    <cellStyle name="Note 23 3 2 3" xfId="32809"/>
    <cellStyle name="Note 23 3 3" xfId="32811"/>
    <cellStyle name="Note 23 3 4" xfId="32813"/>
    <cellStyle name="Note 23 4" xfId="32815"/>
    <cellStyle name="Note 23 4 2" xfId="32817"/>
    <cellStyle name="Note 23 4 2 2" xfId="12900"/>
    <cellStyle name="Note 23 4 2 3" xfId="12903"/>
    <cellStyle name="Note 23 4 3" xfId="32819"/>
    <cellStyle name="Note 23 4 4" xfId="32821"/>
    <cellStyle name="Note 23 5" xfId="32823"/>
    <cellStyle name="Note 23 5 2" xfId="17345"/>
    <cellStyle name="Note 23 5 2 2" xfId="23907"/>
    <cellStyle name="Note 23 5 2 3" xfId="23919"/>
    <cellStyle name="Note 23 5 3" xfId="17349"/>
    <cellStyle name="Note 23 5 4" xfId="23962"/>
    <cellStyle name="Note 23 6" xfId="32825"/>
    <cellStyle name="Note 23 6 2" xfId="32827"/>
    <cellStyle name="Note 23 6 2 2" xfId="32829"/>
    <cellStyle name="Note 23 6 2 3" xfId="32831"/>
    <cellStyle name="Note 23 6 3" xfId="32833"/>
    <cellStyle name="Note 23 6 4" xfId="32835"/>
    <cellStyle name="Note 23 7" xfId="32837"/>
    <cellStyle name="Note 23 8" xfId="22361"/>
    <cellStyle name="Note 24" xfId="25968"/>
    <cellStyle name="Note 24 2" xfId="31667"/>
    <cellStyle name="Note 24 2 2" xfId="20302"/>
    <cellStyle name="Note 24 2 2 2" xfId="32839"/>
    <cellStyle name="Note 24 2 2 3" xfId="32841"/>
    <cellStyle name="Note 24 2 3" xfId="32843"/>
    <cellStyle name="Note 24 2 4" xfId="32845"/>
    <cellStyle name="Note 24 3" xfId="31671"/>
    <cellStyle name="Note 24 3 2" xfId="20307"/>
    <cellStyle name="Note 24 3 2 2" xfId="32847"/>
    <cellStyle name="Note 24 3 2 3" xfId="32849"/>
    <cellStyle name="Note 24 3 3" xfId="32851"/>
    <cellStyle name="Note 24 3 4" xfId="32853"/>
    <cellStyle name="Note 24 4" xfId="32855"/>
    <cellStyle name="Note 24 4 2" xfId="20311"/>
    <cellStyle name="Note 24 4 2 2" xfId="32857"/>
    <cellStyle name="Note 24 4 2 3" xfId="32859"/>
    <cellStyle name="Note 24 4 3" xfId="32861"/>
    <cellStyle name="Note 24 4 4" xfId="32863"/>
    <cellStyle name="Note 24 5" xfId="32865"/>
    <cellStyle name="Note 24 5 2" xfId="17374"/>
    <cellStyle name="Note 24 5 2 2" xfId="14462"/>
    <cellStyle name="Note 24 5 2 3" xfId="14465"/>
    <cellStyle name="Note 24 5 3" xfId="17377"/>
    <cellStyle name="Note 24 5 4" xfId="32867"/>
    <cellStyle name="Note 24 6" xfId="32869"/>
    <cellStyle name="Note 24 6 2" xfId="14584"/>
    <cellStyle name="Note 24 6 2 2" xfId="14587"/>
    <cellStyle name="Note 24 6 2 3" xfId="14592"/>
    <cellStyle name="Note 24 6 3" xfId="14599"/>
    <cellStyle name="Note 24 6 4" xfId="32871"/>
    <cellStyle name="Note 24 7" xfId="32873"/>
    <cellStyle name="Note 24 8" xfId="22367"/>
    <cellStyle name="Note 25" xfId="33103"/>
    <cellStyle name="Note 25 2" xfId="33104"/>
    <cellStyle name="Note 25 2 2" xfId="15473"/>
    <cellStyle name="Note 25 2 2 2" xfId="15476"/>
    <cellStyle name="Note 25 2 2 3" xfId="15479"/>
    <cellStyle name="Note 25 2 3" xfId="15482"/>
    <cellStyle name="Note 25 2 4" xfId="15489"/>
    <cellStyle name="Note 25 3" xfId="33105"/>
    <cellStyle name="Note 25 3 2" xfId="15777"/>
    <cellStyle name="Note 25 3 2 2" xfId="15780"/>
    <cellStyle name="Note 25 3 2 3" xfId="15783"/>
    <cellStyle name="Note 25 3 3" xfId="15786"/>
    <cellStyle name="Note 25 3 4" xfId="15791"/>
    <cellStyle name="Note 25 4" xfId="33106"/>
    <cellStyle name="Note 25 4 2" xfId="15833"/>
    <cellStyle name="Note 25 4 2 2" xfId="15836"/>
    <cellStyle name="Note 25 4 2 3" xfId="15839"/>
    <cellStyle name="Note 25 4 3" xfId="15842"/>
    <cellStyle name="Note 25 4 4" xfId="15849"/>
    <cellStyle name="Note 25 5" xfId="33107"/>
    <cellStyle name="Note 25 5 2" xfId="15904"/>
    <cellStyle name="Note 25 5 2 2" xfId="15907"/>
    <cellStyle name="Note 25 5 2 3" xfId="15911"/>
    <cellStyle name="Note 25 5 3" xfId="15915"/>
    <cellStyle name="Note 25 5 4" xfId="15922"/>
    <cellStyle name="Note 25 6" xfId="33108"/>
    <cellStyle name="Note 25 6 2" xfId="15970"/>
    <cellStyle name="Note 25 6 2 2" xfId="15973"/>
    <cellStyle name="Note 25 6 2 3" xfId="15976"/>
    <cellStyle name="Note 25 6 3" xfId="15979"/>
    <cellStyle name="Note 25 6 4" xfId="15986"/>
    <cellStyle name="Note 25 7" xfId="33109"/>
    <cellStyle name="Note 25 8" xfId="22372"/>
    <cellStyle name="Note 3" xfId="2601"/>
    <cellStyle name="Note 3 2" xfId="2605"/>
    <cellStyle name="Note 3 2 2" xfId="13461"/>
    <cellStyle name="Note 3 2 2 2" xfId="33110"/>
    <cellStyle name="Note 3 2 2 3" xfId="33111"/>
    <cellStyle name="Note 3 2 3" xfId="13463"/>
    <cellStyle name="Note 3 2 4" xfId="33112"/>
    <cellStyle name="Note 3 3" xfId="80"/>
    <cellStyle name="Note 3 3 2" xfId="105"/>
    <cellStyle name="Note 3 3 2 2" xfId="1564"/>
    <cellStyle name="Note 3 3 2 3" xfId="1442"/>
    <cellStyle name="Note 3 3 3" xfId="120"/>
    <cellStyle name="Note 3 3 4" xfId="5257"/>
    <cellStyle name="Note 3 4" xfId="129"/>
    <cellStyle name="Note 3 4 2" xfId="137"/>
    <cellStyle name="Note 3 4 2 2" xfId="5480"/>
    <cellStyle name="Note 3 4 2 3" xfId="5483"/>
    <cellStyle name="Note 3 4 3" xfId="146"/>
    <cellStyle name="Note 3 4 4" xfId="33113"/>
    <cellStyle name="Note 3 5" xfId="154"/>
    <cellStyle name="Note 3 5 2" xfId="159"/>
    <cellStyle name="Note 3 5 2 2" xfId="33114"/>
    <cellStyle name="Note 3 5 2 3" xfId="22839"/>
    <cellStyle name="Note 3 5 3" xfId="167"/>
    <cellStyle name="Note 3 5 4" xfId="33115"/>
    <cellStyle name="Note 3 6" xfId="172"/>
    <cellStyle name="Note 3 6 2" xfId="180"/>
    <cellStyle name="Note 3 6 2 2" xfId="33116"/>
    <cellStyle name="Note 3 6 2 3" xfId="22864"/>
    <cellStyle name="Note 3 6 3" xfId="191"/>
    <cellStyle name="Note 3 6 4" xfId="33117"/>
    <cellStyle name="Note 3 7" xfId="203"/>
    <cellStyle name="Note 3 8" xfId="38"/>
    <cellStyle name="Note 4" xfId="2609"/>
    <cellStyle name="Note 4 2" xfId="24054"/>
    <cellStyle name="Note 4 2 2" xfId="24057"/>
    <cellStyle name="Note 4 2 2 2" xfId="24060"/>
    <cellStyle name="Note 4 2 2 3" xfId="24064"/>
    <cellStyle name="Note 4 2 3" xfId="24073"/>
    <cellStyle name="Note 4 2 4" xfId="24078"/>
    <cellStyle name="Note 4 3" xfId="24093"/>
    <cellStyle name="Note 4 3 2" xfId="24098"/>
    <cellStyle name="Note 4 3 2 2" xfId="24101"/>
    <cellStyle name="Note 4 3 2 3" xfId="24104"/>
    <cellStyle name="Note 4 3 3" xfId="24107"/>
    <cellStyle name="Note 4 3 4" xfId="24112"/>
    <cellStyle name="Note 4 4" xfId="24117"/>
    <cellStyle name="Note 4 4 2" xfId="24123"/>
    <cellStyle name="Note 4 4 2 2" xfId="31837"/>
    <cellStyle name="Note 4 4 2 3" xfId="31839"/>
    <cellStyle name="Note 4 4 3" xfId="24126"/>
    <cellStyle name="Note 4 4 4" xfId="31841"/>
    <cellStyle name="Note 4 5" xfId="614"/>
    <cellStyle name="Note 4 5 2" xfId="625"/>
    <cellStyle name="Note 4 5 2 2" xfId="33118"/>
    <cellStyle name="Note 4 5 2 3" xfId="33119"/>
    <cellStyle name="Note 4 5 3" xfId="635"/>
    <cellStyle name="Note 4 5 4" xfId="33120"/>
    <cellStyle name="Note 4 6" xfId="640"/>
    <cellStyle name="Note 4 6 2" xfId="655"/>
    <cellStyle name="Note 4 6 2 2" xfId="19560"/>
    <cellStyle name="Note 4 6 2 3" xfId="19566"/>
    <cellStyle name="Note 4 6 3" xfId="669"/>
    <cellStyle name="Note 4 6 4" xfId="28849"/>
    <cellStyle name="Note 4 7" xfId="680"/>
    <cellStyle name="Note 4 8" xfId="28853"/>
    <cellStyle name="Note 5" xfId="2613"/>
    <cellStyle name="Note 5 2" xfId="24183"/>
    <cellStyle name="Note 5 2 2" xfId="24186"/>
    <cellStyle name="Note 5 2 2 2" xfId="24190"/>
    <cellStyle name="Note 5 2 2 3" xfId="24194"/>
    <cellStyle name="Note 5 2 3" xfId="24198"/>
    <cellStyle name="Note 5 2 4" xfId="24206"/>
    <cellStyle name="Note 5 3" xfId="24212"/>
    <cellStyle name="Note 5 3 2" xfId="24215"/>
    <cellStyle name="Note 5 3 2 2" xfId="33121"/>
    <cellStyle name="Note 5 3 2 3" xfId="33122"/>
    <cellStyle name="Note 5 3 3" xfId="24218"/>
    <cellStyle name="Note 5 3 4" xfId="33123"/>
    <cellStyle name="Note 5 4" xfId="24220"/>
    <cellStyle name="Note 5 4 2" xfId="24223"/>
    <cellStyle name="Note 5 4 2 2" xfId="33124"/>
    <cellStyle name="Note 5 4 2 3" xfId="33125"/>
    <cellStyle name="Note 5 4 3" xfId="24226"/>
    <cellStyle name="Note 5 4 4" xfId="33126"/>
    <cellStyle name="Note 5 5" xfId="24228"/>
    <cellStyle name="Note 5 5 2" xfId="24230"/>
    <cellStyle name="Note 5 5 2 2" xfId="33127"/>
    <cellStyle name="Note 5 5 2 3" xfId="33128"/>
    <cellStyle name="Note 5 5 3" xfId="24233"/>
    <cellStyle name="Note 5 5 4" xfId="33129"/>
    <cellStyle name="Note 5 6" xfId="24235"/>
    <cellStyle name="Note 5 6 2" xfId="24238"/>
    <cellStyle name="Note 5 6 2 2" xfId="33130"/>
    <cellStyle name="Note 5 6 2 3" xfId="33131"/>
    <cellStyle name="Note 5 6 3" xfId="24242"/>
    <cellStyle name="Note 5 6 4" xfId="33132"/>
    <cellStyle name="Note 5 7" xfId="24245"/>
    <cellStyle name="Note 5 8" xfId="28864"/>
    <cellStyle name="Note 57" xfId="14411"/>
    <cellStyle name="Note 57 2" xfId="8058"/>
    <cellStyle name="Note 57 2 2" xfId="8060"/>
    <cellStyle name="Note 57 2 2 2" xfId="7616"/>
    <cellStyle name="Note 57 2 2 3" xfId="7620"/>
    <cellStyle name="Note 57 2 3" xfId="3281"/>
    <cellStyle name="Note 57 2 4" xfId="3320"/>
    <cellStyle name="Note 57 3" xfId="8062"/>
    <cellStyle name="Note 57 3 2" xfId="8065"/>
    <cellStyle name="Note 57 3 2 2" xfId="33133"/>
    <cellStyle name="Note 57 3 2 3" xfId="33134"/>
    <cellStyle name="Note 57 3 3" xfId="8067"/>
    <cellStyle name="Note 57 3 4" xfId="33135"/>
    <cellStyle name="Note 57 4" xfId="8069"/>
    <cellStyle name="Note 57 4 2" xfId="8073"/>
    <cellStyle name="Note 57 4 2 2" xfId="23388"/>
    <cellStyle name="Note 57 4 2 3" xfId="23390"/>
    <cellStyle name="Note 57 4 3" xfId="8076"/>
    <cellStyle name="Note 57 4 4" xfId="23394"/>
    <cellStyle name="Note 57 5" xfId="8079"/>
    <cellStyle name="Note 57 5 2" xfId="17102"/>
    <cellStyle name="Note 57 5 2 2" xfId="18571"/>
    <cellStyle name="Note 57 5 2 3" xfId="18573"/>
    <cellStyle name="Note 57 5 3" xfId="18575"/>
    <cellStyle name="Note 57 5 4" xfId="18580"/>
    <cellStyle name="Note 57 6" xfId="8082"/>
    <cellStyle name="Note 57 6 2" xfId="17128"/>
    <cellStyle name="Note 57 6 2 2" xfId="17132"/>
    <cellStyle name="Note 57 6 2 3" xfId="17134"/>
    <cellStyle name="Note 57 6 3" xfId="17136"/>
    <cellStyle name="Note 57 6 4" xfId="17141"/>
    <cellStyle name="Note 57 7" xfId="23400"/>
    <cellStyle name="Note 57 8" xfId="23402"/>
    <cellStyle name="Note 58" xfId="33136"/>
    <cellStyle name="Note 58 2" xfId="33137"/>
    <cellStyle name="Note 58 2 2" xfId="33138"/>
    <cellStyle name="Note 58 2 2 2" xfId="33139"/>
    <cellStyle name="Note 58 2 2 3" xfId="33140"/>
    <cellStyle name="Note 58 2 3" xfId="33141"/>
    <cellStyle name="Note 58 2 4" xfId="33142"/>
    <cellStyle name="Note 58 3" xfId="33143"/>
    <cellStyle name="Note 58 3 2" xfId="33144"/>
    <cellStyle name="Note 58 3 2 2" xfId="33145"/>
    <cellStyle name="Note 58 3 2 3" xfId="33146"/>
    <cellStyle name="Note 58 3 3" xfId="23550"/>
    <cellStyle name="Note 58 3 4" xfId="23553"/>
    <cellStyle name="Note 58 4" xfId="23404"/>
    <cellStyle name="Note 58 4 2" xfId="23406"/>
    <cellStyle name="Note 58 4 2 2" xfId="23408"/>
    <cellStyle name="Note 58 4 2 3" xfId="20658"/>
    <cellStyle name="Note 58 4 3" xfId="23410"/>
    <cellStyle name="Note 58 4 4" xfId="23415"/>
    <cellStyle name="Note 58 5" xfId="23422"/>
    <cellStyle name="Note 58 5 2" xfId="17485"/>
    <cellStyle name="Note 58 5 2 2" xfId="18602"/>
    <cellStyle name="Note 58 5 2 3" xfId="18604"/>
    <cellStyle name="Note 58 5 3" xfId="18606"/>
    <cellStyle name="Note 58 5 4" xfId="18612"/>
    <cellStyle name="Note 58 6" xfId="23424"/>
    <cellStyle name="Note 58 6 2" xfId="17505"/>
    <cellStyle name="Note 58 6 2 2" xfId="17509"/>
    <cellStyle name="Note 58 6 2 3" xfId="17511"/>
    <cellStyle name="Note 58 6 3" xfId="17513"/>
    <cellStyle name="Note 58 6 4" xfId="17519"/>
    <cellStyle name="Note 58 7" xfId="23426"/>
    <cellStyle name="Note 58 8" xfId="23428"/>
    <cellStyle name="Note 59" xfId="33147"/>
    <cellStyle name="Note 59 2" xfId="33148"/>
    <cellStyle name="Note 59 2 2" xfId="33149"/>
    <cellStyle name="Note 59 2 2 2" xfId="33150"/>
    <cellStyle name="Note 59 2 2 3" xfId="33151"/>
    <cellStyle name="Note 59 2 3" xfId="33152"/>
    <cellStyle name="Note 59 2 4" xfId="33153"/>
    <cellStyle name="Note 59 3" xfId="33154"/>
    <cellStyle name="Note 59 3 2" xfId="12339"/>
    <cellStyle name="Note 59 3 2 2" xfId="12342"/>
    <cellStyle name="Note 59 3 2 3" xfId="12371"/>
    <cellStyle name="Note 59 3 3" xfId="12418"/>
    <cellStyle name="Note 59 3 4" xfId="12505"/>
    <cellStyle name="Note 59 4" xfId="23432"/>
    <cellStyle name="Note 59 4 2" xfId="23434"/>
    <cellStyle name="Note 59 4 2 2" xfId="23436"/>
    <cellStyle name="Note 59 4 2 3" xfId="23438"/>
    <cellStyle name="Note 59 4 3" xfId="23440"/>
    <cellStyle name="Note 59 4 4" xfId="23445"/>
    <cellStyle name="Note 59 5" xfId="23451"/>
    <cellStyle name="Note 59 5 2" xfId="17613"/>
    <cellStyle name="Note 59 5 2 2" xfId="17617"/>
    <cellStyle name="Note 59 5 2 3" xfId="17642"/>
    <cellStyle name="Note 59 5 3" xfId="17654"/>
    <cellStyle name="Note 59 5 4" xfId="17676"/>
    <cellStyle name="Note 59 6" xfId="23453"/>
    <cellStyle name="Note 59 6 2" xfId="17741"/>
    <cellStyle name="Note 59 6 2 2" xfId="17746"/>
    <cellStyle name="Note 59 6 2 3" xfId="17750"/>
    <cellStyle name="Note 59 6 3" xfId="17755"/>
    <cellStyle name="Note 59 6 4" xfId="17766"/>
    <cellStyle name="Note 59 7" xfId="23455"/>
    <cellStyle name="Note 59 8" xfId="23457"/>
    <cellStyle name="Note 6" xfId="33155"/>
    <cellStyle name="Note 6 2" xfId="24299"/>
    <cellStyle name="Note 6 2 2" xfId="24302"/>
    <cellStyle name="Note 6 2 2 2" xfId="22317"/>
    <cellStyle name="Note 6 2 2 3" xfId="22321"/>
    <cellStyle name="Note 6 2 3" xfId="24306"/>
    <cellStyle name="Note 6 2 4" xfId="4128"/>
    <cellStyle name="Note 6 3" xfId="24311"/>
    <cellStyle name="Note 6 3 2" xfId="24313"/>
    <cellStyle name="Note 6 3 2 2" xfId="22345"/>
    <cellStyle name="Note 6 3 2 3" xfId="22350"/>
    <cellStyle name="Note 6 3 3" xfId="24316"/>
    <cellStyle name="Note 6 3 4" xfId="23512"/>
    <cellStyle name="Note 6 4" xfId="24318"/>
    <cellStyle name="Note 6 4 2" xfId="24320"/>
    <cellStyle name="Note 6 4 2 2" xfId="22393"/>
    <cellStyle name="Note 6 4 2 3" xfId="22396"/>
    <cellStyle name="Note 6 4 3" xfId="24323"/>
    <cellStyle name="Note 6 4 4" xfId="23517"/>
    <cellStyle name="Note 6 5" xfId="24325"/>
    <cellStyle name="Note 6 5 2" xfId="12667"/>
    <cellStyle name="Note 6 5 2 2" xfId="22422"/>
    <cellStyle name="Note 6 5 2 3" xfId="22427"/>
    <cellStyle name="Note 6 5 3" xfId="24327"/>
    <cellStyle name="Note 6 5 4" xfId="33156"/>
    <cellStyle name="Note 6 6" xfId="24329"/>
    <cellStyle name="Note 6 6 2" xfId="17991"/>
    <cellStyle name="Note 6 6 2 2" xfId="17997"/>
    <cellStyle name="Note 6 6 2 3" xfId="18001"/>
    <cellStyle name="Note 6 6 3" xfId="18005"/>
    <cellStyle name="Note 6 6 4" xfId="18013"/>
    <cellStyle name="Note 6 7" xfId="24332"/>
    <cellStyle name="Note 6 8" xfId="28866"/>
    <cellStyle name="Note 7" xfId="33157"/>
    <cellStyle name="Note 7 2" xfId="24414"/>
    <cellStyle name="Note 7 2 2" xfId="24418"/>
    <cellStyle name="Note 7 2 2 2" xfId="24420"/>
    <cellStyle name="Note 7 2 2 3" xfId="24424"/>
    <cellStyle name="Note 7 2 3" xfId="24426"/>
    <cellStyle name="Note 7 2 4" xfId="6359"/>
    <cellStyle name="Note 7 3" xfId="24441"/>
    <cellStyle name="Note 7 3 2" xfId="24443"/>
    <cellStyle name="Note 7 3 2 2" xfId="28338"/>
    <cellStyle name="Note 7 3 2 3" xfId="33158"/>
    <cellStyle name="Note 7 3 3" xfId="24445"/>
    <cellStyle name="Note 7 3 4" xfId="33159"/>
    <cellStyle name="Note 7 4" xfId="24447"/>
    <cellStyle name="Note 7 4 2" xfId="504"/>
    <cellStyle name="Note 7 4 2 2" xfId="507"/>
    <cellStyle name="Note 7 4 2 3" xfId="511"/>
    <cellStyle name="Note 7 4 3" xfId="513"/>
    <cellStyle name="Note 7 4 4" xfId="535"/>
    <cellStyle name="Note 7 5" xfId="24449"/>
    <cellStyle name="Note 7 5 2" xfId="24451"/>
    <cellStyle name="Note 7 5 2 2" xfId="28533"/>
    <cellStyle name="Note 7 5 2 3" xfId="28804"/>
    <cellStyle name="Note 7 5 3" xfId="24453"/>
    <cellStyle name="Note 7 5 4" xfId="33160"/>
    <cellStyle name="Note 7 6" xfId="24455"/>
    <cellStyle name="Note 7 6 2" xfId="18744"/>
    <cellStyle name="Note 7 6 2 2" xfId="18750"/>
    <cellStyle name="Note 7 6 2 3" xfId="18754"/>
    <cellStyle name="Note 7 6 3" xfId="18757"/>
    <cellStyle name="Note 7 6 4" xfId="18761"/>
    <cellStyle name="Note 7 7" xfId="24458"/>
    <cellStyle name="Note 7 8" xfId="28869"/>
    <cellStyle name="Note 8" xfId="33161"/>
    <cellStyle name="Note 8 2" xfId="18678"/>
    <cellStyle name="Note 8 2 2" xfId="23990"/>
    <cellStyle name="Note 8 2 2 2" xfId="23993"/>
    <cellStyle name="Note 8 2 2 3" xfId="23995"/>
    <cellStyle name="Note 8 2 3" xfId="23997"/>
    <cellStyle name="Note 8 2 4" xfId="6239"/>
    <cellStyle name="Note 8 3" xfId="765"/>
    <cellStyle name="Note 8 3 2" xfId="773"/>
    <cellStyle name="Note 8 3 2 2" xfId="33162"/>
    <cellStyle name="Note 8 3 2 3" xfId="9463"/>
    <cellStyle name="Note 8 3 3" xfId="782"/>
    <cellStyle name="Note 8 3 4" xfId="33163"/>
    <cellStyle name="Note 8 4" xfId="788"/>
    <cellStyle name="Note 8 4 2" xfId="804"/>
    <cellStyle name="Note 8 4 2 2" xfId="33164"/>
    <cellStyle name="Note 8 4 2 3" xfId="33165"/>
    <cellStyle name="Note 8 4 3" xfId="33166"/>
    <cellStyle name="Note 8 4 4" xfId="33167"/>
    <cellStyle name="Note 8 5" xfId="33168"/>
    <cellStyle name="Note 8 5 2" xfId="33169"/>
    <cellStyle name="Note 8 5 2 2" xfId="33170"/>
    <cellStyle name="Note 8 5 2 3" xfId="33171"/>
    <cellStyle name="Note 8 5 3" xfId="33172"/>
    <cellStyle name="Note 8 5 4" xfId="33173"/>
    <cellStyle name="Note 8 6" xfId="33174"/>
    <cellStyle name="Note 8 6 2" xfId="861"/>
    <cellStyle name="Note 8 6 2 2" xfId="18095"/>
    <cellStyle name="Note 8 6 2 3" xfId="1196"/>
    <cellStyle name="Note 8 6 3" xfId="871"/>
    <cellStyle name="Note 8 6 4" xfId="18097"/>
    <cellStyle name="Note 8 7" xfId="33175"/>
    <cellStyle name="Note 8 8" xfId="33176"/>
    <cellStyle name="Note 9" xfId="33177"/>
    <cellStyle name="Note 9 2" xfId="33178"/>
    <cellStyle name="Note 9 2 2" xfId="33179"/>
    <cellStyle name="Note 9 2 2 2" xfId="33181"/>
    <cellStyle name="Note 9 2 2 3" xfId="33182"/>
    <cellStyle name="Note 9 2 3" xfId="33183"/>
    <cellStyle name="Note 9 2 4" xfId="33184"/>
    <cellStyle name="Note 9 3" xfId="33185"/>
    <cellStyle name="Note 9 3 2" xfId="33186"/>
    <cellStyle name="Note 9 3 2 2" xfId="33188"/>
    <cellStyle name="Note 9 3 2 3" xfId="33189"/>
    <cellStyle name="Note 9 3 3" xfId="33190"/>
    <cellStyle name="Note 9 3 4" xfId="33191"/>
    <cellStyle name="Note 9 4" xfId="33192"/>
    <cellStyle name="Note 9 4 2" xfId="33193"/>
    <cellStyle name="Note 9 4 2 2" xfId="33195"/>
    <cellStyle name="Note 9 4 2 3" xfId="33196"/>
    <cellStyle name="Note 9 4 3" xfId="33197"/>
    <cellStyle name="Note 9 4 4" xfId="33198"/>
    <cellStyle name="Note 9 5" xfId="33199"/>
    <cellStyle name="Note 9 5 2" xfId="33200"/>
    <cellStyle name="Note 9 5 2 2" xfId="33202"/>
    <cellStyle name="Note 9 5 2 3" xfId="33203"/>
    <cellStyle name="Note 9 5 3" xfId="33204"/>
    <cellStyle name="Note 9 5 4" xfId="33205"/>
    <cellStyle name="Note 9 6" xfId="33206"/>
    <cellStyle name="Note 9 6 2" xfId="33207"/>
    <cellStyle name="Note 9 6 2 2" xfId="33209"/>
    <cellStyle name="Note 9 6 2 3" xfId="33210"/>
    <cellStyle name="Note 9 6 3" xfId="33211"/>
    <cellStyle name="Note 9 6 4" xfId="33212"/>
    <cellStyle name="Note 9 7" xfId="33213"/>
    <cellStyle name="Note 9 8" xfId="33214"/>
    <cellStyle name="Output 10" xfId="33215"/>
    <cellStyle name="Output 10 2" xfId="33216"/>
    <cellStyle name="Output 10 2 2" xfId="33217"/>
    <cellStyle name="Output 10 2 2 2" xfId="33218"/>
    <cellStyle name="Output 10 2 2 3" xfId="33219"/>
    <cellStyle name="Output 10 2 3" xfId="33220"/>
    <cellStyle name="Output 10 2 4" xfId="33221"/>
    <cellStyle name="Output 10 3" xfId="33222"/>
    <cellStyle name="Output 10 3 2" xfId="33223"/>
    <cellStyle name="Output 10 3 2 2" xfId="33224"/>
    <cellStyle name="Output 10 3 2 3" xfId="33225"/>
    <cellStyle name="Output 10 3 3" xfId="33226"/>
    <cellStyle name="Output 10 3 4" xfId="33227"/>
    <cellStyle name="Output 10 4" xfId="33228"/>
    <cellStyle name="Output 10 4 2" xfId="33229"/>
    <cellStyle name="Output 10 4 2 2" xfId="33230"/>
    <cellStyle name="Output 10 4 2 3" xfId="33231"/>
    <cellStyle name="Output 10 4 3" xfId="33232"/>
    <cellStyle name="Output 10 4 4" xfId="33233"/>
    <cellStyle name="Output 10 5" xfId="33234"/>
    <cellStyle name="Output 10 5 2" xfId="33235"/>
    <cellStyle name="Output 10 5 2 2" xfId="33236"/>
    <cellStyle name="Output 10 5 2 3" xfId="33237"/>
    <cellStyle name="Output 10 5 3" xfId="33238"/>
    <cellStyle name="Output 10 5 4" xfId="17729"/>
    <cellStyle name="Output 10 6" xfId="17740"/>
    <cellStyle name="Output 10 6 2" xfId="17745"/>
    <cellStyle name="Output 10 6 2 2" xfId="33239"/>
    <cellStyle name="Output 10 6 2 3" xfId="33240"/>
    <cellStyle name="Output 10 6 3" xfId="17749"/>
    <cellStyle name="Output 10 6 4" xfId="33241"/>
    <cellStyle name="Output 10 7" xfId="17754"/>
    <cellStyle name="Output 10 8" xfId="17765"/>
    <cellStyle name="Output 11" xfId="33242"/>
    <cellStyle name="Output 11 2" xfId="33243"/>
    <cellStyle name="Output 11 2 2" xfId="33244"/>
    <cellStyle name="Output 11 2 2 2" xfId="33245"/>
    <cellStyle name="Output 11 2 2 3" xfId="33246"/>
    <cellStyle name="Output 11 2 3" xfId="33247"/>
    <cellStyle name="Output 11 2 4" xfId="33248"/>
    <cellStyle name="Output 11 3" xfId="33249"/>
    <cellStyle name="Output 11 3 2" xfId="33250"/>
    <cellStyle name="Output 11 3 2 2" xfId="33251"/>
    <cellStyle name="Output 11 3 2 3" xfId="33252"/>
    <cellStyle name="Output 11 3 3" xfId="33253"/>
    <cellStyle name="Output 11 3 4" xfId="33254"/>
    <cellStyle name="Output 11 4" xfId="33255"/>
    <cellStyle name="Output 11 4 2" xfId="33256"/>
    <cellStyle name="Output 11 4 2 2" xfId="33257"/>
    <cellStyle name="Output 11 4 2 3" xfId="33258"/>
    <cellStyle name="Output 11 4 3" xfId="33259"/>
    <cellStyle name="Output 11 4 4" xfId="33260"/>
    <cellStyle name="Output 11 5" xfId="33261"/>
    <cellStyle name="Output 11 5 2" xfId="33262"/>
    <cellStyle name="Output 11 5 2 2" xfId="33263"/>
    <cellStyle name="Output 11 5 2 3" xfId="33264"/>
    <cellStyle name="Output 11 5 3" xfId="33265"/>
    <cellStyle name="Output 11 5 4" xfId="28697"/>
    <cellStyle name="Output 11 6" xfId="33266"/>
    <cellStyle name="Output 11 6 2" xfId="33267"/>
    <cellStyle name="Output 11 6 2 2" xfId="33268"/>
    <cellStyle name="Output 11 6 2 3" xfId="33269"/>
    <cellStyle name="Output 11 6 3" xfId="33270"/>
    <cellStyle name="Output 11 6 4" xfId="33271"/>
    <cellStyle name="Output 11 7" xfId="33272"/>
    <cellStyle name="Output 11 8" xfId="33273"/>
    <cellStyle name="Output 12" xfId="33274"/>
    <cellStyle name="Output 12 2" xfId="33275"/>
    <cellStyle name="Output 12 2 2" xfId="33276"/>
    <cellStyle name="Output 12 2 2 2" xfId="33277"/>
    <cellStyle name="Output 12 2 2 3" xfId="33278"/>
    <cellStyle name="Output 12 2 3" xfId="33279"/>
    <cellStyle name="Output 12 2 4" xfId="33280"/>
    <cellStyle name="Output 12 3" xfId="33281"/>
    <cellStyle name="Output 12 3 2" xfId="33282"/>
    <cellStyle name="Output 12 3 2 2" xfId="33283"/>
    <cellStyle name="Output 12 3 2 3" xfId="33284"/>
    <cellStyle name="Output 12 3 3" xfId="33285"/>
    <cellStyle name="Output 12 3 4" xfId="33286"/>
    <cellStyle name="Output 12 4" xfId="33287"/>
    <cellStyle name="Output 12 4 2" xfId="33288"/>
    <cellStyle name="Output 12 4 2 2" xfId="33289"/>
    <cellStyle name="Output 12 4 2 3" xfId="33290"/>
    <cellStyle name="Output 12 4 3" xfId="33291"/>
    <cellStyle name="Output 12 4 4" xfId="33292"/>
    <cellStyle name="Output 12 5" xfId="33293"/>
    <cellStyle name="Output 12 5 2" xfId="33294"/>
    <cellStyle name="Output 12 5 2 2" xfId="33295"/>
    <cellStyle name="Output 12 5 2 3" xfId="33296"/>
    <cellStyle name="Output 12 5 3" xfId="33297"/>
    <cellStyle name="Output 12 5 4" xfId="33298"/>
    <cellStyle name="Output 12 6" xfId="33299"/>
    <cellStyle name="Output 12 6 2" xfId="33300"/>
    <cellStyle name="Output 12 6 2 2" xfId="33301"/>
    <cellStyle name="Output 12 6 2 3" xfId="33302"/>
    <cellStyle name="Output 12 6 3" xfId="33303"/>
    <cellStyle name="Output 12 6 4" xfId="33304"/>
    <cellStyle name="Output 12 7" xfId="33305"/>
    <cellStyle name="Output 12 8" xfId="33306"/>
    <cellStyle name="Output 13" xfId="33307"/>
    <cellStyle name="Output 13 2" xfId="33308"/>
    <cellStyle name="Output 13 2 2" xfId="33309"/>
    <cellStyle name="Output 13 2 2 2" xfId="33310"/>
    <cellStyle name="Output 13 2 2 3" xfId="33311"/>
    <cellStyle name="Output 13 2 3" xfId="33312"/>
    <cellStyle name="Output 13 2 4" xfId="33313"/>
    <cellStyle name="Output 13 3" xfId="33314"/>
    <cellStyle name="Output 13 3 2" xfId="33315"/>
    <cellStyle name="Output 13 3 2 2" xfId="33316"/>
    <cellStyle name="Output 13 3 2 3" xfId="33317"/>
    <cellStyle name="Output 13 3 3" xfId="33318"/>
    <cellStyle name="Output 13 3 4" xfId="33319"/>
    <cellStyle name="Output 13 4" xfId="33320"/>
    <cellStyle name="Output 13 4 2" xfId="33321"/>
    <cellStyle name="Output 13 4 2 2" xfId="33322"/>
    <cellStyle name="Output 13 4 2 3" xfId="33323"/>
    <cellStyle name="Output 13 4 3" xfId="33324"/>
    <cellStyle name="Output 13 4 4" xfId="33325"/>
    <cellStyle name="Output 13 5" xfId="33326"/>
    <cellStyle name="Output 13 5 2" xfId="33327"/>
    <cellStyle name="Output 13 5 2 2" xfId="33328"/>
    <cellStyle name="Output 13 5 2 3" xfId="33329"/>
    <cellStyle name="Output 13 5 3" xfId="33330"/>
    <cellStyle name="Output 13 5 4" xfId="33331"/>
    <cellStyle name="Output 13 6" xfId="33332"/>
    <cellStyle name="Output 13 6 2" xfId="33333"/>
    <cellStyle name="Output 13 6 2 2" xfId="33334"/>
    <cellStyle name="Output 13 6 2 3" xfId="33335"/>
    <cellStyle name="Output 13 6 3" xfId="33336"/>
    <cellStyle name="Output 13 6 4" xfId="33337"/>
    <cellStyle name="Output 13 7" xfId="33338"/>
    <cellStyle name="Output 13 8" xfId="33339"/>
    <cellStyle name="Output 14" xfId="33340"/>
    <cellStyle name="Output 14 2" xfId="33341"/>
    <cellStyle name="Output 14 2 2" xfId="33342"/>
    <cellStyle name="Output 14 2 2 2" xfId="33343"/>
    <cellStyle name="Output 14 2 2 3" xfId="33344"/>
    <cellStyle name="Output 14 2 3" xfId="33345"/>
    <cellStyle name="Output 14 2 4" xfId="33346"/>
    <cellStyle name="Output 14 3" xfId="33347"/>
    <cellStyle name="Output 14 3 2" xfId="33348"/>
    <cellStyle name="Output 14 3 2 2" xfId="33349"/>
    <cellStyle name="Output 14 3 2 3" xfId="33350"/>
    <cellStyle name="Output 14 3 3" xfId="33351"/>
    <cellStyle name="Output 14 3 4" xfId="33352"/>
    <cellStyle name="Output 14 4" xfId="33353"/>
    <cellStyle name="Output 14 4 2" xfId="33354"/>
    <cellStyle name="Output 14 4 2 2" xfId="33355"/>
    <cellStyle name="Output 14 4 2 3" xfId="33356"/>
    <cellStyle name="Output 14 4 3" xfId="33357"/>
    <cellStyle name="Output 14 4 4" xfId="33358"/>
    <cellStyle name="Output 14 5" xfId="33359"/>
    <cellStyle name="Output 14 5 2" xfId="33360"/>
    <cellStyle name="Output 14 5 2 2" xfId="33361"/>
    <cellStyle name="Output 14 5 2 3" xfId="33362"/>
    <cellStyle name="Output 14 5 3" xfId="33363"/>
    <cellStyle name="Output 14 5 4" xfId="33364"/>
    <cellStyle name="Output 14 6" xfId="33365"/>
    <cellStyle name="Output 14 6 2" xfId="33366"/>
    <cellStyle name="Output 14 6 2 2" xfId="33367"/>
    <cellStyle name="Output 14 6 2 3" xfId="33368"/>
    <cellStyle name="Output 14 6 3" xfId="33369"/>
    <cellStyle name="Output 14 6 4" xfId="33370"/>
    <cellStyle name="Output 14 7" xfId="33371"/>
    <cellStyle name="Output 14 8" xfId="33372"/>
    <cellStyle name="Output 15" xfId="33374"/>
    <cellStyle name="Output 15 2" xfId="33376"/>
    <cellStyle name="Output 15 2 2" xfId="33378"/>
    <cellStyle name="Output 15 2 2 2" xfId="33380"/>
    <cellStyle name="Output 15 2 2 3" xfId="33382"/>
    <cellStyle name="Output 15 2 3" xfId="33384"/>
    <cellStyle name="Output 15 2 4" xfId="33386"/>
    <cellStyle name="Output 15 3" xfId="33388"/>
    <cellStyle name="Output 15 3 2" xfId="33390"/>
    <cellStyle name="Output 15 3 2 2" xfId="33392"/>
    <cellStyle name="Output 15 3 2 3" xfId="33394"/>
    <cellStyle name="Output 15 3 3" xfId="33396"/>
    <cellStyle name="Output 15 3 4" xfId="33398"/>
    <cellStyle name="Output 15 4" xfId="33400"/>
    <cellStyle name="Output 15 4 2" xfId="33402"/>
    <cellStyle name="Output 15 4 2 2" xfId="33404"/>
    <cellStyle name="Output 15 4 2 3" xfId="33406"/>
    <cellStyle name="Output 15 4 3" xfId="33408"/>
    <cellStyle name="Output 15 4 4" xfId="33410"/>
    <cellStyle name="Output 15 5" xfId="33412"/>
    <cellStyle name="Output 15 5 2" xfId="33414"/>
    <cellStyle name="Output 15 5 2 2" xfId="33416"/>
    <cellStyle name="Output 15 5 2 3" xfId="33418"/>
    <cellStyle name="Output 15 5 3" xfId="33420"/>
    <cellStyle name="Output 15 5 4" xfId="33422"/>
    <cellStyle name="Output 15 6" xfId="33424"/>
    <cellStyle name="Output 15 6 2" xfId="33426"/>
    <cellStyle name="Output 15 6 2 2" xfId="33428"/>
    <cellStyle name="Output 15 6 2 3" xfId="33430"/>
    <cellStyle name="Output 15 6 3" xfId="33432"/>
    <cellStyle name="Output 15 6 4" xfId="33434"/>
    <cellStyle name="Output 15 7" xfId="33436"/>
    <cellStyle name="Output 15 8" xfId="33438"/>
    <cellStyle name="Output 16" xfId="33440"/>
    <cellStyle name="Output 16 2" xfId="33442"/>
    <cellStyle name="Output 16 2 2" xfId="33444"/>
    <cellStyle name="Output 16 2 2 2" xfId="33446"/>
    <cellStyle name="Output 16 2 2 3" xfId="33448"/>
    <cellStyle name="Output 16 2 3" xfId="33450"/>
    <cellStyle name="Output 16 2 4" xfId="33452"/>
    <cellStyle name="Output 16 3" xfId="33454"/>
    <cellStyle name="Output 16 3 2" xfId="33456"/>
    <cellStyle name="Output 16 3 2 2" xfId="33458"/>
    <cellStyle name="Output 16 3 2 3" xfId="33460"/>
    <cellStyle name="Output 16 3 3" xfId="33462"/>
    <cellStyle name="Output 16 3 4" xfId="33464"/>
    <cellStyle name="Output 16 4" xfId="33466"/>
    <cellStyle name="Output 16 4 2" xfId="33468"/>
    <cellStyle name="Output 16 4 2 2" xfId="33470"/>
    <cellStyle name="Output 16 4 2 3" xfId="33472"/>
    <cellStyle name="Output 16 4 3" xfId="33474"/>
    <cellStyle name="Output 16 4 4" xfId="33476"/>
    <cellStyle name="Output 16 5" xfId="33478"/>
    <cellStyle name="Output 16 5 2" xfId="33480"/>
    <cellStyle name="Output 16 5 2 2" xfId="33482"/>
    <cellStyle name="Output 16 5 2 3" xfId="33484"/>
    <cellStyle name="Output 16 5 3" xfId="33486"/>
    <cellStyle name="Output 16 5 4" xfId="33488"/>
    <cellStyle name="Output 16 6" xfId="33490"/>
    <cellStyle name="Output 16 6 2" xfId="33492"/>
    <cellStyle name="Output 16 6 2 2" xfId="33494"/>
    <cellStyle name="Output 16 6 2 3" xfId="33496"/>
    <cellStyle name="Output 16 6 3" xfId="33498"/>
    <cellStyle name="Output 16 6 4" xfId="33500"/>
    <cellStyle name="Output 16 7" xfId="33502"/>
    <cellStyle name="Output 16 8" xfId="33504"/>
    <cellStyle name="Output 17" xfId="33506"/>
    <cellStyle name="Output 17 2" xfId="33508"/>
    <cellStyle name="Output 17 2 2" xfId="33510"/>
    <cellStyle name="Output 17 2 2 2" xfId="33512"/>
    <cellStyle name="Output 17 2 2 3" xfId="33514"/>
    <cellStyle name="Output 17 2 3" xfId="33516"/>
    <cellStyle name="Output 17 2 4" xfId="33518"/>
    <cellStyle name="Output 17 3" xfId="33520"/>
    <cellStyle name="Output 17 3 2" xfId="33522"/>
    <cellStyle name="Output 17 3 2 2" xfId="33524"/>
    <cellStyle name="Output 17 3 2 3" xfId="33526"/>
    <cellStyle name="Output 17 3 3" xfId="33528"/>
    <cellStyle name="Output 17 3 4" xfId="33530"/>
    <cellStyle name="Output 17 4" xfId="33532"/>
    <cellStyle name="Output 17 4 2" xfId="33534"/>
    <cellStyle name="Output 17 4 2 2" xfId="33536"/>
    <cellStyle name="Output 17 4 2 3" xfId="33538"/>
    <cellStyle name="Output 17 4 3" xfId="33540"/>
    <cellStyle name="Output 17 4 4" xfId="33542"/>
    <cellStyle name="Output 17 5" xfId="33544"/>
    <cellStyle name="Output 17 5 2" xfId="33546"/>
    <cellStyle name="Output 17 5 2 2" xfId="33548"/>
    <cellStyle name="Output 17 5 2 3" xfId="33550"/>
    <cellStyle name="Output 17 5 3" xfId="33552"/>
    <cellStyle name="Output 17 5 4" xfId="33554"/>
    <cellStyle name="Output 17 6" xfId="33556"/>
    <cellStyle name="Output 17 6 2" xfId="33558"/>
    <cellStyle name="Output 17 6 2 2" xfId="33560"/>
    <cellStyle name="Output 17 6 2 3" xfId="33562"/>
    <cellStyle name="Output 17 6 3" xfId="33564"/>
    <cellStyle name="Output 17 6 4" xfId="33566"/>
    <cellStyle name="Output 17 7" xfId="33568"/>
    <cellStyle name="Output 17 8" xfId="33570"/>
    <cellStyle name="Output 18" xfId="33572"/>
    <cellStyle name="Output 18 2" xfId="33574"/>
    <cellStyle name="Output 18 2 2" xfId="33576"/>
    <cellStyle name="Output 18 2 2 2" xfId="33578"/>
    <cellStyle name="Output 18 2 2 3" xfId="33580"/>
    <cellStyle name="Output 18 2 3" xfId="33582"/>
    <cellStyle name="Output 18 2 4" xfId="5343"/>
    <cellStyle name="Output 18 3" xfId="33584"/>
    <cellStyle name="Output 18 3 2" xfId="33586"/>
    <cellStyle name="Output 18 3 2 2" xfId="33588"/>
    <cellStyle name="Output 18 3 2 3" xfId="33590"/>
    <cellStyle name="Output 18 3 3" xfId="33592"/>
    <cellStyle name="Output 18 3 4" xfId="6025"/>
    <cellStyle name="Output 18 4" xfId="33594"/>
    <cellStyle name="Output 18 4 2" xfId="33596"/>
    <cellStyle name="Output 18 4 2 2" xfId="33598"/>
    <cellStyle name="Output 18 4 2 3" xfId="33600"/>
    <cellStyle name="Output 18 4 3" xfId="33602"/>
    <cellStyle name="Output 18 4 4" xfId="33604"/>
    <cellStyle name="Output 18 5" xfId="33606"/>
    <cellStyle name="Output 18 5 2" xfId="33608"/>
    <cellStyle name="Output 18 5 2 2" xfId="33610"/>
    <cellStyle name="Output 18 5 2 3" xfId="33612"/>
    <cellStyle name="Output 18 5 3" xfId="18226"/>
    <cellStyle name="Output 18 5 4" xfId="18230"/>
    <cellStyle name="Output 18 6" xfId="33614"/>
    <cellStyle name="Output 18 6 2" xfId="33616"/>
    <cellStyle name="Output 18 6 2 2" xfId="33618"/>
    <cellStyle name="Output 18 6 2 3" xfId="33620"/>
    <cellStyle name="Output 18 6 3" xfId="18237"/>
    <cellStyle name="Output 18 6 4" xfId="18243"/>
    <cellStyle name="Output 18 7" xfId="33622"/>
    <cellStyle name="Output 18 8" xfId="33624"/>
    <cellStyle name="Output 19" xfId="33626"/>
    <cellStyle name="Output 19 2" xfId="33628"/>
    <cellStyle name="Output 19 2 2" xfId="33630"/>
    <cellStyle name="Output 19 2 2 2" xfId="33632"/>
    <cellStyle name="Output 19 2 2 3" xfId="33634"/>
    <cellStyle name="Output 19 2 3" xfId="33636"/>
    <cellStyle name="Output 19 2 4" xfId="33638"/>
    <cellStyle name="Output 19 3" xfId="33640"/>
    <cellStyle name="Output 19 3 2" xfId="33642"/>
    <cellStyle name="Output 19 3 2 2" xfId="33644"/>
    <cellStyle name="Output 19 3 2 3" xfId="33646"/>
    <cellStyle name="Output 19 3 3" xfId="33648"/>
    <cellStyle name="Output 19 3 4" xfId="33650"/>
    <cellStyle name="Output 19 4" xfId="33652"/>
    <cellStyle name="Output 19 4 2" xfId="33654"/>
    <cellStyle name="Output 19 4 2 2" xfId="33656"/>
    <cellStyle name="Output 19 4 2 3" xfId="33658"/>
    <cellStyle name="Output 19 4 3" xfId="33660"/>
    <cellStyle name="Output 19 4 4" xfId="33662"/>
    <cellStyle name="Output 19 5" xfId="33664"/>
    <cellStyle name="Output 19 5 2" xfId="33666"/>
    <cellStyle name="Output 19 5 2 2" xfId="33668"/>
    <cellStyle name="Output 19 5 2 3" xfId="33670"/>
    <cellStyle name="Output 19 5 3" xfId="33672"/>
    <cellStyle name="Output 19 5 4" xfId="33674"/>
    <cellStyle name="Output 19 6" xfId="33676"/>
    <cellStyle name="Output 19 6 2" xfId="33678"/>
    <cellStyle name="Output 19 6 2 2" xfId="33680"/>
    <cellStyle name="Output 19 6 2 3" xfId="33682"/>
    <cellStyle name="Output 19 6 3" xfId="33684"/>
    <cellStyle name="Output 19 6 4" xfId="33686"/>
    <cellStyle name="Output 19 7" xfId="33688"/>
    <cellStyle name="Output 19 8" xfId="33690"/>
    <cellStyle name="Output 2" xfId="33691"/>
    <cellStyle name="Output 2 10" xfId="33692"/>
    <cellStyle name="Output 2 10 2" xfId="33693"/>
    <cellStyle name="Output 2 10 2 2" xfId="33694"/>
    <cellStyle name="Output 2 10 2 2 2" xfId="33695"/>
    <cellStyle name="Output 2 10 2 2 3" xfId="33696"/>
    <cellStyle name="Output 2 10 2 3" xfId="33697"/>
    <cellStyle name="Output 2 10 2 4" xfId="33698"/>
    <cellStyle name="Output 2 10 3" xfId="33699"/>
    <cellStyle name="Output 2 10 3 2" xfId="33700"/>
    <cellStyle name="Output 2 10 3 2 2" xfId="33701"/>
    <cellStyle name="Output 2 10 3 2 3" xfId="33702"/>
    <cellStyle name="Output 2 10 3 3" xfId="33703"/>
    <cellStyle name="Output 2 10 3 4" xfId="33704"/>
    <cellStyle name="Output 2 10 4" xfId="33705"/>
    <cellStyle name="Output 2 10 4 2" xfId="33706"/>
    <cellStyle name="Output 2 10 4 2 2" xfId="33707"/>
    <cellStyle name="Output 2 10 4 2 3" xfId="33708"/>
    <cellStyle name="Output 2 10 4 3" xfId="33709"/>
    <cellStyle name="Output 2 10 4 4" xfId="33710"/>
    <cellStyle name="Output 2 10 5" xfId="33711"/>
    <cellStyle name="Output 2 10 5 2" xfId="33712"/>
    <cellStyle name="Output 2 10 5 2 2" xfId="33713"/>
    <cellStyle name="Output 2 10 5 2 3" xfId="33714"/>
    <cellStyle name="Output 2 10 5 3" xfId="33715"/>
    <cellStyle name="Output 2 10 5 4" xfId="33716"/>
    <cellStyle name="Output 2 10 6" xfId="33717"/>
    <cellStyle name="Output 2 10 6 2" xfId="33718"/>
    <cellStyle name="Output 2 10 6 2 2" xfId="33719"/>
    <cellStyle name="Output 2 10 6 2 3" xfId="33720"/>
    <cellStyle name="Output 2 10 6 3" xfId="33721"/>
    <cellStyle name="Output 2 10 6 4" xfId="33722"/>
    <cellStyle name="Output 2 10 7" xfId="33723"/>
    <cellStyle name="Output 2 10 8" xfId="33724"/>
    <cellStyle name="Output 2 11" xfId="1501"/>
    <cellStyle name="Output 2 11 2" xfId="33725"/>
    <cellStyle name="Output 2 11 2 2" xfId="33726"/>
    <cellStyle name="Output 2 11 2 2 2" xfId="28333"/>
    <cellStyle name="Output 2 11 2 2 3" xfId="33727"/>
    <cellStyle name="Output 2 11 2 3" xfId="33728"/>
    <cellStyle name="Output 2 11 2 4" xfId="33729"/>
    <cellStyle name="Output 2 11 3" xfId="33730"/>
    <cellStyle name="Output 2 11 3 2" xfId="33731"/>
    <cellStyle name="Output 2 11 3 2 2" xfId="496"/>
    <cellStyle name="Output 2 11 3 2 3" xfId="33732"/>
    <cellStyle name="Output 2 11 3 3" xfId="33733"/>
    <cellStyle name="Output 2 11 3 4" xfId="33734"/>
    <cellStyle name="Output 2 11 4" xfId="33735"/>
    <cellStyle name="Output 2 11 4 2" xfId="33736"/>
    <cellStyle name="Output 2 11 4 2 2" xfId="28528"/>
    <cellStyle name="Output 2 11 4 2 3" xfId="28799"/>
    <cellStyle name="Output 2 11 4 3" xfId="33737"/>
    <cellStyle name="Output 2 11 4 4" xfId="33738"/>
    <cellStyle name="Output 2 11 5" xfId="33739"/>
    <cellStyle name="Output 2 11 5 2" xfId="33740"/>
    <cellStyle name="Output 2 11 5 2 2" xfId="18736"/>
    <cellStyle name="Output 2 11 5 2 3" xfId="18740"/>
    <cellStyle name="Output 2 11 5 3" xfId="33741"/>
    <cellStyle name="Output 2 11 5 4" xfId="33742"/>
    <cellStyle name="Output 2 11 6" xfId="33743"/>
    <cellStyle name="Output 2 11 6 2" xfId="33744"/>
    <cellStyle name="Output 2 11 6 2 2" xfId="28650"/>
    <cellStyle name="Output 2 11 6 2 3" xfId="28824"/>
    <cellStyle name="Output 2 11 6 3" xfId="33745"/>
    <cellStyle name="Output 2 11 6 4" xfId="33746"/>
    <cellStyle name="Output 2 11 7" xfId="33747"/>
    <cellStyle name="Output 2 11 8" xfId="33748"/>
    <cellStyle name="Output 2 12" xfId="92"/>
    <cellStyle name="Output 2 12 2" xfId="33749"/>
    <cellStyle name="Output 2 12 2 2" xfId="33750"/>
    <cellStyle name="Output 2 12 2 2 2" xfId="33751"/>
    <cellStyle name="Output 2 12 2 2 3" xfId="33752"/>
    <cellStyle name="Output 2 12 2 3" xfId="33753"/>
    <cellStyle name="Output 2 12 2 4" xfId="33754"/>
    <cellStyle name="Output 2 12 3" xfId="33755"/>
    <cellStyle name="Output 2 12 3 2" xfId="33756"/>
    <cellStyle name="Output 2 12 3 2 2" xfId="33757"/>
    <cellStyle name="Output 2 12 3 2 3" xfId="33758"/>
    <cellStyle name="Output 2 12 3 3" xfId="33759"/>
    <cellStyle name="Output 2 12 3 4" xfId="33760"/>
    <cellStyle name="Output 2 12 4" xfId="33761"/>
    <cellStyle name="Output 2 12 4 2" xfId="33762"/>
    <cellStyle name="Output 2 12 4 2 2" xfId="33763"/>
    <cellStyle name="Output 2 12 4 2 3" xfId="33764"/>
    <cellStyle name="Output 2 12 4 3" xfId="33765"/>
    <cellStyle name="Output 2 12 4 4" xfId="33766"/>
    <cellStyle name="Output 2 12 5" xfId="33767"/>
    <cellStyle name="Output 2 12 5 2" xfId="33768"/>
    <cellStyle name="Output 2 12 5 2 2" xfId="33769"/>
    <cellStyle name="Output 2 12 5 2 3" xfId="33770"/>
    <cellStyle name="Output 2 12 5 3" xfId="33771"/>
    <cellStyle name="Output 2 12 5 4" xfId="33772"/>
    <cellStyle name="Output 2 12 6" xfId="33773"/>
    <cellStyle name="Output 2 12 6 2" xfId="33774"/>
    <cellStyle name="Output 2 12 6 2 2" xfId="33775"/>
    <cellStyle name="Output 2 12 6 2 3" xfId="33776"/>
    <cellStyle name="Output 2 12 6 3" xfId="33777"/>
    <cellStyle name="Output 2 12 6 4" xfId="33778"/>
    <cellStyle name="Output 2 12 7" xfId="33779"/>
    <cellStyle name="Output 2 12 8" xfId="33780"/>
    <cellStyle name="Output 2 13" xfId="33781"/>
    <cellStyle name="Output 2 13 2" xfId="33782"/>
    <cellStyle name="Output 2 13 2 2" xfId="33784"/>
    <cellStyle name="Output 2 13 2 2 2" xfId="33785"/>
    <cellStyle name="Output 2 13 2 2 3" xfId="33786"/>
    <cellStyle name="Output 2 13 2 3" xfId="33787"/>
    <cellStyle name="Output 2 13 2 4" xfId="33788"/>
    <cellStyle name="Output 2 13 3" xfId="33789"/>
    <cellStyle name="Output 2 13 3 2" xfId="33790"/>
    <cellStyle name="Output 2 13 3 2 2" xfId="33791"/>
    <cellStyle name="Output 2 13 3 2 3" xfId="33792"/>
    <cellStyle name="Output 2 13 3 3" xfId="33793"/>
    <cellStyle name="Output 2 13 3 4" xfId="33794"/>
    <cellStyle name="Output 2 13 4" xfId="33795"/>
    <cellStyle name="Output 2 13 4 2" xfId="33796"/>
    <cellStyle name="Output 2 13 4 2 2" xfId="33797"/>
    <cellStyle name="Output 2 13 4 2 3" xfId="33798"/>
    <cellStyle name="Output 2 13 4 3" xfId="33799"/>
    <cellStyle name="Output 2 13 4 4" xfId="33800"/>
    <cellStyle name="Output 2 13 5" xfId="33801"/>
    <cellStyle name="Output 2 13 5 2" xfId="33802"/>
    <cellStyle name="Output 2 13 5 2 2" xfId="33803"/>
    <cellStyle name="Output 2 13 5 2 3" xfId="33804"/>
    <cellStyle name="Output 2 13 5 3" xfId="33805"/>
    <cellStyle name="Output 2 13 5 4" xfId="33806"/>
    <cellStyle name="Output 2 13 6" xfId="33807"/>
    <cellStyle name="Output 2 13 6 2" xfId="33808"/>
    <cellStyle name="Output 2 13 6 2 2" xfId="33809"/>
    <cellStyle name="Output 2 13 6 2 3" xfId="33810"/>
    <cellStyle name="Output 2 13 6 3" xfId="33811"/>
    <cellStyle name="Output 2 13 6 4" xfId="33812"/>
    <cellStyle name="Output 2 13 7" xfId="33813"/>
    <cellStyle name="Output 2 13 8" xfId="33814"/>
    <cellStyle name="Output 2 14" xfId="33815"/>
    <cellStyle name="Output 2 14 2" xfId="33816"/>
    <cellStyle name="Output 2 14 2 2" xfId="33818"/>
    <cellStyle name="Output 2 14 2 2 2" xfId="33819"/>
    <cellStyle name="Output 2 14 2 2 3" xfId="33820"/>
    <cellStyle name="Output 2 14 2 3" xfId="33821"/>
    <cellStyle name="Output 2 14 2 4" xfId="33822"/>
    <cellStyle name="Output 2 14 3" xfId="33823"/>
    <cellStyle name="Output 2 14 3 2" xfId="33824"/>
    <cellStyle name="Output 2 14 3 2 2" xfId="33825"/>
    <cellStyle name="Output 2 14 3 2 3" xfId="33826"/>
    <cellStyle name="Output 2 14 3 3" xfId="33827"/>
    <cellStyle name="Output 2 14 3 4" xfId="33828"/>
    <cellStyle name="Output 2 14 4" xfId="33829"/>
    <cellStyle name="Output 2 14 4 2" xfId="33830"/>
    <cellStyle name="Output 2 14 4 2 2" xfId="33831"/>
    <cellStyle name="Output 2 14 4 2 3" xfId="33832"/>
    <cellStyle name="Output 2 14 4 3" xfId="33833"/>
    <cellStyle name="Output 2 14 4 4" xfId="33834"/>
    <cellStyle name="Output 2 14 5" xfId="33835"/>
    <cellStyle name="Output 2 14 5 2" xfId="33836"/>
    <cellStyle name="Output 2 14 5 2 2" xfId="33837"/>
    <cellStyle name="Output 2 14 5 2 3" xfId="33838"/>
    <cellStyle name="Output 2 14 5 3" xfId="33839"/>
    <cellStyle name="Output 2 14 5 4" xfId="33840"/>
    <cellStyle name="Output 2 14 6" xfId="33841"/>
    <cellStyle name="Output 2 14 6 2" xfId="33842"/>
    <cellStyle name="Output 2 14 6 2 2" xfId="33843"/>
    <cellStyle name="Output 2 14 6 2 3" xfId="33844"/>
    <cellStyle name="Output 2 14 6 3" xfId="33845"/>
    <cellStyle name="Output 2 14 6 4" xfId="33846"/>
    <cellStyle name="Output 2 14 7" xfId="33847"/>
    <cellStyle name="Output 2 14 8" xfId="33848"/>
    <cellStyle name="Output 2 15" xfId="33850"/>
    <cellStyle name="Output 2 15 2" xfId="33851"/>
    <cellStyle name="Output 2 15 2 2" xfId="33853"/>
    <cellStyle name="Output 2 15 2 3" xfId="33854"/>
    <cellStyle name="Output 2 15 3" xfId="33855"/>
    <cellStyle name="Output 2 15 4" xfId="33856"/>
    <cellStyle name="Output 2 16" xfId="33858"/>
    <cellStyle name="Output 2 16 2" xfId="33859"/>
    <cellStyle name="Output 2 16 2 2" xfId="33861"/>
    <cellStyle name="Output 2 16 2 3" xfId="33862"/>
    <cellStyle name="Output 2 16 3" xfId="33863"/>
    <cellStyle name="Output 2 16 4" xfId="33864"/>
    <cellStyle name="Output 2 17" xfId="33865"/>
    <cellStyle name="Output 2 17 2" xfId="33866"/>
    <cellStyle name="Output 2 17 2 2" xfId="33868"/>
    <cellStyle name="Output 2 17 2 3" xfId="33869"/>
    <cellStyle name="Output 2 17 3" xfId="33870"/>
    <cellStyle name="Output 2 17 4" xfId="33871"/>
    <cellStyle name="Output 2 18" xfId="33872"/>
    <cellStyle name="Output 2 18 2" xfId="33873"/>
    <cellStyle name="Output 2 18 2 2" xfId="33874"/>
    <cellStyle name="Output 2 18 2 3" xfId="33875"/>
    <cellStyle name="Output 2 18 3" xfId="33876"/>
    <cellStyle name="Output 2 18 4" xfId="33877"/>
    <cellStyle name="Output 2 19" xfId="33878"/>
    <cellStyle name="Output 2 19 2" xfId="33879"/>
    <cellStyle name="Output 2 19 2 2" xfId="33880"/>
    <cellStyle name="Output 2 19 2 3" xfId="33881"/>
    <cellStyle name="Output 2 19 3" xfId="33882"/>
    <cellStyle name="Output 2 19 4" xfId="33883"/>
    <cellStyle name="Output 2 2" xfId="33884"/>
    <cellStyle name="Output 2 2 2" xfId="33885"/>
    <cellStyle name="Output 2 2 2 2" xfId="33886"/>
    <cellStyle name="Output 2 2 2 2 2" xfId="33887"/>
    <cellStyle name="Output 2 2 2 2 3" xfId="33888"/>
    <cellStyle name="Output 2 2 2 3" xfId="33889"/>
    <cellStyle name="Output 2 2 2 4" xfId="33890"/>
    <cellStyle name="Output 2 2 3" xfId="33891"/>
    <cellStyle name="Output 2 2 3 2" xfId="33892"/>
    <cellStyle name="Output 2 2 3 2 2" xfId="33893"/>
    <cellStyle name="Output 2 2 3 2 3" xfId="33894"/>
    <cellStyle name="Output 2 2 3 3" xfId="33895"/>
    <cellStyle name="Output 2 2 3 4" xfId="33896"/>
    <cellStyle name="Output 2 2 4" xfId="33897"/>
    <cellStyle name="Output 2 2 4 2" xfId="33898"/>
    <cellStyle name="Output 2 2 4 2 2" xfId="33899"/>
    <cellStyle name="Output 2 2 4 2 3" xfId="33900"/>
    <cellStyle name="Output 2 2 4 3" xfId="33901"/>
    <cellStyle name="Output 2 2 4 4" xfId="33902"/>
    <cellStyle name="Output 2 2 5" xfId="33903"/>
    <cellStyle name="Output 2 2 5 2" xfId="33904"/>
    <cellStyle name="Output 2 2 5 2 2" xfId="19575"/>
    <cellStyle name="Output 2 2 5 2 3" xfId="19778"/>
    <cellStyle name="Output 2 2 5 3" xfId="33905"/>
    <cellStyle name="Output 2 2 5 4" xfId="33906"/>
    <cellStyle name="Output 2 2 6" xfId="33907"/>
    <cellStyle name="Output 2 2 6 2" xfId="21884"/>
    <cellStyle name="Output 2 2 6 2 2" xfId="9784"/>
    <cellStyle name="Output 2 2 6 2 3" xfId="21887"/>
    <cellStyle name="Output 2 2 6 3" xfId="21889"/>
    <cellStyle name="Output 2 2 6 4" xfId="21891"/>
    <cellStyle name="Output 2 2 7" xfId="33908"/>
    <cellStyle name="Output 2 2 8" xfId="33909"/>
    <cellStyle name="Output 2 20" xfId="33849"/>
    <cellStyle name="Output 2 21" xfId="33857"/>
    <cellStyle name="Output 2 3" xfId="33910"/>
    <cellStyle name="Output 2 3 2" xfId="33911"/>
    <cellStyle name="Output 2 3 2 2" xfId="33912"/>
    <cellStyle name="Output 2 3 2 2 2" xfId="33913"/>
    <cellStyle name="Output 2 3 2 2 3" xfId="33914"/>
    <cellStyle name="Output 2 3 2 3" xfId="33915"/>
    <cellStyle name="Output 2 3 2 4" xfId="33916"/>
    <cellStyle name="Output 2 3 3" xfId="33917"/>
    <cellStyle name="Output 2 3 3 2" xfId="33918"/>
    <cellStyle name="Output 2 3 3 2 2" xfId="33919"/>
    <cellStyle name="Output 2 3 3 2 3" xfId="33920"/>
    <cellStyle name="Output 2 3 3 3" xfId="33921"/>
    <cellStyle name="Output 2 3 3 4" xfId="33922"/>
    <cellStyle name="Output 2 3 4" xfId="33923"/>
    <cellStyle name="Output 2 3 4 2" xfId="33924"/>
    <cellStyle name="Output 2 3 4 2 2" xfId="33925"/>
    <cellStyle name="Output 2 3 4 2 3" xfId="33926"/>
    <cellStyle name="Output 2 3 4 3" xfId="33927"/>
    <cellStyle name="Output 2 3 4 4" xfId="33928"/>
    <cellStyle name="Output 2 3 5" xfId="33929"/>
    <cellStyle name="Output 2 3 5 2" xfId="33930"/>
    <cellStyle name="Output 2 3 5 2 2" xfId="33931"/>
    <cellStyle name="Output 2 3 5 2 3" xfId="33932"/>
    <cellStyle name="Output 2 3 5 3" xfId="33933"/>
    <cellStyle name="Output 2 3 5 4" xfId="33934"/>
    <cellStyle name="Output 2 3 6" xfId="33935"/>
    <cellStyle name="Output 2 3 6 2" xfId="21913"/>
    <cellStyle name="Output 2 3 6 2 2" xfId="21915"/>
    <cellStyle name="Output 2 3 6 2 3" xfId="21918"/>
    <cellStyle name="Output 2 3 6 3" xfId="21920"/>
    <cellStyle name="Output 2 3 6 4" xfId="21925"/>
    <cellStyle name="Output 2 3 7" xfId="33936"/>
    <cellStyle name="Output 2 3 8" xfId="33937"/>
    <cellStyle name="Output 2 4" xfId="33938"/>
    <cellStyle name="Output 2 4 2" xfId="33939"/>
    <cellStyle name="Output 2 4 2 2" xfId="33940"/>
    <cellStyle name="Output 2 4 2 2 2" xfId="22355"/>
    <cellStyle name="Output 2 4 2 2 3" xfId="22357"/>
    <cellStyle name="Output 2 4 2 3" xfId="33941"/>
    <cellStyle name="Output 2 4 2 4" xfId="33180"/>
    <cellStyle name="Output 2 4 3" xfId="33942"/>
    <cellStyle name="Output 2 4 3 2" xfId="33943"/>
    <cellStyle name="Output 2 4 3 2 2" xfId="22400"/>
    <cellStyle name="Output 2 4 3 2 3" xfId="22403"/>
    <cellStyle name="Output 2 4 3 3" xfId="33944"/>
    <cellStyle name="Output 2 4 3 4" xfId="33945"/>
    <cellStyle name="Output 2 4 4" xfId="33946"/>
    <cellStyle name="Output 2 4 4 2" xfId="33947"/>
    <cellStyle name="Output 2 4 4 2 2" xfId="22430"/>
    <cellStyle name="Output 2 4 4 2 3" xfId="22432"/>
    <cellStyle name="Output 2 4 4 3" xfId="33948"/>
    <cellStyle name="Output 2 4 4 4" xfId="33949"/>
    <cellStyle name="Output 2 4 5" xfId="33950"/>
    <cellStyle name="Output 2 4 5 2" xfId="33951"/>
    <cellStyle name="Output 2 4 5 2 2" xfId="22458"/>
    <cellStyle name="Output 2 4 5 2 3" xfId="22460"/>
    <cellStyle name="Output 2 4 5 3" xfId="33952"/>
    <cellStyle name="Output 2 4 5 4" xfId="33953"/>
    <cellStyle name="Output 2 4 6" xfId="33954"/>
    <cellStyle name="Output 2 4 6 2" xfId="21942"/>
    <cellStyle name="Output 2 4 6 2 2" xfId="21944"/>
    <cellStyle name="Output 2 4 6 2 3" xfId="21947"/>
    <cellStyle name="Output 2 4 6 3" xfId="21949"/>
    <cellStyle name="Output 2 4 6 4" xfId="21954"/>
    <cellStyle name="Output 2 4 7" xfId="33955"/>
    <cellStyle name="Output 2 4 8" xfId="33956"/>
    <cellStyle name="Output 2 5" xfId="33957"/>
    <cellStyle name="Output 2 5 2" xfId="33958"/>
    <cellStyle name="Output 2 5 2 2" xfId="32891"/>
    <cellStyle name="Output 2 5 2 2 2" xfId="33959"/>
    <cellStyle name="Output 2 5 2 2 3" xfId="33960"/>
    <cellStyle name="Output 2 5 2 3" xfId="18275"/>
    <cellStyle name="Output 2 5 2 4" xfId="33187"/>
    <cellStyle name="Output 2 5 3" xfId="33961"/>
    <cellStyle name="Output 2 5 3 2" xfId="32907"/>
    <cellStyle name="Output 2 5 3 2 2" xfId="33962"/>
    <cellStyle name="Output 2 5 3 2 3" xfId="33963"/>
    <cellStyle name="Output 2 5 3 3" xfId="32909"/>
    <cellStyle name="Output 2 5 3 4" xfId="33964"/>
    <cellStyle name="Output 2 5 4" xfId="33965"/>
    <cellStyle name="Output 2 5 4 2" xfId="32932"/>
    <cellStyle name="Output 2 5 4 2 2" xfId="33966"/>
    <cellStyle name="Output 2 5 4 2 3" xfId="33967"/>
    <cellStyle name="Output 2 5 4 3" xfId="22702"/>
    <cellStyle name="Output 2 5 4 4" xfId="33968"/>
    <cellStyle name="Output 2 5 5" xfId="33969"/>
    <cellStyle name="Output 2 5 5 2" xfId="20332"/>
    <cellStyle name="Output 2 5 5 2 2" xfId="33970"/>
    <cellStyle name="Output 2 5 5 2 3" xfId="33971"/>
    <cellStyle name="Output 2 5 5 3" xfId="20337"/>
    <cellStyle name="Output 2 5 5 4" xfId="33972"/>
    <cellStyle name="Output 2 5 6" xfId="33973"/>
    <cellStyle name="Output 2 5 6 2" xfId="20351"/>
    <cellStyle name="Output 2 5 6 2 2" xfId="21972"/>
    <cellStyle name="Output 2 5 6 2 3" xfId="21974"/>
    <cellStyle name="Output 2 5 6 3" xfId="21976"/>
    <cellStyle name="Output 2 5 6 4" xfId="21984"/>
    <cellStyle name="Output 2 5 7" xfId="33974"/>
    <cellStyle name="Output 2 5 8" xfId="33975"/>
    <cellStyle name="Output 2 6" xfId="33976"/>
    <cellStyle name="Output 2 6 2" xfId="33977"/>
    <cellStyle name="Output 2 6 2 2" xfId="33978"/>
    <cellStyle name="Output 2 6 2 2 2" xfId="33979"/>
    <cellStyle name="Output 2 6 2 2 3" xfId="33980"/>
    <cellStyle name="Output 2 6 2 3" xfId="33981"/>
    <cellStyle name="Output 2 6 2 4" xfId="33194"/>
    <cellStyle name="Output 2 6 3" xfId="33982"/>
    <cellStyle name="Output 2 6 3 2" xfId="33983"/>
    <cellStyle name="Output 2 6 3 2 2" xfId="33984"/>
    <cellStyle name="Output 2 6 3 2 3" xfId="33985"/>
    <cellStyle name="Output 2 6 3 3" xfId="33986"/>
    <cellStyle name="Output 2 6 3 4" xfId="33987"/>
    <cellStyle name="Output 2 6 4" xfId="33988"/>
    <cellStyle name="Output 2 6 4 2" xfId="33989"/>
    <cellStyle name="Output 2 6 4 2 2" xfId="33990"/>
    <cellStyle name="Output 2 6 4 2 3" xfId="33991"/>
    <cellStyle name="Output 2 6 4 3" xfId="33992"/>
    <cellStyle name="Output 2 6 4 4" xfId="33993"/>
    <cellStyle name="Output 2 6 5" xfId="33994"/>
    <cellStyle name="Output 2 6 5 2" xfId="33995"/>
    <cellStyle name="Output 2 6 5 2 2" xfId="33996"/>
    <cellStyle name="Output 2 6 5 2 3" xfId="33997"/>
    <cellStyle name="Output 2 6 5 3" xfId="33998"/>
    <cellStyle name="Output 2 6 5 4" xfId="33999"/>
    <cellStyle name="Output 2 6 6" xfId="34000"/>
    <cellStyle name="Output 2 6 6 2" xfId="21995"/>
    <cellStyle name="Output 2 6 6 2 2" xfId="270"/>
    <cellStyle name="Output 2 6 6 2 3" xfId="21997"/>
    <cellStyle name="Output 2 6 6 3" xfId="21999"/>
    <cellStyle name="Output 2 6 6 4" xfId="22001"/>
    <cellStyle name="Output 2 6 7" xfId="34001"/>
    <cellStyle name="Output 2 6 8" xfId="34002"/>
    <cellStyle name="Output 2 7" xfId="34003"/>
    <cellStyle name="Output 2 7 2" xfId="34004"/>
    <cellStyle name="Output 2 7 2 2" xfId="34005"/>
    <cellStyle name="Output 2 7 2 2 2" xfId="34006"/>
    <cellStyle name="Output 2 7 2 2 3" xfId="34007"/>
    <cellStyle name="Output 2 7 2 3" xfId="34008"/>
    <cellStyle name="Output 2 7 2 4" xfId="33201"/>
    <cellStyle name="Output 2 7 3" xfId="34009"/>
    <cellStyle name="Output 2 7 3 2" xfId="34010"/>
    <cellStyle name="Output 2 7 3 2 2" xfId="34011"/>
    <cellStyle name="Output 2 7 3 2 3" xfId="34012"/>
    <cellStyle name="Output 2 7 3 3" xfId="34013"/>
    <cellStyle name="Output 2 7 3 4" xfId="34014"/>
    <cellStyle name="Output 2 7 4" xfId="34015"/>
    <cellStyle name="Output 2 7 4 2" xfId="34016"/>
    <cellStyle name="Output 2 7 4 2 2" xfId="34017"/>
    <cellStyle name="Output 2 7 4 2 3" xfId="34018"/>
    <cellStyle name="Output 2 7 4 3" xfId="34019"/>
    <cellStyle name="Output 2 7 4 4" xfId="34020"/>
    <cellStyle name="Output 2 7 5" xfId="34021"/>
    <cellStyle name="Output 2 7 5 2" xfId="34022"/>
    <cellStyle name="Output 2 7 5 2 2" xfId="34023"/>
    <cellStyle name="Output 2 7 5 2 3" xfId="34024"/>
    <cellStyle name="Output 2 7 5 3" xfId="34025"/>
    <cellStyle name="Output 2 7 5 4" xfId="34026"/>
    <cellStyle name="Output 2 7 6" xfId="34027"/>
    <cellStyle name="Output 2 7 6 2" xfId="22023"/>
    <cellStyle name="Output 2 7 6 2 2" xfId="34028"/>
    <cellStyle name="Output 2 7 6 2 3" xfId="34029"/>
    <cellStyle name="Output 2 7 6 3" xfId="34030"/>
    <cellStyle name="Output 2 7 6 4" xfId="34031"/>
    <cellStyle name="Output 2 7 7" xfId="34032"/>
    <cellStyle name="Output 2 7 8" xfId="34033"/>
    <cellStyle name="Output 2 8" xfId="34034"/>
    <cellStyle name="Output 2 8 2" xfId="34035"/>
    <cellStyle name="Output 2 8 2 2" xfId="34036"/>
    <cellStyle name="Output 2 8 2 2 2" xfId="34037"/>
    <cellStyle name="Output 2 8 2 2 3" xfId="34038"/>
    <cellStyle name="Output 2 8 2 3" xfId="34039"/>
    <cellStyle name="Output 2 8 2 4" xfId="33208"/>
    <cellStyle name="Output 2 8 3" xfId="34040"/>
    <cellStyle name="Output 2 8 3 2" xfId="34041"/>
    <cellStyle name="Output 2 8 3 2 2" xfId="34042"/>
    <cellStyle name="Output 2 8 3 2 3" xfId="34043"/>
    <cellStyle name="Output 2 8 3 3" xfId="34044"/>
    <cellStyle name="Output 2 8 3 4" xfId="34045"/>
    <cellStyle name="Output 2 8 4" xfId="34046"/>
    <cellStyle name="Output 2 8 4 2" xfId="34047"/>
    <cellStyle name="Output 2 8 4 2 2" xfId="34048"/>
    <cellStyle name="Output 2 8 4 2 3" xfId="34049"/>
    <cellStyle name="Output 2 8 4 3" xfId="34050"/>
    <cellStyle name="Output 2 8 4 4" xfId="34051"/>
    <cellStyle name="Output 2 8 5" xfId="34052"/>
    <cellStyle name="Output 2 8 5 2" xfId="34053"/>
    <cellStyle name="Output 2 8 5 2 2" xfId="34054"/>
    <cellStyle name="Output 2 8 5 2 3" xfId="34055"/>
    <cellStyle name="Output 2 8 5 3" xfId="34056"/>
    <cellStyle name="Output 2 8 5 4" xfId="34057"/>
    <cellStyle name="Output 2 8 6" xfId="34058"/>
    <cellStyle name="Output 2 8 6 2" xfId="34059"/>
    <cellStyle name="Output 2 8 6 2 2" xfId="34060"/>
    <cellStyle name="Output 2 8 6 2 3" xfId="34061"/>
    <cellStyle name="Output 2 8 6 3" xfId="34062"/>
    <cellStyle name="Output 2 8 6 4" xfId="34063"/>
    <cellStyle name="Output 2 8 7" xfId="34064"/>
    <cellStyle name="Output 2 8 8" xfId="34065"/>
    <cellStyle name="Output 2 9" xfId="34066"/>
    <cellStyle name="Output 2 9 2" xfId="34067"/>
    <cellStyle name="Output 2 9 2 2" xfId="34068"/>
    <cellStyle name="Output 2 9 2 2 2" xfId="34069"/>
    <cellStyle name="Output 2 9 2 2 3" xfId="34070"/>
    <cellStyle name="Output 2 9 2 3" xfId="34071"/>
    <cellStyle name="Output 2 9 2 4" xfId="34072"/>
    <cellStyle name="Output 2 9 3" xfId="34073"/>
    <cellStyle name="Output 2 9 3 2" xfId="34074"/>
    <cellStyle name="Output 2 9 3 2 2" xfId="34075"/>
    <cellStyle name="Output 2 9 3 2 3" xfId="34076"/>
    <cellStyle name="Output 2 9 3 3" xfId="34077"/>
    <cellStyle name="Output 2 9 3 4" xfId="34078"/>
    <cellStyle name="Output 2 9 4" xfId="34079"/>
    <cellStyle name="Output 2 9 4 2" xfId="34080"/>
    <cellStyle name="Output 2 9 4 2 2" xfId="34081"/>
    <cellStyle name="Output 2 9 4 2 3" xfId="34082"/>
    <cellStyle name="Output 2 9 4 3" xfId="34083"/>
    <cellStyle name="Output 2 9 4 4" xfId="34084"/>
    <cellStyle name="Output 2 9 5" xfId="34085"/>
    <cellStyle name="Output 2 9 5 2" xfId="34086"/>
    <cellStyle name="Output 2 9 5 2 2" xfId="34088"/>
    <cellStyle name="Output 2 9 5 2 3" xfId="34090"/>
    <cellStyle name="Output 2 9 5 3" xfId="34091"/>
    <cellStyle name="Output 2 9 5 4" xfId="34092"/>
    <cellStyle name="Output 2 9 6" xfId="34093"/>
    <cellStyle name="Output 2 9 6 2" xfId="34094"/>
    <cellStyle name="Output 2 9 6 2 2" xfId="34095"/>
    <cellStyle name="Output 2 9 6 2 3" xfId="34096"/>
    <cellStyle name="Output 2 9 6 3" xfId="34097"/>
    <cellStyle name="Output 2 9 6 4" xfId="34098"/>
    <cellStyle name="Output 2 9 7" xfId="34099"/>
    <cellStyle name="Output 2 9 8" xfId="34100"/>
    <cellStyle name="Output 2_Data Driver PT  MAP" xfId="20983"/>
    <cellStyle name="Output 20" xfId="33373"/>
    <cellStyle name="Output 20 2" xfId="33375"/>
    <cellStyle name="Output 20 2 2" xfId="33377"/>
    <cellStyle name="Output 20 2 2 2" xfId="33379"/>
    <cellStyle name="Output 20 2 2 3" xfId="33381"/>
    <cellStyle name="Output 20 2 3" xfId="33383"/>
    <cellStyle name="Output 20 2 4" xfId="33385"/>
    <cellStyle name="Output 20 3" xfId="33387"/>
    <cellStyle name="Output 20 3 2" xfId="33389"/>
    <cellStyle name="Output 20 3 2 2" xfId="33391"/>
    <cellStyle name="Output 20 3 2 3" xfId="33393"/>
    <cellStyle name="Output 20 3 3" xfId="33395"/>
    <cellStyle name="Output 20 3 4" xfId="33397"/>
    <cellStyle name="Output 20 4" xfId="33399"/>
    <cellStyle name="Output 20 4 2" xfId="33401"/>
    <cellStyle name="Output 20 4 2 2" xfId="33403"/>
    <cellStyle name="Output 20 4 2 3" xfId="33405"/>
    <cellStyle name="Output 20 4 3" xfId="33407"/>
    <cellStyle name="Output 20 4 4" xfId="33409"/>
    <cellStyle name="Output 20 5" xfId="33411"/>
    <cellStyle name="Output 20 5 2" xfId="33413"/>
    <cellStyle name="Output 20 5 2 2" xfId="33415"/>
    <cellStyle name="Output 20 5 2 3" xfId="33417"/>
    <cellStyle name="Output 20 5 3" xfId="33419"/>
    <cellStyle name="Output 20 5 4" xfId="33421"/>
    <cellStyle name="Output 20 6" xfId="33423"/>
    <cellStyle name="Output 20 6 2" xfId="33425"/>
    <cellStyle name="Output 20 6 2 2" xfId="33427"/>
    <cellStyle name="Output 20 6 2 3" xfId="33429"/>
    <cellStyle name="Output 20 6 3" xfId="33431"/>
    <cellStyle name="Output 20 6 4" xfId="33433"/>
    <cellStyle name="Output 20 7" xfId="33435"/>
    <cellStyle name="Output 20 8" xfId="33437"/>
    <cellStyle name="Output 21" xfId="33439"/>
    <cellStyle name="Output 21 2" xfId="33441"/>
    <cellStyle name="Output 21 2 2" xfId="33443"/>
    <cellStyle name="Output 21 2 2 2" xfId="33445"/>
    <cellStyle name="Output 21 2 2 3" xfId="33447"/>
    <cellStyle name="Output 21 2 3" xfId="33449"/>
    <cellStyle name="Output 21 2 4" xfId="33451"/>
    <cellStyle name="Output 21 3" xfId="33453"/>
    <cellStyle name="Output 21 3 2" xfId="33455"/>
    <cellStyle name="Output 21 3 2 2" xfId="33457"/>
    <cellStyle name="Output 21 3 2 3" xfId="33459"/>
    <cellStyle name="Output 21 3 3" xfId="33461"/>
    <cellStyle name="Output 21 3 4" xfId="33463"/>
    <cellStyle name="Output 21 4" xfId="33465"/>
    <cellStyle name="Output 21 4 2" xfId="33467"/>
    <cellStyle name="Output 21 4 2 2" xfId="33469"/>
    <cellStyle name="Output 21 4 2 3" xfId="33471"/>
    <cellStyle name="Output 21 4 3" xfId="33473"/>
    <cellStyle name="Output 21 4 4" xfId="33475"/>
    <cellStyle name="Output 21 5" xfId="33477"/>
    <cellStyle name="Output 21 5 2" xfId="33479"/>
    <cellStyle name="Output 21 5 2 2" xfId="33481"/>
    <cellStyle name="Output 21 5 2 3" xfId="33483"/>
    <cellStyle name="Output 21 5 3" xfId="33485"/>
    <cellStyle name="Output 21 5 4" xfId="33487"/>
    <cellStyle name="Output 21 6" xfId="33489"/>
    <cellStyle name="Output 21 6 2" xfId="33491"/>
    <cellStyle name="Output 21 6 2 2" xfId="33493"/>
    <cellStyle name="Output 21 6 2 3" xfId="33495"/>
    <cellStyle name="Output 21 6 3" xfId="33497"/>
    <cellStyle name="Output 21 6 4" xfId="33499"/>
    <cellStyle name="Output 21 7" xfId="33501"/>
    <cellStyle name="Output 21 8" xfId="33503"/>
    <cellStyle name="Output 22" xfId="33505"/>
    <cellStyle name="Output 22 2" xfId="33507"/>
    <cellStyle name="Output 22 2 2" xfId="33509"/>
    <cellStyle name="Output 22 2 2 2" xfId="33511"/>
    <cellStyle name="Output 22 2 2 3" xfId="33513"/>
    <cellStyle name="Output 22 2 3" xfId="33515"/>
    <cellStyle name="Output 22 2 4" xfId="33517"/>
    <cellStyle name="Output 22 3" xfId="33519"/>
    <cellStyle name="Output 22 3 2" xfId="33521"/>
    <cellStyle name="Output 22 3 2 2" xfId="33523"/>
    <cellStyle name="Output 22 3 2 3" xfId="33525"/>
    <cellStyle name="Output 22 3 3" xfId="33527"/>
    <cellStyle name="Output 22 3 4" xfId="33529"/>
    <cellStyle name="Output 22 4" xfId="33531"/>
    <cellStyle name="Output 22 4 2" xfId="33533"/>
    <cellStyle name="Output 22 4 2 2" xfId="33535"/>
    <cellStyle name="Output 22 4 2 3" xfId="33537"/>
    <cellStyle name="Output 22 4 3" xfId="33539"/>
    <cellStyle name="Output 22 4 4" xfId="33541"/>
    <cellStyle name="Output 22 5" xfId="33543"/>
    <cellStyle name="Output 22 5 2" xfId="33545"/>
    <cellStyle name="Output 22 5 2 2" xfId="33547"/>
    <cellStyle name="Output 22 5 2 3" xfId="33549"/>
    <cellStyle name="Output 22 5 3" xfId="33551"/>
    <cellStyle name="Output 22 5 4" xfId="33553"/>
    <cellStyle name="Output 22 6" xfId="33555"/>
    <cellStyle name="Output 22 6 2" xfId="33557"/>
    <cellStyle name="Output 22 6 2 2" xfId="33559"/>
    <cellStyle name="Output 22 6 2 3" xfId="33561"/>
    <cellStyle name="Output 22 6 3" xfId="33563"/>
    <cellStyle name="Output 22 6 4" xfId="33565"/>
    <cellStyle name="Output 22 7" xfId="33567"/>
    <cellStyle name="Output 22 8" xfId="33569"/>
    <cellStyle name="Output 23" xfId="33571"/>
    <cellStyle name="Output 23 2" xfId="33573"/>
    <cellStyle name="Output 23 2 2" xfId="33575"/>
    <cellStyle name="Output 23 2 2 2" xfId="33577"/>
    <cellStyle name="Output 23 2 2 3" xfId="33579"/>
    <cellStyle name="Output 23 2 3" xfId="33581"/>
    <cellStyle name="Output 23 2 4" xfId="5342"/>
    <cellStyle name="Output 23 3" xfId="33583"/>
    <cellStyle name="Output 23 3 2" xfId="33585"/>
    <cellStyle name="Output 23 3 2 2" xfId="33587"/>
    <cellStyle name="Output 23 3 2 3" xfId="33589"/>
    <cellStyle name="Output 23 3 3" xfId="33591"/>
    <cellStyle name="Output 23 3 4" xfId="6024"/>
    <cellStyle name="Output 23 4" xfId="33593"/>
    <cellStyle name="Output 23 4 2" xfId="33595"/>
    <cellStyle name="Output 23 4 2 2" xfId="33597"/>
    <cellStyle name="Output 23 4 2 3" xfId="33599"/>
    <cellStyle name="Output 23 4 3" xfId="33601"/>
    <cellStyle name="Output 23 4 4" xfId="33603"/>
    <cellStyle name="Output 23 5" xfId="33605"/>
    <cellStyle name="Output 23 5 2" xfId="33607"/>
    <cellStyle name="Output 23 5 2 2" xfId="33609"/>
    <cellStyle name="Output 23 5 2 3" xfId="33611"/>
    <cellStyle name="Output 23 5 3" xfId="18225"/>
    <cellStyle name="Output 23 5 4" xfId="18229"/>
    <cellStyle name="Output 23 6" xfId="33613"/>
    <cellStyle name="Output 23 6 2" xfId="33615"/>
    <cellStyle name="Output 23 6 2 2" xfId="33617"/>
    <cellStyle name="Output 23 6 2 3" xfId="33619"/>
    <cellStyle name="Output 23 6 3" xfId="18236"/>
    <cellStyle name="Output 23 6 4" xfId="18242"/>
    <cellStyle name="Output 23 7" xfId="33621"/>
    <cellStyle name="Output 23 8" xfId="33623"/>
    <cellStyle name="Output 24" xfId="33625"/>
    <cellStyle name="Output 24 2" xfId="33627"/>
    <cellStyle name="Output 24 2 2" xfId="33629"/>
    <cellStyle name="Output 24 2 2 2" xfId="33631"/>
    <cellStyle name="Output 24 2 2 3" xfId="33633"/>
    <cellStyle name="Output 24 2 3" xfId="33635"/>
    <cellStyle name="Output 24 2 4" xfId="33637"/>
    <cellStyle name="Output 24 3" xfId="33639"/>
    <cellStyle name="Output 24 3 2" xfId="33641"/>
    <cellStyle name="Output 24 3 2 2" xfId="33643"/>
    <cellStyle name="Output 24 3 2 3" xfId="33645"/>
    <cellStyle name="Output 24 3 3" xfId="33647"/>
    <cellStyle name="Output 24 3 4" xfId="33649"/>
    <cellStyle name="Output 24 4" xfId="33651"/>
    <cellStyle name="Output 24 4 2" xfId="33653"/>
    <cellStyle name="Output 24 4 2 2" xfId="33655"/>
    <cellStyle name="Output 24 4 2 3" xfId="33657"/>
    <cellStyle name="Output 24 4 3" xfId="33659"/>
    <cellStyle name="Output 24 4 4" xfId="33661"/>
    <cellStyle name="Output 24 5" xfId="33663"/>
    <cellStyle name="Output 24 5 2" xfId="33665"/>
    <cellStyle name="Output 24 5 2 2" xfId="33667"/>
    <cellStyle name="Output 24 5 2 3" xfId="33669"/>
    <cellStyle name="Output 24 5 3" xfId="33671"/>
    <cellStyle name="Output 24 5 4" xfId="33673"/>
    <cellStyle name="Output 24 6" xfId="33675"/>
    <cellStyle name="Output 24 6 2" xfId="33677"/>
    <cellStyle name="Output 24 6 2 2" xfId="33679"/>
    <cellStyle name="Output 24 6 2 3" xfId="33681"/>
    <cellStyle name="Output 24 6 3" xfId="33683"/>
    <cellStyle name="Output 24 6 4" xfId="33685"/>
    <cellStyle name="Output 24 7" xfId="33687"/>
    <cellStyle name="Output 24 8" xfId="33689"/>
    <cellStyle name="Output 25" xfId="34101"/>
    <cellStyle name="Output 25 2" xfId="34102"/>
    <cellStyle name="Output 25 2 2" xfId="27563"/>
    <cellStyle name="Output 25 2 2 2" xfId="2007"/>
    <cellStyle name="Output 25 2 2 3" xfId="2011"/>
    <cellStyle name="Output 25 2 3" xfId="27566"/>
    <cellStyle name="Output 25 2 4" xfId="27569"/>
    <cellStyle name="Output 25 3" xfId="34103"/>
    <cellStyle name="Output 25 3 2" xfId="34104"/>
    <cellStyle name="Output 25 3 2 2" xfId="34105"/>
    <cellStyle name="Output 25 3 2 3" xfId="34106"/>
    <cellStyle name="Output 25 3 3" xfId="34107"/>
    <cellStyle name="Output 25 3 4" xfId="34108"/>
    <cellStyle name="Output 25 4" xfId="34109"/>
    <cellStyle name="Output 25 4 2" xfId="27584"/>
    <cellStyle name="Output 25 4 2 2" xfId="34110"/>
    <cellStyle name="Output 25 4 2 3" xfId="34111"/>
    <cellStyle name="Output 25 4 3" xfId="34112"/>
    <cellStyle name="Output 25 4 4" xfId="34113"/>
    <cellStyle name="Output 25 5" xfId="34114"/>
    <cellStyle name="Output 25 5 2" xfId="34115"/>
    <cellStyle name="Output 25 5 2 2" xfId="34116"/>
    <cellStyle name="Output 25 5 2 3" xfId="34117"/>
    <cellStyle name="Output 25 5 3" xfId="34118"/>
    <cellStyle name="Output 25 5 4" xfId="34119"/>
    <cellStyle name="Output 25 6" xfId="34120"/>
    <cellStyle name="Output 25 6 2" xfId="34121"/>
    <cellStyle name="Output 25 6 2 2" xfId="34122"/>
    <cellStyle name="Output 25 6 2 3" xfId="34123"/>
    <cellStyle name="Output 25 6 3" xfId="34124"/>
    <cellStyle name="Output 25 6 4" xfId="34125"/>
    <cellStyle name="Output 25 7" xfId="34126"/>
    <cellStyle name="Output 25 8" xfId="34127"/>
    <cellStyle name="Output 3" xfId="34128"/>
    <cellStyle name="Output 3 2" xfId="34129"/>
    <cellStyle name="Output 3 2 2" xfId="34130"/>
    <cellStyle name="Output 3 2 2 2" xfId="34131"/>
    <cellStyle name="Output 3 2 2 3" xfId="34132"/>
    <cellStyle name="Output 3 2 3" xfId="34133"/>
    <cellStyle name="Output 3 2 4" xfId="34134"/>
    <cellStyle name="Output 3 3" xfId="34135"/>
    <cellStyle name="Output 3 3 2" xfId="34136"/>
    <cellStyle name="Output 3 3 2 2" xfId="34137"/>
    <cellStyle name="Output 3 3 2 3" xfId="34138"/>
    <cellStyle name="Output 3 3 3" xfId="34139"/>
    <cellStyle name="Output 3 3 4" xfId="34140"/>
    <cellStyle name="Output 3 4" xfId="34141"/>
    <cellStyle name="Output 3 4 2" xfId="34142"/>
    <cellStyle name="Output 3 4 2 2" xfId="34143"/>
    <cellStyle name="Output 3 4 2 3" xfId="34144"/>
    <cellStyle name="Output 3 4 3" xfId="34145"/>
    <cellStyle name="Output 3 4 4" xfId="34146"/>
    <cellStyle name="Output 3 5" xfId="34147"/>
    <cellStyle name="Output 3 5 2" xfId="34148"/>
    <cellStyle name="Output 3 5 2 2" xfId="34149"/>
    <cellStyle name="Output 3 5 2 3" xfId="34150"/>
    <cellStyle name="Output 3 5 3" xfId="34151"/>
    <cellStyle name="Output 3 5 4" xfId="34152"/>
    <cellStyle name="Output 3 6" xfId="34153"/>
    <cellStyle name="Output 3 6 2" xfId="34154"/>
    <cellStyle name="Output 3 6 2 2" xfId="34155"/>
    <cellStyle name="Output 3 6 2 3" xfId="34156"/>
    <cellStyle name="Output 3 6 3" xfId="34157"/>
    <cellStyle name="Output 3 6 4" xfId="34158"/>
    <cellStyle name="Output 3 7" xfId="34159"/>
    <cellStyle name="Output 3 8" xfId="34160"/>
    <cellStyle name="Output 4" xfId="34161"/>
    <cellStyle name="Output 4 2" xfId="34162"/>
    <cellStyle name="Output 4 2 2" xfId="34163"/>
    <cellStyle name="Output 4 2 2 2" xfId="34164"/>
    <cellStyle name="Output 4 2 2 3" xfId="34165"/>
    <cellStyle name="Output 4 2 3" xfId="34166"/>
    <cellStyle name="Output 4 2 4" xfId="34167"/>
    <cellStyle name="Output 4 3" xfId="34168"/>
    <cellStyle name="Output 4 3 2" xfId="3731"/>
    <cellStyle name="Output 4 3 2 2" xfId="25924"/>
    <cellStyle name="Output 4 3 2 3" xfId="34169"/>
    <cellStyle name="Output 4 3 3" xfId="34170"/>
    <cellStyle name="Output 4 3 4" xfId="34171"/>
    <cellStyle name="Output 4 4" xfId="34172"/>
    <cellStyle name="Output 4 4 2" xfId="34173"/>
    <cellStyle name="Output 4 4 2 2" xfId="34174"/>
    <cellStyle name="Output 4 4 2 3" xfId="34175"/>
    <cellStyle name="Output 4 4 3" xfId="34176"/>
    <cellStyle name="Output 4 4 4" xfId="34177"/>
    <cellStyle name="Output 4 5" xfId="34178"/>
    <cellStyle name="Output 4 5 2" xfId="34179"/>
    <cellStyle name="Output 4 5 2 2" xfId="34180"/>
    <cellStyle name="Output 4 5 2 3" xfId="34181"/>
    <cellStyle name="Output 4 5 3" xfId="34182"/>
    <cellStyle name="Output 4 5 4" xfId="34183"/>
    <cellStyle name="Output 4 6" xfId="34184"/>
    <cellStyle name="Output 4 6 2" xfId="34185"/>
    <cellStyle name="Output 4 6 2 2" xfId="34186"/>
    <cellStyle name="Output 4 6 2 3" xfId="34187"/>
    <cellStyle name="Output 4 6 3" xfId="34188"/>
    <cellStyle name="Output 4 6 4" xfId="34189"/>
    <cellStyle name="Output 4 7" xfId="34190"/>
    <cellStyle name="Output 4 8" xfId="34191"/>
    <cellStyle name="Output 5" xfId="34192"/>
    <cellStyle name="Output 5 2" xfId="34193"/>
    <cellStyle name="Output 5 2 2" xfId="34194"/>
    <cellStyle name="Output 5 2 2 2" xfId="34195"/>
    <cellStyle name="Output 5 2 2 3" xfId="34196"/>
    <cellStyle name="Output 5 2 3" xfId="34197"/>
    <cellStyle name="Output 5 2 4" xfId="34198"/>
    <cellStyle name="Output 5 3" xfId="34199"/>
    <cellStyle name="Output 5 3 2" xfId="34200"/>
    <cellStyle name="Output 5 3 2 2" xfId="34201"/>
    <cellStyle name="Output 5 3 2 3" xfId="34202"/>
    <cellStyle name="Output 5 3 3" xfId="34203"/>
    <cellStyle name="Output 5 3 4" xfId="34204"/>
    <cellStyle name="Output 5 4" xfId="34205"/>
    <cellStyle name="Output 5 4 2" xfId="34206"/>
    <cellStyle name="Output 5 4 2 2" xfId="34207"/>
    <cellStyle name="Output 5 4 2 3" xfId="34208"/>
    <cellStyle name="Output 5 4 3" xfId="34209"/>
    <cellStyle name="Output 5 4 4" xfId="34210"/>
    <cellStyle name="Output 5 5" xfId="34211"/>
    <cellStyle name="Output 5 5 2" xfId="34212"/>
    <cellStyle name="Output 5 5 2 2" xfId="34213"/>
    <cellStyle name="Output 5 5 2 3" xfId="34214"/>
    <cellStyle name="Output 5 5 3" xfId="34215"/>
    <cellStyle name="Output 5 5 4" xfId="34216"/>
    <cellStyle name="Output 5 6" xfId="34217"/>
    <cellStyle name="Output 5 6 2" xfId="34218"/>
    <cellStyle name="Output 5 6 2 2" xfId="34219"/>
    <cellStyle name="Output 5 6 2 3" xfId="34220"/>
    <cellStyle name="Output 5 6 3" xfId="34221"/>
    <cellStyle name="Output 5 6 4" xfId="34222"/>
    <cellStyle name="Output 5 7" xfId="34223"/>
    <cellStyle name="Output 5 8" xfId="34224"/>
    <cellStyle name="Output 57" xfId="34225"/>
    <cellStyle name="Output 57 2" xfId="34226"/>
    <cellStyle name="Output 57 2 2" xfId="28638"/>
    <cellStyle name="Output 57 2 2 2" xfId="25100"/>
    <cellStyle name="Output 57 2 2 3" xfId="34227"/>
    <cellStyle name="Output 57 2 3" xfId="28643"/>
    <cellStyle name="Output 57 2 4" xfId="34228"/>
    <cellStyle name="Output 57 3" xfId="34229"/>
    <cellStyle name="Output 57 3 2" xfId="34230"/>
    <cellStyle name="Output 57 3 2 2" xfId="34231"/>
    <cellStyle name="Output 57 3 2 3" xfId="34232"/>
    <cellStyle name="Output 57 3 3" xfId="34233"/>
    <cellStyle name="Output 57 3 4" xfId="34234"/>
    <cellStyle name="Output 57 4" xfId="34235"/>
    <cellStyle name="Output 57 4 2" xfId="34236"/>
    <cellStyle name="Output 57 4 2 2" xfId="34237"/>
    <cellStyle name="Output 57 4 2 3" xfId="34238"/>
    <cellStyle name="Output 57 4 3" xfId="34239"/>
    <cellStyle name="Output 57 4 4" xfId="34240"/>
    <cellStyle name="Output 57 5" xfId="34241"/>
    <cellStyle name="Output 57 5 2" xfId="34242"/>
    <cellStyle name="Output 57 5 2 2" xfId="34243"/>
    <cellStyle name="Output 57 5 2 3" xfId="34244"/>
    <cellStyle name="Output 57 5 3" xfId="34245"/>
    <cellStyle name="Output 57 5 4" xfId="34246"/>
    <cellStyle name="Output 57 6" xfId="34247"/>
    <cellStyle name="Output 57 6 2" xfId="34248"/>
    <cellStyle name="Output 57 6 2 2" xfId="34249"/>
    <cellStyle name="Output 57 6 2 3" xfId="34250"/>
    <cellStyle name="Output 57 6 3" xfId="34251"/>
    <cellStyle name="Output 57 6 4" xfId="34252"/>
    <cellStyle name="Output 57 7" xfId="34253"/>
    <cellStyle name="Output 57 8" xfId="34254"/>
    <cellStyle name="Output 58" xfId="34255"/>
    <cellStyle name="Output 58 2" xfId="34256"/>
    <cellStyle name="Output 58 2 2" xfId="28686"/>
    <cellStyle name="Output 58 2 2 2" xfId="12588"/>
    <cellStyle name="Output 58 2 2 3" xfId="34257"/>
    <cellStyle name="Output 58 2 3" xfId="28689"/>
    <cellStyle name="Output 58 2 4" xfId="34258"/>
    <cellStyle name="Output 58 3" xfId="34259"/>
    <cellStyle name="Output 58 3 2" xfId="34260"/>
    <cellStyle name="Output 58 3 2 2" xfId="34261"/>
    <cellStyle name="Output 58 3 2 3" xfId="34262"/>
    <cellStyle name="Output 58 3 3" xfId="34263"/>
    <cellStyle name="Output 58 3 4" xfId="34264"/>
    <cellStyle name="Output 58 4" xfId="34265"/>
    <cellStyle name="Output 58 4 2" xfId="34266"/>
    <cellStyle name="Output 58 4 2 2" xfId="34267"/>
    <cellStyle name="Output 58 4 2 3" xfId="34268"/>
    <cellStyle name="Output 58 4 3" xfId="34269"/>
    <cellStyle name="Output 58 4 4" xfId="34270"/>
    <cellStyle name="Output 58 5" xfId="34271"/>
    <cellStyle name="Output 58 5 2" xfId="34272"/>
    <cellStyle name="Output 58 5 2 2" xfId="34273"/>
    <cellStyle name="Output 58 5 2 3" xfId="34274"/>
    <cellStyle name="Output 58 5 3" xfId="34275"/>
    <cellStyle name="Output 58 5 4" xfId="34276"/>
    <cellStyle name="Output 58 6" xfId="34277"/>
    <cellStyle name="Output 58 6 2" xfId="34278"/>
    <cellStyle name="Output 58 6 2 2" xfId="34279"/>
    <cellStyle name="Output 58 6 2 3" xfId="34280"/>
    <cellStyle name="Output 58 6 3" xfId="34281"/>
    <cellStyle name="Output 58 6 4" xfId="34282"/>
    <cellStyle name="Output 58 7" xfId="34283"/>
    <cellStyle name="Output 58 8" xfId="34284"/>
    <cellStyle name="Output 59" xfId="34285"/>
    <cellStyle name="Output 59 2" xfId="34286"/>
    <cellStyle name="Output 59 2 2" xfId="28727"/>
    <cellStyle name="Output 59 2 2 2" xfId="25241"/>
    <cellStyle name="Output 59 2 2 3" xfId="34287"/>
    <cellStyle name="Output 59 2 3" xfId="6276"/>
    <cellStyle name="Output 59 2 4" xfId="34288"/>
    <cellStyle name="Output 59 3" xfId="34289"/>
    <cellStyle name="Output 59 3 2" xfId="34290"/>
    <cellStyle name="Output 59 3 2 2" xfId="34291"/>
    <cellStyle name="Output 59 3 2 3" xfId="34292"/>
    <cellStyle name="Output 59 3 3" xfId="34293"/>
    <cellStyle name="Output 59 3 4" xfId="34294"/>
    <cellStyle name="Output 59 4" xfId="34295"/>
    <cellStyle name="Output 59 4 2" xfId="34296"/>
    <cellStyle name="Output 59 4 2 2" xfId="34297"/>
    <cellStyle name="Output 59 4 2 3" xfId="34298"/>
    <cellStyle name="Output 59 4 3" xfId="34300"/>
    <cellStyle name="Output 59 4 4" xfId="34302"/>
    <cellStyle name="Output 59 5" xfId="34303"/>
    <cellStyle name="Output 59 5 2" xfId="34304"/>
    <cellStyle name="Output 59 5 2 2" xfId="34305"/>
    <cellStyle name="Output 59 5 2 3" xfId="34306"/>
    <cellStyle name="Output 59 5 3" xfId="34307"/>
    <cellStyle name="Output 59 5 4" xfId="34308"/>
    <cellStyle name="Output 59 6" xfId="34309"/>
    <cellStyle name="Output 59 6 2" xfId="34310"/>
    <cellStyle name="Output 59 6 2 2" xfId="34311"/>
    <cellStyle name="Output 59 6 2 3" xfId="34312"/>
    <cellStyle name="Output 59 6 3" xfId="34313"/>
    <cellStyle name="Output 59 6 4" xfId="34314"/>
    <cellStyle name="Output 59 7" xfId="34315"/>
    <cellStyle name="Output 59 8" xfId="34316"/>
    <cellStyle name="Output 6" xfId="34317"/>
    <cellStyle name="Output 6 2" xfId="34318"/>
    <cellStyle name="Output 6 2 2" xfId="34319"/>
    <cellStyle name="Output 6 2 2 2" xfId="34320"/>
    <cellStyle name="Output 6 2 2 3" xfId="18532"/>
    <cellStyle name="Output 6 2 3" xfId="34321"/>
    <cellStyle name="Output 6 2 4" xfId="34322"/>
    <cellStyle name="Output 6 3" xfId="34323"/>
    <cellStyle name="Output 6 3 2" xfId="34324"/>
    <cellStyle name="Output 6 3 2 2" xfId="34325"/>
    <cellStyle name="Output 6 3 2 3" xfId="34326"/>
    <cellStyle name="Output 6 3 3" xfId="34327"/>
    <cellStyle name="Output 6 3 4" xfId="34328"/>
    <cellStyle name="Output 6 4" xfId="34329"/>
    <cellStyle name="Output 6 4 2" xfId="34330"/>
    <cellStyle name="Output 6 4 2 2" xfId="34331"/>
    <cellStyle name="Output 6 4 2 3" xfId="34332"/>
    <cellStyle name="Output 6 4 3" xfId="34333"/>
    <cellStyle name="Output 6 4 4" xfId="34334"/>
    <cellStyle name="Output 6 5" xfId="34335"/>
    <cellStyle name="Output 6 5 2" xfId="34336"/>
    <cellStyle name="Output 6 5 2 2" xfId="34337"/>
    <cellStyle name="Output 6 5 2 3" xfId="34338"/>
    <cellStyle name="Output 6 5 3" xfId="34339"/>
    <cellStyle name="Output 6 5 4" xfId="34340"/>
    <cellStyle name="Output 6 6" xfId="34341"/>
    <cellStyle name="Output 6 6 2" xfId="34342"/>
    <cellStyle name="Output 6 6 2 2" xfId="34343"/>
    <cellStyle name="Output 6 6 2 3" xfId="34344"/>
    <cellStyle name="Output 6 6 3" xfId="34345"/>
    <cellStyle name="Output 6 6 4" xfId="34346"/>
    <cellStyle name="Output 6 7" xfId="34347"/>
    <cellStyle name="Output 6 8" xfId="34348"/>
    <cellStyle name="Output 7" xfId="34349"/>
    <cellStyle name="Output 7 2" xfId="34350"/>
    <cellStyle name="Output 7 2 2" xfId="34351"/>
    <cellStyle name="Output 7 2 2 2" xfId="34352"/>
    <cellStyle name="Output 7 2 2 3" xfId="34353"/>
    <cellStyle name="Output 7 2 3" xfId="34354"/>
    <cellStyle name="Output 7 2 4" xfId="34355"/>
    <cellStyle name="Output 7 3" xfId="34356"/>
    <cellStyle name="Output 7 3 2" xfId="34357"/>
    <cellStyle name="Output 7 3 2 2" xfId="34358"/>
    <cellStyle name="Output 7 3 2 3" xfId="34359"/>
    <cellStyle name="Output 7 3 3" xfId="34360"/>
    <cellStyle name="Output 7 3 4" xfId="34361"/>
    <cellStyle name="Output 7 4" xfId="34362"/>
    <cellStyle name="Output 7 4 2" xfId="34363"/>
    <cellStyle name="Output 7 4 2 2" xfId="34364"/>
    <cellStyle name="Output 7 4 2 3" xfId="34365"/>
    <cellStyle name="Output 7 4 3" xfId="34366"/>
    <cellStyle name="Output 7 4 4" xfId="34367"/>
    <cellStyle name="Output 7 5" xfId="34368"/>
    <cellStyle name="Output 7 5 2" xfId="34369"/>
    <cellStyle name="Output 7 5 2 2" xfId="34370"/>
    <cellStyle name="Output 7 5 2 3" xfId="34371"/>
    <cellStyle name="Output 7 5 3" xfId="34372"/>
    <cellStyle name="Output 7 5 4" xfId="34373"/>
    <cellStyle name="Output 7 6" xfId="34374"/>
    <cellStyle name="Output 7 6 2" xfId="34375"/>
    <cellStyle name="Output 7 6 2 2" xfId="34376"/>
    <cellStyle name="Output 7 6 2 3" xfId="34377"/>
    <cellStyle name="Output 7 6 3" xfId="34378"/>
    <cellStyle name="Output 7 6 4" xfId="34379"/>
    <cellStyle name="Output 7 7" xfId="34380"/>
    <cellStyle name="Output 7 8" xfId="34381"/>
    <cellStyle name="Output 8" xfId="34382"/>
    <cellStyle name="Output 8 2" xfId="34383"/>
    <cellStyle name="Output 8 2 2" xfId="34384"/>
    <cellStyle name="Output 8 2 2 2" xfId="34385"/>
    <cellStyle name="Output 8 2 2 3" xfId="34386"/>
    <cellStyle name="Output 8 2 3" xfId="34387"/>
    <cellStyle name="Output 8 2 4" xfId="34388"/>
    <cellStyle name="Output 8 3" xfId="34389"/>
    <cellStyle name="Output 8 3 2" xfId="34390"/>
    <cellStyle name="Output 8 3 2 2" xfId="34391"/>
    <cellStyle name="Output 8 3 2 3" xfId="34392"/>
    <cellStyle name="Output 8 3 3" xfId="34393"/>
    <cellStyle name="Output 8 3 4" xfId="34394"/>
    <cellStyle name="Output 8 4" xfId="34395"/>
    <cellStyle name="Output 8 4 2" xfId="34396"/>
    <cellStyle name="Output 8 4 2 2" xfId="34397"/>
    <cellStyle name="Output 8 4 2 3" xfId="34398"/>
    <cellStyle name="Output 8 4 3" xfId="34399"/>
    <cellStyle name="Output 8 4 4" xfId="34400"/>
    <cellStyle name="Output 8 5" xfId="34401"/>
    <cellStyle name="Output 8 5 2" xfId="34402"/>
    <cellStyle name="Output 8 5 2 2" xfId="34403"/>
    <cellStyle name="Output 8 5 2 3" xfId="34404"/>
    <cellStyle name="Output 8 5 3" xfId="34405"/>
    <cellStyle name="Output 8 5 4" xfId="34406"/>
    <cellStyle name="Output 8 6" xfId="34407"/>
    <cellStyle name="Output 8 6 2" xfId="34408"/>
    <cellStyle name="Output 8 6 2 2" xfId="34409"/>
    <cellStyle name="Output 8 6 2 3" xfId="34410"/>
    <cellStyle name="Output 8 6 3" xfId="34411"/>
    <cellStyle name="Output 8 6 4" xfId="34412"/>
    <cellStyle name="Output 8 7" xfId="34413"/>
    <cellStyle name="Output 8 8" xfId="34414"/>
    <cellStyle name="Output 9" xfId="34415"/>
    <cellStyle name="Output 9 2" xfId="34416"/>
    <cellStyle name="Output 9 2 2" xfId="34417"/>
    <cellStyle name="Output 9 2 2 2" xfId="34418"/>
    <cellStyle name="Output 9 2 2 3" xfId="34419"/>
    <cellStyle name="Output 9 2 3" xfId="34420"/>
    <cellStyle name="Output 9 2 4" xfId="34421"/>
    <cellStyle name="Output 9 3" xfId="34422"/>
    <cellStyle name="Output 9 3 2" xfId="34423"/>
    <cellStyle name="Output 9 3 2 2" xfId="34424"/>
    <cellStyle name="Output 9 3 2 3" xfId="34425"/>
    <cellStyle name="Output 9 3 3" xfId="34426"/>
    <cellStyle name="Output 9 3 4" xfId="34427"/>
    <cellStyle name="Output 9 4" xfId="34428"/>
    <cellStyle name="Output 9 4 2" xfId="34429"/>
    <cellStyle name="Output 9 4 2 2" xfId="34430"/>
    <cellStyle name="Output 9 4 2 3" xfId="34431"/>
    <cellStyle name="Output 9 4 3" xfId="34432"/>
    <cellStyle name="Output 9 4 4" xfId="34433"/>
    <cellStyle name="Output 9 5" xfId="34434"/>
    <cellStyle name="Output 9 5 2" xfId="34435"/>
    <cellStyle name="Output 9 5 2 2" xfId="34436"/>
    <cellStyle name="Output 9 5 2 3" xfId="34437"/>
    <cellStyle name="Output 9 5 3" xfId="34438"/>
    <cellStyle name="Output 9 5 4" xfId="34439"/>
    <cellStyle name="Output 9 6" xfId="34440"/>
    <cellStyle name="Output 9 6 2" xfId="34441"/>
    <cellStyle name="Output 9 6 2 2" xfId="34442"/>
    <cellStyle name="Output 9 6 2 3" xfId="34443"/>
    <cellStyle name="Output 9 6 3" xfId="34444"/>
    <cellStyle name="Output 9 6 4" xfId="34445"/>
    <cellStyle name="Output 9 7" xfId="34446"/>
    <cellStyle name="Output 9 8" xfId="34447"/>
    <cellStyle name="Percent 2" xfId="34448"/>
    <cellStyle name="Percent 2 2" xfId="34449"/>
    <cellStyle name="Percent 2 2 2" xfId="34450"/>
    <cellStyle name="Percent 2 2 2 2" xfId="34451"/>
    <cellStyle name="Percent 2 2 2 3" xfId="34452"/>
    <cellStyle name="Percent 2 2 3" xfId="34453"/>
    <cellStyle name="Percent 2 2 4" xfId="34454"/>
    <cellStyle name="Percent 2 3" xfId="34455"/>
    <cellStyle name="Percent 2 3 2" xfId="27197"/>
    <cellStyle name="Percent 2 3 2 2" xfId="3929"/>
    <cellStyle name="Percent 2 3 2 3" xfId="3933"/>
    <cellStyle name="Percent 2 3 3" xfId="27200"/>
    <cellStyle name="Percent 2 3 4" xfId="21555"/>
    <cellStyle name="Percent 2 4" xfId="34456"/>
    <cellStyle name="Percent 2 4 2" xfId="34457"/>
    <cellStyle name="Percent 2 4 2 2" xfId="34458"/>
    <cellStyle name="Percent 2 4 2 3" xfId="34459"/>
    <cellStyle name="Percent 2 4 3" xfId="30346"/>
    <cellStyle name="Percent 2 4 4" xfId="21561"/>
    <cellStyle name="Percent 2 5" xfId="34460"/>
    <cellStyle name="Percent 2 5 2" xfId="34461"/>
    <cellStyle name="Percent 2 5 2 2" xfId="34462"/>
    <cellStyle name="Percent 2 5 2 3" xfId="34463"/>
    <cellStyle name="Percent 2 5 3" xfId="34464"/>
    <cellStyle name="Percent 2 5 4" xfId="34465"/>
    <cellStyle name="Percent 2 6" xfId="34466"/>
    <cellStyle name="Percent 2 6 2" xfId="34467"/>
    <cellStyle name="Percent 2 6 2 2" xfId="34468"/>
    <cellStyle name="Percent 2 6 2 3" xfId="34469"/>
    <cellStyle name="Percent 2 6 3" xfId="34470"/>
    <cellStyle name="Percent 2 6 4" xfId="34471"/>
    <cellStyle name="Percent 2 7" xfId="34472"/>
    <cellStyle name="Percent 2 8" xfId="34473"/>
    <cellStyle name="Percent 3" xfId="34474"/>
    <cellStyle name="Percent 3 10" xfId="22032"/>
    <cellStyle name="Percent 3 2" xfId="12502"/>
    <cellStyle name="Percent 3 2 2" xfId="19492"/>
    <cellStyle name="Percent 3 2 2 2" xfId="34475"/>
    <cellStyle name="Percent 3 2 2 2 2" xfId="34476"/>
    <cellStyle name="Percent 3 2 2 2 3" xfId="34477"/>
    <cellStyle name="Percent 3 2 2 3" xfId="34478"/>
    <cellStyle name="Percent 3 2 2 4" xfId="34479"/>
    <cellStyle name="Percent 3 2 3" xfId="19498"/>
    <cellStyle name="Percent 3 2 3 2" xfId="34480"/>
    <cellStyle name="Percent 3 2 3 2 2" xfId="34481"/>
    <cellStyle name="Percent 3 2 3 2 3" xfId="34482"/>
    <cellStyle name="Percent 3 2 3 3" xfId="34483"/>
    <cellStyle name="Percent 3 2 3 4" xfId="34484"/>
    <cellStyle name="Percent 3 2 4" xfId="34485"/>
    <cellStyle name="Percent 3 2 4 2" xfId="34486"/>
    <cellStyle name="Percent 3 2 4 2 2" xfId="34487"/>
    <cellStyle name="Percent 3 2 4 2 3" xfId="34488"/>
    <cellStyle name="Percent 3 2 4 3" xfId="34489"/>
    <cellStyle name="Percent 3 2 4 4" xfId="34490"/>
    <cellStyle name="Percent 3 2 5" xfId="34491"/>
    <cellStyle name="Percent 3 2 5 2" xfId="34492"/>
    <cellStyle name="Percent 3 2 5 2 2" xfId="34493"/>
    <cellStyle name="Percent 3 2 5 2 3" xfId="34494"/>
    <cellStyle name="Percent 3 2 5 3" xfId="34495"/>
    <cellStyle name="Percent 3 2 5 4" xfId="34496"/>
    <cellStyle name="Percent 3 2 6" xfId="34497"/>
    <cellStyle name="Percent 3 2 6 2" xfId="34498"/>
    <cellStyle name="Percent 3 2 6 2 2" xfId="34499"/>
    <cellStyle name="Percent 3 2 6 2 3" xfId="34500"/>
    <cellStyle name="Percent 3 2 6 3" xfId="34501"/>
    <cellStyle name="Percent 3 2 6 4" xfId="34502"/>
    <cellStyle name="Percent 3 2 7" xfId="34503"/>
    <cellStyle name="Percent 3 2 8" xfId="34504"/>
    <cellStyle name="Percent 3 3" xfId="20405"/>
    <cellStyle name="Percent 3 3 2" xfId="34505"/>
    <cellStyle name="Percent 3 3 2 2" xfId="34506"/>
    <cellStyle name="Percent 3 3 2 2 2" xfId="34507"/>
    <cellStyle name="Percent 3 3 2 2 3" xfId="34508"/>
    <cellStyle name="Percent 3 3 2 3" xfId="34509"/>
    <cellStyle name="Percent 3 3 2 4" xfId="34510"/>
    <cellStyle name="Percent 3 3 3" xfId="34511"/>
    <cellStyle name="Percent 3 3 3 2" xfId="34512"/>
    <cellStyle name="Percent 3 3 3 2 2" xfId="34513"/>
    <cellStyle name="Percent 3 3 3 2 3" xfId="34514"/>
    <cellStyle name="Percent 3 3 3 3" xfId="34515"/>
    <cellStyle name="Percent 3 3 3 4" xfId="34516"/>
    <cellStyle name="Percent 3 3 4" xfId="34517"/>
    <cellStyle name="Percent 3 3 4 2" xfId="34518"/>
    <cellStyle name="Percent 3 3 4 2 2" xfId="34519"/>
    <cellStyle name="Percent 3 3 4 2 3" xfId="34520"/>
    <cellStyle name="Percent 3 3 4 3" xfId="34521"/>
    <cellStyle name="Percent 3 3 4 4" xfId="34522"/>
    <cellStyle name="Percent 3 3 5" xfId="34523"/>
    <cellStyle name="Percent 3 3 5 2" xfId="34524"/>
    <cellStyle name="Percent 3 3 5 2 2" xfId="34525"/>
    <cellStyle name="Percent 3 3 5 2 3" xfId="34526"/>
    <cellStyle name="Percent 3 3 5 3" xfId="34527"/>
    <cellStyle name="Percent 3 3 5 4" xfId="34528"/>
    <cellStyle name="Percent 3 3 6" xfId="34529"/>
    <cellStyle name="Percent 3 3 6 2" xfId="34530"/>
    <cellStyle name="Percent 3 3 6 2 2" xfId="34531"/>
    <cellStyle name="Percent 3 3 6 2 3" xfId="34532"/>
    <cellStyle name="Percent 3 3 6 3" xfId="34533"/>
    <cellStyle name="Percent 3 3 6 4" xfId="34534"/>
    <cellStyle name="Percent 3 3 7" xfId="34535"/>
    <cellStyle name="Percent 3 3 8" xfId="34536"/>
    <cellStyle name="Percent 3 4" xfId="20408"/>
    <cellStyle name="Percent 3 4 2" xfId="34537"/>
    <cellStyle name="Percent 3 4 2 2" xfId="34538"/>
    <cellStyle name="Percent 3 4 2 3" xfId="34539"/>
    <cellStyle name="Percent 3 4 3" xfId="19674"/>
    <cellStyle name="Percent 3 4 4" xfId="19682"/>
    <cellStyle name="Percent 3 5" xfId="16698"/>
    <cellStyle name="Percent 3 5 2" xfId="34540"/>
    <cellStyle name="Percent 3 5 2 2" xfId="34541"/>
    <cellStyle name="Percent 3 5 2 3" xfId="34542"/>
    <cellStyle name="Percent 3 5 3" xfId="34543"/>
    <cellStyle name="Percent 3 5 4" xfId="34544"/>
    <cellStyle name="Percent 3 6" xfId="16702"/>
    <cellStyle name="Percent 3 6 2" xfId="34545"/>
    <cellStyle name="Percent 3 6 2 2" xfId="34546"/>
    <cellStyle name="Percent 3 6 2 3" xfId="34547"/>
    <cellStyle name="Percent 3 6 3" xfId="34548"/>
    <cellStyle name="Percent 3 6 4" xfId="34549"/>
    <cellStyle name="Percent 3 7" xfId="34550"/>
    <cellStyle name="Percent 3 7 2" xfId="34551"/>
    <cellStyle name="Percent 3 7 2 2" xfId="34552"/>
    <cellStyle name="Percent 3 7 2 3" xfId="34553"/>
    <cellStyle name="Percent 3 7 3" xfId="34554"/>
    <cellStyle name="Percent 3 7 4" xfId="34555"/>
    <cellStyle name="Percent 3 8" xfId="34556"/>
    <cellStyle name="Percent 3 8 2" xfId="34557"/>
    <cellStyle name="Percent 3 8 2 2" xfId="34558"/>
    <cellStyle name="Percent 3 8 2 3" xfId="34559"/>
    <cellStyle name="Percent 3 8 3" xfId="34560"/>
    <cellStyle name="Percent 3 8 4" xfId="34561"/>
    <cellStyle name="Percent 3 9" xfId="34562"/>
    <cellStyle name="Prozent_laroux" xfId="34563"/>
    <cellStyle name="Reset  - Style7" xfId="34565"/>
    <cellStyle name="Reset  - Style7 2" xfId="34566"/>
    <cellStyle name="Reset  - Style7 2 2" xfId="34567"/>
    <cellStyle name="Reset  - Style7 2 2 2" xfId="34569"/>
    <cellStyle name="Reset  - Style7 2 2 3" xfId="34571"/>
    <cellStyle name="Reset  - Style7 2 3" xfId="34572"/>
    <cellStyle name="Reset  - Style7 2 4" xfId="34573"/>
    <cellStyle name="Reset  - Style7 3" xfId="27405"/>
    <cellStyle name="Reset  - Style7 3 2" xfId="27088"/>
    <cellStyle name="Reset  - Style7 3 2 2" xfId="27091"/>
    <cellStyle name="Reset  - Style7 3 2 3" xfId="27095"/>
    <cellStyle name="Reset  - Style7 3 3" xfId="27100"/>
    <cellStyle name="Reset  - Style7 3 4" xfId="27108"/>
    <cellStyle name="Reset  - Style7 4" xfId="27408"/>
    <cellStyle name="Reset  - Style7 4 2" xfId="27119"/>
    <cellStyle name="Reset  - Style7 4 2 2" xfId="34575"/>
    <cellStyle name="Reset  - Style7 4 2 3" xfId="34577"/>
    <cellStyle name="Reset  - Style7 4 3" xfId="27605"/>
    <cellStyle name="Reset  - Style7 4 4" xfId="34578"/>
    <cellStyle name="Reset  - Style7 5" xfId="27607"/>
    <cellStyle name="Reset  - Style7 5 2" xfId="27127"/>
    <cellStyle name="Reset  - Style7 5 2 2" xfId="34579"/>
    <cellStyle name="Reset  - Style7 5 2 3" xfId="34580"/>
    <cellStyle name="Reset  - Style7 5 3" xfId="27610"/>
    <cellStyle name="Reset  - Style7 5 4" xfId="34581"/>
    <cellStyle name="Reset  - Style7 6" xfId="27614"/>
    <cellStyle name="Reset  - Style7 6 2" xfId="27135"/>
    <cellStyle name="Reset  - Style7 6 2 2" xfId="34582"/>
    <cellStyle name="Reset  - Style7 6 2 3" xfId="34583"/>
    <cellStyle name="Reset  - Style7 6 3" xfId="27617"/>
    <cellStyle name="Reset  - Style7 6 4" xfId="34584"/>
    <cellStyle name="Reset  - Style7 7" xfId="27622"/>
    <cellStyle name="Reset  - Style7 8" xfId="27627"/>
    <cellStyle name="Reset - Style4" xfId="34585"/>
    <cellStyle name="Reset - Style4 2" xfId="34586"/>
    <cellStyle name="Reset - Style4 2 2" xfId="34587"/>
    <cellStyle name="Reset - Style4 2 2 2" xfId="34588"/>
    <cellStyle name="Reset - Style4 2 2 3" xfId="34589"/>
    <cellStyle name="Reset - Style4 2 3" xfId="34590"/>
    <cellStyle name="Reset - Style4 2 4" xfId="34591"/>
    <cellStyle name="Reset - Style4 3" xfId="34592"/>
    <cellStyle name="Reset - Style4 3 2" xfId="34593"/>
    <cellStyle name="Reset - Style4 3 2 2" xfId="34594"/>
    <cellStyle name="Reset - Style4 3 2 3" xfId="34595"/>
    <cellStyle name="Reset - Style4 3 3" xfId="34596"/>
    <cellStyle name="Reset - Style4 3 4" xfId="34597"/>
    <cellStyle name="Reset - Style4 4" xfId="34598"/>
    <cellStyle name="Reset - Style4 4 2" xfId="34599"/>
    <cellStyle name="Reset - Style4 4 2 2" xfId="34600"/>
    <cellStyle name="Reset - Style4 4 2 3" xfId="34601"/>
    <cellStyle name="Reset - Style4 4 3" xfId="34602"/>
    <cellStyle name="Reset - Style4 4 4" xfId="34603"/>
    <cellStyle name="Reset - Style4 5" xfId="34604"/>
    <cellStyle name="Reset - Style4 5 2" xfId="34605"/>
    <cellStyle name="Reset - Style4 5 2 2" xfId="34606"/>
    <cellStyle name="Reset - Style4 5 2 3" xfId="34607"/>
    <cellStyle name="Reset - Style4 5 3" xfId="34608"/>
    <cellStyle name="Reset - Style4 5 4" xfId="34609"/>
    <cellStyle name="Reset - Style4 6" xfId="34610"/>
    <cellStyle name="Reset - Style4 6 2" xfId="34611"/>
    <cellStyle name="Reset - Style4 6 2 2" xfId="34612"/>
    <cellStyle name="Reset - Style4 6 2 3" xfId="34613"/>
    <cellStyle name="Reset - Style4 6 3" xfId="34614"/>
    <cellStyle name="Reset - Style4 6 4" xfId="34615"/>
    <cellStyle name="Reset - Style4 7" xfId="34616"/>
    <cellStyle name="Reset - Style4 8" xfId="34617"/>
    <cellStyle name="Reset - Style7" xfId="34618"/>
    <cellStyle name="Reset - Style7 2" xfId="34619"/>
    <cellStyle name="Reset - Style7 2 2" xfId="34620"/>
    <cellStyle name="Reset - Style7 2 2 2" xfId="34621"/>
    <cellStyle name="Reset - Style7 2 2 3" xfId="34622"/>
    <cellStyle name="Reset - Style7 2 3" xfId="34623"/>
    <cellStyle name="Reset - Style7 2 4" xfId="34624"/>
    <cellStyle name="Reset - Style7 3" xfId="34625"/>
    <cellStyle name="Reset - Style7 3 2" xfId="34626"/>
    <cellStyle name="Reset - Style7 3 2 2" xfId="34627"/>
    <cellStyle name="Reset - Style7 3 2 3" xfId="34628"/>
    <cellStyle name="Reset - Style7 3 3" xfId="34629"/>
    <cellStyle name="Reset - Style7 3 4" xfId="34630"/>
    <cellStyle name="Reset - Style7 4" xfId="34631"/>
    <cellStyle name="Reset - Style7 4 2" xfId="34632"/>
    <cellStyle name="Reset - Style7 4 2 2" xfId="34633"/>
    <cellStyle name="Reset - Style7 4 2 3" xfId="34634"/>
    <cellStyle name="Reset - Style7 4 3" xfId="34635"/>
    <cellStyle name="Reset - Style7 4 4" xfId="34636"/>
    <cellStyle name="Reset - Style7 5" xfId="34637"/>
    <cellStyle name="Reset - Style7 5 2" xfId="34638"/>
    <cellStyle name="Reset - Style7 5 2 2" xfId="34639"/>
    <cellStyle name="Reset - Style7 5 2 3" xfId="34640"/>
    <cellStyle name="Reset - Style7 5 3" xfId="34641"/>
    <cellStyle name="Reset - Style7 5 4" xfId="34642"/>
    <cellStyle name="Reset - Style7 6" xfId="34643"/>
    <cellStyle name="Reset - Style7 6 2" xfId="34644"/>
    <cellStyle name="Reset - Style7 6 2 2" xfId="34645"/>
    <cellStyle name="Reset - Style7 6 2 3" xfId="34646"/>
    <cellStyle name="Reset - Style7 6 3" xfId="34647"/>
    <cellStyle name="Reset - Style7 6 4" xfId="34648"/>
    <cellStyle name="Reset - Style7 7" xfId="34649"/>
    <cellStyle name="Reset - Style7 8" xfId="34650"/>
    <cellStyle name="Result 1" xfId="34651"/>
    <cellStyle name="Result 1 2" xfId="34652"/>
    <cellStyle name="Result 1 2 2" xfId="31372"/>
    <cellStyle name="Result 1 2 2 2" xfId="26265"/>
    <cellStyle name="Result 1 2 2 3" xfId="34653"/>
    <cellStyle name="Result 1 2 3" xfId="34654"/>
    <cellStyle name="Result 1 2 4" xfId="34655"/>
    <cellStyle name="Result 1 3" xfId="34656"/>
    <cellStyle name="Result 1 3 2" xfId="34657"/>
    <cellStyle name="Result 1 3 2 2" xfId="26295"/>
    <cellStyle name="Result 1 3 2 3" xfId="34658"/>
    <cellStyle name="Result 1 3 3" xfId="34659"/>
    <cellStyle name="Result 1 3 4" xfId="34660"/>
    <cellStyle name="Result 1 4" xfId="34661"/>
    <cellStyle name="Result 1 4 2" xfId="34662"/>
    <cellStyle name="Result 1 4 2 2" xfId="26335"/>
    <cellStyle name="Result 1 4 2 3" xfId="34663"/>
    <cellStyle name="Result 1 4 3" xfId="34664"/>
    <cellStyle name="Result 1 4 4" xfId="34665"/>
    <cellStyle name="Result 1 5" xfId="34666"/>
    <cellStyle name="Result 1 5 2" xfId="34667"/>
    <cellStyle name="Result 1 5 2 2" xfId="8869"/>
    <cellStyle name="Result 1 5 2 3" xfId="34668"/>
    <cellStyle name="Result 1 5 3" xfId="34669"/>
    <cellStyle name="Result 1 5 4" xfId="34670"/>
    <cellStyle name="Result 1 6" xfId="34671"/>
    <cellStyle name="Result 1 6 2" xfId="34672"/>
    <cellStyle name="Result 1 6 2 2" xfId="34673"/>
    <cellStyle name="Result 1 6 2 3" xfId="34674"/>
    <cellStyle name="Result 1 6 3" xfId="34675"/>
    <cellStyle name="Result 1 6 4" xfId="34676"/>
    <cellStyle name="Result 1 7" xfId="34677"/>
    <cellStyle name="Result 1 8" xfId="34678"/>
    <cellStyle name="Standard_laroux" xfId="34679"/>
    <cellStyle name="Style 1" xfId="34680"/>
    <cellStyle name="Style 1 10" xfId="34681"/>
    <cellStyle name="Style 1 10 2" xfId="34682"/>
    <cellStyle name="Style 1 10 2 2" xfId="2209"/>
    <cellStyle name="Style 1 10 2 2 2" xfId="2211"/>
    <cellStyle name="Style 1 10 2 2 3" xfId="2213"/>
    <cellStyle name="Style 1 10 2 3" xfId="2215"/>
    <cellStyle name="Style 1 10 2 4" xfId="2217"/>
    <cellStyle name="Style 1 10 3" xfId="34683"/>
    <cellStyle name="Style 1 10 3 2" xfId="2274"/>
    <cellStyle name="Style 1 10 3 2 2" xfId="2281"/>
    <cellStyle name="Style 1 10 3 2 3" xfId="889"/>
    <cellStyle name="Style 1 10 3 3" xfId="2283"/>
    <cellStyle name="Style 1 10 3 4" xfId="2285"/>
    <cellStyle name="Style 1 10 4" xfId="34684"/>
    <cellStyle name="Style 1 10 4 2" xfId="2325"/>
    <cellStyle name="Style 1 10 4 2 2" xfId="2330"/>
    <cellStyle name="Style 1 10 4 2 3" xfId="1221"/>
    <cellStyle name="Style 1 10 4 3" xfId="2332"/>
    <cellStyle name="Style 1 10 4 4" xfId="2334"/>
    <cellStyle name="Style 1 10 5" xfId="34685"/>
    <cellStyle name="Style 1 10 5 2" xfId="2369"/>
    <cellStyle name="Style 1 10 5 2 2" xfId="1673"/>
    <cellStyle name="Style 1 10 5 2 3" xfId="2373"/>
    <cellStyle name="Style 1 10 5 3" xfId="2377"/>
    <cellStyle name="Style 1 10 5 4" xfId="2381"/>
    <cellStyle name="Style 1 10 6" xfId="34686"/>
    <cellStyle name="Style 1 10 6 2" xfId="2434"/>
    <cellStyle name="Style 1 10 6 2 2" xfId="2436"/>
    <cellStyle name="Style 1 10 6 2 3" xfId="2438"/>
    <cellStyle name="Style 1 10 6 3" xfId="2443"/>
    <cellStyle name="Style 1 10 6 4" xfId="2449"/>
    <cellStyle name="Style 1 10 7" xfId="34687"/>
    <cellStyle name="Style 1 10 8" xfId="34688"/>
    <cellStyle name="Style 1 11" xfId="34689"/>
    <cellStyle name="Style 1 11 2" xfId="34690"/>
    <cellStyle name="Style 1 11 2 2" xfId="34691"/>
    <cellStyle name="Style 1 11 2 2 2" xfId="34692"/>
    <cellStyle name="Style 1 11 2 2 3" xfId="34693"/>
    <cellStyle name="Style 1 11 2 3" xfId="34694"/>
    <cellStyle name="Style 1 11 2 4" xfId="34695"/>
    <cellStyle name="Style 1 11 3" xfId="34696"/>
    <cellStyle name="Style 1 11 3 2" xfId="34697"/>
    <cellStyle name="Style 1 11 3 2 2" xfId="34698"/>
    <cellStyle name="Style 1 11 3 2 3" xfId="34699"/>
    <cellStyle name="Style 1 11 3 3" xfId="34700"/>
    <cellStyle name="Style 1 11 3 4" xfId="34701"/>
    <cellStyle name="Style 1 11 4" xfId="34702"/>
    <cellStyle name="Style 1 11 4 2" xfId="34703"/>
    <cellStyle name="Style 1 11 4 2 2" xfId="34704"/>
    <cellStyle name="Style 1 11 4 2 3" xfId="34705"/>
    <cellStyle name="Style 1 11 4 3" xfId="34706"/>
    <cellStyle name="Style 1 11 4 4" xfId="34707"/>
    <cellStyle name="Style 1 11 5" xfId="34708"/>
    <cellStyle name="Style 1 11 5 2" xfId="34709"/>
    <cellStyle name="Style 1 11 5 2 2" xfId="34710"/>
    <cellStyle name="Style 1 11 5 2 3" xfId="34711"/>
    <cellStyle name="Style 1 11 5 3" xfId="34712"/>
    <cellStyle name="Style 1 11 5 4" xfId="34713"/>
    <cellStyle name="Style 1 11 6" xfId="34714"/>
    <cellStyle name="Style 1 11 6 2" xfId="34715"/>
    <cellStyle name="Style 1 11 6 2 2" xfId="34716"/>
    <cellStyle name="Style 1 11 6 2 3" xfId="34717"/>
    <cellStyle name="Style 1 11 6 3" xfId="34718"/>
    <cellStyle name="Style 1 11 6 4" xfId="34719"/>
    <cellStyle name="Style 1 11 7" xfId="34720"/>
    <cellStyle name="Style 1 11 8" xfId="34721"/>
    <cellStyle name="Style 1 12" xfId="34722"/>
    <cellStyle name="Style 1 12 2" xfId="34723"/>
    <cellStyle name="Style 1 12 2 2" xfId="34724"/>
    <cellStyle name="Style 1 12 2 2 2" xfId="34725"/>
    <cellStyle name="Style 1 12 2 2 3" xfId="34726"/>
    <cellStyle name="Style 1 12 2 3" xfId="34727"/>
    <cellStyle name="Style 1 12 2 4" xfId="34728"/>
    <cellStyle name="Style 1 12 3" xfId="34729"/>
    <cellStyle name="Style 1 12 3 2" xfId="34730"/>
    <cellStyle name="Style 1 12 3 2 2" xfId="34731"/>
    <cellStyle name="Style 1 12 3 2 3" xfId="34732"/>
    <cellStyle name="Style 1 12 3 3" xfId="34733"/>
    <cellStyle name="Style 1 12 3 4" xfId="34734"/>
    <cellStyle name="Style 1 12 4" xfId="34735"/>
    <cellStyle name="Style 1 12 4 2" xfId="34736"/>
    <cellStyle name="Style 1 12 4 2 2" xfId="34737"/>
    <cellStyle name="Style 1 12 4 2 3" xfId="34738"/>
    <cellStyle name="Style 1 12 4 3" xfId="34739"/>
    <cellStyle name="Style 1 12 4 4" xfId="34740"/>
    <cellStyle name="Style 1 12 5" xfId="34741"/>
    <cellStyle name="Style 1 12 5 2" xfId="34742"/>
    <cellStyle name="Style 1 12 5 2 2" xfId="34743"/>
    <cellStyle name="Style 1 12 5 2 3" xfId="34744"/>
    <cellStyle name="Style 1 12 5 3" xfId="34745"/>
    <cellStyle name="Style 1 12 5 4" xfId="34746"/>
    <cellStyle name="Style 1 12 6" xfId="34747"/>
    <cellStyle name="Style 1 12 6 2" xfId="34748"/>
    <cellStyle name="Style 1 12 6 2 2" xfId="34749"/>
    <cellStyle name="Style 1 12 6 2 3" xfId="34750"/>
    <cellStyle name="Style 1 12 6 3" xfId="34751"/>
    <cellStyle name="Style 1 12 6 4" xfId="34752"/>
    <cellStyle name="Style 1 12 7" xfId="34753"/>
    <cellStyle name="Style 1 12 8" xfId="34754"/>
    <cellStyle name="Style 1 13" xfId="34755"/>
    <cellStyle name="Style 1 13 2" xfId="34756"/>
    <cellStyle name="Style 1 13 2 2" xfId="34757"/>
    <cellStyle name="Style 1 13 2 2 2" xfId="34758"/>
    <cellStyle name="Style 1 13 2 2 3" xfId="34759"/>
    <cellStyle name="Style 1 13 2 3" xfId="34760"/>
    <cellStyle name="Style 1 13 2 4" xfId="34761"/>
    <cellStyle name="Style 1 13 3" xfId="34762"/>
    <cellStyle name="Style 1 13 3 2" xfId="34763"/>
    <cellStyle name="Style 1 13 3 2 2" xfId="34764"/>
    <cellStyle name="Style 1 13 3 2 3" xfId="34765"/>
    <cellStyle name="Style 1 13 3 3" xfId="34766"/>
    <cellStyle name="Style 1 13 3 4" xfId="34767"/>
    <cellStyle name="Style 1 13 4" xfId="34768"/>
    <cellStyle name="Style 1 13 4 2" xfId="34769"/>
    <cellStyle name="Style 1 13 4 2 2" xfId="34770"/>
    <cellStyle name="Style 1 13 4 2 3" xfId="34771"/>
    <cellStyle name="Style 1 13 4 3" xfId="34772"/>
    <cellStyle name="Style 1 13 4 4" xfId="34773"/>
    <cellStyle name="Style 1 13 5" xfId="34774"/>
    <cellStyle name="Style 1 13 5 2" xfId="34775"/>
    <cellStyle name="Style 1 13 5 2 2" xfId="34776"/>
    <cellStyle name="Style 1 13 5 2 3" xfId="34777"/>
    <cellStyle name="Style 1 13 5 3" xfId="34778"/>
    <cellStyle name="Style 1 13 5 4" xfId="34779"/>
    <cellStyle name="Style 1 13 6" xfId="34780"/>
    <cellStyle name="Style 1 13 6 2" xfId="34781"/>
    <cellStyle name="Style 1 13 6 2 2" xfId="34782"/>
    <cellStyle name="Style 1 13 6 2 3" xfId="34783"/>
    <cellStyle name="Style 1 13 6 3" xfId="34784"/>
    <cellStyle name="Style 1 13 6 4" xfId="34785"/>
    <cellStyle name="Style 1 13 7" xfId="34786"/>
    <cellStyle name="Style 1 13 8" xfId="34787"/>
    <cellStyle name="Style 1 14" xfId="34788"/>
    <cellStyle name="Style 1 14 2" xfId="34789"/>
    <cellStyle name="Style 1 14 2 2" xfId="19434"/>
    <cellStyle name="Style 1 14 2 2 2" xfId="19436"/>
    <cellStyle name="Style 1 14 2 2 3" xfId="19439"/>
    <cellStyle name="Style 1 14 2 3" xfId="19441"/>
    <cellStyle name="Style 1 14 2 4" xfId="19446"/>
    <cellStyle name="Style 1 14 3" xfId="34790"/>
    <cellStyle name="Style 1 14 3 2" xfId="19612"/>
    <cellStyle name="Style 1 14 3 2 2" xfId="19614"/>
    <cellStyle name="Style 1 14 3 2 3" xfId="19616"/>
    <cellStyle name="Style 1 14 3 3" xfId="19618"/>
    <cellStyle name="Style 1 14 3 4" xfId="19624"/>
    <cellStyle name="Style 1 14 4" xfId="34791"/>
    <cellStyle name="Style 1 14 4 2" xfId="20000"/>
    <cellStyle name="Style 1 14 4 2 2" xfId="20002"/>
    <cellStyle name="Style 1 14 4 2 3" xfId="20004"/>
    <cellStyle name="Style 1 14 4 3" xfId="20006"/>
    <cellStyle name="Style 1 14 4 4" xfId="20013"/>
    <cellStyle name="Style 1 14 5" xfId="34792"/>
    <cellStyle name="Style 1 14 5 2" xfId="20063"/>
    <cellStyle name="Style 1 14 5 2 2" xfId="20065"/>
    <cellStyle name="Style 1 14 5 2 3" xfId="20067"/>
    <cellStyle name="Style 1 14 5 3" xfId="20071"/>
    <cellStyle name="Style 1 14 5 4" xfId="20079"/>
    <cellStyle name="Style 1 14 6" xfId="34793"/>
    <cellStyle name="Style 1 14 6 2" xfId="20181"/>
    <cellStyle name="Style 1 14 6 2 2" xfId="20185"/>
    <cellStyle name="Style 1 14 6 2 3" xfId="20188"/>
    <cellStyle name="Style 1 14 6 3" xfId="20190"/>
    <cellStyle name="Style 1 14 6 4" xfId="20197"/>
    <cellStyle name="Style 1 14 7" xfId="34794"/>
    <cellStyle name="Style 1 14 8" xfId="34795"/>
    <cellStyle name="Style 1 15" xfId="8770"/>
    <cellStyle name="Style 1 15 2" xfId="34797"/>
    <cellStyle name="Style 1 15 2 2" xfId="34799"/>
    <cellStyle name="Style 1 15 2 2 2" xfId="34801"/>
    <cellStyle name="Style 1 15 2 2 3" xfId="34803"/>
    <cellStyle name="Style 1 15 2 3" xfId="34805"/>
    <cellStyle name="Style 1 15 2 4" xfId="34807"/>
    <cellStyle name="Style 1 15 3" xfId="34809"/>
    <cellStyle name="Style 1 15 3 2" xfId="34811"/>
    <cellStyle name="Style 1 15 3 2 2" xfId="34813"/>
    <cellStyle name="Style 1 15 3 2 3" xfId="34815"/>
    <cellStyle name="Style 1 15 3 3" xfId="34817"/>
    <cellStyle name="Style 1 15 3 4" xfId="34819"/>
    <cellStyle name="Style 1 15 4" xfId="34821"/>
    <cellStyle name="Style 1 15 4 2" xfId="34823"/>
    <cellStyle name="Style 1 15 4 2 2" xfId="34825"/>
    <cellStyle name="Style 1 15 4 2 3" xfId="34827"/>
    <cellStyle name="Style 1 15 4 3" xfId="34829"/>
    <cellStyle name="Style 1 15 4 4" xfId="34831"/>
    <cellStyle name="Style 1 15 5" xfId="34833"/>
    <cellStyle name="Style 1 15 5 2" xfId="34835"/>
    <cellStyle name="Style 1 15 5 2 2" xfId="34837"/>
    <cellStyle name="Style 1 15 5 2 3" xfId="34839"/>
    <cellStyle name="Style 1 15 5 3" xfId="34841"/>
    <cellStyle name="Style 1 15 5 4" xfId="34843"/>
    <cellStyle name="Style 1 15 6" xfId="34845"/>
    <cellStyle name="Style 1 15 6 2" xfId="34847"/>
    <cellStyle name="Style 1 15 6 2 2" xfId="34849"/>
    <cellStyle name="Style 1 15 6 2 3" xfId="34851"/>
    <cellStyle name="Style 1 15 6 3" xfId="34853"/>
    <cellStyle name="Style 1 15 6 4" xfId="34855"/>
    <cellStyle name="Style 1 15 7" xfId="34857"/>
    <cellStyle name="Style 1 15 8" xfId="34859"/>
    <cellStyle name="Style 1 16" xfId="8774"/>
    <cellStyle name="Style 1 16 2" xfId="34861"/>
    <cellStyle name="Style 1 16 2 2" xfId="34863"/>
    <cellStyle name="Style 1 16 2 2 2" xfId="34865"/>
    <cellStyle name="Style 1 16 2 2 3" xfId="34867"/>
    <cellStyle name="Style 1 16 2 3" xfId="34869"/>
    <cellStyle name="Style 1 16 2 4" xfId="34871"/>
    <cellStyle name="Style 1 16 3" xfId="34873"/>
    <cellStyle name="Style 1 16 3 2" xfId="34875"/>
    <cellStyle name="Style 1 16 3 2 2" xfId="34877"/>
    <cellStyle name="Style 1 16 3 2 3" xfId="34879"/>
    <cellStyle name="Style 1 16 3 3" xfId="34881"/>
    <cellStyle name="Style 1 16 3 4" xfId="34883"/>
    <cellStyle name="Style 1 16 4" xfId="34885"/>
    <cellStyle name="Style 1 16 4 2" xfId="34887"/>
    <cellStyle name="Style 1 16 4 2 2" xfId="34889"/>
    <cellStyle name="Style 1 16 4 2 3" xfId="34891"/>
    <cellStyle name="Style 1 16 4 3" xfId="34893"/>
    <cellStyle name="Style 1 16 4 4" xfId="34895"/>
    <cellStyle name="Style 1 16 5" xfId="34897"/>
    <cellStyle name="Style 1 16 5 2" xfId="34899"/>
    <cellStyle name="Style 1 16 5 2 2" xfId="34901"/>
    <cellStyle name="Style 1 16 5 2 3" xfId="34903"/>
    <cellStyle name="Style 1 16 5 3" xfId="34905"/>
    <cellStyle name="Style 1 16 5 4" xfId="34907"/>
    <cellStyle name="Style 1 16 6" xfId="34909"/>
    <cellStyle name="Style 1 16 6 2" xfId="34911"/>
    <cellStyle name="Style 1 16 6 2 2" xfId="34913"/>
    <cellStyle name="Style 1 16 6 2 3" xfId="34915"/>
    <cellStyle name="Style 1 16 6 3" xfId="34917"/>
    <cellStyle name="Style 1 16 6 4" xfId="34919"/>
    <cellStyle name="Style 1 16 7" xfId="34921"/>
    <cellStyle name="Style 1 16 8" xfId="34923"/>
    <cellStyle name="Style 1 17" xfId="34925"/>
    <cellStyle name="Style 1 17 2" xfId="34927"/>
    <cellStyle name="Style 1 17 2 2" xfId="34929"/>
    <cellStyle name="Style 1 17 2 2 2" xfId="34931"/>
    <cellStyle name="Style 1 17 2 2 3" xfId="34933"/>
    <cellStyle name="Style 1 17 2 3" xfId="34935"/>
    <cellStyle name="Style 1 17 2 4" xfId="34937"/>
    <cellStyle name="Style 1 17 3" xfId="34939"/>
    <cellStyle name="Style 1 17 3 2" xfId="34941"/>
    <cellStyle name="Style 1 17 3 2 2" xfId="34943"/>
    <cellStyle name="Style 1 17 3 2 3" xfId="34945"/>
    <cellStyle name="Style 1 17 3 3" xfId="34947"/>
    <cellStyle name="Style 1 17 3 4" xfId="34949"/>
    <cellStyle name="Style 1 17 4" xfId="34951"/>
    <cellStyle name="Style 1 17 4 2" xfId="34953"/>
    <cellStyle name="Style 1 17 4 2 2" xfId="34955"/>
    <cellStyle name="Style 1 17 4 2 3" xfId="34957"/>
    <cellStyle name="Style 1 17 4 3" xfId="34959"/>
    <cellStyle name="Style 1 17 4 4" xfId="34961"/>
    <cellStyle name="Style 1 17 5" xfId="34963"/>
    <cellStyle name="Style 1 17 5 2" xfId="34965"/>
    <cellStyle name="Style 1 17 5 2 2" xfId="34967"/>
    <cellStyle name="Style 1 17 5 2 3" xfId="34969"/>
    <cellStyle name="Style 1 17 5 3" xfId="34971"/>
    <cellStyle name="Style 1 17 5 4" xfId="34973"/>
    <cellStyle name="Style 1 17 6" xfId="34975"/>
    <cellStyle name="Style 1 17 6 2" xfId="34977"/>
    <cellStyle name="Style 1 17 6 2 2" xfId="34979"/>
    <cellStyle name="Style 1 17 6 2 3" xfId="34981"/>
    <cellStyle name="Style 1 17 6 3" xfId="34983"/>
    <cellStyle name="Style 1 17 6 4" xfId="34985"/>
    <cellStyle name="Style 1 17 7" xfId="34987"/>
    <cellStyle name="Style 1 17 8" xfId="34989"/>
    <cellStyle name="Style 1 18" xfId="34991"/>
    <cellStyle name="Style 1 18 2" xfId="34993"/>
    <cellStyle name="Style 1 18 2 2" xfId="34995"/>
    <cellStyle name="Style 1 18 2 2 2" xfId="34997"/>
    <cellStyle name="Style 1 18 2 2 3" xfId="34999"/>
    <cellStyle name="Style 1 18 2 3" xfId="35001"/>
    <cellStyle name="Style 1 18 2 4" xfId="35003"/>
    <cellStyle name="Style 1 18 3" xfId="35005"/>
    <cellStyle name="Style 1 18 3 2" xfId="35007"/>
    <cellStyle name="Style 1 18 3 2 2" xfId="35009"/>
    <cellStyle name="Style 1 18 3 2 3" xfId="35011"/>
    <cellStyle name="Style 1 18 3 3" xfId="35013"/>
    <cellStyle name="Style 1 18 3 4" xfId="35015"/>
    <cellStyle name="Style 1 18 4" xfId="35017"/>
    <cellStyle name="Style 1 18 4 2" xfId="35019"/>
    <cellStyle name="Style 1 18 4 2 2" xfId="35021"/>
    <cellStyle name="Style 1 18 4 2 3" xfId="35023"/>
    <cellStyle name="Style 1 18 4 3" xfId="35025"/>
    <cellStyle name="Style 1 18 4 4" xfId="35027"/>
    <cellStyle name="Style 1 18 5" xfId="35029"/>
    <cellStyle name="Style 1 18 5 2" xfId="35031"/>
    <cellStyle name="Style 1 18 5 2 2" xfId="35033"/>
    <cellStyle name="Style 1 18 5 2 3" xfId="35035"/>
    <cellStyle name="Style 1 18 5 3" xfId="35037"/>
    <cellStyle name="Style 1 18 5 4" xfId="35039"/>
    <cellStyle name="Style 1 18 6" xfId="35041"/>
    <cellStyle name="Style 1 18 6 2" xfId="35043"/>
    <cellStyle name="Style 1 18 6 2 2" xfId="35045"/>
    <cellStyle name="Style 1 18 6 2 3" xfId="35047"/>
    <cellStyle name="Style 1 18 6 3" xfId="35049"/>
    <cellStyle name="Style 1 18 6 4" xfId="35051"/>
    <cellStyle name="Style 1 18 7" xfId="35053"/>
    <cellStyle name="Style 1 18 8" xfId="35055"/>
    <cellStyle name="Style 1 19" xfId="35057"/>
    <cellStyle name="Style 1 19 2" xfId="35059"/>
    <cellStyle name="Style 1 19 2 2" xfId="35061"/>
    <cellStyle name="Style 1 19 2 2 2" xfId="35063"/>
    <cellStyle name="Style 1 19 2 2 3" xfId="35065"/>
    <cellStyle name="Style 1 19 2 3" xfId="35067"/>
    <cellStyle name="Style 1 19 2 4" xfId="35069"/>
    <cellStyle name="Style 1 19 3" xfId="35071"/>
    <cellStyle name="Style 1 19 3 2" xfId="35073"/>
    <cellStyle name="Style 1 19 3 2 2" xfId="35075"/>
    <cellStyle name="Style 1 19 3 2 3" xfId="35077"/>
    <cellStyle name="Style 1 19 3 3" xfId="35079"/>
    <cellStyle name="Style 1 19 3 4" xfId="35081"/>
    <cellStyle name="Style 1 19 4" xfId="35083"/>
    <cellStyle name="Style 1 19 4 2" xfId="35085"/>
    <cellStyle name="Style 1 19 4 2 2" xfId="35087"/>
    <cellStyle name="Style 1 19 4 2 3" xfId="35089"/>
    <cellStyle name="Style 1 19 4 3" xfId="35091"/>
    <cellStyle name="Style 1 19 4 4" xfId="35093"/>
    <cellStyle name="Style 1 19 5" xfId="35095"/>
    <cellStyle name="Style 1 19 5 2" xfId="35097"/>
    <cellStyle name="Style 1 19 5 2 2" xfId="35099"/>
    <cellStyle name="Style 1 19 5 2 3" xfId="35101"/>
    <cellStyle name="Style 1 19 5 3" xfId="35103"/>
    <cellStyle name="Style 1 19 5 4" xfId="35105"/>
    <cellStyle name="Style 1 19 6" xfId="35107"/>
    <cellStyle name="Style 1 19 6 2" xfId="35109"/>
    <cellStyle name="Style 1 19 6 2 2" xfId="35111"/>
    <cellStyle name="Style 1 19 6 2 3" xfId="35113"/>
    <cellStyle name="Style 1 19 6 3" xfId="35115"/>
    <cellStyle name="Style 1 19 6 4" xfId="35117"/>
    <cellStyle name="Style 1 19 7" xfId="35119"/>
    <cellStyle name="Style 1 19 8" xfId="35121"/>
    <cellStyle name="Style 1 2" xfId="35122"/>
    <cellStyle name="Style 1 2 10" xfId="35123"/>
    <cellStyle name="Style 1 2 11" xfId="35124"/>
    <cellStyle name="Style 1 2 2" xfId="35125"/>
    <cellStyle name="Style 1 2 2 2" xfId="35126"/>
    <cellStyle name="Style 1 2 2 2 2" xfId="35127"/>
    <cellStyle name="Style 1 2 2 2 2 2" xfId="35128"/>
    <cellStyle name="Style 1 2 2 2 2 3" xfId="35129"/>
    <cellStyle name="Style 1 2 2 2 3" xfId="35130"/>
    <cellStyle name="Style 1 2 2 2 4" xfId="35131"/>
    <cellStyle name="Style 1 2 2 3" xfId="35132"/>
    <cellStyle name="Style 1 2 2 3 2" xfId="35133"/>
    <cellStyle name="Style 1 2 2 3 2 2" xfId="35134"/>
    <cellStyle name="Style 1 2 2 3 2 3" xfId="35135"/>
    <cellStyle name="Style 1 2 2 3 3" xfId="35136"/>
    <cellStyle name="Style 1 2 2 3 4" xfId="35137"/>
    <cellStyle name="Style 1 2 2 4" xfId="35138"/>
    <cellStyle name="Style 1 2 2 4 2" xfId="35139"/>
    <cellStyle name="Style 1 2 2 4 2 2" xfId="35140"/>
    <cellStyle name="Style 1 2 2 4 2 3" xfId="35141"/>
    <cellStyle name="Style 1 2 2 4 3" xfId="35142"/>
    <cellStyle name="Style 1 2 2 4 4" xfId="35143"/>
    <cellStyle name="Style 1 2 2 5" xfId="35144"/>
    <cellStyle name="Style 1 2 2 5 2" xfId="35145"/>
    <cellStyle name="Style 1 2 2 5 2 2" xfId="35146"/>
    <cellStyle name="Style 1 2 2 5 2 3" xfId="35147"/>
    <cellStyle name="Style 1 2 2 5 3" xfId="35148"/>
    <cellStyle name="Style 1 2 2 5 4" xfId="35149"/>
    <cellStyle name="Style 1 2 2 6" xfId="35150"/>
    <cellStyle name="Style 1 2 2 6 2" xfId="35151"/>
    <cellStyle name="Style 1 2 2 6 2 2" xfId="35152"/>
    <cellStyle name="Style 1 2 2 6 2 3" xfId="35153"/>
    <cellStyle name="Style 1 2 2 6 3" xfId="35154"/>
    <cellStyle name="Style 1 2 2 6 4" xfId="35155"/>
    <cellStyle name="Style 1 2 2 7" xfId="35156"/>
    <cellStyle name="Style 1 2 2 8" xfId="35157"/>
    <cellStyle name="Style 1 2 3" xfId="35158"/>
    <cellStyle name="Style 1 2 3 2" xfId="35159"/>
    <cellStyle name="Style 1 2 3 2 2" xfId="35160"/>
    <cellStyle name="Style 1 2 3 2 2 2" xfId="35161"/>
    <cellStyle name="Style 1 2 3 2 2 3" xfId="35162"/>
    <cellStyle name="Style 1 2 3 2 3" xfId="35163"/>
    <cellStyle name="Style 1 2 3 2 4" xfId="35164"/>
    <cellStyle name="Style 1 2 3 3" xfId="35165"/>
    <cellStyle name="Style 1 2 3 3 2" xfId="35166"/>
    <cellStyle name="Style 1 2 3 3 2 2" xfId="35167"/>
    <cellStyle name="Style 1 2 3 3 2 3" xfId="35168"/>
    <cellStyle name="Style 1 2 3 3 3" xfId="35169"/>
    <cellStyle name="Style 1 2 3 3 4" xfId="35170"/>
    <cellStyle name="Style 1 2 3 4" xfId="35171"/>
    <cellStyle name="Style 1 2 3 4 2" xfId="35172"/>
    <cellStyle name="Style 1 2 3 4 2 2" xfId="35173"/>
    <cellStyle name="Style 1 2 3 4 2 3" xfId="35174"/>
    <cellStyle name="Style 1 2 3 4 3" xfId="35175"/>
    <cellStyle name="Style 1 2 3 4 4" xfId="35176"/>
    <cellStyle name="Style 1 2 3 5" xfId="35177"/>
    <cellStyle name="Style 1 2 3 5 2" xfId="35178"/>
    <cellStyle name="Style 1 2 3 5 2 2" xfId="35179"/>
    <cellStyle name="Style 1 2 3 5 2 3" xfId="35180"/>
    <cellStyle name="Style 1 2 3 5 3" xfId="35181"/>
    <cellStyle name="Style 1 2 3 5 4" xfId="35182"/>
    <cellStyle name="Style 1 2 3 6" xfId="35183"/>
    <cellStyle name="Style 1 2 3 6 2" xfId="35184"/>
    <cellStyle name="Style 1 2 3 6 2 2" xfId="35185"/>
    <cellStyle name="Style 1 2 3 6 2 3" xfId="35186"/>
    <cellStyle name="Style 1 2 3 6 3" xfId="35187"/>
    <cellStyle name="Style 1 2 3 6 4" xfId="35188"/>
    <cellStyle name="Style 1 2 3 7" xfId="35189"/>
    <cellStyle name="Style 1 2 3 8" xfId="35190"/>
    <cellStyle name="Style 1 2 4" xfId="5768"/>
    <cellStyle name="Style 1 2 4 2" xfId="5775"/>
    <cellStyle name="Style 1 2 4 2 2" xfId="35191"/>
    <cellStyle name="Style 1 2 4 2 2 2" xfId="35192"/>
    <cellStyle name="Style 1 2 4 2 2 3" xfId="35193"/>
    <cellStyle name="Style 1 2 4 2 3" xfId="35194"/>
    <cellStyle name="Style 1 2 4 2 4" xfId="35195"/>
    <cellStyle name="Style 1 2 4 3" xfId="5779"/>
    <cellStyle name="Style 1 2 4 3 2" xfId="35196"/>
    <cellStyle name="Style 1 2 4 3 2 2" xfId="35197"/>
    <cellStyle name="Style 1 2 4 3 2 3" xfId="35198"/>
    <cellStyle name="Style 1 2 4 3 3" xfId="35199"/>
    <cellStyle name="Style 1 2 4 3 4" xfId="35200"/>
    <cellStyle name="Style 1 2 4 4" xfId="35201"/>
    <cellStyle name="Style 1 2 4 4 2" xfId="35202"/>
    <cellStyle name="Style 1 2 4 4 2 2" xfId="35203"/>
    <cellStyle name="Style 1 2 4 4 2 3" xfId="35204"/>
    <cellStyle name="Style 1 2 4 4 3" xfId="35205"/>
    <cellStyle name="Style 1 2 4 4 4" xfId="35206"/>
    <cellStyle name="Style 1 2 4 5" xfId="35207"/>
    <cellStyle name="Style 1 2 4 5 2" xfId="35208"/>
    <cellStyle name="Style 1 2 4 5 2 2" xfId="35209"/>
    <cellStyle name="Style 1 2 4 5 2 3" xfId="35210"/>
    <cellStyle name="Style 1 2 4 5 3" xfId="35211"/>
    <cellStyle name="Style 1 2 4 5 4" xfId="35212"/>
    <cellStyle name="Style 1 2 4 6" xfId="35213"/>
    <cellStyle name="Style 1 2 4 6 2" xfId="35214"/>
    <cellStyle name="Style 1 2 4 6 2 2" xfId="35215"/>
    <cellStyle name="Style 1 2 4 6 2 3" xfId="35216"/>
    <cellStyle name="Style 1 2 4 6 3" xfId="35217"/>
    <cellStyle name="Style 1 2 4 6 4" xfId="35218"/>
    <cellStyle name="Style 1 2 4 7" xfId="35219"/>
    <cellStyle name="Style 1 2 4 8" xfId="35220"/>
    <cellStyle name="Style 1 2 5" xfId="621"/>
    <cellStyle name="Style 1 2 5 2" xfId="35221"/>
    <cellStyle name="Style 1 2 5 2 2" xfId="30411"/>
    <cellStyle name="Style 1 2 5 2 3" xfId="30413"/>
    <cellStyle name="Style 1 2 5 3" xfId="35222"/>
    <cellStyle name="Style 1 2 5 4" xfId="35223"/>
    <cellStyle name="Style 1 2 6" xfId="628"/>
    <cellStyle name="Style 1 2 6 2" xfId="35224"/>
    <cellStyle name="Style 1 2 6 2 2" xfId="30438"/>
    <cellStyle name="Style 1 2 6 2 3" xfId="30440"/>
    <cellStyle name="Style 1 2 6 3" xfId="35225"/>
    <cellStyle name="Style 1 2 6 4" xfId="35226"/>
    <cellStyle name="Style 1 2 7" xfId="35227"/>
    <cellStyle name="Style 1 2 7 2" xfId="35228"/>
    <cellStyle name="Style 1 2 7 2 2" xfId="35229"/>
    <cellStyle name="Style 1 2 7 2 3" xfId="35230"/>
    <cellStyle name="Style 1 2 7 3" xfId="35231"/>
    <cellStyle name="Style 1 2 7 4" xfId="35232"/>
    <cellStyle name="Style 1 2 8" xfId="35233"/>
    <cellStyle name="Style 1 2 8 2" xfId="35234"/>
    <cellStyle name="Style 1 2 8 2 2" xfId="35235"/>
    <cellStyle name="Style 1 2 8 2 3" xfId="35236"/>
    <cellStyle name="Style 1 2 8 3" xfId="35237"/>
    <cellStyle name="Style 1 2 8 4" xfId="34564"/>
    <cellStyle name="Style 1 2 9" xfId="35238"/>
    <cellStyle name="Style 1 2 9 2" xfId="35239"/>
    <cellStyle name="Style 1 2 9 2 2" xfId="35240"/>
    <cellStyle name="Style 1 2 9 2 3" xfId="27430"/>
    <cellStyle name="Style 1 2 9 3" xfId="35241"/>
    <cellStyle name="Style 1 2 9 4" xfId="35242"/>
    <cellStyle name="Style 1 2_Beda Waktu TMP2" xfId="35243"/>
    <cellStyle name="Style 1 20" xfId="8769"/>
    <cellStyle name="Style 1 20 2" xfId="34796"/>
    <cellStyle name="Style 1 20 2 2" xfId="34798"/>
    <cellStyle name="Style 1 20 2 2 2" xfId="34800"/>
    <cellStyle name="Style 1 20 2 2 3" xfId="34802"/>
    <cellStyle name="Style 1 20 2 3" xfId="34804"/>
    <cellStyle name="Style 1 20 2 4" xfId="34806"/>
    <cellStyle name="Style 1 20 3" xfId="34808"/>
    <cellStyle name="Style 1 20 3 2" xfId="34810"/>
    <cellStyle name="Style 1 20 3 2 2" xfId="34812"/>
    <cellStyle name="Style 1 20 3 2 3" xfId="34814"/>
    <cellStyle name="Style 1 20 3 3" xfId="34816"/>
    <cellStyle name="Style 1 20 3 4" xfId="34818"/>
    <cellStyle name="Style 1 20 4" xfId="34820"/>
    <cellStyle name="Style 1 20 4 2" xfId="34822"/>
    <cellStyle name="Style 1 20 4 2 2" xfId="34824"/>
    <cellStyle name="Style 1 20 4 2 3" xfId="34826"/>
    <cellStyle name="Style 1 20 4 3" xfId="34828"/>
    <cellStyle name="Style 1 20 4 4" xfId="34830"/>
    <cellStyle name="Style 1 20 5" xfId="34832"/>
    <cellStyle name="Style 1 20 5 2" xfId="34834"/>
    <cellStyle name="Style 1 20 5 2 2" xfId="34836"/>
    <cellStyle name="Style 1 20 5 2 3" xfId="34838"/>
    <cellStyle name="Style 1 20 5 3" xfId="34840"/>
    <cellStyle name="Style 1 20 5 4" xfId="34842"/>
    <cellStyle name="Style 1 20 6" xfId="34844"/>
    <cellStyle name="Style 1 20 6 2" xfId="34846"/>
    <cellStyle name="Style 1 20 6 2 2" xfId="34848"/>
    <cellStyle name="Style 1 20 6 2 3" xfId="34850"/>
    <cellStyle name="Style 1 20 6 3" xfId="34852"/>
    <cellStyle name="Style 1 20 6 4" xfId="34854"/>
    <cellStyle name="Style 1 20 7" xfId="34856"/>
    <cellStyle name="Style 1 20 8" xfId="34858"/>
    <cellStyle name="Style 1 21" xfId="8773"/>
    <cellStyle name="Style 1 21 2" xfId="34860"/>
    <cellStyle name="Style 1 21 2 2" xfId="34862"/>
    <cellStyle name="Style 1 21 2 2 2" xfId="34864"/>
    <cellStyle name="Style 1 21 2 2 3" xfId="34866"/>
    <cellStyle name="Style 1 21 2 3" xfId="34868"/>
    <cellStyle name="Style 1 21 2 4" xfId="34870"/>
    <cellStyle name="Style 1 21 3" xfId="34872"/>
    <cellStyle name="Style 1 21 3 2" xfId="34874"/>
    <cellStyle name="Style 1 21 3 2 2" xfId="34876"/>
    <cellStyle name="Style 1 21 3 2 3" xfId="34878"/>
    <cellStyle name="Style 1 21 3 3" xfId="34880"/>
    <cellStyle name="Style 1 21 3 4" xfId="34882"/>
    <cellStyle name="Style 1 21 4" xfId="34884"/>
    <cellStyle name="Style 1 21 4 2" xfId="34886"/>
    <cellStyle name="Style 1 21 4 2 2" xfId="34888"/>
    <cellStyle name="Style 1 21 4 2 3" xfId="34890"/>
    <cellStyle name="Style 1 21 4 3" xfId="34892"/>
    <cellStyle name="Style 1 21 4 4" xfId="34894"/>
    <cellStyle name="Style 1 21 5" xfId="34896"/>
    <cellStyle name="Style 1 21 5 2" xfId="34898"/>
    <cellStyle name="Style 1 21 5 2 2" xfId="34900"/>
    <cellStyle name="Style 1 21 5 2 3" xfId="34902"/>
    <cellStyle name="Style 1 21 5 3" xfId="34904"/>
    <cellStyle name="Style 1 21 5 4" xfId="34906"/>
    <cellStyle name="Style 1 21 6" xfId="34908"/>
    <cellStyle name="Style 1 21 6 2" xfId="34910"/>
    <cellStyle name="Style 1 21 6 2 2" xfId="34912"/>
    <cellStyle name="Style 1 21 6 2 3" xfId="34914"/>
    <cellStyle name="Style 1 21 6 3" xfId="34916"/>
    <cellStyle name="Style 1 21 6 4" xfId="34918"/>
    <cellStyle name="Style 1 21 7" xfId="34920"/>
    <cellStyle name="Style 1 21 8" xfId="34922"/>
    <cellStyle name="Style 1 22" xfId="34924"/>
    <cellStyle name="Style 1 22 2" xfId="34926"/>
    <cellStyle name="Style 1 22 2 2" xfId="34928"/>
    <cellStyle name="Style 1 22 2 2 2" xfId="34930"/>
    <cellStyle name="Style 1 22 2 2 3" xfId="34932"/>
    <cellStyle name="Style 1 22 2 3" xfId="34934"/>
    <cellStyle name="Style 1 22 2 4" xfId="34936"/>
    <cellStyle name="Style 1 22 3" xfId="34938"/>
    <cellStyle name="Style 1 22 3 2" xfId="34940"/>
    <cellStyle name="Style 1 22 3 2 2" xfId="34942"/>
    <cellStyle name="Style 1 22 3 2 3" xfId="34944"/>
    <cellStyle name="Style 1 22 3 3" xfId="34946"/>
    <cellStyle name="Style 1 22 3 4" xfId="34948"/>
    <cellStyle name="Style 1 22 4" xfId="34950"/>
    <cellStyle name="Style 1 22 4 2" xfId="34952"/>
    <cellStyle name="Style 1 22 4 2 2" xfId="34954"/>
    <cellStyle name="Style 1 22 4 2 3" xfId="34956"/>
    <cellStyle name="Style 1 22 4 3" xfId="34958"/>
    <cellStyle name="Style 1 22 4 4" xfId="34960"/>
    <cellStyle name="Style 1 22 5" xfId="34962"/>
    <cellStyle name="Style 1 22 5 2" xfId="34964"/>
    <cellStyle name="Style 1 22 5 2 2" xfId="34966"/>
    <cellStyle name="Style 1 22 5 2 3" xfId="34968"/>
    <cellStyle name="Style 1 22 5 3" xfId="34970"/>
    <cellStyle name="Style 1 22 5 4" xfId="34972"/>
    <cellStyle name="Style 1 22 6" xfId="34974"/>
    <cellStyle name="Style 1 22 6 2" xfId="34976"/>
    <cellStyle name="Style 1 22 6 2 2" xfId="34978"/>
    <cellStyle name="Style 1 22 6 2 3" xfId="34980"/>
    <cellStyle name="Style 1 22 6 3" xfId="34982"/>
    <cellStyle name="Style 1 22 6 4" xfId="34984"/>
    <cellStyle name="Style 1 22 7" xfId="34986"/>
    <cellStyle name="Style 1 22 8" xfId="34988"/>
    <cellStyle name="Style 1 23" xfId="34990"/>
    <cellStyle name="Style 1 23 2" xfId="34992"/>
    <cellStyle name="Style 1 23 2 2" xfId="34994"/>
    <cellStyle name="Style 1 23 2 2 2" xfId="34996"/>
    <cellStyle name="Style 1 23 2 2 3" xfId="34998"/>
    <cellStyle name="Style 1 23 2 3" xfId="35000"/>
    <cellStyle name="Style 1 23 2 4" xfId="35002"/>
    <cellStyle name="Style 1 23 3" xfId="35004"/>
    <cellStyle name="Style 1 23 3 2" xfId="35006"/>
    <cellStyle name="Style 1 23 3 2 2" xfId="35008"/>
    <cellStyle name="Style 1 23 3 2 3" xfId="35010"/>
    <cellStyle name="Style 1 23 3 3" xfId="35012"/>
    <cellStyle name="Style 1 23 3 4" xfId="35014"/>
    <cellStyle name="Style 1 23 4" xfId="35016"/>
    <cellStyle name="Style 1 23 4 2" xfId="35018"/>
    <cellStyle name="Style 1 23 4 2 2" xfId="35020"/>
    <cellStyle name="Style 1 23 4 2 3" xfId="35022"/>
    <cellStyle name="Style 1 23 4 3" xfId="35024"/>
    <cellStyle name="Style 1 23 4 4" xfId="35026"/>
    <cellStyle name="Style 1 23 5" xfId="35028"/>
    <cellStyle name="Style 1 23 5 2" xfId="35030"/>
    <cellStyle name="Style 1 23 5 2 2" xfId="35032"/>
    <cellStyle name="Style 1 23 5 2 3" xfId="35034"/>
    <cellStyle name="Style 1 23 5 3" xfId="35036"/>
    <cellStyle name="Style 1 23 5 4" xfId="35038"/>
    <cellStyle name="Style 1 23 6" xfId="35040"/>
    <cellStyle name="Style 1 23 6 2" xfId="35042"/>
    <cellStyle name="Style 1 23 6 2 2" xfId="35044"/>
    <cellStyle name="Style 1 23 6 2 3" xfId="35046"/>
    <cellStyle name="Style 1 23 6 3" xfId="35048"/>
    <cellStyle name="Style 1 23 6 4" xfId="35050"/>
    <cellStyle name="Style 1 23 7" xfId="35052"/>
    <cellStyle name="Style 1 23 8" xfId="35054"/>
    <cellStyle name="Style 1 24" xfId="35056"/>
    <cellStyle name="Style 1 24 2" xfId="35058"/>
    <cellStyle name="Style 1 24 2 2" xfId="35060"/>
    <cellStyle name="Style 1 24 2 2 2" xfId="35062"/>
    <cellStyle name="Style 1 24 2 2 3" xfId="35064"/>
    <cellStyle name="Style 1 24 2 3" xfId="35066"/>
    <cellStyle name="Style 1 24 2 4" xfId="35068"/>
    <cellStyle name="Style 1 24 3" xfId="35070"/>
    <cellStyle name="Style 1 24 3 2" xfId="35072"/>
    <cellStyle name="Style 1 24 3 2 2" xfId="35074"/>
    <cellStyle name="Style 1 24 3 2 3" xfId="35076"/>
    <cellStyle name="Style 1 24 3 3" xfId="35078"/>
    <cellStyle name="Style 1 24 3 4" xfId="35080"/>
    <cellStyle name="Style 1 24 4" xfId="35082"/>
    <cellStyle name="Style 1 24 4 2" xfId="35084"/>
    <cellStyle name="Style 1 24 4 2 2" xfId="35086"/>
    <cellStyle name="Style 1 24 4 2 3" xfId="35088"/>
    <cellStyle name="Style 1 24 4 3" xfId="35090"/>
    <cellStyle name="Style 1 24 4 4" xfId="35092"/>
    <cellStyle name="Style 1 24 5" xfId="35094"/>
    <cellStyle name="Style 1 24 5 2" xfId="35096"/>
    <cellStyle name="Style 1 24 5 2 2" xfId="35098"/>
    <cellStyle name="Style 1 24 5 2 3" xfId="35100"/>
    <cellStyle name="Style 1 24 5 3" xfId="35102"/>
    <cellStyle name="Style 1 24 5 4" xfId="35104"/>
    <cellStyle name="Style 1 24 6" xfId="35106"/>
    <cellStyle name="Style 1 24 6 2" xfId="35108"/>
    <cellStyle name="Style 1 24 6 2 2" xfId="35110"/>
    <cellStyle name="Style 1 24 6 2 3" xfId="35112"/>
    <cellStyle name="Style 1 24 6 3" xfId="35114"/>
    <cellStyle name="Style 1 24 6 4" xfId="35116"/>
    <cellStyle name="Style 1 24 7" xfId="35118"/>
    <cellStyle name="Style 1 24 8" xfId="35120"/>
    <cellStyle name="Style 1 25" xfId="35245"/>
    <cellStyle name="Style 1 25 2" xfId="35247"/>
    <cellStyle name="Style 1 25 2 2" xfId="35249"/>
    <cellStyle name="Style 1 25 2 2 2" xfId="35250"/>
    <cellStyle name="Style 1 25 2 2 3" xfId="35251"/>
    <cellStyle name="Style 1 25 2 3" xfId="35253"/>
    <cellStyle name="Style 1 25 2 4" xfId="35254"/>
    <cellStyle name="Style 1 25 3" xfId="35256"/>
    <cellStyle name="Style 1 25 3 2" xfId="35257"/>
    <cellStyle name="Style 1 25 3 2 2" xfId="35258"/>
    <cellStyle name="Style 1 25 3 2 3" xfId="35259"/>
    <cellStyle name="Style 1 25 3 3" xfId="35260"/>
    <cellStyle name="Style 1 25 3 4" xfId="35261"/>
    <cellStyle name="Style 1 25 4" xfId="35263"/>
    <cellStyle name="Style 1 25 4 2" xfId="35264"/>
    <cellStyle name="Style 1 25 4 2 2" xfId="35265"/>
    <cellStyle name="Style 1 25 4 2 3" xfId="35266"/>
    <cellStyle name="Style 1 25 4 3" xfId="35267"/>
    <cellStyle name="Style 1 25 4 4" xfId="35268"/>
    <cellStyle name="Style 1 25 5" xfId="35269"/>
    <cellStyle name="Style 1 25 5 2" xfId="35270"/>
    <cellStyle name="Style 1 25 5 2 2" xfId="35271"/>
    <cellStyle name="Style 1 25 5 2 3" xfId="35272"/>
    <cellStyle name="Style 1 25 5 3" xfId="35273"/>
    <cellStyle name="Style 1 25 5 4" xfId="35274"/>
    <cellStyle name="Style 1 25 6" xfId="35275"/>
    <cellStyle name="Style 1 25 6 2" xfId="35276"/>
    <cellStyle name="Style 1 25 6 2 2" xfId="35277"/>
    <cellStyle name="Style 1 25 6 2 3" xfId="35278"/>
    <cellStyle name="Style 1 25 6 3" xfId="35279"/>
    <cellStyle name="Style 1 25 6 4" xfId="35280"/>
    <cellStyle name="Style 1 25 7" xfId="35281"/>
    <cellStyle name="Style 1 25 8" xfId="35282"/>
    <cellStyle name="Style 1 26" xfId="35284"/>
    <cellStyle name="Style 1 26 2" xfId="35285"/>
    <cellStyle name="Style 1 26 2 2" xfId="35286"/>
    <cellStyle name="Style 1 26 2 3" xfId="35287"/>
    <cellStyle name="Style 1 26 3" xfId="35288"/>
    <cellStyle name="Style 1 26 4" xfId="35289"/>
    <cellStyle name="Style 1 27" xfId="35291"/>
    <cellStyle name="Style 1 27 2" xfId="35292"/>
    <cellStyle name="Style 1 27 2 2" xfId="35293"/>
    <cellStyle name="Style 1 27 2 3" xfId="35294"/>
    <cellStyle name="Style 1 27 3" xfId="24988"/>
    <cellStyle name="Style 1 27 4" xfId="24990"/>
    <cellStyle name="Style 1 28" xfId="35295"/>
    <cellStyle name="Style 1 28 2" xfId="35296"/>
    <cellStyle name="Style 1 28 2 2" xfId="3422"/>
    <cellStyle name="Style 1 28 2 3" xfId="933"/>
    <cellStyle name="Style 1 28 3" xfId="24993"/>
    <cellStyle name="Style 1 28 4" xfId="24995"/>
    <cellStyle name="Style 1 29" xfId="35297"/>
    <cellStyle name="Style 1 29 2" xfId="35298"/>
    <cellStyle name="Style 1 29 2 2" xfId="35299"/>
    <cellStyle name="Style 1 29 2 3" xfId="35300"/>
    <cellStyle name="Style 1 29 3" xfId="24998"/>
    <cellStyle name="Style 1 29 4" xfId="25000"/>
    <cellStyle name="Style 1 3" xfId="35301"/>
    <cellStyle name="Style 1 3 10" xfId="35302"/>
    <cellStyle name="Style 1 3 2" xfId="35303"/>
    <cellStyle name="Style 1 3 2 2" xfId="35304"/>
    <cellStyle name="Style 1 3 2 2 2" xfId="35305"/>
    <cellStyle name="Style 1 3 2 2 2 2" xfId="35306"/>
    <cellStyle name="Style 1 3 2 2 2 3" xfId="35307"/>
    <cellStyle name="Style 1 3 2 2 3" xfId="29946"/>
    <cellStyle name="Style 1 3 2 2 4" xfId="29948"/>
    <cellStyle name="Style 1 3 2 3" xfId="35308"/>
    <cellStyle name="Style 1 3 2 3 2" xfId="35309"/>
    <cellStyle name="Style 1 3 2 3 2 2" xfId="35310"/>
    <cellStyle name="Style 1 3 2 3 2 3" xfId="35311"/>
    <cellStyle name="Style 1 3 2 3 3" xfId="35312"/>
    <cellStyle name="Style 1 3 2 3 4" xfId="35313"/>
    <cellStyle name="Style 1 3 2 4" xfId="35314"/>
    <cellStyle name="Style 1 3 2 4 2" xfId="35315"/>
    <cellStyle name="Style 1 3 2 4 2 2" xfId="35316"/>
    <cellStyle name="Style 1 3 2 4 2 3" xfId="35317"/>
    <cellStyle name="Style 1 3 2 4 3" xfId="35318"/>
    <cellStyle name="Style 1 3 2 4 4" xfId="35319"/>
    <cellStyle name="Style 1 3 2 5" xfId="35320"/>
    <cellStyle name="Style 1 3 2 5 2" xfId="35321"/>
    <cellStyle name="Style 1 3 2 5 2 2" xfId="35322"/>
    <cellStyle name="Style 1 3 2 5 2 3" xfId="35323"/>
    <cellStyle name="Style 1 3 2 5 3" xfId="35324"/>
    <cellStyle name="Style 1 3 2 5 4" xfId="35325"/>
    <cellStyle name="Style 1 3 2 6" xfId="35326"/>
    <cellStyle name="Style 1 3 2 6 2" xfId="35327"/>
    <cellStyle name="Style 1 3 2 6 2 2" xfId="35328"/>
    <cellStyle name="Style 1 3 2 6 2 3" xfId="35329"/>
    <cellStyle name="Style 1 3 2 6 3" xfId="35330"/>
    <cellStyle name="Style 1 3 2 6 4" xfId="35331"/>
    <cellStyle name="Style 1 3 2 7" xfId="35332"/>
    <cellStyle name="Style 1 3 2 8" xfId="35333"/>
    <cellStyle name="Style 1 3 3" xfId="35334"/>
    <cellStyle name="Style 1 3 3 2" xfId="35335"/>
    <cellStyle name="Style 1 3 3 2 2" xfId="35336"/>
    <cellStyle name="Style 1 3 3 2 2 2" xfId="35337"/>
    <cellStyle name="Style 1 3 3 2 2 3" xfId="35338"/>
    <cellStyle name="Style 1 3 3 2 3" xfId="30046"/>
    <cellStyle name="Style 1 3 3 2 4" xfId="30049"/>
    <cellStyle name="Style 1 3 3 3" xfId="35339"/>
    <cellStyle name="Style 1 3 3 3 2" xfId="35340"/>
    <cellStyle name="Style 1 3 3 3 2 2" xfId="35341"/>
    <cellStyle name="Style 1 3 3 3 2 3" xfId="35342"/>
    <cellStyle name="Style 1 3 3 3 3" xfId="16456"/>
    <cellStyle name="Style 1 3 3 3 4" xfId="16459"/>
    <cellStyle name="Style 1 3 3 4" xfId="35343"/>
    <cellStyle name="Style 1 3 3 4 2" xfId="35344"/>
    <cellStyle name="Style 1 3 3 4 2 2" xfId="35345"/>
    <cellStyle name="Style 1 3 3 4 2 3" xfId="35346"/>
    <cellStyle name="Style 1 3 3 4 3" xfId="16462"/>
    <cellStyle name="Style 1 3 3 4 4" xfId="16466"/>
    <cellStyle name="Style 1 3 3 5" xfId="35347"/>
    <cellStyle name="Style 1 3 3 5 2" xfId="35348"/>
    <cellStyle name="Style 1 3 3 5 2 2" xfId="35349"/>
    <cellStyle name="Style 1 3 3 5 2 3" xfId="35350"/>
    <cellStyle name="Style 1 3 3 5 3" xfId="35351"/>
    <cellStyle name="Style 1 3 3 5 4" xfId="35352"/>
    <cellStyle name="Style 1 3 3 6" xfId="35353"/>
    <cellStyle name="Style 1 3 3 6 2" xfId="35354"/>
    <cellStyle name="Style 1 3 3 6 2 2" xfId="35355"/>
    <cellStyle name="Style 1 3 3 6 2 3" xfId="35356"/>
    <cellStyle name="Style 1 3 3 6 3" xfId="35357"/>
    <cellStyle name="Style 1 3 3 6 4" xfId="35358"/>
    <cellStyle name="Style 1 3 3 7" xfId="35359"/>
    <cellStyle name="Style 1 3 3 8" xfId="35360"/>
    <cellStyle name="Style 1 3 4" xfId="5837"/>
    <cellStyle name="Style 1 3 4 2" xfId="6175"/>
    <cellStyle name="Style 1 3 4 2 2" xfId="35361"/>
    <cellStyle name="Style 1 3 4 2 3" xfId="30563"/>
    <cellStyle name="Style 1 3 4 3" xfId="7150"/>
    <cellStyle name="Style 1 3 4 4" xfId="35362"/>
    <cellStyle name="Style 1 3 5" xfId="653"/>
    <cellStyle name="Style 1 3 5 2" xfId="35363"/>
    <cellStyle name="Style 1 3 5 2 2" xfId="35364"/>
    <cellStyle name="Style 1 3 5 2 3" xfId="35365"/>
    <cellStyle name="Style 1 3 5 3" xfId="35366"/>
    <cellStyle name="Style 1 3 5 4" xfId="35367"/>
    <cellStyle name="Style 1 3 6" xfId="663"/>
    <cellStyle name="Style 1 3 6 2" xfId="35368"/>
    <cellStyle name="Style 1 3 6 2 2" xfId="35369"/>
    <cellStyle name="Style 1 3 6 2 3" xfId="35370"/>
    <cellStyle name="Style 1 3 6 3" xfId="35371"/>
    <cellStyle name="Style 1 3 6 4" xfId="35372"/>
    <cellStyle name="Style 1 3 7" xfId="35373"/>
    <cellStyle name="Style 1 3 7 2" xfId="35374"/>
    <cellStyle name="Style 1 3 7 2 2" xfId="35375"/>
    <cellStyle name="Style 1 3 7 2 3" xfId="35376"/>
    <cellStyle name="Style 1 3 7 3" xfId="35377"/>
    <cellStyle name="Style 1 3 7 4" xfId="35378"/>
    <cellStyle name="Style 1 3 8" xfId="35379"/>
    <cellStyle name="Style 1 3 8 2" xfId="35380"/>
    <cellStyle name="Style 1 3 8 2 2" xfId="35381"/>
    <cellStyle name="Style 1 3 8 2 3" xfId="35382"/>
    <cellStyle name="Style 1 3 8 3" xfId="35383"/>
    <cellStyle name="Style 1 3 8 4" xfId="35384"/>
    <cellStyle name="Style 1 3 9" xfId="35385"/>
    <cellStyle name="Style 1 30" xfId="35244"/>
    <cellStyle name="Style 1 30 2" xfId="35246"/>
    <cellStyle name="Style 1 30 2 2" xfId="35248"/>
    <cellStyle name="Style 1 30 2 3" xfId="35252"/>
    <cellStyle name="Style 1 30 3" xfId="35255"/>
    <cellStyle name="Style 1 30 4" xfId="35262"/>
    <cellStyle name="Style 1 31" xfId="35283"/>
    <cellStyle name="Style 1 32" xfId="35290"/>
    <cellStyle name="Style 1 4" xfId="35386"/>
    <cellStyle name="Style 1 4 10" xfId="35387"/>
    <cellStyle name="Style 1 4 2" xfId="35388"/>
    <cellStyle name="Style 1 4 2 2" xfId="35389"/>
    <cellStyle name="Style 1 4 2 2 2" xfId="35390"/>
    <cellStyle name="Style 1 4 2 2 2 2" xfId="35391"/>
    <cellStyle name="Style 1 4 2 2 2 3" xfId="35392"/>
    <cellStyle name="Style 1 4 2 2 3" xfId="35393"/>
    <cellStyle name="Style 1 4 2 2 4" xfId="35394"/>
    <cellStyle name="Style 1 4 2 3" xfId="35395"/>
    <cellStyle name="Style 1 4 2 3 2" xfId="35396"/>
    <cellStyle name="Style 1 4 2 3 2 2" xfId="35397"/>
    <cellStyle name="Style 1 4 2 3 2 3" xfId="35398"/>
    <cellStyle name="Style 1 4 2 3 3" xfId="35399"/>
    <cellStyle name="Style 1 4 2 3 4" xfId="35400"/>
    <cellStyle name="Style 1 4 2 4" xfId="35401"/>
    <cellStyle name="Style 1 4 2 4 2" xfId="35402"/>
    <cellStyle name="Style 1 4 2 4 2 2" xfId="35403"/>
    <cellStyle name="Style 1 4 2 4 2 3" xfId="35404"/>
    <cellStyle name="Style 1 4 2 4 3" xfId="35405"/>
    <cellStyle name="Style 1 4 2 4 4" xfId="35406"/>
    <cellStyle name="Style 1 4 2 5" xfId="35407"/>
    <cellStyle name="Style 1 4 2 5 2" xfId="35408"/>
    <cellStyle name="Style 1 4 2 5 2 2" xfId="35409"/>
    <cellStyle name="Style 1 4 2 5 2 3" xfId="35410"/>
    <cellStyle name="Style 1 4 2 5 3" xfId="35411"/>
    <cellStyle name="Style 1 4 2 5 4" xfId="35412"/>
    <cellStyle name="Style 1 4 2 6" xfId="35413"/>
    <cellStyle name="Style 1 4 2 6 2" xfId="35414"/>
    <cellStyle name="Style 1 4 2 6 2 2" xfId="35415"/>
    <cellStyle name="Style 1 4 2 6 2 3" xfId="35416"/>
    <cellStyle name="Style 1 4 2 6 3" xfId="35417"/>
    <cellStyle name="Style 1 4 2 6 4" xfId="35418"/>
    <cellStyle name="Style 1 4 2 7" xfId="35419"/>
    <cellStyle name="Style 1 4 2 8" xfId="35420"/>
    <cellStyle name="Style 1 4 3" xfId="35421"/>
    <cellStyle name="Style 1 4 3 2" xfId="35422"/>
    <cellStyle name="Style 1 4 3 2 2" xfId="35423"/>
    <cellStyle name="Style 1 4 3 2 2 2" xfId="35424"/>
    <cellStyle name="Style 1 4 3 2 2 3" xfId="35425"/>
    <cellStyle name="Style 1 4 3 2 3" xfId="35426"/>
    <cellStyle name="Style 1 4 3 2 4" xfId="35427"/>
    <cellStyle name="Style 1 4 3 3" xfId="35428"/>
    <cellStyle name="Style 1 4 3 3 2" xfId="35429"/>
    <cellStyle name="Style 1 4 3 3 2 2" xfId="35430"/>
    <cellStyle name="Style 1 4 3 3 2 3" xfId="35431"/>
    <cellStyle name="Style 1 4 3 3 3" xfId="35432"/>
    <cellStyle name="Style 1 4 3 3 4" xfId="35433"/>
    <cellStyle name="Style 1 4 3 4" xfId="35434"/>
    <cellStyle name="Style 1 4 3 4 2" xfId="35435"/>
    <cellStyle name="Style 1 4 3 4 2 2" xfId="35436"/>
    <cellStyle name="Style 1 4 3 4 2 3" xfId="35437"/>
    <cellStyle name="Style 1 4 3 4 3" xfId="35438"/>
    <cellStyle name="Style 1 4 3 4 4" xfId="35439"/>
    <cellStyle name="Style 1 4 3 5" xfId="35440"/>
    <cellStyle name="Style 1 4 3 5 2" xfId="35441"/>
    <cellStyle name="Style 1 4 3 5 2 2" xfId="35442"/>
    <cellStyle name="Style 1 4 3 5 2 3" xfId="35443"/>
    <cellStyle name="Style 1 4 3 5 3" xfId="35444"/>
    <cellStyle name="Style 1 4 3 5 4" xfId="35445"/>
    <cellStyle name="Style 1 4 3 6" xfId="35446"/>
    <cellStyle name="Style 1 4 3 6 2" xfId="35447"/>
    <cellStyle name="Style 1 4 3 6 2 2" xfId="35448"/>
    <cellStyle name="Style 1 4 3 6 2 3" xfId="35449"/>
    <cellStyle name="Style 1 4 3 6 3" xfId="35450"/>
    <cellStyle name="Style 1 4 3 6 4" xfId="35451"/>
    <cellStyle name="Style 1 4 3 7" xfId="35452"/>
    <cellStyle name="Style 1 4 3 8" xfId="35453"/>
    <cellStyle name="Style 1 4 4" xfId="5848"/>
    <cellStyle name="Style 1 4 4 2" xfId="7156"/>
    <cellStyle name="Style 1 4 4 2 2" xfId="35454"/>
    <cellStyle name="Style 1 4 4 2 3" xfId="35455"/>
    <cellStyle name="Style 1 4 4 3" xfId="7160"/>
    <cellStyle name="Style 1 4 4 4" xfId="35456"/>
    <cellStyle name="Style 1 4 5" xfId="274"/>
    <cellStyle name="Style 1 4 5 2" xfId="35457"/>
    <cellStyle name="Style 1 4 5 2 2" xfId="35458"/>
    <cellStyle name="Style 1 4 5 2 3" xfId="35459"/>
    <cellStyle name="Style 1 4 5 3" xfId="35460"/>
    <cellStyle name="Style 1 4 5 4" xfId="35461"/>
    <cellStyle name="Style 1 4 6" xfId="238"/>
    <cellStyle name="Style 1 4 6 2" xfId="35462"/>
    <cellStyle name="Style 1 4 6 2 2" xfId="35463"/>
    <cellStyle name="Style 1 4 6 2 3" xfId="35464"/>
    <cellStyle name="Style 1 4 6 3" xfId="35465"/>
    <cellStyle name="Style 1 4 6 4" xfId="35466"/>
    <cellStyle name="Style 1 4 7" xfId="35467"/>
    <cellStyle name="Style 1 4 7 2" xfId="35468"/>
    <cellStyle name="Style 1 4 7 2 2" xfId="35469"/>
    <cellStyle name="Style 1 4 7 2 3" xfId="35470"/>
    <cellStyle name="Style 1 4 7 3" xfId="35471"/>
    <cellStyle name="Style 1 4 7 4" xfId="35472"/>
    <cellStyle name="Style 1 4 8" xfId="35473"/>
    <cellStyle name="Style 1 4 8 2" xfId="35474"/>
    <cellStyle name="Style 1 4 8 2 2" xfId="35475"/>
    <cellStyle name="Style 1 4 8 2 3" xfId="35476"/>
    <cellStyle name="Style 1 4 8 3" xfId="35477"/>
    <cellStyle name="Style 1 4 8 4" xfId="35478"/>
    <cellStyle name="Style 1 4 9" xfId="35479"/>
    <cellStyle name="Style 1 5" xfId="35480"/>
    <cellStyle name="Style 1 5 2" xfId="35481"/>
    <cellStyle name="Style 1 5 2 2" xfId="35482"/>
    <cellStyle name="Style 1 5 2 2 2" xfId="35483"/>
    <cellStyle name="Style 1 5 2 2 3" xfId="35484"/>
    <cellStyle name="Style 1 5 2 3" xfId="35485"/>
    <cellStyle name="Style 1 5 2 4" xfId="35486"/>
    <cellStyle name="Style 1 5 3" xfId="35487"/>
    <cellStyle name="Style 1 5 3 2" xfId="35488"/>
    <cellStyle name="Style 1 5 3 2 2" xfId="35489"/>
    <cellStyle name="Style 1 5 3 2 3" xfId="35490"/>
    <cellStyle name="Style 1 5 3 3" xfId="35491"/>
    <cellStyle name="Style 1 5 3 4" xfId="35492"/>
    <cellStyle name="Style 1 5 4" xfId="5858"/>
    <cellStyle name="Style 1 5 4 2" xfId="7167"/>
    <cellStyle name="Style 1 5 4 2 2" xfId="35493"/>
    <cellStyle name="Style 1 5 4 2 3" xfId="35494"/>
    <cellStyle name="Style 1 5 4 3" xfId="7170"/>
    <cellStyle name="Style 1 5 4 4" xfId="35495"/>
    <cellStyle name="Style 1 5 5" xfId="7172"/>
    <cellStyle name="Style 1 5 5 2" xfId="35496"/>
    <cellStyle name="Style 1 5 5 2 2" xfId="35497"/>
    <cellStyle name="Style 1 5 5 2 3" xfId="35498"/>
    <cellStyle name="Style 1 5 5 3" xfId="35499"/>
    <cellStyle name="Style 1 5 5 4" xfId="35500"/>
    <cellStyle name="Style 1 5 6" xfId="6008"/>
    <cellStyle name="Style 1 5 6 2" xfId="35501"/>
    <cellStyle name="Style 1 5 6 2 2" xfId="35502"/>
    <cellStyle name="Style 1 5 6 2 3" xfId="35503"/>
    <cellStyle name="Style 1 5 6 3" xfId="35504"/>
    <cellStyle name="Style 1 5 6 4" xfId="35505"/>
    <cellStyle name="Style 1 5 7" xfId="35506"/>
    <cellStyle name="Style 1 5 8" xfId="35507"/>
    <cellStyle name="Style 1 6" xfId="35508"/>
    <cellStyle name="Style 1 6 2" xfId="35509"/>
    <cellStyle name="Style 1 6 2 2" xfId="35510"/>
    <cellStyle name="Style 1 6 2 2 2" xfId="35511"/>
    <cellStyle name="Style 1 6 2 2 3" xfId="35512"/>
    <cellStyle name="Style 1 6 2 3" xfId="35513"/>
    <cellStyle name="Style 1 6 2 4" xfId="35514"/>
    <cellStyle name="Style 1 6 3" xfId="35515"/>
    <cellStyle name="Style 1 6 3 2" xfId="35516"/>
    <cellStyle name="Style 1 6 3 2 2" xfId="35517"/>
    <cellStyle name="Style 1 6 3 2 3" xfId="35518"/>
    <cellStyle name="Style 1 6 3 3" xfId="35519"/>
    <cellStyle name="Style 1 6 3 4" xfId="35520"/>
    <cellStyle name="Style 1 6 4" xfId="5871"/>
    <cellStyle name="Style 1 6 4 2" xfId="7178"/>
    <cellStyle name="Style 1 6 4 2 2" xfId="35521"/>
    <cellStyle name="Style 1 6 4 2 3" xfId="35522"/>
    <cellStyle name="Style 1 6 4 3" xfId="7180"/>
    <cellStyle name="Style 1 6 4 4" xfId="35523"/>
    <cellStyle name="Style 1 6 5" xfId="5325"/>
    <cellStyle name="Style 1 6 5 2" xfId="35524"/>
    <cellStyle name="Style 1 6 5 2 2" xfId="35525"/>
    <cellStyle name="Style 1 6 5 2 3" xfId="35526"/>
    <cellStyle name="Style 1 6 5 3" xfId="35527"/>
    <cellStyle name="Style 1 6 5 4" xfId="35528"/>
    <cellStyle name="Style 1 6 6" xfId="5329"/>
    <cellStyle name="Style 1 6 6 2" xfId="35529"/>
    <cellStyle name="Style 1 6 6 2 2" xfId="35530"/>
    <cellStyle name="Style 1 6 6 2 3" xfId="35531"/>
    <cellStyle name="Style 1 6 6 3" xfId="35532"/>
    <cellStyle name="Style 1 6 6 4" xfId="35533"/>
    <cellStyle name="Style 1 6 7" xfId="35534"/>
    <cellStyle name="Style 1 6 8" xfId="35535"/>
    <cellStyle name="Style 1 7" xfId="35536"/>
    <cellStyle name="Style 1 7 2" xfId="35537"/>
    <cellStyle name="Style 1 7 2 2" xfId="35538"/>
    <cellStyle name="Style 1 7 2 2 2" xfId="35539"/>
    <cellStyle name="Style 1 7 2 2 3" xfId="35540"/>
    <cellStyle name="Style 1 7 2 3" xfId="35541"/>
    <cellStyle name="Style 1 7 2 4" xfId="35542"/>
    <cellStyle name="Style 1 7 3" xfId="35543"/>
    <cellStyle name="Style 1 7 3 2" xfId="35544"/>
    <cellStyle name="Style 1 7 3 2 2" xfId="35545"/>
    <cellStyle name="Style 1 7 3 2 3" xfId="35546"/>
    <cellStyle name="Style 1 7 3 3" xfId="35547"/>
    <cellStyle name="Style 1 7 3 4" xfId="35548"/>
    <cellStyle name="Style 1 7 4" xfId="4487"/>
    <cellStyle name="Style 1 7 4 2" xfId="4492"/>
    <cellStyle name="Style 1 7 4 2 2" xfId="2037"/>
    <cellStyle name="Style 1 7 4 2 3" xfId="2046"/>
    <cellStyle name="Style 1 7 4 3" xfId="422"/>
    <cellStyle name="Style 1 7 4 4" xfId="427"/>
    <cellStyle name="Style 1 7 5" xfId="4495"/>
    <cellStyle name="Style 1 7 5 2" xfId="4501"/>
    <cellStyle name="Style 1 7 5 2 2" xfId="2920"/>
    <cellStyle name="Style 1 7 5 2 3" xfId="2926"/>
    <cellStyle name="Style 1 7 5 3" xfId="436"/>
    <cellStyle name="Style 1 7 5 4" xfId="442"/>
    <cellStyle name="Style 1 7 6" xfId="4505"/>
    <cellStyle name="Style 1 7 6 2" xfId="4512"/>
    <cellStyle name="Style 1 7 6 2 2" xfId="4521"/>
    <cellStyle name="Style 1 7 6 2 3" xfId="3985"/>
    <cellStyle name="Style 1 7 6 3" xfId="4528"/>
    <cellStyle name="Style 1 7 6 4" xfId="2892"/>
    <cellStyle name="Style 1 7 7" xfId="4549"/>
    <cellStyle name="Style 1 7 8" xfId="4319"/>
    <cellStyle name="Style 1 8" xfId="35549"/>
    <cellStyle name="Style 1 8 2" xfId="35550"/>
    <cellStyle name="Style 1 8 2 2" xfId="35551"/>
    <cellStyle name="Style 1 8 2 2 2" xfId="35552"/>
    <cellStyle name="Style 1 8 2 2 3" xfId="35553"/>
    <cellStyle name="Style 1 8 2 3" xfId="35554"/>
    <cellStyle name="Style 1 8 2 4" xfId="35555"/>
    <cellStyle name="Style 1 8 3" xfId="35556"/>
    <cellStyle name="Style 1 8 3 2" xfId="35557"/>
    <cellStyle name="Style 1 8 3 2 2" xfId="35558"/>
    <cellStyle name="Style 1 8 3 2 3" xfId="35559"/>
    <cellStyle name="Style 1 8 3 3" xfId="35560"/>
    <cellStyle name="Style 1 8 3 4" xfId="35561"/>
    <cellStyle name="Style 1 8 4" xfId="4597"/>
    <cellStyle name="Style 1 8 4 2" xfId="7182"/>
    <cellStyle name="Style 1 8 4 2 2" xfId="35562"/>
    <cellStyle name="Style 1 8 4 2 3" xfId="35563"/>
    <cellStyle name="Style 1 8 4 3" xfId="7184"/>
    <cellStyle name="Style 1 8 4 4" xfId="35564"/>
    <cellStyle name="Style 1 8 5" xfId="4601"/>
    <cellStyle name="Style 1 8 5 2" xfId="35565"/>
    <cellStyle name="Style 1 8 5 2 2" xfId="35566"/>
    <cellStyle name="Style 1 8 5 2 3" xfId="35567"/>
    <cellStyle name="Style 1 8 5 3" xfId="35568"/>
    <cellStyle name="Style 1 8 5 4" xfId="35569"/>
    <cellStyle name="Style 1 8 6" xfId="5340"/>
    <cellStyle name="Style 1 8 6 2" xfId="35570"/>
    <cellStyle name="Style 1 8 6 2 2" xfId="35571"/>
    <cellStyle name="Style 1 8 6 2 3" xfId="35572"/>
    <cellStyle name="Style 1 8 6 3" xfId="35573"/>
    <cellStyle name="Style 1 8 6 4" xfId="35574"/>
    <cellStyle name="Style 1 8 7" xfId="35575"/>
    <cellStyle name="Style 1 8 8" xfId="35576"/>
    <cellStyle name="Style 1 9" xfId="35577"/>
    <cellStyle name="Style 1 9 2" xfId="35578"/>
    <cellStyle name="Style 1 9 2 2" xfId="35579"/>
    <cellStyle name="Style 1 9 2 2 2" xfId="35580"/>
    <cellStyle name="Style 1 9 2 2 3" xfId="35581"/>
    <cellStyle name="Style 1 9 2 3" xfId="35582"/>
    <cellStyle name="Style 1 9 2 4" xfId="35583"/>
    <cellStyle name="Style 1 9 3" xfId="35584"/>
    <cellStyle name="Style 1 9 3 2" xfId="35585"/>
    <cellStyle name="Style 1 9 3 2 2" xfId="35586"/>
    <cellStyle name="Style 1 9 3 2 3" xfId="35587"/>
    <cellStyle name="Style 1 9 3 3" xfId="35588"/>
    <cellStyle name="Style 1 9 3 4" xfId="35589"/>
    <cellStyle name="Style 1 9 4" xfId="4606"/>
    <cellStyle name="Style 1 9 4 2" xfId="7186"/>
    <cellStyle name="Style 1 9 4 2 2" xfId="35590"/>
    <cellStyle name="Style 1 9 4 2 3" xfId="35591"/>
    <cellStyle name="Style 1 9 4 3" xfId="7188"/>
    <cellStyle name="Style 1 9 4 4" xfId="35592"/>
    <cellStyle name="Style 1 9 5" xfId="4610"/>
    <cellStyle name="Style 1 9 5 2" xfId="35593"/>
    <cellStyle name="Style 1 9 5 2 2" xfId="13138"/>
    <cellStyle name="Style 1 9 5 2 3" xfId="27931"/>
    <cellStyle name="Style 1 9 5 3" xfId="35594"/>
    <cellStyle name="Style 1 9 5 4" xfId="35595"/>
    <cellStyle name="Style 1 9 6" xfId="6021"/>
    <cellStyle name="Style 1 9 6 2" xfId="35596"/>
    <cellStyle name="Style 1 9 6 2 2" xfId="13175"/>
    <cellStyle name="Style 1 9 6 2 3" xfId="35597"/>
    <cellStyle name="Style 1 9 6 3" xfId="35598"/>
    <cellStyle name="Style 1 9 6 4" xfId="35599"/>
    <cellStyle name="Style 1 9 7" xfId="35600"/>
    <cellStyle name="Style 1 9 8" xfId="35601"/>
    <cellStyle name="Style 1_031" xfId="35602"/>
    <cellStyle name="Table  - Style6" xfId="35603"/>
    <cellStyle name="Table  - Style6 2" xfId="35604"/>
    <cellStyle name="Table  - Style6 2 2" xfId="35605"/>
    <cellStyle name="Table  - Style6 2 2 2" xfId="34299"/>
    <cellStyle name="Table  - Style6 2 2 3" xfId="34301"/>
    <cellStyle name="Table  - Style6 2 3" xfId="35606"/>
    <cellStyle name="Table  - Style6 2 4" xfId="35607"/>
    <cellStyle name="Table  - Style6 3" xfId="35608"/>
    <cellStyle name="Table  - Style6 3 2" xfId="35609"/>
    <cellStyle name="Table  - Style6 3 2 2" xfId="35610"/>
    <cellStyle name="Table  - Style6 3 2 3" xfId="35611"/>
    <cellStyle name="Table  - Style6 3 3" xfId="35612"/>
    <cellStyle name="Table  - Style6 3 4" xfId="35613"/>
    <cellStyle name="Table  - Style6 4" xfId="35614"/>
    <cellStyle name="Table  - Style6 4 2" xfId="35615"/>
    <cellStyle name="Table  - Style6 4 2 2" xfId="35616"/>
    <cellStyle name="Table  - Style6 4 2 3" xfId="35617"/>
    <cellStyle name="Table  - Style6 4 3" xfId="35618"/>
    <cellStyle name="Table  - Style6 4 4" xfId="35619"/>
    <cellStyle name="Table  - Style6 5" xfId="35620"/>
    <cellStyle name="Table  - Style6 5 2" xfId="35621"/>
    <cellStyle name="Table  - Style6 5 2 2" xfId="35622"/>
    <cellStyle name="Table  - Style6 5 2 3" xfId="35623"/>
    <cellStyle name="Table  - Style6 5 3" xfId="35624"/>
    <cellStyle name="Table  - Style6 5 4" xfId="35625"/>
    <cellStyle name="Table  - Style6 6" xfId="35626"/>
    <cellStyle name="Table  - Style6 6 2" xfId="35627"/>
    <cellStyle name="Table  - Style6 6 2 2" xfId="35628"/>
    <cellStyle name="Table  - Style6 6 2 3" xfId="35629"/>
    <cellStyle name="Table  - Style6 6 3" xfId="35630"/>
    <cellStyle name="Table  - Style6 6 4" xfId="35631"/>
    <cellStyle name="Table  - Style6 7" xfId="35632"/>
    <cellStyle name="Table  - Style6 8" xfId="35633"/>
    <cellStyle name="Table - Style5" xfId="35634"/>
    <cellStyle name="Table - Style5 2" xfId="35635"/>
    <cellStyle name="Table - Style5 2 2" xfId="35636"/>
    <cellStyle name="Table - Style5 2 2 2" xfId="35637"/>
    <cellStyle name="Table - Style5 2 2 3" xfId="35638"/>
    <cellStyle name="Table - Style5 2 3" xfId="35639"/>
    <cellStyle name="Table - Style5 2 4" xfId="35640"/>
    <cellStyle name="Table - Style5 3" xfId="35641"/>
    <cellStyle name="Table - Style5 3 2" xfId="35642"/>
    <cellStyle name="Table - Style5 3 2 2" xfId="35643"/>
    <cellStyle name="Table - Style5 3 2 3" xfId="35644"/>
    <cellStyle name="Table - Style5 3 3" xfId="35645"/>
    <cellStyle name="Table - Style5 3 4" xfId="35646"/>
    <cellStyle name="Table - Style5 4" xfId="35647"/>
    <cellStyle name="Table - Style5 4 2" xfId="35648"/>
    <cellStyle name="Table - Style5 4 2 2" xfId="35649"/>
    <cellStyle name="Table - Style5 4 2 3" xfId="35650"/>
    <cellStyle name="Table - Style5 4 3" xfId="35651"/>
    <cellStyle name="Table - Style5 4 4" xfId="35652"/>
    <cellStyle name="Table - Style5 5" xfId="7374"/>
    <cellStyle name="Table - Style5 5 2" xfId="31695"/>
    <cellStyle name="Table - Style5 5 2 2" xfId="35653"/>
    <cellStyle name="Table - Style5 5 2 3" xfId="35654"/>
    <cellStyle name="Table - Style5 5 3" xfId="31835"/>
    <cellStyle name="Table - Style5 5 4" xfId="35655"/>
    <cellStyle name="Table - Style5 6" xfId="7379"/>
    <cellStyle name="Table - Style5 6 2" xfId="35656"/>
    <cellStyle name="Table - Style5 6 2 2" xfId="35657"/>
    <cellStyle name="Table - Style5 6 2 3" xfId="35658"/>
    <cellStyle name="Table - Style5 6 3" xfId="35659"/>
    <cellStyle name="Table - Style5 6 4" xfId="35660"/>
    <cellStyle name="Table - Style5 7" xfId="23582"/>
    <cellStyle name="Table - Style5 8" xfId="35661"/>
    <cellStyle name="Table - Style6" xfId="35662"/>
    <cellStyle name="Table - Style6 2" xfId="35663"/>
    <cellStyle name="Table - Style6 2 2" xfId="35664"/>
    <cellStyle name="Table - Style6 2 2 2" xfId="35665"/>
    <cellStyle name="Table - Style6 2 2 3" xfId="35666"/>
    <cellStyle name="Table - Style6 2 3" xfId="35667"/>
    <cellStyle name="Table - Style6 2 4" xfId="35668"/>
    <cellStyle name="Table - Style6 3" xfId="35669"/>
    <cellStyle name="Table - Style6 3 2" xfId="35670"/>
    <cellStyle name="Table - Style6 3 2 2" xfId="35671"/>
    <cellStyle name="Table - Style6 3 2 3" xfId="35672"/>
    <cellStyle name="Table - Style6 3 3" xfId="35673"/>
    <cellStyle name="Table - Style6 3 4" xfId="35674"/>
    <cellStyle name="Table - Style6 4" xfId="35675"/>
    <cellStyle name="Table - Style6 4 2" xfId="35676"/>
    <cellStyle name="Table - Style6 4 2 2" xfId="35677"/>
    <cellStyle name="Table - Style6 4 2 3" xfId="35678"/>
    <cellStyle name="Table - Style6 4 3" xfId="35679"/>
    <cellStyle name="Table - Style6 4 4" xfId="35680"/>
    <cellStyle name="Table - Style6 5" xfId="35681"/>
    <cellStyle name="Table - Style6 5 2" xfId="35682"/>
    <cellStyle name="Table - Style6 5 2 2" xfId="35683"/>
    <cellStyle name="Table - Style6 5 2 3" xfId="35684"/>
    <cellStyle name="Table - Style6 5 3" xfId="35685"/>
    <cellStyle name="Table - Style6 5 4" xfId="35686"/>
    <cellStyle name="Table - Style6 6" xfId="35687"/>
    <cellStyle name="Table - Style6 6 2" xfId="35688"/>
    <cellStyle name="Table - Style6 6 2 2" xfId="35689"/>
    <cellStyle name="Table - Style6 6 2 3" xfId="35690"/>
    <cellStyle name="Table - Style6 6 3" xfId="35691"/>
    <cellStyle name="Table - Style6 6 4" xfId="35692"/>
    <cellStyle name="Table - Style6 7" xfId="35694"/>
    <cellStyle name="Table - Style6 8" xfId="35696"/>
    <cellStyle name="Title  - Style1" xfId="35697"/>
    <cellStyle name="Title  - Style1 2" xfId="35698"/>
    <cellStyle name="Title  - Style1 2 2" xfId="35699"/>
    <cellStyle name="Title  - Style1 2 2 2" xfId="35700"/>
    <cellStyle name="Title  - Style1 2 2 3" xfId="35701"/>
    <cellStyle name="Title  - Style1 2 3" xfId="35702"/>
    <cellStyle name="Title  - Style1 2 4" xfId="35703"/>
    <cellStyle name="Title  - Style1 3" xfId="35704"/>
    <cellStyle name="Title  - Style1 3 2" xfId="35705"/>
    <cellStyle name="Title  - Style1 3 2 2" xfId="35706"/>
    <cellStyle name="Title  - Style1 3 2 3" xfId="35707"/>
    <cellStyle name="Title  - Style1 3 3" xfId="35708"/>
    <cellStyle name="Title  - Style1 3 4" xfId="35709"/>
    <cellStyle name="Title  - Style1 4" xfId="35710"/>
    <cellStyle name="Title  - Style1 4 2" xfId="35711"/>
    <cellStyle name="Title  - Style1 4 2 2" xfId="35712"/>
    <cellStyle name="Title  - Style1 4 2 3" xfId="35713"/>
    <cellStyle name="Title  - Style1 4 3" xfId="35714"/>
    <cellStyle name="Title  - Style1 4 4" xfId="35715"/>
    <cellStyle name="Title  - Style1 5" xfId="35716"/>
    <cellStyle name="Title  - Style1 5 2" xfId="35717"/>
    <cellStyle name="Title  - Style1 5 2 2" xfId="35718"/>
    <cellStyle name="Title  - Style1 5 2 3" xfId="35719"/>
    <cellStyle name="Title  - Style1 5 3" xfId="35720"/>
    <cellStyle name="Title  - Style1 5 4" xfId="35721"/>
    <cellStyle name="Title  - Style1 6" xfId="35722"/>
    <cellStyle name="Title  - Style1 6 2" xfId="35723"/>
    <cellStyle name="Title  - Style1 6 2 2" xfId="35724"/>
    <cellStyle name="Title  - Style1 6 2 3" xfId="35725"/>
    <cellStyle name="Title  - Style1 6 3" xfId="35726"/>
    <cellStyle name="Title  - Style1 6 4" xfId="35727"/>
    <cellStyle name="Title  - Style1 7" xfId="35728"/>
    <cellStyle name="Title  - Style1 8" xfId="35729"/>
    <cellStyle name="Title - Style1" xfId="35730"/>
    <cellStyle name="Title - Style1 2" xfId="35731"/>
    <cellStyle name="Title - Style1 2 2" xfId="35732"/>
    <cellStyle name="Title - Style1 2 2 2" xfId="35733"/>
    <cellStyle name="Title - Style1 2 2 3" xfId="35734"/>
    <cellStyle name="Title - Style1 2 3" xfId="35735"/>
    <cellStyle name="Title - Style1 2 4" xfId="35736"/>
    <cellStyle name="Title - Style1 3" xfId="35737"/>
    <cellStyle name="Title - Style1 3 2" xfId="16602"/>
    <cellStyle name="Title - Style1 3 2 2" xfId="35738"/>
    <cellStyle name="Title - Style1 3 2 3" xfId="35739"/>
    <cellStyle name="Title - Style1 3 3" xfId="35740"/>
    <cellStyle name="Title - Style1 3 4" xfId="35741"/>
    <cellStyle name="Title - Style1 4" xfId="35742"/>
    <cellStyle name="Title - Style1 4 2" xfId="35743"/>
    <cellStyle name="Title - Style1 4 2 2" xfId="35744"/>
    <cellStyle name="Title - Style1 4 2 3" xfId="35745"/>
    <cellStyle name="Title - Style1 4 3" xfId="35746"/>
    <cellStyle name="Title - Style1 4 4" xfId="35747"/>
    <cellStyle name="Title - Style1 5" xfId="35748"/>
    <cellStyle name="Title - Style1 5 2" xfId="35749"/>
    <cellStyle name="Title - Style1 5 2 2" xfId="35750"/>
    <cellStyle name="Title - Style1 5 2 3" xfId="35751"/>
    <cellStyle name="Title - Style1 5 3" xfId="35752"/>
    <cellStyle name="Title - Style1 5 4" xfId="35753"/>
    <cellStyle name="Title - Style1 6" xfId="35754"/>
    <cellStyle name="Title - Style1 6 2" xfId="35755"/>
    <cellStyle name="Title - Style1 6 2 2" xfId="35756"/>
    <cellStyle name="Title - Style1 6 2 3" xfId="35757"/>
    <cellStyle name="Title - Style1 6 3" xfId="35758"/>
    <cellStyle name="Title - Style1 6 4" xfId="35759"/>
    <cellStyle name="Title - Style1 7" xfId="35760"/>
    <cellStyle name="Title - Style1 8" xfId="35761"/>
    <cellStyle name="Title - Style6" xfId="35762"/>
    <cellStyle name="Title - Style6 2" xfId="35763"/>
    <cellStyle name="Title - Style6 2 2" xfId="35764"/>
    <cellStyle name="Title - Style6 2 2 2" xfId="35765"/>
    <cellStyle name="Title - Style6 2 2 3" xfId="35766"/>
    <cellStyle name="Title - Style6 2 3" xfId="35767"/>
    <cellStyle name="Title - Style6 2 4" xfId="35768"/>
    <cellStyle name="Title - Style6 3" xfId="35769"/>
    <cellStyle name="Title - Style6 3 2" xfId="35770"/>
    <cellStyle name="Title - Style6 3 2 2" xfId="35771"/>
    <cellStyle name="Title - Style6 3 2 3" xfId="35772"/>
    <cellStyle name="Title - Style6 3 3" xfId="35773"/>
    <cellStyle name="Title - Style6 3 4" xfId="35774"/>
    <cellStyle name="Title - Style6 4" xfId="35775"/>
    <cellStyle name="Title - Style6 4 2" xfId="35776"/>
    <cellStyle name="Title - Style6 4 2 2" xfId="35777"/>
    <cellStyle name="Title - Style6 4 2 3" xfId="35778"/>
    <cellStyle name="Title - Style6 4 3" xfId="35779"/>
    <cellStyle name="Title - Style6 4 4" xfId="35780"/>
    <cellStyle name="Title - Style6 5" xfId="35781"/>
    <cellStyle name="Title - Style6 5 2" xfId="35782"/>
    <cellStyle name="Title - Style6 5 2 2" xfId="35783"/>
    <cellStyle name="Title - Style6 5 2 3" xfId="35784"/>
    <cellStyle name="Title - Style6 5 3" xfId="35785"/>
    <cellStyle name="Title - Style6 5 4" xfId="35786"/>
    <cellStyle name="Title - Style6 6" xfId="35787"/>
    <cellStyle name="Title - Style6 6 2" xfId="35788"/>
    <cellStyle name="Title - Style6 6 2 2" xfId="35789"/>
    <cellStyle name="Title - Style6 6 2 3" xfId="35790"/>
    <cellStyle name="Title - Style6 6 3" xfId="35791"/>
    <cellStyle name="Title - Style6 6 4" xfId="35792"/>
    <cellStyle name="Title - Style6 7" xfId="35793"/>
    <cellStyle name="Title - Style6 8" xfId="35794"/>
    <cellStyle name="Title 10" xfId="35795"/>
    <cellStyle name="Title 10 2" xfId="35796"/>
    <cellStyle name="Title 10 2 2" xfId="35797"/>
    <cellStyle name="Title 10 2 2 2" xfId="35798"/>
    <cellStyle name="Title 10 2 2 3" xfId="35799"/>
    <cellStyle name="Title 10 2 3" xfId="35800"/>
    <cellStyle name="Title 10 2 4" xfId="35801"/>
    <cellStyle name="Title 10 3" xfId="35802"/>
    <cellStyle name="Title 10 3 2" xfId="35803"/>
    <cellStyle name="Title 10 3 2 2" xfId="35804"/>
    <cellStyle name="Title 10 3 2 3" xfId="35805"/>
    <cellStyle name="Title 10 3 3" xfId="35806"/>
    <cellStyle name="Title 10 3 4" xfId="35807"/>
    <cellStyle name="Title 10 4" xfId="35808"/>
    <cellStyle name="Title 10 4 2" xfId="35809"/>
    <cellStyle name="Title 10 4 2 2" xfId="35810"/>
    <cellStyle name="Title 10 4 2 3" xfId="35811"/>
    <cellStyle name="Title 10 4 3" xfId="35812"/>
    <cellStyle name="Title 10 4 4" xfId="35813"/>
    <cellStyle name="Title 10 5" xfId="35814"/>
    <cellStyle name="Title 10 5 2" xfId="35815"/>
    <cellStyle name="Title 10 5 2 2" xfId="35816"/>
    <cellStyle name="Title 10 5 2 3" xfId="35817"/>
    <cellStyle name="Title 10 5 3" xfId="35818"/>
    <cellStyle name="Title 10 5 4" xfId="35819"/>
    <cellStyle name="Title 10 6" xfId="35820"/>
    <cellStyle name="Title 10 6 2" xfId="35821"/>
    <cellStyle name="Title 10 6 2 2" xfId="35822"/>
    <cellStyle name="Title 10 6 2 3" xfId="35823"/>
    <cellStyle name="Title 10 6 3" xfId="35824"/>
    <cellStyle name="Title 10 6 4" xfId="35825"/>
    <cellStyle name="Title 10 7" xfId="35826"/>
    <cellStyle name="Title 10 8" xfId="35827"/>
    <cellStyle name="Title 11" xfId="35828"/>
    <cellStyle name="Title 11 2" xfId="35829"/>
    <cellStyle name="Title 11 2 2" xfId="35830"/>
    <cellStyle name="Title 11 2 2 2" xfId="35831"/>
    <cellStyle name="Title 11 2 2 3" xfId="35832"/>
    <cellStyle name="Title 11 2 3" xfId="35833"/>
    <cellStyle name="Title 11 2 4" xfId="35834"/>
    <cellStyle name="Title 11 3" xfId="35835"/>
    <cellStyle name="Title 11 3 2" xfId="35836"/>
    <cellStyle name="Title 11 3 2 2" xfId="35837"/>
    <cellStyle name="Title 11 3 2 3" xfId="35838"/>
    <cellStyle name="Title 11 3 3" xfId="35839"/>
    <cellStyle name="Title 11 3 4" xfId="35840"/>
    <cellStyle name="Title 11 4" xfId="35841"/>
    <cellStyle name="Title 11 4 2" xfId="35842"/>
    <cellStyle name="Title 11 4 2 2" xfId="25266"/>
    <cellStyle name="Title 11 4 2 3" xfId="25334"/>
    <cellStyle name="Title 11 4 3" xfId="35843"/>
    <cellStyle name="Title 11 4 4" xfId="35844"/>
    <cellStyle name="Title 11 5" xfId="35845"/>
    <cellStyle name="Title 11 5 2" xfId="35846"/>
    <cellStyle name="Title 11 5 2 2" xfId="35847"/>
    <cellStyle name="Title 11 5 2 3" xfId="35848"/>
    <cellStyle name="Title 11 5 3" xfId="35849"/>
    <cellStyle name="Title 11 5 4" xfId="35850"/>
    <cellStyle name="Title 11 6" xfId="35851"/>
    <cellStyle name="Title 11 6 2" xfId="35852"/>
    <cellStyle name="Title 11 6 2 2" xfId="35853"/>
    <cellStyle name="Title 11 6 2 3" xfId="35854"/>
    <cellStyle name="Title 11 6 3" xfId="35855"/>
    <cellStyle name="Title 11 6 4" xfId="35856"/>
    <cellStyle name="Title 11 7" xfId="35857"/>
    <cellStyle name="Title 11 8" xfId="35858"/>
    <cellStyle name="Title 12" xfId="35859"/>
    <cellStyle name="Title 12 2" xfId="35860"/>
    <cellStyle name="Title 12 2 2" xfId="35861"/>
    <cellStyle name="Title 12 2 2 2" xfId="35862"/>
    <cellStyle name="Title 12 2 2 3" xfId="35863"/>
    <cellStyle name="Title 12 2 3" xfId="35864"/>
    <cellStyle name="Title 12 2 4" xfId="35865"/>
    <cellStyle name="Title 12 3" xfId="35866"/>
    <cellStyle name="Title 12 3 2" xfId="35867"/>
    <cellStyle name="Title 12 3 2 2" xfId="35868"/>
    <cellStyle name="Title 12 3 2 3" xfId="35869"/>
    <cellStyle name="Title 12 3 3" xfId="35870"/>
    <cellStyle name="Title 12 3 4" xfId="35871"/>
    <cellStyle name="Title 12 4" xfId="35872"/>
    <cellStyle name="Title 12 4 2" xfId="35873"/>
    <cellStyle name="Title 12 4 2 2" xfId="35874"/>
    <cellStyle name="Title 12 4 2 3" xfId="35875"/>
    <cellStyle name="Title 12 4 3" xfId="35876"/>
    <cellStyle name="Title 12 4 4" xfId="35877"/>
    <cellStyle name="Title 12 5" xfId="35878"/>
    <cellStyle name="Title 12 5 2" xfId="35879"/>
    <cellStyle name="Title 12 5 2 2" xfId="35880"/>
    <cellStyle name="Title 12 5 2 3" xfId="35881"/>
    <cellStyle name="Title 12 5 3" xfId="35882"/>
    <cellStyle name="Title 12 5 4" xfId="35883"/>
    <cellStyle name="Title 12 6" xfId="35884"/>
    <cellStyle name="Title 12 6 2" xfId="35885"/>
    <cellStyle name="Title 12 6 2 2" xfId="35886"/>
    <cellStyle name="Title 12 6 2 3" xfId="35887"/>
    <cellStyle name="Title 12 6 3" xfId="35888"/>
    <cellStyle name="Title 12 6 4" xfId="35889"/>
    <cellStyle name="Title 12 7" xfId="35890"/>
    <cellStyle name="Title 12 8" xfId="35891"/>
    <cellStyle name="Title 13" xfId="35892"/>
    <cellStyle name="Title 13 2" xfId="35893"/>
    <cellStyle name="Title 13 2 2" xfId="35894"/>
    <cellStyle name="Title 13 2 2 2" xfId="35895"/>
    <cellStyle name="Title 13 2 2 3" xfId="35896"/>
    <cellStyle name="Title 13 2 3" xfId="35897"/>
    <cellStyle name="Title 13 2 4" xfId="35898"/>
    <cellStyle name="Title 13 3" xfId="35899"/>
    <cellStyle name="Title 13 3 2" xfId="35900"/>
    <cellStyle name="Title 13 3 2 2" xfId="35901"/>
    <cellStyle name="Title 13 3 2 3" xfId="35902"/>
    <cellStyle name="Title 13 3 3" xfId="35903"/>
    <cellStyle name="Title 13 3 4" xfId="35904"/>
    <cellStyle name="Title 13 4" xfId="35905"/>
    <cellStyle name="Title 13 4 2" xfId="35906"/>
    <cellStyle name="Title 13 4 2 2" xfId="35907"/>
    <cellStyle name="Title 13 4 2 3" xfId="35908"/>
    <cellStyle name="Title 13 4 3" xfId="35909"/>
    <cellStyle name="Title 13 4 4" xfId="35910"/>
    <cellStyle name="Title 13 5" xfId="35911"/>
    <cellStyle name="Title 13 5 2" xfId="35912"/>
    <cellStyle name="Title 13 5 2 2" xfId="35913"/>
    <cellStyle name="Title 13 5 2 3" xfId="35914"/>
    <cellStyle name="Title 13 5 3" xfId="35915"/>
    <cellStyle name="Title 13 5 4" xfId="35916"/>
    <cellStyle name="Title 13 6" xfId="35917"/>
    <cellStyle name="Title 13 6 2" xfId="35918"/>
    <cellStyle name="Title 13 6 2 2" xfId="35919"/>
    <cellStyle name="Title 13 6 2 3" xfId="35920"/>
    <cellStyle name="Title 13 6 3" xfId="35921"/>
    <cellStyle name="Title 13 6 4" xfId="35922"/>
    <cellStyle name="Title 13 7" xfId="35923"/>
    <cellStyle name="Title 13 8" xfId="35924"/>
    <cellStyle name="Title 14" xfId="35925"/>
    <cellStyle name="Title 14 2" xfId="35926"/>
    <cellStyle name="Title 14 2 2" xfId="35927"/>
    <cellStyle name="Title 14 2 2 2" xfId="35928"/>
    <cellStyle name="Title 14 2 2 3" xfId="35929"/>
    <cellStyle name="Title 14 2 3" xfId="35930"/>
    <cellStyle name="Title 14 2 4" xfId="35931"/>
    <cellStyle name="Title 14 3" xfId="35932"/>
    <cellStyle name="Title 14 3 2" xfId="35933"/>
    <cellStyle name="Title 14 3 2 2" xfId="35934"/>
    <cellStyle name="Title 14 3 2 3" xfId="35935"/>
    <cellStyle name="Title 14 3 3" xfId="35936"/>
    <cellStyle name="Title 14 3 4" xfId="35937"/>
    <cellStyle name="Title 14 4" xfId="35938"/>
    <cellStyle name="Title 14 4 2" xfId="35939"/>
    <cellStyle name="Title 14 4 2 2" xfId="35940"/>
    <cellStyle name="Title 14 4 2 3" xfId="35941"/>
    <cellStyle name="Title 14 4 3" xfId="35942"/>
    <cellStyle name="Title 14 4 4" xfId="35943"/>
    <cellStyle name="Title 14 5" xfId="35944"/>
    <cellStyle name="Title 14 5 2" xfId="35945"/>
    <cellStyle name="Title 14 5 2 2" xfId="35946"/>
    <cellStyle name="Title 14 5 2 3" xfId="35947"/>
    <cellStyle name="Title 14 5 3" xfId="35948"/>
    <cellStyle name="Title 14 5 4" xfId="35949"/>
    <cellStyle name="Title 14 6" xfId="35950"/>
    <cellStyle name="Title 14 6 2" xfId="35951"/>
    <cellStyle name="Title 14 6 2 2" xfId="35952"/>
    <cellStyle name="Title 14 6 2 3" xfId="35953"/>
    <cellStyle name="Title 14 6 3" xfId="35954"/>
    <cellStyle name="Title 14 6 4" xfId="35955"/>
    <cellStyle name="Title 14 7" xfId="35956"/>
    <cellStyle name="Title 14 8" xfId="35957"/>
    <cellStyle name="Title 15" xfId="35959"/>
    <cellStyle name="Title 15 2" xfId="35961"/>
    <cellStyle name="Title 15 2 2" xfId="35963"/>
    <cellStyle name="Title 15 2 2 2" xfId="35964"/>
    <cellStyle name="Title 15 2 2 3" xfId="35965"/>
    <cellStyle name="Title 15 2 3" xfId="35967"/>
    <cellStyle name="Title 15 2 4" xfId="35968"/>
    <cellStyle name="Title 15 3" xfId="35970"/>
    <cellStyle name="Title 15 3 2" xfId="35971"/>
    <cellStyle name="Title 15 3 2 2" xfId="35972"/>
    <cellStyle name="Title 15 3 2 3" xfId="35973"/>
    <cellStyle name="Title 15 3 3" xfId="35974"/>
    <cellStyle name="Title 15 3 4" xfId="35975"/>
    <cellStyle name="Title 15 4" xfId="35977"/>
    <cellStyle name="Title 15 4 2" xfId="35978"/>
    <cellStyle name="Title 15 4 2 2" xfId="35979"/>
    <cellStyle name="Title 15 4 2 3" xfId="35980"/>
    <cellStyle name="Title 15 4 3" xfId="35981"/>
    <cellStyle name="Title 15 4 4" xfId="35982"/>
    <cellStyle name="Title 15 5" xfId="35983"/>
    <cellStyle name="Title 15 5 2" xfId="35984"/>
    <cellStyle name="Title 15 5 2 2" xfId="35985"/>
    <cellStyle name="Title 15 5 2 3" xfId="35986"/>
    <cellStyle name="Title 15 5 3" xfId="35987"/>
    <cellStyle name="Title 15 5 4" xfId="35988"/>
    <cellStyle name="Title 15 6" xfId="35989"/>
    <cellStyle name="Title 15 6 2" xfId="35990"/>
    <cellStyle name="Title 15 6 2 2" xfId="35991"/>
    <cellStyle name="Title 15 6 2 3" xfId="35992"/>
    <cellStyle name="Title 15 6 3" xfId="35993"/>
    <cellStyle name="Title 15 6 4" xfId="35994"/>
    <cellStyle name="Title 15 7" xfId="35995"/>
    <cellStyle name="Title 15 8" xfId="35996"/>
    <cellStyle name="Title 16" xfId="35997"/>
    <cellStyle name="Title 16 2" xfId="35998"/>
    <cellStyle name="Title 16 2 2" xfId="35999"/>
    <cellStyle name="Title 16 2 2 2" xfId="36000"/>
    <cellStyle name="Title 16 2 2 3" xfId="36001"/>
    <cellStyle name="Title 16 2 3" xfId="36002"/>
    <cellStyle name="Title 16 2 4" xfId="36003"/>
    <cellStyle name="Title 16 3" xfId="36004"/>
    <cellStyle name="Title 16 3 2" xfId="36005"/>
    <cellStyle name="Title 16 3 2 2" xfId="36006"/>
    <cellStyle name="Title 16 3 2 3" xfId="36007"/>
    <cellStyle name="Title 16 3 3" xfId="36008"/>
    <cellStyle name="Title 16 3 4" xfId="36009"/>
    <cellStyle name="Title 16 4" xfId="36010"/>
    <cellStyle name="Title 16 4 2" xfId="36011"/>
    <cellStyle name="Title 16 4 2 2" xfId="36012"/>
    <cellStyle name="Title 16 4 2 3" xfId="36013"/>
    <cellStyle name="Title 16 4 3" xfId="36014"/>
    <cellStyle name="Title 16 4 4" xfId="36015"/>
    <cellStyle name="Title 16 5" xfId="36016"/>
    <cellStyle name="Title 16 5 2" xfId="36017"/>
    <cellStyle name="Title 16 5 2 2" xfId="36018"/>
    <cellStyle name="Title 16 5 2 3" xfId="36019"/>
    <cellStyle name="Title 16 5 3" xfId="36020"/>
    <cellStyle name="Title 16 5 4" xfId="36021"/>
    <cellStyle name="Title 16 6" xfId="36022"/>
    <cellStyle name="Title 16 6 2" xfId="36023"/>
    <cellStyle name="Title 16 6 2 2" xfId="36024"/>
    <cellStyle name="Title 16 6 2 3" xfId="36025"/>
    <cellStyle name="Title 16 6 3" xfId="36026"/>
    <cellStyle name="Title 16 6 4" xfId="36027"/>
    <cellStyle name="Title 16 7" xfId="36028"/>
    <cellStyle name="Title 16 8" xfId="36029"/>
    <cellStyle name="Title 17" xfId="36030"/>
    <cellStyle name="Title 17 2" xfId="36031"/>
    <cellStyle name="Title 17 2 2" xfId="36032"/>
    <cellStyle name="Title 17 2 3" xfId="36033"/>
    <cellStyle name="Title 17 3" xfId="36034"/>
    <cellStyle name="Title 17 4" xfId="36035"/>
    <cellStyle name="Title 18" xfId="36036"/>
    <cellStyle name="Title 18 2" xfId="36037"/>
    <cellStyle name="Title 18 2 2" xfId="35693"/>
    <cellStyle name="Title 18 2 3" xfId="35695"/>
    <cellStyle name="Title 18 3" xfId="36038"/>
    <cellStyle name="Title 18 4" xfId="36039"/>
    <cellStyle name="Title 19" xfId="36040"/>
    <cellStyle name="Title 19 2" xfId="36041"/>
    <cellStyle name="Title 19 2 2" xfId="36042"/>
    <cellStyle name="Title 19 2 3" xfId="3609"/>
    <cellStyle name="Title 19 3" xfId="36043"/>
    <cellStyle name="Title 19 4" xfId="36044"/>
    <cellStyle name="Title 2" xfId="36045"/>
    <cellStyle name="Title 2 10" xfId="36046"/>
    <cellStyle name="Title 2 10 2" xfId="36047"/>
    <cellStyle name="Title 2 10 2 2" xfId="36048"/>
    <cellStyle name="Title 2 10 2 2 2" xfId="36049"/>
    <cellStyle name="Title 2 10 2 2 3" xfId="36050"/>
    <cellStyle name="Title 2 10 2 3" xfId="36051"/>
    <cellStyle name="Title 2 10 2 4" xfId="36052"/>
    <cellStyle name="Title 2 10 3" xfId="36053"/>
    <cellStyle name="Title 2 10 3 2" xfId="36054"/>
    <cellStyle name="Title 2 10 3 2 2" xfId="36055"/>
    <cellStyle name="Title 2 10 3 2 3" xfId="36056"/>
    <cellStyle name="Title 2 10 3 3" xfId="36057"/>
    <cellStyle name="Title 2 10 3 4" xfId="36058"/>
    <cellStyle name="Title 2 10 4" xfId="36059"/>
    <cellStyle name="Title 2 10 4 2" xfId="36060"/>
    <cellStyle name="Title 2 10 4 2 2" xfId="36061"/>
    <cellStyle name="Title 2 10 4 2 3" xfId="36062"/>
    <cellStyle name="Title 2 10 4 3" xfId="36063"/>
    <cellStyle name="Title 2 10 4 4" xfId="36064"/>
    <cellStyle name="Title 2 10 5" xfId="36065"/>
    <cellStyle name="Title 2 10 5 2" xfId="36066"/>
    <cellStyle name="Title 2 10 5 2 2" xfId="36067"/>
    <cellStyle name="Title 2 10 5 2 3" xfId="36068"/>
    <cellStyle name="Title 2 10 5 3" xfId="36069"/>
    <cellStyle name="Title 2 10 5 4" xfId="36070"/>
    <cellStyle name="Title 2 10 6" xfId="36071"/>
    <cellStyle name="Title 2 10 6 2" xfId="36072"/>
    <cellStyle name="Title 2 10 6 2 2" xfId="36073"/>
    <cellStyle name="Title 2 10 6 2 3" xfId="36074"/>
    <cellStyle name="Title 2 10 6 3" xfId="36075"/>
    <cellStyle name="Title 2 10 6 4" xfId="36076"/>
    <cellStyle name="Title 2 10 7" xfId="36077"/>
    <cellStyle name="Title 2 10 8" xfId="36078"/>
    <cellStyle name="Title 2 11" xfId="36079"/>
    <cellStyle name="Title 2 11 2" xfId="36080"/>
    <cellStyle name="Title 2 11 2 2" xfId="36081"/>
    <cellStyle name="Title 2 11 2 2 2" xfId="36082"/>
    <cellStyle name="Title 2 11 2 2 3" xfId="36083"/>
    <cellStyle name="Title 2 11 2 3" xfId="36084"/>
    <cellStyle name="Title 2 11 2 4" xfId="36085"/>
    <cellStyle name="Title 2 11 3" xfId="36086"/>
    <cellStyle name="Title 2 11 3 2" xfId="36087"/>
    <cellStyle name="Title 2 11 3 2 2" xfId="36088"/>
    <cellStyle name="Title 2 11 3 2 3" xfId="36089"/>
    <cellStyle name="Title 2 11 3 3" xfId="36090"/>
    <cellStyle name="Title 2 11 3 4" xfId="36091"/>
    <cellStyle name="Title 2 11 4" xfId="36092"/>
    <cellStyle name="Title 2 11 4 2" xfId="36093"/>
    <cellStyle name="Title 2 11 4 2 2" xfId="36094"/>
    <cellStyle name="Title 2 11 4 2 3" xfId="36095"/>
    <cellStyle name="Title 2 11 4 3" xfId="36096"/>
    <cellStyle name="Title 2 11 4 4" xfId="36097"/>
    <cellStyle name="Title 2 11 5" xfId="36098"/>
    <cellStyle name="Title 2 11 5 2" xfId="36099"/>
    <cellStyle name="Title 2 11 5 2 2" xfId="36100"/>
    <cellStyle name="Title 2 11 5 2 3" xfId="36101"/>
    <cellStyle name="Title 2 11 5 3" xfId="36102"/>
    <cellStyle name="Title 2 11 5 4" xfId="36103"/>
    <cellStyle name="Title 2 11 6" xfId="36104"/>
    <cellStyle name="Title 2 11 6 2" xfId="36105"/>
    <cellStyle name="Title 2 11 6 2 2" xfId="36106"/>
    <cellStyle name="Title 2 11 6 2 3" xfId="36107"/>
    <cellStyle name="Title 2 11 6 3" xfId="36108"/>
    <cellStyle name="Title 2 11 6 4" xfId="36109"/>
    <cellStyle name="Title 2 11 7" xfId="36110"/>
    <cellStyle name="Title 2 11 8" xfId="36111"/>
    <cellStyle name="Title 2 12" xfId="36112"/>
    <cellStyle name="Title 2 12 2" xfId="36113"/>
    <cellStyle name="Title 2 12 2 2" xfId="36114"/>
    <cellStyle name="Title 2 12 2 2 2" xfId="36115"/>
    <cellStyle name="Title 2 12 2 2 3" xfId="36116"/>
    <cellStyle name="Title 2 12 2 3" xfId="36117"/>
    <cellStyle name="Title 2 12 2 4" xfId="36118"/>
    <cellStyle name="Title 2 12 3" xfId="36119"/>
    <cellStyle name="Title 2 12 3 2" xfId="36120"/>
    <cellStyle name="Title 2 12 3 2 2" xfId="36121"/>
    <cellStyle name="Title 2 12 3 2 3" xfId="36122"/>
    <cellStyle name="Title 2 12 3 3" xfId="36123"/>
    <cellStyle name="Title 2 12 3 4" xfId="36124"/>
    <cellStyle name="Title 2 12 4" xfId="36125"/>
    <cellStyle name="Title 2 12 4 2" xfId="36126"/>
    <cellStyle name="Title 2 12 4 2 2" xfId="36127"/>
    <cellStyle name="Title 2 12 4 2 3" xfId="36128"/>
    <cellStyle name="Title 2 12 4 3" xfId="36129"/>
    <cellStyle name="Title 2 12 4 4" xfId="36130"/>
    <cellStyle name="Title 2 12 5" xfId="36131"/>
    <cellStyle name="Title 2 12 5 2" xfId="36132"/>
    <cellStyle name="Title 2 12 5 2 2" xfId="36133"/>
    <cellStyle name="Title 2 12 5 2 3" xfId="36134"/>
    <cellStyle name="Title 2 12 5 3" xfId="36135"/>
    <cellStyle name="Title 2 12 5 4" xfId="36136"/>
    <cellStyle name="Title 2 12 6" xfId="34087"/>
    <cellStyle name="Title 2 12 6 2" xfId="36137"/>
    <cellStyle name="Title 2 12 6 2 2" xfId="36138"/>
    <cellStyle name="Title 2 12 6 2 3" xfId="36139"/>
    <cellStyle name="Title 2 12 6 3" xfId="36140"/>
    <cellStyle name="Title 2 12 6 4" xfId="36141"/>
    <cellStyle name="Title 2 12 7" xfId="34089"/>
    <cellStyle name="Title 2 12 8" xfId="36142"/>
    <cellStyle name="Title 2 13" xfId="36143"/>
    <cellStyle name="Title 2 13 2" xfId="36144"/>
    <cellStyle name="Title 2 13 2 2" xfId="36145"/>
    <cellStyle name="Title 2 13 2 2 2" xfId="36146"/>
    <cellStyle name="Title 2 13 2 2 3" xfId="36147"/>
    <cellStyle name="Title 2 13 2 3" xfId="36148"/>
    <cellStyle name="Title 2 13 2 4" xfId="36149"/>
    <cellStyle name="Title 2 13 3" xfId="36150"/>
    <cellStyle name="Title 2 13 3 2" xfId="36151"/>
    <cellStyle name="Title 2 13 3 2 2" xfId="36152"/>
    <cellStyle name="Title 2 13 3 2 3" xfId="36153"/>
    <cellStyle name="Title 2 13 3 3" xfId="36154"/>
    <cellStyle name="Title 2 13 3 4" xfId="36155"/>
    <cellStyle name="Title 2 13 4" xfId="36156"/>
    <cellStyle name="Title 2 13 4 2" xfId="36157"/>
    <cellStyle name="Title 2 13 4 2 2" xfId="36158"/>
    <cellStyle name="Title 2 13 4 2 3" xfId="36159"/>
    <cellStyle name="Title 2 13 4 3" xfId="36160"/>
    <cellStyle name="Title 2 13 4 4" xfId="36161"/>
    <cellStyle name="Title 2 13 5" xfId="36162"/>
    <cellStyle name="Title 2 13 5 2" xfId="36163"/>
    <cellStyle name="Title 2 13 5 2 2" xfId="36164"/>
    <cellStyle name="Title 2 13 5 2 3" xfId="36165"/>
    <cellStyle name="Title 2 13 5 3" xfId="36166"/>
    <cellStyle name="Title 2 13 5 4" xfId="36167"/>
    <cellStyle name="Title 2 13 6" xfId="36168"/>
    <cellStyle name="Title 2 13 6 2" xfId="36169"/>
    <cellStyle name="Title 2 13 6 2 2" xfId="36170"/>
    <cellStyle name="Title 2 13 6 2 3" xfId="36171"/>
    <cellStyle name="Title 2 13 6 3" xfId="36172"/>
    <cellStyle name="Title 2 13 6 4" xfId="36173"/>
    <cellStyle name="Title 2 13 7" xfId="36174"/>
    <cellStyle name="Title 2 13 8" xfId="36175"/>
    <cellStyle name="Title 2 14" xfId="36176"/>
    <cellStyle name="Title 2 14 2" xfId="36177"/>
    <cellStyle name="Title 2 14 2 2" xfId="36178"/>
    <cellStyle name="Title 2 14 2 2 2" xfId="36179"/>
    <cellStyle name="Title 2 14 2 2 3" xfId="36180"/>
    <cellStyle name="Title 2 14 2 3" xfId="36181"/>
    <cellStyle name="Title 2 14 2 4" xfId="36182"/>
    <cellStyle name="Title 2 14 3" xfId="36183"/>
    <cellStyle name="Title 2 14 3 2" xfId="36184"/>
    <cellStyle name="Title 2 14 3 2 2" xfId="36185"/>
    <cellStyle name="Title 2 14 3 2 3" xfId="36186"/>
    <cellStyle name="Title 2 14 3 3" xfId="36187"/>
    <cellStyle name="Title 2 14 3 4" xfId="36188"/>
    <cellStyle name="Title 2 14 4" xfId="36189"/>
    <cellStyle name="Title 2 14 4 2" xfId="36190"/>
    <cellStyle name="Title 2 14 4 2 2" xfId="36191"/>
    <cellStyle name="Title 2 14 4 2 3" xfId="36192"/>
    <cellStyle name="Title 2 14 4 3" xfId="36193"/>
    <cellStyle name="Title 2 14 4 4" xfId="36194"/>
    <cellStyle name="Title 2 14 5" xfId="36195"/>
    <cellStyle name="Title 2 14 5 2" xfId="36196"/>
    <cellStyle name="Title 2 14 5 2 2" xfId="36197"/>
    <cellStyle name="Title 2 14 5 2 3" xfId="36198"/>
    <cellStyle name="Title 2 14 5 3" xfId="36199"/>
    <cellStyle name="Title 2 14 5 4" xfId="36200"/>
    <cellStyle name="Title 2 14 6" xfId="36201"/>
    <cellStyle name="Title 2 14 6 2" xfId="36202"/>
    <cellStyle name="Title 2 14 6 2 2" xfId="36203"/>
    <cellStyle name="Title 2 14 6 2 3" xfId="36204"/>
    <cellStyle name="Title 2 14 6 3" xfId="36205"/>
    <cellStyle name="Title 2 14 6 4" xfId="36206"/>
    <cellStyle name="Title 2 14 7" xfId="36207"/>
    <cellStyle name="Title 2 14 8" xfId="36208"/>
    <cellStyle name="Title 2 15" xfId="36210"/>
    <cellStyle name="Title 2 15 2" xfId="36211"/>
    <cellStyle name="Title 2 15 2 2" xfId="36212"/>
    <cellStyle name="Title 2 15 2 3" xfId="36213"/>
    <cellStyle name="Title 2 15 3" xfId="36214"/>
    <cellStyle name="Title 2 15 4" xfId="36215"/>
    <cellStyle name="Title 2 16" xfId="36217"/>
    <cellStyle name="Title 2 16 2" xfId="36218"/>
    <cellStyle name="Title 2 16 2 2" xfId="36219"/>
    <cellStyle name="Title 2 16 2 3" xfId="36220"/>
    <cellStyle name="Title 2 16 3" xfId="36221"/>
    <cellStyle name="Title 2 16 4" xfId="36222"/>
    <cellStyle name="Title 2 17" xfId="36223"/>
    <cellStyle name="Title 2 17 2" xfId="36225"/>
    <cellStyle name="Title 2 17 2 2" xfId="36227"/>
    <cellStyle name="Title 2 17 2 3" xfId="36229"/>
    <cellStyle name="Title 2 17 3" xfId="36230"/>
    <cellStyle name="Title 2 17 4" xfId="36231"/>
    <cellStyle name="Title 2 18" xfId="36232"/>
    <cellStyle name="Title 2 18 2" xfId="7246"/>
    <cellStyle name="Title 2 18 2 2" xfId="7249"/>
    <cellStyle name="Title 2 18 2 3" xfId="7255"/>
    <cellStyle name="Title 2 18 3" xfId="7261"/>
    <cellStyle name="Title 2 18 4" xfId="7301"/>
    <cellStyle name="Title 2 19" xfId="36233"/>
    <cellStyle name="Title 2 19 2" xfId="26492"/>
    <cellStyle name="Title 2 19 2 2" xfId="26494"/>
    <cellStyle name="Title 2 19 2 3" xfId="26496"/>
    <cellStyle name="Title 2 19 3" xfId="26498"/>
    <cellStyle name="Title 2 19 4" xfId="21070"/>
    <cellStyle name="Title 2 2" xfId="36234"/>
    <cellStyle name="Title 2 2 2" xfId="36235"/>
    <cellStyle name="Title 2 2 2 2" xfId="9768"/>
    <cellStyle name="Title 2 2 2 2 2" xfId="9770"/>
    <cellStyle name="Title 2 2 2 2 3" xfId="9581"/>
    <cellStyle name="Title 2 2 2 3" xfId="9773"/>
    <cellStyle name="Title 2 2 2 4" xfId="9775"/>
    <cellStyle name="Title 2 2 3" xfId="36236"/>
    <cellStyle name="Title 2 2 3 2" xfId="21882"/>
    <cellStyle name="Title 2 2 3 2 2" xfId="30529"/>
    <cellStyle name="Title 2 2 3 2 3" xfId="36237"/>
    <cellStyle name="Title 2 2 3 3" xfId="36238"/>
    <cellStyle name="Title 2 2 3 4" xfId="36239"/>
    <cellStyle name="Title 2 2 4" xfId="36240"/>
    <cellStyle name="Title 2 2 4 2" xfId="21886"/>
    <cellStyle name="Title 2 2 4 2 2" xfId="36241"/>
    <cellStyle name="Title 2 2 4 2 3" xfId="36242"/>
    <cellStyle name="Title 2 2 4 3" xfId="36243"/>
    <cellStyle name="Title 2 2 4 4" xfId="36244"/>
    <cellStyle name="Title 2 2 5" xfId="36245"/>
    <cellStyle name="Title 2 2 5 2" xfId="17198"/>
    <cellStyle name="Title 2 2 5 2 2" xfId="36246"/>
    <cellStyle name="Title 2 2 5 2 3" xfId="36247"/>
    <cellStyle name="Title 2 2 5 3" xfId="36248"/>
    <cellStyle name="Title 2 2 5 4" xfId="36249"/>
    <cellStyle name="Title 2 2 6" xfId="36250"/>
    <cellStyle name="Title 2 2 6 2" xfId="36251"/>
    <cellStyle name="Title 2 2 6 2 2" xfId="36252"/>
    <cellStyle name="Title 2 2 6 2 3" xfId="36253"/>
    <cellStyle name="Title 2 2 6 3" xfId="36254"/>
    <cellStyle name="Title 2 2 6 4" xfId="36255"/>
    <cellStyle name="Title 2 2 7" xfId="36256"/>
    <cellStyle name="Title 2 2 8" xfId="36257"/>
    <cellStyle name="Title 2 20" xfId="36209"/>
    <cellStyle name="Title 2 21" xfId="36216"/>
    <cellStyle name="Title 2 3" xfId="36258"/>
    <cellStyle name="Title 2 3 2" xfId="36259"/>
    <cellStyle name="Title 2 3 2 2" xfId="9816"/>
    <cellStyle name="Title 2 3 2 2 2" xfId="6822"/>
    <cellStyle name="Title 2 3 2 2 3" xfId="6827"/>
    <cellStyle name="Title 2 3 2 3" xfId="9818"/>
    <cellStyle name="Title 2 3 2 4" xfId="9820"/>
    <cellStyle name="Title 2 3 3" xfId="36260"/>
    <cellStyle name="Title 2 3 3 2" xfId="36261"/>
    <cellStyle name="Title 2 3 3 2 2" xfId="36262"/>
    <cellStyle name="Title 2 3 3 2 3" xfId="36263"/>
    <cellStyle name="Title 2 3 3 3" xfId="36264"/>
    <cellStyle name="Title 2 3 3 4" xfId="36265"/>
    <cellStyle name="Title 2 3 4" xfId="36266"/>
    <cellStyle name="Title 2 3 4 2" xfId="36267"/>
    <cellStyle name="Title 2 3 4 2 2" xfId="12329"/>
    <cellStyle name="Title 2 3 4 2 3" xfId="12332"/>
    <cellStyle name="Title 2 3 4 3" xfId="36268"/>
    <cellStyle name="Title 2 3 4 4" xfId="36269"/>
    <cellStyle name="Title 2 3 5" xfId="36270"/>
    <cellStyle name="Title 2 3 5 2" xfId="36271"/>
    <cellStyle name="Title 2 3 5 2 2" xfId="36272"/>
    <cellStyle name="Title 2 3 5 2 3" xfId="36273"/>
    <cellStyle name="Title 2 3 5 3" xfId="36274"/>
    <cellStyle name="Title 2 3 5 4" xfId="36275"/>
    <cellStyle name="Title 2 3 6" xfId="36276"/>
    <cellStyle name="Title 2 3 6 2" xfId="36277"/>
    <cellStyle name="Title 2 3 6 2 2" xfId="36278"/>
    <cellStyle name="Title 2 3 6 2 3" xfId="36279"/>
    <cellStyle name="Title 2 3 6 3" xfId="36280"/>
    <cellStyle name="Title 2 3 6 4" xfId="36281"/>
    <cellStyle name="Title 2 3 7" xfId="36282"/>
    <cellStyle name="Title 2 3 8" xfId="36283"/>
    <cellStyle name="Title 2 4" xfId="36284"/>
    <cellStyle name="Title 2 4 2" xfId="36285"/>
    <cellStyle name="Title 2 4 2 2" xfId="9858"/>
    <cellStyle name="Title 2 4 2 2 2" xfId="9860"/>
    <cellStyle name="Title 2 4 2 2 3" xfId="9862"/>
    <cellStyle name="Title 2 4 2 3" xfId="9864"/>
    <cellStyle name="Title 2 4 2 4" xfId="9866"/>
    <cellStyle name="Title 2 4 3" xfId="36286"/>
    <cellStyle name="Title 2 4 3 2" xfId="36287"/>
    <cellStyle name="Title 2 4 3 2 2" xfId="36288"/>
    <cellStyle name="Title 2 4 3 2 3" xfId="36289"/>
    <cellStyle name="Title 2 4 3 3" xfId="36290"/>
    <cellStyle name="Title 2 4 3 4" xfId="36291"/>
    <cellStyle name="Title 2 4 4" xfId="36292"/>
    <cellStyle name="Title 2 4 4 2" xfId="36293"/>
    <cellStyle name="Title 2 4 4 2 2" xfId="36294"/>
    <cellStyle name="Title 2 4 4 2 3" xfId="36295"/>
    <cellStyle name="Title 2 4 4 3" xfId="36296"/>
    <cellStyle name="Title 2 4 4 4" xfId="36297"/>
    <cellStyle name="Title 2 4 5" xfId="36298"/>
    <cellStyle name="Title 2 4 5 2" xfId="36299"/>
    <cellStyle name="Title 2 4 5 2 2" xfId="36300"/>
    <cellStyle name="Title 2 4 5 2 3" xfId="36301"/>
    <cellStyle name="Title 2 4 5 3" xfId="36302"/>
    <cellStyle name="Title 2 4 5 4" xfId="36303"/>
    <cellStyle name="Title 2 4 6" xfId="36304"/>
    <cellStyle name="Title 2 4 6 2" xfId="36305"/>
    <cellStyle name="Title 2 4 6 2 2" xfId="36306"/>
    <cellStyle name="Title 2 4 6 2 3" xfId="36307"/>
    <cellStyle name="Title 2 4 6 3" xfId="36308"/>
    <cellStyle name="Title 2 4 6 4" xfId="36309"/>
    <cellStyle name="Title 2 4 7" xfId="36310"/>
    <cellStyle name="Title 2 4 8" xfId="36311"/>
    <cellStyle name="Title 2 5" xfId="36312"/>
    <cellStyle name="Title 2 5 2" xfId="36313"/>
    <cellStyle name="Title 2 5 2 2" xfId="21823"/>
    <cellStyle name="Title 2 5 2 2 2" xfId="36314"/>
    <cellStyle name="Title 2 5 2 2 3" xfId="36315"/>
    <cellStyle name="Title 2 5 2 3" xfId="36316"/>
    <cellStyle name="Title 2 5 2 4" xfId="36317"/>
    <cellStyle name="Title 2 5 3" xfId="36318"/>
    <cellStyle name="Title 2 5 3 2" xfId="21827"/>
    <cellStyle name="Title 2 5 3 2 2" xfId="36319"/>
    <cellStyle name="Title 2 5 3 2 3" xfId="36320"/>
    <cellStyle name="Title 2 5 3 3" xfId="36321"/>
    <cellStyle name="Title 2 5 3 4" xfId="36322"/>
    <cellStyle name="Title 2 5 4" xfId="36323"/>
    <cellStyle name="Title 2 5 4 2" xfId="36324"/>
    <cellStyle name="Title 2 5 4 2 2" xfId="36325"/>
    <cellStyle name="Title 2 5 4 2 3" xfId="36326"/>
    <cellStyle name="Title 2 5 4 3" xfId="36327"/>
    <cellStyle name="Title 2 5 4 4" xfId="36328"/>
    <cellStyle name="Title 2 5 5" xfId="36329"/>
    <cellStyle name="Title 2 5 5 2" xfId="36330"/>
    <cellStyle name="Title 2 5 5 2 2" xfId="36331"/>
    <cellStyle name="Title 2 5 5 2 3" xfId="36332"/>
    <cellStyle name="Title 2 5 5 3" xfId="36333"/>
    <cellStyle name="Title 2 5 5 4" xfId="36334"/>
    <cellStyle name="Title 2 5 6" xfId="36335"/>
    <cellStyle name="Title 2 5 6 2" xfId="36336"/>
    <cellStyle name="Title 2 5 6 2 2" xfId="36337"/>
    <cellStyle name="Title 2 5 6 2 3" xfId="36338"/>
    <cellStyle name="Title 2 5 6 3" xfId="36339"/>
    <cellStyle name="Title 2 5 6 4" xfId="36340"/>
    <cellStyle name="Title 2 5 7" xfId="36341"/>
    <cellStyle name="Title 2 5 8" xfId="36342"/>
    <cellStyle name="Title 2 6" xfId="36343"/>
    <cellStyle name="Title 2 6 2" xfId="36344"/>
    <cellStyle name="Title 2 6 2 2" xfId="36345"/>
    <cellStyle name="Title 2 6 2 2 2" xfId="36346"/>
    <cellStyle name="Title 2 6 2 2 3" xfId="36347"/>
    <cellStyle name="Title 2 6 2 3" xfId="36348"/>
    <cellStyle name="Title 2 6 2 4" xfId="36349"/>
    <cellStyle name="Title 2 6 3" xfId="36350"/>
    <cellStyle name="Title 2 6 3 2" xfId="36351"/>
    <cellStyle name="Title 2 6 3 2 2" xfId="36352"/>
    <cellStyle name="Title 2 6 3 2 3" xfId="36353"/>
    <cellStyle name="Title 2 6 3 3" xfId="36354"/>
    <cellStyle name="Title 2 6 3 4" xfId="36355"/>
    <cellStyle name="Title 2 6 4" xfId="36356"/>
    <cellStyle name="Title 2 6 4 2" xfId="36357"/>
    <cellStyle name="Title 2 6 4 2 2" xfId="36358"/>
    <cellStyle name="Title 2 6 4 2 3" xfId="36359"/>
    <cellStyle name="Title 2 6 4 3" xfId="36360"/>
    <cellStyle name="Title 2 6 4 4" xfId="36361"/>
    <cellStyle name="Title 2 6 5" xfId="36362"/>
    <cellStyle name="Title 2 6 5 2" xfId="36363"/>
    <cellStyle name="Title 2 6 5 2 2" xfId="36364"/>
    <cellStyle name="Title 2 6 5 2 3" xfId="36365"/>
    <cellStyle name="Title 2 6 5 3" xfId="36366"/>
    <cellStyle name="Title 2 6 5 4" xfId="36367"/>
    <cellStyle name="Title 2 6 6" xfId="36368"/>
    <cellStyle name="Title 2 6 6 2" xfId="36369"/>
    <cellStyle name="Title 2 6 6 2 2" xfId="36370"/>
    <cellStyle name="Title 2 6 6 2 3" xfId="36371"/>
    <cellStyle name="Title 2 6 6 3" xfId="36372"/>
    <cellStyle name="Title 2 6 6 4" xfId="36373"/>
    <cellStyle name="Title 2 6 7" xfId="36374"/>
    <cellStyle name="Title 2 6 8" xfId="36375"/>
    <cellStyle name="Title 2 7" xfId="36376"/>
    <cellStyle name="Title 2 7 2" xfId="36377"/>
    <cellStyle name="Title 2 7 2 2" xfId="36378"/>
    <cellStyle name="Title 2 7 2 2 2" xfId="36379"/>
    <cellStyle name="Title 2 7 2 2 3" xfId="36380"/>
    <cellStyle name="Title 2 7 2 3" xfId="36381"/>
    <cellStyle name="Title 2 7 2 4" xfId="36382"/>
    <cellStyle name="Title 2 7 3" xfId="36383"/>
    <cellStyle name="Title 2 7 3 2" xfId="36384"/>
    <cellStyle name="Title 2 7 3 2 2" xfId="36385"/>
    <cellStyle name="Title 2 7 3 2 3" xfId="36386"/>
    <cellStyle name="Title 2 7 3 3" xfId="36387"/>
    <cellStyle name="Title 2 7 3 4" xfId="36388"/>
    <cellStyle name="Title 2 7 4" xfId="36389"/>
    <cellStyle name="Title 2 7 4 2" xfId="36390"/>
    <cellStyle name="Title 2 7 4 2 2" xfId="6686"/>
    <cellStyle name="Title 2 7 4 2 3" xfId="6689"/>
    <cellStyle name="Title 2 7 4 3" xfId="36391"/>
    <cellStyle name="Title 2 7 4 4" xfId="36392"/>
    <cellStyle name="Title 2 7 5" xfId="36393"/>
    <cellStyle name="Title 2 7 5 2" xfId="19787"/>
    <cellStyle name="Title 2 7 5 2 2" xfId="36394"/>
    <cellStyle name="Title 2 7 5 2 3" xfId="36395"/>
    <cellStyle name="Title 2 7 5 3" xfId="36396"/>
    <cellStyle name="Title 2 7 5 4" xfId="36397"/>
    <cellStyle name="Title 2 7 6" xfId="36398"/>
    <cellStyle name="Title 2 7 6 2" xfId="36399"/>
    <cellStyle name="Title 2 7 6 2 2" xfId="36400"/>
    <cellStyle name="Title 2 7 6 2 3" xfId="36401"/>
    <cellStyle name="Title 2 7 6 3" xfId="36402"/>
    <cellStyle name="Title 2 7 6 4" xfId="36403"/>
    <cellStyle name="Title 2 7 7" xfId="36404"/>
    <cellStyle name="Title 2 7 8" xfId="36405"/>
    <cellStyle name="Title 2 8" xfId="36406"/>
    <cellStyle name="Title 2 8 2" xfId="36407"/>
    <cellStyle name="Title 2 8 2 2" xfId="36408"/>
    <cellStyle name="Title 2 8 2 2 2" xfId="36409"/>
    <cellStyle name="Title 2 8 2 2 3" xfId="36410"/>
    <cellStyle name="Title 2 8 2 3" xfId="36411"/>
    <cellStyle name="Title 2 8 2 4" xfId="36412"/>
    <cellStyle name="Title 2 8 3" xfId="36413"/>
    <cellStyle name="Title 2 8 3 2" xfId="36414"/>
    <cellStyle name="Title 2 8 3 2 2" xfId="36415"/>
    <cellStyle name="Title 2 8 3 2 3" xfId="36416"/>
    <cellStyle name="Title 2 8 3 3" xfId="36417"/>
    <cellStyle name="Title 2 8 3 4" xfId="36418"/>
    <cellStyle name="Title 2 8 4" xfId="36419"/>
    <cellStyle name="Title 2 8 4 2" xfId="36420"/>
    <cellStyle name="Title 2 8 4 2 2" xfId="36421"/>
    <cellStyle name="Title 2 8 4 2 3" xfId="36422"/>
    <cellStyle name="Title 2 8 4 3" xfId="36423"/>
    <cellStyle name="Title 2 8 4 4" xfId="36424"/>
    <cellStyle name="Title 2 8 5" xfId="36425"/>
    <cellStyle name="Title 2 8 5 2" xfId="13066"/>
    <cellStyle name="Title 2 8 5 2 2" xfId="36426"/>
    <cellStyle name="Title 2 8 5 2 3" xfId="36427"/>
    <cellStyle name="Title 2 8 5 3" xfId="36428"/>
    <cellStyle name="Title 2 8 5 4" xfId="36429"/>
    <cellStyle name="Title 2 8 6" xfId="36430"/>
    <cellStyle name="Title 2 8 6 2" xfId="36431"/>
    <cellStyle name="Title 2 8 6 2 2" xfId="36432"/>
    <cellStyle name="Title 2 8 6 2 3" xfId="36433"/>
    <cellStyle name="Title 2 8 6 3" xfId="36434"/>
    <cellStyle name="Title 2 8 6 4" xfId="36435"/>
    <cellStyle name="Title 2 8 7" xfId="36436"/>
    <cellStyle name="Title 2 8 8" xfId="36437"/>
    <cellStyle name="Title 2 9" xfId="36438"/>
    <cellStyle name="Title 2 9 2" xfId="20914"/>
    <cellStyle name="Title 2 9 2 2" xfId="36439"/>
    <cellStyle name="Title 2 9 2 2 2" xfId="36440"/>
    <cellStyle name="Title 2 9 2 2 3" xfId="36441"/>
    <cellStyle name="Title 2 9 2 3" xfId="36442"/>
    <cellStyle name="Title 2 9 2 4" xfId="36443"/>
    <cellStyle name="Title 2 9 3" xfId="36444"/>
    <cellStyle name="Title 2 9 3 2" xfId="36445"/>
    <cellStyle name="Title 2 9 3 2 2" xfId="36446"/>
    <cellStyle name="Title 2 9 3 2 3" xfId="36447"/>
    <cellStyle name="Title 2 9 3 3" xfId="36448"/>
    <cellStyle name="Title 2 9 3 4" xfId="36449"/>
    <cellStyle name="Title 2 9 4" xfId="36450"/>
    <cellStyle name="Title 2 9 4 2" xfId="36451"/>
    <cellStyle name="Title 2 9 4 2 2" xfId="36452"/>
    <cellStyle name="Title 2 9 4 2 3" xfId="36453"/>
    <cellStyle name="Title 2 9 4 3" xfId="36454"/>
    <cellStyle name="Title 2 9 4 4" xfId="36455"/>
    <cellStyle name="Title 2 9 5" xfId="36456"/>
    <cellStyle name="Title 2 9 5 2" xfId="19801"/>
    <cellStyle name="Title 2 9 5 2 2" xfId="36457"/>
    <cellStyle name="Title 2 9 5 2 3" xfId="36458"/>
    <cellStyle name="Title 2 9 5 3" xfId="36459"/>
    <cellStyle name="Title 2 9 5 4" xfId="36460"/>
    <cellStyle name="Title 2 9 6" xfId="36461"/>
    <cellStyle name="Title 2 9 6 2" xfId="36462"/>
    <cellStyle name="Title 2 9 6 2 2" xfId="36463"/>
    <cellStyle name="Title 2 9 6 2 3" xfId="36464"/>
    <cellStyle name="Title 2 9 6 3" xfId="36465"/>
    <cellStyle name="Title 2 9 6 4" xfId="36466"/>
    <cellStyle name="Title 2 9 7" xfId="36467"/>
    <cellStyle name="Title 2 9 8" xfId="36468"/>
    <cellStyle name="Title 20" xfId="35958"/>
    <cellStyle name="Title 20 2" xfId="35960"/>
    <cellStyle name="Title 20 2 2" xfId="35962"/>
    <cellStyle name="Title 20 2 3" xfId="35966"/>
    <cellStyle name="Title 20 3" xfId="35969"/>
    <cellStyle name="Title 20 4" xfId="35976"/>
    <cellStyle name="Title 3" xfId="36469"/>
    <cellStyle name="Title 3 10" xfId="36470"/>
    <cellStyle name="Title 3 2" xfId="36471"/>
    <cellStyle name="Title 3 2 2" xfId="36472"/>
    <cellStyle name="Title 3 2 2 2" xfId="36473"/>
    <cellStyle name="Title 3 2 2 2 2" xfId="36474"/>
    <cellStyle name="Title 3 2 2 2 3" xfId="36475"/>
    <cellStyle name="Title 3 2 2 3" xfId="36476"/>
    <cellStyle name="Title 3 2 2 4" xfId="36477"/>
    <cellStyle name="Title 3 2 3" xfId="36478"/>
    <cellStyle name="Title 3 2 3 2" xfId="21911"/>
    <cellStyle name="Title 3 2 3 2 2" xfId="36479"/>
    <cellStyle name="Title 3 2 3 2 3" xfId="36480"/>
    <cellStyle name="Title 3 2 3 3" xfId="36481"/>
    <cellStyle name="Title 3 2 3 4" xfId="36482"/>
    <cellStyle name="Title 3 2 4" xfId="36483"/>
    <cellStyle name="Title 3 2 4 2" xfId="21917"/>
    <cellStyle name="Title 3 2 4 2 2" xfId="36484"/>
    <cellStyle name="Title 3 2 4 2 3" xfId="36485"/>
    <cellStyle name="Title 3 2 4 3" xfId="36486"/>
    <cellStyle name="Title 3 2 4 4" xfId="36487"/>
    <cellStyle name="Title 3 2 5" xfId="36488"/>
    <cellStyle name="Title 3 2 5 2" xfId="21923"/>
    <cellStyle name="Title 3 2 5 2 2" xfId="36489"/>
    <cellStyle name="Title 3 2 5 2 3" xfId="36490"/>
    <cellStyle name="Title 3 2 5 3" xfId="36491"/>
    <cellStyle name="Title 3 2 5 4" xfId="36492"/>
    <cellStyle name="Title 3 2 6" xfId="36493"/>
    <cellStyle name="Title 3 2 6 2" xfId="36494"/>
    <cellStyle name="Title 3 2 6 2 2" xfId="36495"/>
    <cellStyle name="Title 3 2 6 2 3" xfId="36496"/>
    <cellStyle name="Title 3 2 6 3" xfId="36497"/>
    <cellStyle name="Title 3 2 6 4" xfId="36498"/>
    <cellStyle name="Title 3 2 7" xfId="36499"/>
    <cellStyle name="Title 3 2 8" xfId="36500"/>
    <cellStyle name="Title 3 3" xfId="36501"/>
    <cellStyle name="Title 3 3 2" xfId="36502"/>
    <cellStyle name="Title 3 3 2 2" xfId="36503"/>
    <cellStyle name="Title 3 3 2 2 2" xfId="36504"/>
    <cellStyle name="Title 3 3 2 2 3" xfId="36505"/>
    <cellStyle name="Title 3 3 2 3" xfId="36506"/>
    <cellStyle name="Title 3 3 2 4" xfId="36507"/>
    <cellStyle name="Title 3 3 3" xfId="36508"/>
    <cellStyle name="Title 3 3 3 2" xfId="36509"/>
    <cellStyle name="Title 3 3 3 2 2" xfId="36510"/>
    <cellStyle name="Title 3 3 3 2 3" xfId="36511"/>
    <cellStyle name="Title 3 3 3 3" xfId="36512"/>
    <cellStyle name="Title 3 3 3 4" xfId="36513"/>
    <cellStyle name="Title 3 3 4" xfId="36514"/>
    <cellStyle name="Title 3 3 4 2" xfId="36515"/>
    <cellStyle name="Title 3 3 4 2 2" xfId="36516"/>
    <cellStyle name="Title 3 3 4 2 3" xfId="36517"/>
    <cellStyle name="Title 3 3 4 3" xfId="36518"/>
    <cellStyle name="Title 3 3 4 4" xfId="36519"/>
    <cellStyle name="Title 3 3 5" xfId="36520"/>
    <cellStyle name="Title 3 3 5 2" xfId="36521"/>
    <cellStyle name="Title 3 3 5 2 2" xfId="36522"/>
    <cellStyle name="Title 3 3 5 2 3" xfId="36523"/>
    <cellStyle name="Title 3 3 5 3" xfId="36524"/>
    <cellStyle name="Title 3 3 5 4" xfId="36525"/>
    <cellStyle name="Title 3 3 6" xfId="36526"/>
    <cellStyle name="Title 3 3 6 2" xfId="36527"/>
    <cellStyle name="Title 3 3 6 2 2" xfId="36528"/>
    <cellStyle name="Title 3 3 6 2 3" xfId="36529"/>
    <cellStyle name="Title 3 3 6 3" xfId="36530"/>
    <cellStyle name="Title 3 3 6 4" xfId="36531"/>
    <cellStyle name="Title 3 3 7" xfId="36532"/>
    <cellStyle name="Title 3 3 8" xfId="36533"/>
    <cellStyle name="Title 3 4" xfId="36534"/>
    <cellStyle name="Title 3 4 2" xfId="36535"/>
    <cellStyle name="Title 3 4 2 2" xfId="36536"/>
    <cellStyle name="Title 3 4 2 3" xfId="36537"/>
    <cellStyle name="Title 3 4 3" xfId="36538"/>
    <cellStyle name="Title 3 4 4" xfId="36539"/>
    <cellStyle name="Title 3 5" xfId="36540"/>
    <cellStyle name="Title 3 5 2" xfId="36541"/>
    <cellStyle name="Title 3 5 2 2" xfId="21859"/>
    <cellStyle name="Title 3 5 2 3" xfId="36542"/>
    <cellStyle name="Title 3 5 3" xfId="36543"/>
    <cellStyle name="Title 3 5 4" xfId="36544"/>
    <cellStyle name="Title 3 6" xfId="36545"/>
    <cellStyle name="Title 3 6 2" xfId="36546"/>
    <cellStyle name="Title 3 6 2 2" xfId="36547"/>
    <cellStyle name="Title 3 6 2 3" xfId="36548"/>
    <cellStyle name="Title 3 6 3" xfId="36549"/>
    <cellStyle name="Title 3 6 4" xfId="36550"/>
    <cellStyle name="Title 3 7" xfId="36551"/>
    <cellStyle name="Title 3 7 2" xfId="36552"/>
    <cellStyle name="Title 3 7 2 2" xfId="36553"/>
    <cellStyle name="Title 3 7 2 3" xfId="36554"/>
    <cellStyle name="Title 3 7 3" xfId="36555"/>
    <cellStyle name="Title 3 7 4" xfId="36556"/>
    <cellStyle name="Title 3 8" xfId="36557"/>
    <cellStyle name="Title 3 8 2" xfId="36558"/>
    <cellStyle name="Title 3 8 2 2" xfId="36559"/>
    <cellStyle name="Title 3 8 2 3" xfId="36560"/>
    <cellStyle name="Title 3 8 3" xfId="36561"/>
    <cellStyle name="Title 3 8 4" xfId="36562"/>
    <cellStyle name="Title 3 9" xfId="36563"/>
    <cellStyle name="Title 4" xfId="36564"/>
    <cellStyle name="Title 4 10" xfId="36565"/>
    <cellStyle name="Title 4 2" xfId="36566"/>
    <cellStyle name="Title 4 2 2" xfId="36567"/>
    <cellStyle name="Title 4 2 2 2" xfId="36568"/>
    <cellStyle name="Title 4 2 2 2 2" xfId="36569"/>
    <cellStyle name="Title 4 2 2 2 3" xfId="36570"/>
    <cellStyle name="Title 4 2 2 3" xfId="36571"/>
    <cellStyle name="Title 4 2 2 4" xfId="36572"/>
    <cellStyle name="Title 4 2 3" xfId="36573"/>
    <cellStyle name="Title 4 2 3 2" xfId="21940"/>
    <cellStyle name="Title 4 2 3 2 2" xfId="36574"/>
    <cellStyle name="Title 4 2 3 2 3" xfId="36575"/>
    <cellStyle name="Title 4 2 3 3" xfId="36576"/>
    <cellStyle name="Title 4 2 3 4" xfId="36577"/>
    <cellStyle name="Title 4 2 4" xfId="36578"/>
    <cellStyle name="Title 4 2 4 2" xfId="21946"/>
    <cellStyle name="Title 4 2 4 2 2" xfId="36579"/>
    <cellStyle name="Title 4 2 4 2 3" xfId="36580"/>
    <cellStyle name="Title 4 2 4 3" xfId="36581"/>
    <cellStyle name="Title 4 2 4 4" xfId="36582"/>
    <cellStyle name="Title 4 2 5" xfId="36583"/>
    <cellStyle name="Title 4 2 5 2" xfId="21952"/>
    <cellStyle name="Title 4 2 5 2 2" xfId="36584"/>
    <cellStyle name="Title 4 2 5 2 3" xfId="36585"/>
    <cellStyle name="Title 4 2 5 3" xfId="36586"/>
    <cellStyle name="Title 4 2 5 4" xfId="36587"/>
    <cellStyle name="Title 4 2 6" xfId="36588"/>
    <cellStyle name="Title 4 2 6 2" xfId="36589"/>
    <cellStyle name="Title 4 2 6 2 2" xfId="36590"/>
    <cellStyle name="Title 4 2 6 2 3" xfId="36591"/>
    <cellStyle name="Title 4 2 6 3" xfId="36592"/>
    <cellStyle name="Title 4 2 6 4" xfId="36593"/>
    <cellStyle name="Title 4 2 7" xfId="36594"/>
    <cellStyle name="Title 4 2 8" xfId="36595"/>
    <cellStyle name="Title 4 3" xfId="36596"/>
    <cellStyle name="Title 4 3 2" xfId="36597"/>
    <cellStyle name="Title 4 3 2 2" xfId="36598"/>
    <cellStyle name="Title 4 3 2 2 2" xfId="36599"/>
    <cellStyle name="Title 4 3 2 2 3" xfId="36600"/>
    <cellStyle name="Title 4 3 2 3" xfId="36601"/>
    <cellStyle name="Title 4 3 2 4" xfId="36602"/>
    <cellStyle name="Title 4 3 3" xfId="36603"/>
    <cellStyle name="Title 4 3 3 2" xfId="36604"/>
    <cellStyle name="Title 4 3 3 2 2" xfId="36605"/>
    <cellStyle name="Title 4 3 3 2 3" xfId="36606"/>
    <cellStyle name="Title 4 3 3 3" xfId="36607"/>
    <cellStyle name="Title 4 3 3 4" xfId="36608"/>
    <cellStyle name="Title 4 3 4" xfId="36609"/>
    <cellStyle name="Title 4 3 4 2" xfId="36610"/>
    <cellStyle name="Title 4 3 4 2 2" xfId="36611"/>
    <cellStyle name="Title 4 3 4 2 3" xfId="36612"/>
    <cellStyle name="Title 4 3 4 3" xfId="36613"/>
    <cellStyle name="Title 4 3 4 4" xfId="36614"/>
    <cellStyle name="Title 4 3 5" xfId="36615"/>
    <cellStyle name="Title 4 3 5 2" xfId="36616"/>
    <cellStyle name="Title 4 3 5 2 2" xfId="36617"/>
    <cellStyle name="Title 4 3 5 2 3" xfId="36618"/>
    <cellStyle name="Title 4 3 5 3" xfId="36619"/>
    <cellStyle name="Title 4 3 5 4" xfId="36620"/>
    <cellStyle name="Title 4 3 6" xfId="36621"/>
    <cellStyle name="Title 4 3 6 2" xfId="36622"/>
    <cellStyle name="Title 4 3 6 2 2" xfId="36623"/>
    <cellStyle name="Title 4 3 6 2 3" xfId="36624"/>
    <cellStyle name="Title 4 3 6 3" xfId="36625"/>
    <cellStyle name="Title 4 3 6 4" xfId="36626"/>
    <cellStyle name="Title 4 3 7" xfId="36627"/>
    <cellStyle name="Title 4 3 8" xfId="36628"/>
    <cellStyle name="Title 4 4" xfId="36629"/>
    <cellStyle name="Title 4 4 2" xfId="36630"/>
    <cellStyle name="Title 4 4 2 2" xfId="36631"/>
    <cellStyle name="Title 4 4 2 3" xfId="36632"/>
    <cellStyle name="Title 4 4 3" xfId="36633"/>
    <cellStyle name="Title 4 4 4" xfId="36634"/>
    <cellStyle name="Title 4 5" xfId="36635"/>
    <cellStyle name="Title 4 5 2" xfId="36636"/>
    <cellStyle name="Title 4 5 2 2" xfId="36637"/>
    <cellStyle name="Title 4 5 2 3" xfId="36638"/>
    <cellStyle name="Title 4 5 3" xfId="36639"/>
    <cellStyle name="Title 4 5 4" xfId="36640"/>
    <cellStyle name="Title 4 6" xfId="36641"/>
    <cellStyle name="Title 4 6 2" xfId="36642"/>
    <cellStyle name="Title 4 6 2 2" xfId="36643"/>
    <cellStyle name="Title 4 6 2 3" xfId="36644"/>
    <cellStyle name="Title 4 6 3" xfId="36645"/>
    <cellStyle name="Title 4 6 4" xfId="36646"/>
    <cellStyle name="Title 4 7" xfId="36647"/>
    <cellStyle name="Title 4 7 2" xfId="36648"/>
    <cellStyle name="Title 4 7 2 2" xfId="36649"/>
    <cellStyle name="Title 4 7 2 3" xfId="36650"/>
    <cellStyle name="Title 4 7 3" xfId="36651"/>
    <cellStyle name="Title 4 7 4" xfId="36652"/>
    <cellStyle name="Title 4 8" xfId="36653"/>
    <cellStyle name="Title 4 8 2" xfId="36654"/>
    <cellStyle name="Title 4 8 2 2" xfId="36655"/>
    <cellStyle name="Title 4 8 2 3" xfId="36656"/>
    <cellStyle name="Title 4 8 3" xfId="36657"/>
    <cellStyle name="Title 4 8 4" xfId="36658"/>
    <cellStyle name="Title 4 9" xfId="36659"/>
    <cellStyle name="Title 5" xfId="36660"/>
    <cellStyle name="Title 5 2" xfId="36661"/>
    <cellStyle name="Title 5 2 2" xfId="36662"/>
    <cellStyle name="Title 5 2 2 2" xfId="28636"/>
    <cellStyle name="Title 5 2 2 3" xfId="28641"/>
    <cellStyle name="Title 5 2 3" xfId="36663"/>
    <cellStyle name="Title 5 2 4" xfId="36664"/>
    <cellStyle name="Title 5 3" xfId="36665"/>
    <cellStyle name="Title 5 3 2" xfId="36666"/>
    <cellStyle name="Title 5 3 2 2" xfId="36667"/>
    <cellStyle name="Title 5 3 2 3" xfId="36668"/>
    <cellStyle name="Title 5 3 3" xfId="36669"/>
    <cellStyle name="Title 5 3 4" xfId="36670"/>
    <cellStyle name="Title 5 4" xfId="36671"/>
    <cellStyle name="Title 5 4 2" xfId="36672"/>
    <cellStyle name="Title 5 4 2 2" xfId="36673"/>
    <cellStyle name="Title 5 4 2 3" xfId="36674"/>
    <cellStyle name="Title 5 4 3" xfId="36675"/>
    <cellStyle name="Title 5 4 4" xfId="36676"/>
    <cellStyle name="Title 5 5" xfId="36677"/>
    <cellStyle name="Title 5 5 2" xfId="36678"/>
    <cellStyle name="Title 5 5 2 2" xfId="36679"/>
    <cellStyle name="Title 5 5 2 3" xfId="36680"/>
    <cellStyle name="Title 5 5 3" xfId="36681"/>
    <cellStyle name="Title 5 5 4" xfId="36682"/>
    <cellStyle name="Title 5 6" xfId="36683"/>
    <cellStyle name="Title 5 6 2" xfId="36684"/>
    <cellStyle name="Title 5 6 2 2" xfId="36685"/>
    <cellStyle name="Title 5 6 2 3" xfId="36686"/>
    <cellStyle name="Title 5 6 3" xfId="36687"/>
    <cellStyle name="Title 5 6 4" xfId="36688"/>
    <cellStyle name="Title 5 7" xfId="36689"/>
    <cellStyle name="Title 5 8" xfId="36690"/>
    <cellStyle name="Title 6" xfId="36691"/>
    <cellStyle name="Title 6 2" xfId="36692"/>
    <cellStyle name="Title 6 2 2" xfId="36693"/>
    <cellStyle name="Title 6 2 2 2" xfId="36694"/>
    <cellStyle name="Title 6 2 2 3" xfId="33783"/>
    <cellStyle name="Title 6 2 3" xfId="36695"/>
    <cellStyle name="Title 6 2 4" xfId="36696"/>
    <cellStyle name="Title 6 3" xfId="36697"/>
    <cellStyle name="Title 6 3 2" xfId="36698"/>
    <cellStyle name="Title 6 3 2 2" xfId="36699"/>
    <cellStyle name="Title 6 3 2 3" xfId="33817"/>
    <cellStyle name="Title 6 3 3" xfId="36700"/>
    <cellStyle name="Title 6 3 4" xfId="36701"/>
    <cellStyle name="Title 6 4" xfId="36702"/>
    <cellStyle name="Title 6 4 2" xfId="36703"/>
    <cellStyle name="Title 6 4 2 2" xfId="36704"/>
    <cellStyle name="Title 6 4 2 3" xfId="33852"/>
    <cellStyle name="Title 6 4 3" xfId="36705"/>
    <cellStyle name="Title 6 4 4" xfId="36706"/>
    <cellStyle name="Title 6 5" xfId="36707"/>
    <cellStyle name="Title 6 5 2" xfId="36708"/>
    <cellStyle name="Title 6 5 2 2" xfId="36709"/>
    <cellStyle name="Title 6 5 2 3" xfId="33860"/>
    <cellStyle name="Title 6 5 3" xfId="36710"/>
    <cellStyle name="Title 6 5 4" xfId="36711"/>
    <cellStyle name="Title 6 6" xfId="36712"/>
    <cellStyle name="Title 6 6 2" xfId="36713"/>
    <cellStyle name="Title 6 6 2 2" xfId="36714"/>
    <cellStyle name="Title 6 6 2 3" xfId="33867"/>
    <cellStyle name="Title 6 6 3" xfId="36715"/>
    <cellStyle name="Title 6 6 4" xfId="36716"/>
    <cellStyle name="Title 6 7" xfId="36717"/>
    <cellStyle name="Title 6 8" xfId="36718"/>
    <cellStyle name="Title 7" xfId="36719"/>
    <cellStyle name="Title 7 2" xfId="36720"/>
    <cellStyle name="Title 7 2 2" xfId="36721"/>
    <cellStyle name="Title 7 2 2 2" xfId="36722"/>
    <cellStyle name="Title 7 2 2 3" xfId="36723"/>
    <cellStyle name="Title 7 2 3" xfId="36724"/>
    <cellStyle name="Title 7 2 4" xfId="36725"/>
    <cellStyle name="Title 7 3" xfId="36726"/>
    <cellStyle name="Title 7 3 2" xfId="36727"/>
    <cellStyle name="Title 7 3 2 2" xfId="36728"/>
    <cellStyle name="Title 7 3 2 3" xfId="36729"/>
    <cellStyle name="Title 7 3 3" xfId="36730"/>
    <cellStyle name="Title 7 3 4" xfId="36731"/>
    <cellStyle name="Title 7 4" xfId="36732"/>
    <cellStyle name="Title 7 4 2" xfId="36733"/>
    <cellStyle name="Title 7 4 2 2" xfId="36734"/>
    <cellStyle name="Title 7 4 2 3" xfId="36735"/>
    <cellStyle name="Title 7 4 3" xfId="36736"/>
    <cellStyle name="Title 7 4 4" xfId="36737"/>
    <cellStyle name="Title 7 5" xfId="36738"/>
    <cellStyle name="Title 7 5 2" xfId="36739"/>
    <cellStyle name="Title 7 5 2 2" xfId="36740"/>
    <cellStyle name="Title 7 5 2 3" xfId="36741"/>
    <cellStyle name="Title 7 5 3" xfId="36742"/>
    <cellStyle name="Title 7 5 4" xfId="36743"/>
    <cellStyle name="Title 7 6" xfId="36744"/>
    <cellStyle name="Title 7 6 2" xfId="36745"/>
    <cellStyle name="Title 7 6 2 2" xfId="36746"/>
    <cellStyle name="Title 7 6 2 3" xfId="36747"/>
    <cellStyle name="Title 7 6 3" xfId="36748"/>
    <cellStyle name="Title 7 6 4" xfId="36749"/>
    <cellStyle name="Title 7 7" xfId="36750"/>
    <cellStyle name="Title 7 8" xfId="36751"/>
    <cellStyle name="Title 8" xfId="36752"/>
    <cellStyle name="Title 8 2" xfId="36753"/>
    <cellStyle name="Title 8 2 2" xfId="36754"/>
    <cellStyle name="Title 8 2 2 2" xfId="36755"/>
    <cellStyle name="Title 8 2 2 3" xfId="36756"/>
    <cellStyle name="Title 8 2 3" xfId="36757"/>
    <cellStyle name="Title 8 2 4" xfId="36758"/>
    <cellStyle name="Title 8 3" xfId="36759"/>
    <cellStyle name="Title 8 3 2" xfId="36760"/>
    <cellStyle name="Title 8 3 2 2" xfId="36761"/>
    <cellStyle name="Title 8 3 2 3" xfId="36762"/>
    <cellStyle name="Title 8 3 3" xfId="36763"/>
    <cellStyle name="Title 8 3 4" xfId="36764"/>
    <cellStyle name="Title 8 4" xfId="36765"/>
    <cellStyle name="Title 8 4 2" xfId="36766"/>
    <cellStyle name="Title 8 4 2 2" xfId="36767"/>
    <cellStyle name="Title 8 4 2 3" xfId="36768"/>
    <cellStyle name="Title 8 4 3" xfId="36769"/>
    <cellStyle name="Title 8 4 4" xfId="36770"/>
    <cellStyle name="Title 8 5" xfId="36771"/>
    <cellStyle name="Title 8 5 2" xfId="36772"/>
    <cellStyle name="Title 8 5 2 2" xfId="36773"/>
    <cellStyle name="Title 8 5 2 3" xfId="36774"/>
    <cellStyle name="Title 8 5 3" xfId="36775"/>
    <cellStyle name="Title 8 5 4" xfId="36776"/>
    <cellStyle name="Title 8 6" xfId="36777"/>
    <cellStyle name="Title 8 6 2" xfId="36778"/>
    <cellStyle name="Title 8 6 2 2" xfId="36779"/>
    <cellStyle name="Title 8 6 2 3" xfId="36780"/>
    <cellStyle name="Title 8 6 3" xfId="36781"/>
    <cellStyle name="Title 8 6 4" xfId="36782"/>
    <cellStyle name="Title 8 7" xfId="36783"/>
    <cellStyle name="Title 8 8" xfId="36784"/>
    <cellStyle name="Title 9" xfId="36785"/>
    <cellStyle name="Title 9 2" xfId="36786"/>
    <cellStyle name="Title 9 2 2" xfId="36787"/>
    <cellStyle name="Title 9 2 2 2" xfId="36788"/>
    <cellStyle name="Title 9 2 2 3" xfId="36789"/>
    <cellStyle name="Title 9 2 3" xfId="36790"/>
    <cellStyle name="Title 9 2 4" xfId="36791"/>
    <cellStyle name="Title 9 3" xfId="23332"/>
    <cellStyle name="Title 9 3 2" xfId="36792"/>
    <cellStyle name="Title 9 3 2 2" xfId="36793"/>
    <cellStyle name="Title 9 3 2 3" xfId="36794"/>
    <cellStyle name="Title 9 3 3" xfId="36795"/>
    <cellStyle name="Title 9 3 4" xfId="36796"/>
    <cellStyle name="Title 9 4" xfId="23334"/>
    <cellStyle name="Title 9 4 2" xfId="36797"/>
    <cellStyle name="Title 9 4 2 2" xfId="36798"/>
    <cellStyle name="Title 9 4 2 3" xfId="36799"/>
    <cellStyle name="Title 9 4 3" xfId="36800"/>
    <cellStyle name="Title 9 4 4" xfId="36801"/>
    <cellStyle name="Title 9 5" xfId="36802"/>
    <cellStyle name="Title 9 5 2" xfId="36803"/>
    <cellStyle name="Title 9 5 2 2" xfId="36804"/>
    <cellStyle name="Title 9 5 2 3" xfId="36805"/>
    <cellStyle name="Title 9 5 3" xfId="36806"/>
    <cellStyle name="Title 9 5 4" xfId="36807"/>
    <cellStyle name="Title 9 6" xfId="36808"/>
    <cellStyle name="Title 9 6 2" xfId="36809"/>
    <cellStyle name="Title 9 6 2 2" xfId="36810"/>
    <cellStyle name="Title 9 6 2 3" xfId="36811"/>
    <cellStyle name="Title 9 6 3" xfId="36812"/>
    <cellStyle name="Title 9 6 4" xfId="36813"/>
    <cellStyle name="Title 9 7" xfId="36814"/>
    <cellStyle name="Title 9 8" xfId="36815"/>
    <cellStyle name="Total 2" xfId="36816"/>
    <cellStyle name="Total 2 10" xfId="36817"/>
    <cellStyle name="Total 2 10 2" xfId="36818"/>
    <cellStyle name="Total 2 10 2 2" xfId="36819"/>
    <cellStyle name="Total 2 10 2 2 2" xfId="36820"/>
    <cellStyle name="Total 2 10 2 2 3" xfId="36821"/>
    <cellStyle name="Total 2 10 2 3" xfId="36822"/>
    <cellStyle name="Total 2 10 2 4" xfId="36823"/>
    <cellStyle name="Total 2 10 3" xfId="36824"/>
    <cellStyle name="Total 2 10 3 2" xfId="36825"/>
    <cellStyle name="Total 2 10 3 2 2" xfId="36826"/>
    <cellStyle name="Total 2 10 3 2 3" xfId="36827"/>
    <cellStyle name="Total 2 10 3 3" xfId="36828"/>
    <cellStyle name="Total 2 10 3 4" xfId="36829"/>
    <cellStyle name="Total 2 10 4" xfId="36830"/>
    <cellStyle name="Total 2 10 4 2" xfId="36831"/>
    <cellStyle name="Total 2 10 4 2 2" xfId="36832"/>
    <cellStyle name="Total 2 10 4 2 3" xfId="36833"/>
    <cellStyle name="Total 2 10 4 3" xfId="36834"/>
    <cellStyle name="Total 2 10 4 4" xfId="36835"/>
    <cellStyle name="Total 2 10 5" xfId="36836"/>
    <cellStyle name="Total 2 10 5 2" xfId="36837"/>
    <cellStyle name="Total 2 10 5 2 2" xfId="36838"/>
    <cellStyle name="Total 2 10 5 2 3" xfId="36839"/>
    <cellStyle name="Total 2 10 5 3" xfId="36840"/>
    <cellStyle name="Total 2 10 5 4" xfId="36841"/>
    <cellStyle name="Total 2 10 6" xfId="36842"/>
    <cellStyle name="Total 2 10 6 2" xfId="36843"/>
    <cellStyle name="Total 2 10 6 2 2" xfId="36844"/>
    <cellStyle name="Total 2 10 6 2 3" xfId="36845"/>
    <cellStyle name="Total 2 10 6 3" xfId="36846"/>
    <cellStyle name="Total 2 10 6 4" xfId="36847"/>
    <cellStyle name="Total 2 10 7" xfId="36848"/>
    <cellStyle name="Total 2 10 8" xfId="36849"/>
    <cellStyle name="Total 2 11" xfId="36850"/>
    <cellStyle name="Total 2 11 2" xfId="36851"/>
    <cellStyle name="Total 2 11 2 2" xfId="36852"/>
    <cellStyle name="Total 2 11 2 2 2" xfId="36853"/>
    <cellStyle name="Total 2 11 2 2 3" xfId="36854"/>
    <cellStyle name="Total 2 11 2 3" xfId="36855"/>
    <cellStyle name="Total 2 11 2 4" xfId="36856"/>
    <cellStyle name="Total 2 11 3" xfId="36857"/>
    <cellStyle name="Total 2 11 3 2" xfId="36858"/>
    <cellStyle name="Total 2 11 3 2 2" xfId="36859"/>
    <cellStyle name="Total 2 11 3 2 3" xfId="36860"/>
    <cellStyle name="Total 2 11 3 3" xfId="36861"/>
    <cellStyle name="Total 2 11 3 4" xfId="36862"/>
    <cellStyle name="Total 2 11 4" xfId="36863"/>
    <cellStyle name="Total 2 11 4 2" xfId="36864"/>
    <cellStyle name="Total 2 11 4 2 2" xfId="36865"/>
    <cellStyle name="Total 2 11 4 2 3" xfId="36866"/>
    <cellStyle name="Total 2 11 4 3" xfId="36867"/>
    <cellStyle name="Total 2 11 4 4" xfId="36868"/>
    <cellStyle name="Total 2 11 5" xfId="36869"/>
    <cellStyle name="Total 2 11 5 2" xfId="36870"/>
    <cellStyle name="Total 2 11 5 2 2" xfId="36871"/>
    <cellStyle name="Total 2 11 5 2 3" xfId="36872"/>
    <cellStyle name="Total 2 11 5 3" xfId="36873"/>
    <cellStyle name="Total 2 11 5 4" xfId="36874"/>
    <cellStyle name="Total 2 11 6" xfId="36875"/>
    <cellStyle name="Total 2 11 6 2" xfId="36876"/>
    <cellStyle name="Total 2 11 6 2 2" xfId="36877"/>
    <cellStyle name="Total 2 11 6 2 3" xfId="36878"/>
    <cellStyle name="Total 2 11 6 3" xfId="36879"/>
    <cellStyle name="Total 2 11 6 4" xfId="36880"/>
    <cellStyle name="Total 2 11 7" xfId="36881"/>
    <cellStyle name="Total 2 11 8" xfId="36882"/>
    <cellStyle name="Total 2 12" xfId="36883"/>
    <cellStyle name="Total 2 12 2" xfId="36884"/>
    <cellStyle name="Total 2 12 2 2" xfId="36885"/>
    <cellStyle name="Total 2 12 2 2 2" xfId="36886"/>
    <cellStyle name="Total 2 12 2 2 3" xfId="36887"/>
    <cellStyle name="Total 2 12 2 3" xfId="36888"/>
    <cellStyle name="Total 2 12 2 4" xfId="36889"/>
    <cellStyle name="Total 2 12 3" xfId="36890"/>
    <cellStyle name="Total 2 12 3 2" xfId="36891"/>
    <cellStyle name="Total 2 12 3 2 2" xfId="36892"/>
    <cellStyle name="Total 2 12 3 2 3" xfId="36893"/>
    <cellStyle name="Total 2 12 3 3" xfId="36894"/>
    <cellStyle name="Total 2 12 3 4" xfId="36895"/>
    <cellStyle name="Total 2 12 4" xfId="36896"/>
    <cellStyle name="Total 2 12 4 2" xfId="36897"/>
    <cellStyle name="Total 2 12 4 2 2" xfId="36898"/>
    <cellStyle name="Total 2 12 4 2 3" xfId="36899"/>
    <cellStyle name="Total 2 12 4 3" xfId="36900"/>
    <cellStyle name="Total 2 12 4 4" xfId="36901"/>
    <cellStyle name="Total 2 12 5" xfId="36902"/>
    <cellStyle name="Total 2 12 5 2" xfId="36903"/>
    <cellStyle name="Total 2 12 5 2 2" xfId="36904"/>
    <cellStyle name="Total 2 12 5 2 3" xfId="36905"/>
    <cellStyle name="Total 2 12 5 3" xfId="36906"/>
    <cellStyle name="Total 2 12 5 4" xfId="36907"/>
    <cellStyle name="Total 2 12 6" xfId="36908"/>
    <cellStyle name="Total 2 12 6 2" xfId="36909"/>
    <cellStyle name="Total 2 12 6 2 2" xfId="36910"/>
    <cellStyle name="Total 2 12 6 2 3" xfId="36911"/>
    <cellStyle name="Total 2 12 6 3" xfId="36912"/>
    <cellStyle name="Total 2 12 6 4" xfId="36913"/>
    <cellStyle name="Total 2 12 7" xfId="36914"/>
    <cellStyle name="Total 2 12 8" xfId="36915"/>
    <cellStyle name="Total 2 13" xfId="36916"/>
    <cellStyle name="Total 2 13 2" xfId="36917"/>
    <cellStyle name="Total 2 13 2 2" xfId="36918"/>
    <cellStyle name="Total 2 13 2 2 2" xfId="36919"/>
    <cellStyle name="Total 2 13 2 2 3" xfId="36920"/>
    <cellStyle name="Total 2 13 2 3" xfId="36921"/>
    <cellStyle name="Total 2 13 2 4" xfId="36922"/>
    <cellStyle name="Total 2 13 3" xfId="36923"/>
    <cellStyle name="Total 2 13 3 2" xfId="36924"/>
    <cellStyle name="Total 2 13 3 2 2" xfId="36925"/>
    <cellStyle name="Total 2 13 3 2 3" xfId="36926"/>
    <cellStyle name="Total 2 13 3 3" xfId="36927"/>
    <cellStyle name="Total 2 13 3 4" xfId="36928"/>
    <cellStyle name="Total 2 13 4" xfId="36929"/>
    <cellStyle name="Total 2 13 4 2" xfId="36930"/>
    <cellStyle name="Total 2 13 4 2 2" xfId="19698"/>
    <cellStyle name="Total 2 13 4 2 3" xfId="24924"/>
    <cellStyle name="Total 2 13 4 3" xfId="36931"/>
    <cellStyle name="Total 2 13 4 4" xfId="36932"/>
    <cellStyle name="Total 2 13 5" xfId="36933"/>
    <cellStyle name="Total 2 13 5 2" xfId="36934"/>
    <cellStyle name="Total 2 13 5 2 2" xfId="19883"/>
    <cellStyle name="Total 2 13 5 2 3" xfId="24958"/>
    <cellStyle name="Total 2 13 5 3" xfId="36935"/>
    <cellStyle name="Total 2 13 5 4" xfId="36936"/>
    <cellStyle name="Total 2 13 6" xfId="36937"/>
    <cellStyle name="Total 2 13 6 2" xfId="36938"/>
    <cellStyle name="Total 2 13 6 2 2" xfId="36939"/>
    <cellStyle name="Total 2 13 6 2 3" xfId="36940"/>
    <cellStyle name="Total 2 13 6 3" xfId="36941"/>
    <cellStyle name="Total 2 13 6 4" xfId="36942"/>
    <cellStyle name="Total 2 13 7" xfId="36943"/>
    <cellStyle name="Total 2 13 8" xfId="36944"/>
    <cellStyle name="Total 2 14" xfId="36945"/>
    <cellStyle name="Total 2 14 2" xfId="36946"/>
    <cellStyle name="Total 2 14 2 2" xfId="30324"/>
    <cellStyle name="Total 2 14 2 2 2" xfId="36947"/>
    <cellStyle name="Total 2 14 2 2 3" xfId="36948"/>
    <cellStyle name="Total 2 14 2 3" xfId="36949"/>
    <cellStyle name="Total 2 14 2 4" xfId="36950"/>
    <cellStyle name="Total 2 14 3" xfId="36951"/>
    <cellStyle name="Total 2 14 3 2" xfId="30329"/>
    <cellStyle name="Total 2 14 3 2 2" xfId="36952"/>
    <cellStyle name="Total 2 14 3 2 3" xfId="36953"/>
    <cellStyle name="Total 2 14 3 3" xfId="36954"/>
    <cellStyle name="Total 2 14 3 4" xfId="36955"/>
    <cellStyle name="Total 2 14 4" xfId="36956"/>
    <cellStyle name="Total 2 14 4 2" xfId="30335"/>
    <cellStyle name="Total 2 14 4 2 2" xfId="7442"/>
    <cellStyle name="Total 2 14 4 2 3" xfId="7446"/>
    <cellStyle name="Total 2 14 4 3" xfId="36957"/>
    <cellStyle name="Total 2 14 4 4" xfId="31843"/>
    <cellStyle name="Total 2 14 5" xfId="36958"/>
    <cellStyle name="Total 2 14 5 2" xfId="30341"/>
    <cellStyle name="Total 2 14 5 2 2" xfId="36959"/>
    <cellStyle name="Total 2 14 5 2 3" xfId="36960"/>
    <cellStyle name="Total 2 14 5 3" xfId="36961"/>
    <cellStyle name="Total 2 14 5 4" xfId="36962"/>
    <cellStyle name="Total 2 14 6" xfId="36963"/>
    <cellStyle name="Total 2 14 6 2" xfId="36964"/>
    <cellStyle name="Total 2 14 6 2 2" xfId="36965"/>
    <cellStyle name="Total 2 14 6 2 3" xfId="36966"/>
    <cellStyle name="Total 2 14 6 3" xfId="36967"/>
    <cellStyle name="Total 2 14 6 4" xfId="36968"/>
    <cellStyle name="Total 2 14 7" xfId="36969"/>
    <cellStyle name="Total 2 14 8" xfId="36970"/>
    <cellStyle name="Total 2 15" xfId="36972"/>
    <cellStyle name="Total 2 15 2" xfId="36973"/>
    <cellStyle name="Total 2 15 2 2" xfId="36974"/>
    <cellStyle name="Total 2 15 2 3" xfId="36975"/>
    <cellStyle name="Total 2 15 3" xfId="36976"/>
    <cellStyle name="Total 2 15 4" xfId="36977"/>
    <cellStyle name="Total 2 16" xfId="1560"/>
    <cellStyle name="Total 2 16 2" xfId="36978"/>
    <cellStyle name="Total 2 16 2 2" xfId="36979"/>
    <cellStyle name="Total 2 16 2 3" xfId="36980"/>
    <cellStyle name="Total 2 16 3" xfId="36981"/>
    <cellStyle name="Total 2 16 4" xfId="36982"/>
    <cellStyle name="Total 2 17" xfId="1562"/>
    <cellStyle name="Total 2 17 2" xfId="36983"/>
    <cellStyle name="Total 2 17 2 2" xfId="36984"/>
    <cellStyle name="Total 2 17 2 3" xfId="36985"/>
    <cellStyle name="Total 2 17 3" xfId="36986"/>
    <cellStyle name="Total 2 17 4" xfId="36987"/>
    <cellStyle name="Total 2 18" xfId="36988"/>
    <cellStyle name="Total 2 18 2" xfId="36989"/>
    <cellStyle name="Total 2 18 2 2" xfId="36990"/>
    <cellStyle name="Total 2 18 2 3" xfId="36991"/>
    <cellStyle name="Total 2 18 3" xfId="36992"/>
    <cellStyle name="Total 2 18 4" xfId="36993"/>
    <cellStyle name="Total 2 19" xfId="36994"/>
    <cellStyle name="Total 2 19 2" xfId="36995"/>
    <cellStyle name="Total 2 19 2 2" xfId="17077"/>
    <cellStyle name="Total 2 19 2 3" xfId="17082"/>
    <cellStyle name="Total 2 19 3" xfId="36996"/>
    <cellStyle name="Total 2 19 4" xfId="36997"/>
    <cellStyle name="Total 2 2" xfId="36998"/>
    <cellStyle name="Total 2 2 2" xfId="36999"/>
    <cellStyle name="Total 2 2 2 2" xfId="37000"/>
    <cellStyle name="Total 2 2 2 2 2" xfId="37001"/>
    <cellStyle name="Total 2 2 2 2 3" xfId="37002"/>
    <cellStyle name="Total 2 2 2 3" xfId="37003"/>
    <cellStyle name="Total 2 2 2 4" xfId="37004"/>
    <cellStyle name="Total 2 2 3" xfId="37005"/>
    <cellStyle name="Total 2 2 3 2" xfId="37006"/>
    <cellStyle name="Total 2 2 3 2 2" xfId="37007"/>
    <cellStyle name="Total 2 2 3 2 3" xfId="37008"/>
    <cellStyle name="Total 2 2 3 3" xfId="37009"/>
    <cellStyle name="Total 2 2 3 4" xfId="37010"/>
    <cellStyle name="Total 2 2 4" xfId="37011"/>
    <cellStyle name="Total 2 2 4 2" xfId="37012"/>
    <cellStyle name="Total 2 2 4 2 2" xfId="37013"/>
    <cellStyle name="Total 2 2 4 2 3" xfId="37014"/>
    <cellStyle name="Total 2 2 4 3" xfId="37015"/>
    <cellStyle name="Total 2 2 4 4" xfId="37016"/>
    <cellStyle name="Total 2 2 5" xfId="37017"/>
    <cellStyle name="Total 2 2 5 2" xfId="37018"/>
    <cellStyle name="Total 2 2 5 2 2" xfId="37019"/>
    <cellStyle name="Total 2 2 5 2 3" xfId="37020"/>
    <cellStyle name="Total 2 2 5 3" xfId="37021"/>
    <cellStyle name="Total 2 2 5 4" xfId="37022"/>
    <cellStyle name="Total 2 2 6" xfId="37023"/>
    <cellStyle name="Total 2 2 6 2" xfId="37024"/>
    <cellStyle name="Total 2 2 6 2 2" xfId="37025"/>
    <cellStyle name="Total 2 2 6 2 3" xfId="37026"/>
    <cellStyle name="Total 2 2 6 3" xfId="37027"/>
    <cellStyle name="Total 2 2 6 4" xfId="37028"/>
    <cellStyle name="Total 2 2 7" xfId="37029"/>
    <cellStyle name="Total 2 2 8" xfId="37030"/>
    <cellStyle name="Total 2 20" xfId="36971"/>
    <cellStyle name="Total 2 21" xfId="1559"/>
    <cellStyle name="Total 2 3" xfId="37031"/>
    <cellStyle name="Total 2 3 2" xfId="37032"/>
    <cellStyle name="Total 2 3 2 2" xfId="37033"/>
    <cellStyle name="Total 2 3 2 2 2" xfId="37034"/>
    <cellStyle name="Total 2 3 2 2 3" xfId="37035"/>
    <cellStyle name="Total 2 3 2 3" xfId="37036"/>
    <cellStyle name="Total 2 3 2 4" xfId="37037"/>
    <cellStyle name="Total 2 3 3" xfId="37038"/>
    <cellStyle name="Total 2 3 3 2" xfId="37039"/>
    <cellStyle name="Total 2 3 3 2 2" xfId="37040"/>
    <cellStyle name="Total 2 3 3 2 3" xfId="37041"/>
    <cellStyle name="Total 2 3 3 3" xfId="37042"/>
    <cellStyle name="Total 2 3 3 4" xfId="37043"/>
    <cellStyle name="Total 2 3 4" xfId="37044"/>
    <cellStyle name="Total 2 3 4 2" xfId="37045"/>
    <cellStyle name="Total 2 3 4 2 2" xfId="37046"/>
    <cellStyle name="Total 2 3 4 2 3" xfId="37047"/>
    <cellStyle name="Total 2 3 4 3" xfId="37048"/>
    <cellStyle name="Total 2 3 4 4" xfId="37049"/>
    <cellStyle name="Total 2 3 5" xfId="37050"/>
    <cellStyle name="Total 2 3 5 2" xfId="37051"/>
    <cellStyle name="Total 2 3 5 2 2" xfId="20390"/>
    <cellStyle name="Total 2 3 5 2 3" xfId="37052"/>
    <cellStyle name="Total 2 3 5 3" xfId="37053"/>
    <cellStyle name="Total 2 3 5 4" xfId="37054"/>
    <cellStyle name="Total 2 3 6" xfId="37055"/>
    <cellStyle name="Total 2 3 6 2" xfId="37056"/>
    <cellStyle name="Total 2 3 6 2 2" xfId="37057"/>
    <cellStyle name="Total 2 3 6 2 3" xfId="37058"/>
    <cellStyle name="Total 2 3 6 3" xfId="37059"/>
    <cellStyle name="Total 2 3 6 4" xfId="37060"/>
    <cellStyle name="Total 2 3 7" xfId="37061"/>
    <cellStyle name="Total 2 3 8" xfId="37062"/>
    <cellStyle name="Total 2 4" xfId="37063"/>
    <cellStyle name="Total 2 4 2" xfId="37064"/>
    <cellStyle name="Total 2 4 2 2" xfId="37065"/>
    <cellStyle name="Total 2 4 2 2 2" xfId="37066"/>
    <cellStyle name="Total 2 4 2 2 3" xfId="37067"/>
    <cellStyle name="Total 2 4 2 3" xfId="37068"/>
    <cellStyle name="Total 2 4 2 4" xfId="37069"/>
    <cellStyle name="Total 2 4 3" xfId="37070"/>
    <cellStyle name="Total 2 4 3 2" xfId="37071"/>
    <cellStyle name="Total 2 4 3 2 2" xfId="37072"/>
    <cellStyle name="Total 2 4 3 2 3" xfId="37073"/>
    <cellStyle name="Total 2 4 3 3" xfId="37074"/>
    <cellStyle name="Total 2 4 3 4" xfId="37075"/>
    <cellStyle name="Total 2 4 4" xfId="37076"/>
    <cellStyle name="Total 2 4 4 2" xfId="37077"/>
    <cellStyle name="Total 2 4 4 2 2" xfId="37078"/>
    <cellStyle name="Total 2 4 4 2 3" xfId="37079"/>
    <cellStyle name="Total 2 4 4 3" xfId="37080"/>
    <cellStyle name="Total 2 4 4 4" xfId="37081"/>
    <cellStyle name="Total 2 4 5" xfId="37082"/>
    <cellStyle name="Total 2 4 5 2" xfId="37083"/>
    <cellStyle name="Total 2 4 5 2 2" xfId="22564"/>
    <cellStyle name="Total 2 4 5 2 3" xfId="37084"/>
    <cellStyle name="Total 2 4 5 3" xfId="37085"/>
    <cellStyle name="Total 2 4 5 4" xfId="37086"/>
    <cellStyle name="Total 2 4 6" xfId="37087"/>
    <cellStyle name="Total 2 4 6 2" xfId="37088"/>
    <cellStyle name="Total 2 4 6 2 2" xfId="37089"/>
    <cellStyle name="Total 2 4 6 2 3" xfId="37090"/>
    <cellStyle name="Total 2 4 6 3" xfId="37091"/>
    <cellStyle name="Total 2 4 6 4" xfId="37092"/>
    <cellStyle name="Total 2 4 7" xfId="37093"/>
    <cellStyle name="Total 2 4 8" xfId="37094"/>
    <cellStyle name="Total 2 5" xfId="37095"/>
    <cellStyle name="Total 2 5 2" xfId="37096"/>
    <cellStyle name="Total 2 5 2 2" xfId="37097"/>
    <cellStyle name="Total 2 5 2 2 2" xfId="37098"/>
    <cellStyle name="Total 2 5 2 2 3" xfId="37099"/>
    <cellStyle name="Total 2 5 2 3" xfId="37100"/>
    <cellStyle name="Total 2 5 2 4" xfId="37101"/>
    <cellStyle name="Total 2 5 3" xfId="37102"/>
    <cellStyle name="Total 2 5 3 2" xfId="37103"/>
    <cellStyle name="Total 2 5 3 2 2" xfId="37104"/>
    <cellStyle name="Total 2 5 3 2 3" xfId="37105"/>
    <cellStyle name="Total 2 5 3 3" xfId="37106"/>
    <cellStyle name="Total 2 5 3 4" xfId="37107"/>
    <cellStyle name="Total 2 5 4" xfId="37108"/>
    <cellStyle name="Total 2 5 4 2" xfId="37109"/>
    <cellStyle name="Total 2 5 4 2 2" xfId="37110"/>
    <cellStyle name="Total 2 5 4 2 3" xfId="37111"/>
    <cellStyle name="Total 2 5 4 3" xfId="37112"/>
    <cellStyle name="Total 2 5 4 4" xfId="37113"/>
    <cellStyle name="Total 2 5 5" xfId="37114"/>
    <cellStyle name="Total 2 5 5 2" xfId="37115"/>
    <cellStyle name="Total 2 5 5 2 2" xfId="22961"/>
    <cellStyle name="Total 2 5 5 2 3" xfId="37116"/>
    <cellStyle name="Total 2 5 5 3" xfId="37117"/>
    <cellStyle name="Total 2 5 5 4" xfId="37118"/>
    <cellStyle name="Total 2 5 6" xfId="37119"/>
    <cellStyle name="Total 2 5 6 2" xfId="37120"/>
    <cellStyle name="Total 2 5 6 2 2" xfId="37121"/>
    <cellStyle name="Total 2 5 6 2 3" xfId="37122"/>
    <cellStyle name="Total 2 5 6 3" xfId="37123"/>
    <cellStyle name="Total 2 5 6 4" xfId="37124"/>
    <cellStyle name="Total 2 5 7" xfId="37125"/>
    <cellStyle name="Total 2 5 8" xfId="37126"/>
    <cellStyle name="Total 2 6" xfId="37127"/>
    <cellStyle name="Total 2 6 2" xfId="37128"/>
    <cellStyle name="Total 2 6 2 2" xfId="37129"/>
    <cellStyle name="Total 2 6 2 2 2" xfId="37130"/>
    <cellStyle name="Total 2 6 2 2 3" xfId="37131"/>
    <cellStyle name="Total 2 6 2 3" xfId="10987"/>
    <cellStyle name="Total 2 6 2 4" xfId="5114"/>
    <cellStyle name="Total 2 6 3" xfId="37132"/>
    <cellStyle name="Total 2 6 3 2" xfId="37133"/>
    <cellStyle name="Total 2 6 3 2 2" xfId="37134"/>
    <cellStyle name="Total 2 6 3 2 3" xfId="37135"/>
    <cellStyle name="Total 2 6 3 3" xfId="37136"/>
    <cellStyle name="Total 2 6 3 4" xfId="37137"/>
    <cellStyle name="Total 2 6 4" xfId="37138"/>
    <cellStyle name="Total 2 6 4 2" xfId="37139"/>
    <cellStyle name="Total 2 6 4 2 2" xfId="37140"/>
    <cellStyle name="Total 2 6 4 2 3" xfId="37141"/>
    <cellStyle name="Total 2 6 4 3" xfId="37142"/>
    <cellStyle name="Total 2 6 4 4" xfId="37143"/>
    <cellStyle name="Total 2 6 5" xfId="37144"/>
    <cellStyle name="Total 2 6 5 2" xfId="37145"/>
    <cellStyle name="Total 2 6 5 2 2" xfId="8429"/>
    <cellStyle name="Total 2 6 5 2 3" xfId="37146"/>
    <cellStyle name="Total 2 6 5 3" xfId="37147"/>
    <cellStyle name="Total 2 6 5 4" xfId="37148"/>
    <cellStyle name="Total 2 6 6" xfId="37149"/>
    <cellStyle name="Total 2 6 6 2" xfId="37150"/>
    <cellStyle name="Total 2 6 6 2 2" xfId="37151"/>
    <cellStyle name="Total 2 6 6 2 3" xfId="37152"/>
    <cellStyle name="Total 2 6 6 3" xfId="37153"/>
    <cellStyle name="Total 2 6 6 4" xfId="37154"/>
    <cellStyle name="Total 2 6 7" xfId="37155"/>
    <cellStyle name="Total 2 6 8" xfId="37156"/>
    <cellStyle name="Total 2 7" xfId="37157"/>
    <cellStyle name="Total 2 7 2" xfId="37158"/>
    <cellStyle name="Total 2 7 2 2" xfId="37159"/>
    <cellStyle name="Total 2 7 2 2 2" xfId="37160"/>
    <cellStyle name="Total 2 7 2 2 3" xfId="37161"/>
    <cellStyle name="Total 2 7 2 3" xfId="37162"/>
    <cellStyle name="Total 2 7 2 4" xfId="37163"/>
    <cellStyle name="Total 2 7 3" xfId="37164"/>
    <cellStyle name="Total 2 7 3 2" xfId="37165"/>
    <cellStyle name="Total 2 7 3 2 2" xfId="37166"/>
    <cellStyle name="Total 2 7 3 2 3" xfId="37167"/>
    <cellStyle name="Total 2 7 3 3" xfId="37168"/>
    <cellStyle name="Total 2 7 3 4" xfId="37169"/>
    <cellStyle name="Total 2 7 4" xfId="37170"/>
    <cellStyle name="Total 2 7 4 2" xfId="37171"/>
    <cellStyle name="Total 2 7 4 2 2" xfId="37172"/>
    <cellStyle name="Total 2 7 4 2 3" xfId="37173"/>
    <cellStyle name="Total 2 7 4 3" xfId="37174"/>
    <cellStyle name="Total 2 7 4 4" xfId="37175"/>
    <cellStyle name="Total 2 7 5" xfId="37176"/>
    <cellStyle name="Total 2 7 5 2" xfId="37177"/>
    <cellStyle name="Total 2 7 5 2 2" xfId="37178"/>
    <cellStyle name="Total 2 7 5 2 3" xfId="37179"/>
    <cellStyle name="Total 2 7 5 3" xfId="37180"/>
    <cellStyle name="Total 2 7 5 4" xfId="37181"/>
    <cellStyle name="Total 2 7 6" xfId="37182"/>
    <cellStyle name="Total 2 7 6 2" xfId="37183"/>
    <cellStyle name="Total 2 7 6 2 2" xfId="37184"/>
    <cellStyle name="Total 2 7 6 2 3" xfId="37185"/>
    <cellStyle name="Total 2 7 6 3" xfId="37186"/>
    <cellStyle name="Total 2 7 6 4" xfId="37187"/>
    <cellStyle name="Total 2 7 7" xfId="37188"/>
    <cellStyle name="Total 2 7 8" xfId="37189"/>
    <cellStyle name="Total 2 8" xfId="37190"/>
    <cellStyle name="Total 2 8 2" xfId="37191"/>
    <cellStyle name="Total 2 8 2 2" xfId="37192"/>
    <cellStyle name="Total 2 8 2 2 2" xfId="37193"/>
    <cellStyle name="Total 2 8 2 2 3" xfId="37194"/>
    <cellStyle name="Total 2 8 2 3" xfId="37195"/>
    <cellStyle name="Total 2 8 2 4" xfId="37196"/>
    <cellStyle name="Total 2 8 3" xfId="37197"/>
    <cellStyle name="Total 2 8 3 2" xfId="37198"/>
    <cellStyle name="Total 2 8 3 2 2" xfId="37199"/>
    <cellStyle name="Total 2 8 3 2 3" xfId="37200"/>
    <cellStyle name="Total 2 8 3 3" xfId="37201"/>
    <cellStyle name="Total 2 8 3 4" xfId="37202"/>
    <cellStyle name="Total 2 8 4" xfId="37203"/>
    <cellStyle name="Total 2 8 4 2" xfId="37204"/>
    <cellStyle name="Total 2 8 4 2 2" xfId="37205"/>
    <cellStyle name="Total 2 8 4 2 3" xfId="37206"/>
    <cellStyle name="Total 2 8 4 3" xfId="37207"/>
    <cellStyle name="Total 2 8 4 4" xfId="37208"/>
    <cellStyle name="Total 2 8 5" xfId="37209"/>
    <cellStyle name="Total 2 8 5 2" xfId="37210"/>
    <cellStyle name="Total 2 8 5 2 2" xfId="37211"/>
    <cellStyle name="Total 2 8 5 2 3" xfId="37212"/>
    <cellStyle name="Total 2 8 5 3" xfId="37213"/>
    <cellStyle name="Total 2 8 5 4" xfId="37214"/>
    <cellStyle name="Total 2 8 6" xfId="37215"/>
    <cellStyle name="Total 2 8 6 2" xfId="37216"/>
    <cellStyle name="Total 2 8 6 2 2" xfId="37217"/>
    <cellStyle name="Total 2 8 6 2 3" xfId="37218"/>
    <cellStyle name="Total 2 8 6 3" xfId="37219"/>
    <cellStyle name="Total 2 8 6 4" xfId="37220"/>
    <cellStyle name="Total 2 8 7" xfId="37221"/>
    <cellStyle name="Total 2 8 8" xfId="37222"/>
    <cellStyle name="Total 2 9" xfId="37223"/>
    <cellStyle name="Total 2 9 2" xfId="37224"/>
    <cellStyle name="Total 2 9 2 2" xfId="37225"/>
    <cellStyle name="Total 2 9 2 2 2" xfId="37226"/>
    <cellStyle name="Total 2 9 2 2 3" xfId="37227"/>
    <cellStyle name="Total 2 9 2 3" xfId="37228"/>
    <cellStyle name="Total 2 9 2 4" xfId="37229"/>
    <cellStyle name="Total 2 9 3" xfId="37230"/>
    <cellStyle name="Total 2 9 3 2" xfId="37231"/>
    <cellStyle name="Total 2 9 3 2 2" xfId="37232"/>
    <cellStyle name="Total 2 9 3 2 3" xfId="37233"/>
    <cellStyle name="Total 2 9 3 3" xfId="37234"/>
    <cellStyle name="Total 2 9 3 4" xfId="37235"/>
    <cellStyle name="Total 2 9 4" xfId="37236"/>
    <cellStyle name="Total 2 9 4 2" xfId="37237"/>
    <cellStyle name="Total 2 9 4 2 2" xfId="37238"/>
    <cellStyle name="Total 2 9 4 2 3" xfId="37239"/>
    <cellStyle name="Total 2 9 4 3" xfId="37240"/>
    <cellStyle name="Total 2 9 4 4" xfId="37241"/>
    <cellStyle name="Total 2 9 5" xfId="37242"/>
    <cellStyle name="Total 2 9 5 2" xfId="37243"/>
    <cellStyle name="Total 2 9 5 2 2" xfId="37244"/>
    <cellStyle name="Total 2 9 5 2 3" xfId="37245"/>
    <cellStyle name="Total 2 9 5 3" xfId="37246"/>
    <cellStyle name="Total 2 9 5 4" xfId="37247"/>
    <cellStyle name="Total 2 9 6" xfId="37248"/>
    <cellStyle name="Total 2 9 6 2" xfId="37249"/>
    <cellStyle name="Total 2 9 6 2 2" xfId="37250"/>
    <cellStyle name="Total 2 9 6 2 3" xfId="37251"/>
    <cellStyle name="Total 2 9 6 3" xfId="37252"/>
    <cellStyle name="Total 2 9 6 4" xfId="37253"/>
    <cellStyle name="Total 2 9 7" xfId="37254"/>
    <cellStyle name="Total 2 9 8" xfId="37255"/>
    <cellStyle name="Total 3" xfId="37256"/>
    <cellStyle name="Total 3 2" xfId="37257"/>
    <cellStyle name="Total 3 2 2" xfId="37258"/>
    <cellStyle name="Total 3 2 2 2" xfId="37259"/>
    <cellStyle name="Total 3 2 2 3" xfId="37260"/>
    <cellStyle name="Total 3 2 3" xfId="37261"/>
    <cellStyle name="Total 3 2 4" xfId="37262"/>
    <cellStyle name="Total 3 3" xfId="37263"/>
    <cellStyle name="Total 3 3 2" xfId="37264"/>
    <cellStyle name="Total 3 3 2 2" xfId="37265"/>
    <cellStyle name="Total 3 3 2 3" xfId="37266"/>
    <cellStyle name="Total 3 3 3" xfId="37267"/>
    <cellStyle name="Total 3 3 4" xfId="37268"/>
    <cellStyle name="Total 3 4" xfId="37269"/>
    <cellStyle name="Total 3 4 2" xfId="37270"/>
    <cellStyle name="Total 3 4 2 2" xfId="37271"/>
    <cellStyle name="Total 3 4 2 3" xfId="37272"/>
    <cellStyle name="Total 3 4 3" xfId="34568"/>
    <cellStyle name="Total 3 4 4" xfId="34570"/>
    <cellStyle name="Total 3 5" xfId="37273"/>
    <cellStyle name="Total 3 5 2" xfId="37274"/>
    <cellStyle name="Total 3 5 2 2" xfId="37275"/>
    <cellStyle name="Total 3 5 2 3" xfId="37276"/>
    <cellStyle name="Total 3 5 3" xfId="37277"/>
    <cellStyle name="Total 3 5 4" xfId="37278"/>
    <cellStyle name="Total 3 6" xfId="37279"/>
    <cellStyle name="Total 3 6 2" xfId="37280"/>
    <cellStyle name="Total 3 6 2 2" xfId="37281"/>
    <cellStyle name="Total 3 6 2 3" xfId="21308"/>
    <cellStyle name="Total 3 6 3" xfId="37282"/>
    <cellStyle name="Total 3 6 4" xfId="37283"/>
    <cellStyle name="Total 3 7" xfId="37284"/>
    <cellStyle name="Total 3 8" xfId="37285"/>
    <cellStyle name="Total 4" xfId="37286"/>
    <cellStyle name="Total 4 2" xfId="37287"/>
    <cellStyle name="Total 4 2 2" xfId="37288"/>
    <cellStyle name="Total 4 2 2 2" xfId="37289"/>
    <cellStyle name="Total 4 2 2 3" xfId="37290"/>
    <cellStyle name="Total 4 2 3" xfId="37291"/>
    <cellStyle name="Total 4 2 4" xfId="37292"/>
    <cellStyle name="Total 4 3" xfId="37293"/>
    <cellStyle name="Total 4 3 2" xfId="37294"/>
    <cellStyle name="Total 4 3 2 2" xfId="37295"/>
    <cellStyle name="Total 4 3 2 3" xfId="37296"/>
    <cellStyle name="Total 4 3 3" xfId="37297"/>
    <cellStyle name="Total 4 3 4" xfId="37298"/>
    <cellStyle name="Total 4 4" xfId="37299"/>
    <cellStyle name="Total 4 4 2" xfId="37300"/>
    <cellStyle name="Total 4 4 2 2" xfId="37301"/>
    <cellStyle name="Total 4 4 2 3" xfId="37302"/>
    <cellStyle name="Total 4 4 3" xfId="27090"/>
    <cellStyle name="Total 4 4 4" xfId="27094"/>
    <cellStyle name="Total 4 5" xfId="37303"/>
    <cellStyle name="Total 4 5 2" xfId="37304"/>
    <cellStyle name="Total 4 5 2 2" xfId="37305"/>
    <cellStyle name="Total 4 5 2 3" xfId="37306"/>
    <cellStyle name="Total 4 5 3" xfId="27102"/>
    <cellStyle name="Total 4 5 4" xfId="27105"/>
    <cellStyle name="Total 4 6" xfId="37307"/>
    <cellStyle name="Total 4 6 2" xfId="37308"/>
    <cellStyle name="Total 4 6 2 2" xfId="37309"/>
    <cellStyle name="Total 4 6 2 3" xfId="21362"/>
    <cellStyle name="Total 4 6 3" xfId="27599"/>
    <cellStyle name="Total 4 6 4" xfId="27601"/>
    <cellStyle name="Total 4 7" xfId="37310"/>
    <cellStyle name="Total 4 8" xfId="37311"/>
    <cellStyle name="Total 5" xfId="37312"/>
    <cellStyle name="Total 5 2" xfId="37313"/>
    <cellStyle name="Total 5 2 2" xfId="37314"/>
    <cellStyle name="Total 5 2 2 2" xfId="37315"/>
    <cellStyle name="Total 5 2 2 3" xfId="37316"/>
    <cellStyle name="Total 5 2 3" xfId="37317"/>
    <cellStyle name="Total 5 2 4" xfId="37318"/>
    <cellStyle name="Total 5 3" xfId="37319"/>
    <cellStyle name="Total 5 3 2" xfId="37320"/>
    <cellStyle name="Total 5 3 2 2" xfId="37321"/>
    <cellStyle name="Total 5 3 2 3" xfId="37322"/>
    <cellStyle name="Total 5 3 3" xfId="37323"/>
    <cellStyle name="Total 5 3 4" xfId="37324"/>
    <cellStyle name="Total 5 4" xfId="37325"/>
    <cellStyle name="Total 5 4 2" xfId="37326"/>
    <cellStyle name="Total 5 4 2 2" xfId="37327"/>
    <cellStyle name="Total 5 4 2 3" xfId="37328"/>
    <cellStyle name="Total 5 4 3" xfId="34574"/>
    <cellStyle name="Total 5 4 4" xfId="34576"/>
    <cellStyle name="Total 5 5" xfId="37329"/>
    <cellStyle name="Total 5 5 2" xfId="37330"/>
    <cellStyle name="Total 5 5 2 2" xfId="37331"/>
    <cellStyle name="Total 5 5 2 3" xfId="37332"/>
    <cellStyle name="Total 5 5 3" xfId="37333"/>
    <cellStyle name="Total 5 5 4" xfId="37334"/>
    <cellStyle name="Total 5 6" xfId="37335"/>
    <cellStyle name="Total 5 6 2" xfId="37336"/>
    <cellStyle name="Total 5 6 2 2" xfId="37337"/>
    <cellStyle name="Total 5 6 2 3" xfId="493"/>
    <cellStyle name="Total 5 6 3" xfId="37338"/>
    <cellStyle name="Total 5 6 4" xfId="37339"/>
    <cellStyle name="Total 5 7" xfId="37340"/>
    <cellStyle name="Total 5 8" xfId="37341"/>
    <cellStyle name="TotCo - Style5" xfId="37342"/>
    <cellStyle name="TotCo - Style5 2" xfId="37343"/>
    <cellStyle name="TotCo - Style5 2 2" xfId="37344"/>
    <cellStyle name="TotCo - Style5 2 2 2" xfId="37345"/>
    <cellStyle name="TotCo - Style5 2 2 3" xfId="37346"/>
    <cellStyle name="TotCo - Style5 2 3" xfId="37347"/>
    <cellStyle name="TotCo - Style5 2 4" xfId="37348"/>
    <cellStyle name="TotCo - Style5 3" xfId="37349"/>
    <cellStyle name="TotCo - Style5 3 2" xfId="37350"/>
    <cellStyle name="TotCo - Style5 3 2 2" xfId="37351"/>
    <cellStyle name="TotCo - Style5 3 2 3" xfId="37352"/>
    <cellStyle name="TotCo - Style5 3 3" xfId="37353"/>
    <cellStyle name="TotCo - Style5 3 4" xfId="37354"/>
    <cellStyle name="TotCo - Style5 4" xfId="22984"/>
    <cellStyle name="TotCo - Style5 4 2" xfId="37355"/>
    <cellStyle name="TotCo - Style5 4 2 2" xfId="37356"/>
    <cellStyle name="TotCo - Style5 4 2 3" xfId="37357"/>
    <cellStyle name="TotCo - Style5 4 3" xfId="37358"/>
    <cellStyle name="TotCo - Style5 4 4" xfId="37359"/>
    <cellStyle name="TotCo - Style5 5" xfId="22986"/>
    <cellStyle name="TotCo - Style5 5 2" xfId="37360"/>
    <cellStyle name="TotCo - Style5 5 2 2" xfId="37361"/>
    <cellStyle name="TotCo - Style5 5 2 3" xfId="37362"/>
    <cellStyle name="TotCo - Style5 5 3" xfId="37363"/>
    <cellStyle name="TotCo - Style5 5 4" xfId="37364"/>
    <cellStyle name="TotCo - Style5 6" xfId="37365"/>
    <cellStyle name="TotCo - Style5 6 2" xfId="37366"/>
    <cellStyle name="TotCo - Style5 6 2 2" xfId="37367"/>
    <cellStyle name="TotCo - Style5 6 2 3" xfId="37368"/>
    <cellStyle name="TotCo - Style5 6 3" xfId="37369"/>
    <cellStyle name="TotCo - Style5 6 4" xfId="37370"/>
    <cellStyle name="TotCo - Style5 7" xfId="37371"/>
    <cellStyle name="TotCo - Style5 8" xfId="37372"/>
    <cellStyle name="TotCo - Style7" xfId="37373"/>
    <cellStyle name="TotCo - Style7 2" xfId="37374"/>
    <cellStyle name="TotCo - Style7 2 2" xfId="37375"/>
    <cellStyle name="TotCo - Style7 2 2 2" xfId="37376"/>
    <cellStyle name="TotCo - Style7 2 2 3" xfId="37377"/>
    <cellStyle name="TotCo - Style7 2 3" xfId="37378"/>
    <cellStyle name="TotCo - Style7 2 4" xfId="37379"/>
    <cellStyle name="TotCo - Style7 3" xfId="37380"/>
    <cellStyle name="TotCo - Style7 3 2" xfId="37381"/>
    <cellStyle name="TotCo - Style7 3 2 2" xfId="37382"/>
    <cellStyle name="TotCo - Style7 3 2 3" xfId="37383"/>
    <cellStyle name="TotCo - Style7 3 3" xfId="37384"/>
    <cellStyle name="TotCo - Style7 3 4" xfId="37385"/>
    <cellStyle name="TotCo - Style7 4" xfId="37386"/>
    <cellStyle name="TotCo - Style7 4 2" xfId="37387"/>
    <cellStyle name="TotCo - Style7 4 2 2" xfId="37388"/>
    <cellStyle name="TotCo - Style7 4 2 3" xfId="37389"/>
    <cellStyle name="TotCo - Style7 4 3" xfId="37390"/>
    <cellStyle name="TotCo - Style7 4 4" xfId="37391"/>
    <cellStyle name="TotCo - Style7 5" xfId="37392"/>
    <cellStyle name="TotCo - Style7 5 2" xfId="37393"/>
    <cellStyle name="TotCo - Style7 5 2 2" xfId="37394"/>
    <cellStyle name="TotCo - Style7 5 2 3" xfId="37395"/>
    <cellStyle name="TotCo - Style7 5 3" xfId="37396"/>
    <cellStyle name="TotCo - Style7 5 4" xfId="37397"/>
    <cellStyle name="TotCo - Style7 6" xfId="37398"/>
    <cellStyle name="TotCo - Style7 6 2" xfId="37399"/>
    <cellStyle name="TotCo - Style7 6 2 2" xfId="37400"/>
    <cellStyle name="TotCo - Style7 6 2 3" xfId="37401"/>
    <cellStyle name="TotCo - Style7 6 3" xfId="37402"/>
    <cellStyle name="TotCo - Style7 6 4" xfId="37403"/>
    <cellStyle name="TotCo - Style7 7" xfId="37404"/>
    <cellStyle name="TotCo - Style7 8" xfId="37405"/>
    <cellStyle name="TotCol - Style5" xfId="37406"/>
    <cellStyle name="TotCol - Style5 2" xfId="37407"/>
    <cellStyle name="TotCol - Style5 2 2" xfId="37408"/>
    <cellStyle name="TotCol - Style5 2 2 2" xfId="37409"/>
    <cellStyle name="TotCol - Style5 2 2 3" xfId="37410"/>
    <cellStyle name="TotCol - Style5 2 3" xfId="13773"/>
    <cellStyle name="TotCol - Style5 2 4" xfId="13781"/>
    <cellStyle name="TotCol - Style5 3" xfId="37411"/>
    <cellStyle name="TotCol - Style5 3 2" xfId="37412"/>
    <cellStyle name="TotCol - Style5 3 2 2" xfId="37413"/>
    <cellStyle name="TotCol - Style5 3 2 3" xfId="7847"/>
    <cellStyle name="TotCol - Style5 3 3" xfId="13840"/>
    <cellStyle name="TotCol - Style5 3 4" xfId="13849"/>
    <cellStyle name="TotCol - Style5 4" xfId="37414"/>
    <cellStyle name="TotCol - Style5 4 2" xfId="37415"/>
    <cellStyle name="TotCol - Style5 4 2 2" xfId="37416"/>
    <cellStyle name="TotCol - Style5 4 2 3" xfId="7905"/>
    <cellStyle name="TotCol - Style5 4 3" xfId="13916"/>
    <cellStyle name="TotCol - Style5 4 4" xfId="13926"/>
    <cellStyle name="TotCol - Style5 5" xfId="37417"/>
    <cellStyle name="TotCol - Style5 5 2" xfId="37418"/>
    <cellStyle name="TotCol - Style5 5 2 2" xfId="37419"/>
    <cellStyle name="TotCol - Style5 5 2 3" xfId="7975"/>
    <cellStyle name="TotCol - Style5 5 3" xfId="14019"/>
    <cellStyle name="TotCol - Style5 5 4" xfId="14027"/>
    <cellStyle name="TotCol - Style5 6" xfId="37420"/>
    <cellStyle name="TotCol - Style5 6 2" xfId="37421"/>
    <cellStyle name="TotCol - Style5 6 2 2" xfId="37422"/>
    <cellStyle name="TotCol - Style5 6 2 3" xfId="8027"/>
    <cellStyle name="TotCol - Style5 6 3" xfId="14098"/>
    <cellStyle name="TotCol - Style5 6 4" xfId="14106"/>
    <cellStyle name="TotCol - Style5 7" xfId="37423"/>
    <cellStyle name="TotCol - Style5 8" xfId="37424"/>
    <cellStyle name="TotRo - Style4" xfId="36224"/>
    <cellStyle name="TotRo - Style4 2" xfId="36226"/>
    <cellStyle name="TotRo - Style4 2 2" xfId="37425"/>
    <cellStyle name="TotRo - Style4 2 2 2" xfId="37426"/>
    <cellStyle name="TotRo - Style4 2 2 3" xfId="37427"/>
    <cellStyle name="TotRo - Style4 2 3" xfId="37428"/>
    <cellStyle name="TotRo - Style4 2 4" xfId="37429"/>
    <cellStyle name="TotRo - Style4 3" xfId="36228"/>
    <cellStyle name="TotRo - Style4 3 2" xfId="37430"/>
    <cellStyle name="TotRo - Style4 3 2 2" xfId="37431"/>
    <cellStyle name="TotRo - Style4 3 2 3" xfId="37432"/>
    <cellStyle name="TotRo - Style4 3 3" xfId="37433"/>
    <cellStyle name="TotRo - Style4 3 4" xfId="37434"/>
    <cellStyle name="TotRo - Style4 4" xfId="37435"/>
    <cellStyle name="TotRo - Style4 4 2" xfId="37436"/>
    <cellStyle name="TotRo - Style4 4 2 2" xfId="37437"/>
    <cellStyle name="TotRo - Style4 4 2 3" xfId="37438"/>
    <cellStyle name="TotRo - Style4 4 3" xfId="37439"/>
    <cellStyle name="TotRo - Style4 4 4" xfId="37440"/>
    <cellStyle name="TotRo - Style4 5" xfId="37441"/>
    <cellStyle name="TotRo - Style4 5 2" xfId="37442"/>
    <cellStyle name="TotRo - Style4 5 2 2" xfId="37443"/>
    <cellStyle name="TotRo - Style4 5 2 3" xfId="37444"/>
    <cellStyle name="TotRo - Style4 5 3" xfId="37445"/>
    <cellStyle name="TotRo - Style4 5 4" xfId="37446"/>
    <cellStyle name="TotRo - Style4 6" xfId="37447"/>
    <cellStyle name="TotRo - Style4 6 2" xfId="37448"/>
    <cellStyle name="TotRo - Style4 6 2 2" xfId="37449"/>
    <cellStyle name="TotRo - Style4 6 2 3" xfId="37450"/>
    <cellStyle name="TotRo - Style4 6 3" xfId="37451"/>
    <cellStyle name="TotRo - Style4 6 4" xfId="19459"/>
    <cellStyle name="TotRo - Style4 7" xfId="37452"/>
    <cellStyle name="TotRo - Style4 8" xfId="37453"/>
    <cellStyle name="TotRo - Style8" xfId="37454"/>
    <cellStyle name="TotRo - Style8 2" xfId="37455"/>
    <cellStyle name="TotRo - Style8 2 2" xfId="37456"/>
    <cellStyle name="TotRo - Style8 2 2 2" xfId="37457"/>
    <cellStyle name="TotRo - Style8 2 2 3" xfId="37458"/>
    <cellStyle name="TotRo - Style8 2 3" xfId="37459"/>
    <cellStyle name="TotRo - Style8 2 4" xfId="37460"/>
    <cellStyle name="TotRo - Style8 3" xfId="37461"/>
    <cellStyle name="TotRo - Style8 3 2" xfId="37462"/>
    <cellStyle name="TotRo - Style8 3 2 2" xfId="37463"/>
    <cellStyle name="TotRo - Style8 3 2 3" xfId="37464"/>
    <cellStyle name="TotRo - Style8 3 3" xfId="37465"/>
    <cellStyle name="TotRo - Style8 3 4" xfId="37466"/>
    <cellStyle name="TotRo - Style8 4" xfId="37467"/>
    <cellStyle name="TotRo - Style8 4 2" xfId="37468"/>
    <cellStyle name="TotRo - Style8 4 2 2" xfId="37469"/>
    <cellStyle name="TotRo - Style8 4 2 3" xfId="37470"/>
    <cellStyle name="TotRo - Style8 4 3" xfId="37471"/>
    <cellStyle name="TotRo - Style8 4 4" xfId="37472"/>
    <cellStyle name="TotRo - Style8 5" xfId="37473"/>
    <cellStyle name="TotRo - Style8 5 2" xfId="37474"/>
    <cellStyle name="TotRo - Style8 5 2 2" xfId="37475"/>
    <cellStyle name="TotRo - Style8 5 2 3" xfId="37476"/>
    <cellStyle name="TotRo - Style8 5 3" xfId="37477"/>
    <cellStyle name="TotRo - Style8 5 4" xfId="37478"/>
    <cellStyle name="TotRo - Style8 6" xfId="37479"/>
    <cellStyle name="TotRo - Style8 6 2" xfId="37480"/>
    <cellStyle name="TotRo - Style8 6 2 2" xfId="37481"/>
    <cellStyle name="TotRo - Style8 6 2 3" xfId="37482"/>
    <cellStyle name="TotRo - Style8 6 3" xfId="37483"/>
    <cellStyle name="TotRo - Style8 6 4" xfId="37484"/>
    <cellStyle name="TotRo - Style8 7" xfId="37485"/>
    <cellStyle name="TotRo - Style8 8" xfId="37486"/>
    <cellStyle name="TotRow - Style4" xfId="37487"/>
    <cellStyle name="TotRow - Style4 2" xfId="37488"/>
    <cellStyle name="TotRow - Style4 2 2" xfId="37489"/>
    <cellStyle name="TotRow - Style4 2 2 2" xfId="37490"/>
    <cellStyle name="TotRow - Style4 2 2 3" xfId="37491"/>
    <cellStyle name="TotRow - Style4 2 3" xfId="37492"/>
    <cellStyle name="TotRow - Style4 2 4" xfId="37493"/>
    <cellStyle name="TotRow - Style4 3" xfId="37494"/>
    <cellStyle name="TotRow - Style4 3 2" xfId="37495"/>
    <cellStyle name="TotRow - Style4 3 2 2" xfId="37496"/>
    <cellStyle name="TotRow - Style4 3 2 3" xfId="37497"/>
    <cellStyle name="TotRow - Style4 3 3" xfId="31070"/>
    <cellStyle name="TotRow - Style4 3 4" xfId="31072"/>
    <cellStyle name="TotRow - Style4 4" xfId="13120"/>
    <cellStyle name="TotRow - Style4 4 2" xfId="37498"/>
    <cellStyle name="TotRow - Style4 4 2 2" xfId="37499"/>
    <cellStyle name="TotRow - Style4 4 2 3" xfId="37500"/>
    <cellStyle name="TotRow - Style4 4 3" xfId="37501"/>
    <cellStyle name="TotRow - Style4 4 4" xfId="37502"/>
    <cellStyle name="TotRow - Style4 5" xfId="13124"/>
    <cellStyle name="TotRow - Style4 5 2" xfId="15053"/>
    <cellStyle name="TotRow - Style4 5 2 2" xfId="15058"/>
    <cellStyle name="TotRow - Style4 5 2 3" xfId="15063"/>
    <cellStyle name="TotRow - Style4 5 3" xfId="15068"/>
    <cellStyle name="TotRow - Style4 5 4" xfId="15075"/>
    <cellStyle name="TotRow - Style4 6" xfId="37503"/>
    <cellStyle name="TotRow - Style4 6 2" xfId="11429"/>
    <cellStyle name="TotRow - Style4 6 2 2" xfId="15101"/>
    <cellStyle name="TotRow - Style4 6 2 3" xfId="15105"/>
    <cellStyle name="TotRow - Style4 6 3" xfId="11435"/>
    <cellStyle name="TotRow - Style4 6 4" xfId="15111"/>
    <cellStyle name="TotRow - Style4 7" xfId="37504"/>
    <cellStyle name="TotRow - Style4 8" xfId="37505"/>
    <cellStyle name="Währung [0]_laroux" xfId="37506"/>
    <cellStyle name="Währung_laroux" xfId="37507"/>
    <cellStyle name="Warning Text 2" xfId="37508"/>
    <cellStyle name="Warning Text 2 10" xfId="37509"/>
    <cellStyle name="Warning Text 2 2" xfId="37510"/>
    <cellStyle name="Warning Text 2 2 2" xfId="37511"/>
    <cellStyle name="Warning Text 2 2 2 2" xfId="37512"/>
    <cellStyle name="Warning Text 2 2 2 2 2" xfId="37513"/>
    <cellStyle name="Warning Text 2 2 2 2 3" xfId="37514"/>
    <cellStyle name="Warning Text 2 2 2 3" xfId="37515"/>
    <cellStyle name="Warning Text 2 2 2 4" xfId="37516"/>
    <cellStyle name="Warning Text 2 2 3" xfId="37517"/>
    <cellStyle name="Warning Text 2 2 3 2" xfId="37518"/>
    <cellStyle name="Warning Text 2 2 3 2 2" xfId="37519"/>
    <cellStyle name="Warning Text 2 2 3 2 3" xfId="37520"/>
    <cellStyle name="Warning Text 2 2 3 3" xfId="37521"/>
    <cellStyle name="Warning Text 2 2 3 4" xfId="37522"/>
    <cellStyle name="Warning Text 2 2 4" xfId="20724"/>
    <cellStyle name="Warning Text 2 2 4 2" xfId="37523"/>
    <cellStyle name="Warning Text 2 2 4 2 2" xfId="37524"/>
    <cellStyle name="Warning Text 2 2 4 2 3" xfId="37525"/>
    <cellStyle name="Warning Text 2 2 4 3" xfId="37526"/>
    <cellStyle name="Warning Text 2 2 4 4" xfId="37527"/>
    <cellStyle name="Warning Text 2 2 5" xfId="20727"/>
    <cellStyle name="Warning Text 2 2 5 2" xfId="37528"/>
    <cellStyle name="Warning Text 2 2 5 2 2" xfId="37529"/>
    <cellStyle name="Warning Text 2 2 5 2 3" xfId="37530"/>
    <cellStyle name="Warning Text 2 2 5 3" xfId="37531"/>
    <cellStyle name="Warning Text 2 2 5 4" xfId="37532"/>
    <cellStyle name="Warning Text 2 2 6" xfId="37533"/>
    <cellStyle name="Warning Text 2 2 6 2" xfId="37534"/>
    <cellStyle name="Warning Text 2 2 6 2 2" xfId="37535"/>
    <cellStyle name="Warning Text 2 2 6 2 3" xfId="37536"/>
    <cellStyle name="Warning Text 2 2 6 3" xfId="37537"/>
    <cellStyle name="Warning Text 2 2 6 4" xfId="37538"/>
    <cellStyle name="Warning Text 2 2 7" xfId="37539"/>
    <cellStyle name="Warning Text 2 2 8" xfId="37540"/>
    <cellStyle name="Warning Text 2 3" xfId="37541"/>
    <cellStyle name="Warning Text 2 3 2" xfId="37542"/>
    <cellStyle name="Warning Text 2 3 2 2" xfId="37543"/>
    <cellStyle name="Warning Text 2 3 2 2 2" xfId="37544"/>
    <cellStyle name="Warning Text 2 3 2 2 3" xfId="964"/>
    <cellStyle name="Warning Text 2 3 2 3" xfId="37545"/>
    <cellStyle name="Warning Text 2 3 2 4" xfId="37546"/>
    <cellStyle name="Warning Text 2 3 3" xfId="37547"/>
    <cellStyle name="Warning Text 2 3 3 2" xfId="37548"/>
    <cellStyle name="Warning Text 2 3 3 2 2" xfId="37549"/>
    <cellStyle name="Warning Text 2 3 3 2 3" xfId="37550"/>
    <cellStyle name="Warning Text 2 3 3 3" xfId="37551"/>
    <cellStyle name="Warning Text 2 3 3 4" xfId="37552"/>
    <cellStyle name="Warning Text 2 3 4" xfId="20732"/>
    <cellStyle name="Warning Text 2 3 4 2" xfId="37553"/>
    <cellStyle name="Warning Text 2 3 4 2 2" xfId="37554"/>
    <cellStyle name="Warning Text 2 3 4 2 3" xfId="37555"/>
    <cellStyle name="Warning Text 2 3 4 3" xfId="37556"/>
    <cellStyle name="Warning Text 2 3 4 4" xfId="37557"/>
    <cellStyle name="Warning Text 2 3 5" xfId="20735"/>
    <cellStyle name="Warning Text 2 3 5 2" xfId="37558"/>
    <cellStyle name="Warning Text 2 3 5 2 2" xfId="37559"/>
    <cellStyle name="Warning Text 2 3 5 2 3" xfId="37560"/>
    <cellStyle name="Warning Text 2 3 5 3" xfId="37561"/>
    <cellStyle name="Warning Text 2 3 5 4" xfId="37562"/>
    <cellStyle name="Warning Text 2 3 6" xfId="37563"/>
    <cellStyle name="Warning Text 2 3 6 2" xfId="37564"/>
    <cellStyle name="Warning Text 2 3 6 2 2" xfId="37565"/>
    <cellStyle name="Warning Text 2 3 6 2 3" xfId="37566"/>
    <cellStyle name="Warning Text 2 3 6 3" xfId="37567"/>
    <cellStyle name="Warning Text 2 3 6 4" xfId="37568"/>
    <cellStyle name="Warning Text 2 3 7" xfId="37569"/>
    <cellStyle name="Warning Text 2 3 8" xfId="37570"/>
    <cellStyle name="Warning Text 2 4" xfId="37571"/>
    <cellStyle name="Warning Text 2 4 2" xfId="37572"/>
    <cellStyle name="Warning Text 2 4 2 2" xfId="37573"/>
    <cellStyle name="Warning Text 2 4 2 3" xfId="37574"/>
    <cellStyle name="Warning Text 2 4 3" xfId="37575"/>
    <cellStyle name="Warning Text 2 4 4" xfId="20740"/>
    <cellStyle name="Warning Text 2 5" xfId="37576"/>
    <cellStyle name="Warning Text 2 5 2" xfId="37577"/>
    <cellStyle name="Warning Text 2 5 2 2" xfId="37578"/>
    <cellStyle name="Warning Text 2 5 2 3" xfId="37579"/>
    <cellStyle name="Warning Text 2 5 3" xfId="37580"/>
    <cellStyle name="Warning Text 2 5 4" xfId="20748"/>
    <cellStyle name="Warning Text 2 6" xfId="37581"/>
    <cellStyle name="Warning Text 2 6 2" xfId="37582"/>
    <cellStyle name="Warning Text 2 6 2 2" xfId="37583"/>
    <cellStyle name="Warning Text 2 6 2 3" xfId="37584"/>
    <cellStyle name="Warning Text 2 6 3" xfId="37585"/>
    <cellStyle name="Warning Text 2 6 4" xfId="20758"/>
    <cellStyle name="Warning Text 2 7" xfId="37586"/>
    <cellStyle name="Warning Text 2 7 2" xfId="37587"/>
    <cellStyle name="Warning Text 2 7 2 2" xfId="37588"/>
    <cellStyle name="Warning Text 2 7 2 3" xfId="37589"/>
    <cellStyle name="Warning Text 2 7 3" xfId="37590"/>
    <cellStyle name="Warning Text 2 7 4" xfId="20767"/>
    <cellStyle name="Warning Text 2 8" xfId="37591"/>
    <cellStyle name="Warning Text 2 8 2" xfId="37592"/>
    <cellStyle name="Warning Text 2 8 2 2" xfId="37593"/>
    <cellStyle name="Warning Text 2 8 2 3" xfId="37594"/>
    <cellStyle name="Warning Text 2 8 3" xfId="37595"/>
    <cellStyle name="Warning Text 2 8 4" xfId="20775"/>
    <cellStyle name="Warning Text 2 9" xfId="37596"/>
    <cellStyle name="Warning Text 3" xfId="37597"/>
    <cellStyle name="Warning Text 3 2" xfId="37598"/>
    <cellStyle name="Warning Text 3 2 2" xfId="37599"/>
    <cellStyle name="Warning Text 3 2 2 2" xfId="37600"/>
    <cellStyle name="Warning Text 3 2 2 3" xfId="37601"/>
    <cellStyle name="Warning Text 3 2 3" xfId="37602"/>
    <cellStyle name="Warning Text 3 2 4" xfId="37603"/>
    <cellStyle name="Warning Text 3 3" xfId="37604"/>
    <cellStyle name="Warning Text 3 3 2" xfId="37605"/>
    <cellStyle name="Warning Text 3 3 2 2" xfId="37606"/>
    <cellStyle name="Warning Text 3 3 2 3" xfId="37607"/>
    <cellStyle name="Warning Text 3 3 3" xfId="37608"/>
    <cellStyle name="Warning Text 3 3 4" xfId="37609"/>
    <cellStyle name="Warning Text 3 4" xfId="37610"/>
    <cellStyle name="Warning Text 3 4 2" xfId="37611"/>
    <cellStyle name="Warning Text 3 4 2 2" xfId="37612"/>
    <cellStyle name="Warning Text 3 4 2 3" xfId="37613"/>
    <cellStyle name="Warning Text 3 4 3" xfId="37614"/>
    <cellStyle name="Warning Text 3 4 4" xfId="37615"/>
    <cellStyle name="Warning Text 3 5" xfId="37616"/>
    <cellStyle name="Warning Text 3 5 2" xfId="37617"/>
    <cellStyle name="Warning Text 3 5 2 2" xfId="37618"/>
    <cellStyle name="Warning Text 3 5 2 3" xfId="37619"/>
    <cellStyle name="Warning Text 3 5 3" xfId="37620"/>
    <cellStyle name="Warning Text 3 5 4" xfId="37621"/>
    <cellStyle name="Warning Text 3 6" xfId="37622"/>
    <cellStyle name="Warning Text 3 6 2" xfId="37623"/>
    <cellStyle name="Warning Text 3 6 2 2" xfId="37624"/>
    <cellStyle name="Warning Text 3 6 2 3" xfId="37625"/>
    <cellStyle name="Warning Text 3 6 3" xfId="37626"/>
    <cellStyle name="Warning Text 3 6 4" xfId="37627"/>
    <cellStyle name="Warning Text 3 7" xfId="37628"/>
    <cellStyle name="Warning Text 3 8" xfId="37629"/>
    <cellStyle name="Warning Text 4" xfId="37630"/>
    <cellStyle name="Warning Text 4 2" xfId="37631"/>
    <cellStyle name="Warning Text 4 2 2" xfId="37632"/>
    <cellStyle name="Warning Text 4 2 2 2" xfId="37633"/>
    <cellStyle name="Warning Text 4 2 2 3" xfId="37634"/>
    <cellStyle name="Warning Text 4 2 3" xfId="37635"/>
    <cellStyle name="Warning Text 4 2 4" xfId="37636"/>
    <cellStyle name="Warning Text 4 3" xfId="37637"/>
    <cellStyle name="Warning Text 4 3 2" xfId="37638"/>
    <cellStyle name="Warning Text 4 3 2 2" xfId="37639"/>
    <cellStyle name="Warning Text 4 3 2 3" xfId="37640"/>
    <cellStyle name="Warning Text 4 3 3" xfId="37641"/>
    <cellStyle name="Warning Text 4 3 4" xfId="37642"/>
    <cellStyle name="Warning Text 4 4" xfId="37643"/>
    <cellStyle name="Warning Text 4 4 2" xfId="37644"/>
    <cellStyle name="Warning Text 4 4 2 2" xfId="37645"/>
    <cellStyle name="Warning Text 4 4 2 3" xfId="37646"/>
    <cellStyle name="Warning Text 4 4 3" xfId="37647"/>
    <cellStyle name="Warning Text 4 4 4" xfId="37648"/>
    <cellStyle name="Warning Text 4 5" xfId="37649"/>
    <cellStyle name="Warning Text 4 5 2" xfId="37650"/>
    <cellStyle name="Warning Text 4 5 2 2" xfId="37651"/>
    <cellStyle name="Warning Text 4 5 2 3" xfId="37652"/>
    <cellStyle name="Warning Text 4 5 3" xfId="37653"/>
    <cellStyle name="Warning Text 4 5 4" xfId="37654"/>
    <cellStyle name="Warning Text 4 6" xfId="37655"/>
    <cellStyle name="Warning Text 4 6 2" xfId="37656"/>
    <cellStyle name="Warning Text 4 6 2 2" xfId="37657"/>
    <cellStyle name="Warning Text 4 6 2 3" xfId="37658"/>
    <cellStyle name="Warning Text 4 6 3" xfId="37659"/>
    <cellStyle name="Warning Text 4 6 4" xfId="37660"/>
    <cellStyle name="Warning Text 4 7" xfId="37661"/>
    <cellStyle name="Warning Text 4 8" xfId="37662"/>
    <cellStyle name="Warning Text 5" xfId="37663"/>
    <cellStyle name="Warning Text 5 2" xfId="37664"/>
    <cellStyle name="Warning Text 5 2 2" xfId="37665"/>
    <cellStyle name="Warning Text 5 2 2 2" xfId="37666"/>
    <cellStyle name="Warning Text 5 2 2 3" xfId="37667"/>
    <cellStyle name="Warning Text 5 2 3" xfId="37668"/>
    <cellStyle name="Warning Text 5 2 4" xfId="37669"/>
    <cellStyle name="Warning Text 5 3" xfId="37670"/>
    <cellStyle name="Warning Text 5 3 2" xfId="37671"/>
    <cellStyle name="Warning Text 5 3 2 2" xfId="37672"/>
    <cellStyle name="Warning Text 5 3 2 3" xfId="37673"/>
    <cellStyle name="Warning Text 5 3 3" xfId="37674"/>
    <cellStyle name="Warning Text 5 3 4" xfId="37675"/>
    <cellStyle name="Warning Text 5 4" xfId="37676"/>
    <cellStyle name="Warning Text 5 4 2" xfId="37677"/>
    <cellStyle name="Warning Text 5 4 2 2" xfId="37678"/>
    <cellStyle name="Warning Text 5 4 2 3" xfId="37679"/>
    <cellStyle name="Warning Text 5 4 3" xfId="37680"/>
    <cellStyle name="Warning Text 5 4 4" xfId="37681"/>
    <cellStyle name="Warning Text 5 5" xfId="37682"/>
    <cellStyle name="Warning Text 5 5 2" xfId="37683"/>
    <cellStyle name="Warning Text 5 5 2 2" xfId="37684"/>
    <cellStyle name="Warning Text 5 5 2 3" xfId="37685"/>
    <cellStyle name="Warning Text 5 5 3" xfId="37686"/>
    <cellStyle name="Warning Text 5 5 4" xfId="37687"/>
    <cellStyle name="Warning Text 5 6" xfId="37688"/>
    <cellStyle name="Warning Text 5 6 2" xfId="37689"/>
    <cellStyle name="Warning Text 5 6 2 2" xfId="37690"/>
    <cellStyle name="Warning Text 5 6 2 3" xfId="37691"/>
    <cellStyle name="Warning Text 5 6 3" xfId="37692"/>
    <cellStyle name="Warning Text 5 6 4" xfId="37693"/>
    <cellStyle name="Warning Text 5 7" xfId="37694"/>
    <cellStyle name="Warning Text 5 8" xfId="37695"/>
    <cellStyle name="常规_WWCA Mapping and Translation V0.2 (1129)" xfId="37696"/>
  </cellStyles>
  <dxfs count="12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pageSetUpPr fitToPage="1"/>
  </sheetPr>
  <dimension ref="A1:XEP1041671"/>
  <sheetViews>
    <sheetView tabSelected="1" zoomScale="80" zoomScaleNormal="80" workbookViewId="0">
      <pane ySplit="3" topLeftCell="A4" activePane="bottomLeft" state="frozen"/>
      <selection pane="bottomLeft" activeCell="M4" sqref="M4"/>
    </sheetView>
  </sheetViews>
  <sheetFormatPr defaultColWidth="9" defaultRowHeight="15"/>
  <cols>
    <col min="1" max="1" width="9" style="1"/>
    <col min="2" max="2" width="5.7109375" style="1" customWidth="1"/>
    <col min="3" max="3" width="13" customWidth="1"/>
    <col min="4" max="4" width="11.42578125" customWidth="1"/>
    <col min="5" max="5" width="6.7109375" customWidth="1"/>
    <col min="6" max="6" width="10.85546875" customWidth="1"/>
    <col min="7" max="7" width="12.42578125" customWidth="1"/>
    <col min="8" max="8" width="23" customWidth="1"/>
    <col min="9" max="9" width="16.28515625" customWidth="1"/>
    <col min="10" max="10" width="20" customWidth="1"/>
    <col min="11" max="11" width="13" customWidth="1"/>
    <col min="12" max="13" width="12.5703125" customWidth="1"/>
    <col min="14" max="14" width="5.5703125" style="1" customWidth="1"/>
    <col min="15" max="15" width="7.42578125" customWidth="1"/>
    <col min="16" max="16" width="28.28515625" customWidth="1"/>
    <col min="17" max="17" width="13.7109375" customWidth="1"/>
    <col min="18" max="21" width="9.140625" hidden="1" customWidth="1"/>
    <col min="22" max="22" width="11.7109375" hidden="1" customWidth="1"/>
    <col min="23" max="26" width="9.140625" hidden="1" customWidth="1"/>
    <col min="27" max="27" width="13.140625" customWidth="1"/>
    <col min="28" max="28" width="25.85546875" customWidth="1"/>
    <col min="29" max="30" width="17.28515625" style="1" customWidth="1"/>
    <col min="31" max="31" width="22.7109375" customWidth="1"/>
    <col min="32" max="32" width="16.7109375" customWidth="1"/>
    <col min="33" max="33" width="12.42578125" customWidth="1"/>
    <col min="34" max="34" width="17.28515625" style="1" customWidth="1"/>
    <col min="35" max="35" width="10.5703125" bestFit="1" customWidth="1"/>
    <col min="36" max="36" width="14.28515625" customWidth="1"/>
    <col min="38" max="38" width="9.5703125" bestFit="1" customWidth="1"/>
  </cols>
  <sheetData>
    <row r="1" spans="1:16370">
      <c r="C1" s="8" t="s">
        <v>0</v>
      </c>
    </row>
    <row r="3" spans="1:16370" ht="45" customHeight="1">
      <c r="A3" s="126" t="s">
        <v>1</v>
      </c>
      <c r="B3" s="127" t="s">
        <v>2</v>
      </c>
      <c r="C3" s="3" t="s">
        <v>3</v>
      </c>
      <c r="D3" s="3" t="s">
        <v>4</v>
      </c>
      <c r="E3" s="4" t="s">
        <v>5</v>
      </c>
      <c r="F3" s="2" t="s">
        <v>6</v>
      </c>
      <c r="G3" s="5" t="s">
        <v>7</v>
      </c>
      <c r="H3" s="2" t="s">
        <v>253</v>
      </c>
      <c r="I3" s="2" t="s">
        <v>8</v>
      </c>
      <c r="J3" s="6" t="s">
        <v>9</v>
      </c>
      <c r="K3" s="6" t="s">
        <v>10</v>
      </c>
      <c r="L3" s="2" t="s">
        <v>11</v>
      </c>
      <c r="M3" s="2" t="s">
        <v>12</v>
      </c>
      <c r="N3" s="15" t="s">
        <v>13</v>
      </c>
      <c r="O3" s="15" t="s">
        <v>14</v>
      </c>
      <c r="P3" s="4" t="s">
        <v>15</v>
      </c>
      <c r="Q3" s="19" t="s">
        <v>2890</v>
      </c>
      <c r="R3" s="19" t="s">
        <v>17</v>
      </c>
      <c r="S3" s="19" t="s">
        <v>18</v>
      </c>
      <c r="T3" s="19" t="s">
        <v>19</v>
      </c>
      <c r="U3" s="19" t="s">
        <v>20</v>
      </c>
      <c r="V3" s="19" t="s">
        <v>21</v>
      </c>
      <c r="W3" s="19" t="s">
        <v>22</v>
      </c>
      <c r="X3" s="19" t="s">
        <v>23</v>
      </c>
      <c r="Y3" s="19" t="s">
        <v>24</v>
      </c>
      <c r="Z3" s="19" t="s">
        <v>25</v>
      </c>
      <c r="AA3" s="22" t="s">
        <v>244</v>
      </c>
      <c r="AB3" s="4" t="s">
        <v>27</v>
      </c>
      <c r="AC3" s="4" t="s">
        <v>2892</v>
      </c>
      <c r="AD3" s="129" t="s">
        <v>41</v>
      </c>
      <c r="AE3" s="129" t="s">
        <v>1541</v>
      </c>
      <c r="AF3" s="4" t="s">
        <v>2893</v>
      </c>
      <c r="AG3" s="4" t="s">
        <v>203</v>
      </c>
      <c r="AH3" s="137" t="s">
        <v>442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  <c r="AMK3" s="9"/>
      <c r="AML3" s="9"/>
      <c r="AMM3" s="9"/>
      <c r="AMN3" s="9"/>
      <c r="AMO3" s="9"/>
      <c r="AMP3" s="9"/>
      <c r="AMQ3" s="9"/>
      <c r="AMR3" s="9"/>
      <c r="AMS3" s="9"/>
      <c r="AMT3" s="9"/>
      <c r="AMU3" s="9"/>
      <c r="AMV3" s="9"/>
      <c r="AMW3" s="9"/>
      <c r="AMX3" s="9"/>
      <c r="AMY3" s="9"/>
      <c r="AMZ3" s="9"/>
      <c r="ANA3" s="9"/>
      <c r="ANB3" s="9"/>
      <c r="ANC3" s="9"/>
      <c r="AND3" s="9"/>
      <c r="ANE3" s="9"/>
      <c r="ANF3" s="9"/>
      <c r="ANG3" s="9"/>
      <c r="ANH3" s="9"/>
      <c r="ANI3" s="9"/>
      <c r="ANJ3" s="9"/>
      <c r="ANK3" s="9"/>
      <c r="ANL3" s="9"/>
      <c r="ANM3" s="9"/>
      <c r="ANN3" s="9"/>
      <c r="ANO3" s="9"/>
      <c r="ANP3" s="9"/>
      <c r="ANQ3" s="9"/>
      <c r="ANR3" s="9"/>
      <c r="ANS3" s="9"/>
      <c r="ANT3" s="9"/>
      <c r="ANU3" s="9"/>
      <c r="ANV3" s="9"/>
      <c r="ANW3" s="9"/>
      <c r="ANX3" s="9"/>
      <c r="ANY3" s="9"/>
      <c r="ANZ3" s="9"/>
      <c r="AOA3" s="9"/>
      <c r="AOB3" s="9"/>
      <c r="AOC3" s="9"/>
      <c r="AOD3" s="9"/>
      <c r="AOE3" s="9"/>
      <c r="AOF3" s="9"/>
      <c r="AOG3" s="9"/>
      <c r="AOH3" s="9"/>
      <c r="AOI3" s="9"/>
      <c r="AOJ3" s="9"/>
      <c r="AOK3" s="9"/>
      <c r="AOL3" s="9"/>
      <c r="AOM3" s="9"/>
      <c r="AON3" s="9"/>
      <c r="AOO3" s="9"/>
      <c r="AOP3" s="9"/>
      <c r="AOQ3" s="9"/>
      <c r="AOR3" s="9"/>
      <c r="AOS3" s="9"/>
      <c r="AOT3" s="9"/>
      <c r="AOU3" s="9"/>
      <c r="AOV3" s="9"/>
      <c r="AOW3" s="9"/>
      <c r="AOX3" s="9"/>
      <c r="AOY3" s="9"/>
      <c r="AOZ3" s="9"/>
      <c r="APA3" s="9"/>
      <c r="APB3" s="9"/>
      <c r="APC3" s="9"/>
      <c r="APD3" s="9"/>
      <c r="APE3" s="9"/>
      <c r="APF3" s="9"/>
      <c r="APG3" s="9"/>
      <c r="APH3" s="9"/>
      <c r="API3" s="9"/>
      <c r="APJ3" s="9"/>
      <c r="APK3" s="9"/>
      <c r="APL3" s="9"/>
      <c r="APM3" s="9"/>
      <c r="APN3" s="9"/>
      <c r="APO3" s="9"/>
      <c r="APP3" s="9"/>
      <c r="APQ3" s="9"/>
      <c r="APR3" s="9"/>
      <c r="APS3" s="9"/>
      <c r="APT3" s="9"/>
      <c r="APU3" s="9"/>
      <c r="APV3" s="9"/>
      <c r="APW3" s="9"/>
      <c r="APX3" s="9"/>
      <c r="APY3" s="9"/>
      <c r="APZ3" s="9"/>
      <c r="AQA3" s="9"/>
      <c r="AQB3" s="9"/>
      <c r="AQC3" s="9"/>
      <c r="AQD3" s="9"/>
      <c r="AQE3" s="9"/>
      <c r="AQF3" s="9"/>
      <c r="AQG3" s="9"/>
      <c r="AQH3" s="9"/>
      <c r="AQI3" s="9"/>
      <c r="AQJ3" s="9"/>
      <c r="AQK3" s="9"/>
      <c r="AQL3" s="9"/>
      <c r="AQM3" s="9"/>
      <c r="AQN3" s="9"/>
      <c r="AQO3" s="9"/>
      <c r="AQP3" s="9"/>
      <c r="AQQ3" s="9"/>
      <c r="AQR3" s="9"/>
      <c r="AQS3" s="9"/>
      <c r="AQT3" s="9"/>
      <c r="AQU3" s="9"/>
      <c r="AQV3" s="9"/>
      <c r="AQW3" s="9"/>
      <c r="AQX3" s="9"/>
      <c r="AQY3" s="9"/>
      <c r="AQZ3" s="9"/>
      <c r="ARA3" s="9"/>
      <c r="ARB3" s="9"/>
      <c r="ARC3" s="9"/>
      <c r="ARD3" s="9"/>
      <c r="ARE3" s="9"/>
      <c r="ARF3" s="9"/>
      <c r="ARG3" s="9"/>
      <c r="ARH3" s="9"/>
      <c r="ARI3" s="9"/>
      <c r="ARJ3" s="9"/>
      <c r="ARK3" s="9"/>
      <c r="ARL3" s="9"/>
      <c r="ARM3" s="9"/>
      <c r="ARN3" s="9"/>
      <c r="ARO3" s="9"/>
      <c r="ARP3" s="9"/>
      <c r="ARQ3" s="9"/>
      <c r="ARR3" s="9"/>
      <c r="ARS3" s="9"/>
      <c r="ART3" s="9"/>
      <c r="ARU3" s="9"/>
      <c r="ARV3" s="9"/>
      <c r="ARW3" s="9"/>
      <c r="ARX3" s="9"/>
      <c r="ARY3" s="9"/>
      <c r="ARZ3" s="9"/>
      <c r="ASA3" s="9"/>
      <c r="ASB3" s="9"/>
      <c r="ASC3" s="9"/>
      <c r="ASD3" s="9"/>
      <c r="ASE3" s="9"/>
      <c r="ASF3" s="9"/>
      <c r="ASG3" s="9"/>
      <c r="ASH3" s="9"/>
      <c r="ASI3" s="9"/>
      <c r="ASJ3" s="9"/>
      <c r="ASK3" s="9"/>
      <c r="ASL3" s="9"/>
      <c r="ASM3" s="9"/>
      <c r="ASN3" s="9"/>
      <c r="ASO3" s="9"/>
      <c r="ASP3" s="9"/>
      <c r="ASQ3" s="9"/>
      <c r="ASR3" s="9"/>
      <c r="ASS3" s="9"/>
      <c r="AST3" s="9"/>
      <c r="ASU3" s="9"/>
      <c r="ASV3" s="9"/>
      <c r="ASW3" s="9"/>
      <c r="ASX3" s="9"/>
      <c r="ASY3" s="9"/>
      <c r="ASZ3" s="9"/>
      <c r="ATA3" s="9"/>
      <c r="ATB3" s="9"/>
      <c r="ATC3" s="9"/>
      <c r="ATD3" s="9"/>
      <c r="ATE3" s="9"/>
      <c r="ATF3" s="9"/>
      <c r="ATG3" s="9"/>
      <c r="ATH3" s="9"/>
      <c r="ATI3" s="9"/>
      <c r="ATJ3" s="9"/>
      <c r="ATK3" s="9"/>
      <c r="ATL3" s="9"/>
      <c r="ATM3" s="9"/>
      <c r="ATN3" s="9"/>
      <c r="ATO3" s="9"/>
      <c r="ATP3" s="9"/>
      <c r="ATQ3" s="9"/>
      <c r="ATR3" s="9"/>
      <c r="ATS3" s="9"/>
      <c r="ATT3" s="9"/>
      <c r="ATU3" s="9"/>
      <c r="ATV3" s="9"/>
      <c r="ATW3" s="9"/>
      <c r="ATX3" s="9"/>
      <c r="ATY3" s="9"/>
      <c r="ATZ3" s="9"/>
      <c r="AUA3" s="9"/>
      <c r="AUB3" s="9"/>
      <c r="AUC3" s="9"/>
      <c r="AUD3" s="9"/>
      <c r="AUE3" s="9"/>
      <c r="AUF3" s="9"/>
      <c r="AUG3" s="9"/>
      <c r="AUH3" s="9"/>
      <c r="AUI3" s="9"/>
      <c r="AUJ3" s="9"/>
      <c r="AUK3" s="9"/>
      <c r="AUL3" s="9"/>
      <c r="AUM3" s="9"/>
      <c r="AUN3" s="9"/>
      <c r="AUO3" s="9"/>
      <c r="AUP3" s="9"/>
      <c r="AUQ3" s="9"/>
      <c r="AUR3" s="9"/>
      <c r="AUS3" s="9"/>
      <c r="AUT3" s="9"/>
      <c r="AUU3" s="9"/>
      <c r="AUV3" s="9"/>
      <c r="AUW3" s="9"/>
      <c r="AUX3" s="9"/>
      <c r="AUY3" s="9"/>
      <c r="AUZ3" s="9"/>
      <c r="AVA3" s="9"/>
      <c r="AVB3" s="9"/>
      <c r="AVC3" s="9"/>
      <c r="AVD3" s="9"/>
      <c r="AVE3" s="9"/>
      <c r="AVF3" s="9"/>
      <c r="AVG3" s="9"/>
      <c r="AVH3" s="9"/>
      <c r="AVI3" s="9"/>
      <c r="AVJ3" s="9"/>
      <c r="AVK3" s="9"/>
      <c r="AVL3" s="9"/>
      <c r="AVM3" s="9"/>
      <c r="AVN3" s="9"/>
      <c r="AVO3" s="9"/>
      <c r="AVP3" s="9"/>
      <c r="AVQ3" s="9"/>
      <c r="AVR3" s="9"/>
      <c r="AVS3" s="9"/>
      <c r="AVT3" s="9"/>
      <c r="AVU3" s="9"/>
      <c r="AVV3" s="9"/>
      <c r="AVW3" s="9"/>
      <c r="AVX3" s="9"/>
      <c r="AVY3" s="9"/>
      <c r="AVZ3" s="9"/>
      <c r="AWA3" s="9"/>
      <c r="AWB3" s="9"/>
      <c r="AWC3" s="9"/>
      <c r="AWD3" s="9"/>
      <c r="AWE3" s="9"/>
      <c r="AWF3" s="9"/>
      <c r="AWG3" s="9"/>
      <c r="AWH3" s="9"/>
      <c r="AWI3" s="9"/>
      <c r="AWJ3" s="9"/>
      <c r="AWK3" s="9"/>
      <c r="AWL3" s="9"/>
      <c r="AWM3" s="9"/>
      <c r="AWN3" s="9"/>
      <c r="AWO3" s="9"/>
      <c r="AWP3" s="9"/>
      <c r="AWQ3" s="9"/>
      <c r="AWR3" s="9"/>
      <c r="AWS3" s="9"/>
      <c r="AWT3" s="9"/>
      <c r="AWU3" s="9"/>
      <c r="AWV3" s="9"/>
      <c r="AWW3" s="9"/>
      <c r="AWX3" s="9"/>
      <c r="AWY3" s="9"/>
      <c r="AWZ3" s="9"/>
      <c r="AXA3" s="9"/>
      <c r="AXB3" s="9"/>
      <c r="AXC3" s="9"/>
      <c r="AXD3" s="9"/>
      <c r="AXE3" s="9"/>
      <c r="AXF3" s="9"/>
      <c r="AXG3" s="9"/>
      <c r="AXH3" s="9"/>
      <c r="AXI3" s="9"/>
      <c r="AXJ3" s="9"/>
      <c r="AXK3" s="9"/>
      <c r="AXL3" s="9"/>
      <c r="AXM3" s="9"/>
      <c r="AXN3" s="9"/>
      <c r="AXO3" s="9"/>
      <c r="AXP3" s="9"/>
      <c r="AXQ3" s="9"/>
      <c r="AXR3" s="9"/>
      <c r="AXS3" s="9"/>
      <c r="AXT3" s="9"/>
      <c r="AXU3" s="9"/>
      <c r="AXV3" s="9"/>
      <c r="AXW3" s="9"/>
      <c r="AXX3" s="9"/>
      <c r="AXY3" s="9"/>
      <c r="AXZ3" s="9"/>
      <c r="AYA3" s="9"/>
      <c r="AYB3" s="9"/>
      <c r="AYC3" s="9"/>
      <c r="AYD3" s="9"/>
      <c r="AYE3" s="9"/>
      <c r="AYF3" s="9"/>
      <c r="AYG3" s="9"/>
      <c r="AYH3" s="9"/>
      <c r="AYI3" s="9"/>
      <c r="AYJ3" s="9"/>
      <c r="AYK3" s="9"/>
      <c r="AYL3" s="9"/>
      <c r="AYM3" s="9"/>
      <c r="AYN3" s="9"/>
      <c r="AYO3" s="9"/>
      <c r="AYP3" s="9"/>
      <c r="AYQ3" s="9"/>
      <c r="AYR3" s="9"/>
      <c r="AYS3" s="9"/>
      <c r="AYT3" s="9"/>
      <c r="AYU3" s="9"/>
      <c r="AYV3" s="9"/>
      <c r="AYW3" s="9"/>
      <c r="AYX3" s="9"/>
      <c r="AYY3" s="9"/>
      <c r="AYZ3" s="9"/>
      <c r="AZA3" s="9"/>
      <c r="AZB3" s="9"/>
      <c r="AZC3" s="9"/>
      <c r="AZD3" s="9"/>
      <c r="AZE3" s="9"/>
      <c r="AZF3" s="9"/>
      <c r="AZG3" s="9"/>
      <c r="AZH3" s="9"/>
      <c r="AZI3" s="9"/>
      <c r="AZJ3" s="9"/>
      <c r="AZK3" s="9"/>
      <c r="AZL3" s="9"/>
      <c r="AZM3" s="9"/>
      <c r="AZN3" s="9"/>
      <c r="AZO3" s="9"/>
      <c r="AZP3" s="9"/>
      <c r="AZQ3" s="9"/>
      <c r="AZR3" s="9"/>
      <c r="AZS3" s="9"/>
      <c r="AZT3" s="9"/>
      <c r="AZU3" s="9"/>
      <c r="AZV3" s="9"/>
      <c r="AZW3" s="9"/>
      <c r="AZX3" s="9"/>
      <c r="AZY3" s="9"/>
      <c r="AZZ3" s="9"/>
      <c r="BAA3" s="9"/>
      <c r="BAB3" s="9"/>
      <c r="BAC3" s="9"/>
      <c r="BAD3" s="9"/>
      <c r="BAE3" s="9"/>
      <c r="BAF3" s="9"/>
      <c r="BAG3" s="9"/>
      <c r="BAH3" s="9"/>
      <c r="BAI3" s="9"/>
      <c r="BAJ3" s="9"/>
      <c r="BAK3" s="9"/>
      <c r="BAL3" s="9"/>
      <c r="BAM3" s="9"/>
      <c r="BAN3" s="9"/>
      <c r="BAO3" s="9"/>
      <c r="BAP3" s="9"/>
      <c r="BAQ3" s="9"/>
      <c r="BAR3" s="9"/>
      <c r="BAS3" s="9"/>
      <c r="BAT3" s="9"/>
      <c r="BAU3" s="9"/>
      <c r="BAV3" s="9"/>
      <c r="BAW3" s="9"/>
      <c r="BAX3" s="9"/>
      <c r="BAY3" s="9"/>
      <c r="BAZ3" s="9"/>
      <c r="BBA3" s="9"/>
      <c r="BBB3" s="9"/>
      <c r="BBC3" s="9"/>
      <c r="BBD3" s="9"/>
      <c r="BBE3" s="9"/>
      <c r="BBF3" s="9"/>
      <c r="BBG3" s="9"/>
      <c r="BBH3" s="9"/>
      <c r="BBI3" s="9"/>
      <c r="BBJ3" s="9"/>
      <c r="BBK3" s="9"/>
      <c r="BBL3" s="9"/>
      <c r="BBM3" s="9"/>
      <c r="BBN3" s="9"/>
      <c r="BBO3" s="9"/>
      <c r="BBP3" s="9"/>
      <c r="BBQ3" s="9"/>
      <c r="BBR3" s="9"/>
      <c r="BBS3" s="9"/>
      <c r="BBT3" s="9"/>
      <c r="BBU3" s="9"/>
      <c r="BBV3" s="9"/>
      <c r="BBW3" s="9"/>
      <c r="BBX3" s="9"/>
      <c r="BBY3" s="9"/>
      <c r="BBZ3" s="9"/>
      <c r="BCA3" s="9"/>
      <c r="BCB3" s="9"/>
      <c r="BCC3" s="9"/>
      <c r="BCD3" s="9"/>
      <c r="BCE3" s="9"/>
      <c r="BCF3" s="9"/>
      <c r="BCG3" s="9"/>
      <c r="BCH3" s="9"/>
      <c r="BCI3" s="9"/>
      <c r="BCJ3" s="9"/>
      <c r="BCK3" s="9"/>
      <c r="BCL3" s="9"/>
      <c r="BCM3" s="9"/>
      <c r="BCN3" s="9"/>
      <c r="BCO3" s="9"/>
      <c r="BCP3" s="9"/>
      <c r="BCQ3" s="9"/>
      <c r="BCR3" s="9"/>
      <c r="BCS3" s="9"/>
      <c r="BCT3" s="9"/>
      <c r="BCU3" s="9"/>
      <c r="BCV3" s="9"/>
      <c r="BCW3" s="9"/>
      <c r="BCX3" s="9"/>
      <c r="BCY3" s="9"/>
      <c r="BCZ3" s="9"/>
      <c r="BDA3" s="9"/>
      <c r="BDB3" s="9"/>
      <c r="BDC3" s="9"/>
      <c r="BDD3" s="9"/>
      <c r="BDE3" s="9"/>
      <c r="BDF3" s="9"/>
      <c r="BDG3" s="9"/>
      <c r="BDH3" s="9"/>
      <c r="BDI3" s="9"/>
      <c r="BDJ3" s="9"/>
      <c r="BDK3" s="9"/>
      <c r="BDL3" s="9"/>
      <c r="BDM3" s="9"/>
      <c r="BDN3" s="9"/>
      <c r="BDO3" s="9"/>
      <c r="BDP3" s="9"/>
      <c r="BDQ3" s="9"/>
      <c r="BDR3" s="9"/>
      <c r="BDS3" s="9"/>
      <c r="BDT3" s="9"/>
      <c r="BDU3" s="9"/>
      <c r="BDV3" s="9"/>
      <c r="BDW3" s="9"/>
      <c r="BDX3" s="9"/>
      <c r="BDY3" s="9"/>
      <c r="BDZ3" s="9"/>
      <c r="BEA3" s="9"/>
      <c r="BEB3" s="9"/>
      <c r="BEC3" s="9"/>
      <c r="BED3" s="9"/>
      <c r="BEE3" s="9"/>
      <c r="BEF3" s="9"/>
      <c r="BEG3" s="9"/>
      <c r="BEH3" s="9"/>
      <c r="BEI3" s="9"/>
      <c r="BEJ3" s="9"/>
      <c r="BEK3" s="9"/>
      <c r="BEL3" s="9"/>
      <c r="BEM3" s="9"/>
      <c r="BEN3" s="9"/>
      <c r="BEO3" s="9"/>
      <c r="BEP3" s="9"/>
      <c r="BEQ3" s="9"/>
      <c r="BER3" s="9"/>
      <c r="BES3" s="9"/>
      <c r="BET3" s="9"/>
      <c r="BEU3" s="9"/>
      <c r="BEV3" s="9"/>
      <c r="BEW3" s="9"/>
      <c r="BEX3" s="9"/>
      <c r="BEY3" s="9"/>
      <c r="BEZ3" s="9"/>
      <c r="BFA3" s="9"/>
      <c r="BFB3" s="9"/>
      <c r="BFC3" s="9"/>
      <c r="BFD3" s="9"/>
      <c r="BFE3" s="9"/>
      <c r="BFF3" s="9"/>
      <c r="BFG3" s="9"/>
      <c r="BFH3" s="9"/>
      <c r="BFI3" s="9"/>
      <c r="BFJ3" s="9"/>
      <c r="BFK3" s="9"/>
      <c r="BFL3" s="9"/>
      <c r="BFM3" s="9"/>
      <c r="BFN3" s="9"/>
      <c r="BFO3" s="9"/>
      <c r="BFP3" s="9"/>
      <c r="BFQ3" s="9"/>
      <c r="BFR3" s="9"/>
      <c r="BFS3" s="9"/>
      <c r="BFT3" s="9"/>
      <c r="BFU3" s="9"/>
      <c r="BFV3" s="9"/>
      <c r="BFW3" s="9"/>
      <c r="BFX3" s="9"/>
      <c r="BFY3" s="9"/>
      <c r="BFZ3" s="9"/>
      <c r="BGA3" s="9"/>
      <c r="BGB3" s="9"/>
      <c r="BGC3" s="9"/>
      <c r="BGD3" s="9"/>
      <c r="BGE3" s="9"/>
      <c r="BGF3" s="9"/>
      <c r="BGG3" s="9"/>
      <c r="BGH3" s="9"/>
      <c r="BGI3" s="9"/>
      <c r="BGJ3" s="9"/>
      <c r="BGK3" s="9"/>
      <c r="BGL3" s="9"/>
      <c r="BGM3" s="9"/>
      <c r="BGN3" s="9"/>
      <c r="BGO3" s="9"/>
      <c r="BGP3" s="9"/>
      <c r="BGQ3" s="9"/>
      <c r="BGR3" s="9"/>
      <c r="BGS3" s="9"/>
      <c r="BGT3" s="9"/>
      <c r="BGU3" s="9"/>
      <c r="BGV3" s="9"/>
      <c r="BGW3" s="9"/>
      <c r="BGX3" s="9"/>
      <c r="BGY3" s="9"/>
      <c r="BGZ3" s="9"/>
      <c r="BHA3" s="9"/>
      <c r="BHB3" s="9"/>
      <c r="BHC3" s="9"/>
      <c r="BHD3" s="9"/>
      <c r="BHE3" s="9"/>
      <c r="BHF3" s="9"/>
      <c r="BHG3" s="9"/>
      <c r="BHH3" s="9"/>
      <c r="BHI3" s="9"/>
      <c r="BHJ3" s="9"/>
      <c r="BHK3" s="9"/>
      <c r="BHL3" s="9"/>
      <c r="BHM3" s="9"/>
      <c r="BHN3" s="9"/>
      <c r="BHO3" s="9"/>
      <c r="BHP3" s="9"/>
      <c r="BHQ3" s="9"/>
      <c r="BHR3" s="9"/>
      <c r="BHS3" s="9"/>
      <c r="BHT3" s="9"/>
      <c r="BHU3" s="9"/>
      <c r="BHV3" s="9"/>
      <c r="BHW3" s="9"/>
      <c r="BHX3" s="9"/>
      <c r="BHY3" s="9"/>
      <c r="BHZ3" s="9"/>
      <c r="BIA3" s="9"/>
      <c r="BIB3" s="9"/>
      <c r="BIC3" s="9"/>
      <c r="BID3" s="9"/>
      <c r="BIE3" s="9"/>
      <c r="BIF3" s="9"/>
      <c r="BIG3" s="9"/>
      <c r="BIH3" s="9"/>
      <c r="BII3" s="9"/>
      <c r="BIJ3" s="9"/>
      <c r="BIK3" s="9"/>
      <c r="BIL3" s="9"/>
      <c r="BIM3" s="9"/>
      <c r="BIN3" s="9"/>
      <c r="BIO3" s="9"/>
      <c r="BIP3" s="9"/>
      <c r="BIQ3" s="9"/>
      <c r="BIR3" s="9"/>
      <c r="BIS3" s="9"/>
      <c r="BIT3" s="9"/>
      <c r="BIU3" s="9"/>
      <c r="BIV3" s="9"/>
      <c r="BIW3" s="9"/>
      <c r="BIX3" s="9"/>
      <c r="BIY3" s="9"/>
      <c r="BIZ3" s="9"/>
      <c r="BJA3" s="9"/>
      <c r="BJB3" s="9"/>
      <c r="BJC3" s="9"/>
      <c r="BJD3" s="9"/>
      <c r="BJE3" s="9"/>
      <c r="BJF3" s="9"/>
      <c r="BJG3" s="9"/>
      <c r="BJH3" s="9"/>
      <c r="BJI3" s="9"/>
      <c r="BJJ3" s="9"/>
      <c r="BJK3" s="9"/>
      <c r="BJL3" s="9"/>
      <c r="BJM3" s="9"/>
      <c r="BJN3" s="9"/>
      <c r="BJO3" s="9"/>
      <c r="BJP3" s="9"/>
      <c r="BJQ3" s="9"/>
      <c r="BJR3" s="9"/>
      <c r="BJS3" s="9"/>
      <c r="BJT3" s="9"/>
      <c r="BJU3" s="9"/>
      <c r="BJV3" s="9"/>
      <c r="BJW3" s="9"/>
      <c r="BJX3" s="9"/>
      <c r="BJY3" s="9"/>
      <c r="BJZ3" s="9"/>
      <c r="BKA3" s="9"/>
      <c r="BKB3" s="9"/>
      <c r="BKC3" s="9"/>
      <c r="BKD3" s="9"/>
      <c r="BKE3" s="9"/>
      <c r="BKF3" s="9"/>
      <c r="BKG3" s="9"/>
      <c r="BKH3" s="9"/>
      <c r="BKI3" s="9"/>
      <c r="BKJ3" s="9"/>
      <c r="BKK3" s="9"/>
      <c r="BKL3" s="9"/>
      <c r="BKM3" s="9"/>
      <c r="BKN3" s="9"/>
      <c r="BKO3" s="9"/>
      <c r="BKP3" s="9"/>
      <c r="BKQ3" s="9"/>
      <c r="BKR3" s="9"/>
      <c r="BKS3" s="9"/>
      <c r="BKT3" s="9"/>
      <c r="BKU3" s="9"/>
      <c r="BKV3" s="9"/>
      <c r="BKW3" s="9"/>
      <c r="BKX3" s="9"/>
      <c r="BKY3" s="9"/>
      <c r="BKZ3" s="9"/>
      <c r="BLA3" s="9"/>
      <c r="BLB3" s="9"/>
      <c r="BLC3" s="9"/>
      <c r="BLD3" s="9"/>
      <c r="BLE3" s="9"/>
      <c r="BLF3" s="9"/>
      <c r="BLG3" s="9"/>
      <c r="BLH3" s="9"/>
      <c r="BLI3" s="9"/>
      <c r="BLJ3" s="9"/>
      <c r="BLK3" s="9"/>
      <c r="BLL3" s="9"/>
      <c r="BLM3" s="9"/>
      <c r="BLN3" s="9"/>
      <c r="BLO3" s="9"/>
      <c r="BLP3" s="9"/>
      <c r="BLQ3" s="9"/>
      <c r="BLR3" s="9"/>
      <c r="BLS3" s="9"/>
      <c r="BLT3" s="9"/>
      <c r="BLU3" s="9"/>
      <c r="BLV3" s="9"/>
      <c r="BLW3" s="9"/>
      <c r="BLX3" s="9"/>
      <c r="BLY3" s="9"/>
      <c r="BLZ3" s="9"/>
      <c r="BMA3" s="9"/>
      <c r="BMB3" s="9"/>
      <c r="BMC3" s="9"/>
      <c r="BMD3" s="9"/>
      <c r="BME3" s="9"/>
      <c r="BMF3" s="9"/>
      <c r="BMG3" s="9"/>
      <c r="BMH3" s="9"/>
      <c r="BMI3" s="9"/>
      <c r="BMJ3" s="9"/>
      <c r="BMK3" s="9"/>
      <c r="BML3" s="9"/>
      <c r="BMM3" s="9"/>
      <c r="BMN3" s="9"/>
      <c r="BMO3" s="9"/>
      <c r="BMP3" s="9"/>
      <c r="BMQ3" s="9"/>
      <c r="BMR3" s="9"/>
      <c r="BMS3" s="9"/>
      <c r="BMT3" s="9"/>
      <c r="BMU3" s="9"/>
      <c r="BMV3" s="9"/>
      <c r="BMW3" s="9"/>
      <c r="BMX3" s="9"/>
      <c r="BMY3" s="9"/>
      <c r="BMZ3" s="9"/>
      <c r="BNA3" s="9"/>
      <c r="BNB3" s="9"/>
      <c r="BNC3" s="9"/>
      <c r="BND3" s="9"/>
      <c r="BNE3" s="9"/>
      <c r="BNF3" s="9"/>
      <c r="BNG3" s="9"/>
      <c r="BNH3" s="9"/>
      <c r="BNI3" s="9"/>
      <c r="BNJ3" s="9"/>
      <c r="BNK3" s="9"/>
      <c r="BNL3" s="9"/>
      <c r="BNM3" s="9"/>
      <c r="BNN3" s="9"/>
      <c r="BNO3" s="9"/>
      <c r="BNP3" s="9"/>
      <c r="BNQ3" s="9"/>
      <c r="BNR3" s="9"/>
      <c r="BNS3" s="9"/>
      <c r="BNT3" s="9"/>
      <c r="BNU3" s="9"/>
      <c r="BNV3" s="9"/>
      <c r="BNW3" s="9"/>
      <c r="BNX3" s="9"/>
      <c r="BNY3" s="9"/>
      <c r="BNZ3" s="9"/>
      <c r="BOA3" s="9"/>
      <c r="BOB3" s="9"/>
      <c r="BOC3" s="9"/>
      <c r="BOD3" s="9"/>
      <c r="BOE3" s="9"/>
      <c r="BOF3" s="9"/>
      <c r="BOG3" s="9"/>
      <c r="BOH3" s="9"/>
      <c r="BOI3" s="9"/>
      <c r="BOJ3" s="9"/>
      <c r="BOK3" s="9"/>
      <c r="BOL3" s="9"/>
      <c r="BOM3" s="9"/>
      <c r="BON3" s="9"/>
      <c r="BOO3" s="9"/>
      <c r="BOP3" s="9"/>
      <c r="BOQ3" s="9"/>
      <c r="BOR3" s="9"/>
      <c r="BOS3" s="9"/>
      <c r="BOT3" s="9"/>
      <c r="BOU3" s="9"/>
      <c r="BOV3" s="9"/>
      <c r="BOW3" s="9"/>
      <c r="BOX3" s="9"/>
      <c r="BOY3" s="9"/>
      <c r="BOZ3" s="9"/>
      <c r="BPA3" s="9"/>
      <c r="BPB3" s="9"/>
      <c r="BPC3" s="9"/>
      <c r="BPD3" s="9"/>
      <c r="BPE3" s="9"/>
      <c r="BPF3" s="9"/>
      <c r="BPG3" s="9"/>
      <c r="BPH3" s="9"/>
      <c r="BPI3" s="9"/>
      <c r="BPJ3" s="9"/>
      <c r="BPK3" s="9"/>
      <c r="BPL3" s="9"/>
      <c r="BPM3" s="9"/>
      <c r="BPN3" s="9"/>
      <c r="BPO3" s="9"/>
      <c r="BPP3" s="9"/>
      <c r="BPQ3" s="9"/>
      <c r="BPR3" s="9"/>
      <c r="BPS3" s="9"/>
      <c r="BPT3" s="9"/>
      <c r="BPU3" s="9"/>
      <c r="BPV3" s="9"/>
      <c r="BPW3" s="9"/>
      <c r="BPX3" s="9"/>
      <c r="BPY3" s="9"/>
      <c r="BPZ3" s="9"/>
      <c r="BQA3" s="9"/>
      <c r="BQB3" s="9"/>
      <c r="BQC3" s="9"/>
      <c r="BQD3" s="9"/>
      <c r="BQE3" s="9"/>
      <c r="BQF3" s="9"/>
      <c r="BQG3" s="9"/>
      <c r="BQH3" s="9"/>
      <c r="BQI3" s="9"/>
      <c r="BQJ3" s="9"/>
      <c r="BQK3" s="9"/>
      <c r="BQL3" s="9"/>
      <c r="BQM3" s="9"/>
      <c r="BQN3" s="9"/>
      <c r="BQO3" s="9"/>
      <c r="BQP3" s="9"/>
      <c r="BQQ3" s="9"/>
      <c r="BQR3" s="9"/>
      <c r="BQS3" s="9"/>
      <c r="BQT3" s="9"/>
      <c r="BQU3" s="9"/>
      <c r="BQV3" s="9"/>
      <c r="BQW3" s="9"/>
      <c r="BQX3" s="9"/>
      <c r="BQY3" s="9"/>
      <c r="BQZ3" s="9"/>
      <c r="BRA3" s="9"/>
      <c r="BRB3" s="9"/>
      <c r="BRC3" s="9"/>
      <c r="BRD3" s="9"/>
      <c r="BRE3" s="9"/>
      <c r="BRF3" s="9"/>
      <c r="BRG3" s="9"/>
      <c r="BRH3" s="9"/>
      <c r="BRI3" s="9"/>
      <c r="BRJ3" s="9"/>
      <c r="BRK3" s="9"/>
      <c r="BRL3" s="9"/>
      <c r="BRM3" s="9"/>
      <c r="BRN3" s="9"/>
      <c r="BRO3" s="9"/>
      <c r="BRP3" s="9"/>
      <c r="BRQ3" s="9"/>
      <c r="BRR3" s="9"/>
      <c r="BRS3" s="9"/>
      <c r="BRT3" s="9"/>
      <c r="BRU3" s="9"/>
      <c r="BRV3" s="9"/>
      <c r="BRW3" s="9"/>
      <c r="BRX3" s="9"/>
      <c r="BRY3" s="9"/>
      <c r="BRZ3" s="9"/>
      <c r="BSA3" s="9"/>
      <c r="BSB3" s="9"/>
      <c r="BSC3" s="9"/>
      <c r="BSD3" s="9"/>
      <c r="BSE3" s="9"/>
      <c r="BSF3" s="9"/>
      <c r="BSG3" s="9"/>
      <c r="BSH3" s="9"/>
      <c r="BSI3" s="9"/>
      <c r="BSJ3" s="9"/>
      <c r="BSK3" s="9"/>
      <c r="BSL3" s="9"/>
      <c r="BSM3" s="9"/>
      <c r="BSN3" s="9"/>
      <c r="BSO3" s="9"/>
      <c r="BSP3" s="9"/>
      <c r="BSQ3" s="9"/>
      <c r="BSR3" s="9"/>
      <c r="BSS3" s="9"/>
      <c r="BST3" s="9"/>
      <c r="BSU3" s="9"/>
      <c r="BSV3" s="9"/>
      <c r="BSW3" s="9"/>
      <c r="BSX3" s="9"/>
      <c r="BSY3" s="9"/>
      <c r="BSZ3" s="9"/>
      <c r="BTA3" s="9"/>
      <c r="BTB3" s="9"/>
      <c r="BTC3" s="9"/>
      <c r="BTD3" s="9"/>
      <c r="BTE3" s="9"/>
      <c r="BTF3" s="9"/>
      <c r="BTG3" s="9"/>
      <c r="BTH3" s="9"/>
      <c r="BTI3" s="9"/>
      <c r="BTJ3" s="9"/>
      <c r="BTK3" s="9"/>
      <c r="BTL3" s="9"/>
      <c r="BTM3" s="9"/>
      <c r="BTN3" s="9"/>
      <c r="BTO3" s="9"/>
      <c r="BTP3" s="9"/>
      <c r="BTQ3" s="9"/>
      <c r="BTR3" s="9"/>
      <c r="BTS3" s="9"/>
      <c r="BTT3" s="9"/>
      <c r="BTU3" s="9"/>
      <c r="BTV3" s="9"/>
      <c r="BTW3" s="9"/>
      <c r="BTX3" s="9"/>
      <c r="BTY3" s="9"/>
      <c r="BTZ3" s="9"/>
      <c r="BUA3" s="9"/>
      <c r="BUB3" s="9"/>
      <c r="BUC3" s="9"/>
      <c r="BUD3" s="9"/>
      <c r="BUE3" s="9"/>
      <c r="BUF3" s="9"/>
      <c r="BUG3" s="9"/>
      <c r="BUH3" s="9"/>
      <c r="BUI3" s="9"/>
      <c r="BUJ3" s="9"/>
      <c r="BUK3" s="9"/>
      <c r="BUL3" s="9"/>
      <c r="BUM3" s="9"/>
      <c r="BUN3" s="9"/>
      <c r="BUO3" s="9"/>
      <c r="BUP3" s="9"/>
      <c r="BUQ3" s="9"/>
      <c r="BUR3" s="9"/>
      <c r="BUS3" s="9"/>
      <c r="BUT3" s="9"/>
      <c r="BUU3" s="9"/>
      <c r="BUV3" s="9"/>
      <c r="BUW3" s="9"/>
      <c r="BUX3" s="9"/>
      <c r="BUY3" s="9"/>
      <c r="BUZ3" s="9"/>
      <c r="BVA3" s="9"/>
      <c r="BVB3" s="9"/>
      <c r="BVC3" s="9"/>
      <c r="BVD3" s="9"/>
      <c r="BVE3" s="9"/>
      <c r="BVF3" s="9"/>
      <c r="BVG3" s="9"/>
      <c r="BVH3" s="9"/>
      <c r="BVI3" s="9"/>
      <c r="BVJ3" s="9"/>
      <c r="BVK3" s="9"/>
      <c r="BVL3" s="9"/>
      <c r="BVM3" s="9"/>
      <c r="BVN3" s="9"/>
      <c r="BVO3" s="9"/>
      <c r="BVP3" s="9"/>
      <c r="BVQ3" s="9"/>
      <c r="BVR3" s="9"/>
      <c r="BVS3" s="9"/>
      <c r="BVT3" s="9"/>
      <c r="BVU3" s="9"/>
      <c r="BVV3" s="9"/>
      <c r="BVW3" s="9"/>
      <c r="BVX3" s="9"/>
      <c r="BVY3" s="9"/>
      <c r="BVZ3" s="9"/>
      <c r="BWA3" s="9"/>
      <c r="BWB3" s="9"/>
      <c r="BWC3" s="9"/>
      <c r="BWD3" s="9"/>
      <c r="BWE3" s="9"/>
      <c r="BWF3" s="9"/>
      <c r="BWG3" s="9"/>
      <c r="BWH3" s="9"/>
      <c r="BWI3" s="9"/>
      <c r="BWJ3" s="9"/>
      <c r="BWK3" s="9"/>
      <c r="BWL3" s="9"/>
      <c r="BWM3" s="9"/>
      <c r="BWN3" s="9"/>
      <c r="BWO3" s="9"/>
      <c r="BWP3" s="9"/>
      <c r="BWQ3" s="9"/>
      <c r="BWR3" s="9"/>
      <c r="BWS3" s="9"/>
      <c r="BWT3" s="9"/>
      <c r="BWU3" s="9"/>
      <c r="BWV3" s="9"/>
      <c r="BWW3" s="9"/>
      <c r="BWX3" s="9"/>
      <c r="BWY3" s="9"/>
      <c r="BWZ3" s="9"/>
      <c r="BXA3" s="9"/>
      <c r="BXB3" s="9"/>
      <c r="BXC3" s="9"/>
      <c r="BXD3" s="9"/>
      <c r="BXE3" s="9"/>
      <c r="BXF3" s="9"/>
      <c r="BXG3" s="9"/>
      <c r="BXH3" s="9"/>
      <c r="BXI3" s="9"/>
      <c r="BXJ3" s="9"/>
      <c r="BXK3" s="9"/>
      <c r="BXL3" s="9"/>
      <c r="BXM3" s="9"/>
      <c r="BXN3" s="9"/>
      <c r="BXO3" s="9"/>
      <c r="BXP3" s="9"/>
      <c r="BXQ3" s="9"/>
      <c r="BXR3" s="9"/>
      <c r="BXS3" s="9"/>
      <c r="BXT3" s="9"/>
      <c r="BXU3" s="9"/>
      <c r="BXV3" s="9"/>
      <c r="BXW3" s="9"/>
      <c r="BXX3" s="9"/>
      <c r="BXY3" s="9"/>
      <c r="BXZ3" s="9"/>
      <c r="BYA3" s="9"/>
      <c r="BYB3" s="9"/>
      <c r="BYC3" s="9"/>
      <c r="BYD3" s="9"/>
      <c r="BYE3" s="9"/>
      <c r="BYF3" s="9"/>
      <c r="BYG3" s="9"/>
      <c r="BYH3" s="9"/>
      <c r="BYI3" s="9"/>
      <c r="BYJ3" s="9"/>
      <c r="BYK3" s="9"/>
      <c r="BYL3" s="9"/>
      <c r="BYM3" s="9"/>
      <c r="BYN3" s="9"/>
      <c r="BYO3" s="9"/>
      <c r="BYP3" s="9"/>
      <c r="BYQ3" s="9"/>
      <c r="BYR3" s="9"/>
      <c r="BYS3" s="9"/>
      <c r="BYT3" s="9"/>
      <c r="BYU3" s="9"/>
      <c r="BYV3" s="9"/>
      <c r="BYW3" s="9"/>
      <c r="BYX3" s="9"/>
      <c r="BYY3" s="9"/>
      <c r="BYZ3" s="9"/>
      <c r="BZA3" s="9"/>
      <c r="BZB3" s="9"/>
      <c r="BZC3" s="9"/>
      <c r="BZD3" s="9"/>
      <c r="BZE3" s="9"/>
      <c r="BZF3" s="9"/>
      <c r="BZG3" s="9"/>
      <c r="BZH3" s="9"/>
      <c r="BZI3" s="9"/>
      <c r="BZJ3" s="9"/>
      <c r="BZK3" s="9"/>
      <c r="BZL3" s="9"/>
      <c r="BZM3" s="9"/>
      <c r="BZN3" s="9"/>
      <c r="BZO3" s="9"/>
      <c r="BZP3" s="9"/>
      <c r="BZQ3" s="9"/>
      <c r="BZR3" s="9"/>
      <c r="BZS3" s="9"/>
      <c r="BZT3" s="9"/>
      <c r="BZU3" s="9"/>
      <c r="BZV3" s="9"/>
      <c r="BZW3" s="9"/>
      <c r="BZX3" s="9"/>
      <c r="BZY3" s="9"/>
      <c r="BZZ3" s="9"/>
      <c r="CAA3" s="9"/>
      <c r="CAB3" s="9"/>
      <c r="CAC3" s="9"/>
      <c r="CAD3" s="9"/>
      <c r="CAE3" s="9"/>
      <c r="CAF3" s="9"/>
      <c r="CAG3" s="9"/>
      <c r="CAH3" s="9"/>
      <c r="CAI3" s="9"/>
      <c r="CAJ3" s="9"/>
      <c r="CAK3" s="9"/>
      <c r="CAL3" s="9"/>
      <c r="CAM3" s="9"/>
      <c r="CAN3" s="9"/>
      <c r="CAO3" s="9"/>
      <c r="CAP3" s="9"/>
      <c r="CAQ3" s="9"/>
      <c r="CAR3" s="9"/>
      <c r="CAS3" s="9"/>
      <c r="CAT3" s="9"/>
      <c r="CAU3" s="9"/>
      <c r="CAV3" s="9"/>
      <c r="CAW3" s="9"/>
      <c r="CAX3" s="9"/>
      <c r="CAY3" s="9"/>
      <c r="CAZ3" s="9"/>
      <c r="CBA3" s="9"/>
      <c r="CBB3" s="9"/>
      <c r="CBC3" s="9"/>
      <c r="CBD3" s="9"/>
      <c r="CBE3" s="9"/>
      <c r="CBF3" s="9"/>
      <c r="CBG3" s="9"/>
      <c r="CBH3" s="9"/>
      <c r="CBI3" s="9"/>
      <c r="CBJ3" s="9"/>
      <c r="CBK3" s="9"/>
      <c r="CBL3" s="9"/>
      <c r="CBM3" s="9"/>
      <c r="CBN3" s="9"/>
      <c r="CBO3" s="9"/>
      <c r="CBP3" s="9"/>
      <c r="CBQ3" s="9"/>
      <c r="CBR3" s="9"/>
      <c r="CBS3" s="9"/>
      <c r="CBT3" s="9"/>
      <c r="CBU3" s="9"/>
      <c r="CBV3" s="9"/>
      <c r="CBW3" s="9"/>
      <c r="CBX3" s="9"/>
      <c r="CBY3" s="9"/>
      <c r="CBZ3" s="9"/>
      <c r="CCA3" s="9"/>
      <c r="CCB3" s="9"/>
      <c r="CCC3" s="9"/>
      <c r="CCD3" s="9"/>
      <c r="CCE3" s="9"/>
      <c r="CCF3" s="9"/>
      <c r="CCG3" s="9"/>
      <c r="CCH3" s="9"/>
      <c r="CCI3" s="9"/>
      <c r="CCJ3" s="9"/>
      <c r="CCK3" s="9"/>
      <c r="CCL3" s="9"/>
      <c r="CCM3" s="9"/>
      <c r="CCN3" s="9"/>
      <c r="CCO3" s="9"/>
      <c r="CCP3" s="9"/>
      <c r="CCQ3" s="9"/>
      <c r="CCR3" s="9"/>
      <c r="CCS3" s="9"/>
      <c r="CCT3" s="9"/>
      <c r="CCU3" s="9"/>
      <c r="CCV3" s="9"/>
      <c r="CCW3" s="9"/>
      <c r="CCX3" s="9"/>
      <c r="CCY3" s="9"/>
      <c r="CCZ3" s="9"/>
      <c r="CDA3" s="9"/>
      <c r="CDB3" s="9"/>
      <c r="CDC3" s="9"/>
      <c r="CDD3" s="9"/>
      <c r="CDE3" s="9"/>
      <c r="CDF3" s="9"/>
      <c r="CDG3" s="9"/>
      <c r="CDH3" s="9"/>
      <c r="CDI3" s="9"/>
      <c r="CDJ3" s="9"/>
      <c r="CDK3" s="9"/>
      <c r="CDL3" s="9"/>
      <c r="CDM3" s="9"/>
      <c r="CDN3" s="9"/>
      <c r="CDO3" s="9"/>
      <c r="CDP3" s="9"/>
      <c r="CDQ3" s="9"/>
      <c r="CDR3" s="9"/>
      <c r="CDS3" s="9"/>
      <c r="CDT3" s="9"/>
      <c r="CDU3" s="9"/>
      <c r="CDV3" s="9"/>
      <c r="CDW3" s="9"/>
      <c r="CDX3" s="9"/>
      <c r="CDY3" s="9"/>
      <c r="CDZ3" s="9"/>
      <c r="CEA3" s="9"/>
      <c r="CEB3" s="9"/>
      <c r="CEC3" s="9"/>
      <c r="CED3" s="9"/>
      <c r="CEE3" s="9"/>
      <c r="CEF3" s="9"/>
      <c r="CEG3" s="9"/>
      <c r="CEH3" s="9"/>
      <c r="CEI3" s="9"/>
      <c r="CEJ3" s="9"/>
      <c r="CEK3" s="9"/>
      <c r="CEL3" s="9"/>
      <c r="CEM3" s="9"/>
      <c r="CEN3" s="9"/>
      <c r="CEO3" s="9"/>
      <c r="CEP3" s="9"/>
      <c r="CEQ3" s="9"/>
      <c r="CER3" s="9"/>
      <c r="CES3" s="9"/>
      <c r="CET3" s="9"/>
      <c r="CEU3" s="9"/>
      <c r="CEV3" s="9"/>
      <c r="CEW3" s="9"/>
      <c r="CEX3" s="9"/>
      <c r="CEY3" s="9"/>
      <c r="CEZ3" s="9"/>
      <c r="CFA3" s="9"/>
      <c r="CFB3" s="9"/>
      <c r="CFC3" s="9"/>
      <c r="CFD3" s="9"/>
      <c r="CFE3" s="9"/>
      <c r="CFF3" s="9"/>
      <c r="CFG3" s="9"/>
      <c r="CFH3" s="9"/>
      <c r="CFI3" s="9"/>
      <c r="CFJ3" s="9"/>
      <c r="CFK3" s="9"/>
      <c r="CFL3" s="9"/>
      <c r="CFM3" s="9"/>
      <c r="CFN3" s="9"/>
      <c r="CFO3" s="9"/>
      <c r="CFP3" s="9"/>
      <c r="CFQ3" s="9"/>
      <c r="CFR3" s="9"/>
      <c r="CFS3" s="9"/>
      <c r="CFT3" s="9"/>
      <c r="CFU3" s="9"/>
      <c r="CFV3" s="9"/>
      <c r="CFW3" s="9"/>
      <c r="CFX3" s="9"/>
      <c r="CFY3" s="9"/>
      <c r="CFZ3" s="9"/>
      <c r="CGA3" s="9"/>
      <c r="CGB3" s="9"/>
      <c r="CGC3" s="9"/>
      <c r="CGD3" s="9"/>
      <c r="CGE3" s="9"/>
      <c r="CGF3" s="9"/>
      <c r="CGG3" s="9"/>
      <c r="CGH3" s="9"/>
      <c r="CGI3" s="9"/>
      <c r="CGJ3" s="9"/>
      <c r="CGK3" s="9"/>
      <c r="CGL3" s="9"/>
      <c r="CGM3" s="9"/>
      <c r="CGN3" s="9"/>
      <c r="CGO3" s="9"/>
      <c r="CGP3" s="9"/>
      <c r="CGQ3" s="9"/>
      <c r="CGR3" s="9"/>
      <c r="CGS3" s="9"/>
      <c r="CGT3" s="9"/>
      <c r="CGU3" s="9"/>
      <c r="CGV3" s="9"/>
      <c r="CGW3" s="9"/>
      <c r="CGX3" s="9"/>
      <c r="CGY3" s="9"/>
      <c r="CGZ3" s="9"/>
      <c r="CHA3" s="9"/>
      <c r="CHB3" s="9"/>
      <c r="CHC3" s="9"/>
      <c r="CHD3" s="9"/>
      <c r="CHE3" s="9"/>
      <c r="CHF3" s="9"/>
      <c r="CHG3" s="9"/>
      <c r="CHH3" s="9"/>
      <c r="CHI3" s="9"/>
      <c r="CHJ3" s="9"/>
      <c r="CHK3" s="9"/>
      <c r="CHL3" s="9"/>
      <c r="CHM3" s="9"/>
      <c r="CHN3" s="9"/>
      <c r="CHO3" s="9"/>
      <c r="CHP3" s="9"/>
      <c r="CHQ3" s="9"/>
      <c r="CHR3" s="9"/>
      <c r="CHS3" s="9"/>
      <c r="CHT3" s="9"/>
      <c r="CHU3" s="9"/>
      <c r="CHV3" s="9"/>
      <c r="CHW3" s="9"/>
      <c r="CHX3" s="9"/>
      <c r="CHY3" s="9"/>
      <c r="CHZ3" s="9"/>
      <c r="CIA3" s="9"/>
      <c r="CIB3" s="9"/>
      <c r="CIC3" s="9"/>
      <c r="CID3" s="9"/>
      <c r="CIE3" s="9"/>
      <c r="CIF3" s="9"/>
      <c r="CIG3" s="9"/>
      <c r="CIH3" s="9"/>
      <c r="CII3" s="9"/>
      <c r="CIJ3" s="9"/>
      <c r="CIK3" s="9"/>
      <c r="CIL3" s="9"/>
      <c r="CIM3" s="9"/>
      <c r="CIN3" s="9"/>
      <c r="CIO3" s="9"/>
      <c r="CIP3" s="9"/>
      <c r="CIQ3" s="9"/>
      <c r="CIR3" s="9"/>
      <c r="CIS3" s="9"/>
      <c r="CIT3" s="9"/>
      <c r="CIU3" s="9"/>
      <c r="CIV3" s="9"/>
      <c r="CIW3" s="9"/>
      <c r="CIX3" s="9"/>
      <c r="CIY3" s="9"/>
      <c r="CIZ3" s="9"/>
      <c r="CJA3" s="9"/>
      <c r="CJB3" s="9"/>
      <c r="CJC3" s="9"/>
      <c r="CJD3" s="9"/>
      <c r="CJE3" s="9"/>
      <c r="CJF3" s="9"/>
      <c r="CJG3" s="9"/>
      <c r="CJH3" s="9"/>
      <c r="CJI3" s="9"/>
      <c r="CJJ3" s="9"/>
      <c r="CJK3" s="9"/>
      <c r="CJL3" s="9"/>
      <c r="CJM3" s="9"/>
      <c r="CJN3" s="9"/>
      <c r="CJO3" s="9"/>
      <c r="CJP3" s="9"/>
      <c r="CJQ3" s="9"/>
      <c r="CJR3" s="9"/>
      <c r="CJS3" s="9"/>
      <c r="CJT3" s="9"/>
      <c r="CJU3" s="9"/>
      <c r="CJV3" s="9"/>
      <c r="CJW3" s="9"/>
      <c r="CJX3" s="9"/>
      <c r="CJY3" s="9"/>
      <c r="CJZ3" s="9"/>
      <c r="CKA3" s="9"/>
      <c r="CKB3" s="9"/>
      <c r="CKC3" s="9"/>
      <c r="CKD3" s="9"/>
      <c r="CKE3" s="9"/>
      <c r="CKF3" s="9"/>
      <c r="CKG3" s="9"/>
      <c r="CKH3" s="9"/>
      <c r="CKI3" s="9"/>
      <c r="CKJ3" s="9"/>
      <c r="CKK3" s="9"/>
      <c r="CKL3" s="9"/>
      <c r="CKM3" s="9"/>
      <c r="CKN3" s="9"/>
      <c r="CKO3" s="9"/>
      <c r="CKP3" s="9"/>
      <c r="CKQ3" s="9"/>
      <c r="CKR3" s="9"/>
      <c r="CKS3" s="9"/>
      <c r="CKT3" s="9"/>
      <c r="CKU3" s="9"/>
      <c r="CKV3" s="9"/>
      <c r="CKW3" s="9"/>
      <c r="CKX3" s="9"/>
      <c r="CKY3" s="9"/>
      <c r="CKZ3" s="9"/>
      <c r="CLA3" s="9"/>
      <c r="CLB3" s="9"/>
      <c r="CLC3" s="9"/>
      <c r="CLD3" s="9"/>
      <c r="CLE3" s="9"/>
      <c r="CLF3" s="9"/>
      <c r="CLG3" s="9"/>
      <c r="CLH3" s="9"/>
      <c r="CLI3" s="9"/>
      <c r="CLJ3" s="9"/>
      <c r="CLK3" s="9"/>
      <c r="CLL3" s="9"/>
      <c r="CLM3" s="9"/>
      <c r="CLN3" s="9"/>
      <c r="CLO3" s="9"/>
      <c r="CLP3" s="9"/>
      <c r="CLQ3" s="9"/>
      <c r="CLR3" s="9"/>
      <c r="CLS3" s="9"/>
      <c r="CLT3" s="9"/>
      <c r="CLU3" s="9"/>
      <c r="CLV3" s="9"/>
      <c r="CLW3" s="9"/>
      <c r="CLX3" s="9"/>
      <c r="CLY3" s="9"/>
      <c r="CLZ3" s="9"/>
      <c r="CMA3" s="9"/>
      <c r="CMB3" s="9"/>
      <c r="CMC3" s="9"/>
      <c r="CMD3" s="9"/>
      <c r="CME3" s="9"/>
      <c r="CMF3" s="9"/>
      <c r="CMG3" s="9"/>
      <c r="CMH3" s="9"/>
      <c r="CMI3" s="9"/>
      <c r="CMJ3" s="9"/>
      <c r="CMK3" s="9"/>
      <c r="CML3" s="9"/>
      <c r="CMM3" s="9"/>
      <c r="CMN3" s="9"/>
      <c r="CMO3" s="9"/>
      <c r="CMP3" s="9"/>
      <c r="CMQ3" s="9"/>
      <c r="CMR3" s="9"/>
      <c r="CMS3" s="9"/>
      <c r="CMT3" s="9"/>
      <c r="CMU3" s="9"/>
      <c r="CMV3" s="9"/>
      <c r="CMW3" s="9"/>
      <c r="CMX3" s="9"/>
      <c r="CMY3" s="9"/>
      <c r="CMZ3" s="9"/>
      <c r="CNA3" s="9"/>
      <c r="CNB3" s="9"/>
      <c r="CNC3" s="9"/>
      <c r="CND3" s="9"/>
      <c r="CNE3" s="9"/>
      <c r="CNF3" s="9"/>
      <c r="CNG3" s="9"/>
      <c r="CNH3" s="9"/>
      <c r="CNI3" s="9"/>
      <c r="CNJ3" s="9"/>
      <c r="CNK3" s="9"/>
      <c r="CNL3" s="9"/>
      <c r="CNM3" s="9"/>
      <c r="CNN3" s="9"/>
      <c r="CNO3" s="9"/>
      <c r="CNP3" s="9"/>
      <c r="CNQ3" s="9"/>
      <c r="CNR3" s="9"/>
      <c r="CNS3" s="9"/>
      <c r="CNT3" s="9"/>
      <c r="CNU3" s="9"/>
      <c r="CNV3" s="9"/>
      <c r="CNW3" s="9"/>
      <c r="CNX3" s="9"/>
      <c r="CNY3" s="9"/>
      <c r="CNZ3" s="9"/>
      <c r="COA3" s="9"/>
      <c r="COB3" s="9"/>
      <c r="COC3" s="9"/>
      <c r="COD3" s="9"/>
      <c r="COE3" s="9"/>
      <c r="COF3" s="9"/>
      <c r="COG3" s="9"/>
      <c r="COH3" s="9"/>
      <c r="COI3" s="9"/>
      <c r="COJ3" s="9"/>
      <c r="COK3" s="9"/>
      <c r="COL3" s="9"/>
      <c r="COM3" s="9"/>
      <c r="CON3" s="9"/>
      <c r="COO3" s="9"/>
      <c r="COP3" s="9"/>
      <c r="COQ3" s="9"/>
      <c r="COR3" s="9"/>
      <c r="COS3" s="9"/>
      <c r="COT3" s="9"/>
      <c r="COU3" s="9"/>
      <c r="COV3" s="9"/>
      <c r="COW3" s="9"/>
      <c r="COX3" s="9"/>
      <c r="COY3" s="9"/>
      <c r="COZ3" s="9"/>
      <c r="CPA3" s="9"/>
      <c r="CPB3" s="9"/>
      <c r="CPC3" s="9"/>
      <c r="CPD3" s="9"/>
      <c r="CPE3" s="9"/>
      <c r="CPF3" s="9"/>
      <c r="CPG3" s="9"/>
      <c r="CPH3" s="9"/>
      <c r="CPI3" s="9"/>
      <c r="CPJ3" s="9"/>
      <c r="CPK3" s="9"/>
      <c r="CPL3" s="9"/>
      <c r="CPM3" s="9"/>
      <c r="CPN3" s="9"/>
      <c r="CPO3" s="9"/>
      <c r="CPP3" s="9"/>
      <c r="CPQ3" s="9"/>
      <c r="CPR3" s="9"/>
      <c r="CPS3" s="9"/>
      <c r="CPT3" s="9"/>
      <c r="CPU3" s="9"/>
      <c r="CPV3" s="9"/>
      <c r="CPW3" s="9"/>
      <c r="CPX3" s="9"/>
      <c r="CPY3" s="9"/>
      <c r="CPZ3" s="9"/>
      <c r="CQA3" s="9"/>
      <c r="CQB3" s="9"/>
      <c r="CQC3" s="9"/>
      <c r="CQD3" s="9"/>
      <c r="CQE3" s="9"/>
      <c r="CQF3" s="9"/>
      <c r="CQG3" s="9"/>
      <c r="CQH3" s="9"/>
      <c r="CQI3" s="9"/>
      <c r="CQJ3" s="9"/>
      <c r="CQK3" s="9"/>
      <c r="CQL3" s="9"/>
      <c r="CQM3" s="9"/>
      <c r="CQN3" s="9"/>
      <c r="CQO3" s="9"/>
      <c r="CQP3" s="9"/>
      <c r="CQQ3" s="9"/>
      <c r="CQR3" s="9"/>
      <c r="CQS3" s="9"/>
      <c r="CQT3" s="9"/>
      <c r="CQU3" s="9"/>
      <c r="CQV3" s="9"/>
      <c r="CQW3" s="9"/>
      <c r="CQX3" s="9"/>
      <c r="CQY3" s="9"/>
      <c r="CQZ3" s="9"/>
      <c r="CRA3" s="9"/>
      <c r="CRB3" s="9"/>
      <c r="CRC3" s="9"/>
      <c r="CRD3" s="9"/>
      <c r="CRE3" s="9"/>
      <c r="CRF3" s="9"/>
      <c r="CRG3" s="9"/>
      <c r="CRH3" s="9"/>
      <c r="CRI3" s="9"/>
      <c r="CRJ3" s="9"/>
      <c r="CRK3" s="9"/>
      <c r="CRL3" s="9"/>
      <c r="CRM3" s="9"/>
      <c r="CRN3" s="9"/>
      <c r="CRO3" s="9"/>
      <c r="CRP3" s="9"/>
      <c r="CRQ3" s="9"/>
      <c r="CRR3" s="9"/>
      <c r="CRS3" s="9"/>
      <c r="CRT3" s="9"/>
      <c r="CRU3" s="9"/>
      <c r="CRV3" s="9"/>
      <c r="CRW3" s="9"/>
      <c r="CRX3" s="9"/>
      <c r="CRY3" s="9"/>
      <c r="CRZ3" s="9"/>
      <c r="CSA3" s="9"/>
      <c r="CSB3" s="9"/>
      <c r="CSC3" s="9"/>
      <c r="CSD3" s="9"/>
      <c r="CSE3" s="9"/>
      <c r="CSF3" s="9"/>
      <c r="CSG3" s="9"/>
      <c r="CSH3" s="9"/>
      <c r="CSI3" s="9"/>
      <c r="CSJ3" s="9"/>
      <c r="CSK3" s="9"/>
      <c r="CSL3" s="9"/>
      <c r="CSM3" s="9"/>
      <c r="CSN3" s="9"/>
      <c r="CSO3" s="9"/>
      <c r="CSP3" s="9"/>
      <c r="CSQ3" s="9"/>
      <c r="CSR3" s="9"/>
      <c r="CSS3" s="9"/>
      <c r="CST3" s="9"/>
      <c r="CSU3" s="9"/>
      <c r="CSV3" s="9"/>
      <c r="CSW3" s="9"/>
      <c r="CSX3" s="9"/>
      <c r="CSY3" s="9"/>
      <c r="CSZ3" s="9"/>
      <c r="CTA3" s="9"/>
      <c r="CTB3" s="9"/>
      <c r="CTC3" s="9"/>
      <c r="CTD3" s="9"/>
      <c r="CTE3" s="9"/>
      <c r="CTF3" s="9"/>
      <c r="CTG3" s="9"/>
      <c r="CTH3" s="9"/>
      <c r="CTI3" s="9"/>
      <c r="CTJ3" s="9"/>
      <c r="CTK3" s="9"/>
      <c r="CTL3" s="9"/>
      <c r="CTM3" s="9"/>
      <c r="CTN3" s="9"/>
      <c r="CTO3" s="9"/>
      <c r="CTP3" s="9"/>
      <c r="CTQ3" s="9"/>
      <c r="CTR3" s="9"/>
      <c r="CTS3" s="9"/>
      <c r="CTT3" s="9"/>
      <c r="CTU3" s="9"/>
      <c r="CTV3" s="9"/>
      <c r="CTW3" s="9"/>
      <c r="CTX3" s="9"/>
      <c r="CTY3" s="9"/>
      <c r="CTZ3" s="9"/>
      <c r="CUA3" s="9"/>
      <c r="CUB3" s="9"/>
      <c r="CUC3" s="9"/>
      <c r="CUD3" s="9"/>
      <c r="CUE3" s="9"/>
      <c r="CUF3" s="9"/>
      <c r="CUG3" s="9"/>
      <c r="CUH3" s="9"/>
      <c r="CUI3" s="9"/>
      <c r="CUJ3" s="9"/>
      <c r="CUK3" s="9"/>
      <c r="CUL3" s="9"/>
      <c r="CUM3" s="9"/>
      <c r="CUN3" s="9"/>
      <c r="CUO3" s="9"/>
      <c r="CUP3" s="9"/>
      <c r="CUQ3" s="9"/>
      <c r="CUR3" s="9"/>
      <c r="CUS3" s="9"/>
      <c r="CUT3" s="9"/>
      <c r="CUU3" s="9"/>
      <c r="CUV3" s="9"/>
      <c r="CUW3" s="9"/>
      <c r="CUX3" s="9"/>
      <c r="CUY3" s="9"/>
      <c r="CUZ3" s="9"/>
      <c r="CVA3" s="9"/>
      <c r="CVB3" s="9"/>
      <c r="CVC3" s="9"/>
      <c r="CVD3" s="9"/>
      <c r="CVE3" s="9"/>
      <c r="CVF3" s="9"/>
      <c r="CVG3" s="9"/>
      <c r="CVH3" s="9"/>
      <c r="CVI3" s="9"/>
      <c r="CVJ3" s="9"/>
      <c r="CVK3" s="9"/>
      <c r="CVL3" s="9"/>
      <c r="CVM3" s="9"/>
      <c r="CVN3" s="9"/>
      <c r="CVO3" s="9"/>
      <c r="CVP3" s="9"/>
      <c r="CVQ3" s="9"/>
      <c r="CVR3" s="9"/>
      <c r="CVS3" s="9"/>
      <c r="CVT3" s="9"/>
      <c r="CVU3" s="9"/>
      <c r="CVV3" s="9"/>
      <c r="CVW3" s="9"/>
      <c r="CVX3" s="9"/>
      <c r="CVY3" s="9"/>
      <c r="CVZ3" s="9"/>
      <c r="CWA3" s="9"/>
      <c r="CWB3" s="9"/>
      <c r="CWC3" s="9"/>
      <c r="CWD3" s="9"/>
      <c r="CWE3" s="9"/>
      <c r="CWF3" s="9"/>
      <c r="CWG3" s="9"/>
      <c r="CWH3" s="9"/>
      <c r="CWI3" s="9"/>
      <c r="CWJ3" s="9"/>
      <c r="CWK3" s="9"/>
      <c r="CWL3" s="9"/>
      <c r="CWM3" s="9"/>
      <c r="CWN3" s="9"/>
      <c r="CWO3" s="9"/>
      <c r="CWP3" s="9"/>
      <c r="CWQ3" s="9"/>
      <c r="CWR3" s="9"/>
      <c r="CWS3" s="9"/>
      <c r="CWT3" s="9"/>
      <c r="CWU3" s="9"/>
      <c r="CWV3" s="9"/>
      <c r="CWW3" s="9"/>
      <c r="CWX3" s="9"/>
      <c r="CWY3" s="9"/>
      <c r="CWZ3" s="9"/>
      <c r="CXA3" s="9"/>
      <c r="CXB3" s="9"/>
      <c r="CXC3" s="9"/>
      <c r="CXD3" s="9"/>
      <c r="CXE3" s="9"/>
      <c r="CXF3" s="9"/>
      <c r="CXG3" s="9"/>
      <c r="CXH3" s="9"/>
      <c r="CXI3" s="9"/>
      <c r="CXJ3" s="9"/>
      <c r="CXK3" s="9"/>
      <c r="CXL3" s="9"/>
      <c r="CXM3" s="9"/>
      <c r="CXN3" s="9"/>
      <c r="CXO3" s="9"/>
      <c r="CXP3" s="9"/>
      <c r="CXQ3" s="9"/>
      <c r="CXR3" s="9"/>
      <c r="CXS3" s="9"/>
      <c r="CXT3" s="9"/>
      <c r="CXU3" s="9"/>
      <c r="CXV3" s="9"/>
      <c r="CXW3" s="9"/>
      <c r="CXX3" s="9"/>
      <c r="CXY3" s="9"/>
      <c r="CXZ3" s="9"/>
      <c r="CYA3" s="9"/>
      <c r="CYB3" s="9"/>
      <c r="CYC3" s="9"/>
      <c r="CYD3" s="9"/>
      <c r="CYE3" s="9"/>
      <c r="CYF3" s="9"/>
      <c r="CYG3" s="9"/>
      <c r="CYH3" s="9"/>
      <c r="CYI3" s="9"/>
      <c r="CYJ3" s="9"/>
      <c r="CYK3" s="9"/>
      <c r="CYL3" s="9"/>
      <c r="CYM3" s="9"/>
      <c r="CYN3" s="9"/>
      <c r="CYO3" s="9"/>
      <c r="CYP3" s="9"/>
      <c r="CYQ3" s="9"/>
      <c r="CYR3" s="9"/>
      <c r="CYS3" s="9"/>
      <c r="CYT3" s="9"/>
      <c r="CYU3" s="9"/>
      <c r="CYV3" s="9"/>
      <c r="CYW3" s="9"/>
      <c r="CYX3" s="9"/>
      <c r="CYY3" s="9"/>
      <c r="CYZ3" s="9"/>
      <c r="CZA3" s="9"/>
      <c r="CZB3" s="9"/>
      <c r="CZC3" s="9"/>
      <c r="CZD3" s="9"/>
      <c r="CZE3" s="9"/>
      <c r="CZF3" s="9"/>
      <c r="CZG3" s="9"/>
      <c r="CZH3" s="9"/>
      <c r="CZI3" s="9"/>
      <c r="CZJ3" s="9"/>
      <c r="CZK3" s="9"/>
      <c r="CZL3" s="9"/>
      <c r="CZM3" s="9"/>
      <c r="CZN3" s="9"/>
      <c r="CZO3" s="9"/>
      <c r="CZP3" s="9"/>
      <c r="CZQ3" s="9"/>
      <c r="CZR3" s="9"/>
      <c r="CZS3" s="9"/>
      <c r="CZT3" s="9"/>
      <c r="CZU3" s="9"/>
      <c r="CZV3" s="9"/>
      <c r="CZW3" s="9"/>
      <c r="CZX3" s="9"/>
      <c r="CZY3" s="9"/>
      <c r="CZZ3" s="9"/>
      <c r="DAA3" s="9"/>
      <c r="DAB3" s="9"/>
      <c r="DAC3" s="9"/>
      <c r="DAD3" s="9"/>
      <c r="DAE3" s="9"/>
      <c r="DAF3" s="9"/>
      <c r="DAG3" s="9"/>
      <c r="DAH3" s="9"/>
      <c r="DAI3" s="9"/>
      <c r="DAJ3" s="9"/>
      <c r="DAK3" s="9"/>
      <c r="DAL3" s="9"/>
      <c r="DAM3" s="9"/>
      <c r="DAN3" s="9"/>
      <c r="DAO3" s="9"/>
      <c r="DAP3" s="9"/>
      <c r="DAQ3" s="9"/>
      <c r="DAR3" s="9"/>
      <c r="DAS3" s="9"/>
      <c r="DAT3" s="9"/>
      <c r="DAU3" s="9"/>
      <c r="DAV3" s="9"/>
      <c r="DAW3" s="9"/>
      <c r="DAX3" s="9"/>
      <c r="DAY3" s="9"/>
      <c r="DAZ3" s="9"/>
      <c r="DBA3" s="9"/>
      <c r="DBB3" s="9"/>
      <c r="DBC3" s="9"/>
      <c r="DBD3" s="9"/>
      <c r="DBE3" s="9"/>
      <c r="DBF3" s="9"/>
      <c r="DBG3" s="9"/>
      <c r="DBH3" s="9"/>
      <c r="DBI3" s="9"/>
      <c r="DBJ3" s="9"/>
      <c r="DBK3" s="9"/>
      <c r="DBL3" s="9"/>
      <c r="DBM3" s="9"/>
      <c r="DBN3" s="9"/>
      <c r="DBO3" s="9"/>
      <c r="DBP3" s="9"/>
      <c r="DBQ3" s="9"/>
      <c r="DBR3" s="9"/>
      <c r="DBS3" s="9"/>
      <c r="DBT3" s="9"/>
      <c r="DBU3" s="9"/>
      <c r="DBV3" s="9"/>
      <c r="DBW3" s="9"/>
      <c r="DBX3" s="9"/>
      <c r="DBY3" s="9"/>
      <c r="DBZ3" s="9"/>
      <c r="DCA3" s="9"/>
      <c r="DCB3" s="9"/>
      <c r="DCC3" s="9"/>
      <c r="DCD3" s="9"/>
      <c r="DCE3" s="9"/>
      <c r="DCF3" s="9"/>
      <c r="DCG3" s="9"/>
      <c r="DCH3" s="9"/>
      <c r="DCI3" s="9"/>
      <c r="DCJ3" s="9"/>
      <c r="DCK3" s="9"/>
      <c r="DCL3" s="9"/>
      <c r="DCM3" s="9"/>
      <c r="DCN3" s="9"/>
      <c r="DCO3" s="9"/>
      <c r="DCP3" s="9"/>
      <c r="DCQ3" s="9"/>
      <c r="DCR3" s="9"/>
      <c r="DCS3" s="9"/>
      <c r="DCT3" s="9"/>
      <c r="DCU3" s="9"/>
      <c r="DCV3" s="9"/>
      <c r="DCW3" s="9"/>
      <c r="DCX3" s="9"/>
      <c r="DCY3" s="9"/>
      <c r="DCZ3" s="9"/>
      <c r="DDA3" s="9"/>
      <c r="DDB3" s="9"/>
      <c r="DDC3" s="9"/>
      <c r="DDD3" s="9"/>
      <c r="DDE3" s="9"/>
      <c r="DDF3" s="9"/>
      <c r="DDG3" s="9"/>
      <c r="DDH3" s="9"/>
      <c r="DDI3" s="9"/>
      <c r="DDJ3" s="9"/>
      <c r="DDK3" s="9"/>
      <c r="DDL3" s="9"/>
      <c r="DDM3" s="9"/>
      <c r="DDN3" s="9"/>
      <c r="DDO3" s="9"/>
      <c r="DDP3" s="9"/>
      <c r="DDQ3" s="9"/>
      <c r="DDR3" s="9"/>
      <c r="DDS3" s="9"/>
      <c r="DDT3" s="9"/>
      <c r="DDU3" s="9"/>
      <c r="DDV3" s="9"/>
      <c r="DDW3" s="9"/>
      <c r="DDX3" s="9"/>
      <c r="DDY3" s="9"/>
      <c r="DDZ3" s="9"/>
      <c r="DEA3" s="9"/>
      <c r="DEB3" s="9"/>
      <c r="DEC3" s="9"/>
      <c r="DED3" s="9"/>
      <c r="DEE3" s="9"/>
      <c r="DEF3" s="9"/>
      <c r="DEG3" s="9"/>
      <c r="DEH3" s="9"/>
      <c r="DEI3" s="9"/>
      <c r="DEJ3" s="9"/>
      <c r="DEK3" s="9"/>
      <c r="DEL3" s="9"/>
      <c r="DEM3" s="9"/>
      <c r="DEN3" s="9"/>
      <c r="DEO3" s="9"/>
      <c r="DEP3" s="9"/>
      <c r="DEQ3" s="9"/>
      <c r="DER3" s="9"/>
      <c r="DES3" s="9"/>
      <c r="DET3" s="9"/>
      <c r="DEU3" s="9"/>
      <c r="DEV3" s="9"/>
      <c r="DEW3" s="9"/>
      <c r="DEX3" s="9"/>
      <c r="DEY3" s="9"/>
      <c r="DEZ3" s="9"/>
      <c r="DFA3" s="9"/>
      <c r="DFB3" s="9"/>
      <c r="DFC3" s="9"/>
      <c r="DFD3" s="9"/>
      <c r="DFE3" s="9"/>
      <c r="DFF3" s="9"/>
      <c r="DFG3" s="9"/>
      <c r="DFH3" s="9"/>
      <c r="DFI3" s="9"/>
      <c r="DFJ3" s="9"/>
      <c r="DFK3" s="9"/>
      <c r="DFL3" s="9"/>
      <c r="DFM3" s="9"/>
      <c r="DFN3" s="9"/>
      <c r="DFO3" s="9"/>
      <c r="DFP3" s="9"/>
      <c r="DFQ3" s="9"/>
      <c r="DFR3" s="9"/>
      <c r="DFS3" s="9"/>
      <c r="DFT3" s="9"/>
      <c r="DFU3" s="9"/>
      <c r="DFV3" s="9"/>
      <c r="DFW3" s="9"/>
      <c r="DFX3" s="9"/>
      <c r="DFY3" s="9"/>
      <c r="DFZ3" s="9"/>
      <c r="DGA3" s="9"/>
      <c r="DGB3" s="9"/>
      <c r="DGC3" s="9"/>
      <c r="DGD3" s="9"/>
      <c r="DGE3" s="9"/>
      <c r="DGF3" s="9"/>
      <c r="DGG3" s="9"/>
      <c r="DGH3" s="9"/>
      <c r="DGI3" s="9"/>
      <c r="DGJ3" s="9"/>
      <c r="DGK3" s="9"/>
      <c r="DGL3" s="9"/>
      <c r="DGM3" s="9"/>
      <c r="DGN3" s="9"/>
      <c r="DGO3" s="9"/>
      <c r="DGP3" s="9"/>
      <c r="DGQ3" s="9"/>
      <c r="DGR3" s="9"/>
      <c r="DGS3" s="9"/>
      <c r="DGT3" s="9"/>
      <c r="DGU3" s="9"/>
      <c r="DGV3" s="9"/>
      <c r="DGW3" s="9"/>
      <c r="DGX3" s="9"/>
      <c r="DGY3" s="9"/>
      <c r="DGZ3" s="9"/>
      <c r="DHA3" s="9"/>
      <c r="DHB3" s="9"/>
      <c r="DHC3" s="9"/>
      <c r="DHD3" s="9"/>
      <c r="DHE3" s="9"/>
      <c r="DHF3" s="9"/>
      <c r="DHG3" s="9"/>
      <c r="DHH3" s="9"/>
      <c r="DHI3" s="9"/>
      <c r="DHJ3" s="9"/>
      <c r="DHK3" s="9"/>
      <c r="DHL3" s="9"/>
      <c r="DHM3" s="9"/>
      <c r="DHN3" s="9"/>
      <c r="DHO3" s="9"/>
      <c r="DHP3" s="9"/>
      <c r="DHQ3" s="9"/>
      <c r="DHR3" s="9"/>
      <c r="DHS3" s="9"/>
      <c r="DHT3" s="9"/>
      <c r="DHU3" s="9"/>
      <c r="DHV3" s="9"/>
      <c r="DHW3" s="9"/>
      <c r="DHX3" s="9"/>
      <c r="DHY3" s="9"/>
      <c r="DHZ3" s="9"/>
      <c r="DIA3" s="9"/>
      <c r="DIB3" s="9"/>
      <c r="DIC3" s="9"/>
      <c r="DID3" s="9"/>
      <c r="DIE3" s="9"/>
      <c r="DIF3" s="9"/>
      <c r="DIG3" s="9"/>
      <c r="DIH3" s="9"/>
      <c r="DII3" s="9"/>
      <c r="DIJ3" s="9"/>
      <c r="DIK3" s="9"/>
      <c r="DIL3" s="9"/>
      <c r="DIM3" s="9"/>
      <c r="DIN3" s="9"/>
      <c r="DIO3" s="9"/>
      <c r="DIP3" s="9"/>
      <c r="DIQ3" s="9"/>
      <c r="DIR3" s="9"/>
      <c r="DIS3" s="9"/>
      <c r="DIT3" s="9"/>
      <c r="DIU3" s="9"/>
      <c r="DIV3" s="9"/>
      <c r="DIW3" s="9"/>
      <c r="DIX3" s="9"/>
      <c r="DIY3" s="9"/>
      <c r="DIZ3" s="9"/>
      <c r="DJA3" s="9"/>
      <c r="DJB3" s="9"/>
      <c r="DJC3" s="9"/>
      <c r="DJD3" s="9"/>
      <c r="DJE3" s="9"/>
      <c r="DJF3" s="9"/>
      <c r="DJG3" s="9"/>
      <c r="DJH3" s="9"/>
      <c r="DJI3" s="9"/>
      <c r="DJJ3" s="9"/>
      <c r="DJK3" s="9"/>
      <c r="DJL3" s="9"/>
      <c r="DJM3" s="9"/>
      <c r="DJN3" s="9"/>
      <c r="DJO3" s="9"/>
      <c r="DJP3" s="9"/>
      <c r="DJQ3" s="9"/>
      <c r="DJR3" s="9"/>
      <c r="DJS3" s="9"/>
      <c r="DJT3" s="9"/>
      <c r="DJU3" s="9"/>
      <c r="DJV3" s="9"/>
      <c r="DJW3" s="9"/>
      <c r="DJX3" s="9"/>
      <c r="DJY3" s="9"/>
      <c r="DJZ3" s="9"/>
      <c r="DKA3" s="9"/>
      <c r="DKB3" s="9"/>
      <c r="DKC3" s="9"/>
      <c r="DKD3" s="9"/>
      <c r="DKE3" s="9"/>
      <c r="DKF3" s="9"/>
      <c r="DKG3" s="9"/>
      <c r="DKH3" s="9"/>
      <c r="DKI3" s="9"/>
      <c r="DKJ3" s="9"/>
      <c r="DKK3" s="9"/>
      <c r="DKL3" s="9"/>
      <c r="DKM3" s="9"/>
      <c r="DKN3" s="9"/>
      <c r="DKO3" s="9"/>
      <c r="DKP3" s="9"/>
      <c r="DKQ3" s="9"/>
      <c r="DKR3" s="9"/>
      <c r="DKS3" s="9"/>
      <c r="DKT3" s="9"/>
      <c r="DKU3" s="9"/>
      <c r="DKV3" s="9"/>
      <c r="DKW3" s="9"/>
      <c r="DKX3" s="9"/>
      <c r="DKY3" s="9"/>
      <c r="DKZ3" s="9"/>
      <c r="DLA3" s="9"/>
      <c r="DLB3" s="9"/>
      <c r="DLC3" s="9"/>
      <c r="DLD3" s="9"/>
      <c r="DLE3" s="9"/>
      <c r="DLF3" s="9"/>
      <c r="DLG3" s="9"/>
      <c r="DLH3" s="9"/>
      <c r="DLI3" s="9"/>
      <c r="DLJ3" s="9"/>
      <c r="DLK3" s="9"/>
      <c r="DLL3" s="9"/>
      <c r="DLM3" s="9"/>
      <c r="DLN3" s="9"/>
      <c r="DLO3" s="9"/>
      <c r="DLP3" s="9"/>
      <c r="DLQ3" s="9"/>
      <c r="DLR3" s="9"/>
      <c r="DLS3" s="9"/>
      <c r="DLT3" s="9"/>
      <c r="DLU3" s="9"/>
      <c r="DLV3" s="9"/>
      <c r="DLW3" s="9"/>
      <c r="DLX3" s="9"/>
      <c r="DLY3" s="9"/>
      <c r="DLZ3" s="9"/>
      <c r="DMA3" s="9"/>
      <c r="DMB3" s="9"/>
      <c r="DMC3" s="9"/>
      <c r="DMD3" s="9"/>
      <c r="DME3" s="9"/>
      <c r="DMF3" s="9"/>
      <c r="DMG3" s="9"/>
      <c r="DMH3" s="9"/>
      <c r="DMI3" s="9"/>
      <c r="DMJ3" s="9"/>
      <c r="DMK3" s="9"/>
      <c r="DML3" s="9"/>
      <c r="DMM3" s="9"/>
      <c r="DMN3" s="9"/>
      <c r="DMO3" s="9"/>
      <c r="DMP3" s="9"/>
      <c r="DMQ3" s="9"/>
      <c r="DMR3" s="9"/>
      <c r="DMS3" s="9"/>
      <c r="DMT3" s="9"/>
      <c r="DMU3" s="9"/>
      <c r="DMV3" s="9"/>
      <c r="DMW3" s="9"/>
      <c r="DMX3" s="9"/>
      <c r="DMY3" s="9"/>
      <c r="DMZ3" s="9"/>
      <c r="DNA3" s="9"/>
      <c r="DNB3" s="9"/>
      <c r="DNC3" s="9"/>
      <c r="DND3" s="9"/>
      <c r="DNE3" s="9"/>
      <c r="DNF3" s="9"/>
      <c r="DNG3" s="9"/>
      <c r="DNH3" s="9"/>
      <c r="DNI3" s="9"/>
      <c r="DNJ3" s="9"/>
      <c r="DNK3" s="9"/>
      <c r="DNL3" s="9"/>
      <c r="DNM3" s="9"/>
      <c r="DNN3" s="9"/>
      <c r="DNO3" s="9"/>
      <c r="DNP3" s="9"/>
      <c r="DNQ3" s="9"/>
      <c r="DNR3" s="9"/>
      <c r="DNS3" s="9"/>
      <c r="DNT3" s="9"/>
      <c r="DNU3" s="9"/>
      <c r="DNV3" s="9"/>
      <c r="DNW3" s="9"/>
      <c r="DNX3" s="9"/>
      <c r="DNY3" s="9"/>
      <c r="DNZ3" s="9"/>
      <c r="DOA3" s="9"/>
      <c r="DOB3" s="9"/>
      <c r="DOC3" s="9"/>
      <c r="DOD3" s="9"/>
      <c r="DOE3" s="9"/>
      <c r="DOF3" s="9"/>
      <c r="DOG3" s="9"/>
      <c r="DOH3" s="9"/>
      <c r="DOI3" s="9"/>
      <c r="DOJ3" s="9"/>
      <c r="DOK3" s="9"/>
      <c r="DOL3" s="9"/>
      <c r="DOM3" s="9"/>
      <c r="DON3" s="9"/>
      <c r="DOO3" s="9"/>
      <c r="DOP3" s="9"/>
      <c r="DOQ3" s="9"/>
      <c r="DOR3" s="9"/>
      <c r="DOS3" s="9"/>
      <c r="DOT3" s="9"/>
      <c r="DOU3" s="9"/>
      <c r="DOV3" s="9"/>
      <c r="DOW3" s="9"/>
      <c r="DOX3" s="9"/>
      <c r="DOY3" s="9"/>
      <c r="DOZ3" s="9"/>
      <c r="DPA3" s="9"/>
      <c r="DPB3" s="9"/>
      <c r="DPC3" s="9"/>
      <c r="DPD3" s="9"/>
      <c r="DPE3" s="9"/>
      <c r="DPF3" s="9"/>
      <c r="DPG3" s="9"/>
      <c r="DPH3" s="9"/>
      <c r="DPI3" s="9"/>
      <c r="DPJ3" s="9"/>
      <c r="DPK3" s="9"/>
      <c r="DPL3" s="9"/>
      <c r="DPM3" s="9"/>
      <c r="DPN3" s="9"/>
      <c r="DPO3" s="9"/>
      <c r="DPP3" s="9"/>
      <c r="DPQ3" s="9"/>
      <c r="DPR3" s="9"/>
      <c r="DPS3" s="9"/>
      <c r="DPT3" s="9"/>
      <c r="DPU3" s="9"/>
      <c r="DPV3" s="9"/>
      <c r="DPW3" s="9"/>
      <c r="DPX3" s="9"/>
      <c r="DPY3" s="9"/>
      <c r="DPZ3" s="9"/>
      <c r="DQA3" s="9"/>
      <c r="DQB3" s="9"/>
      <c r="DQC3" s="9"/>
      <c r="DQD3" s="9"/>
      <c r="DQE3" s="9"/>
      <c r="DQF3" s="9"/>
      <c r="DQG3" s="9"/>
      <c r="DQH3" s="9"/>
      <c r="DQI3" s="9"/>
      <c r="DQJ3" s="9"/>
      <c r="DQK3" s="9"/>
      <c r="DQL3" s="9"/>
      <c r="DQM3" s="9"/>
      <c r="DQN3" s="9"/>
      <c r="DQO3" s="9"/>
      <c r="DQP3" s="9"/>
      <c r="DQQ3" s="9"/>
      <c r="DQR3" s="9"/>
      <c r="DQS3" s="9"/>
      <c r="DQT3" s="9"/>
      <c r="DQU3" s="9"/>
      <c r="DQV3" s="9"/>
      <c r="DQW3" s="9"/>
      <c r="DQX3" s="9"/>
      <c r="DQY3" s="9"/>
      <c r="DQZ3" s="9"/>
      <c r="DRA3" s="9"/>
      <c r="DRB3" s="9"/>
      <c r="DRC3" s="9"/>
      <c r="DRD3" s="9"/>
      <c r="DRE3" s="9"/>
      <c r="DRF3" s="9"/>
      <c r="DRG3" s="9"/>
      <c r="DRH3" s="9"/>
      <c r="DRI3" s="9"/>
      <c r="DRJ3" s="9"/>
      <c r="DRK3" s="9"/>
      <c r="DRL3" s="9"/>
      <c r="DRM3" s="9"/>
      <c r="DRN3" s="9"/>
      <c r="DRO3" s="9"/>
      <c r="DRP3" s="9"/>
      <c r="DRQ3" s="9"/>
      <c r="DRR3" s="9"/>
      <c r="DRS3" s="9"/>
      <c r="DRT3" s="9"/>
      <c r="DRU3" s="9"/>
      <c r="DRV3" s="9"/>
      <c r="DRW3" s="9"/>
      <c r="DRX3" s="9"/>
      <c r="DRY3" s="9"/>
      <c r="DRZ3" s="9"/>
      <c r="DSA3" s="9"/>
      <c r="DSB3" s="9"/>
      <c r="DSC3" s="9"/>
      <c r="DSD3" s="9"/>
      <c r="DSE3" s="9"/>
      <c r="DSF3" s="9"/>
      <c r="DSG3" s="9"/>
      <c r="DSH3" s="9"/>
      <c r="DSI3" s="9"/>
      <c r="DSJ3" s="9"/>
      <c r="DSK3" s="9"/>
      <c r="DSL3" s="9"/>
      <c r="DSM3" s="9"/>
      <c r="DSN3" s="9"/>
      <c r="DSO3" s="9"/>
      <c r="DSP3" s="9"/>
      <c r="DSQ3" s="9"/>
      <c r="DSR3" s="9"/>
      <c r="DSS3" s="9"/>
      <c r="DST3" s="9"/>
      <c r="DSU3" s="9"/>
      <c r="DSV3" s="9"/>
      <c r="DSW3" s="9"/>
      <c r="DSX3" s="9"/>
      <c r="DSY3" s="9"/>
      <c r="DSZ3" s="9"/>
      <c r="DTA3" s="9"/>
      <c r="DTB3" s="9"/>
      <c r="DTC3" s="9"/>
      <c r="DTD3" s="9"/>
      <c r="DTE3" s="9"/>
      <c r="DTF3" s="9"/>
      <c r="DTG3" s="9"/>
      <c r="DTH3" s="9"/>
      <c r="DTI3" s="9"/>
      <c r="DTJ3" s="9"/>
      <c r="DTK3" s="9"/>
      <c r="DTL3" s="9"/>
      <c r="DTM3" s="9"/>
      <c r="DTN3" s="9"/>
      <c r="DTO3" s="9"/>
      <c r="DTP3" s="9"/>
      <c r="DTQ3" s="9"/>
      <c r="DTR3" s="9"/>
      <c r="DTS3" s="9"/>
      <c r="DTT3" s="9"/>
      <c r="DTU3" s="9"/>
      <c r="DTV3" s="9"/>
      <c r="DTW3" s="9"/>
      <c r="DTX3" s="9"/>
      <c r="DTY3" s="9"/>
      <c r="DTZ3" s="9"/>
      <c r="DUA3" s="9"/>
      <c r="DUB3" s="9"/>
      <c r="DUC3" s="9"/>
      <c r="DUD3" s="9"/>
      <c r="DUE3" s="9"/>
      <c r="DUF3" s="9"/>
      <c r="DUG3" s="9"/>
      <c r="DUH3" s="9"/>
      <c r="DUI3" s="9"/>
      <c r="DUJ3" s="9"/>
      <c r="DUK3" s="9"/>
      <c r="DUL3" s="9"/>
      <c r="DUM3" s="9"/>
      <c r="DUN3" s="9"/>
      <c r="DUO3" s="9"/>
      <c r="DUP3" s="9"/>
      <c r="DUQ3" s="9"/>
      <c r="DUR3" s="9"/>
      <c r="DUS3" s="9"/>
      <c r="DUT3" s="9"/>
      <c r="DUU3" s="9"/>
      <c r="DUV3" s="9"/>
      <c r="DUW3" s="9"/>
      <c r="DUX3" s="9"/>
      <c r="DUY3" s="9"/>
      <c r="DUZ3" s="9"/>
      <c r="DVA3" s="9"/>
      <c r="DVB3" s="9"/>
      <c r="DVC3" s="9"/>
      <c r="DVD3" s="9"/>
      <c r="DVE3" s="9"/>
      <c r="DVF3" s="9"/>
      <c r="DVG3" s="9"/>
      <c r="DVH3" s="9"/>
      <c r="DVI3" s="9"/>
      <c r="DVJ3" s="9"/>
      <c r="DVK3" s="9"/>
      <c r="DVL3" s="9"/>
      <c r="DVM3" s="9"/>
      <c r="DVN3" s="9"/>
      <c r="DVO3" s="9"/>
      <c r="DVP3" s="9"/>
      <c r="DVQ3" s="9"/>
      <c r="DVR3" s="9"/>
      <c r="DVS3" s="9"/>
      <c r="DVT3" s="9"/>
      <c r="DVU3" s="9"/>
      <c r="DVV3" s="9"/>
      <c r="DVW3" s="9"/>
      <c r="DVX3" s="9"/>
      <c r="DVY3" s="9"/>
      <c r="DVZ3" s="9"/>
      <c r="DWA3" s="9"/>
      <c r="DWB3" s="9"/>
      <c r="DWC3" s="9"/>
      <c r="DWD3" s="9"/>
      <c r="DWE3" s="9"/>
      <c r="DWF3" s="9"/>
      <c r="DWG3" s="9"/>
      <c r="DWH3" s="9"/>
      <c r="DWI3" s="9"/>
      <c r="DWJ3" s="9"/>
      <c r="DWK3" s="9"/>
      <c r="DWL3" s="9"/>
      <c r="DWM3" s="9"/>
      <c r="DWN3" s="9"/>
      <c r="DWO3" s="9"/>
      <c r="DWP3" s="9"/>
      <c r="DWQ3" s="9"/>
      <c r="DWR3" s="9"/>
      <c r="DWS3" s="9"/>
      <c r="DWT3" s="9"/>
      <c r="DWU3" s="9"/>
      <c r="DWV3" s="9"/>
      <c r="DWW3" s="9"/>
      <c r="DWX3" s="9"/>
      <c r="DWY3" s="9"/>
      <c r="DWZ3" s="9"/>
      <c r="DXA3" s="9"/>
      <c r="DXB3" s="9"/>
      <c r="DXC3" s="9"/>
      <c r="DXD3" s="9"/>
      <c r="DXE3" s="9"/>
      <c r="DXF3" s="9"/>
      <c r="DXG3" s="9"/>
      <c r="DXH3" s="9"/>
      <c r="DXI3" s="9"/>
      <c r="DXJ3" s="9"/>
      <c r="DXK3" s="9"/>
      <c r="DXL3" s="9"/>
      <c r="DXM3" s="9"/>
      <c r="DXN3" s="9"/>
      <c r="DXO3" s="9"/>
      <c r="DXP3" s="9"/>
      <c r="DXQ3" s="9"/>
      <c r="DXR3" s="9"/>
      <c r="DXS3" s="9"/>
      <c r="DXT3" s="9"/>
      <c r="DXU3" s="9"/>
      <c r="DXV3" s="9"/>
      <c r="DXW3" s="9"/>
      <c r="DXX3" s="9"/>
      <c r="DXY3" s="9"/>
      <c r="DXZ3" s="9"/>
      <c r="DYA3" s="9"/>
      <c r="DYB3" s="9"/>
      <c r="DYC3" s="9"/>
      <c r="DYD3" s="9"/>
      <c r="DYE3" s="9"/>
      <c r="DYF3" s="9"/>
      <c r="DYG3" s="9"/>
      <c r="DYH3" s="9"/>
      <c r="DYI3" s="9"/>
      <c r="DYJ3" s="9"/>
      <c r="DYK3" s="9"/>
      <c r="DYL3" s="9"/>
      <c r="DYM3" s="9"/>
      <c r="DYN3" s="9"/>
      <c r="DYO3" s="9"/>
      <c r="DYP3" s="9"/>
      <c r="DYQ3" s="9"/>
      <c r="DYR3" s="9"/>
      <c r="DYS3" s="9"/>
      <c r="DYT3" s="9"/>
      <c r="DYU3" s="9"/>
      <c r="DYV3" s="9"/>
      <c r="DYW3" s="9"/>
      <c r="DYX3" s="9"/>
      <c r="DYY3" s="9"/>
      <c r="DYZ3" s="9"/>
      <c r="DZA3" s="9"/>
      <c r="DZB3" s="9"/>
      <c r="DZC3" s="9"/>
      <c r="DZD3" s="9"/>
      <c r="DZE3" s="9"/>
      <c r="DZF3" s="9"/>
      <c r="DZG3" s="9"/>
      <c r="DZH3" s="9"/>
      <c r="DZI3" s="9"/>
      <c r="DZJ3" s="9"/>
      <c r="DZK3" s="9"/>
      <c r="DZL3" s="9"/>
      <c r="DZM3" s="9"/>
      <c r="DZN3" s="9"/>
      <c r="DZO3" s="9"/>
      <c r="DZP3" s="9"/>
      <c r="DZQ3" s="9"/>
      <c r="DZR3" s="9"/>
      <c r="DZS3" s="9"/>
      <c r="DZT3" s="9"/>
      <c r="DZU3" s="9"/>
      <c r="DZV3" s="9"/>
      <c r="DZW3" s="9"/>
      <c r="DZX3" s="9"/>
      <c r="DZY3" s="9"/>
      <c r="DZZ3" s="9"/>
      <c r="EAA3" s="9"/>
      <c r="EAB3" s="9"/>
      <c r="EAC3" s="9"/>
      <c r="EAD3" s="9"/>
      <c r="EAE3" s="9"/>
      <c r="EAF3" s="9"/>
      <c r="EAG3" s="9"/>
      <c r="EAH3" s="9"/>
      <c r="EAI3" s="9"/>
      <c r="EAJ3" s="9"/>
      <c r="EAK3" s="9"/>
      <c r="EAL3" s="9"/>
      <c r="EAM3" s="9"/>
      <c r="EAN3" s="9"/>
      <c r="EAO3" s="9"/>
      <c r="EAP3" s="9"/>
      <c r="EAQ3" s="9"/>
      <c r="EAR3" s="9"/>
      <c r="EAS3" s="9"/>
      <c r="EAT3" s="9"/>
      <c r="EAU3" s="9"/>
      <c r="EAV3" s="9"/>
      <c r="EAW3" s="9"/>
      <c r="EAX3" s="9"/>
      <c r="EAY3" s="9"/>
      <c r="EAZ3" s="9"/>
      <c r="EBA3" s="9"/>
      <c r="EBB3" s="9"/>
      <c r="EBC3" s="9"/>
      <c r="EBD3" s="9"/>
      <c r="EBE3" s="9"/>
      <c r="EBF3" s="9"/>
      <c r="EBG3" s="9"/>
      <c r="EBH3" s="9"/>
      <c r="EBI3" s="9"/>
      <c r="EBJ3" s="9"/>
      <c r="EBK3" s="9"/>
      <c r="EBL3" s="9"/>
      <c r="EBM3" s="9"/>
      <c r="EBN3" s="9"/>
      <c r="EBO3" s="9"/>
      <c r="EBP3" s="9"/>
      <c r="EBQ3" s="9"/>
      <c r="EBR3" s="9"/>
      <c r="EBS3" s="9"/>
      <c r="EBT3" s="9"/>
      <c r="EBU3" s="9"/>
      <c r="EBV3" s="9"/>
      <c r="EBW3" s="9"/>
      <c r="EBX3" s="9"/>
      <c r="EBY3" s="9"/>
      <c r="EBZ3" s="9"/>
      <c r="ECA3" s="9"/>
      <c r="ECB3" s="9"/>
      <c r="ECC3" s="9"/>
      <c r="ECD3" s="9"/>
      <c r="ECE3" s="9"/>
      <c r="ECF3" s="9"/>
      <c r="ECG3" s="9"/>
      <c r="ECH3" s="9"/>
      <c r="ECI3" s="9"/>
      <c r="ECJ3" s="9"/>
      <c r="ECK3" s="9"/>
      <c r="ECL3" s="9"/>
      <c r="ECM3" s="9"/>
      <c r="ECN3" s="9"/>
      <c r="ECO3" s="9"/>
      <c r="ECP3" s="9"/>
      <c r="ECQ3" s="9"/>
      <c r="ECR3" s="9"/>
      <c r="ECS3" s="9"/>
      <c r="ECT3" s="9"/>
      <c r="ECU3" s="9"/>
      <c r="ECV3" s="9"/>
      <c r="ECW3" s="9"/>
      <c r="ECX3" s="9"/>
      <c r="ECY3" s="9"/>
      <c r="ECZ3" s="9"/>
      <c r="EDA3" s="9"/>
      <c r="EDB3" s="9"/>
      <c r="EDC3" s="9"/>
      <c r="EDD3" s="9"/>
      <c r="EDE3" s="9"/>
      <c r="EDF3" s="9"/>
      <c r="EDG3" s="9"/>
      <c r="EDH3" s="9"/>
      <c r="EDI3" s="9"/>
      <c r="EDJ3" s="9"/>
      <c r="EDK3" s="9"/>
      <c r="EDL3" s="9"/>
      <c r="EDM3" s="9"/>
      <c r="EDN3" s="9"/>
      <c r="EDO3" s="9"/>
      <c r="EDP3" s="9"/>
      <c r="EDQ3" s="9"/>
      <c r="EDR3" s="9"/>
      <c r="EDS3" s="9"/>
      <c r="EDT3" s="9"/>
      <c r="EDU3" s="9"/>
      <c r="EDV3" s="9"/>
      <c r="EDW3" s="9"/>
      <c r="EDX3" s="9"/>
      <c r="EDY3" s="9"/>
      <c r="EDZ3" s="9"/>
      <c r="EEA3" s="9"/>
      <c r="EEB3" s="9"/>
      <c r="EEC3" s="9"/>
      <c r="EED3" s="9"/>
      <c r="EEE3" s="9"/>
      <c r="EEF3" s="9"/>
      <c r="EEG3" s="9"/>
      <c r="EEH3" s="9"/>
      <c r="EEI3" s="9"/>
      <c r="EEJ3" s="9"/>
      <c r="EEK3" s="9"/>
      <c r="EEL3" s="9"/>
      <c r="EEM3" s="9"/>
      <c r="EEN3" s="9"/>
      <c r="EEO3" s="9"/>
      <c r="EEP3" s="9"/>
      <c r="EEQ3" s="9"/>
      <c r="EER3" s="9"/>
      <c r="EES3" s="9"/>
      <c r="EET3" s="9"/>
      <c r="EEU3" s="9"/>
      <c r="EEV3" s="9"/>
      <c r="EEW3" s="9"/>
      <c r="EEX3" s="9"/>
      <c r="EEY3" s="9"/>
      <c r="EEZ3" s="9"/>
      <c r="EFA3" s="9"/>
      <c r="EFB3" s="9"/>
      <c r="EFC3" s="9"/>
      <c r="EFD3" s="9"/>
      <c r="EFE3" s="9"/>
      <c r="EFF3" s="9"/>
      <c r="EFG3" s="9"/>
      <c r="EFH3" s="9"/>
      <c r="EFI3" s="9"/>
      <c r="EFJ3" s="9"/>
      <c r="EFK3" s="9"/>
      <c r="EFL3" s="9"/>
      <c r="EFM3" s="9"/>
      <c r="EFN3" s="9"/>
      <c r="EFO3" s="9"/>
      <c r="EFP3" s="9"/>
      <c r="EFQ3" s="9"/>
      <c r="EFR3" s="9"/>
      <c r="EFS3" s="9"/>
      <c r="EFT3" s="9"/>
      <c r="EFU3" s="9"/>
      <c r="EFV3" s="9"/>
      <c r="EFW3" s="9"/>
      <c r="EFX3" s="9"/>
      <c r="EFY3" s="9"/>
      <c r="EFZ3" s="9"/>
      <c r="EGA3" s="9"/>
      <c r="EGB3" s="9"/>
      <c r="EGC3" s="9"/>
      <c r="EGD3" s="9"/>
      <c r="EGE3" s="9"/>
      <c r="EGF3" s="9"/>
      <c r="EGG3" s="9"/>
      <c r="EGH3" s="9"/>
      <c r="EGI3" s="9"/>
      <c r="EGJ3" s="9"/>
      <c r="EGK3" s="9"/>
      <c r="EGL3" s="9"/>
      <c r="EGM3" s="9"/>
      <c r="EGN3" s="9"/>
      <c r="EGO3" s="9"/>
      <c r="EGP3" s="9"/>
      <c r="EGQ3" s="9"/>
      <c r="EGR3" s="9"/>
      <c r="EGS3" s="9"/>
      <c r="EGT3" s="9"/>
      <c r="EGU3" s="9"/>
      <c r="EGV3" s="9"/>
      <c r="EGW3" s="9"/>
      <c r="EGX3" s="9"/>
      <c r="EGY3" s="9"/>
      <c r="EGZ3" s="9"/>
      <c r="EHA3" s="9"/>
      <c r="EHB3" s="9"/>
      <c r="EHC3" s="9"/>
      <c r="EHD3" s="9"/>
      <c r="EHE3" s="9"/>
      <c r="EHF3" s="9"/>
      <c r="EHG3" s="9"/>
      <c r="EHH3" s="9"/>
      <c r="EHI3" s="9"/>
      <c r="EHJ3" s="9"/>
      <c r="EHK3" s="9"/>
      <c r="EHL3" s="9"/>
      <c r="EHM3" s="9"/>
      <c r="EHN3" s="9"/>
      <c r="EHO3" s="9"/>
      <c r="EHP3" s="9"/>
      <c r="EHQ3" s="9"/>
      <c r="EHR3" s="9"/>
      <c r="EHS3" s="9"/>
      <c r="EHT3" s="9"/>
      <c r="EHU3" s="9"/>
      <c r="EHV3" s="9"/>
      <c r="EHW3" s="9"/>
      <c r="EHX3" s="9"/>
      <c r="EHY3" s="9"/>
      <c r="EHZ3" s="9"/>
      <c r="EIA3" s="9"/>
      <c r="EIB3" s="9"/>
      <c r="EIC3" s="9"/>
      <c r="EID3" s="9"/>
      <c r="EIE3" s="9"/>
      <c r="EIF3" s="9"/>
      <c r="EIG3" s="9"/>
      <c r="EIH3" s="9"/>
      <c r="EII3" s="9"/>
      <c r="EIJ3" s="9"/>
      <c r="EIK3" s="9"/>
      <c r="EIL3" s="9"/>
      <c r="EIM3" s="9"/>
      <c r="EIN3" s="9"/>
      <c r="EIO3" s="9"/>
      <c r="EIP3" s="9"/>
      <c r="EIQ3" s="9"/>
      <c r="EIR3" s="9"/>
      <c r="EIS3" s="9"/>
      <c r="EIT3" s="9"/>
      <c r="EIU3" s="9"/>
      <c r="EIV3" s="9"/>
      <c r="EIW3" s="9"/>
      <c r="EIX3" s="9"/>
      <c r="EIY3" s="9"/>
      <c r="EIZ3" s="9"/>
      <c r="EJA3" s="9"/>
      <c r="EJB3" s="9"/>
      <c r="EJC3" s="9"/>
      <c r="EJD3" s="9"/>
      <c r="EJE3" s="9"/>
      <c r="EJF3" s="9"/>
      <c r="EJG3" s="9"/>
      <c r="EJH3" s="9"/>
      <c r="EJI3" s="9"/>
      <c r="EJJ3" s="9"/>
      <c r="EJK3" s="9"/>
      <c r="EJL3" s="9"/>
      <c r="EJM3" s="9"/>
      <c r="EJN3" s="9"/>
      <c r="EJO3" s="9"/>
      <c r="EJP3" s="9"/>
      <c r="EJQ3" s="9"/>
      <c r="EJR3" s="9"/>
      <c r="EJS3" s="9"/>
      <c r="EJT3" s="9"/>
      <c r="EJU3" s="9"/>
      <c r="EJV3" s="9"/>
      <c r="EJW3" s="9"/>
      <c r="EJX3" s="9"/>
      <c r="EJY3" s="9"/>
      <c r="EJZ3" s="9"/>
      <c r="EKA3" s="9"/>
      <c r="EKB3" s="9"/>
      <c r="EKC3" s="9"/>
      <c r="EKD3" s="9"/>
      <c r="EKE3" s="9"/>
      <c r="EKF3" s="9"/>
      <c r="EKG3" s="9"/>
      <c r="EKH3" s="9"/>
      <c r="EKI3" s="9"/>
      <c r="EKJ3" s="9"/>
      <c r="EKK3" s="9"/>
      <c r="EKL3" s="9"/>
      <c r="EKM3" s="9"/>
      <c r="EKN3" s="9"/>
      <c r="EKO3" s="9"/>
      <c r="EKP3" s="9"/>
      <c r="EKQ3" s="9"/>
      <c r="EKR3" s="9"/>
      <c r="EKS3" s="9"/>
      <c r="EKT3" s="9"/>
      <c r="EKU3" s="9"/>
      <c r="EKV3" s="9"/>
      <c r="EKW3" s="9"/>
      <c r="EKX3" s="9"/>
      <c r="EKY3" s="9"/>
      <c r="EKZ3" s="9"/>
      <c r="ELA3" s="9"/>
      <c r="ELB3" s="9"/>
      <c r="ELC3" s="9"/>
      <c r="ELD3" s="9"/>
      <c r="ELE3" s="9"/>
      <c r="ELF3" s="9"/>
      <c r="ELG3" s="9"/>
      <c r="ELH3" s="9"/>
      <c r="ELI3" s="9"/>
      <c r="ELJ3" s="9"/>
      <c r="ELK3" s="9"/>
      <c r="ELL3" s="9"/>
      <c r="ELM3" s="9"/>
      <c r="ELN3" s="9"/>
      <c r="ELO3" s="9"/>
      <c r="ELP3" s="9"/>
      <c r="ELQ3" s="9"/>
      <c r="ELR3" s="9"/>
      <c r="ELS3" s="9"/>
      <c r="ELT3" s="9"/>
      <c r="ELU3" s="9"/>
      <c r="ELV3" s="9"/>
      <c r="ELW3" s="9"/>
      <c r="ELX3" s="9"/>
      <c r="ELY3" s="9"/>
      <c r="ELZ3" s="9"/>
      <c r="EMA3" s="9"/>
      <c r="EMB3" s="9"/>
      <c r="EMC3" s="9"/>
      <c r="EMD3" s="9"/>
      <c r="EME3" s="9"/>
      <c r="EMF3" s="9"/>
      <c r="EMG3" s="9"/>
      <c r="EMH3" s="9"/>
      <c r="EMI3" s="9"/>
      <c r="EMJ3" s="9"/>
      <c r="EMK3" s="9"/>
      <c r="EML3" s="9"/>
      <c r="EMM3" s="9"/>
      <c r="EMN3" s="9"/>
      <c r="EMO3" s="9"/>
      <c r="EMP3" s="9"/>
      <c r="EMQ3" s="9"/>
      <c r="EMR3" s="9"/>
      <c r="EMS3" s="9"/>
      <c r="EMT3" s="9"/>
      <c r="EMU3" s="9"/>
      <c r="EMV3" s="9"/>
      <c r="EMW3" s="9"/>
      <c r="EMX3" s="9"/>
      <c r="EMY3" s="9"/>
      <c r="EMZ3" s="9"/>
      <c r="ENA3" s="9"/>
      <c r="ENB3" s="9"/>
      <c r="ENC3" s="9"/>
      <c r="END3" s="9"/>
      <c r="ENE3" s="9"/>
      <c r="ENF3" s="9"/>
      <c r="ENG3" s="9"/>
      <c r="ENH3" s="9"/>
      <c r="ENI3" s="9"/>
      <c r="ENJ3" s="9"/>
      <c r="ENK3" s="9"/>
      <c r="ENL3" s="9"/>
      <c r="ENM3" s="9"/>
      <c r="ENN3" s="9"/>
      <c r="ENO3" s="9"/>
      <c r="ENP3" s="9"/>
      <c r="ENQ3" s="9"/>
      <c r="ENR3" s="9"/>
      <c r="ENS3" s="9"/>
      <c r="ENT3" s="9"/>
      <c r="ENU3" s="9"/>
      <c r="ENV3" s="9"/>
      <c r="ENW3" s="9"/>
      <c r="ENX3" s="9"/>
      <c r="ENY3" s="9"/>
      <c r="ENZ3" s="9"/>
      <c r="EOA3" s="9"/>
      <c r="EOB3" s="9"/>
      <c r="EOC3" s="9"/>
      <c r="EOD3" s="9"/>
      <c r="EOE3" s="9"/>
      <c r="EOF3" s="9"/>
      <c r="EOG3" s="9"/>
      <c r="EOH3" s="9"/>
      <c r="EOI3" s="9"/>
      <c r="EOJ3" s="9"/>
      <c r="EOK3" s="9"/>
      <c r="EOL3" s="9"/>
      <c r="EOM3" s="9"/>
      <c r="EON3" s="9"/>
      <c r="EOO3" s="9"/>
      <c r="EOP3" s="9"/>
      <c r="EOQ3" s="9"/>
      <c r="EOR3" s="9"/>
      <c r="EOS3" s="9"/>
      <c r="EOT3" s="9"/>
      <c r="EOU3" s="9"/>
      <c r="EOV3" s="9"/>
      <c r="EOW3" s="9"/>
      <c r="EOX3" s="9"/>
      <c r="EOY3" s="9"/>
      <c r="EOZ3" s="9"/>
      <c r="EPA3" s="9"/>
      <c r="EPB3" s="9"/>
      <c r="EPC3" s="9"/>
      <c r="EPD3" s="9"/>
      <c r="EPE3" s="9"/>
      <c r="EPF3" s="9"/>
      <c r="EPG3" s="9"/>
      <c r="EPH3" s="9"/>
      <c r="EPI3" s="9"/>
      <c r="EPJ3" s="9"/>
      <c r="EPK3" s="9"/>
      <c r="EPL3" s="9"/>
      <c r="EPM3" s="9"/>
      <c r="EPN3" s="9"/>
      <c r="EPO3" s="9"/>
      <c r="EPP3" s="9"/>
      <c r="EPQ3" s="9"/>
      <c r="EPR3" s="9"/>
      <c r="EPS3" s="9"/>
      <c r="EPT3" s="9"/>
      <c r="EPU3" s="9"/>
      <c r="EPV3" s="9"/>
      <c r="EPW3" s="9"/>
      <c r="EPX3" s="9"/>
      <c r="EPY3" s="9"/>
      <c r="EPZ3" s="9"/>
      <c r="EQA3" s="9"/>
      <c r="EQB3" s="9"/>
      <c r="EQC3" s="9"/>
      <c r="EQD3" s="9"/>
      <c r="EQE3" s="9"/>
      <c r="EQF3" s="9"/>
      <c r="EQG3" s="9"/>
      <c r="EQH3" s="9"/>
      <c r="EQI3" s="9"/>
      <c r="EQJ3" s="9"/>
      <c r="EQK3" s="9"/>
      <c r="EQL3" s="9"/>
      <c r="EQM3" s="9"/>
      <c r="EQN3" s="9"/>
      <c r="EQO3" s="9"/>
      <c r="EQP3" s="9"/>
      <c r="EQQ3" s="9"/>
      <c r="EQR3" s="9"/>
      <c r="EQS3" s="9"/>
      <c r="EQT3" s="9"/>
      <c r="EQU3" s="9"/>
      <c r="EQV3" s="9"/>
      <c r="EQW3" s="9"/>
      <c r="EQX3" s="9"/>
      <c r="EQY3" s="9"/>
      <c r="EQZ3" s="9"/>
      <c r="ERA3" s="9"/>
      <c r="ERB3" s="9"/>
      <c r="ERC3" s="9"/>
      <c r="ERD3" s="9"/>
      <c r="ERE3" s="9"/>
      <c r="ERF3" s="9"/>
      <c r="ERG3" s="9"/>
      <c r="ERH3" s="9"/>
      <c r="ERI3" s="9"/>
      <c r="ERJ3" s="9"/>
      <c r="ERK3" s="9"/>
      <c r="ERL3" s="9"/>
      <c r="ERM3" s="9"/>
      <c r="ERN3" s="9"/>
      <c r="ERO3" s="9"/>
      <c r="ERP3" s="9"/>
      <c r="ERQ3" s="9"/>
      <c r="ERR3" s="9"/>
      <c r="ERS3" s="9"/>
      <c r="ERT3" s="9"/>
      <c r="ERU3" s="9"/>
      <c r="ERV3" s="9"/>
      <c r="ERW3" s="9"/>
      <c r="ERX3" s="9"/>
      <c r="ERY3" s="9"/>
      <c r="ERZ3" s="9"/>
      <c r="ESA3" s="9"/>
      <c r="ESB3" s="9"/>
      <c r="ESC3" s="9"/>
      <c r="ESD3" s="9"/>
      <c r="ESE3" s="9"/>
      <c r="ESF3" s="9"/>
      <c r="ESG3" s="9"/>
      <c r="ESH3" s="9"/>
      <c r="ESI3" s="9"/>
      <c r="ESJ3" s="9"/>
      <c r="ESK3" s="9"/>
      <c r="ESL3" s="9"/>
      <c r="ESM3" s="9"/>
      <c r="ESN3" s="9"/>
      <c r="ESO3" s="9"/>
      <c r="ESP3" s="9"/>
      <c r="ESQ3" s="9"/>
      <c r="ESR3" s="9"/>
      <c r="ESS3" s="9"/>
      <c r="EST3" s="9"/>
      <c r="ESU3" s="9"/>
      <c r="ESV3" s="9"/>
      <c r="ESW3" s="9"/>
      <c r="ESX3" s="9"/>
      <c r="ESY3" s="9"/>
      <c r="ESZ3" s="9"/>
      <c r="ETA3" s="9"/>
      <c r="ETB3" s="9"/>
      <c r="ETC3" s="9"/>
      <c r="ETD3" s="9"/>
      <c r="ETE3" s="9"/>
      <c r="ETF3" s="9"/>
      <c r="ETG3" s="9"/>
      <c r="ETH3" s="9"/>
      <c r="ETI3" s="9"/>
      <c r="ETJ3" s="9"/>
      <c r="ETK3" s="9"/>
      <c r="ETL3" s="9"/>
      <c r="ETM3" s="9"/>
      <c r="ETN3" s="9"/>
      <c r="ETO3" s="9"/>
      <c r="ETP3" s="9"/>
      <c r="ETQ3" s="9"/>
      <c r="ETR3" s="9"/>
      <c r="ETS3" s="9"/>
      <c r="ETT3" s="9"/>
      <c r="ETU3" s="9"/>
      <c r="ETV3" s="9"/>
      <c r="ETW3" s="9"/>
      <c r="ETX3" s="9"/>
      <c r="ETY3" s="9"/>
      <c r="ETZ3" s="9"/>
      <c r="EUA3" s="9"/>
      <c r="EUB3" s="9"/>
      <c r="EUC3" s="9"/>
      <c r="EUD3" s="9"/>
      <c r="EUE3" s="9"/>
      <c r="EUF3" s="9"/>
      <c r="EUG3" s="9"/>
      <c r="EUH3" s="9"/>
      <c r="EUI3" s="9"/>
      <c r="EUJ3" s="9"/>
      <c r="EUK3" s="9"/>
      <c r="EUL3" s="9"/>
      <c r="EUM3" s="9"/>
      <c r="EUN3" s="9"/>
      <c r="EUO3" s="9"/>
      <c r="EUP3" s="9"/>
      <c r="EUQ3" s="9"/>
      <c r="EUR3" s="9"/>
      <c r="EUS3" s="9"/>
      <c r="EUT3" s="9"/>
      <c r="EUU3" s="9"/>
      <c r="EUV3" s="9"/>
      <c r="EUW3" s="9"/>
      <c r="EUX3" s="9"/>
      <c r="EUY3" s="9"/>
      <c r="EUZ3" s="9"/>
      <c r="EVA3" s="9"/>
      <c r="EVB3" s="9"/>
      <c r="EVC3" s="9"/>
      <c r="EVD3" s="9"/>
      <c r="EVE3" s="9"/>
      <c r="EVF3" s="9"/>
      <c r="EVG3" s="9"/>
      <c r="EVH3" s="9"/>
      <c r="EVI3" s="9"/>
      <c r="EVJ3" s="9"/>
      <c r="EVK3" s="9"/>
      <c r="EVL3" s="9"/>
      <c r="EVM3" s="9"/>
      <c r="EVN3" s="9"/>
      <c r="EVO3" s="9"/>
      <c r="EVP3" s="9"/>
      <c r="EVQ3" s="9"/>
      <c r="EVR3" s="9"/>
      <c r="EVS3" s="9"/>
      <c r="EVT3" s="9"/>
      <c r="EVU3" s="9"/>
      <c r="EVV3" s="9"/>
      <c r="EVW3" s="9"/>
      <c r="EVX3" s="9"/>
      <c r="EVY3" s="9"/>
      <c r="EVZ3" s="9"/>
      <c r="EWA3" s="9"/>
      <c r="EWB3" s="9"/>
      <c r="EWC3" s="9"/>
      <c r="EWD3" s="9"/>
      <c r="EWE3" s="9"/>
      <c r="EWF3" s="9"/>
      <c r="EWG3" s="9"/>
      <c r="EWH3" s="9"/>
      <c r="EWI3" s="9"/>
      <c r="EWJ3" s="9"/>
      <c r="EWK3" s="9"/>
      <c r="EWL3" s="9"/>
      <c r="EWM3" s="9"/>
      <c r="EWN3" s="9"/>
      <c r="EWO3" s="9"/>
      <c r="EWP3" s="9"/>
      <c r="EWQ3" s="9"/>
      <c r="EWR3" s="9"/>
      <c r="EWS3" s="9"/>
      <c r="EWT3" s="9"/>
      <c r="EWU3" s="9"/>
      <c r="EWV3" s="9"/>
      <c r="EWW3" s="9"/>
      <c r="EWX3" s="9"/>
      <c r="EWY3" s="9"/>
      <c r="EWZ3" s="9"/>
      <c r="EXA3" s="9"/>
      <c r="EXB3" s="9"/>
      <c r="EXC3" s="9"/>
      <c r="EXD3" s="9"/>
      <c r="EXE3" s="9"/>
      <c r="EXF3" s="9"/>
      <c r="EXG3" s="9"/>
      <c r="EXH3" s="9"/>
      <c r="EXI3" s="9"/>
      <c r="EXJ3" s="9"/>
      <c r="EXK3" s="9"/>
      <c r="EXL3" s="9"/>
      <c r="EXM3" s="9"/>
      <c r="EXN3" s="9"/>
      <c r="EXO3" s="9"/>
      <c r="EXP3" s="9"/>
      <c r="EXQ3" s="9"/>
      <c r="EXR3" s="9"/>
      <c r="EXS3" s="9"/>
      <c r="EXT3" s="9"/>
      <c r="EXU3" s="9"/>
      <c r="EXV3" s="9"/>
      <c r="EXW3" s="9"/>
      <c r="EXX3" s="9"/>
      <c r="EXY3" s="9"/>
      <c r="EXZ3" s="9"/>
      <c r="EYA3" s="9"/>
      <c r="EYB3" s="9"/>
      <c r="EYC3" s="9"/>
      <c r="EYD3" s="9"/>
      <c r="EYE3" s="9"/>
      <c r="EYF3" s="9"/>
      <c r="EYG3" s="9"/>
      <c r="EYH3" s="9"/>
      <c r="EYI3" s="9"/>
      <c r="EYJ3" s="9"/>
      <c r="EYK3" s="9"/>
      <c r="EYL3" s="9"/>
      <c r="EYM3" s="9"/>
      <c r="EYN3" s="9"/>
      <c r="EYO3" s="9"/>
      <c r="EYP3" s="9"/>
      <c r="EYQ3" s="9"/>
      <c r="EYR3" s="9"/>
      <c r="EYS3" s="9"/>
      <c r="EYT3" s="9"/>
      <c r="EYU3" s="9"/>
      <c r="EYV3" s="9"/>
      <c r="EYW3" s="9"/>
      <c r="EYX3" s="9"/>
      <c r="EYY3" s="9"/>
      <c r="EYZ3" s="9"/>
      <c r="EZA3" s="9"/>
      <c r="EZB3" s="9"/>
      <c r="EZC3" s="9"/>
      <c r="EZD3" s="9"/>
      <c r="EZE3" s="9"/>
      <c r="EZF3" s="9"/>
      <c r="EZG3" s="9"/>
      <c r="EZH3" s="9"/>
      <c r="EZI3" s="9"/>
      <c r="EZJ3" s="9"/>
      <c r="EZK3" s="9"/>
      <c r="EZL3" s="9"/>
      <c r="EZM3" s="9"/>
      <c r="EZN3" s="9"/>
      <c r="EZO3" s="9"/>
      <c r="EZP3" s="9"/>
      <c r="EZQ3" s="9"/>
      <c r="EZR3" s="9"/>
      <c r="EZS3" s="9"/>
      <c r="EZT3" s="9"/>
      <c r="EZU3" s="9"/>
      <c r="EZV3" s="9"/>
      <c r="EZW3" s="9"/>
      <c r="EZX3" s="9"/>
      <c r="EZY3" s="9"/>
      <c r="EZZ3" s="9"/>
      <c r="FAA3" s="9"/>
      <c r="FAB3" s="9"/>
      <c r="FAC3" s="9"/>
      <c r="FAD3" s="9"/>
      <c r="FAE3" s="9"/>
      <c r="FAF3" s="9"/>
      <c r="FAG3" s="9"/>
      <c r="FAH3" s="9"/>
      <c r="FAI3" s="9"/>
      <c r="FAJ3" s="9"/>
      <c r="FAK3" s="9"/>
      <c r="FAL3" s="9"/>
      <c r="FAM3" s="9"/>
      <c r="FAN3" s="9"/>
      <c r="FAO3" s="9"/>
      <c r="FAP3" s="9"/>
      <c r="FAQ3" s="9"/>
      <c r="FAR3" s="9"/>
      <c r="FAS3" s="9"/>
      <c r="FAT3" s="9"/>
      <c r="FAU3" s="9"/>
      <c r="FAV3" s="9"/>
      <c r="FAW3" s="9"/>
      <c r="FAX3" s="9"/>
      <c r="FAY3" s="9"/>
      <c r="FAZ3" s="9"/>
      <c r="FBA3" s="9"/>
      <c r="FBB3" s="9"/>
      <c r="FBC3" s="9"/>
      <c r="FBD3" s="9"/>
      <c r="FBE3" s="9"/>
      <c r="FBF3" s="9"/>
      <c r="FBG3" s="9"/>
      <c r="FBH3" s="9"/>
      <c r="FBI3" s="9"/>
      <c r="FBJ3" s="9"/>
      <c r="FBK3" s="9"/>
      <c r="FBL3" s="9"/>
      <c r="FBM3" s="9"/>
      <c r="FBN3" s="9"/>
      <c r="FBO3" s="9"/>
      <c r="FBP3" s="9"/>
      <c r="FBQ3" s="9"/>
      <c r="FBR3" s="9"/>
      <c r="FBS3" s="9"/>
      <c r="FBT3" s="9"/>
      <c r="FBU3" s="9"/>
      <c r="FBV3" s="9"/>
      <c r="FBW3" s="9"/>
      <c r="FBX3" s="9"/>
      <c r="FBY3" s="9"/>
      <c r="FBZ3" s="9"/>
      <c r="FCA3" s="9"/>
      <c r="FCB3" s="9"/>
      <c r="FCC3" s="9"/>
      <c r="FCD3" s="9"/>
      <c r="FCE3" s="9"/>
      <c r="FCF3" s="9"/>
      <c r="FCG3" s="9"/>
      <c r="FCH3" s="9"/>
      <c r="FCI3" s="9"/>
      <c r="FCJ3" s="9"/>
      <c r="FCK3" s="9"/>
      <c r="FCL3" s="9"/>
      <c r="FCM3" s="9"/>
      <c r="FCN3" s="9"/>
      <c r="FCO3" s="9"/>
      <c r="FCP3" s="9"/>
      <c r="FCQ3" s="9"/>
      <c r="FCR3" s="9"/>
      <c r="FCS3" s="9"/>
      <c r="FCT3" s="9"/>
      <c r="FCU3" s="9"/>
      <c r="FCV3" s="9"/>
      <c r="FCW3" s="9"/>
      <c r="FCX3" s="9"/>
      <c r="FCY3" s="9"/>
      <c r="FCZ3" s="9"/>
      <c r="FDA3" s="9"/>
      <c r="FDB3" s="9"/>
      <c r="FDC3" s="9"/>
      <c r="FDD3" s="9"/>
      <c r="FDE3" s="9"/>
      <c r="FDF3" s="9"/>
      <c r="FDG3" s="9"/>
      <c r="FDH3" s="9"/>
      <c r="FDI3" s="9"/>
      <c r="FDJ3" s="9"/>
      <c r="FDK3" s="9"/>
      <c r="FDL3" s="9"/>
      <c r="FDM3" s="9"/>
      <c r="FDN3" s="9"/>
      <c r="FDO3" s="9"/>
      <c r="FDP3" s="9"/>
      <c r="FDQ3" s="9"/>
      <c r="FDR3" s="9"/>
      <c r="FDS3" s="9"/>
      <c r="FDT3" s="9"/>
      <c r="FDU3" s="9"/>
      <c r="FDV3" s="9"/>
      <c r="FDW3" s="9"/>
      <c r="FDX3" s="9"/>
      <c r="FDY3" s="9"/>
      <c r="FDZ3" s="9"/>
      <c r="FEA3" s="9"/>
      <c r="FEB3" s="9"/>
      <c r="FEC3" s="9"/>
      <c r="FED3" s="9"/>
      <c r="FEE3" s="9"/>
      <c r="FEF3" s="9"/>
      <c r="FEG3" s="9"/>
      <c r="FEH3" s="9"/>
      <c r="FEI3" s="9"/>
      <c r="FEJ3" s="9"/>
      <c r="FEK3" s="9"/>
      <c r="FEL3" s="9"/>
      <c r="FEM3" s="9"/>
      <c r="FEN3" s="9"/>
      <c r="FEO3" s="9"/>
      <c r="FEP3" s="9"/>
      <c r="FEQ3" s="9"/>
      <c r="FER3" s="9"/>
      <c r="FES3" s="9"/>
      <c r="FET3" s="9"/>
      <c r="FEU3" s="9"/>
      <c r="FEV3" s="9"/>
      <c r="FEW3" s="9"/>
      <c r="FEX3" s="9"/>
      <c r="FEY3" s="9"/>
      <c r="FEZ3" s="9"/>
      <c r="FFA3" s="9"/>
      <c r="FFB3" s="9"/>
      <c r="FFC3" s="9"/>
      <c r="FFD3" s="9"/>
      <c r="FFE3" s="9"/>
      <c r="FFF3" s="9"/>
      <c r="FFG3" s="9"/>
      <c r="FFH3" s="9"/>
      <c r="FFI3" s="9"/>
      <c r="FFJ3" s="9"/>
      <c r="FFK3" s="9"/>
      <c r="FFL3" s="9"/>
      <c r="FFM3" s="9"/>
      <c r="FFN3" s="9"/>
      <c r="FFO3" s="9"/>
      <c r="FFP3" s="9"/>
      <c r="FFQ3" s="9"/>
      <c r="FFR3" s="9"/>
      <c r="FFS3" s="9"/>
      <c r="FFT3" s="9"/>
      <c r="FFU3" s="9"/>
      <c r="FFV3" s="9"/>
      <c r="FFW3" s="9"/>
      <c r="FFX3" s="9"/>
      <c r="FFY3" s="9"/>
      <c r="FFZ3" s="9"/>
      <c r="FGA3" s="9"/>
      <c r="FGB3" s="9"/>
      <c r="FGC3" s="9"/>
      <c r="FGD3" s="9"/>
      <c r="FGE3" s="9"/>
      <c r="FGF3" s="9"/>
      <c r="FGG3" s="9"/>
      <c r="FGH3" s="9"/>
      <c r="FGI3" s="9"/>
      <c r="FGJ3" s="9"/>
      <c r="FGK3" s="9"/>
      <c r="FGL3" s="9"/>
      <c r="FGM3" s="9"/>
      <c r="FGN3" s="9"/>
      <c r="FGO3" s="9"/>
      <c r="FGP3" s="9"/>
      <c r="FGQ3" s="9"/>
      <c r="FGR3" s="9"/>
      <c r="FGS3" s="9"/>
      <c r="FGT3" s="9"/>
      <c r="FGU3" s="9"/>
      <c r="FGV3" s="9"/>
      <c r="FGW3" s="9"/>
      <c r="FGX3" s="9"/>
      <c r="FGY3" s="9"/>
      <c r="FGZ3" s="9"/>
      <c r="FHA3" s="9"/>
      <c r="FHB3" s="9"/>
      <c r="FHC3" s="9"/>
      <c r="FHD3" s="9"/>
      <c r="FHE3" s="9"/>
      <c r="FHF3" s="9"/>
      <c r="FHG3" s="9"/>
      <c r="FHH3" s="9"/>
      <c r="FHI3" s="9"/>
      <c r="FHJ3" s="9"/>
      <c r="FHK3" s="9"/>
      <c r="FHL3" s="9"/>
      <c r="FHM3" s="9"/>
      <c r="FHN3" s="9"/>
      <c r="FHO3" s="9"/>
      <c r="FHP3" s="9"/>
      <c r="FHQ3" s="9"/>
      <c r="FHR3" s="9"/>
      <c r="FHS3" s="9"/>
      <c r="FHT3" s="9"/>
      <c r="FHU3" s="9"/>
      <c r="FHV3" s="9"/>
      <c r="FHW3" s="9"/>
      <c r="FHX3" s="9"/>
      <c r="FHY3" s="9"/>
      <c r="FHZ3" s="9"/>
      <c r="FIA3" s="9"/>
      <c r="FIB3" s="9"/>
      <c r="FIC3" s="9"/>
      <c r="FID3" s="9"/>
      <c r="FIE3" s="9"/>
      <c r="FIF3" s="9"/>
      <c r="FIG3" s="9"/>
      <c r="FIH3" s="9"/>
      <c r="FII3" s="9"/>
      <c r="FIJ3" s="9"/>
      <c r="FIK3" s="9"/>
      <c r="FIL3" s="9"/>
      <c r="FIM3" s="9"/>
      <c r="FIN3" s="9"/>
      <c r="FIO3" s="9"/>
      <c r="FIP3" s="9"/>
      <c r="FIQ3" s="9"/>
      <c r="FIR3" s="9"/>
      <c r="FIS3" s="9"/>
      <c r="FIT3" s="9"/>
      <c r="FIU3" s="9"/>
      <c r="FIV3" s="9"/>
      <c r="FIW3" s="9"/>
      <c r="FIX3" s="9"/>
      <c r="FIY3" s="9"/>
      <c r="FIZ3" s="9"/>
      <c r="FJA3" s="9"/>
      <c r="FJB3" s="9"/>
      <c r="FJC3" s="9"/>
      <c r="FJD3" s="9"/>
      <c r="FJE3" s="9"/>
      <c r="FJF3" s="9"/>
      <c r="FJG3" s="9"/>
      <c r="FJH3" s="9"/>
      <c r="FJI3" s="9"/>
      <c r="FJJ3" s="9"/>
      <c r="FJK3" s="9"/>
      <c r="FJL3" s="9"/>
      <c r="FJM3" s="9"/>
      <c r="FJN3" s="9"/>
      <c r="FJO3" s="9"/>
      <c r="FJP3" s="9"/>
      <c r="FJQ3" s="9"/>
      <c r="FJR3" s="9"/>
      <c r="FJS3" s="9"/>
      <c r="FJT3" s="9"/>
      <c r="FJU3" s="9"/>
      <c r="FJV3" s="9"/>
      <c r="FJW3" s="9"/>
      <c r="FJX3" s="9"/>
      <c r="FJY3" s="9"/>
      <c r="FJZ3" s="9"/>
      <c r="FKA3" s="9"/>
      <c r="FKB3" s="9"/>
      <c r="FKC3" s="9"/>
      <c r="FKD3" s="9"/>
      <c r="FKE3" s="9"/>
      <c r="FKF3" s="9"/>
      <c r="FKG3" s="9"/>
      <c r="FKH3" s="9"/>
      <c r="FKI3" s="9"/>
      <c r="FKJ3" s="9"/>
      <c r="FKK3" s="9"/>
      <c r="FKL3" s="9"/>
      <c r="FKM3" s="9"/>
      <c r="FKN3" s="9"/>
      <c r="FKO3" s="9"/>
      <c r="FKP3" s="9"/>
      <c r="FKQ3" s="9"/>
      <c r="FKR3" s="9"/>
      <c r="FKS3" s="9"/>
      <c r="FKT3" s="9"/>
      <c r="FKU3" s="9"/>
      <c r="FKV3" s="9"/>
      <c r="FKW3" s="9"/>
      <c r="FKX3" s="9"/>
      <c r="FKY3" s="9"/>
      <c r="FKZ3" s="9"/>
      <c r="FLA3" s="9"/>
      <c r="FLB3" s="9"/>
      <c r="FLC3" s="9"/>
      <c r="FLD3" s="9"/>
      <c r="FLE3" s="9"/>
      <c r="FLF3" s="9"/>
      <c r="FLG3" s="9"/>
      <c r="FLH3" s="9"/>
      <c r="FLI3" s="9"/>
      <c r="FLJ3" s="9"/>
      <c r="FLK3" s="9"/>
      <c r="FLL3" s="9"/>
      <c r="FLM3" s="9"/>
      <c r="FLN3" s="9"/>
      <c r="FLO3" s="9"/>
      <c r="FLP3" s="9"/>
      <c r="FLQ3" s="9"/>
      <c r="FLR3" s="9"/>
      <c r="FLS3" s="9"/>
      <c r="FLT3" s="9"/>
      <c r="FLU3" s="9"/>
      <c r="FLV3" s="9"/>
      <c r="FLW3" s="9"/>
      <c r="FLX3" s="9"/>
      <c r="FLY3" s="9"/>
      <c r="FLZ3" s="9"/>
      <c r="FMA3" s="9"/>
      <c r="FMB3" s="9"/>
      <c r="FMC3" s="9"/>
      <c r="FMD3" s="9"/>
      <c r="FME3" s="9"/>
      <c r="FMF3" s="9"/>
      <c r="FMG3" s="9"/>
      <c r="FMH3" s="9"/>
      <c r="FMI3" s="9"/>
      <c r="FMJ3" s="9"/>
      <c r="FMK3" s="9"/>
      <c r="FML3" s="9"/>
      <c r="FMM3" s="9"/>
      <c r="FMN3" s="9"/>
      <c r="FMO3" s="9"/>
      <c r="FMP3" s="9"/>
      <c r="FMQ3" s="9"/>
      <c r="FMR3" s="9"/>
      <c r="FMS3" s="9"/>
      <c r="FMT3" s="9"/>
      <c r="FMU3" s="9"/>
      <c r="FMV3" s="9"/>
      <c r="FMW3" s="9"/>
      <c r="FMX3" s="9"/>
      <c r="FMY3" s="9"/>
      <c r="FMZ3" s="9"/>
      <c r="FNA3" s="9"/>
      <c r="FNB3" s="9"/>
      <c r="FNC3" s="9"/>
      <c r="FND3" s="9"/>
      <c r="FNE3" s="9"/>
      <c r="FNF3" s="9"/>
      <c r="FNG3" s="9"/>
      <c r="FNH3" s="9"/>
      <c r="FNI3" s="9"/>
      <c r="FNJ3" s="9"/>
      <c r="FNK3" s="9"/>
      <c r="FNL3" s="9"/>
      <c r="FNM3" s="9"/>
      <c r="FNN3" s="9"/>
      <c r="FNO3" s="9"/>
      <c r="FNP3" s="9"/>
      <c r="FNQ3" s="9"/>
      <c r="FNR3" s="9"/>
      <c r="FNS3" s="9"/>
      <c r="FNT3" s="9"/>
      <c r="FNU3" s="9"/>
      <c r="FNV3" s="9"/>
      <c r="FNW3" s="9"/>
      <c r="FNX3" s="9"/>
      <c r="FNY3" s="9"/>
      <c r="FNZ3" s="9"/>
      <c r="FOA3" s="9"/>
      <c r="FOB3" s="9"/>
      <c r="FOC3" s="9"/>
      <c r="FOD3" s="9"/>
      <c r="FOE3" s="9"/>
      <c r="FOF3" s="9"/>
      <c r="FOG3" s="9"/>
      <c r="FOH3" s="9"/>
      <c r="FOI3" s="9"/>
      <c r="FOJ3" s="9"/>
      <c r="FOK3" s="9"/>
      <c r="FOL3" s="9"/>
      <c r="FOM3" s="9"/>
      <c r="FON3" s="9"/>
      <c r="FOO3" s="9"/>
      <c r="FOP3" s="9"/>
      <c r="FOQ3" s="9"/>
      <c r="FOR3" s="9"/>
      <c r="FOS3" s="9"/>
      <c r="FOT3" s="9"/>
      <c r="FOU3" s="9"/>
      <c r="FOV3" s="9"/>
      <c r="FOW3" s="9"/>
      <c r="FOX3" s="9"/>
      <c r="FOY3" s="9"/>
      <c r="FOZ3" s="9"/>
      <c r="FPA3" s="9"/>
      <c r="FPB3" s="9"/>
      <c r="FPC3" s="9"/>
      <c r="FPD3" s="9"/>
      <c r="FPE3" s="9"/>
      <c r="FPF3" s="9"/>
      <c r="FPG3" s="9"/>
      <c r="FPH3" s="9"/>
      <c r="FPI3" s="9"/>
      <c r="FPJ3" s="9"/>
      <c r="FPK3" s="9"/>
      <c r="FPL3" s="9"/>
      <c r="FPM3" s="9"/>
      <c r="FPN3" s="9"/>
      <c r="FPO3" s="9"/>
      <c r="FPP3" s="9"/>
      <c r="FPQ3" s="9"/>
      <c r="FPR3" s="9"/>
      <c r="FPS3" s="9"/>
      <c r="FPT3" s="9"/>
      <c r="FPU3" s="9"/>
      <c r="FPV3" s="9"/>
      <c r="FPW3" s="9"/>
      <c r="FPX3" s="9"/>
      <c r="FPY3" s="9"/>
      <c r="FPZ3" s="9"/>
      <c r="FQA3" s="9"/>
      <c r="FQB3" s="9"/>
      <c r="FQC3" s="9"/>
      <c r="FQD3" s="9"/>
      <c r="FQE3" s="9"/>
      <c r="FQF3" s="9"/>
      <c r="FQG3" s="9"/>
      <c r="FQH3" s="9"/>
      <c r="FQI3" s="9"/>
      <c r="FQJ3" s="9"/>
      <c r="FQK3" s="9"/>
      <c r="FQL3" s="9"/>
      <c r="FQM3" s="9"/>
      <c r="FQN3" s="9"/>
      <c r="FQO3" s="9"/>
      <c r="FQP3" s="9"/>
      <c r="FQQ3" s="9"/>
      <c r="FQR3" s="9"/>
      <c r="FQS3" s="9"/>
      <c r="FQT3" s="9"/>
      <c r="FQU3" s="9"/>
      <c r="FQV3" s="9"/>
      <c r="FQW3" s="9"/>
      <c r="FQX3" s="9"/>
      <c r="FQY3" s="9"/>
      <c r="FQZ3" s="9"/>
      <c r="FRA3" s="9"/>
      <c r="FRB3" s="9"/>
      <c r="FRC3" s="9"/>
      <c r="FRD3" s="9"/>
      <c r="FRE3" s="9"/>
      <c r="FRF3" s="9"/>
      <c r="FRG3" s="9"/>
      <c r="FRH3" s="9"/>
      <c r="FRI3" s="9"/>
      <c r="FRJ3" s="9"/>
      <c r="FRK3" s="9"/>
      <c r="FRL3" s="9"/>
      <c r="FRM3" s="9"/>
      <c r="FRN3" s="9"/>
      <c r="FRO3" s="9"/>
      <c r="FRP3" s="9"/>
      <c r="FRQ3" s="9"/>
      <c r="FRR3" s="9"/>
      <c r="FRS3" s="9"/>
      <c r="FRT3" s="9"/>
      <c r="FRU3" s="9"/>
      <c r="FRV3" s="9"/>
      <c r="FRW3" s="9"/>
      <c r="FRX3" s="9"/>
      <c r="FRY3" s="9"/>
      <c r="FRZ3" s="9"/>
      <c r="FSA3" s="9"/>
      <c r="FSB3" s="9"/>
      <c r="FSC3" s="9"/>
      <c r="FSD3" s="9"/>
      <c r="FSE3" s="9"/>
      <c r="FSF3" s="9"/>
      <c r="FSG3" s="9"/>
      <c r="FSH3" s="9"/>
      <c r="FSI3" s="9"/>
      <c r="FSJ3" s="9"/>
      <c r="FSK3" s="9"/>
      <c r="FSL3" s="9"/>
      <c r="FSM3" s="9"/>
      <c r="FSN3" s="9"/>
      <c r="FSO3" s="9"/>
      <c r="FSP3" s="9"/>
      <c r="FSQ3" s="9"/>
      <c r="FSR3" s="9"/>
      <c r="FSS3" s="9"/>
      <c r="FST3" s="9"/>
      <c r="FSU3" s="9"/>
      <c r="FSV3" s="9"/>
      <c r="FSW3" s="9"/>
      <c r="FSX3" s="9"/>
      <c r="FSY3" s="9"/>
      <c r="FSZ3" s="9"/>
      <c r="FTA3" s="9"/>
      <c r="FTB3" s="9"/>
      <c r="FTC3" s="9"/>
      <c r="FTD3" s="9"/>
      <c r="FTE3" s="9"/>
      <c r="FTF3" s="9"/>
      <c r="FTG3" s="9"/>
      <c r="FTH3" s="9"/>
      <c r="FTI3" s="9"/>
      <c r="FTJ3" s="9"/>
      <c r="FTK3" s="9"/>
      <c r="FTL3" s="9"/>
      <c r="FTM3" s="9"/>
      <c r="FTN3" s="9"/>
      <c r="FTO3" s="9"/>
      <c r="FTP3" s="9"/>
      <c r="FTQ3" s="9"/>
      <c r="FTR3" s="9"/>
      <c r="FTS3" s="9"/>
      <c r="FTT3" s="9"/>
      <c r="FTU3" s="9"/>
      <c r="FTV3" s="9"/>
      <c r="FTW3" s="9"/>
      <c r="FTX3" s="9"/>
      <c r="FTY3" s="9"/>
      <c r="FTZ3" s="9"/>
      <c r="FUA3" s="9"/>
      <c r="FUB3" s="9"/>
      <c r="FUC3" s="9"/>
      <c r="FUD3" s="9"/>
      <c r="FUE3" s="9"/>
      <c r="FUF3" s="9"/>
      <c r="FUG3" s="9"/>
      <c r="FUH3" s="9"/>
      <c r="FUI3" s="9"/>
      <c r="FUJ3" s="9"/>
      <c r="FUK3" s="9"/>
      <c r="FUL3" s="9"/>
      <c r="FUM3" s="9"/>
      <c r="FUN3" s="9"/>
      <c r="FUO3" s="9"/>
      <c r="FUP3" s="9"/>
      <c r="FUQ3" s="9"/>
      <c r="FUR3" s="9"/>
      <c r="FUS3" s="9"/>
      <c r="FUT3" s="9"/>
      <c r="FUU3" s="9"/>
      <c r="FUV3" s="9"/>
      <c r="FUW3" s="9"/>
      <c r="FUX3" s="9"/>
      <c r="FUY3" s="9"/>
      <c r="FUZ3" s="9"/>
      <c r="FVA3" s="9"/>
      <c r="FVB3" s="9"/>
      <c r="FVC3" s="9"/>
      <c r="FVD3" s="9"/>
      <c r="FVE3" s="9"/>
      <c r="FVF3" s="9"/>
      <c r="FVG3" s="9"/>
      <c r="FVH3" s="9"/>
      <c r="FVI3" s="9"/>
      <c r="FVJ3" s="9"/>
      <c r="FVK3" s="9"/>
      <c r="FVL3" s="9"/>
      <c r="FVM3" s="9"/>
      <c r="FVN3" s="9"/>
      <c r="FVO3" s="9"/>
      <c r="FVP3" s="9"/>
      <c r="FVQ3" s="9"/>
      <c r="FVR3" s="9"/>
      <c r="FVS3" s="9"/>
      <c r="FVT3" s="9"/>
      <c r="FVU3" s="9"/>
      <c r="FVV3" s="9"/>
      <c r="FVW3" s="9"/>
      <c r="FVX3" s="9"/>
      <c r="FVY3" s="9"/>
      <c r="FVZ3" s="9"/>
      <c r="FWA3" s="9"/>
      <c r="FWB3" s="9"/>
      <c r="FWC3" s="9"/>
      <c r="FWD3" s="9"/>
      <c r="FWE3" s="9"/>
      <c r="FWF3" s="9"/>
      <c r="FWG3" s="9"/>
      <c r="FWH3" s="9"/>
      <c r="FWI3" s="9"/>
      <c r="FWJ3" s="9"/>
      <c r="FWK3" s="9"/>
      <c r="FWL3" s="9"/>
      <c r="FWM3" s="9"/>
      <c r="FWN3" s="9"/>
      <c r="FWO3" s="9"/>
      <c r="FWP3" s="9"/>
      <c r="FWQ3" s="9"/>
      <c r="FWR3" s="9"/>
      <c r="FWS3" s="9"/>
      <c r="FWT3" s="9"/>
      <c r="FWU3" s="9"/>
      <c r="FWV3" s="9"/>
      <c r="FWW3" s="9"/>
      <c r="FWX3" s="9"/>
      <c r="FWY3" s="9"/>
      <c r="FWZ3" s="9"/>
      <c r="FXA3" s="9"/>
      <c r="FXB3" s="9"/>
      <c r="FXC3" s="9"/>
      <c r="FXD3" s="9"/>
      <c r="FXE3" s="9"/>
      <c r="FXF3" s="9"/>
      <c r="FXG3" s="9"/>
      <c r="FXH3" s="9"/>
      <c r="FXI3" s="9"/>
      <c r="FXJ3" s="9"/>
      <c r="FXK3" s="9"/>
      <c r="FXL3" s="9"/>
      <c r="FXM3" s="9"/>
      <c r="FXN3" s="9"/>
      <c r="FXO3" s="9"/>
      <c r="FXP3" s="9"/>
      <c r="FXQ3" s="9"/>
      <c r="FXR3" s="9"/>
      <c r="FXS3" s="9"/>
      <c r="FXT3" s="9"/>
      <c r="FXU3" s="9"/>
      <c r="FXV3" s="9"/>
      <c r="FXW3" s="9"/>
      <c r="FXX3" s="9"/>
      <c r="FXY3" s="9"/>
      <c r="FXZ3" s="9"/>
      <c r="FYA3" s="9"/>
      <c r="FYB3" s="9"/>
      <c r="FYC3" s="9"/>
      <c r="FYD3" s="9"/>
      <c r="FYE3" s="9"/>
      <c r="FYF3" s="9"/>
      <c r="FYG3" s="9"/>
      <c r="FYH3" s="9"/>
      <c r="FYI3" s="9"/>
      <c r="FYJ3" s="9"/>
      <c r="FYK3" s="9"/>
      <c r="FYL3" s="9"/>
      <c r="FYM3" s="9"/>
      <c r="FYN3" s="9"/>
      <c r="FYO3" s="9"/>
      <c r="FYP3" s="9"/>
      <c r="FYQ3" s="9"/>
      <c r="FYR3" s="9"/>
      <c r="FYS3" s="9"/>
      <c r="FYT3" s="9"/>
      <c r="FYU3" s="9"/>
      <c r="FYV3" s="9"/>
      <c r="FYW3" s="9"/>
      <c r="FYX3" s="9"/>
      <c r="FYY3" s="9"/>
      <c r="FYZ3" s="9"/>
      <c r="FZA3" s="9"/>
      <c r="FZB3" s="9"/>
      <c r="FZC3" s="9"/>
      <c r="FZD3" s="9"/>
      <c r="FZE3" s="9"/>
      <c r="FZF3" s="9"/>
      <c r="FZG3" s="9"/>
      <c r="FZH3" s="9"/>
      <c r="FZI3" s="9"/>
      <c r="FZJ3" s="9"/>
      <c r="FZK3" s="9"/>
      <c r="FZL3" s="9"/>
      <c r="FZM3" s="9"/>
      <c r="FZN3" s="9"/>
      <c r="FZO3" s="9"/>
      <c r="FZP3" s="9"/>
      <c r="FZQ3" s="9"/>
      <c r="FZR3" s="9"/>
      <c r="FZS3" s="9"/>
      <c r="FZT3" s="9"/>
      <c r="FZU3" s="9"/>
      <c r="FZV3" s="9"/>
      <c r="FZW3" s="9"/>
      <c r="FZX3" s="9"/>
      <c r="FZY3" s="9"/>
      <c r="FZZ3" s="9"/>
      <c r="GAA3" s="9"/>
      <c r="GAB3" s="9"/>
      <c r="GAC3" s="9"/>
      <c r="GAD3" s="9"/>
      <c r="GAE3" s="9"/>
      <c r="GAF3" s="9"/>
      <c r="GAG3" s="9"/>
      <c r="GAH3" s="9"/>
      <c r="GAI3" s="9"/>
      <c r="GAJ3" s="9"/>
      <c r="GAK3" s="9"/>
      <c r="GAL3" s="9"/>
      <c r="GAM3" s="9"/>
      <c r="GAN3" s="9"/>
      <c r="GAO3" s="9"/>
      <c r="GAP3" s="9"/>
      <c r="GAQ3" s="9"/>
      <c r="GAR3" s="9"/>
      <c r="GAS3" s="9"/>
      <c r="GAT3" s="9"/>
      <c r="GAU3" s="9"/>
      <c r="GAV3" s="9"/>
      <c r="GAW3" s="9"/>
      <c r="GAX3" s="9"/>
      <c r="GAY3" s="9"/>
      <c r="GAZ3" s="9"/>
      <c r="GBA3" s="9"/>
      <c r="GBB3" s="9"/>
      <c r="GBC3" s="9"/>
      <c r="GBD3" s="9"/>
      <c r="GBE3" s="9"/>
      <c r="GBF3" s="9"/>
      <c r="GBG3" s="9"/>
      <c r="GBH3" s="9"/>
      <c r="GBI3" s="9"/>
      <c r="GBJ3" s="9"/>
      <c r="GBK3" s="9"/>
      <c r="GBL3" s="9"/>
      <c r="GBM3" s="9"/>
      <c r="GBN3" s="9"/>
      <c r="GBO3" s="9"/>
      <c r="GBP3" s="9"/>
      <c r="GBQ3" s="9"/>
      <c r="GBR3" s="9"/>
      <c r="GBS3" s="9"/>
      <c r="GBT3" s="9"/>
      <c r="GBU3" s="9"/>
      <c r="GBV3" s="9"/>
      <c r="GBW3" s="9"/>
      <c r="GBX3" s="9"/>
      <c r="GBY3" s="9"/>
      <c r="GBZ3" s="9"/>
      <c r="GCA3" s="9"/>
      <c r="GCB3" s="9"/>
      <c r="GCC3" s="9"/>
      <c r="GCD3" s="9"/>
      <c r="GCE3" s="9"/>
      <c r="GCF3" s="9"/>
      <c r="GCG3" s="9"/>
      <c r="GCH3" s="9"/>
      <c r="GCI3" s="9"/>
      <c r="GCJ3" s="9"/>
      <c r="GCK3" s="9"/>
      <c r="GCL3" s="9"/>
      <c r="GCM3" s="9"/>
      <c r="GCN3" s="9"/>
      <c r="GCO3" s="9"/>
      <c r="GCP3" s="9"/>
      <c r="GCQ3" s="9"/>
      <c r="GCR3" s="9"/>
      <c r="GCS3" s="9"/>
      <c r="GCT3" s="9"/>
      <c r="GCU3" s="9"/>
      <c r="GCV3" s="9"/>
      <c r="GCW3" s="9"/>
      <c r="GCX3" s="9"/>
      <c r="GCY3" s="9"/>
      <c r="GCZ3" s="9"/>
      <c r="GDA3" s="9"/>
      <c r="GDB3" s="9"/>
      <c r="GDC3" s="9"/>
      <c r="GDD3" s="9"/>
      <c r="GDE3" s="9"/>
      <c r="GDF3" s="9"/>
      <c r="GDG3" s="9"/>
      <c r="GDH3" s="9"/>
      <c r="GDI3" s="9"/>
      <c r="GDJ3" s="9"/>
      <c r="GDK3" s="9"/>
      <c r="GDL3" s="9"/>
      <c r="GDM3" s="9"/>
      <c r="GDN3" s="9"/>
      <c r="GDO3" s="9"/>
      <c r="GDP3" s="9"/>
      <c r="GDQ3" s="9"/>
      <c r="GDR3" s="9"/>
      <c r="GDS3" s="9"/>
      <c r="GDT3" s="9"/>
      <c r="GDU3" s="9"/>
      <c r="GDV3" s="9"/>
      <c r="GDW3" s="9"/>
      <c r="GDX3" s="9"/>
      <c r="GDY3" s="9"/>
      <c r="GDZ3" s="9"/>
      <c r="GEA3" s="9"/>
      <c r="GEB3" s="9"/>
      <c r="GEC3" s="9"/>
      <c r="GED3" s="9"/>
      <c r="GEE3" s="9"/>
      <c r="GEF3" s="9"/>
      <c r="GEG3" s="9"/>
      <c r="GEH3" s="9"/>
      <c r="GEI3" s="9"/>
      <c r="GEJ3" s="9"/>
      <c r="GEK3" s="9"/>
      <c r="GEL3" s="9"/>
      <c r="GEM3" s="9"/>
      <c r="GEN3" s="9"/>
      <c r="GEO3" s="9"/>
      <c r="GEP3" s="9"/>
      <c r="GEQ3" s="9"/>
      <c r="GER3" s="9"/>
      <c r="GES3" s="9"/>
      <c r="GET3" s="9"/>
      <c r="GEU3" s="9"/>
      <c r="GEV3" s="9"/>
      <c r="GEW3" s="9"/>
      <c r="GEX3" s="9"/>
      <c r="GEY3" s="9"/>
      <c r="GEZ3" s="9"/>
      <c r="GFA3" s="9"/>
      <c r="GFB3" s="9"/>
      <c r="GFC3" s="9"/>
      <c r="GFD3" s="9"/>
      <c r="GFE3" s="9"/>
      <c r="GFF3" s="9"/>
      <c r="GFG3" s="9"/>
      <c r="GFH3" s="9"/>
      <c r="GFI3" s="9"/>
      <c r="GFJ3" s="9"/>
      <c r="GFK3" s="9"/>
      <c r="GFL3" s="9"/>
      <c r="GFM3" s="9"/>
      <c r="GFN3" s="9"/>
      <c r="GFO3" s="9"/>
      <c r="GFP3" s="9"/>
      <c r="GFQ3" s="9"/>
      <c r="GFR3" s="9"/>
      <c r="GFS3" s="9"/>
      <c r="GFT3" s="9"/>
      <c r="GFU3" s="9"/>
      <c r="GFV3" s="9"/>
      <c r="GFW3" s="9"/>
      <c r="GFX3" s="9"/>
      <c r="GFY3" s="9"/>
      <c r="GFZ3" s="9"/>
      <c r="GGA3" s="9"/>
      <c r="GGB3" s="9"/>
      <c r="GGC3" s="9"/>
      <c r="GGD3" s="9"/>
      <c r="GGE3" s="9"/>
      <c r="GGF3" s="9"/>
      <c r="GGG3" s="9"/>
      <c r="GGH3" s="9"/>
      <c r="GGI3" s="9"/>
      <c r="GGJ3" s="9"/>
      <c r="GGK3" s="9"/>
      <c r="GGL3" s="9"/>
      <c r="GGM3" s="9"/>
      <c r="GGN3" s="9"/>
      <c r="GGO3" s="9"/>
      <c r="GGP3" s="9"/>
      <c r="GGQ3" s="9"/>
      <c r="GGR3" s="9"/>
      <c r="GGS3" s="9"/>
      <c r="GGT3" s="9"/>
      <c r="GGU3" s="9"/>
      <c r="GGV3" s="9"/>
      <c r="GGW3" s="9"/>
      <c r="GGX3" s="9"/>
      <c r="GGY3" s="9"/>
      <c r="GGZ3" s="9"/>
      <c r="GHA3" s="9"/>
      <c r="GHB3" s="9"/>
      <c r="GHC3" s="9"/>
      <c r="GHD3" s="9"/>
      <c r="GHE3" s="9"/>
      <c r="GHF3" s="9"/>
      <c r="GHG3" s="9"/>
      <c r="GHH3" s="9"/>
      <c r="GHI3" s="9"/>
      <c r="GHJ3" s="9"/>
      <c r="GHK3" s="9"/>
      <c r="GHL3" s="9"/>
      <c r="GHM3" s="9"/>
      <c r="GHN3" s="9"/>
      <c r="GHO3" s="9"/>
      <c r="GHP3" s="9"/>
      <c r="GHQ3" s="9"/>
      <c r="GHR3" s="9"/>
      <c r="GHS3" s="9"/>
      <c r="GHT3" s="9"/>
      <c r="GHU3" s="9"/>
      <c r="GHV3" s="9"/>
      <c r="GHW3" s="9"/>
      <c r="GHX3" s="9"/>
      <c r="GHY3" s="9"/>
      <c r="GHZ3" s="9"/>
      <c r="GIA3" s="9"/>
      <c r="GIB3" s="9"/>
      <c r="GIC3" s="9"/>
      <c r="GID3" s="9"/>
      <c r="GIE3" s="9"/>
      <c r="GIF3" s="9"/>
      <c r="GIG3" s="9"/>
      <c r="GIH3" s="9"/>
      <c r="GII3" s="9"/>
      <c r="GIJ3" s="9"/>
      <c r="GIK3" s="9"/>
      <c r="GIL3" s="9"/>
      <c r="GIM3" s="9"/>
      <c r="GIN3" s="9"/>
      <c r="GIO3" s="9"/>
      <c r="GIP3" s="9"/>
      <c r="GIQ3" s="9"/>
      <c r="GIR3" s="9"/>
      <c r="GIS3" s="9"/>
      <c r="GIT3" s="9"/>
      <c r="GIU3" s="9"/>
      <c r="GIV3" s="9"/>
      <c r="GIW3" s="9"/>
      <c r="GIX3" s="9"/>
      <c r="GIY3" s="9"/>
      <c r="GIZ3" s="9"/>
      <c r="GJA3" s="9"/>
      <c r="GJB3" s="9"/>
      <c r="GJC3" s="9"/>
      <c r="GJD3" s="9"/>
      <c r="GJE3" s="9"/>
      <c r="GJF3" s="9"/>
      <c r="GJG3" s="9"/>
      <c r="GJH3" s="9"/>
      <c r="GJI3" s="9"/>
      <c r="GJJ3" s="9"/>
      <c r="GJK3" s="9"/>
      <c r="GJL3" s="9"/>
      <c r="GJM3" s="9"/>
      <c r="GJN3" s="9"/>
      <c r="GJO3" s="9"/>
      <c r="GJP3" s="9"/>
      <c r="GJQ3" s="9"/>
      <c r="GJR3" s="9"/>
      <c r="GJS3" s="9"/>
      <c r="GJT3" s="9"/>
      <c r="GJU3" s="9"/>
      <c r="GJV3" s="9"/>
      <c r="GJW3" s="9"/>
      <c r="GJX3" s="9"/>
      <c r="GJY3" s="9"/>
      <c r="GJZ3" s="9"/>
      <c r="GKA3" s="9"/>
      <c r="GKB3" s="9"/>
      <c r="GKC3" s="9"/>
      <c r="GKD3" s="9"/>
      <c r="GKE3" s="9"/>
      <c r="GKF3" s="9"/>
      <c r="GKG3" s="9"/>
      <c r="GKH3" s="9"/>
      <c r="GKI3" s="9"/>
      <c r="GKJ3" s="9"/>
      <c r="GKK3" s="9"/>
      <c r="GKL3" s="9"/>
      <c r="GKM3" s="9"/>
      <c r="GKN3" s="9"/>
      <c r="GKO3" s="9"/>
      <c r="GKP3" s="9"/>
      <c r="GKQ3" s="9"/>
      <c r="GKR3" s="9"/>
      <c r="GKS3" s="9"/>
      <c r="GKT3" s="9"/>
      <c r="GKU3" s="9"/>
      <c r="GKV3" s="9"/>
      <c r="GKW3" s="9"/>
      <c r="GKX3" s="9"/>
      <c r="GKY3" s="9"/>
      <c r="GKZ3" s="9"/>
      <c r="GLA3" s="9"/>
      <c r="GLB3" s="9"/>
      <c r="GLC3" s="9"/>
      <c r="GLD3" s="9"/>
      <c r="GLE3" s="9"/>
      <c r="GLF3" s="9"/>
      <c r="GLG3" s="9"/>
      <c r="GLH3" s="9"/>
      <c r="GLI3" s="9"/>
      <c r="GLJ3" s="9"/>
      <c r="GLK3" s="9"/>
      <c r="GLL3" s="9"/>
      <c r="GLM3" s="9"/>
      <c r="GLN3" s="9"/>
      <c r="GLO3" s="9"/>
      <c r="GLP3" s="9"/>
      <c r="GLQ3" s="9"/>
      <c r="GLR3" s="9"/>
      <c r="GLS3" s="9"/>
      <c r="GLT3" s="9"/>
      <c r="GLU3" s="9"/>
      <c r="GLV3" s="9"/>
      <c r="GLW3" s="9"/>
      <c r="GLX3" s="9"/>
      <c r="GLY3" s="9"/>
      <c r="GLZ3" s="9"/>
      <c r="GMA3" s="9"/>
      <c r="GMB3" s="9"/>
      <c r="GMC3" s="9"/>
      <c r="GMD3" s="9"/>
      <c r="GME3" s="9"/>
      <c r="GMF3" s="9"/>
      <c r="GMG3" s="9"/>
      <c r="GMH3" s="9"/>
      <c r="GMI3" s="9"/>
      <c r="GMJ3" s="9"/>
      <c r="GMK3" s="9"/>
      <c r="GML3" s="9"/>
      <c r="GMM3" s="9"/>
      <c r="GMN3" s="9"/>
      <c r="GMO3" s="9"/>
      <c r="GMP3" s="9"/>
      <c r="GMQ3" s="9"/>
      <c r="GMR3" s="9"/>
      <c r="GMS3" s="9"/>
      <c r="GMT3" s="9"/>
      <c r="GMU3" s="9"/>
      <c r="GMV3" s="9"/>
      <c r="GMW3" s="9"/>
      <c r="GMX3" s="9"/>
      <c r="GMY3" s="9"/>
      <c r="GMZ3" s="9"/>
      <c r="GNA3" s="9"/>
      <c r="GNB3" s="9"/>
      <c r="GNC3" s="9"/>
      <c r="GND3" s="9"/>
      <c r="GNE3" s="9"/>
      <c r="GNF3" s="9"/>
      <c r="GNG3" s="9"/>
      <c r="GNH3" s="9"/>
      <c r="GNI3" s="9"/>
      <c r="GNJ3" s="9"/>
      <c r="GNK3" s="9"/>
      <c r="GNL3" s="9"/>
      <c r="GNM3" s="9"/>
      <c r="GNN3" s="9"/>
      <c r="GNO3" s="9"/>
      <c r="GNP3" s="9"/>
      <c r="GNQ3" s="9"/>
      <c r="GNR3" s="9"/>
      <c r="GNS3" s="9"/>
      <c r="GNT3" s="9"/>
      <c r="GNU3" s="9"/>
      <c r="GNV3" s="9"/>
      <c r="GNW3" s="9"/>
      <c r="GNX3" s="9"/>
      <c r="GNY3" s="9"/>
      <c r="GNZ3" s="9"/>
      <c r="GOA3" s="9"/>
      <c r="GOB3" s="9"/>
      <c r="GOC3" s="9"/>
      <c r="GOD3" s="9"/>
      <c r="GOE3" s="9"/>
      <c r="GOF3" s="9"/>
      <c r="GOG3" s="9"/>
      <c r="GOH3" s="9"/>
      <c r="GOI3" s="9"/>
      <c r="GOJ3" s="9"/>
      <c r="GOK3" s="9"/>
      <c r="GOL3" s="9"/>
      <c r="GOM3" s="9"/>
      <c r="GON3" s="9"/>
      <c r="GOO3" s="9"/>
      <c r="GOP3" s="9"/>
      <c r="GOQ3" s="9"/>
      <c r="GOR3" s="9"/>
      <c r="GOS3" s="9"/>
      <c r="GOT3" s="9"/>
      <c r="GOU3" s="9"/>
      <c r="GOV3" s="9"/>
      <c r="GOW3" s="9"/>
      <c r="GOX3" s="9"/>
      <c r="GOY3" s="9"/>
      <c r="GOZ3" s="9"/>
      <c r="GPA3" s="9"/>
      <c r="GPB3" s="9"/>
      <c r="GPC3" s="9"/>
      <c r="GPD3" s="9"/>
      <c r="GPE3" s="9"/>
      <c r="GPF3" s="9"/>
      <c r="GPG3" s="9"/>
      <c r="GPH3" s="9"/>
      <c r="GPI3" s="9"/>
      <c r="GPJ3" s="9"/>
      <c r="GPK3" s="9"/>
      <c r="GPL3" s="9"/>
      <c r="GPM3" s="9"/>
      <c r="GPN3" s="9"/>
      <c r="GPO3" s="9"/>
      <c r="GPP3" s="9"/>
      <c r="GPQ3" s="9"/>
      <c r="GPR3" s="9"/>
      <c r="GPS3" s="9"/>
      <c r="GPT3" s="9"/>
      <c r="GPU3" s="9"/>
      <c r="GPV3" s="9"/>
      <c r="GPW3" s="9"/>
      <c r="GPX3" s="9"/>
      <c r="GPY3" s="9"/>
      <c r="GPZ3" s="9"/>
      <c r="GQA3" s="9"/>
      <c r="GQB3" s="9"/>
      <c r="GQC3" s="9"/>
      <c r="GQD3" s="9"/>
      <c r="GQE3" s="9"/>
      <c r="GQF3" s="9"/>
      <c r="GQG3" s="9"/>
      <c r="GQH3" s="9"/>
      <c r="GQI3" s="9"/>
      <c r="GQJ3" s="9"/>
      <c r="GQK3" s="9"/>
      <c r="GQL3" s="9"/>
      <c r="GQM3" s="9"/>
      <c r="GQN3" s="9"/>
      <c r="GQO3" s="9"/>
      <c r="GQP3" s="9"/>
      <c r="GQQ3" s="9"/>
      <c r="GQR3" s="9"/>
      <c r="GQS3" s="9"/>
      <c r="GQT3" s="9"/>
      <c r="GQU3" s="9"/>
      <c r="GQV3" s="9"/>
      <c r="GQW3" s="9"/>
      <c r="GQX3" s="9"/>
      <c r="GQY3" s="9"/>
      <c r="GQZ3" s="9"/>
      <c r="GRA3" s="9"/>
      <c r="GRB3" s="9"/>
      <c r="GRC3" s="9"/>
      <c r="GRD3" s="9"/>
      <c r="GRE3" s="9"/>
      <c r="GRF3" s="9"/>
      <c r="GRG3" s="9"/>
      <c r="GRH3" s="9"/>
      <c r="GRI3" s="9"/>
      <c r="GRJ3" s="9"/>
      <c r="GRK3" s="9"/>
      <c r="GRL3" s="9"/>
      <c r="GRM3" s="9"/>
      <c r="GRN3" s="9"/>
      <c r="GRO3" s="9"/>
      <c r="GRP3" s="9"/>
      <c r="GRQ3" s="9"/>
      <c r="GRR3" s="9"/>
      <c r="GRS3" s="9"/>
      <c r="GRT3" s="9"/>
      <c r="GRU3" s="9"/>
      <c r="GRV3" s="9"/>
      <c r="GRW3" s="9"/>
      <c r="GRX3" s="9"/>
      <c r="GRY3" s="9"/>
      <c r="GRZ3" s="9"/>
      <c r="GSA3" s="9"/>
      <c r="GSB3" s="9"/>
      <c r="GSC3" s="9"/>
      <c r="GSD3" s="9"/>
      <c r="GSE3" s="9"/>
      <c r="GSF3" s="9"/>
      <c r="GSG3" s="9"/>
      <c r="GSH3" s="9"/>
      <c r="GSI3" s="9"/>
      <c r="GSJ3" s="9"/>
      <c r="GSK3" s="9"/>
      <c r="GSL3" s="9"/>
      <c r="GSM3" s="9"/>
      <c r="GSN3" s="9"/>
      <c r="GSO3" s="9"/>
      <c r="GSP3" s="9"/>
      <c r="GSQ3" s="9"/>
      <c r="GSR3" s="9"/>
      <c r="GSS3" s="9"/>
      <c r="GST3" s="9"/>
      <c r="GSU3" s="9"/>
      <c r="GSV3" s="9"/>
      <c r="GSW3" s="9"/>
      <c r="GSX3" s="9"/>
      <c r="GSY3" s="9"/>
      <c r="GSZ3" s="9"/>
      <c r="GTA3" s="9"/>
      <c r="GTB3" s="9"/>
      <c r="GTC3" s="9"/>
      <c r="GTD3" s="9"/>
      <c r="GTE3" s="9"/>
      <c r="GTF3" s="9"/>
      <c r="GTG3" s="9"/>
      <c r="GTH3" s="9"/>
      <c r="GTI3" s="9"/>
      <c r="GTJ3" s="9"/>
      <c r="GTK3" s="9"/>
      <c r="GTL3" s="9"/>
      <c r="GTM3" s="9"/>
      <c r="GTN3" s="9"/>
      <c r="GTO3" s="9"/>
      <c r="GTP3" s="9"/>
      <c r="GTQ3" s="9"/>
      <c r="GTR3" s="9"/>
      <c r="GTS3" s="9"/>
      <c r="GTT3" s="9"/>
      <c r="GTU3" s="9"/>
      <c r="GTV3" s="9"/>
      <c r="GTW3" s="9"/>
      <c r="GTX3" s="9"/>
      <c r="GTY3" s="9"/>
      <c r="GTZ3" s="9"/>
      <c r="GUA3" s="9"/>
      <c r="GUB3" s="9"/>
      <c r="GUC3" s="9"/>
      <c r="GUD3" s="9"/>
      <c r="GUE3" s="9"/>
      <c r="GUF3" s="9"/>
      <c r="GUG3" s="9"/>
      <c r="GUH3" s="9"/>
      <c r="GUI3" s="9"/>
      <c r="GUJ3" s="9"/>
      <c r="GUK3" s="9"/>
      <c r="GUL3" s="9"/>
      <c r="GUM3" s="9"/>
      <c r="GUN3" s="9"/>
      <c r="GUO3" s="9"/>
      <c r="GUP3" s="9"/>
      <c r="GUQ3" s="9"/>
      <c r="GUR3" s="9"/>
      <c r="GUS3" s="9"/>
      <c r="GUT3" s="9"/>
      <c r="GUU3" s="9"/>
      <c r="GUV3" s="9"/>
      <c r="GUW3" s="9"/>
      <c r="GUX3" s="9"/>
      <c r="GUY3" s="9"/>
      <c r="GUZ3" s="9"/>
      <c r="GVA3" s="9"/>
      <c r="GVB3" s="9"/>
      <c r="GVC3" s="9"/>
      <c r="GVD3" s="9"/>
      <c r="GVE3" s="9"/>
      <c r="GVF3" s="9"/>
      <c r="GVG3" s="9"/>
      <c r="GVH3" s="9"/>
      <c r="GVI3" s="9"/>
      <c r="GVJ3" s="9"/>
      <c r="GVK3" s="9"/>
      <c r="GVL3" s="9"/>
      <c r="GVM3" s="9"/>
      <c r="GVN3" s="9"/>
      <c r="GVO3" s="9"/>
      <c r="GVP3" s="9"/>
      <c r="GVQ3" s="9"/>
      <c r="GVR3" s="9"/>
      <c r="GVS3" s="9"/>
      <c r="GVT3" s="9"/>
      <c r="GVU3" s="9"/>
      <c r="GVV3" s="9"/>
      <c r="GVW3" s="9"/>
      <c r="GVX3" s="9"/>
      <c r="GVY3" s="9"/>
      <c r="GVZ3" s="9"/>
      <c r="GWA3" s="9"/>
      <c r="GWB3" s="9"/>
      <c r="GWC3" s="9"/>
      <c r="GWD3" s="9"/>
      <c r="GWE3" s="9"/>
      <c r="GWF3" s="9"/>
      <c r="GWG3" s="9"/>
      <c r="GWH3" s="9"/>
      <c r="GWI3" s="9"/>
      <c r="GWJ3" s="9"/>
      <c r="GWK3" s="9"/>
      <c r="GWL3" s="9"/>
      <c r="GWM3" s="9"/>
      <c r="GWN3" s="9"/>
      <c r="GWO3" s="9"/>
      <c r="GWP3" s="9"/>
      <c r="GWQ3" s="9"/>
      <c r="GWR3" s="9"/>
      <c r="GWS3" s="9"/>
      <c r="GWT3" s="9"/>
      <c r="GWU3" s="9"/>
      <c r="GWV3" s="9"/>
      <c r="GWW3" s="9"/>
      <c r="GWX3" s="9"/>
      <c r="GWY3" s="9"/>
      <c r="GWZ3" s="9"/>
      <c r="GXA3" s="9"/>
      <c r="GXB3" s="9"/>
      <c r="GXC3" s="9"/>
      <c r="GXD3" s="9"/>
      <c r="GXE3" s="9"/>
      <c r="GXF3" s="9"/>
      <c r="GXG3" s="9"/>
      <c r="GXH3" s="9"/>
      <c r="GXI3" s="9"/>
      <c r="GXJ3" s="9"/>
      <c r="GXK3" s="9"/>
      <c r="GXL3" s="9"/>
      <c r="GXM3" s="9"/>
      <c r="GXN3" s="9"/>
      <c r="GXO3" s="9"/>
      <c r="GXP3" s="9"/>
      <c r="GXQ3" s="9"/>
      <c r="GXR3" s="9"/>
      <c r="GXS3" s="9"/>
      <c r="GXT3" s="9"/>
      <c r="GXU3" s="9"/>
      <c r="GXV3" s="9"/>
      <c r="GXW3" s="9"/>
      <c r="GXX3" s="9"/>
      <c r="GXY3" s="9"/>
      <c r="GXZ3" s="9"/>
      <c r="GYA3" s="9"/>
      <c r="GYB3" s="9"/>
      <c r="GYC3" s="9"/>
      <c r="GYD3" s="9"/>
      <c r="GYE3" s="9"/>
      <c r="GYF3" s="9"/>
      <c r="GYG3" s="9"/>
      <c r="GYH3" s="9"/>
      <c r="GYI3" s="9"/>
      <c r="GYJ3" s="9"/>
      <c r="GYK3" s="9"/>
      <c r="GYL3" s="9"/>
      <c r="GYM3" s="9"/>
      <c r="GYN3" s="9"/>
      <c r="GYO3" s="9"/>
      <c r="GYP3" s="9"/>
      <c r="GYQ3" s="9"/>
      <c r="GYR3" s="9"/>
      <c r="GYS3" s="9"/>
      <c r="GYT3" s="9"/>
      <c r="GYU3" s="9"/>
      <c r="GYV3" s="9"/>
      <c r="GYW3" s="9"/>
      <c r="GYX3" s="9"/>
      <c r="GYY3" s="9"/>
      <c r="GYZ3" s="9"/>
      <c r="GZA3" s="9"/>
      <c r="GZB3" s="9"/>
      <c r="GZC3" s="9"/>
      <c r="GZD3" s="9"/>
      <c r="GZE3" s="9"/>
      <c r="GZF3" s="9"/>
      <c r="GZG3" s="9"/>
      <c r="GZH3" s="9"/>
      <c r="GZI3" s="9"/>
      <c r="GZJ3" s="9"/>
      <c r="GZK3" s="9"/>
      <c r="GZL3" s="9"/>
      <c r="GZM3" s="9"/>
      <c r="GZN3" s="9"/>
      <c r="GZO3" s="9"/>
      <c r="GZP3" s="9"/>
      <c r="GZQ3" s="9"/>
      <c r="GZR3" s="9"/>
      <c r="GZS3" s="9"/>
      <c r="GZT3" s="9"/>
      <c r="GZU3" s="9"/>
      <c r="GZV3" s="9"/>
      <c r="GZW3" s="9"/>
      <c r="GZX3" s="9"/>
      <c r="GZY3" s="9"/>
      <c r="GZZ3" s="9"/>
      <c r="HAA3" s="9"/>
      <c r="HAB3" s="9"/>
      <c r="HAC3" s="9"/>
      <c r="HAD3" s="9"/>
      <c r="HAE3" s="9"/>
      <c r="HAF3" s="9"/>
      <c r="HAG3" s="9"/>
      <c r="HAH3" s="9"/>
      <c r="HAI3" s="9"/>
      <c r="HAJ3" s="9"/>
      <c r="HAK3" s="9"/>
      <c r="HAL3" s="9"/>
      <c r="HAM3" s="9"/>
      <c r="HAN3" s="9"/>
      <c r="HAO3" s="9"/>
      <c r="HAP3" s="9"/>
      <c r="HAQ3" s="9"/>
      <c r="HAR3" s="9"/>
      <c r="HAS3" s="9"/>
      <c r="HAT3" s="9"/>
      <c r="HAU3" s="9"/>
      <c r="HAV3" s="9"/>
      <c r="HAW3" s="9"/>
      <c r="HAX3" s="9"/>
      <c r="HAY3" s="9"/>
      <c r="HAZ3" s="9"/>
      <c r="HBA3" s="9"/>
      <c r="HBB3" s="9"/>
      <c r="HBC3" s="9"/>
      <c r="HBD3" s="9"/>
      <c r="HBE3" s="9"/>
      <c r="HBF3" s="9"/>
      <c r="HBG3" s="9"/>
      <c r="HBH3" s="9"/>
      <c r="HBI3" s="9"/>
      <c r="HBJ3" s="9"/>
      <c r="HBK3" s="9"/>
      <c r="HBL3" s="9"/>
      <c r="HBM3" s="9"/>
      <c r="HBN3" s="9"/>
      <c r="HBO3" s="9"/>
      <c r="HBP3" s="9"/>
      <c r="HBQ3" s="9"/>
      <c r="HBR3" s="9"/>
      <c r="HBS3" s="9"/>
      <c r="HBT3" s="9"/>
      <c r="HBU3" s="9"/>
      <c r="HBV3" s="9"/>
      <c r="HBW3" s="9"/>
      <c r="HBX3" s="9"/>
      <c r="HBY3" s="9"/>
      <c r="HBZ3" s="9"/>
      <c r="HCA3" s="9"/>
      <c r="HCB3" s="9"/>
      <c r="HCC3" s="9"/>
      <c r="HCD3" s="9"/>
      <c r="HCE3" s="9"/>
      <c r="HCF3" s="9"/>
      <c r="HCG3" s="9"/>
      <c r="HCH3" s="9"/>
      <c r="HCI3" s="9"/>
      <c r="HCJ3" s="9"/>
      <c r="HCK3" s="9"/>
      <c r="HCL3" s="9"/>
      <c r="HCM3" s="9"/>
      <c r="HCN3" s="9"/>
      <c r="HCO3" s="9"/>
      <c r="HCP3" s="9"/>
      <c r="HCQ3" s="9"/>
      <c r="HCR3" s="9"/>
      <c r="HCS3" s="9"/>
      <c r="HCT3" s="9"/>
      <c r="HCU3" s="9"/>
      <c r="HCV3" s="9"/>
      <c r="HCW3" s="9"/>
      <c r="HCX3" s="9"/>
      <c r="HCY3" s="9"/>
      <c r="HCZ3" s="9"/>
      <c r="HDA3" s="9"/>
      <c r="HDB3" s="9"/>
      <c r="HDC3" s="9"/>
      <c r="HDD3" s="9"/>
      <c r="HDE3" s="9"/>
      <c r="HDF3" s="9"/>
      <c r="HDG3" s="9"/>
      <c r="HDH3" s="9"/>
      <c r="HDI3" s="9"/>
      <c r="HDJ3" s="9"/>
      <c r="HDK3" s="9"/>
      <c r="HDL3" s="9"/>
      <c r="HDM3" s="9"/>
      <c r="HDN3" s="9"/>
      <c r="HDO3" s="9"/>
      <c r="HDP3" s="9"/>
      <c r="HDQ3" s="9"/>
      <c r="HDR3" s="9"/>
      <c r="HDS3" s="9"/>
      <c r="HDT3" s="9"/>
      <c r="HDU3" s="9"/>
      <c r="HDV3" s="9"/>
      <c r="HDW3" s="9"/>
      <c r="HDX3" s="9"/>
      <c r="HDY3" s="9"/>
      <c r="HDZ3" s="9"/>
      <c r="HEA3" s="9"/>
      <c r="HEB3" s="9"/>
      <c r="HEC3" s="9"/>
      <c r="HED3" s="9"/>
      <c r="HEE3" s="9"/>
      <c r="HEF3" s="9"/>
      <c r="HEG3" s="9"/>
      <c r="HEH3" s="9"/>
      <c r="HEI3" s="9"/>
      <c r="HEJ3" s="9"/>
      <c r="HEK3" s="9"/>
      <c r="HEL3" s="9"/>
      <c r="HEM3" s="9"/>
      <c r="HEN3" s="9"/>
      <c r="HEO3" s="9"/>
      <c r="HEP3" s="9"/>
      <c r="HEQ3" s="9"/>
      <c r="HER3" s="9"/>
      <c r="HES3" s="9"/>
      <c r="HET3" s="9"/>
      <c r="HEU3" s="9"/>
      <c r="HEV3" s="9"/>
      <c r="HEW3" s="9"/>
      <c r="HEX3" s="9"/>
      <c r="HEY3" s="9"/>
      <c r="HEZ3" s="9"/>
      <c r="HFA3" s="9"/>
      <c r="HFB3" s="9"/>
      <c r="HFC3" s="9"/>
      <c r="HFD3" s="9"/>
      <c r="HFE3" s="9"/>
      <c r="HFF3" s="9"/>
      <c r="HFG3" s="9"/>
      <c r="HFH3" s="9"/>
      <c r="HFI3" s="9"/>
      <c r="HFJ3" s="9"/>
      <c r="HFK3" s="9"/>
      <c r="HFL3" s="9"/>
      <c r="HFM3" s="9"/>
      <c r="HFN3" s="9"/>
      <c r="HFO3" s="9"/>
      <c r="HFP3" s="9"/>
      <c r="HFQ3" s="9"/>
      <c r="HFR3" s="9"/>
      <c r="HFS3" s="9"/>
      <c r="HFT3" s="9"/>
      <c r="HFU3" s="9"/>
      <c r="HFV3" s="9"/>
      <c r="HFW3" s="9"/>
      <c r="HFX3" s="9"/>
      <c r="HFY3" s="9"/>
      <c r="HFZ3" s="9"/>
      <c r="HGA3" s="9"/>
      <c r="HGB3" s="9"/>
      <c r="HGC3" s="9"/>
      <c r="HGD3" s="9"/>
      <c r="HGE3" s="9"/>
      <c r="HGF3" s="9"/>
      <c r="HGG3" s="9"/>
      <c r="HGH3" s="9"/>
      <c r="HGI3" s="9"/>
      <c r="HGJ3" s="9"/>
      <c r="HGK3" s="9"/>
      <c r="HGL3" s="9"/>
      <c r="HGM3" s="9"/>
      <c r="HGN3" s="9"/>
      <c r="HGO3" s="9"/>
      <c r="HGP3" s="9"/>
      <c r="HGQ3" s="9"/>
      <c r="HGR3" s="9"/>
      <c r="HGS3" s="9"/>
      <c r="HGT3" s="9"/>
      <c r="HGU3" s="9"/>
      <c r="HGV3" s="9"/>
      <c r="HGW3" s="9"/>
      <c r="HGX3" s="9"/>
      <c r="HGY3" s="9"/>
      <c r="HGZ3" s="9"/>
      <c r="HHA3" s="9"/>
      <c r="HHB3" s="9"/>
      <c r="HHC3" s="9"/>
      <c r="HHD3" s="9"/>
      <c r="HHE3" s="9"/>
      <c r="HHF3" s="9"/>
      <c r="HHG3" s="9"/>
      <c r="HHH3" s="9"/>
      <c r="HHI3" s="9"/>
      <c r="HHJ3" s="9"/>
      <c r="HHK3" s="9"/>
      <c r="HHL3" s="9"/>
      <c r="HHM3" s="9"/>
      <c r="HHN3" s="9"/>
      <c r="HHO3" s="9"/>
      <c r="HHP3" s="9"/>
      <c r="HHQ3" s="9"/>
      <c r="HHR3" s="9"/>
      <c r="HHS3" s="9"/>
      <c r="HHT3" s="9"/>
      <c r="HHU3" s="9"/>
      <c r="HHV3" s="9"/>
      <c r="HHW3" s="9"/>
      <c r="HHX3" s="9"/>
      <c r="HHY3" s="9"/>
      <c r="HHZ3" s="9"/>
      <c r="HIA3" s="9"/>
      <c r="HIB3" s="9"/>
      <c r="HIC3" s="9"/>
      <c r="HID3" s="9"/>
      <c r="HIE3" s="9"/>
      <c r="HIF3" s="9"/>
      <c r="HIG3" s="9"/>
      <c r="HIH3" s="9"/>
      <c r="HII3" s="9"/>
      <c r="HIJ3" s="9"/>
      <c r="HIK3" s="9"/>
      <c r="HIL3" s="9"/>
      <c r="HIM3" s="9"/>
      <c r="HIN3" s="9"/>
      <c r="HIO3" s="9"/>
      <c r="HIP3" s="9"/>
      <c r="HIQ3" s="9"/>
      <c r="HIR3" s="9"/>
      <c r="HIS3" s="9"/>
      <c r="HIT3" s="9"/>
      <c r="HIU3" s="9"/>
      <c r="HIV3" s="9"/>
      <c r="HIW3" s="9"/>
      <c r="HIX3" s="9"/>
      <c r="HIY3" s="9"/>
      <c r="HIZ3" s="9"/>
      <c r="HJA3" s="9"/>
      <c r="HJB3" s="9"/>
      <c r="HJC3" s="9"/>
      <c r="HJD3" s="9"/>
      <c r="HJE3" s="9"/>
      <c r="HJF3" s="9"/>
      <c r="HJG3" s="9"/>
      <c r="HJH3" s="9"/>
      <c r="HJI3" s="9"/>
      <c r="HJJ3" s="9"/>
      <c r="HJK3" s="9"/>
      <c r="HJL3" s="9"/>
      <c r="HJM3" s="9"/>
      <c r="HJN3" s="9"/>
      <c r="HJO3" s="9"/>
      <c r="HJP3" s="9"/>
      <c r="HJQ3" s="9"/>
      <c r="HJR3" s="9"/>
      <c r="HJS3" s="9"/>
      <c r="HJT3" s="9"/>
      <c r="HJU3" s="9"/>
      <c r="HJV3" s="9"/>
      <c r="HJW3" s="9"/>
      <c r="HJX3" s="9"/>
      <c r="HJY3" s="9"/>
      <c r="HJZ3" s="9"/>
      <c r="HKA3" s="9"/>
      <c r="HKB3" s="9"/>
      <c r="HKC3" s="9"/>
      <c r="HKD3" s="9"/>
      <c r="HKE3" s="9"/>
      <c r="HKF3" s="9"/>
      <c r="HKG3" s="9"/>
      <c r="HKH3" s="9"/>
      <c r="HKI3" s="9"/>
      <c r="HKJ3" s="9"/>
      <c r="HKK3" s="9"/>
      <c r="HKL3" s="9"/>
      <c r="HKM3" s="9"/>
      <c r="HKN3" s="9"/>
      <c r="HKO3" s="9"/>
      <c r="HKP3" s="9"/>
      <c r="HKQ3" s="9"/>
      <c r="HKR3" s="9"/>
      <c r="HKS3" s="9"/>
      <c r="HKT3" s="9"/>
      <c r="HKU3" s="9"/>
      <c r="HKV3" s="9"/>
      <c r="HKW3" s="9"/>
      <c r="HKX3" s="9"/>
      <c r="HKY3" s="9"/>
      <c r="HKZ3" s="9"/>
      <c r="HLA3" s="9"/>
      <c r="HLB3" s="9"/>
      <c r="HLC3" s="9"/>
      <c r="HLD3" s="9"/>
      <c r="HLE3" s="9"/>
      <c r="HLF3" s="9"/>
      <c r="HLG3" s="9"/>
      <c r="HLH3" s="9"/>
      <c r="HLI3" s="9"/>
      <c r="HLJ3" s="9"/>
      <c r="HLK3" s="9"/>
      <c r="HLL3" s="9"/>
      <c r="HLM3" s="9"/>
      <c r="HLN3" s="9"/>
      <c r="HLO3" s="9"/>
      <c r="HLP3" s="9"/>
      <c r="HLQ3" s="9"/>
      <c r="HLR3" s="9"/>
      <c r="HLS3" s="9"/>
      <c r="HLT3" s="9"/>
      <c r="HLU3" s="9"/>
      <c r="HLV3" s="9"/>
      <c r="HLW3" s="9"/>
      <c r="HLX3" s="9"/>
      <c r="HLY3" s="9"/>
      <c r="HLZ3" s="9"/>
      <c r="HMA3" s="9"/>
      <c r="HMB3" s="9"/>
      <c r="HMC3" s="9"/>
      <c r="HMD3" s="9"/>
      <c r="HME3" s="9"/>
      <c r="HMF3" s="9"/>
      <c r="HMG3" s="9"/>
      <c r="HMH3" s="9"/>
      <c r="HMI3" s="9"/>
      <c r="HMJ3" s="9"/>
      <c r="HMK3" s="9"/>
      <c r="HML3" s="9"/>
      <c r="HMM3" s="9"/>
      <c r="HMN3" s="9"/>
      <c r="HMO3" s="9"/>
      <c r="HMP3" s="9"/>
      <c r="HMQ3" s="9"/>
      <c r="HMR3" s="9"/>
      <c r="HMS3" s="9"/>
      <c r="HMT3" s="9"/>
      <c r="HMU3" s="9"/>
      <c r="HMV3" s="9"/>
      <c r="HMW3" s="9"/>
      <c r="HMX3" s="9"/>
      <c r="HMY3" s="9"/>
      <c r="HMZ3" s="9"/>
      <c r="HNA3" s="9"/>
      <c r="HNB3" s="9"/>
      <c r="HNC3" s="9"/>
      <c r="HND3" s="9"/>
      <c r="HNE3" s="9"/>
      <c r="HNF3" s="9"/>
      <c r="HNG3" s="9"/>
      <c r="HNH3" s="9"/>
      <c r="HNI3" s="9"/>
      <c r="HNJ3" s="9"/>
      <c r="HNK3" s="9"/>
      <c r="HNL3" s="9"/>
      <c r="HNM3" s="9"/>
      <c r="HNN3" s="9"/>
      <c r="HNO3" s="9"/>
      <c r="HNP3" s="9"/>
      <c r="HNQ3" s="9"/>
      <c r="HNR3" s="9"/>
      <c r="HNS3" s="9"/>
      <c r="HNT3" s="9"/>
      <c r="HNU3" s="9"/>
      <c r="HNV3" s="9"/>
      <c r="HNW3" s="9"/>
      <c r="HNX3" s="9"/>
      <c r="HNY3" s="9"/>
      <c r="HNZ3" s="9"/>
      <c r="HOA3" s="9"/>
      <c r="HOB3" s="9"/>
      <c r="HOC3" s="9"/>
      <c r="HOD3" s="9"/>
      <c r="HOE3" s="9"/>
      <c r="HOF3" s="9"/>
      <c r="HOG3" s="9"/>
      <c r="HOH3" s="9"/>
      <c r="HOI3" s="9"/>
      <c r="HOJ3" s="9"/>
      <c r="HOK3" s="9"/>
      <c r="HOL3" s="9"/>
      <c r="HOM3" s="9"/>
      <c r="HON3" s="9"/>
      <c r="HOO3" s="9"/>
      <c r="HOP3" s="9"/>
      <c r="HOQ3" s="9"/>
      <c r="HOR3" s="9"/>
      <c r="HOS3" s="9"/>
      <c r="HOT3" s="9"/>
      <c r="HOU3" s="9"/>
      <c r="HOV3" s="9"/>
      <c r="HOW3" s="9"/>
      <c r="HOX3" s="9"/>
      <c r="HOY3" s="9"/>
      <c r="HOZ3" s="9"/>
      <c r="HPA3" s="9"/>
      <c r="HPB3" s="9"/>
      <c r="HPC3" s="9"/>
      <c r="HPD3" s="9"/>
      <c r="HPE3" s="9"/>
      <c r="HPF3" s="9"/>
      <c r="HPG3" s="9"/>
      <c r="HPH3" s="9"/>
      <c r="HPI3" s="9"/>
      <c r="HPJ3" s="9"/>
      <c r="HPK3" s="9"/>
      <c r="HPL3" s="9"/>
      <c r="HPM3" s="9"/>
      <c r="HPN3" s="9"/>
      <c r="HPO3" s="9"/>
      <c r="HPP3" s="9"/>
      <c r="HPQ3" s="9"/>
      <c r="HPR3" s="9"/>
      <c r="HPS3" s="9"/>
      <c r="HPT3" s="9"/>
      <c r="HPU3" s="9"/>
      <c r="HPV3" s="9"/>
      <c r="HPW3" s="9"/>
      <c r="HPX3" s="9"/>
      <c r="HPY3" s="9"/>
      <c r="HPZ3" s="9"/>
      <c r="HQA3" s="9"/>
      <c r="HQB3" s="9"/>
      <c r="HQC3" s="9"/>
      <c r="HQD3" s="9"/>
      <c r="HQE3" s="9"/>
      <c r="HQF3" s="9"/>
      <c r="HQG3" s="9"/>
      <c r="HQH3" s="9"/>
      <c r="HQI3" s="9"/>
      <c r="HQJ3" s="9"/>
      <c r="HQK3" s="9"/>
      <c r="HQL3" s="9"/>
      <c r="HQM3" s="9"/>
      <c r="HQN3" s="9"/>
      <c r="HQO3" s="9"/>
      <c r="HQP3" s="9"/>
      <c r="HQQ3" s="9"/>
      <c r="HQR3" s="9"/>
      <c r="HQS3" s="9"/>
      <c r="HQT3" s="9"/>
      <c r="HQU3" s="9"/>
      <c r="HQV3" s="9"/>
      <c r="HQW3" s="9"/>
      <c r="HQX3" s="9"/>
      <c r="HQY3" s="9"/>
      <c r="HQZ3" s="9"/>
      <c r="HRA3" s="9"/>
      <c r="HRB3" s="9"/>
      <c r="HRC3" s="9"/>
      <c r="HRD3" s="9"/>
      <c r="HRE3" s="9"/>
      <c r="HRF3" s="9"/>
      <c r="HRG3" s="9"/>
      <c r="HRH3" s="9"/>
      <c r="HRI3" s="9"/>
      <c r="HRJ3" s="9"/>
      <c r="HRK3" s="9"/>
      <c r="HRL3" s="9"/>
      <c r="HRM3" s="9"/>
      <c r="HRN3" s="9"/>
      <c r="HRO3" s="9"/>
      <c r="HRP3" s="9"/>
      <c r="HRQ3" s="9"/>
      <c r="HRR3" s="9"/>
      <c r="HRS3" s="9"/>
      <c r="HRT3" s="9"/>
      <c r="HRU3" s="9"/>
      <c r="HRV3" s="9"/>
      <c r="HRW3" s="9"/>
      <c r="HRX3" s="9"/>
      <c r="HRY3" s="9"/>
      <c r="HRZ3" s="9"/>
      <c r="HSA3" s="9"/>
      <c r="HSB3" s="9"/>
      <c r="HSC3" s="9"/>
      <c r="HSD3" s="9"/>
      <c r="HSE3" s="9"/>
      <c r="HSF3" s="9"/>
      <c r="HSG3" s="9"/>
      <c r="HSH3" s="9"/>
      <c r="HSI3" s="9"/>
      <c r="HSJ3" s="9"/>
      <c r="HSK3" s="9"/>
      <c r="HSL3" s="9"/>
      <c r="HSM3" s="9"/>
      <c r="HSN3" s="9"/>
      <c r="HSO3" s="9"/>
      <c r="HSP3" s="9"/>
      <c r="HSQ3" s="9"/>
      <c r="HSR3" s="9"/>
      <c r="HSS3" s="9"/>
      <c r="HST3" s="9"/>
      <c r="HSU3" s="9"/>
      <c r="HSV3" s="9"/>
      <c r="HSW3" s="9"/>
      <c r="HSX3" s="9"/>
      <c r="HSY3" s="9"/>
      <c r="HSZ3" s="9"/>
      <c r="HTA3" s="9"/>
      <c r="HTB3" s="9"/>
      <c r="HTC3" s="9"/>
      <c r="HTD3" s="9"/>
      <c r="HTE3" s="9"/>
      <c r="HTF3" s="9"/>
      <c r="HTG3" s="9"/>
      <c r="HTH3" s="9"/>
      <c r="HTI3" s="9"/>
      <c r="HTJ3" s="9"/>
      <c r="HTK3" s="9"/>
      <c r="HTL3" s="9"/>
      <c r="HTM3" s="9"/>
      <c r="HTN3" s="9"/>
      <c r="HTO3" s="9"/>
      <c r="HTP3" s="9"/>
      <c r="HTQ3" s="9"/>
      <c r="HTR3" s="9"/>
      <c r="HTS3" s="9"/>
      <c r="HTT3" s="9"/>
      <c r="HTU3" s="9"/>
      <c r="HTV3" s="9"/>
      <c r="HTW3" s="9"/>
      <c r="HTX3" s="9"/>
      <c r="HTY3" s="9"/>
      <c r="HTZ3" s="9"/>
      <c r="HUA3" s="9"/>
      <c r="HUB3" s="9"/>
      <c r="HUC3" s="9"/>
      <c r="HUD3" s="9"/>
      <c r="HUE3" s="9"/>
      <c r="HUF3" s="9"/>
      <c r="HUG3" s="9"/>
      <c r="HUH3" s="9"/>
      <c r="HUI3" s="9"/>
      <c r="HUJ3" s="9"/>
      <c r="HUK3" s="9"/>
      <c r="HUL3" s="9"/>
      <c r="HUM3" s="9"/>
      <c r="HUN3" s="9"/>
      <c r="HUO3" s="9"/>
      <c r="HUP3" s="9"/>
      <c r="HUQ3" s="9"/>
      <c r="HUR3" s="9"/>
      <c r="HUS3" s="9"/>
      <c r="HUT3" s="9"/>
      <c r="HUU3" s="9"/>
      <c r="HUV3" s="9"/>
      <c r="HUW3" s="9"/>
      <c r="HUX3" s="9"/>
      <c r="HUY3" s="9"/>
      <c r="HUZ3" s="9"/>
      <c r="HVA3" s="9"/>
      <c r="HVB3" s="9"/>
      <c r="HVC3" s="9"/>
      <c r="HVD3" s="9"/>
      <c r="HVE3" s="9"/>
      <c r="HVF3" s="9"/>
      <c r="HVG3" s="9"/>
      <c r="HVH3" s="9"/>
      <c r="HVI3" s="9"/>
      <c r="HVJ3" s="9"/>
      <c r="HVK3" s="9"/>
      <c r="HVL3" s="9"/>
      <c r="HVM3" s="9"/>
      <c r="HVN3" s="9"/>
      <c r="HVO3" s="9"/>
      <c r="HVP3" s="9"/>
      <c r="HVQ3" s="9"/>
      <c r="HVR3" s="9"/>
      <c r="HVS3" s="9"/>
      <c r="HVT3" s="9"/>
      <c r="HVU3" s="9"/>
      <c r="HVV3" s="9"/>
      <c r="HVW3" s="9"/>
      <c r="HVX3" s="9"/>
      <c r="HVY3" s="9"/>
      <c r="HVZ3" s="9"/>
      <c r="HWA3" s="9"/>
      <c r="HWB3" s="9"/>
      <c r="HWC3" s="9"/>
      <c r="HWD3" s="9"/>
      <c r="HWE3" s="9"/>
      <c r="HWF3" s="9"/>
      <c r="HWG3" s="9"/>
      <c r="HWH3" s="9"/>
      <c r="HWI3" s="9"/>
      <c r="HWJ3" s="9"/>
      <c r="HWK3" s="9"/>
      <c r="HWL3" s="9"/>
      <c r="HWM3" s="9"/>
      <c r="HWN3" s="9"/>
      <c r="HWO3" s="9"/>
      <c r="HWP3" s="9"/>
      <c r="HWQ3" s="9"/>
      <c r="HWR3" s="9"/>
      <c r="HWS3" s="9"/>
      <c r="HWT3" s="9"/>
      <c r="HWU3" s="9"/>
      <c r="HWV3" s="9"/>
      <c r="HWW3" s="9"/>
      <c r="HWX3" s="9"/>
      <c r="HWY3" s="9"/>
      <c r="HWZ3" s="9"/>
      <c r="HXA3" s="9"/>
      <c r="HXB3" s="9"/>
      <c r="HXC3" s="9"/>
      <c r="HXD3" s="9"/>
      <c r="HXE3" s="9"/>
      <c r="HXF3" s="9"/>
      <c r="HXG3" s="9"/>
      <c r="HXH3" s="9"/>
      <c r="HXI3" s="9"/>
      <c r="HXJ3" s="9"/>
      <c r="HXK3" s="9"/>
      <c r="HXL3" s="9"/>
      <c r="HXM3" s="9"/>
      <c r="HXN3" s="9"/>
      <c r="HXO3" s="9"/>
      <c r="HXP3" s="9"/>
      <c r="HXQ3" s="9"/>
      <c r="HXR3" s="9"/>
      <c r="HXS3" s="9"/>
      <c r="HXT3" s="9"/>
      <c r="HXU3" s="9"/>
      <c r="HXV3" s="9"/>
      <c r="HXW3" s="9"/>
      <c r="HXX3" s="9"/>
      <c r="HXY3" s="9"/>
      <c r="HXZ3" s="9"/>
      <c r="HYA3" s="9"/>
      <c r="HYB3" s="9"/>
      <c r="HYC3" s="9"/>
      <c r="HYD3" s="9"/>
      <c r="HYE3" s="9"/>
      <c r="HYF3" s="9"/>
      <c r="HYG3" s="9"/>
      <c r="HYH3" s="9"/>
      <c r="HYI3" s="9"/>
      <c r="HYJ3" s="9"/>
      <c r="HYK3" s="9"/>
      <c r="HYL3" s="9"/>
      <c r="HYM3" s="9"/>
      <c r="HYN3" s="9"/>
      <c r="HYO3" s="9"/>
      <c r="HYP3" s="9"/>
      <c r="HYQ3" s="9"/>
      <c r="HYR3" s="9"/>
      <c r="HYS3" s="9"/>
      <c r="HYT3" s="9"/>
      <c r="HYU3" s="9"/>
      <c r="HYV3" s="9"/>
      <c r="HYW3" s="9"/>
      <c r="HYX3" s="9"/>
      <c r="HYY3" s="9"/>
      <c r="HYZ3" s="9"/>
      <c r="HZA3" s="9"/>
      <c r="HZB3" s="9"/>
      <c r="HZC3" s="9"/>
      <c r="HZD3" s="9"/>
      <c r="HZE3" s="9"/>
      <c r="HZF3" s="9"/>
      <c r="HZG3" s="9"/>
      <c r="HZH3" s="9"/>
      <c r="HZI3" s="9"/>
      <c r="HZJ3" s="9"/>
      <c r="HZK3" s="9"/>
      <c r="HZL3" s="9"/>
      <c r="HZM3" s="9"/>
      <c r="HZN3" s="9"/>
      <c r="HZO3" s="9"/>
      <c r="HZP3" s="9"/>
      <c r="HZQ3" s="9"/>
      <c r="HZR3" s="9"/>
      <c r="HZS3" s="9"/>
      <c r="HZT3" s="9"/>
      <c r="HZU3" s="9"/>
      <c r="HZV3" s="9"/>
      <c r="HZW3" s="9"/>
      <c r="HZX3" s="9"/>
      <c r="HZY3" s="9"/>
      <c r="HZZ3" s="9"/>
      <c r="IAA3" s="9"/>
      <c r="IAB3" s="9"/>
      <c r="IAC3" s="9"/>
      <c r="IAD3" s="9"/>
      <c r="IAE3" s="9"/>
      <c r="IAF3" s="9"/>
      <c r="IAG3" s="9"/>
      <c r="IAH3" s="9"/>
      <c r="IAI3" s="9"/>
      <c r="IAJ3" s="9"/>
      <c r="IAK3" s="9"/>
      <c r="IAL3" s="9"/>
      <c r="IAM3" s="9"/>
      <c r="IAN3" s="9"/>
      <c r="IAO3" s="9"/>
      <c r="IAP3" s="9"/>
      <c r="IAQ3" s="9"/>
      <c r="IAR3" s="9"/>
      <c r="IAS3" s="9"/>
      <c r="IAT3" s="9"/>
      <c r="IAU3" s="9"/>
      <c r="IAV3" s="9"/>
      <c r="IAW3" s="9"/>
      <c r="IAX3" s="9"/>
      <c r="IAY3" s="9"/>
      <c r="IAZ3" s="9"/>
      <c r="IBA3" s="9"/>
      <c r="IBB3" s="9"/>
      <c r="IBC3" s="9"/>
      <c r="IBD3" s="9"/>
      <c r="IBE3" s="9"/>
      <c r="IBF3" s="9"/>
      <c r="IBG3" s="9"/>
      <c r="IBH3" s="9"/>
      <c r="IBI3" s="9"/>
      <c r="IBJ3" s="9"/>
      <c r="IBK3" s="9"/>
      <c r="IBL3" s="9"/>
      <c r="IBM3" s="9"/>
      <c r="IBN3" s="9"/>
      <c r="IBO3" s="9"/>
      <c r="IBP3" s="9"/>
      <c r="IBQ3" s="9"/>
      <c r="IBR3" s="9"/>
      <c r="IBS3" s="9"/>
      <c r="IBT3" s="9"/>
      <c r="IBU3" s="9"/>
      <c r="IBV3" s="9"/>
      <c r="IBW3" s="9"/>
      <c r="IBX3" s="9"/>
      <c r="IBY3" s="9"/>
      <c r="IBZ3" s="9"/>
      <c r="ICA3" s="9"/>
      <c r="ICB3" s="9"/>
      <c r="ICC3" s="9"/>
      <c r="ICD3" s="9"/>
      <c r="ICE3" s="9"/>
      <c r="ICF3" s="9"/>
      <c r="ICG3" s="9"/>
      <c r="ICH3" s="9"/>
      <c r="ICI3" s="9"/>
      <c r="ICJ3" s="9"/>
      <c r="ICK3" s="9"/>
      <c r="ICL3" s="9"/>
      <c r="ICM3" s="9"/>
      <c r="ICN3" s="9"/>
      <c r="ICO3" s="9"/>
      <c r="ICP3" s="9"/>
      <c r="ICQ3" s="9"/>
      <c r="ICR3" s="9"/>
      <c r="ICS3" s="9"/>
      <c r="ICT3" s="9"/>
      <c r="ICU3" s="9"/>
      <c r="ICV3" s="9"/>
      <c r="ICW3" s="9"/>
      <c r="ICX3" s="9"/>
      <c r="ICY3" s="9"/>
      <c r="ICZ3" s="9"/>
      <c r="IDA3" s="9"/>
      <c r="IDB3" s="9"/>
      <c r="IDC3" s="9"/>
      <c r="IDD3" s="9"/>
      <c r="IDE3" s="9"/>
      <c r="IDF3" s="9"/>
      <c r="IDG3" s="9"/>
      <c r="IDH3" s="9"/>
      <c r="IDI3" s="9"/>
      <c r="IDJ3" s="9"/>
      <c r="IDK3" s="9"/>
      <c r="IDL3" s="9"/>
      <c r="IDM3" s="9"/>
      <c r="IDN3" s="9"/>
      <c r="IDO3" s="9"/>
      <c r="IDP3" s="9"/>
      <c r="IDQ3" s="9"/>
      <c r="IDR3" s="9"/>
      <c r="IDS3" s="9"/>
      <c r="IDT3" s="9"/>
      <c r="IDU3" s="9"/>
      <c r="IDV3" s="9"/>
      <c r="IDW3" s="9"/>
      <c r="IDX3" s="9"/>
      <c r="IDY3" s="9"/>
      <c r="IDZ3" s="9"/>
      <c r="IEA3" s="9"/>
      <c r="IEB3" s="9"/>
      <c r="IEC3" s="9"/>
      <c r="IED3" s="9"/>
      <c r="IEE3" s="9"/>
      <c r="IEF3" s="9"/>
      <c r="IEG3" s="9"/>
      <c r="IEH3" s="9"/>
      <c r="IEI3" s="9"/>
      <c r="IEJ3" s="9"/>
      <c r="IEK3" s="9"/>
      <c r="IEL3" s="9"/>
      <c r="IEM3" s="9"/>
      <c r="IEN3" s="9"/>
      <c r="IEO3" s="9"/>
      <c r="IEP3" s="9"/>
      <c r="IEQ3" s="9"/>
      <c r="IER3" s="9"/>
      <c r="IES3" s="9"/>
      <c r="IET3" s="9"/>
      <c r="IEU3" s="9"/>
      <c r="IEV3" s="9"/>
      <c r="IEW3" s="9"/>
      <c r="IEX3" s="9"/>
      <c r="IEY3" s="9"/>
      <c r="IEZ3" s="9"/>
      <c r="IFA3" s="9"/>
      <c r="IFB3" s="9"/>
      <c r="IFC3" s="9"/>
      <c r="IFD3" s="9"/>
      <c r="IFE3" s="9"/>
      <c r="IFF3" s="9"/>
      <c r="IFG3" s="9"/>
      <c r="IFH3" s="9"/>
      <c r="IFI3" s="9"/>
      <c r="IFJ3" s="9"/>
      <c r="IFK3" s="9"/>
      <c r="IFL3" s="9"/>
      <c r="IFM3" s="9"/>
      <c r="IFN3" s="9"/>
      <c r="IFO3" s="9"/>
      <c r="IFP3" s="9"/>
      <c r="IFQ3" s="9"/>
      <c r="IFR3" s="9"/>
      <c r="IFS3" s="9"/>
      <c r="IFT3" s="9"/>
      <c r="IFU3" s="9"/>
      <c r="IFV3" s="9"/>
      <c r="IFW3" s="9"/>
      <c r="IFX3" s="9"/>
      <c r="IFY3" s="9"/>
      <c r="IFZ3" s="9"/>
      <c r="IGA3" s="9"/>
      <c r="IGB3" s="9"/>
      <c r="IGC3" s="9"/>
      <c r="IGD3" s="9"/>
      <c r="IGE3" s="9"/>
      <c r="IGF3" s="9"/>
      <c r="IGG3" s="9"/>
      <c r="IGH3" s="9"/>
      <c r="IGI3" s="9"/>
      <c r="IGJ3" s="9"/>
      <c r="IGK3" s="9"/>
      <c r="IGL3" s="9"/>
      <c r="IGM3" s="9"/>
      <c r="IGN3" s="9"/>
      <c r="IGO3" s="9"/>
      <c r="IGP3" s="9"/>
      <c r="IGQ3" s="9"/>
      <c r="IGR3" s="9"/>
      <c r="IGS3" s="9"/>
      <c r="IGT3" s="9"/>
      <c r="IGU3" s="9"/>
      <c r="IGV3" s="9"/>
      <c r="IGW3" s="9"/>
      <c r="IGX3" s="9"/>
      <c r="IGY3" s="9"/>
      <c r="IGZ3" s="9"/>
      <c r="IHA3" s="9"/>
      <c r="IHB3" s="9"/>
      <c r="IHC3" s="9"/>
      <c r="IHD3" s="9"/>
      <c r="IHE3" s="9"/>
      <c r="IHF3" s="9"/>
      <c r="IHG3" s="9"/>
      <c r="IHH3" s="9"/>
      <c r="IHI3" s="9"/>
      <c r="IHJ3" s="9"/>
      <c r="IHK3" s="9"/>
      <c r="IHL3" s="9"/>
      <c r="IHM3" s="9"/>
      <c r="IHN3" s="9"/>
      <c r="IHO3" s="9"/>
      <c r="IHP3" s="9"/>
      <c r="IHQ3" s="9"/>
      <c r="IHR3" s="9"/>
      <c r="IHS3" s="9"/>
      <c r="IHT3" s="9"/>
      <c r="IHU3" s="9"/>
      <c r="IHV3" s="9"/>
      <c r="IHW3" s="9"/>
      <c r="IHX3" s="9"/>
      <c r="IHY3" s="9"/>
      <c r="IHZ3" s="9"/>
      <c r="IIA3" s="9"/>
      <c r="IIB3" s="9"/>
      <c r="IIC3" s="9"/>
      <c r="IID3" s="9"/>
      <c r="IIE3" s="9"/>
      <c r="IIF3" s="9"/>
      <c r="IIG3" s="9"/>
      <c r="IIH3" s="9"/>
      <c r="III3" s="9"/>
      <c r="IIJ3" s="9"/>
      <c r="IIK3" s="9"/>
      <c r="IIL3" s="9"/>
      <c r="IIM3" s="9"/>
      <c r="IIN3" s="9"/>
      <c r="IIO3" s="9"/>
      <c r="IIP3" s="9"/>
      <c r="IIQ3" s="9"/>
      <c r="IIR3" s="9"/>
      <c r="IIS3" s="9"/>
      <c r="IIT3" s="9"/>
      <c r="IIU3" s="9"/>
      <c r="IIV3" s="9"/>
      <c r="IIW3" s="9"/>
      <c r="IIX3" s="9"/>
      <c r="IIY3" s="9"/>
      <c r="IIZ3" s="9"/>
      <c r="IJA3" s="9"/>
      <c r="IJB3" s="9"/>
      <c r="IJC3" s="9"/>
      <c r="IJD3" s="9"/>
      <c r="IJE3" s="9"/>
      <c r="IJF3" s="9"/>
      <c r="IJG3" s="9"/>
      <c r="IJH3" s="9"/>
      <c r="IJI3" s="9"/>
      <c r="IJJ3" s="9"/>
      <c r="IJK3" s="9"/>
      <c r="IJL3" s="9"/>
      <c r="IJM3" s="9"/>
      <c r="IJN3" s="9"/>
      <c r="IJO3" s="9"/>
      <c r="IJP3" s="9"/>
      <c r="IJQ3" s="9"/>
      <c r="IJR3" s="9"/>
      <c r="IJS3" s="9"/>
      <c r="IJT3" s="9"/>
      <c r="IJU3" s="9"/>
      <c r="IJV3" s="9"/>
      <c r="IJW3" s="9"/>
      <c r="IJX3" s="9"/>
      <c r="IJY3" s="9"/>
      <c r="IJZ3" s="9"/>
      <c r="IKA3" s="9"/>
      <c r="IKB3" s="9"/>
      <c r="IKC3" s="9"/>
      <c r="IKD3" s="9"/>
      <c r="IKE3" s="9"/>
      <c r="IKF3" s="9"/>
      <c r="IKG3" s="9"/>
      <c r="IKH3" s="9"/>
      <c r="IKI3" s="9"/>
      <c r="IKJ3" s="9"/>
      <c r="IKK3" s="9"/>
      <c r="IKL3" s="9"/>
      <c r="IKM3" s="9"/>
      <c r="IKN3" s="9"/>
      <c r="IKO3" s="9"/>
      <c r="IKP3" s="9"/>
      <c r="IKQ3" s="9"/>
      <c r="IKR3" s="9"/>
      <c r="IKS3" s="9"/>
      <c r="IKT3" s="9"/>
      <c r="IKU3" s="9"/>
      <c r="IKV3" s="9"/>
      <c r="IKW3" s="9"/>
      <c r="IKX3" s="9"/>
      <c r="IKY3" s="9"/>
      <c r="IKZ3" s="9"/>
      <c r="ILA3" s="9"/>
      <c r="ILB3" s="9"/>
      <c r="ILC3" s="9"/>
      <c r="ILD3" s="9"/>
      <c r="ILE3" s="9"/>
      <c r="ILF3" s="9"/>
      <c r="ILG3" s="9"/>
      <c r="ILH3" s="9"/>
      <c r="ILI3" s="9"/>
      <c r="ILJ3" s="9"/>
      <c r="ILK3" s="9"/>
      <c r="ILL3" s="9"/>
      <c r="ILM3" s="9"/>
      <c r="ILN3" s="9"/>
      <c r="ILO3" s="9"/>
      <c r="ILP3" s="9"/>
      <c r="ILQ3" s="9"/>
      <c r="ILR3" s="9"/>
      <c r="ILS3" s="9"/>
      <c r="ILT3" s="9"/>
      <c r="ILU3" s="9"/>
      <c r="ILV3" s="9"/>
      <c r="ILW3" s="9"/>
      <c r="ILX3" s="9"/>
      <c r="ILY3" s="9"/>
      <c r="ILZ3" s="9"/>
      <c r="IMA3" s="9"/>
      <c r="IMB3" s="9"/>
      <c r="IMC3" s="9"/>
      <c r="IMD3" s="9"/>
      <c r="IME3" s="9"/>
      <c r="IMF3" s="9"/>
      <c r="IMG3" s="9"/>
      <c r="IMH3" s="9"/>
      <c r="IMI3" s="9"/>
      <c r="IMJ3" s="9"/>
      <c r="IMK3" s="9"/>
      <c r="IML3" s="9"/>
      <c r="IMM3" s="9"/>
      <c r="IMN3" s="9"/>
      <c r="IMO3" s="9"/>
      <c r="IMP3" s="9"/>
      <c r="IMQ3" s="9"/>
      <c r="IMR3" s="9"/>
      <c r="IMS3" s="9"/>
      <c r="IMT3" s="9"/>
      <c r="IMU3" s="9"/>
      <c r="IMV3" s="9"/>
      <c r="IMW3" s="9"/>
      <c r="IMX3" s="9"/>
      <c r="IMY3" s="9"/>
      <c r="IMZ3" s="9"/>
      <c r="INA3" s="9"/>
      <c r="INB3" s="9"/>
      <c r="INC3" s="9"/>
      <c r="IND3" s="9"/>
      <c r="INE3" s="9"/>
      <c r="INF3" s="9"/>
      <c r="ING3" s="9"/>
      <c r="INH3" s="9"/>
      <c r="INI3" s="9"/>
      <c r="INJ3" s="9"/>
      <c r="INK3" s="9"/>
      <c r="INL3" s="9"/>
      <c r="INM3" s="9"/>
      <c r="INN3" s="9"/>
      <c r="INO3" s="9"/>
      <c r="INP3" s="9"/>
      <c r="INQ3" s="9"/>
      <c r="INR3" s="9"/>
      <c r="INS3" s="9"/>
      <c r="INT3" s="9"/>
      <c r="INU3" s="9"/>
      <c r="INV3" s="9"/>
      <c r="INW3" s="9"/>
      <c r="INX3" s="9"/>
      <c r="INY3" s="9"/>
      <c r="INZ3" s="9"/>
      <c r="IOA3" s="9"/>
      <c r="IOB3" s="9"/>
      <c r="IOC3" s="9"/>
      <c r="IOD3" s="9"/>
      <c r="IOE3" s="9"/>
      <c r="IOF3" s="9"/>
      <c r="IOG3" s="9"/>
      <c r="IOH3" s="9"/>
      <c r="IOI3" s="9"/>
      <c r="IOJ3" s="9"/>
      <c r="IOK3" s="9"/>
      <c r="IOL3" s="9"/>
      <c r="IOM3" s="9"/>
      <c r="ION3" s="9"/>
      <c r="IOO3" s="9"/>
      <c r="IOP3" s="9"/>
      <c r="IOQ3" s="9"/>
      <c r="IOR3" s="9"/>
      <c r="IOS3" s="9"/>
      <c r="IOT3" s="9"/>
      <c r="IOU3" s="9"/>
      <c r="IOV3" s="9"/>
      <c r="IOW3" s="9"/>
      <c r="IOX3" s="9"/>
      <c r="IOY3" s="9"/>
      <c r="IOZ3" s="9"/>
      <c r="IPA3" s="9"/>
      <c r="IPB3" s="9"/>
      <c r="IPC3" s="9"/>
      <c r="IPD3" s="9"/>
      <c r="IPE3" s="9"/>
      <c r="IPF3" s="9"/>
      <c r="IPG3" s="9"/>
      <c r="IPH3" s="9"/>
      <c r="IPI3" s="9"/>
      <c r="IPJ3" s="9"/>
      <c r="IPK3" s="9"/>
      <c r="IPL3" s="9"/>
      <c r="IPM3" s="9"/>
      <c r="IPN3" s="9"/>
      <c r="IPO3" s="9"/>
      <c r="IPP3" s="9"/>
      <c r="IPQ3" s="9"/>
      <c r="IPR3" s="9"/>
      <c r="IPS3" s="9"/>
      <c r="IPT3" s="9"/>
      <c r="IPU3" s="9"/>
      <c r="IPV3" s="9"/>
      <c r="IPW3" s="9"/>
      <c r="IPX3" s="9"/>
      <c r="IPY3" s="9"/>
      <c r="IPZ3" s="9"/>
      <c r="IQA3" s="9"/>
      <c r="IQB3" s="9"/>
      <c r="IQC3" s="9"/>
      <c r="IQD3" s="9"/>
      <c r="IQE3" s="9"/>
      <c r="IQF3" s="9"/>
      <c r="IQG3" s="9"/>
      <c r="IQH3" s="9"/>
      <c r="IQI3" s="9"/>
      <c r="IQJ3" s="9"/>
      <c r="IQK3" s="9"/>
      <c r="IQL3" s="9"/>
      <c r="IQM3" s="9"/>
      <c r="IQN3" s="9"/>
      <c r="IQO3" s="9"/>
      <c r="IQP3" s="9"/>
      <c r="IQQ3" s="9"/>
      <c r="IQR3" s="9"/>
      <c r="IQS3" s="9"/>
      <c r="IQT3" s="9"/>
      <c r="IQU3" s="9"/>
      <c r="IQV3" s="9"/>
      <c r="IQW3" s="9"/>
      <c r="IQX3" s="9"/>
      <c r="IQY3" s="9"/>
      <c r="IQZ3" s="9"/>
      <c r="IRA3" s="9"/>
      <c r="IRB3" s="9"/>
      <c r="IRC3" s="9"/>
      <c r="IRD3" s="9"/>
      <c r="IRE3" s="9"/>
      <c r="IRF3" s="9"/>
      <c r="IRG3" s="9"/>
      <c r="IRH3" s="9"/>
      <c r="IRI3" s="9"/>
      <c r="IRJ3" s="9"/>
      <c r="IRK3" s="9"/>
      <c r="IRL3" s="9"/>
      <c r="IRM3" s="9"/>
      <c r="IRN3" s="9"/>
      <c r="IRO3" s="9"/>
      <c r="IRP3" s="9"/>
      <c r="IRQ3" s="9"/>
      <c r="IRR3" s="9"/>
      <c r="IRS3" s="9"/>
      <c r="IRT3" s="9"/>
      <c r="IRU3" s="9"/>
      <c r="IRV3" s="9"/>
      <c r="IRW3" s="9"/>
      <c r="IRX3" s="9"/>
      <c r="IRY3" s="9"/>
      <c r="IRZ3" s="9"/>
      <c r="ISA3" s="9"/>
      <c r="ISB3" s="9"/>
      <c r="ISC3" s="9"/>
      <c r="ISD3" s="9"/>
      <c r="ISE3" s="9"/>
      <c r="ISF3" s="9"/>
      <c r="ISG3" s="9"/>
      <c r="ISH3" s="9"/>
      <c r="ISI3" s="9"/>
      <c r="ISJ3" s="9"/>
      <c r="ISK3" s="9"/>
      <c r="ISL3" s="9"/>
      <c r="ISM3" s="9"/>
      <c r="ISN3" s="9"/>
      <c r="ISO3" s="9"/>
      <c r="ISP3" s="9"/>
      <c r="ISQ3" s="9"/>
      <c r="ISR3" s="9"/>
      <c r="ISS3" s="9"/>
      <c r="IST3" s="9"/>
      <c r="ISU3" s="9"/>
      <c r="ISV3" s="9"/>
      <c r="ISW3" s="9"/>
      <c r="ISX3" s="9"/>
      <c r="ISY3" s="9"/>
      <c r="ISZ3" s="9"/>
      <c r="ITA3" s="9"/>
      <c r="ITB3" s="9"/>
      <c r="ITC3" s="9"/>
      <c r="ITD3" s="9"/>
      <c r="ITE3" s="9"/>
      <c r="ITF3" s="9"/>
      <c r="ITG3" s="9"/>
      <c r="ITH3" s="9"/>
      <c r="ITI3" s="9"/>
      <c r="ITJ3" s="9"/>
      <c r="ITK3" s="9"/>
      <c r="ITL3" s="9"/>
      <c r="ITM3" s="9"/>
      <c r="ITN3" s="9"/>
      <c r="ITO3" s="9"/>
      <c r="ITP3" s="9"/>
      <c r="ITQ3" s="9"/>
      <c r="ITR3" s="9"/>
      <c r="ITS3" s="9"/>
      <c r="ITT3" s="9"/>
      <c r="ITU3" s="9"/>
      <c r="ITV3" s="9"/>
      <c r="ITW3" s="9"/>
      <c r="ITX3" s="9"/>
      <c r="ITY3" s="9"/>
      <c r="ITZ3" s="9"/>
      <c r="IUA3" s="9"/>
      <c r="IUB3" s="9"/>
      <c r="IUC3" s="9"/>
      <c r="IUD3" s="9"/>
      <c r="IUE3" s="9"/>
      <c r="IUF3" s="9"/>
      <c r="IUG3" s="9"/>
      <c r="IUH3" s="9"/>
      <c r="IUI3" s="9"/>
      <c r="IUJ3" s="9"/>
      <c r="IUK3" s="9"/>
      <c r="IUL3" s="9"/>
      <c r="IUM3" s="9"/>
      <c r="IUN3" s="9"/>
      <c r="IUO3" s="9"/>
      <c r="IUP3" s="9"/>
      <c r="IUQ3" s="9"/>
      <c r="IUR3" s="9"/>
      <c r="IUS3" s="9"/>
      <c r="IUT3" s="9"/>
      <c r="IUU3" s="9"/>
      <c r="IUV3" s="9"/>
      <c r="IUW3" s="9"/>
      <c r="IUX3" s="9"/>
      <c r="IUY3" s="9"/>
      <c r="IUZ3" s="9"/>
      <c r="IVA3" s="9"/>
      <c r="IVB3" s="9"/>
      <c r="IVC3" s="9"/>
      <c r="IVD3" s="9"/>
      <c r="IVE3" s="9"/>
      <c r="IVF3" s="9"/>
      <c r="IVG3" s="9"/>
      <c r="IVH3" s="9"/>
      <c r="IVI3" s="9"/>
      <c r="IVJ3" s="9"/>
      <c r="IVK3" s="9"/>
      <c r="IVL3" s="9"/>
      <c r="IVM3" s="9"/>
      <c r="IVN3" s="9"/>
      <c r="IVO3" s="9"/>
      <c r="IVP3" s="9"/>
      <c r="IVQ3" s="9"/>
      <c r="IVR3" s="9"/>
      <c r="IVS3" s="9"/>
      <c r="IVT3" s="9"/>
      <c r="IVU3" s="9"/>
      <c r="IVV3" s="9"/>
      <c r="IVW3" s="9"/>
      <c r="IVX3" s="9"/>
      <c r="IVY3" s="9"/>
      <c r="IVZ3" s="9"/>
      <c r="IWA3" s="9"/>
      <c r="IWB3" s="9"/>
      <c r="IWC3" s="9"/>
      <c r="IWD3" s="9"/>
      <c r="IWE3" s="9"/>
      <c r="IWF3" s="9"/>
      <c r="IWG3" s="9"/>
      <c r="IWH3" s="9"/>
      <c r="IWI3" s="9"/>
      <c r="IWJ3" s="9"/>
      <c r="IWK3" s="9"/>
      <c r="IWL3" s="9"/>
      <c r="IWM3" s="9"/>
      <c r="IWN3" s="9"/>
      <c r="IWO3" s="9"/>
      <c r="IWP3" s="9"/>
      <c r="IWQ3" s="9"/>
      <c r="IWR3" s="9"/>
      <c r="IWS3" s="9"/>
      <c r="IWT3" s="9"/>
      <c r="IWU3" s="9"/>
      <c r="IWV3" s="9"/>
      <c r="IWW3" s="9"/>
      <c r="IWX3" s="9"/>
      <c r="IWY3" s="9"/>
      <c r="IWZ3" s="9"/>
      <c r="IXA3" s="9"/>
      <c r="IXB3" s="9"/>
      <c r="IXC3" s="9"/>
      <c r="IXD3" s="9"/>
      <c r="IXE3" s="9"/>
      <c r="IXF3" s="9"/>
      <c r="IXG3" s="9"/>
      <c r="IXH3" s="9"/>
      <c r="IXI3" s="9"/>
      <c r="IXJ3" s="9"/>
      <c r="IXK3" s="9"/>
      <c r="IXL3" s="9"/>
      <c r="IXM3" s="9"/>
      <c r="IXN3" s="9"/>
      <c r="IXO3" s="9"/>
      <c r="IXP3" s="9"/>
      <c r="IXQ3" s="9"/>
      <c r="IXR3" s="9"/>
      <c r="IXS3" s="9"/>
      <c r="IXT3" s="9"/>
      <c r="IXU3" s="9"/>
      <c r="IXV3" s="9"/>
      <c r="IXW3" s="9"/>
      <c r="IXX3" s="9"/>
      <c r="IXY3" s="9"/>
      <c r="IXZ3" s="9"/>
      <c r="IYA3" s="9"/>
      <c r="IYB3" s="9"/>
      <c r="IYC3" s="9"/>
      <c r="IYD3" s="9"/>
      <c r="IYE3" s="9"/>
      <c r="IYF3" s="9"/>
      <c r="IYG3" s="9"/>
      <c r="IYH3" s="9"/>
      <c r="IYI3" s="9"/>
      <c r="IYJ3" s="9"/>
      <c r="IYK3" s="9"/>
      <c r="IYL3" s="9"/>
      <c r="IYM3" s="9"/>
      <c r="IYN3" s="9"/>
      <c r="IYO3" s="9"/>
      <c r="IYP3" s="9"/>
      <c r="IYQ3" s="9"/>
      <c r="IYR3" s="9"/>
      <c r="IYS3" s="9"/>
      <c r="IYT3" s="9"/>
      <c r="IYU3" s="9"/>
      <c r="IYV3" s="9"/>
      <c r="IYW3" s="9"/>
      <c r="IYX3" s="9"/>
      <c r="IYY3" s="9"/>
      <c r="IYZ3" s="9"/>
      <c r="IZA3" s="9"/>
      <c r="IZB3" s="9"/>
      <c r="IZC3" s="9"/>
      <c r="IZD3" s="9"/>
      <c r="IZE3" s="9"/>
      <c r="IZF3" s="9"/>
      <c r="IZG3" s="9"/>
      <c r="IZH3" s="9"/>
      <c r="IZI3" s="9"/>
      <c r="IZJ3" s="9"/>
      <c r="IZK3" s="9"/>
      <c r="IZL3" s="9"/>
      <c r="IZM3" s="9"/>
      <c r="IZN3" s="9"/>
      <c r="IZO3" s="9"/>
      <c r="IZP3" s="9"/>
      <c r="IZQ3" s="9"/>
      <c r="IZR3" s="9"/>
      <c r="IZS3" s="9"/>
      <c r="IZT3" s="9"/>
      <c r="IZU3" s="9"/>
      <c r="IZV3" s="9"/>
      <c r="IZW3" s="9"/>
      <c r="IZX3" s="9"/>
      <c r="IZY3" s="9"/>
      <c r="IZZ3" s="9"/>
      <c r="JAA3" s="9"/>
      <c r="JAB3" s="9"/>
      <c r="JAC3" s="9"/>
      <c r="JAD3" s="9"/>
      <c r="JAE3" s="9"/>
      <c r="JAF3" s="9"/>
      <c r="JAG3" s="9"/>
      <c r="JAH3" s="9"/>
      <c r="JAI3" s="9"/>
      <c r="JAJ3" s="9"/>
      <c r="JAK3" s="9"/>
      <c r="JAL3" s="9"/>
      <c r="JAM3" s="9"/>
      <c r="JAN3" s="9"/>
      <c r="JAO3" s="9"/>
      <c r="JAP3" s="9"/>
      <c r="JAQ3" s="9"/>
      <c r="JAR3" s="9"/>
      <c r="JAS3" s="9"/>
      <c r="JAT3" s="9"/>
      <c r="JAU3" s="9"/>
      <c r="JAV3" s="9"/>
      <c r="JAW3" s="9"/>
      <c r="JAX3" s="9"/>
      <c r="JAY3" s="9"/>
      <c r="JAZ3" s="9"/>
      <c r="JBA3" s="9"/>
      <c r="JBB3" s="9"/>
      <c r="JBC3" s="9"/>
      <c r="JBD3" s="9"/>
      <c r="JBE3" s="9"/>
      <c r="JBF3" s="9"/>
      <c r="JBG3" s="9"/>
      <c r="JBH3" s="9"/>
      <c r="JBI3" s="9"/>
      <c r="JBJ3" s="9"/>
      <c r="JBK3" s="9"/>
      <c r="JBL3" s="9"/>
      <c r="JBM3" s="9"/>
      <c r="JBN3" s="9"/>
      <c r="JBO3" s="9"/>
      <c r="JBP3" s="9"/>
      <c r="JBQ3" s="9"/>
      <c r="JBR3" s="9"/>
      <c r="JBS3" s="9"/>
      <c r="JBT3" s="9"/>
      <c r="JBU3" s="9"/>
      <c r="JBV3" s="9"/>
      <c r="JBW3" s="9"/>
      <c r="JBX3" s="9"/>
      <c r="JBY3" s="9"/>
      <c r="JBZ3" s="9"/>
      <c r="JCA3" s="9"/>
      <c r="JCB3" s="9"/>
      <c r="JCC3" s="9"/>
      <c r="JCD3" s="9"/>
      <c r="JCE3" s="9"/>
      <c r="JCF3" s="9"/>
      <c r="JCG3" s="9"/>
      <c r="JCH3" s="9"/>
      <c r="JCI3" s="9"/>
      <c r="JCJ3" s="9"/>
      <c r="JCK3" s="9"/>
      <c r="JCL3" s="9"/>
      <c r="JCM3" s="9"/>
      <c r="JCN3" s="9"/>
      <c r="JCO3" s="9"/>
      <c r="JCP3" s="9"/>
      <c r="JCQ3" s="9"/>
      <c r="JCR3" s="9"/>
      <c r="JCS3" s="9"/>
      <c r="JCT3" s="9"/>
      <c r="JCU3" s="9"/>
      <c r="JCV3" s="9"/>
      <c r="JCW3" s="9"/>
      <c r="JCX3" s="9"/>
      <c r="JCY3" s="9"/>
      <c r="JCZ3" s="9"/>
      <c r="JDA3" s="9"/>
      <c r="JDB3" s="9"/>
      <c r="JDC3" s="9"/>
      <c r="JDD3" s="9"/>
      <c r="JDE3" s="9"/>
      <c r="JDF3" s="9"/>
      <c r="JDG3" s="9"/>
      <c r="JDH3" s="9"/>
      <c r="JDI3" s="9"/>
      <c r="JDJ3" s="9"/>
      <c r="JDK3" s="9"/>
      <c r="JDL3" s="9"/>
      <c r="JDM3" s="9"/>
      <c r="JDN3" s="9"/>
      <c r="JDO3" s="9"/>
      <c r="JDP3" s="9"/>
      <c r="JDQ3" s="9"/>
      <c r="JDR3" s="9"/>
      <c r="JDS3" s="9"/>
      <c r="JDT3" s="9"/>
      <c r="JDU3" s="9"/>
      <c r="JDV3" s="9"/>
      <c r="JDW3" s="9"/>
      <c r="JDX3" s="9"/>
      <c r="JDY3" s="9"/>
      <c r="JDZ3" s="9"/>
      <c r="JEA3" s="9"/>
      <c r="JEB3" s="9"/>
      <c r="JEC3" s="9"/>
      <c r="JED3" s="9"/>
      <c r="JEE3" s="9"/>
      <c r="JEF3" s="9"/>
      <c r="JEG3" s="9"/>
      <c r="JEH3" s="9"/>
      <c r="JEI3" s="9"/>
      <c r="JEJ3" s="9"/>
      <c r="JEK3" s="9"/>
      <c r="JEL3" s="9"/>
      <c r="JEM3" s="9"/>
      <c r="JEN3" s="9"/>
      <c r="JEO3" s="9"/>
      <c r="JEP3" s="9"/>
      <c r="JEQ3" s="9"/>
      <c r="JER3" s="9"/>
      <c r="JES3" s="9"/>
      <c r="JET3" s="9"/>
      <c r="JEU3" s="9"/>
      <c r="JEV3" s="9"/>
      <c r="JEW3" s="9"/>
      <c r="JEX3" s="9"/>
      <c r="JEY3" s="9"/>
      <c r="JEZ3" s="9"/>
      <c r="JFA3" s="9"/>
      <c r="JFB3" s="9"/>
      <c r="JFC3" s="9"/>
      <c r="JFD3" s="9"/>
      <c r="JFE3" s="9"/>
      <c r="JFF3" s="9"/>
      <c r="JFG3" s="9"/>
      <c r="JFH3" s="9"/>
      <c r="JFI3" s="9"/>
      <c r="JFJ3" s="9"/>
      <c r="JFK3" s="9"/>
      <c r="JFL3" s="9"/>
      <c r="JFM3" s="9"/>
      <c r="JFN3" s="9"/>
      <c r="JFO3" s="9"/>
      <c r="JFP3" s="9"/>
      <c r="JFQ3" s="9"/>
      <c r="JFR3" s="9"/>
      <c r="JFS3" s="9"/>
      <c r="JFT3" s="9"/>
      <c r="JFU3" s="9"/>
      <c r="JFV3" s="9"/>
      <c r="JFW3" s="9"/>
      <c r="JFX3" s="9"/>
      <c r="JFY3" s="9"/>
      <c r="JFZ3" s="9"/>
      <c r="JGA3" s="9"/>
      <c r="JGB3" s="9"/>
      <c r="JGC3" s="9"/>
      <c r="JGD3" s="9"/>
      <c r="JGE3" s="9"/>
      <c r="JGF3" s="9"/>
      <c r="JGG3" s="9"/>
      <c r="JGH3" s="9"/>
      <c r="JGI3" s="9"/>
      <c r="JGJ3" s="9"/>
      <c r="JGK3" s="9"/>
      <c r="JGL3" s="9"/>
      <c r="JGM3" s="9"/>
      <c r="JGN3" s="9"/>
      <c r="JGO3" s="9"/>
      <c r="JGP3" s="9"/>
      <c r="JGQ3" s="9"/>
      <c r="JGR3" s="9"/>
      <c r="JGS3" s="9"/>
      <c r="JGT3" s="9"/>
      <c r="JGU3" s="9"/>
      <c r="JGV3" s="9"/>
      <c r="JGW3" s="9"/>
      <c r="JGX3" s="9"/>
      <c r="JGY3" s="9"/>
      <c r="JGZ3" s="9"/>
      <c r="JHA3" s="9"/>
      <c r="JHB3" s="9"/>
      <c r="JHC3" s="9"/>
      <c r="JHD3" s="9"/>
      <c r="JHE3" s="9"/>
      <c r="JHF3" s="9"/>
      <c r="JHG3" s="9"/>
      <c r="JHH3" s="9"/>
      <c r="JHI3" s="9"/>
      <c r="JHJ3" s="9"/>
      <c r="JHK3" s="9"/>
      <c r="JHL3" s="9"/>
      <c r="JHM3" s="9"/>
      <c r="JHN3" s="9"/>
      <c r="JHO3" s="9"/>
      <c r="JHP3" s="9"/>
      <c r="JHQ3" s="9"/>
      <c r="JHR3" s="9"/>
      <c r="JHS3" s="9"/>
      <c r="JHT3" s="9"/>
      <c r="JHU3" s="9"/>
      <c r="JHV3" s="9"/>
      <c r="JHW3" s="9"/>
      <c r="JHX3" s="9"/>
      <c r="JHY3" s="9"/>
      <c r="JHZ3" s="9"/>
      <c r="JIA3" s="9"/>
      <c r="JIB3" s="9"/>
      <c r="JIC3" s="9"/>
      <c r="JID3" s="9"/>
      <c r="JIE3" s="9"/>
      <c r="JIF3" s="9"/>
      <c r="JIG3" s="9"/>
      <c r="JIH3" s="9"/>
      <c r="JII3" s="9"/>
      <c r="JIJ3" s="9"/>
      <c r="JIK3" s="9"/>
      <c r="JIL3" s="9"/>
      <c r="JIM3" s="9"/>
      <c r="JIN3" s="9"/>
      <c r="JIO3" s="9"/>
      <c r="JIP3" s="9"/>
      <c r="JIQ3" s="9"/>
      <c r="JIR3" s="9"/>
      <c r="JIS3" s="9"/>
      <c r="JIT3" s="9"/>
      <c r="JIU3" s="9"/>
      <c r="JIV3" s="9"/>
      <c r="JIW3" s="9"/>
      <c r="JIX3" s="9"/>
      <c r="JIY3" s="9"/>
      <c r="JIZ3" s="9"/>
      <c r="JJA3" s="9"/>
      <c r="JJB3" s="9"/>
      <c r="JJC3" s="9"/>
      <c r="JJD3" s="9"/>
      <c r="JJE3" s="9"/>
      <c r="JJF3" s="9"/>
      <c r="JJG3" s="9"/>
      <c r="JJH3" s="9"/>
      <c r="JJI3" s="9"/>
      <c r="JJJ3" s="9"/>
      <c r="JJK3" s="9"/>
      <c r="JJL3" s="9"/>
      <c r="JJM3" s="9"/>
      <c r="JJN3" s="9"/>
      <c r="JJO3" s="9"/>
      <c r="JJP3" s="9"/>
      <c r="JJQ3" s="9"/>
      <c r="JJR3" s="9"/>
      <c r="JJS3" s="9"/>
      <c r="JJT3" s="9"/>
      <c r="JJU3" s="9"/>
      <c r="JJV3" s="9"/>
      <c r="JJW3" s="9"/>
      <c r="JJX3" s="9"/>
      <c r="JJY3" s="9"/>
      <c r="JJZ3" s="9"/>
      <c r="JKA3" s="9"/>
      <c r="JKB3" s="9"/>
      <c r="JKC3" s="9"/>
      <c r="JKD3" s="9"/>
      <c r="JKE3" s="9"/>
      <c r="JKF3" s="9"/>
      <c r="JKG3" s="9"/>
      <c r="JKH3" s="9"/>
      <c r="JKI3" s="9"/>
      <c r="JKJ3" s="9"/>
      <c r="JKK3" s="9"/>
      <c r="JKL3" s="9"/>
      <c r="JKM3" s="9"/>
      <c r="JKN3" s="9"/>
      <c r="JKO3" s="9"/>
      <c r="JKP3" s="9"/>
      <c r="JKQ3" s="9"/>
      <c r="JKR3" s="9"/>
      <c r="JKS3" s="9"/>
      <c r="JKT3" s="9"/>
      <c r="JKU3" s="9"/>
      <c r="JKV3" s="9"/>
      <c r="JKW3" s="9"/>
      <c r="JKX3" s="9"/>
      <c r="JKY3" s="9"/>
      <c r="JKZ3" s="9"/>
      <c r="JLA3" s="9"/>
      <c r="JLB3" s="9"/>
      <c r="JLC3" s="9"/>
      <c r="JLD3" s="9"/>
      <c r="JLE3" s="9"/>
      <c r="JLF3" s="9"/>
      <c r="JLG3" s="9"/>
      <c r="JLH3" s="9"/>
      <c r="JLI3" s="9"/>
      <c r="JLJ3" s="9"/>
      <c r="JLK3" s="9"/>
      <c r="JLL3" s="9"/>
      <c r="JLM3" s="9"/>
      <c r="JLN3" s="9"/>
      <c r="JLO3" s="9"/>
      <c r="JLP3" s="9"/>
      <c r="JLQ3" s="9"/>
      <c r="JLR3" s="9"/>
      <c r="JLS3" s="9"/>
      <c r="JLT3" s="9"/>
      <c r="JLU3" s="9"/>
      <c r="JLV3" s="9"/>
      <c r="JLW3" s="9"/>
      <c r="JLX3" s="9"/>
      <c r="JLY3" s="9"/>
      <c r="JLZ3" s="9"/>
      <c r="JMA3" s="9"/>
      <c r="JMB3" s="9"/>
      <c r="JMC3" s="9"/>
      <c r="JMD3" s="9"/>
      <c r="JME3" s="9"/>
      <c r="JMF3" s="9"/>
      <c r="JMG3" s="9"/>
      <c r="JMH3" s="9"/>
      <c r="JMI3" s="9"/>
      <c r="JMJ3" s="9"/>
      <c r="JMK3" s="9"/>
      <c r="JML3" s="9"/>
      <c r="JMM3" s="9"/>
      <c r="JMN3" s="9"/>
      <c r="JMO3" s="9"/>
      <c r="JMP3" s="9"/>
      <c r="JMQ3" s="9"/>
      <c r="JMR3" s="9"/>
      <c r="JMS3" s="9"/>
      <c r="JMT3" s="9"/>
      <c r="JMU3" s="9"/>
      <c r="JMV3" s="9"/>
      <c r="JMW3" s="9"/>
      <c r="JMX3" s="9"/>
      <c r="JMY3" s="9"/>
      <c r="JMZ3" s="9"/>
      <c r="JNA3" s="9"/>
      <c r="JNB3" s="9"/>
      <c r="JNC3" s="9"/>
      <c r="JND3" s="9"/>
      <c r="JNE3" s="9"/>
      <c r="JNF3" s="9"/>
      <c r="JNG3" s="9"/>
      <c r="JNH3" s="9"/>
      <c r="JNI3" s="9"/>
      <c r="JNJ3" s="9"/>
      <c r="JNK3" s="9"/>
      <c r="JNL3" s="9"/>
      <c r="JNM3" s="9"/>
      <c r="JNN3" s="9"/>
      <c r="JNO3" s="9"/>
      <c r="JNP3" s="9"/>
      <c r="JNQ3" s="9"/>
      <c r="JNR3" s="9"/>
      <c r="JNS3" s="9"/>
      <c r="JNT3" s="9"/>
      <c r="JNU3" s="9"/>
      <c r="JNV3" s="9"/>
      <c r="JNW3" s="9"/>
      <c r="JNX3" s="9"/>
      <c r="JNY3" s="9"/>
      <c r="JNZ3" s="9"/>
      <c r="JOA3" s="9"/>
      <c r="JOB3" s="9"/>
      <c r="JOC3" s="9"/>
      <c r="JOD3" s="9"/>
      <c r="JOE3" s="9"/>
      <c r="JOF3" s="9"/>
      <c r="JOG3" s="9"/>
      <c r="JOH3" s="9"/>
      <c r="JOI3" s="9"/>
      <c r="JOJ3" s="9"/>
      <c r="JOK3" s="9"/>
      <c r="JOL3" s="9"/>
      <c r="JOM3" s="9"/>
      <c r="JON3" s="9"/>
      <c r="JOO3" s="9"/>
      <c r="JOP3" s="9"/>
      <c r="JOQ3" s="9"/>
      <c r="JOR3" s="9"/>
      <c r="JOS3" s="9"/>
      <c r="JOT3" s="9"/>
      <c r="JOU3" s="9"/>
      <c r="JOV3" s="9"/>
      <c r="JOW3" s="9"/>
      <c r="JOX3" s="9"/>
      <c r="JOY3" s="9"/>
      <c r="JOZ3" s="9"/>
      <c r="JPA3" s="9"/>
      <c r="JPB3" s="9"/>
      <c r="JPC3" s="9"/>
      <c r="JPD3" s="9"/>
      <c r="JPE3" s="9"/>
      <c r="JPF3" s="9"/>
      <c r="JPG3" s="9"/>
      <c r="JPH3" s="9"/>
      <c r="JPI3" s="9"/>
      <c r="JPJ3" s="9"/>
      <c r="JPK3" s="9"/>
      <c r="JPL3" s="9"/>
      <c r="JPM3" s="9"/>
      <c r="JPN3" s="9"/>
      <c r="JPO3" s="9"/>
      <c r="JPP3" s="9"/>
      <c r="JPQ3" s="9"/>
      <c r="JPR3" s="9"/>
      <c r="JPS3" s="9"/>
      <c r="JPT3" s="9"/>
      <c r="JPU3" s="9"/>
      <c r="JPV3" s="9"/>
      <c r="JPW3" s="9"/>
      <c r="JPX3" s="9"/>
      <c r="JPY3" s="9"/>
      <c r="JPZ3" s="9"/>
      <c r="JQA3" s="9"/>
      <c r="JQB3" s="9"/>
      <c r="JQC3" s="9"/>
      <c r="JQD3" s="9"/>
      <c r="JQE3" s="9"/>
      <c r="JQF3" s="9"/>
      <c r="JQG3" s="9"/>
      <c r="JQH3" s="9"/>
      <c r="JQI3" s="9"/>
      <c r="JQJ3" s="9"/>
      <c r="JQK3" s="9"/>
      <c r="JQL3" s="9"/>
      <c r="JQM3" s="9"/>
      <c r="JQN3" s="9"/>
      <c r="JQO3" s="9"/>
      <c r="JQP3" s="9"/>
      <c r="JQQ3" s="9"/>
      <c r="JQR3" s="9"/>
      <c r="JQS3" s="9"/>
      <c r="JQT3" s="9"/>
      <c r="JQU3" s="9"/>
      <c r="JQV3" s="9"/>
      <c r="JQW3" s="9"/>
      <c r="JQX3" s="9"/>
      <c r="JQY3" s="9"/>
      <c r="JQZ3" s="9"/>
      <c r="JRA3" s="9"/>
      <c r="JRB3" s="9"/>
      <c r="JRC3" s="9"/>
      <c r="JRD3" s="9"/>
      <c r="JRE3" s="9"/>
      <c r="JRF3" s="9"/>
      <c r="JRG3" s="9"/>
      <c r="JRH3" s="9"/>
      <c r="JRI3" s="9"/>
      <c r="JRJ3" s="9"/>
      <c r="JRK3" s="9"/>
      <c r="JRL3" s="9"/>
      <c r="JRM3" s="9"/>
      <c r="JRN3" s="9"/>
      <c r="JRO3" s="9"/>
      <c r="JRP3" s="9"/>
      <c r="JRQ3" s="9"/>
      <c r="JRR3" s="9"/>
      <c r="JRS3" s="9"/>
      <c r="JRT3" s="9"/>
      <c r="JRU3" s="9"/>
      <c r="JRV3" s="9"/>
      <c r="JRW3" s="9"/>
      <c r="JRX3" s="9"/>
      <c r="JRY3" s="9"/>
      <c r="JRZ3" s="9"/>
      <c r="JSA3" s="9"/>
      <c r="JSB3" s="9"/>
      <c r="JSC3" s="9"/>
      <c r="JSD3" s="9"/>
      <c r="JSE3" s="9"/>
      <c r="JSF3" s="9"/>
      <c r="JSG3" s="9"/>
      <c r="JSH3" s="9"/>
      <c r="JSI3" s="9"/>
      <c r="JSJ3" s="9"/>
      <c r="JSK3" s="9"/>
      <c r="JSL3" s="9"/>
      <c r="JSM3" s="9"/>
      <c r="JSN3" s="9"/>
      <c r="JSO3" s="9"/>
      <c r="JSP3" s="9"/>
      <c r="JSQ3" s="9"/>
      <c r="JSR3" s="9"/>
      <c r="JSS3" s="9"/>
      <c r="JST3" s="9"/>
      <c r="JSU3" s="9"/>
      <c r="JSV3" s="9"/>
      <c r="JSW3" s="9"/>
      <c r="JSX3" s="9"/>
      <c r="JSY3" s="9"/>
      <c r="JSZ3" s="9"/>
      <c r="JTA3" s="9"/>
      <c r="JTB3" s="9"/>
      <c r="JTC3" s="9"/>
      <c r="JTD3" s="9"/>
      <c r="JTE3" s="9"/>
      <c r="JTF3" s="9"/>
      <c r="JTG3" s="9"/>
      <c r="JTH3" s="9"/>
      <c r="JTI3" s="9"/>
      <c r="JTJ3" s="9"/>
      <c r="JTK3" s="9"/>
      <c r="JTL3" s="9"/>
      <c r="JTM3" s="9"/>
      <c r="JTN3" s="9"/>
      <c r="JTO3" s="9"/>
      <c r="JTP3" s="9"/>
      <c r="JTQ3" s="9"/>
      <c r="JTR3" s="9"/>
      <c r="JTS3" s="9"/>
      <c r="JTT3" s="9"/>
      <c r="JTU3" s="9"/>
      <c r="JTV3" s="9"/>
      <c r="JTW3" s="9"/>
      <c r="JTX3" s="9"/>
      <c r="JTY3" s="9"/>
      <c r="JTZ3" s="9"/>
      <c r="JUA3" s="9"/>
      <c r="JUB3" s="9"/>
      <c r="JUC3" s="9"/>
      <c r="JUD3" s="9"/>
      <c r="JUE3" s="9"/>
      <c r="JUF3" s="9"/>
      <c r="JUG3" s="9"/>
      <c r="JUH3" s="9"/>
      <c r="JUI3" s="9"/>
      <c r="JUJ3" s="9"/>
      <c r="JUK3" s="9"/>
      <c r="JUL3" s="9"/>
      <c r="JUM3" s="9"/>
      <c r="JUN3" s="9"/>
      <c r="JUO3" s="9"/>
      <c r="JUP3" s="9"/>
      <c r="JUQ3" s="9"/>
      <c r="JUR3" s="9"/>
      <c r="JUS3" s="9"/>
      <c r="JUT3" s="9"/>
      <c r="JUU3" s="9"/>
      <c r="JUV3" s="9"/>
      <c r="JUW3" s="9"/>
      <c r="JUX3" s="9"/>
      <c r="JUY3" s="9"/>
      <c r="JUZ3" s="9"/>
      <c r="JVA3" s="9"/>
      <c r="JVB3" s="9"/>
      <c r="JVC3" s="9"/>
      <c r="JVD3" s="9"/>
      <c r="JVE3" s="9"/>
      <c r="JVF3" s="9"/>
      <c r="JVG3" s="9"/>
      <c r="JVH3" s="9"/>
      <c r="JVI3" s="9"/>
      <c r="JVJ3" s="9"/>
      <c r="JVK3" s="9"/>
      <c r="JVL3" s="9"/>
      <c r="JVM3" s="9"/>
      <c r="JVN3" s="9"/>
      <c r="JVO3" s="9"/>
      <c r="JVP3" s="9"/>
      <c r="JVQ3" s="9"/>
      <c r="JVR3" s="9"/>
      <c r="JVS3" s="9"/>
      <c r="JVT3" s="9"/>
      <c r="JVU3" s="9"/>
      <c r="JVV3" s="9"/>
      <c r="JVW3" s="9"/>
      <c r="JVX3" s="9"/>
      <c r="JVY3" s="9"/>
      <c r="JVZ3" s="9"/>
      <c r="JWA3" s="9"/>
      <c r="JWB3" s="9"/>
      <c r="JWC3" s="9"/>
      <c r="JWD3" s="9"/>
      <c r="JWE3" s="9"/>
      <c r="JWF3" s="9"/>
      <c r="JWG3" s="9"/>
      <c r="JWH3" s="9"/>
      <c r="JWI3" s="9"/>
      <c r="JWJ3" s="9"/>
      <c r="JWK3" s="9"/>
      <c r="JWL3" s="9"/>
      <c r="JWM3" s="9"/>
      <c r="JWN3" s="9"/>
      <c r="JWO3" s="9"/>
      <c r="JWP3" s="9"/>
      <c r="JWQ3" s="9"/>
      <c r="JWR3" s="9"/>
      <c r="JWS3" s="9"/>
      <c r="JWT3" s="9"/>
      <c r="JWU3" s="9"/>
      <c r="JWV3" s="9"/>
      <c r="JWW3" s="9"/>
      <c r="JWX3" s="9"/>
      <c r="JWY3" s="9"/>
      <c r="JWZ3" s="9"/>
      <c r="JXA3" s="9"/>
      <c r="JXB3" s="9"/>
      <c r="JXC3" s="9"/>
      <c r="JXD3" s="9"/>
      <c r="JXE3" s="9"/>
      <c r="JXF3" s="9"/>
      <c r="JXG3" s="9"/>
      <c r="JXH3" s="9"/>
      <c r="JXI3" s="9"/>
      <c r="JXJ3" s="9"/>
      <c r="JXK3" s="9"/>
      <c r="JXL3" s="9"/>
      <c r="JXM3" s="9"/>
      <c r="JXN3" s="9"/>
      <c r="JXO3" s="9"/>
      <c r="JXP3" s="9"/>
      <c r="JXQ3" s="9"/>
      <c r="JXR3" s="9"/>
      <c r="JXS3" s="9"/>
      <c r="JXT3" s="9"/>
      <c r="JXU3" s="9"/>
      <c r="JXV3" s="9"/>
      <c r="JXW3" s="9"/>
      <c r="JXX3" s="9"/>
      <c r="JXY3" s="9"/>
      <c r="JXZ3" s="9"/>
      <c r="JYA3" s="9"/>
      <c r="JYB3" s="9"/>
      <c r="JYC3" s="9"/>
      <c r="JYD3" s="9"/>
      <c r="JYE3" s="9"/>
      <c r="JYF3" s="9"/>
      <c r="JYG3" s="9"/>
      <c r="JYH3" s="9"/>
      <c r="JYI3" s="9"/>
      <c r="JYJ3" s="9"/>
      <c r="JYK3" s="9"/>
      <c r="JYL3" s="9"/>
      <c r="JYM3" s="9"/>
      <c r="JYN3" s="9"/>
      <c r="JYO3" s="9"/>
      <c r="JYP3" s="9"/>
      <c r="JYQ3" s="9"/>
      <c r="JYR3" s="9"/>
      <c r="JYS3" s="9"/>
      <c r="JYT3" s="9"/>
      <c r="JYU3" s="9"/>
      <c r="JYV3" s="9"/>
      <c r="JYW3" s="9"/>
      <c r="JYX3" s="9"/>
      <c r="JYY3" s="9"/>
      <c r="JYZ3" s="9"/>
      <c r="JZA3" s="9"/>
      <c r="JZB3" s="9"/>
      <c r="JZC3" s="9"/>
      <c r="JZD3" s="9"/>
      <c r="JZE3" s="9"/>
      <c r="JZF3" s="9"/>
      <c r="JZG3" s="9"/>
      <c r="JZH3" s="9"/>
      <c r="JZI3" s="9"/>
      <c r="JZJ3" s="9"/>
      <c r="JZK3" s="9"/>
      <c r="JZL3" s="9"/>
      <c r="JZM3" s="9"/>
      <c r="JZN3" s="9"/>
      <c r="JZO3" s="9"/>
      <c r="JZP3" s="9"/>
      <c r="JZQ3" s="9"/>
      <c r="JZR3" s="9"/>
      <c r="JZS3" s="9"/>
      <c r="JZT3" s="9"/>
      <c r="JZU3" s="9"/>
      <c r="JZV3" s="9"/>
      <c r="JZW3" s="9"/>
      <c r="JZX3" s="9"/>
      <c r="JZY3" s="9"/>
      <c r="JZZ3" s="9"/>
      <c r="KAA3" s="9"/>
      <c r="KAB3" s="9"/>
      <c r="KAC3" s="9"/>
      <c r="KAD3" s="9"/>
      <c r="KAE3" s="9"/>
      <c r="KAF3" s="9"/>
      <c r="KAG3" s="9"/>
      <c r="KAH3" s="9"/>
      <c r="KAI3" s="9"/>
      <c r="KAJ3" s="9"/>
      <c r="KAK3" s="9"/>
      <c r="KAL3" s="9"/>
      <c r="KAM3" s="9"/>
      <c r="KAN3" s="9"/>
      <c r="KAO3" s="9"/>
      <c r="KAP3" s="9"/>
      <c r="KAQ3" s="9"/>
      <c r="KAR3" s="9"/>
      <c r="KAS3" s="9"/>
      <c r="KAT3" s="9"/>
      <c r="KAU3" s="9"/>
      <c r="KAV3" s="9"/>
      <c r="KAW3" s="9"/>
      <c r="KAX3" s="9"/>
      <c r="KAY3" s="9"/>
      <c r="KAZ3" s="9"/>
      <c r="KBA3" s="9"/>
      <c r="KBB3" s="9"/>
      <c r="KBC3" s="9"/>
      <c r="KBD3" s="9"/>
      <c r="KBE3" s="9"/>
      <c r="KBF3" s="9"/>
      <c r="KBG3" s="9"/>
      <c r="KBH3" s="9"/>
      <c r="KBI3" s="9"/>
      <c r="KBJ3" s="9"/>
      <c r="KBK3" s="9"/>
      <c r="KBL3" s="9"/>
      <c r="KBM3" s="9"/>
      <c r="KBN3" s="9"/>
      <c r="KBO3" s="9"/>
      <c r="KBP3" s="9"/>
      <c r="KBQ3" s="9"/>
      <c r="KBR3" s="9"/>
      <c r="KBS3" s="9"/>
      <c r="KBT3" s="9"/>
      <c r="KBU3" s="9"/>
      <c r="KBV3" s="9"/>
      <c r="KBW3" s="9"/>
      <c r="KBX3" s="9"/>
      <c r="KBY3" s="9"/>
      <c r="KBZ3" s="9"/>
      <c r="KCA3" s="9"/>
      <c r="KCB3" s="9"/>
      <c r="KCC3" s="9"/>
      <c r="KCD3" s="9"/>
      <c r="KCE3" s="9"/>
      <c r="KCF3" s="9"/>
      <c r="KCG3" s="9"/>
      <c r="KCH3" s="9"/>
      <c r="KCI3" s="9"/>
      <c r="KCJ3" s="9"/>
      <c r="KCK3" s="9"/>
      <c r="KCL3" s="9"/>
      <c r="KCM3" s="9"/>
      <c r="KCN3" s="9"/>
      <c r="KCO3" s="9"/>
      <c r="KCP3" s="9"/>
      <c r="KCQ3" s="9"/>
      <c r="KCR3" s="9"/>
      <c r="KCS3" s="9"/>
      <c r="KCT3" s="9"/>
      <c r="KCU3" s="9"/>
      <c r="KCV3" s="9"/>
      <c r="KCW3" s="9"/>
      <c r="KCX3" s="9"/>
      <c r="KCY3" s="9"/>
      <c r="KCZ3" s="9"/>
      <c r="KDA3" s="9"/>
      <c r="KDB3" s="9"/>
      <c r="KDC3" s="9"/>
      <c r="KDD3" s="9"/>
      <c r="KDE3" s="9"/>
      <c r="KDF3" s="9"/>
      <c r="KDG3" s="9"/>
      <c r="KDH3" s="9"/>
      <c r="KDI3" s="9"/>
      <c r="KDJ3" s="9"/>
      <c r="KDK3" s="9"/>
      <c r="KDL3" s="9"/>
      <c r="KDM3" s="9"/>
      <c r="KDN3" s="9"/>
      <c r="KDO3" s="9"/>
      <c r="KDP3" s="9"/>
      <c r="KDQ3" s="9"/>
      <c r="KDR3" s="9"/>
      <c r="KDS3" s="9"/>
      <c r="KDT3" s="9"/>
      <c r="KDU3" s="9"/>
      <c r="KDV3" s="9"/>
      <c r="KDW3" s="9"/>
      <c r="KDX3" s="9"/>
      <c r="KDY3" s="9"/>
      <c r="KDZ3" s="9"/>
      <c r="KEA3" s="9"/>
      <c r="KEB3" s="9"/>
      <c r="KEC3" s="9"/>
      <c r="KED3" s="9"/>
      <c r="KEE3" s="9"/>
      <c r="KEF3" s="9"/>
      <c r="KEG3" s="9"/>
      <c r="KEH3" s="9"/>
      <c r="KEI3" s="9"/>
      <c r="KEJ3" s="9"/>
      <c r="KEK3" s="9"/>
      <c r="KEL3" s="9"/>
      <c r="KEM3" s="9"/>
      <c r="KEN3" s="9"/>
      <c r="KEO3" s="9"/>
      <c r="KEP3" s="9"/>
      <c r="KEQ3" s="9"/>
      <c r="KER3" s="9"/>
      <c r="KES3" s="9"/>
      <c r="KET3" s="9"/>
      <c r="KEU3" s="9"/>
      <c r="KEV3" s="9"/>
      <c r="KEW3" s="9"/>
      <c r="KEX3" s="9"/>
      <c r="KEY3" s="9"/>
      <c r="KEZ3" s="9"/>
      <c r="KFA3" s="9"/>
      <c r="KFB3" s="9"/>
      <c r="KFC3" s="9"/>
      <c r="KFD3" s="9"/>
      <c r="KFE3" s="9"/>
      <c r="KFF3" s="9"/>
      <c r="KFG3" s="9"/>
      <c r="KFH3" s="9"/>
      <c r="KFI3" s="9"/>
      <c r="KFJ3" s="9"/>
      <c r="KFK3" s="9"/>
      <c r="KFL3" s="9"/>
      <c r="KFM3" s="9"/>
      <c r="KFN3" s="9"/>
      <c r="KFO3" s="9"/>
      <c r="KFP3" s="9"/>
      <c r="KFQ3" s="9"/>
      <c r="KFR3" s="9"/>
      <c r="KFS3" s="9"/>
      <c r="KFT3" s="9"/>
      <c r="KFU3" s="9"/>
      <c r="KFV3" s="9"/>
      <c r="KFW3" s="9"/>
      <c r="KFX3" s="9"/>
      <c r="KFY3" s="9"/>
      <c r="KFZ3" s="9"/>
      <c r="KGA3" s="9"/>
      <c r="KGB3" s="9"/>
      <c r="KGC3" s="9"/>
      <c r="KGD3" s="9"/>
      <c r="KGE3" s="9"/>
      <c r="KGF3" s="9"/>
      <c r="KGG3" s="9"/>
      <c r="KGH3" s="9"/>
      <c r="KGI3" s="9"/>
      <c r="KGJ3" s="9"/>
      <c r="KGK3" s="9"/>
      <c r="KGL3" s="9"/>
      <c r="KGM3" s="9"/>
      <c r="KGN3" s="9"/>
      <c r="KGO3" s="9"/>
      <c r="KGP3" s="9"/>
      <c r="KGQ3" s="9"/>
      <c r="KGR3" s="9"/>
      <c r="KGS3" s="9"/>
      <c r="KGT3" s="9"/>
      <c r="KGU3" s="9"/>
      <c r="KGV3" s="9"/>
      <c r="KGW3" s="9"/>
      <c r="KGX3" s="9"/>
      <c r="KGY3" s="9"/>
      <c r="KGZ3" s="9"/>
      <c r="KHA3" s="9"/>
      <c r="KHB3" s="9"/>
      <c r="KHC3" s="9"/>
      <c r="KHD3" s="9"/>
      <c r="KHE3" s="9"/>
      <c r="KHF3" s="9"/>
      <c r="KHG3" s="9"/>
      <c r="KHH3" s="9"/>
      <c r="KHI3" s="9"/>
      <c r="KHJ3" s="9"/>
      <c r="KHK3" s="9"/>
      <c r="KHL3" s="9"/>
      <c r="KHM3" s="9"/>
      <c r="KHN3" s="9"/>
      <c r="KHO3" s="9"/>
      <c r="KHP3" s="9"/>
      <c r="KHQ3" s="9"/>
      <c r="KHR3" s="9"/>
      <c r="KHS3" s="9"/>
      <c r="KHT3" s="9"/>
      <c r="KHU3" s="9"/>
      <c r="KHV3" s="9"/>
      <c r="KHW3" s="9"/>
      <c r="KHX3" s="9"/>
      <c r="KHY3" s="9"/>
      <c r="KHZ3" s="9"/>
      <c r="KIA3" s="9"/>
      <c r="KIB3" s="9"/>
      <c r="KIC3" s="9"/>
      <c r="KID3" s="9"/>
      <c r="KIE3" s="9"/>
      <c r="KIF3" s="9"/>
      <c r="KIG3" s="9"/>
      <c r="KIH3" s="9"/>
      <c r="KII3" s="9"/>
      <c r="KIJ3" s="9"/>
      <c r="KIK3" s="9"/>
      <c r="KIL3" s="9"/>
      <c r="KIM3" s="9"/>
      <c r="KIN3" s="9"/>
      <c r="KIO3" s="9"/>
      <c r="KIP3" s="9"/>
      <c r="KIQ3" s="9"/>
      <c r="KIR3" s="9"/>
      <c r="KIS3" s="9"/>
      <c r="KIT3" s="9"/>
      <c r="KIU3" s="9"/>
      <c r="KIV3" s="9"/>
      <c r="KIW3" s="9"/>
      <c r="KIX3" s="9"/>
      <c r="KIY3" s="9"/>
      <c r="KIZ3" s="9"/>
      <c r="KJA3" s="9"/>
      <c r="KJB3" s="9"/>
      <c r="KJC3" s="9"/>
      <c r="KJD3" s="9"/>
      <c r="KJE3" s="9"/>
      <c r="KJF3" s="9"/>
      <c r="KJG3" s="9"/>
      <c r="KJH3" s="9"/>
      <c r="KJI3" s="9"/>
      <c r="KJJ3" s="9"/>
      <c r="KJK3" s="9"/>
      <c r="KJL3" s="9"/>
      <c r="KJM3" s="9"/>
      <c r="KJN3" s="9"/>
      <c r="KJO3" s="9"/>
      <c r="KJP3" s="9"/>
      <c r="KJQ3" s="9"/>
      <c r="KJR3" s="9"/>
      <c r="KJS3" s="9"/>
      <c r="KJT3" s="9"/>
      <c r="KJU3" s="9"/>
      <c r="KJV3" s="9"/>
      <c r="KJW3" s="9"/>
      <c r="KJX3" s="9"/>
      <c r="KJY3" s="9"/>
      <c r="KJZ3" s="9"/>
      <c r="KKA3" s="9"/>
      <c r="KKB3" s="9"/>
      <c r="KKC3" s="9"/>
      <c r="KKD3" s="9"/>
      <c r="KKE3" s="9"/>
      <c r="KKF3" s="9"/>
      <c r="KKG3" s="9"/>
      <c r="KKH3" s="9"/>
      <c r="KKI3" s="9"/>
      <c r="KKJ3" s="9"/>
      <c r="KKK3" s="9"/>
      <c r="KKL3" s="9"/>
      <c r="KKM3" s="9"/>
      <c r="KKN3" s="9"/>
      <c r="KKO3" s="9"/>
      <c r="KKP3" s="9"/>
      <c r="KKQ3" s="9"/>
      <c r="KKR3" s="9"/>
      <c r="KKS3" s="9"/>
      <c r="KKT3" s="9"/>
      <c r="KKU3" s="9"/>
      <c r="KKV3" s="9"/>
      <c r="KKW3" s="9"/>
      <c r="KKX3" s="9"/>
      <c r="KKY3" s="9"/>
      <c r="KKZ3" s="9"/>
      <c r="KLA3" s="9"/>
      <c r="KLB3" s="9"/>
      <c r="KLC3" s="9"/>
      <c r="KLD3" s="9"/>
      <c r="KLE3" s="9"/>
      <c r="KLF3" s="9"/>
      <c r="KLG3" s="9"/>
      <c r="KLH3" s="9"/>
      <c r="KLI3" s="9"/>
      <c r="KLJ3" s="9"/>
      <c r="KLK3" s="9"/>
      <c r="KLL3" s="9"/>
      <c r="KLM3" s="9"/>
      <c r="KLN3" s="9"/>
      <c r="KLO3" s="9"/>
      <c r="KLP3" s="9"/>
      <c r="KLQ3" s="9"/>
      <c r="KLR3" s="9"/>
      <c r="KLS3" s="9"/>
      <c r="KLT3" s="9"/>
      <c r="KLU3" s="9"/>
      <c r="KLV3" s="9"/>
      <c r="KLW3" s="9"/>
      <c r="KLX3" s="9"/>
      <c r="KLY3" s="9"/>
      <c r="KLZ3" s="9"/>
      <c r="KMA3" s="9"/>
      <c r="KMB3" s="9"/>
      <c r="KMC3" s="9"/>
      <c r="KMD3" s="9"/>
      <c r="KME3" s="9"/>
      <c r="KMF3" s="9"/>
      <c r="KMG3" s="9"/>
      <c r="KMH3" s="9"/>
      <c r="KMI3" s="9"/>
      <c r="KMJ3" s="9"/>
      <c r="KMK3" s="9"/>
      <c r="KML3" s="9"/>
      <c r="KMM3" s="9"/>
      <c r="KMN3" s="9"/>
      <c r="KMO3" s="9"/>
      <c r="KMP3" s="9"/>
      <c r="KMQ3" s="9"/>
      <c r="KMR3" s="9"/>
      <c r="KMS3" s="9"/>
      <c r="KMT3" s="9"/>
      <c r="KMU3" s="9"/>
      <c r="KMV3" s="9"/>
      <c r="KMW3" s="9"/>
      <c r="KMX3" s="9"/>
      <c r="KMY3" s="9"/>
      <c r="KMZ3" s="9"/>
      <c r="KNA3" s="9"/>
      <c r="KNB3" s="9"/>
      <c r="KNC3" s="9"/>
      <c r="KND3" s="9"/>
      <c r="KNE3" s="9"/>
      <c r="KNF3" s="9"/>
      <c r="KNG3" s="9"/>
      <c r="KNH3" s="9"/>
      <c r="KNI3" s="9"/>
      <c r="KNJ3" s="9"/>
      <c r="KNK3" s="9"/>
      <c r="KNL3" s="9"/>
      <c r="KNM3" s="9"/>
      <c r="KNN3" s="9"/>
      <c r="KNO3" s="9"/>
      <c r="KNP3" s="9"/>
      <c r="KNQ3" s="9"/>
      <c r="KNR3" s="9"/>
      <c r="KNS3" s="9"/>
      <c r="KNT3" s="9"/>
      <c r="KNU3" s="9"/>
      <c r="KNV3" s="9"/>
      <c r="KNW3" s="9"/>
      <c r="KNX3" s="9"/>
      <c r="KNY3" s="9"/>
      <c r="KNZ3" s="9"/>
      <c r="KOA3" s="9"/>
      <c r="KOB3" s="9"/>
      <c r="KOC3" s="9"/>
      <c r="KOD3" s="9"/>
      <c r="KOE3" s="9"/>
      <c r="KOF3" s="9"/>
      <c r="KOG3" s="9"/>
      <c r="KOH3" s="9"/>
      <c r="KOI3" s="9"/>
      <c r="KOJ3" s="9"/>
      <c r="KOK3" s="9"/>
      <c r="KOL3" s="9"/>
      <c r="KOM3" s="9"/>
      <c r="KON3" s="9"/>
      <c r="KOO3" s="9"/>
      <c r="KOP3" s="9"/>
      <c r="KOQ3" s="9"/>
      <c r="KOR3" s="9"/>
      <c r="KOS3" s="9"/>
      <c r="KOT3" s="9"/>
      <c r="KOU3" s="9"/>
      <c r="KOV3" s="9"/>
      <c r="KOW3" s="9"/>
      <c r="KOX3" s="9"/>
      <c r="KOY3" s="9"/>
      <c r="KOZ3" s="9"/>
      <c r="KPA3" s="9"/>
      <c r="KPB3" s="9"/>
      <c r="KPC3" s="9"/>
      <c r="KPD3" s="9"/>
      <c r="KPE3" s="9"/>
      <c r="KPF3" s="9"/>
      <c r="KPG3" s="9"/>
      <c r="KPH3" s="9"/>
      <c r="KPI3" s="9"/>
      <c r="KPJ3" s="9"/>
      <c r="KPK3" s="9"/>
      <c r="KPL3" s="9"/>
      <c r="KPM3" s="9"/>
      <c r="KPN3" s="9"/>
      <c r="KPO3" s="9"/>
      <c r="KPP3" s="9"/>
      <c r="KPQ3" s="9"/>
      <c r="KPR3" s="9"/>
      <c r="KPS3" s="9"/>
      <c r="KPT3" s="9"/>
      <c r="KPU3" s="9"/>
      <c r="KPV3" s="9"/>
      <c r="KPW3" s="9"/>
      <c r="KPX3" s="9"/>
      <c r="KPY3" s="9"/>
      <c r="KPZ3" s="9"/>
      <c r="KQA3" s="9"/>
      <c r="KQB3" s="9"/>
      <c r="KQC3" s="9"/>
      <c r="KQD3" s="9"/>
      <c r="KQE3" s="9"/>
      <c r="KQF3" s="9"/>
      <c r="KQG3" s="9"/>
      <c r="KQH3" s="9"/>
      <c r="KQI3" s="9"/>
      <c r="KQJ3" s="9"/>
      <c r="KQK3" s="9"/>
      <c r="KQL3" s="9"/>
      <c r="KQM3" s="9"/>
      <c r="KQN3" s="9"/>
      <c r="KQO3" s="9"/>
      <c r="KQP3" s="9"/>
      <c r="KQQ3" s="9"/>
      <c r="KQR3" s="9"/>
      <c r="KQS3" s="9"/>
      <c r="KQT3" s="9"/>
      <c r="KQU3" s="9"/>
      <c r="KQV3" s="9"/>
      <c r="KQW3" s="9"/>
      <c r="KQX3" s="9"/>
      <c r="KQY3" s="9"/>
      <c r="KQZ3" s="9"/>
      <c r="KRA3" s="9"/>
      <c r="KRB3" s="9"/>
      <c r="KRC3" s="9"/>
      <c r="KRD3" s="9"/>
      <c r="KRE3" s="9"/>
      <c r="KRF3" s="9"/>
      <c r="KRG3" s="9"/>
      <c r="KRH3" s="9"/>
      <c r="KRI3" s="9"/>
      <c r="KRJ3" s="9"/>
      <c r="KRK3" s="9"/>
      <c r="KRL3" s="9"/>
      <c r="KRM3" s="9"/>
      <c r="KRN3" s="9"/>
      <c r="KRO3" s="9"/>
      <c r="KRP3" s="9"/>
      <c r="KRQ3" s="9"/>
      <c r="KRR3" s="9"/>
      <c r="KRS3" s="9"/>
      <c r="KRT3" s="9"/>
      <c r="KRU3" s="9"/>
      <c r="KRV3" s="9"/>
      <c r="KRW3" s="9"/>
      <c r="KRX3" s="9"/>
      <c r="KRY3" s="9"/>
      <c r="KRZ3" s="9"/>
      <c r="KSA3" s="9"/>
      <c r="KSB3" s="9"/>
      <c r="KSC3" s="9"/>
      <c r="KSD3" s="9"/>
      <c r="KSE3" s="9"/>
      <c r="KSF3" s="9"/>
      <c r="KSG3" s="9"/>
      <c r="KSH3" s="9"/>
      <c r="KSI3" s="9"/>
      <c r="KSJ3" s="9"/>
      <c r="KSK3" s="9"/>
      <c r="KSL3" s="9"/>
      <c r="KSM3" s="9"/>
      <c r="KSN3" s="9"/>
      <c r="KSO3" s="9"/>
      <c r="KSP3" s="9"/>
      <c r="KSQ3" s="9"/>
      <c r="KSR3" s="9"/>
      <c r="KSS3" s="9"/>
      <c r="KST3" s="9"/>
      <c r="KSU3" s="9"/>
      <c r="KSV3" s="9"/>
      <c r="KSW3" s="9"/>
      <c r="KSX3" s="9"/>
      <c r="KSY3" s="9"/>
      <c r="KSZ3" s="9"/>
      <c r="KTA3" s="9"/>
      <c r="KTB3" s="9"/>
      <c r="KTC3" s="9"/>
      <c r="KTD3" s="9"/>
      <c r="KTE3" s="9"/>
      <c r="KTF3" s="9"/>
      <c r="KTG3" s="9"/>
      <c r="KTH3" s="9"/>
      <c r="KTI3" s="9"/>
      <c r="KTJ3" s="9"/>
      <c r="KTK3" s="9"/>
      <c r="KTL3" s="9"/>
      <c r="KTM3" s="9"/>
      <c r="KTN3" s="9"/>
      <c r="KTO3" s="9"/>
      <c r="KTP3" s="9"/>
      <c r="KTQ3" s="9"/>
      <c r="KTR3" s="9"/>
      <c r="KTS3" s="9"/>
      <c r="KTT3" s="9"/>
      <c r="KTU3" s="9"/>
      <c r="KTV3" s="9"/>
      <c r="KTW3" s="9"/>
      <c r="KTX3" s="9"/>
      <c r="KTY3" s="9"/>
      <c r="KTZ3" s="9"/>
      <c r="KUA3" s="9"/>
      <c r="KUB3" s="9"/>
      <c r="KUC3" s="9"/>
      <c r="KUD3" s="9"/>
      <c r="KUE3" s="9"/>
      <c r="KUF3" s="9"/>
      <c r="KUG3" s="9"/>
      <c r="KUH3" s="9"/>
      <c r="KUI3" s="9"/>
      <c r="KUJ3" s="9"/>
      <c r="KUK3" s="9"/>
      <c r="KUL3" s="9"/>
      <c r="KUM3" s="9"/>
      <c r="KUN3" s="9"/>
      <c r="KUO3" s="9"/>
      <c r="KUP3" s="9"/>
      <c r="KUQ3" s="9"/>
      <c r="KUR3" s="9"/>
      <c r="KUS3" s="9"/>
      <c r="KUT3" s="9"/>
      <c r="KUU3" s="9"/>
      <c r="KUV3" s="9"/>
      <c r="KUW3" s="9"/>
      <c r="KUX3" s="9"/>
      <c r="KUY3" s="9"/>
      <c r="KUZ3" s="9"/>
      <c r="KVA3" s="9"/>
      <c r="KVB3" s="9"/>
      <c r="KVC3" s="9"/>
      <c r="KVD3" s="9"/>
      <c r="KVE3" s="9"/>
      <c r="KVF3" s="9"/>
      <c r="KVG3" s="9"/>
      <c r="KVH3" s="9"/>
      <c r="KVI3" s="9"/>
      <c r="KVJ3" s="9"/>
      <c r="KVK3" s="9"/>
      <c r="KVL3" s="9"/>
      <c r="KVM3" s="9"/>
      <c r="KVN3" s="9"/>
      <c r="KVO3" s="9"/>
      <c r="KVP3" s="9"/>
      <c r="KVQ3" s="9"/>
      <c r="KVR3" s="9"/>
      <c r="KVS3" s="9"/>
      <c r="KVT3" s="9"/>
      <c r="KVU3" s="9"/>
      <c r="KVV3" s="9"/>
      <c r="KVW3" s="9"/>
      <c r="KVX3" s="9"/>
      <c r="KVY3" s="9"/>
      <c r="KVZ3" s="9"/>
      <c r="KWA3" s="9"/>
      <c r="KWB3" s="9"/>
      <c r="KWC3" s="9"/>
      <c r="KWD3" s="9"/>
      <c r="KWE3" s="9"/>
      <c r="KWF3" s="9"/>
      <c r="KWG3" s="9"/>
      <c r="KWH3" s="9"/>
      <c r="KWI3" s="9"/>
      <c r="KWJ3" s="9"/>
      <c r="KWK3" s="9"/>
      <c r="KWL3" s="9"/>
      <c r="KWM3" s="9"/>
      <c r="KWN3" s="9"/>
      <c r="KWO3" s="9"/>
      <c r="KWP3" s="9"/>
      <c r="KWQ3" s="9"/>
      <c r="KWR3" s="9"/>
      <c r="KWS3" s="9"/>
      <c r="KWT3" s="9"/>
      <c r="KWU3" s="9"/>
      <c r="KWV3" s="9"/>
      <c r="KWW3" s="9"/>
      <c r="KWX3" s="9"/>
      <c r="KWY3" s="9"/>
      <c r="KWZ3" s="9"/>
      <c r="KXA3" s="9"/>
      <c r="KXB3" s="9"/>
      <c r="KXC3" s="9"/>
      <c r="KXD3" s="9"/>
      <c r="KXE3" s="9"/>
      <c r="KXF3" s="9"/>
      <c r="KXG3" s="9"/>
      <c r="KXH3" s="9"/>
      <c r="KXI3" s="9"/>
      <c r="KXJ3" s="9"/>
      <c r="KXK3" s="9"/>
      <c r="KXL3" s="9"/>
      <c r="KXM3" s="9"/>
      <c r="KXN3" s="9"/>
      <c r="KXO3" s="9"/>
      <c r="KXP3" s="9"/>
      <c r="KXQ3" s="9"/>
      <c r="KXR3" s="9"/>
      <c r="KXS3" s="9"/>
      <c r="KXT3" s="9"/>
      <c r="KXU3" s="9"/>
      <c r="KXV3" s="9"/>
      <c r="KXW3" s="9"/>
      <c r="KXX3" s="9"/>
      <c r="KXY3" s="9"/>
      <c r="KXZ3" s="9"/>
      <c r="KYA3" s="9"/>
      <c r="KYB3" s="9"/>
      <c r="KYC3" s="9"/>
      <c r="KYD3" s="9"/>
      <c r="KYE3" s="9"/>
      <c r="KYF3" s="9"/>
      <c r="KYG3" s="9"/>
      <c r="KYH3" s="9"/>
      <c r="KYI3" s="9"/>
      <c r="KYJ3" s="9"/>
      <c r="KYK3" s="9"/>
      <c r="KYL3" s="9"/>
      <c r="KYM3" s="9"/>
      <c r="KYN3" s="9"/>
      <c r="KYO3" s="9"/>
      <c r="KYP3" s="9"/>
      <c r="KYQ3" s="9"/>
      <c r="KYR3" s="9"/>
      <c r="KYS3" s="9"/>
      <c r="KYT3" s="9"/>
      <c r="KYU3" s="9"/>
      <c r="KYV3" s="9"/>
      <c r="KYW3" s="9"/>
      <c r="KYX3" s="9"/>
      <c r="KYY3" s="9"/>
      <c r="KYZ3" s="9"/>
      <c r="KZA3" s="9"/>
      <c r="KZB3" s="9"/>
      <c r="KZC3" s="9"/>
      <c r="KZD3" s="9"/>
      <c r="KZE3" s="9"/>
      <c r="KZF3" s="9"/>
      <c r="KZG3" s="9"/>
      <c r="KZH3" s="9"/>
      <c r="KZI3" s="9"/>
      <c r="KZJ3" s="9"/>
      <c r="KZK3" s="9"/>
      <c r="KZL3" s="9"/>
      <c r="KZM3" s="9"/>
      <c r="KZN3" s="9"/>
      <c r="KZO3" s="9"/>
      <c r="KZP3" s="9"/>
      <c r="KZQ3" s="9"/>
      <c r="KZR3" s="9"/>
      <c r="KZS3" s="9"/>
      <c r="KZT3" s="9"/>
      <c r="KZU3" s="9"/>
      <c r="KZV3" s="9"/>
      <c r="KZW3" s="9"/>
      <c r="KZX3" s="9"/>
      <c r="KZY3" s="9"/>
      <c r="KZZ3" s="9"/>
      <c r="LAA3" s="9"/>
      <c r="LAB3" s="9"/>
      <c r="LAC3" s="9"/>
      <c r="LAD3" s="9"/>
      <c r="LAE3" s="9"/>
      <c r="LAF3" s="9"/>
      <c r="LAG3" s="9"/>
      <c r="LAH3" s="9"/>
      <c r="LAI3" s="9"/>
      <c r="LAJ3" s="9"/>
      <c r="LAK3" s="9"/>
      <c r="LAL3" s="9"/>
      <c r="LAM3" s="9"/>
      <c r="LAN3" s="9"/>
      <c r="LAO3" s="9"/>
      <c r="LAP3" s="9"/>
      <c r="LAQ3" s="9"/>
      <c r="LAR3" s="9"/>
      <c r="LAS3" s="9"/>
      <c r="LAT3" s="9"/>
      <c r="LAU3" s="9"/>
      <c r="LAV3" s="9"/>
      <c r="LAW3" s="9"/>
      <c r="LAX3" s="9"/>
      <c r="LAY3" s="9"/>
      <c r="LAZ3" s="9"/>
      <c r="LBA3" s="9"/>
      <c r="LBB3" s="9"/>
      <c r="LBC3" s="9"/>
      <c r="LBD3" s="9"/>
      <c r="LBE3" s="9"/>
      <c r="LBF3" s="9"/>
      <c r="LBG3" s="9"/>
      <c r="LBH3" s="9"/>
      <c r="LBI3" s="9"/>
      <c r="LBJ3" s="9"/>
      <c r="LBK3" s="9"/>
      <c r="LBL3" s="9"/>
      <c r="LBM3" s="9"/>
      <c r="LBN3" s="9"/>
      <c r="LBO3" s="9"/>
      <c r="LBP3" s="9"/>
      <c r="LBQ3" s="9"/>
      <c r="LBR3" s="9"/>
      <c r="LBS3" s="9"/>
      <c r="LBT3" s="9"/>
      <c r="LBU3" s="9"/>
      <c r="LBV3" s="9"/>
      <c r="LBW3" s="9"/>
      <c r="LBX3" s="9"/>
      <c r="LBY3" s="9"/>
      <c r="LBZ3" s="9"/>
      <c r="LCA3" s="9"/>
      <c r="LCB3" s="9"/>
      <c r="LCC3" s="9"/>
      <c r="LCD3" s="9"/>
      <c r="LCE3" s="9"/>
      <c r="LCF3" s="9"/>
      <c r="LCG3" s="9"/>
      <c r="LCH3" s="9"/>
      <c r="LCI3" s="9"/>
      <c r="LCJ3" s="9"/>
      <c r="LCK3" s="9"/>
      <c r="LCL3" s="9"/>
      <c r="LCM3" s="9"/>
      <c r="LCN3" s="9"/>
      <c r="LCO3" s="9"/>
      <c r="LCP3" s="9"/>
      <c r="LCQ3" s="9"/>
      <c r="LCR3" s="9"/>
      <c r="LCS3" s="9"/>
      <c r="LCT3" s="9"/>
      <c r="LCU3" s="9"/>
      <c r="LCV3" s="9"/>
      <c r="LCW3" s="9"/>
      <c r="LCX3" s="9"/>
      <c r="LCY3" s="9"/>
      <c r="LCZ3" s="9"/>
      <c r="LDA3" s="9"/>
      <c r="LDB3" s="9"/>
      <c r="LDC3" s="9"/>
      <c r="LDD3" s="9"/>
      <c r="LDE3" s="9"/>
      <c r="LDF3" s="9"/>
      <c r="LDG3" s="9"/>
      <c r="LDH3" s="9"/>
      <c r="LDI3" s="9"/>
      <c r="LDJ3" s="9"/>
      <c r="LDK3" s="9"/>
      <c r="LDL3" s="9"/>
      <c r="LDM3" s="9"/>
      <c r="LDN3" s="9"/>
      <c r="LDO3" s="9"/>
      <c r="LDP3" s="9"/>
      <c r="LDQ3" s="9"/>
      <c r="LDR3" s="9"/>
      <c r="LDS3" s="9"/>
      <c r="LDT3" s="9"/>
      <c r="LDU3" s="9"/>
      <c r="LDV3" s="9"/>
      <c r="LDW3" s="9"/>
      <c r="LDX3" s="9"/>
      <c r="LDY3" s="9"/>
      <c r="LDZ3" s="9"/>
      <c r="LEA3" s="9"/>
      <c r="LEB3" s="9"/>
      <c r="LEC3" s="9"/>
      <c r="LED3" s="9"/>
      <c r="LEE3" s="9"/>
      <c r="LEF3" s="9"/>
      <c r="LEG3" s="9"/>
      <c r="LEH3" s="9"/>
      <c r="LEI3" s="9"/>
      <c r="LEJ3" s="9"/>
      <c r="LEK3" s="9"/>
      <c r="LEL3" s="9"/>
      <c r="LEM3" s="9"/>
      <c r="LEN3" s="9"/>
      <c r="LEO3" s="9"/>
      <c r="LEP3" s="9"/>
      <c r="LEQ3" s="9"/>
      <c r="LER3" s="9"/>
      <c r="LES3" s="9"/>
      <c r="LET3" s="9"/>
      <c r="LEU3" s="9"/>
      <c r="LEV3" s="9"/>
      <c r="LEW3" s="9"/>
      <c r="LEX3" s="9"/>
      <c r="LEY3" s="9"/>
      <c r="LEZ3" s="9"/>
      <c r="LFA3" s="9"/>
      <c r="LFB3" s="9"/>
      <c r="LFC3" s="9"/>
      <c r="LFD3" s="9"/>
      <c r="LFE3" s="9"/>
      <c r="LFF3" s="9"/>
      <c r="LFG3" s="9"/>
      <c r="LFH3" s="9"/>
      <c r="LFI3" s="9"/>
      <c r="LFJ3" s="9"/>
      <c r="LFK3" s="9"/>
      <c r="LFL3" s="9"/>
      <c r="LFM3" s="9"/>
      <c r="LFN3" s="9"/>
      <c r="LFO3" s="9"/>
      <c r="LFP3" s="9"/>
      <c r="LFQ3" s="9"/>
      <c r="LFR3" s="9"/>
      <c r="LFS3" s="9"/>
      <c r="LFT3" s="9"/>
      <c r="LFU3" s="9"/>
      <c r="LFV3" s="9"/>
      <c r="LFW3" s="9"/>
      <c r="LFX3" s="9"/>
      <c r="LFY3" s="9"/>
      <c r="LFZ3" s="9"/>
      <c r="LGA3" s="9"/>
      <c r="LGB3" s="9"/>
      <c r="LGC3" s="9"/>
      <c r="LGD3" s="9"/>
      <c r="LGE3" s="9"/>
      <c r="LGF3" s="9"/>
      <c r="LGG3" s="9"/>
      <c r="LGH3" s="9"/>
      <c r="LGI3" s="9"/>
      <c r="LGJ3" s="9"/>
      <c r="LGK3" s="9"/>
      <c r="LGL3" s="9"/>
      <c r="LGM3" s="9"/>
      <c r="LGN3" s="9"/>
      <c r="LGO3" s="9"/>
      <c r="LGP3" s="9"/>
      <c r="LGQ3" s="9"/>
      <c r="LGR3" s="9"/>
      <c r="LGS3" s="9"/>
      <c r="LGT3" s="9"/>
      <c r="LGU3" s="9"/>
      <c r="LGV3" s="9"/>
      <c r="LGW3" s="9"/>
      <c r="LGX3" s="9"/>
      <c r="LGY3" s="9"/>
      <c r="LGZ3" s="9"/>
      <c r="LHA3" s="9"/>
      <c r="LHB3" s="9"/>
      <c r="LHC3" s="9"/>
      <c r="LHD3" s="9"/>
      <c r="LHE3" s="9"/>
      <c r="LHF3" s="9"/>
      <c r="LHG3" s="9"/>
      <c r="LHH3" s="9"/>
      <c r="LHI3" s="9"/>
      <c r="LHJ3" s="9"/>
      <c r="LHK3" s="9"/>
      <c r="LHL3" s="9"/>
      <c r="LHM3" s="9"/>
      <c r="LHN3" s="9"/>
      <c r="LHO3" s="9"/>
      <c r="LHP3" s="9"/>
      <c r="LHQ3" s="9"/>
      <c r="LHR3" s="9"/>
      <c r="LHS3" s="9"/>
      <c r="LHT3" s="9"/>
      <c r="LHU3" s="9"/>
      <c r="LHV3" s="9"/>
      <c r="LHW3" s="9"/>
      <c r="LHX3" s="9"/>
      <c r="LHY3" s="9"/>
      <c r="LHZ3" s="9"/>
      <c r="LIA3" s="9"/>
      <c r="LIB3" s="9"/>
      <c r="LIC3" s="9"/>
      <c r="LID3" s="9"/>
      <c r="LIE3" s="9"/>
      <c r="LIF3" s="9"/>
      <c r="LIG3" s="9"/>
      <c r="LIH3" s="9"/>
      <c r="LII3" s="9"/>
      <c r="LIJ3" s="9"/>
      <c r="LIK3" s="9"/>
      <c r="LIL3" s="9"/>
      <c r="LIM3" s="9"/>
      <c r="LIN3" s="9"/>
      <c r="LIO3" s="9"/>
      <c r="LIP3" s="9"/>
      <c r="LIQ3" s="9"/>
      <c r="LIR3" s="9"/>
      <c r="LIS3" s="9"/>
      <c r="LIT3" s="9"/>
      <c r="LIU3" s="9"/>
      <c r="LIV3" s="9"/>
      <c r="LIW3" s="9"/>
      <c r="LIX3" s="9"/>
      <c r="LIY3" s="9"/>
      <c r="LIZ3" s="9"/>
      <c r="LJA3" s="9"/>
      <c r="LJB3" s="9"/>
      <c r="LJC3" s="9"/>
      <c r="LJD3" s="9"/>
      <c r="LJE3" s="9"/>
      <c r="LJF3" s="9"/>
      <c r="LJG3" s="9"/>
      <c r="LJH3" s="9"/>
      <c r="LJI3" s="9"/>
      <c r="LJJ3" s="9"/>
      <c r="LJK3" s="9"/>
      <c r="LJL3" s="9"/>
      <c r="LJM3" s="9"/>
      <c r="LJN3" s="9"/>
      <c r="LJO3" s="9"/>
      <c r="LJP3" s="9"/>
      <c r="LJQ3" s="9"/>
      <c r="LJR3" s="9"/>
      <c r="LJS3" s="9"/>
      <c r="LJT3" s="9"/>
      <c r="LJU3" s="9"/>
      <c r="LJV3" s="9"/>
      <c r="LJW3" s="9"/>
      <c r="LJX3" s="9"/>
      <c r="LJY3" s="9"/>
      <c r="LJZ3" s="9"/>
      <c r="LKA3" s="9"/>
      <c r="LKB3" s="9"/>
      <c r="LKC3" s="9"/>
      <c r="LKD3" s="9"/>
      <c r="LKE3" s="9"/>
      <c r="LKF3" s="9"/>
      <c r="LKG3" s="9"/>
      <c r="LKH3" s="9"/>
      <c r="LKI3" s="9"/>
      <c r="LKJ3" s="9"/>
      <c r="LKK3" s="9"/>
      <c r="LKL3" s="9"/>
      <c r="LKM3" s="9"/>
      <c r="LKN3" s="9"/>
      <c r="LKO3" s="9"/>
      <c r="LKP3" s="9"/>
      <c r="LKQ3" s="9"/>
      <c r="LKR3" s="9"/>
      <c r="LKS3" s="9"/>
      <c r="LKT3" s="9"/>
      <c r="LKU3" s="9"/>
      <c r="LKV3" s="9"/>
      <c r="LKW3" s="9"/>
      <c r="LKX3" s="9"/>
      <c r="LKY3" s="9"/>
      <c r="LKZ3" s="9"/>
      <c r="LLA3" s="9"/>
      <c r="LLB3" s="9"/>
      <c r="LLC3" s="9"/>
      <c r="LLD3" s="9"/>
      <c r="LLE3" s="9"/>
      <c r="LLF3" s="9"/>
      <c r="LLG3" s="9"/>
      <c r="LLH3" s="9"/>
      <c r="LLI3" s="9"/>
      <c r="LLJ3" s="9"/>
      <c r="LLK3" s="9"/>
      <c r="LLL3" s="9"/>
      <c r="LLM3" s="9"/>
      <c r="LLN3" s="9"/>
      <c r="LLO3" s="9"/>
      <c r="LLP3" s="9"/>
      <c r="LLQ3" s="9"/>
      <c r="LLR3" s="9"/>
      <c r="LLS3" s="9"/>
      <c r="LLT3" s="9"/>
      <c r="LLU3" s="9"/>
      <c r="LLV3" s="9"/>
      <c r="LLW3" s="9"/>
      <c r="LLX3" s="9"/>
      <c r="LLY3" s="9"/>
      <c r="LLZ3" s="9"/>
      <c r="LMA3" s="9"/>
      <c r="LMB3" s="9"/>
      <c r="LMC3" s="9"/>
      <c r="LMD3" s="9"/>
      <c r="LME3" s="9"/>
      <c r="LMF3" s="9"/>
      <c r="LMG3" s="9"/>
      <c r="LMH3" s="9"/>
      <c r="LMI3" s="9"/>
      <c r="LMJ3" s="9"/>
      <c r="LMK3" s="9"/>
      <c r="LML3" s="9"/>
      <c r="LMM3" s="9"/>
      <c r="LMN3" s="9"/>
      <c r="LMO3" s="9"/>
      <c r="LMP3" s="9"/>
      <c r="LMQ3" s="9"/>
      <c r="LMR3" s="9"/>
      <c r="LMS3" s="9"/>
      <c r="LMT3" s="9"/>
      <c r="LMU3" s="9"/>
      <c r="LMV3" s="9"/>
      <c r="LMW3" s="9"/>
      <c r="LMX3" s="9"/>
      <c r="LMY3" s="9"/>
      <c r="LMZ3" s="9"/>
      <c r="LNA3" s="9"/>
      <c r="LNB3" s="9"/>
      <c r="LNC3" s="9"/>
      <c r="LND3" s="9"/>
      <c r="LNE3" s="9"/>
      <c r="LNF3" s="9"/>
      <c r="LNG3" s="9"/>
      <c r="LNH3" s="9"/>
      <c r="LNI3" s="9"/>
      <c r="LNJ3" s="9"/>
      <c r="LNK3" s="9"/>
      <c r="LNL3" s="9"/>
      <c r="LNM3" s="9"/>
      <c r="LNN3" s="9"/>
      <c r="LNO3" s="9"/>
      <c r="LNP3" s="9"/>
      <c r="LNQ3" s="9"/>
      <c r="LNR3" s="9"/>
      <c r="LNS3" s="9"/>
      <c r="LNT3" s="9"/>
      <c r="LNU3" s="9"/>
      <c r="LNV3" s="9"/>
      <c r="LNW3" s="9"/>
      <c r="LNX3" s="9"/>
      <c r="LNY3" s="9"/>
      <c r="LNZ3" s="9"/>
      <c r="LOA3" s="9"/>
      <c r="LOB3" s="9"/>
      <c r="LOC3" s="9"/>
      <c r="LOD3" s="9"/>
      <c r="LOE3" s="9"/>
      <c r="LOF3" s="9"/>
      <c r="LOG3" s="9"/>
      <c r="LOH3" s="9"/>
      <c r="LOI3" s="9"/>
      <c r="LOJ3" s="9"/>
      <c r="LOK3" s="9"/>
      <c r="LOL3" s="9"/>
      <c r="LOM3" s="9"/>
      <c r="LON3" s="9"/>
      <c r="LOO3" s="9"/>
      <c r="LOP3" s="9"/>
      <c r="LOQ3" s="9"/>
      <c r="LOR3" s="9"/>
      <c r="LOS3" s="9"/>
      <c r="LOT3" s="9"/>
      <c r="LOU3" s="9"/>
      <c r="LOV3" s="9"/>
      <c r="LOW3" s="9"/>
      <c r="LOX3" s="9"/>
      <c r="LOY3" s="9"/>
      <c r="LOZ3" s="9"/>
      <c r="LPA3" s="9"/>
      <c r="LPB3" s="9"/>
      <c r="LPC3" s="9"/>
      <c r="LPD3" s="9"/>
      <c r="LPE3" s="9"/>
      <c r="LPF3" s="9"/>
      <c r="LPG3" s="9"/>
      <c r="LPH3" s="9"/>
      <c r="LPI3" s="9"/>
      <c r="LPJ3" s="9"/>
      <c r="LPK3" s="9"/>
      <c r="LPL3" s="9"/>
      <c r="LPM3" s="9"/>
      <c r="LPN3" s="9"/>
      <c r="LPO3" s="9"/>
      <c r="LPP3" s="9"/>
      <c r="LPQ3" s="9"/>
      <c r="LPR3" s="9"/>
      <c r="LPS3" s="9"/>
      <c r="LPT3" s="9"/>
      <c r="LPU3" s="9"/>
      <c r="LPV3" s="9"/>
      <c r="LPW3" s="9"/>
      <c r="LPX3" s="9"/>
      <c r="LPY3" s="9"/>
      <c r="LPZ3" s="9"/>
      <c r="LQA3" s="9"/>
      <c r="LQB3" s="9"/>
      <c r="LQC3" s="9"/>
      <c r="LQD3" s="9"/>
      <c r="LQE3" s="9"/>
      <c r="LQF3" s="9"/>
      <c r="LQG3" s="9"/>
      <c r="LQH3" s="9"/>
      <c r="LQI3" s="9"/>
      <c r="LQJ3" s="9"/>
      <c r="LQK3" s="9"/>
      <c r="LQL3" s="9"/>
      <c r="LQM3" s="9"/>
      <c r="LQN3" s="9"/>
      <c r="LQO3" s="9"/>
      <c r="LQP3" s="9"/>
      <c r="LQQ3" s="9"/>
      <c r="LQR3" s="9"/>
      <c r="LQS3" s="9"/>
      <c r="LQT3" s="9"/>
      <c r="LQU3" s="9"/>
      <c r="LQV3" s="9"/>
      <c r="LQW3" s="9"/>
      <c r="LQX3" s="9"/>
      <c r="LQY3" s="9"/>
      <c r="LQZ3" s="9"/>
      <c r="LRA3" s="9"/>
      <c r="LRB3" s="9"/>
      <c r="LRC3" s="9"/>
      <c r="LRD3" s="9"/>
      <c r="LRE3" s="9"/>
      <c r="LRF3" s="9"/>
      <c r="LRG3" s="9"/>
      <c r="LRH3" s="9"/>
      <c r="LRI3" s="9"/>
      <c r="LRJ3" s="9"/>
      <c r="LRK3" s="9"/>
      <c r="LRL3" s="9"/>
      <c r="LRM3" s="9"/>
      <c r="LRN3" s="9"/>
      <c r="LRO3" s="9"/>
      <c r="LRP3" s="9"/>
      <c r="LRQ3" s="9"/>
      <c r="LRR3" s="9"/>
      <c r="LRS3" s="9"/>
      <c r="LRT3" s="9"/>
      <c r="LRU3" s="9"/>
      <c r="LRV3" s="9"/>
      <c r="LRW3" s="9"/>
      <c r="LRX3" s="9"/>
      <c r="LRY3" s="9"/>
      <c r="LRZ3" s="9"/>
      <c r="LSA3" s="9"/>
      <c r="LSB3" s="9"/>
      <c r="LSC3" s="9"/>
      <c r="LSD3" s="9"/>
      <c r="LSE3" s="9"/>
      <c r="LSF3" s="9"/>
      <c r="LSG3" s="9"/>
      <c r="LSH3" s="9"/>
      <c r="LSI3" s="9"/>
      <c r="LSJ3" s="9"/>
      <c r="LSK3" s="9"/>
      <c r="LSL3" s="9"/>
      <c r="LSM3" s="9"/>
      <c r="LSN3" s="9"/>
      <c r="LSO3" s="9"/>
      <c r="LSP3" s="9"/>
      <c r="LSQ3" s="9"/>
      <c r="LSR3" s="9"/>
      <c r="LSS3" s="9"/>
      <c r="LST3" s="9"/>
      <c r="LSU3" s="9"/>
      <c r="LSV3" s="9"/>
      <c r="LSW3" s="9"/>
      <c r="LSX3" s="9"/>
      <c r="LSY3" s="9"/>
      <c r="LSZ3" s="9"/>
      <c r="LTA3" s="9"/>
      <c r="LTB3" s="9"/>
      <c r="LTC3" s="9"/>
      <c r="LTD3" s="9"/>
      <c r="LTE3" s="9"/>
      <c r="LTF3" s="9"/>
      <c r="LTG3" s="9"/>
      <c r="LTH3" s="9"/>
      <c r="LTI3" s="9"/>
      <c r="LTJ3" s="9"/>
      <c r="LTK3" s="9"/>
      <c r="LTL3" s="9"/>
      <c r="LTM3" s="9"/>
      <c r="LTN3" s="9"/>
      <c r="LTO3" s="9"/>
      <c r="LTP3" s="9"/>
      <c r="LTQ3" s="9"/>
      <c r="LTR3" s="9"/>
      <c r="LTS3" s="9"/>
      <c r="LTT3" s="9"/>
      <c r="LTU3" s="9"/>
      <c r="LTV3" s="9"/>
      <c r="LTW3" s="9"/>
      <c r="LTX3" s="9"/>
      <c r="LTY3" s="9"/>
      <c r="LTZ3" s="9"/>
      <c r="LUA3" s="9"/>
      <c r="LUB3" s="9"/>
      <c r="LUC3" s="9"/>
      <c r="LUD3" s="9"/>
      <c r="LUE3" s="9"/>
      <c r="LUF3" s="9"/>
      <c r="LUG3" s="9"/>
      <c r="LUH3" s="9"/>
      <c r="LUI3" s="9"/>
      <c r="LUJ3" s="9"/>
      <c r="LUK3" s="9"/>
      <c r="LUL3" s="9"/>
      <c r="LUM3" s="9"/>
      <c r="LUN3" s="9"/>
      <c r="LUO3" s="9"/>
      <c r="LUP3" s="9"/>
      <c r="LUQ3" s="9"/>
      <c r="LUR3" s="9"/>
      <c r="LUS3" s="9"/>
      <c r="LUT3" s="9"/>
      <c r="LUU3" s="9"/>
      <c r="LUV3" s="9"/>
      <c r="LUW3" s="9"/>
      <c r="LUX3" s="9"/>
      <c r="LUY3" s="9"/>
      <c r="LUZ3" s="9"/>
      <c r="LVA3" s="9"/>
      <c r="LVB3" s="9"/>
      <c r="LVC3" s="9"/>
      <c r="LVD3" s="9"/>
      <c r="LVE3" s="9"/>
      <c r="LVF3" s="9"/>
      <c r="LVG3" s="9"/>
      <c r="LVH3" s="9"/>
      <c r="LVI3" s="9"/>
      <c r="LVJ3" s="9"/>
      <c r="LVK3" s="9"/>
      <c r="LVL3" s="9"/>
      <c r="LVM3" s="9"/>
      <c r="LVN3" s="9"/>
      <c r="LVO3" s="9"/>
      <c r="LVP3" s="9"/>
      <c r="LVQ3" s="9"/>
      <c r="LVR3" s="9"/>
      <c r="LVS3" s="9"/>
      <c r="LVT3" s="9"/>
      <c r="LVU3" s="9"/>
      <c r="LVV3" s="9"/>
      <c r="LVW3" s="9"/>
      <c r="LVX3" s="9"/>
      <c r="LVY3" s="9"/>
      <c r="LVZ3" s="9"/>
      <c r="LWA3" s="9"/>
      <c r="LWB3" s="9"/>
      <c r="LWC3" s="9"/>
      <c r="LWD3" s="9"/>
      <c r="LWE3" s="9"/>
      <c r="LWF3" s="9"/>
      <c r="LWG3" s="9"/>
      <c r="LWH3" s="9"/>
      <c r="LWI3" s="9"/>
      <c r="LWJ3" s="9"/>
      <c r="LWK3" s="9"/>
      <c r="LWL3" s="9"/>
      <c r="LWM3" s="9"/>
      <c r="LWN3" s="9"/>
      <c r="LWO3" s="9"/>
      <c r="LWP3" s="9"/>
      <c r="LWQ3" s="9"/>
      <c r="LWR3" s="9"/>
      <c r="LWS3" s="9"/>
      <c r="LWT3" s="9"/>
      <c r="LWU3" s="9"/>
      <c r="LWV3" s="9"/>
      <c r="LWW3" s="9"/>
      <c r="LWX3" s="9"/>
      <c r="LWY3" s="9"/>
      <c r="LWZ3" s="9"/>
      <c r="LXA3" s="9"/>
      <c r="LXB3" s="9"/>
      <c r="LXC3" s="9"/>
      <c r="LXD3" s="9"/>
      <c r="LXE3" s="9"/>
      <c r="LXF3" s="9"/>
      <c r="LXG3" s="9"/>
      <c r="LXH3" s="9"/>
      <c r="LXI3" s="9"/>
      <c r="LXJ3" s="9"/>
      <c r="LXK3" s="9"/>
      <c r="LXL3" s="9"/>
      <c r="LXM3" s="9"/>
      <c r="LXN3" s="9"/>
      <c r="LXO3" s="9"/>
      <c r="LXP3" s="9"/>
      <c r="LXQ3" s="9"/>
      <c r="LXR3" s="9"/>
      <c r="LXS3" s="9"/>
      <c r="LXT3" s="9"/>
      <c r="LXU3" s="9"/>
      <c r="LXV3" s="9"/>
      <c r="LXW3" s="9"/>
      <c r="LXX3" s="9"/>
      <c r="LXY3" s="9"/>
      <c r="LXZ3" s="9"/>
      <c r="LYA3" s="9"/>
      <c r="LYB3" s="9"/>
      <c r="LYC3" s="9"/>
      <c r="LYD3" s="9"/>
      <c r="LYE3" s="9"/>
      <c r="LYF3" s="9"/>
      <c r="LYG3" s="9"/>
      <c r="LYH3" s="9"/>
      <c r="LYI3" s="9"/>
      <c r="LYJ3" s="9"/>
      <c r="LYK3" s="9"/>
      <c r="LYL3" s="9"/>
      <c r="LYM3" s="9"/>
      <c r="LYN3" s="9"/>
      <c r="LYO3" s="9"/>
      <c r="LYP3" s="9"/>
      <c r="LYQ3" s="9"/>
      <c r="LYR3" s="9"/>
      <c r="LYS3" s="9"/>
      <c r="LYT3" s="9"/>
      <c r="LYU3" s="9"/>
      <c r="LYV3" s="9"/>
      <c r="LYW3" s="9"/>
      <c r="LYX3" s="9"/>
      <c r="LYY3" s="9"/>
      <c r="LYZ3" s="9"/>
      <c r="LZA3" s="9"/>
      <c r="LZB3" s="9"/>
      <c r="LZC3" s="9"/>
      <c r="LZD3" s="9"/>
      <c r="LZE3" s="9"/>
      <c r="LZF3" s="9"/>
      <c r="LZG3" s="9"/>
      <c r="LZH3" s="9"/>
      <c r="LZI3" s="9"/>
      <c r="LZJ3" s="9"/>
      <c r="LZK3" s="9"/>
      <c r="LZL3" s="9"/>
      <c r="LZM3" s="9"/>
      <c r="LZN3" s="9"/>
      <c r="LZO3" s="9"/>
      <c r="LZP3" s="9"/>
      <c r="LZQ3" s="9"/>
      <c r="LZR3" s="9"/>
      <c r="LZS3" s="9"/>
      <c r="LZT3" s="9"/>
      <c r="LZU3" s="9"/>
      <c r="LZV3" s="9"/>
      <c r="LZW3" s="9"/>
      <c r="LZX3" s="9"/>
      <c r="LZY3" s="9"/>
      <c r="LZZ3" s="9"/>
      <c r="MAA3" s="9"/>
      <c r="MAB3" s="9"/>
      <c r="MAC3" s="9"/>
      <c r="MAD3" s="9"/>
      <c r="MAE3" s="9"/>
      <c r="MAF3" s="9"/>
      <c r="MAG3" s="9"/>
      <c r="MAH3" s="9"/>
      <c r="MAI3" s="9"/>
      <c r="MAJ3" s="9"/>
      <c r="MAK3" s="9"/>
      <c r="MAL3" s="9"/>
      <c r="MAM3" s="9"/>
      <c r="MAN3" s="9"/>
      <c r="MAO3" s="9"/>
      <c r="MAP3" s="9"/>
      <c r="MAQ3" s="9"/>
      <c r="MAR3" s="9"/>
      <c r="MAS3" s="9"/>
      <c r="MAT3" s="9"/>
      <c r="MAU3" s="9"/>
      <c r="MAV3" s="9"/>
      <c r="MAW3" s="9"/>
      <c r="MAX3" s="9"/>
      <c r="MAY3" s="9"/>
      <c r="MAZ3" s="9"/>
      <c r="MBA3" s="9"/>
      <c r="MBB3" s="9"/>
      <c r="MBC3" s="9"/>
      <c r="MBD3" s="9"/>
      <c r="MBE3" s="9"/>
      <c r="MBF3" s="9"/>
      <c r="MBG3" s="9"/>
      <c r="MBH3" s="9"/>
      <c r="MBI3" s="9"/>
      <c r="MBJ3" s="9"/>
      <c r="MBK3" s="9"/>
      <c r="MBL3" s="9"/>
      <c r="MBM3" s="9"/>
      <c r="MBN3" s="9"/>
      <c r="MBO3" s="9"/>
      <c r="MBP3" s="9"/>
      <c r="MBQ3" s="9"/>
      <c r="MBR3" s="9"/>
      <c r="MBS3" s="9"/>
      <c r="MBT3" s="9"/>
      <c r="MBU3" s="9"/>
      <c r="MBV3" s="9"/>
      <c r="MBW3" s="9"/>
      <c r="MBX3" s="9"/>
      <c r="MBY3" s="9"/>
      <c r="MBZ3" s="9"/>
      <c r="MCA3" s="9"/>
      <c r="MCB3" s="9"/>
      <c r="MCC3" s="9"/>
      <c r="MCD3" s="9"/>
      <c r="MCE3" s="9"/>
      <c r="MCF3" s="9"/>
      <c r="MCG3" s="9"/>
      <c r="MCH3" s="9"/>
      <c r="MCI3" s="9"/>
      <c r="MCJ3" s="9"/>
      <c r="MCK3" s="9"/>
      <c r="MCL3" s="9"/>
      <c r="MCM3" s="9"/>
      <c r="MCN3" s="9"/>
      <c r="MCO3" s="9"/>
      <c r="MCP3" s="9"/>
      <c r="MCQ3" s="9"/>
      <c r="MCR3" s="9"/>
      <c r="MCS3" s="9"/>
      <c r="MCT3" s="9"/>
      <c r="MCU3" s="9"/>
      <c r="MCV3" s="9"/>
      <c r="MCW3" s="9"/>
      <c r="MCX3" s="9"/>
      <c r="MCY3" s="9"/>
      <c r="MCZ3" s="9"/>
      <c r="MDA3" s="9"/>
      <c r="MDB3" s="9"/>
      <c r="MDC3" s="9"/>
      <c r="MDD3" s="9"/>
      <c r="MDE3" s="9"/>
      <c r="MDF3" s="9"/>
      <c r="MDG3" s="9"/>
      <c r="MDH3" s="9"/>
      <c r="MDI3" s="9"/>
      <c r="MDJ3" s="9"/>
      <c r="MDK3" s="9"/>
      <c r="MDL3" s="9"/>
      <c r="MDM3" s="9"/>
      <c r="MDN3" s="9"/>
      <c r="MDO3" s="9"/>
      <c r="MDP3" s="9"/>
      <c r="MDQ3" s="9"/>
      <c r="MDR3" s="9"/>
      <c r="MDS3" s="9"/>
      <c r="MDT3" s="9"/>
      <c r="MDU3" s="9"/>
      <c r="MDV3" s="9"/>
      <c r="MDW3" s="9"/>
      <c r="MDX3" s="9"/>
      <c r="MDY3" s="9"/>
      <c r="MDZ3" s="9"/>
      <c r="MEA3" s="9"/>
      <c r="MEB3" s="9"/>
      <c r="MEC3" s="9"/>
      <c r="MED3" s="9"/>
      <c r="MEE3" s="9"/>
      <c r="MEF3" s="9"/>
      <c r="MEG3" s="9"/>
      <c r="MEH3" s="9"/>
      <c r="MEI3" s="9"/>
      <c r="MEJ3" s="9"/>
      <c r="MEK3" s="9"/>
      <c r="MEL3" s="9"/>
      <c r="MEM3" s="9"/>
      <c r="MEN3" s="9"/>
      <c r="MEO3" s="9"/>
      <c r="MEP3" s="9"/>
      <c r="MEQ3" s="9"/>
      <c r="MER3" s="9"/>
      <c r="MES3" s="9"/>
      <c r="MET3" s="9"/>
      <c r="MEU3" s="9"/>
      <c r="MEV3" s="9"/>
      <c r="MEW3" s="9"/>
      <c r="MEX3" s="9"/>
      <c r="MEY3" s="9"/>
      <c r="MEZ3" s="9"/>
      <c r="MFA3" s="9"/>
      <c r="MFB3" s="9"/>
      <c r="MFC3" s="9"/>
      <c r="MFD3" s="9"/>
      <c r="MFE3" s="9"/>
      <c r="MFF3" s="9"/>
      <c r="MFG3" s="9"/>
      <c r="MFH3" s="9"/>
      <c r="MFI3" s="9"/>
      <c r="MFJ3" s="9"/>
      <c r="MFK3" s="9"/>
      <c r="MFL3" s="9"/>
      <c r="MFM3" s="9"/>
      <c r="MFN3" s="9"/>
      <c r="MFO3" s="9"/>
      <c r="MFP3" s="9"/>
      <c r="MFQ3" s="9"/>
      <c r="MFR3" s="9"/>
      <c r="MFS3" s="9"/>
      <c r="MFT3" s="9"/>
      <c r="MFU3" s="9"/>
      <c r="MFV3" s="9"/>
      <c r="MFW3" s="9"/>
      <c r="MFX3" s="9"/>
      <c r="MFY3" s="9"/>
      <c r="MFZ3" s="9"/>
      <c r="MGA3" s="9"/>
      <c r="MGB3" s="9"/>
      <c r="MGC3" s="9"/>
      <c r="MGD3" s="9"/>
      <c r="MGE3" s="9"/>
      <c r="MGF3" s="9"/>
      <c r="MGG3" s="9"/>
      <c r="MGH3" s="9"/>
      <c r="MGI3" s="9"/>
      <c r="MGJ3" s="9"/>
      <c r="MGK3" s="9"/>
      <c r="MGL3" s="9"/>
      <c r="MGM3" s="9"/>
      <c r="MGN3" s="9"/>
      <c r="MGO3" s="9"/>
      <c r="MGP3" s="9"/>
      <c r="MGQ3" s="9"/>
      <c r="MGR3" s="9"/>
      <c r="MGS3" s="9"/>
      <c r="MGT3" s="9"/>
      <c r="MGU3" s="9"/>
      <c r="MGV3" s="9"/>
      <c r="MGW3" s="9"/>
      <c r="MGX3" s="9"/>
      <c r="MGY3" s="9"/>
      <c r="MGZ3" s="9"/>
      <c r="MHA3" s="9"/>
      <c r="MHB3" s="9"/>
      <c r="MHC3" s="9"/>
      <c r="MHD3" s="9"/>
      <c r="MHE3" s="9"/>
      <c r="MHF3" s="9"/>
      <c r="MHG3" s="9"/>
      <c r="MHH3" s="9"/>
      <c r="MHI3" s="9"/>
      <c r="MHJ3" s="9"/>
      <c r="MHK3" s="9"/>
      <c r="MHL3" s="9"/>
      <c r="MHM3" s="9"/>
      <c r="MHN3" s="9"/>
      <c r="MHO3" s="9"/>
      <c r="MHP3" s="9"/>
      <c r="MHQ3" s="9"/>
      <c r="MHR3" s="9"/>
      <c r="MHS3" s="9"/>
      <c r="MHT3" s="9"/>
      <c r="MHU3" s="9"/>
      <c r="MHV3" s="9"/>
      <c r="MHW3" s="9"/>
      <c r="MHX3" s="9"/>
      <c r="MHY3" s="9"/>
      <c r="MHZ3" s="9"/>
      <c r="MIA3" s="9"/>
      <c r="MIB3" s="9"/>
      <c r="MIC3" s="9"/>
      <c r="MID3" s="9"/>
      <c r="MIE3" s="9"/>
      <c r="MIF3" s="9"/>
      <c r="MIG3" s="9"/>
      <c r="MIH3" s="9"/>
      <c r="MII3" s="9"/>
      <c r="MIJ3" s="9"/>
      <c r="MIK3" s="9"/>
      <c r="MIL3" s="9"/>
      <c r="MIM3" s="9"/>
      <c r="MIN3" s="9"/>
      <c r="MIO3" s="9"/>
      <c r="MIP3" s="9"/>
      <c r="MIQ3" s="9"/>
      <c r="MIR3" s="9"/>
      <c r="MIS3" s="9"/>
      <c r="MIT3" s="9"/>
      <c r="MIU3" s="9"/>
      <c r="MIV3" s="9"/>
      <c r="MIW3" s="9"/>
      <c r="MIX3" s="9"/>
      <c r="MIY3" s="9"/>
      <c r="MIZ3" s="9"/>
      <c r="MJA3" s="9"/>
      <c r="MJB3" s="9"/>
      <c r="MJC3" s="9"/>
      <c r="MJD3" s="9"/>
      <c r="MJE3" s="9"/>
      <c r="MJF3" s="9"/>
      <c r="MJG3" s="9"/>
      <c r="MJH3" s="9"/>
      <c r="MJI3" s="9"/>
      <c r="MJJ3" s="9"/>
      <c r="MJK3" s="9"/>
      <c r="MJL3" s="9"/>
      <c r="MJM3" s="9"/>
      <c r="MJN3" s="9"/>
      <c r="MJO3" s="9"/>
      <c r="MJP3" s="9"/>
      <c r="MJQ3" s="9"/>
      <c r="MJR3" s="9"/>
      <c r="MJS3" s="9"/>
      <c r="MJT3" s="9"/>
      <c r="MJU3" s="9"/>
      <c r="MJV3" s="9"/>
      <c r="MJW3" s="9"/>
      <c r="MJX3" s="9"/>
      <c r="MJY3" s="9"/>
      <c r="MJZ3" s="9"/>
      <c r="MKA3" s="9"/>
      <c r="MKB3" s="9"/>
      <c r="MKC3" s="9"/>
      <c r="MKD3" s="9"/>
      <c r="MKE3" s="9"/>
      <c r="MKF3" s="9"/>
      <c r="MKG3" s="9"/>
      <c r="MKH3" s="9"/>
      <c r="MKI3" s="9"/>
      <c r="MKJ3" s="9"/>
      <c r="MKK3" s="9"/>
      <c r="MKL3" s="9"/>
      <c r="MKM3" s="9"/>
      <c r="MKN3" s="9"/>
      <c r="MKO3" s="9"/>
      <c r="MKP3" s="9"/>
      <c r="MKQ3" s="9"/>
      <c r="MKR3" s="9"/>
      <c r="MKS3" s="9"/>
      <c r="MKT3" s="9"/>
      <c r="MKU3" s="9"/>
      <c r="MKV3" s="9"/>
      <c r="MKW3" s="9"/>
      <c r="MKX3" s="9"/>
      <c r="MKY3" s="9"/>
      <c r="MKZ3" s="9"/>
      <c r="MLA3" s="9"/>
      <c r="MLB3" s="9"/>
      <c r="MLC3" s="9"/>
      <c r="MLD3" s="9"/>
      <c r="MLE3" s="9"/>
      <c r="MLF3" s="9"/>
      <c r="MLG3" s="9"/>
      <c r="MLH3" s="9"/>
      <c r="MLI3" s="9"/>
      <c r="MLJ3" s="9"/>
      <c r="MLK3" s="9"/>
      <c r="MLL3" s="9"/>
      <c r="MLM3" s="9"/>
      <c r="MLN3" s="9"/>
      <c r="MLO3" s="9"/>
      <c r="MLP3" s="9"/>
      <c r="MLQ3" s="9"/>
      <c r="MLR3" s="9"/>
      <c r="MLS3" s="9"/>
      <c r="MLT3" s="9"/>
      <c r="MLU3" s="9"/>
      <c r="MLV3" s="9"/>
      <c r="MLW3" s="9"/>
      <c r="MLX3" s="9"/>
      <c r="MLY3" s="9"/>
      <c r="MLZ3" s="9"/>
      <c r="MMA3" s="9"/>
      <c r="MMB3" s="9"/>
      <c r="MMC3" s="9"/>
      <c r="MMD3" s="9"/>
      <c r="MME3" s="9"/>
      <c r="MMF3" s="9"/>
      <c r="MMG3" s="9"/>
      <c r="MMH3" s="9"/>
      <c r="MMI3" s="9"/>
      <c r="MMJ3" s="9"/>
      <c r="MMK3" s="9"/>
      <c r="MML3" s="9"/>
      <c r="MMM3" s="9"/>
      <c r="MMN3" s="9"/>
      <c r="MMO3" s="9"/>
      <c r="MMP3" s="9"/>
      <c r="MMQ3" s="9"/>
      <c r="MMR3" s="9"/>
      <c r="MMS3" s="9"/>
      <c r="MMT3" s="9"/>
      <c r="MMU3" s="9"/>
      <c r="MMV3" s="9"/>
      <c r="MMW3" s="9"/>
      <c r="MMX3" s="9"/>
      <c r="MMY3" s="9"/>
      <c r="MMZ3" s="9"/>
      <c r="MNA3" s="9"/>
      <c r="MNB3" s="9"/>
      <c r="MNC3" s="9"/>
      <c r="MND3" s="9"/>
      <c r="MNE3" s="9"/>
      <c r="MNF3" s="9"/>
      <c r="MNG3" s="9"/>
      <c r="MNH3" s="9"/>
      <c r="MNI3" s="9"/>
      <c r="MNJ3" s="9"/>
      <c r="MNK3" s="9"/>
      <c r="MNL3" s="9"/>
      <c r="MNM3" s="9"/>
      <c r="MNN3" s="9"/>
      <c r="MNO3" s="9"/>
      <c r="MNP3" s="9"/>
      <c r="MNQ3" s="9"/>
      <c r="MNR3" s="9"/>
      <c r="MNS3" s="9"/>
      <c r="MNT3" s="9"/>
      <c r="MNU3" s="9"/>
      <c r="MNV3" s="9"/>
      <c r="MNW3" s="9"/>
      <c r="MNX3" s="9"/>
      <c r="MNY3" s="9"/>
      <c r="MNZ3" s="9"/>
      <c r="MOA3" s="9"/>
      <c r="MOB3" s="9"/>
      <c r="MOC3" s="9"/>
      <c r="MOD3" s="9"/>
      <c r="MOE3" s="9"/>
      <c r="MOF3" s="9"/>
      <c r="MOG3" s="9"/>
      <c r="MOH3" s="9"/>
      <c r="MOI3" s="9"/>
      <c r="MOJ3" s="9"/>
      <c r="MOK3" s="9"/>
      <c r="MOL3" s="9"/>
      <c r="MOM3" s="9"/>
      <c r="MON3" s="9"/>
      <c r="MOO3" s="9"/>
      <c r="MOP3" s="9"/>
      <c r="MOQ3" s="9"/>
      <c r="MOR3" s="9"/>
      <c r="MOS3" s="9"/>
      <c r="MOT3" s="9"/>
      <c r="MOU3" s="9"/>
      <c r="MOV3" s="9"/>
      <c r="MOW3" s="9"/>
      <c r="MOX3" s="9"/>
      <c r="MOY3" s="9"/>
      <c r="MOZ3" s="9"/>
      <c r="MPA3" s="9"/>
      <c r="MPB3" s="9"/>
      <c r="MPC3" s="9"/>
      <c r="MPD3" s="9"/>
      <c r="MPE3" s="9"/>
      <c r="MPF3" s="9"/>
      <c r="MPG3" s="9"/>
      <c r="MPH3" s="9"/>
      <c r="MPI3" s="9"/>
      <c r="MPJ3" s="9"/>
      <c r="MPK3" s="9"/>
      <c r="MPL3" s="9"/>
      <c r="MPM3" s="9"/>
      <c r="MPN3" s="9"/>
      <c r="MPO3" s="9"/>
      <c r="MPP3" s="9"/>
      <c r="MPQ3" s="9"/>
      <c r="MPR3" s="9"/>
      <c r="MPS3" s="9"/>
      <c r="MPT3" s="9"/>
      <c r="MPU3" s="9"/>
      <c r="MPV3" s="9"/>
      <c r="MPW3" s="9"/>
      <c r="MPX3" s="9"/>
      <c r="MPY3" s="9"/>
      <c r="MPZ3" s="9"/>
      <c r="MQA3" s="9"/>
      <c r="MQB3" s="9"/>
      <c r="MQC3" s="9"/>
      <c r="MQD3" s="9"/>
      <c r="MQE3" s="9"/>
      <c r="MQF3" s="9"/>
      <c r="MQG3" s="9"/>
      <c r="MQH3" s="9"/>
      <c r="MQI3" s="9"/>
      <c r="MQJ3" s="9"/>
      <c r="MQK3" s="9"/>
      <c r="MQL3" s="9"/>
      <c r="MQM3" s="9"/>
      <c r="MQN3" s="9"/>
      <c r="MQO3" s="9"/>
      <c r="MQP3" s="9"/>
      <c r="MQQ3" s="9"/>
      <c r="MQR3" s="9"/>
      <c r="MQS3" s="9"/>
      <c r="MQT3" s="9"/>
      <c r="MQU3" s="9"/>
      <c r="MQV3" s="9"/>
      <c r="MQW3" s="9"/>
      <c r="MQX3" s="9"/>
      <c r="MQY3" s="9"/>
      <c r="MQZ3" s="9"/>
      <c r="MRA3" s="9"/>
      <c r="MRB3" s="9"/>
      <c r="MRC3" s="9"/>
      <c r="MRD3" s="9"/>
      <c r="MRE3" s="9"/>
      <c r="MRF3" s="9"/>
      <c r="MRG3" s="9"/>
      <c r="MRH3" s="9"/>
      <c r="MRI3" s="9"/>
      <c r="MRJ3" s="9"/>
      <c r="MRK3" s="9"/>
      <c r="MRL3" s="9"/>
      <c r="MRM3" s="9"/>
      <c r="MRN3" s="9"/>
      <c r="MRO3" s="9"/>
      <c r="MRP3" s="9"/>
      <c r="MRQ3" s="9"/>
      <c r="MRR3" s="9"/>
      <c r="MRS3" s="9"/>
      <c r="MRT3" s="9"/>
      <c r="MRU3" s="9"/>
      <c r="MRV3" s="9"/>
      <c r="MRW3" s="9"/>
      <c r="MRX3" s="9"/>
      <c r="MRY3" s="9"/>
      <c r="MRZ3" s="9"/>
      <c r="MSA3" s="9"/>
      <c r="MSB3" s="9"/>
      <c r="MSC3" s="9"/>
      <c r="MSD3" s="9"/>
      <c r="MSE3" s="9"/>
      <c r="MSF3" s="9"/>
      <c r="MSG3" s="9"/>
      <c r="MSH3" s="9"/>
      <c r="MSI3" s="9"/>
      <c r="MSJ3" s="9"/>
      <c r="MSK3" s="9"/>
      <c r="MSL3" s="9"/>
      <c r="MSM3" s="9"/>
      <c r="MSN3" s="9"/>
      <c r="MSO3" s="9"/>
      <c r="MSP3" s="9"/>
      <c r="MSQ3" s="9"/>
      <c r="MSR3" s="9"/>
      <c r="MSS3" s="9"/>
      <c r="MST3" s="9"/>
      <c r="MSU3" s="9"/>
      <c r="MSV3" s="9"/>
      <c r="MSW3" s="9"/>
      <c r="MSX3" s="9"/>
      <c r="MSY3" s="9"/>
      <c r="MSZ3" s="9"/>
      <c r="MTA3" s="9"/>
      <c r="MTB3" s="9"/>
      <c r="MTC3" s="9"/>
      <c r="MTD3" s="9"/>
      <c r="MTE3" s="9"/>
      <c r="MTF3" s="9"/>
      <c r="MTG3" s="9"/>
      <c r="MTH3" s="9"/>
      <c r="MTI3" s="9"/>
      <c r="MTJ3" s="9"/>
      <c r="MTK3" s="9"/>
      <c r="MTL3" s="9"/>
      <c r="MTM3" s="9"/>
      <c r="MTN3" s="9"/>
      <c r="MTO3" s="9"/>
      <c r="MTP3" s="9"/>
      <c r="MTQ3" s="9"/>
      <c r="MTR3" s="9"/>
      <c r="MTS3" s="9"/>
      <c r="MTT3" s="9"/>
      <c r="MTU3" s="9"/>
      <c r="MTV3" s="9"/>
      <c r="MTW3" s="9"/>
      <c r="MTX3" s="9"/>
      <c r="MTY3" s="9"/>
      <c r="MTZ3" s="9"/>
      <c r="MUA3" s="9"/>
      <c r="MUB3" s="9"/>
      <c r="MUC3" s="9"/>
      <c r="MUD3" s="9"/>
      <c r="MUE3" s="9"/>
      <c r="MUF3" s="9"/>
      <c r="MUG3" s="9"/>
      <c r="MUH3" s="9"/>
      <c r="MUI3" s="9"/>
      <c r="MUJ3" s="9"/>
      <c r="MUK3" s="9"/>
      <c r="MUL3" s="9"/>
      <c r="MUM3" s="9"/>
      <c r="MUN3" s="9"/>
      <c r="MUO3" s="9"/>
      <c r="MUP3" s="9"/>
      <c r="MUQ3" s="9"/>
      <c r="MUR3" s="9"/>
      <c r="MUS3" s="9"/>
      <c r="MUT3" s="9"/>
      <c r="MUU3" s="9"/>
      <c r="MUV3" s="9"/>
      <c r="MUW3" s="9"/>
      <c r="MUX3" s="9"/>
      <c r="MUY3" s="9"/>
      <c r="MUZ3" s="9"/>
      <c r="MVA3" s="9"/>
      <c r="MVB3" s="9"/>
      <c r="MVC3" s="9"/>
      <c r="MVD3" s="9"/>
      <c r="MVE3" s="9"/>
      <c r="MVF3" s="9"/>
      <c r="MVG3" s="9"/>
      <c r="MVH3" s="9"/>
      <c r="MVI3" s="9"/>
      <c r="MVJ3" s="9"/>
      <c r="MVK3" s="9"/>
      <c r="MVL3" s="9"/>
      <c r="MVM3" s="9"/>
      <c r="MVN3" s="9"/>
      <c r="MVO3" s="9"/>
      <c r="MVP3" s="9"/>
      <c r="MVQ3" s="9"/>
      <c r="MVR3" s="9"/>
      <c r="MVS3" s="9"/>
      <c r="MVT3" s="9"/>
      <c r="MVU3" s="9"/>
      <c r="MVV3" s="9"/>
      <c r="MVW3" s="9"/>
      <c r="MVX3" s="9"/>
      <c r="MVY3" s="9"/>
      <c r="MVZ3" s="9"/>
      <c r="MWA3" s="9"/>
      <c r="MWB3" s="9"/>
      <c r="MWC3" s="9"/>
      <c r="MWD3" s="9"/>
      <c r="MWE3" s="9"/>
      <c r="MWF3" s="9"/>
      <c r="MWG3" s="9"/>
      <c r="MWH3" s="9"/>
      <c r="MWI3" s="9"/>
      <c r="MWJ3" s="9"/>
      <c r="MWK3" s="9"/>
      <c r="MWL3" s="9"/>
      <c r="MWM3" s="9"/>
      <c r="MWN3" s="9"/>
      <c r="MWO3" s="9"/>
      <c r="MWP3" s="9"/>
      <c r="MWQ3" s="9"/>
      <c r="MWR3" s="9"/>
      <c r="MWS3" s="9"/>
      <c r="MWT3" s="9"/>
      <c r="MWU3" s="9"/>
      <c r="MWV3" s="9"/>
      <c r="MWW3" s="9"/>
      <c r="MWX3" s="9"/>
      <c r="MWY3" s="9"/>
      <c r="MWZ3" s="9"/>
      <c r="MXA3" s="9"/>
      <c r="MXB3" s="9"/>
      <c r="MXC3" s="9"/>
      <c r="MXD3" s="9"/>
      <c r="MXE3" s="9"/>
      <c r="MXF3" s="9"/>
      <c r="MXG3" s="9"/>
      <c r="MXH3" s="9"/>
      <c r="MXI3" s="9"/>
      <c r="MXJ3" s="9"/>
      <c r="MXK3" s="9"/>
      <c r="MXL3" s="9"/>
      <c r="MXM3" s="9"/>
      <c r="MXN3" s="9"/>
      <c r="MXO3" s="9"/>
      <c r="MXP3" s="9"/>
      <c r="MXQ3" s="9"/>
      <c r="MXR3" s="9"/>
      <c r="MXS3" s="9"/>
      <c r="MXT3" s="9"/>
      <c r="MXU3" s="9"/>
      <c r="MXV3" s="9"/>
      <c r="MXW3" s="9"/>
      <c r="MXX3" s="9"/>
      <c r="MXY3" s="9"/>
      <c r="MXZ3" s="9"/>
      <c r="MYA3" s="9"/>
      <c r="MYB3" s="9"/>
      <c r="MYC3" s="9"/>
      <c r="MYD3" s="9"/>
      <c r="MYE3" s="9"/>
      <c r="MYF3" s="9"/>
      <c r="MYG3" s="9"/>
      <c r="MYH3" s="9"/>
      <c r="MYI3" s="9"/>
      <c r="MYJ3" s="9"/>
      <c r="MYK3" s="9"/>
      <c r="MYL3" s="9"/>
      <c r="MYM3" s="9"/>
      <c r="MYN3" s="9"/>
      <c r="MYO3" s="9"/>
      <c r="MYP3" s="9"/>
      <c r="MYQ3" s="9"/>
      <c r="MYR3" s="9"/>
      <c r="MYS3" s="9"/>
      <c r="MYT3" s="9"/>
      <c r="MYU3" s="9"/>
      <c r="MYV3" s="9"/>
      <c r="MYW3" s="9"/>
      <c r="MYX3" s="9"/>
      <c r="MYY3" s="9"/>
      <c r="MYZ3" s="9"/>
      <c r="MZA3" s="9"/>
      <c r="MZB3" s="9"/>
      <c r="MZC3" s="9"/>
      <c r="MZD3" s="9"/>
      <c r="MZE3" s="9"/>
      <c r="MZF3" s="9"/>
      <c r="MZG3" s="9"/>
      <c r="MZH3" s="9"/>
      <c r="MZI3" s="9"/>
      <c r="MZJ3" s="9"/>
      <c r="MZK3" s="9"/>
      <c r="MZL3" s="9"/>
      <c r="MZM3" s="9"/>
      <c r="MZN3" s="9"/>
      <c r="MZO3" s="9"/>
      <c r="MZP3" s="9"/>
      <c r="MZQ3" s="9"/>
      <c r="MZR3" s="9"/>
      <c r="MZS3" s="9"/>
      <c r="MZT3" s="9"/>
      <c r="MZU3" s="9"/>
      <c r="MZV3" s="9"/>
      <c r="MZW3" s="9"/>
      <c r="MZX3" s="9"/>
      <c r="MZY3" s="9"/>
      <c r="MZZ3" s="9"/>
      <c r="NAA3" s="9"/>
      <c r="NAB3" s="9"/>
      <c r="NAC3" s="9"/>
      <c r="NAD3" s="9"/>
      <c r="NAE3" s="9"/>
      <c r="NAF3" s="9"/>
      <c r="NAG3" s="9"/>
      <c r="NAH3" s="9"/>
      <c r="NAI3" s="9"/>
      <c r="NAJ3" s="9"/>
      <c r="NAK3" s="9"/>
      <c r="NAL3" s="9"/>
      <c r="NAM3" s="9"/>
      <c r="NAN3" s="9"/>
      <c r="NAO3" s="9"/>
      <c r="NAP3" s="9"/>
      <c r="NAQ3" s="9"/>
      <c r="NAR3" s="9"/>
      <c r="NAS3" s="9"/>
      <c r="NAT3" s="9"/>
      <c r="NAU3" s="9"/>
      <c r="NAV3" s="9"/>
      <c r="NAW3" s="9"/>
      <c r="NAX3" s="9"/>
      <c r="NAY3" s="9"/>
      <c r="NAZ3" s="9"/>
      <c r="NBA3" s="9"/>
      <c r="NBB3" s="9"/>
      <c r="NBC3" s="9"/>
      <c r="NBD3" s="9"/>
      <c r="NBE3" s="9"/>
      <c r="NBF3" s="9"/>
      <c r="NBG3" s="9"/>
      <c r="NBH3" s="9"/>
      <c r="NBI3" s="9"/>
      <c r="NBJ3" s="9"/>
      <c r="NBK3" s="9"/>
      <c r="NBL3" s="9"/>
      <c r="NBM3" s="9"/>
      <c r="NBN3" s="9"/>
      <c r="NBO3" s="9"/>
      <c r="NBP3" s="9"/>
      <c r="NBQ3" s="9"/>
      <c r="NBR3" s="9"/>
      <c r="NBS3" s="9"/>
      <c r="NBT3" s="9"/>
      <c r="NBU3" s="9"/>
      <c r="NBV3" s="9"/>
      <c r="NBW3" s="9"/>
      <c r="NBX3" s="9"/>
      <c r="NBY3" s="9"/>
      <c r="NBZ3" s="9"/>
      <c r="NCA3" s="9"/>
      <c r="NCB3" s="9"/>
      <c r="NCC3" s="9"/>
      <c r="NCD3" s="9"/>
      <c r="NCE3" s="9"/>
      <c r="NCF3" s="9"/>
      <c r="NCG3" s="9"/>
      <c r="NCH3" s="9"/>
      <c r="NCI3" s="9"/>
      <c r="NCJ3" s="9"/>
      <c r="NCK3" s="9"/>
      <c r="NCL3" s="9"/>
      <c r="NCM3" s="9"/>
      <c r="NCN3" s="9"/>
      <c r="NCO3" s="9"/>
      <c r="NCP3" s="9"/>
      <c r="NCQ3" s="9"/>
      <c r="NCR3" s="9"/>
      <c r="NCS3" s="9"/>
      <c r="NCT3" s="9"/>
      <c r="NCU3" s="9"/>
      <c r="NCV3" s="9"/>
      <c r="NCW3" s="9"/>
      <c r="NCX3" s="9"/>
      <c r="NCY3" s="9"/>
      <c r="NCZ3" s="9"/>
      <c r="NDA3" s="9"/>
      <c r="NDB3" s="9"/>
      <c r="NDC3" s="9"/>
      <c r="NDD3" s="9"/>
      <c r="NDE3" s="9"/>
      <c r="NDF3" s="9"/>
      <c r="NDG3" s="9"/>
      <c r="NDH3" s="9"/>
      <c r="NDI3" s="9"/>
      <c r="NDJ3" s="9"/>
      <c r="NDK3" s="9"/>
      <c r="NDL3" s="9"/>
      <c r="NDM3" s="9"/>
      <c r="NDN3" s="9"/>
      <c r="NDO3" s="9"/>
      <c r="NDP3" s="9"/>
      <c r="NDQ3" s="9"/>
      <c r="NDR3" s="9"/>
      <c r="NDS3" s="9"/>
      <c r="NDT3" s="9"/>
      <c r="NDU3" s="9"/>
      <c r="NDV3" s="9"/>
      <c r="NDW3" s="9"/>
      <c r="NDX3" s="9"/>
      <c r="NDY3" s="9"/>
      <c r="NDZ3" s="9"/>
      <c r="NEA3" s="9"/>
      <c r="NEB3" s="9"/>
      <c r="NEC3" s="9"/>
      <c r="NED3" s="9"/>
      <c r="NEE3" s="9"/>
      <c r="NEF3" s="9"/>
      <c r="NEG3" s="9"/>
      <c r="NEH3" s="9"/>
      <c r="NEI3" s="9"/>
      <c r="NEJ3" s="9"/>
      <c r="NEK3" s="9"/>
      <c r="NEL3" s="9"/>
      <c r="NEM3" s="9"/>
      <c r="NEN3" s="9"/>
      <c r="NEO3" s="9"/>
      <c r="NEP3" s="9"/>
      <c r="NEQ3" s="9"/>
      <c r="NER3" s="9"/>
      <c r="NES3" s="9"/>
      <c r="NET3" s="9"/>
      <c r="NEU3" s="9"/>
      <c r="NEV3" s="9"/>
      <c r="NEW3" s="9"/>
      <c r="NEX3" s="9"/>
      <c r="NEY3" s="9"/>
      <c r="NEZ3" s="9"/>
      <c r="NFA3" s="9"/>
      <c r="NFB3" s="9"/>
      <c r="NFC3" s="9"/>
      <c r="NFD3" s="9"/>
      <c r="NFE3" s="9"/>
      <c r="NFF3" s="9"/>
      <c r="NFG3" s="9"/>
      <c r="NFH3" s="9"/>
      <c r="NFI3" s="9"/>
      <c r="NFJ3" s="9"/>
      <c r="NFK3" s="9"/>
      <c r="NFL3" s="9"/>
      <c r="NFM3" s="9"/>
      <c r="NFN3" s="9"/>
      <c r="NFO3" s="9"/>
      <c r="NFP3" s="9"/>
      <c r="NFQ3" s="9"/>
      <c r="NFR3" s="9"/>
      <c r="NFS3" s="9"/>
      <c r="NFT3" s="9"/>
      <c r="NFU3" s="9"/>
      <c r="NFV3" s="9"/>
      <c r="NFW3" s="9"/>
      <c r="NFX3" s="9"/>
      <c r="NFY3" s="9"/>
      <c r="NFZ3" s="9"/>
      <c r="NGA3" s="9"/>
      <c r="NGB3" s="9"/>
      <c r="NGC3" s="9"/>
      <c r="NGD3" s="9"/>
      <c r="NGE3" s="9"/>
      <c r="NGF3" s="9"/>
      <c r="NGG3" s="9"/>
      <c r="NGH3" s="9"/>
      <c r="NGI3" s="9"/>
      <c r="NGJ3" s="9"/>
      <c r="NGK3" s="9"/>
      <c r="NGL3" s="9"/>
      <c r="NGM3" s="9"/>
      <c r="NGN3" s="9"/>
      <c r="NGO3" s="9"/>
      <c r="NGP3" s="9"/>
      <c r="NGQ3" s="9"/>
      <c r="NGR3" s="9"/>
      <c r="NGS3" s="9"/>
      <c r="NGT3" s="9"/>
      <c r="NGU3" s="9"/>
      <c r="NGV3" s="9"/>
      <c r="NGW3" s="9"/>
      <c r="NGX3" s="9"/>
      <c r="NGY3" s="9"/>
      <c r="NGZ3" s="9"/>
      <c r="NHA3" s="9"/>
      <c r="NHB3" s="9"/>
      <c r="NHC3" s="9"/>
      <c r="NHD3" s="9"/>
      <c r="NHE3" s="9"/>
      <c r="NHF3" s="9"/>
      <c r="NHG3" s="9"/>
      <c r="NHH3" s="9"/>
      <c r="NHI3" s="9"/>
      <c r="NHJ3" s="9"/>
      <c r="NHK3" s="9"/>
      <c r="NHL3" s="9"/>
      <c r="NHM3" s="9"/>
      <c r="NHN3" s="9"/>
      <c r="NHO3" s="9"/>
      <c r="NHP3" s="9"/>
      <c r="NHQ3" s="9"/>
      <c r="NHR3" s="9"/>
      <c r="NHS3" s="9"/>
      <c r="NHT3" s="9"/>
      <c r="NHU3" s="9"/>
      <c r="NHV3" s="9"/>
      <c r="NHW3" s="9"/>
      <c r="NHX3" s="9"/>
      <c r="NHY3" s="9"/>
      <c r="NHZ3" s="9"/>
      <c r="NIA3" s="9"/>
      <c r="NIB3" s="9"/>
      <c r="NIC3" s="9"/>
      <c r="NID3" s="9"/>
      <c r="NIE3" s="9"/>
      <c r="NIF3" s="9"/>
      <c r="NIG3" s="9"/>
      <c r="NIH3" s="9"/>
      <c r="NII3" s="9"/>
      <c r="NIJ3" s="9"/>
      <c r="NIK3" s="9"/>
      <c r="NIL3" s="9"/>
      <c r="NIM3" s="9"/>
      <c r="NIN3" s="9"/>
      <c r="NIO3" s="9"/>
      <c r="NIP3" s="9"/>
      <c r="NIQ3" s="9"/>
      <c r="NIR3" s="9"/>
      <c r="NIS3" s="9"/>
      <c r="NIT3" s="9"/>
      <c r="NIU3" s="9"/>
      <c r="NIV3" s="9"/>
      <c r="NIW3" s="9"/>
      <c r="NIX3" s="9"/>
      <c r="NIY3" s="9"/>
      <c r="NIZ3" s="9"/>
      <c r="NJA3" s="9"/>
      <c r="NJB3" s="9"/>
      <c r="NJC3" s="9"/>
      <c r="NJD3" s="9"/>
      <c r="NJE3" s="9"/>
      <c r="NJF3" s="9"/>
      <c r="NJG3" s="9"/>
      <c r="NJH3" s="9"/>
      <c r="NJI3" s="9"/>
      <c r="NJJ3" s="9"/>
      <c r="NJK3" s="9"/>
      <c r="NJL3" s="9"/>
      <c r="NJM3" s="9"/>
      <c r="NJN3" s="9"/>
      <c r="NJO3" s="9"/>
      <c r="NJP3" s="9"/>
      <c r="NJQ3" s="9"/>
      <c r="NJR3" s="9"/>
      <c r="NJS3" s="9"/>
      <c r="NJT3" s="9"/>
      <c r="NJU3" s="9"/>
      <c r="NJV3" s="9"/>
      <c r="NJW3" s="9"/>
      <c r="NJX3" s="9"/>
      <c r="NJY3" s="9"/>
      <c r="NJZ3" s="9"/>
      <c r="NKA3" s="9"/>
      <c r="NKB3" s="9"/>
      <c r="NKC3" s="9"/>
      <c r="NKD3" s="9"/>
      <c r="NKE3" s="9"/>
      <c r="NKF3" s="9"/>
      <c r="NKG3" s="9"/>
      <c r="NKH3" s="9"/>
      <c r="NKI3" s="9"/>
      <c r="NKJ3" s="9"/>
      <c r="NKK3" s="9"/>
      <c r="NKL3" s="9"/>
      <c r="NKM3" s="9"/>
      <c r="NKN3" s="9"/>
      <c r="NKO3" s="9"/>
      <c r="NKP3" s="9"/>
      <c r="NKQ3" s="9"/>
      <c r="NKR3" s="9"/>
      <c r="NKS3" s="9"/>
      <c r="NKT3" s="9"/>
      <c r="NKU3" s="9"/>
      <c r="NKV3" s="9"/>
      <c r="NKW3" s="9"/>
      <c r="NKX3" s="9"/>
      <c r="NKY3" s="9"/>
      <c r="NKZ3" s="9"/>
      <c r="NLA3" s="9"/>
      <c r="NLB3" s="9"/>
      <c r="NLC3" s="9"/>
      <c r="NLD3" s="9"/>
      <c r="NLE3" s="9"/>
      <c r="NLF3" s="9"/>
      <c r="NLG3" s="9"/>
      <c r="NLH3" s="9"/>
      <c r="NLI3" s="9"/>
      <c r="NLJ3" s="9"/>
      <c r="NLK3" s="9"/>
      <c r="NLL3" s="9"/>
      <c r="NLM3" s="9"/>
      <c r="NLN3" s="9"/>
      <c r="NLO3" s="9"/>
      <c r="NLP3" s="9"/>
      <c r="NLQ3" s="9"/>
      <c r="NLR3" s="9"/>
      <c r="NLS3" s="9"/>
      <c r="NLT3" s="9"/>
      <c r="NLU3" s="9"/>
      <c r="NLV3" s="9"/>
      <c r="NLW3" s="9"/>
      <c r="NLX3" s="9"/>
      <c r="NLY3" s="9"/>
      <c r="NLZ3" s="9"/>
      <c r="NMA3" s="9"/>
      <c r="NMB3" s="9"/>
      <c r="NMC3" s="9"/>
      <c r="NMD3" s="9"/>
      <c r="NME3" s="9"/>
      <c r="NMF3" s="9"/>
      <c r="NMG3" s="9"/>
      <c r="NMH3" s="9"/>
      <c r="NMI3" s="9"/>
      <c r="NMJ3" s="9"/>
      <c r="NMK3" s="9"/>
      <c r="NML3" s="9"/>
      <c r="NMM3" s="9"/>
      <c r="NMN3" s="9"/>
      <c r="NMO3" s="9"/>
      <c r="NMP3" s="9"/>
      <c r="NMQ3" s="9"/>
      <c r="NMR3" s="9"/>
      <c r="NMS3" s="9"/>
      <c r="NMT3" s="9"/>
      <c r="NMU3" s="9"/>
      <c r="NMV3" s="9"/>
      <c r="NMW3" s="9"/>
      <c r="NMX3" s="9"/>
      <c r="NMY3" s="9"/>
      <c r="NMZ3" s="9"/>
      <c r="NNA3" s="9"/>
      <c r="NNB3" s="9"/>
      <c r="NNC3" s="9"/>
      <c r="NND3" s="9"/>
      <c r="NNE3" s="9"/>
      <c r="NNF3" s="9"/>
      <c r="NNG3" s="9"/>
      <c r="NNH3" s="9"/>
      <c r="NNI3" s="9"/>
      <c r="NNJ3" s="9"/>
      <c r="NNK3" s="9"/>
      <c r="NNL3" s="9"/>
      <c r="NNM3" s="9"/>
      <c r="NNN3" s="9"/>
      <c r="NNO3" s="9"/>
      <c r="NNP3" s="9"/>
      <c r="NNQ3" s="9"/>
      <c r="NNR3" s="9"/>
      <c r="NNS3" s="9"/>
      <c r="NNT3" s="9"/>
      <c r="NNU3" s="9"/>
      <c r="NNV3" s="9"/>
      <c r="NNW3" s="9"/>
      <c r="NNX3" s="9"/>
      <c r="NNY3" s="9"/>
      <c r="NNZ3" s="9"/>
      <c r="NOA3" s="9"/>
      <c r="NOB3" s="9"/>
      <c r="NOC3" s="9"/>
      <c r="NOD3" s="9"/>
      <c r="NOE3" s="9"/>
      <c r="NOF3" s="9"/>
      <c r="NOG3" s="9"/>
      <c r="NOH3" s="9"/>
      <c r="NOI3" s="9"/>
      <c r="NOJ3" s="9"/>
      <c r="NOK3" s="9"/>
      <c r="NOL3" s="9"/>
      <c r="NOM3" s="9"/>
      <c r="NON3" s="9"/>
      <c r="NOO3" s="9"/>
      <c r="NOP3" s="9"/>
      <c r="NOQ3" s="9"/>
      <c r="NOR3" s="9"/>
      <c r="NOS3" s="9"/>
      <c r="NOT3" s="9"/>
      <c r="NOU3" s="9"/>
      <c r="NOV3" s="9"/>
      <c r="NOW3" s="9"/>
      <c r="NOX3" s="9"/>
      <c r="NOY3" s="9"/>
      <c r="NOZ3" s="9"/>
      <c r="NPA3" s="9"/>
      <c r="NPB3" s="9"/>
      <c r="NPC3" s="9"/>
      <c r="NPD3" s="9"/>
      <c r="NPE3" s="9"/>
      <c r="NPF3" s="9"/>
      <c r="NPG3" s="9"/>
      <c r="NPH3" s="9"/>
      <c r="NPI3" s="9"/>
      <c r="NPJ3" s="9"/>
      <c r="NPK3" s="9"/>
      <c r="NPL3" s="9"/>
      <c r="NPM3" s="9"/>
      <c r="NPN3" s="9"/>
      <c r="NPO3" s="9"/>
      <c r="NPP3" s="9"/>
      <c r="NPQ3" s="9"/>
      <c r="NPR3" s="9"/>
      <c r="NPS3" s="9"/>
      <c r="NPT3" s="9"/>
      <c r="NPU3" s="9"/>
      <c r="NPV3" s="9"/>
      <c r="NPW3" s="9"/>
      <c r="NPX3" s="9"/>
      <c r="NPY3" s="9"/>
      <c r="NPZ3" s="9"/>
      <c r="NQA3" s="9"/>
      <c r="NQB3" s="9"/>
      <c r="NQC3" s="9"/>
      <c r="NQD3" s="9"/>
      <c r="NQE3" s="9"/>
      <c r="NQF3" s="9"/>
      <c r="NQG3" s="9"/>
      <c r="NQH3" s="9"/>
      <c r="NQI3" s="9"/>
      <c r="NQJ3" s="9"/>
      <c r="NQK3" s="9"/>
      <c r="NQL3" s="9"/>
      <c r="NQM3" s="9"/>
      <c r="NQN3" s="9"/>
      <c r="NQO3" s="9"/>
      <c r="NQP3" s="9"/>
      <c r="NQQ3" s="9"/>
      <c r="NQR3" s="9"/>
      <c r="NQS3" s="9"/>
      <c r="NQT3" s="9"/>
      <c r="NQU3" s="9"/>
      <c r="NQV3" s="9"/>
      <c r="NQW3" s="9"/>
      <c r="NQX3" s="9"/>
      <c r="NQY3" s="9"/>
      <c r="NQZ3" s="9"/>
      <c r="NRA3" s="9"/>
      <c r="NRB3" s="9"/>
      <c r="NRC3" s="9"/>
      <c r="NRD3" s="9"/>
      <c r="NRE3" s="9"/>
      <c r="NRF3" s="9"/>
      <c r="NRG3" s="9"/>
      <c r="NRH3" s="9"/>
      <c r="NRI3" s="9"/>
      <c r="NRJ3" s="9"/>
      <c r="NRK3" s="9"/>
      <c r="NRL3" s="9"/>
      <c r="NRM3" s="9"/>
      <c r="NRN3" s="9"/>
      <c r="NRO3" s="9"/>
      <c r="NRP3" s="9"/>
      <c r="NRQ3" s="9"/>
      <c r="NRR3" s="9"/>
      <c r="NRS3" s="9"/>
      <c r="NRT3" s="9"/>
      <c r="NRU3" s="9"/>
      <c r="NRV3" s="9"/>
      <c r="NRW3" s="9"/>
      <c r="NRX3" s="9"/>
      <c r="NRY3" s="9"/>
      <c r="NRZ3" s="9"/>
      <c r="NSA3" s="9"/>
      <c r="NSB3" s="9"/>
      <c r="NSC3" s="9"/>
      <c r="NSD3" s="9"/>
      <c r="NSE3" s="9"/>
      <c r="NSF3" s="9"/>
      <c r="NSG3" s="9"/>
      <c r="NSH3" s="9"/>
      <c r="NSI3" s="9"/>
      <c r="NSJ3" s="9"/>
      <c r="NSK3" s="9"/>
      <c r="NSL3" s="9"/>
      <c r="NSM3" s="9"/>
      <c r="NSN3" s="9"/>
      <c r="NSO3" s="9"/>
      <c r="NSP3" s="9"/>
      <c r="NSQ3" s="9"/>
      <c r="NSR3" s="9"/>
      <c r="NSS3" s="9"/>
      <c r="NST3" s="9"/>
      <c r="NSU3" s="9"/>
      <c r="NSV3" s="9"/>
      <c r="NSW3" s="9"/>
      <c r="NSX3" s="9"/>
      <c r="NSY3" s="9"/>
      <c r="NSZ3" s="9"/>
      <c r="NTA3" s="9"/>
      <c r="NTB3" s="9"/>
      <c r="NTC3" s="9"/>
      <c r="NTD3" s="9"/>
      <c r="NTE3" s="9"/>
      <c r="NTF3" s="9"/>
      <c r="NTG3" s="9"/>
      <c r="NTH3" s="9"/>
      <c r="NTI3" s="9"/>
      <c r="NTJ3" s="9"/>
      <c r="NTK3" s="9"/>
      <c r="NTL3" s="9"/>
      <c r="NTM3" s="9"/>
      <c r="NTN3" s="9"/>
      <c r="NTO3" s="9"/>
      <c r="NTP3" s="9"/>
      <c r="NTQ3" s="9"/>
      <c r="NTR3" s="9"/>
      <c r="NTS3" s="9"/>
      <c r="NTT3" s="9"/>
      <c r="NTU3" s="9"/>
      <c r="NTV3" s="9"/>
      <c r="NTW3" s="9"/>
      <c r="NTX3" s="9"/>
      <c r="NTY3" s="9"/>
      <c r="NTZ3" s="9"/>
      <c r="NUA3" s="9"/>
      <c r="NUB3" s="9"/>
      <c r="NUC3" s="9"/>
      <c r="NUD3" s="9"/>
      <c r="NUE3" s="9"/>
      <c r="NUF3" s="9"/>
      <c r="NUG3" s="9"/>
      <c r="NUH3" s="9"/>
      <c r="NUI3" s="9"/>
      <c r="NUJ3" s="9"/>
      <c r="NUK3" s="9"/>
      <c r="NUL3" s="9"/>
      <c r="NUM3" s="9"/>
      <c r="NUN3" s="9"/>
      <c r="NUO3" s="9"/>
      <c r="NUP3" s="9"/>
      <c r="NUQ3" s="9"/>
      <c r="NUR3" s="9"/>
      <c r="NUS3" s="9"/>
      <c r="NUT3" s="9"/>
      <c r="NUU3" s="9"/>
      <c r="NUV3" s="9"/>
      <c r="NUW3" s="9"/>
      <c r="NUX3" s="9"/>
      <c r="NUY3" s="9"/>
      <c r="NUZ3" s="9"/>
      <c r="NVA3" s="9"/>
      <c r="NVB3" s="9"/>
      <c r="NVC3" s="9"/>
      <c r="NVD3" s="9"/>
      <c r="NVE3" s="9"/>
      <c r="NVF3" s="9"/>
      <c r="NVG3" s="9"/>
      <c r="NVH3" s="9"/>
      <c r="NVI3" s="9"/>
      <c r="NVJ3" s="9"/>
      <c r="NVK3" s="9"/>
      <c r="NVL3" s="9"/>
      <c r="NVM3" s="9"/>
      <c r="NVN3" s="9"/>
      <c r="NVO3" s="9"/>
      <c r="NVP3" s="9"/>
      <c r="NVQ3" s="9"/>
      <c r="NVR3" s="9"/>
      <c r="NVS3" s="9"/>
      <c r="NVT3" s="9"/>
      <c r="NVU3" s="9"/>
      <c r="NVV3" s="9"/>
      <c r="NVW3" s="9"/>
      <c r="NVX3" s="9"/>
      <c r="NVY3" s="9"/>
      <c r="NVZ3" s="9"/>
      <c r="NWA3" s="9"/>
      <c r="NWB3" s="9"/>
      <c r="NWC3" s="9"/>
      <c r="NWD3" s="9"/>
      <c r="NWE3" s="9"/>
      <c r="NWF3" s="9"/>
      <c r="NWG3" s="9"/>
      <c r="NWH3" s="9"/>
      <c r="NWI3" s="9"/>
      <c r="NWJ3" s="9"/>
      <c r="NWK3" s="9"/>
      <c r="NWL3" s="9"/>
      <c r="NWM3" s="9"/>
      <c r="NWN3" s="9"/>
      <c r="NWO3" s="9"/>
      <c r="NWP3" s="9"/>
      <c r="NWQ3" s="9"/>
      <c r="NWR3" s="9"/>
      <c r="NWS3" s="9"/>
      <c r="NWT3" s="9"/>
      <c r="NWU3" s="9"/>
      <c r="NWV3" s="9"/>
      <c r="NWW3" s="9"/>
      <c r="NWX3" s="9"/>
      <c r="NWY3" s="9"/>
      <c r="NWZ3" s="9"/>
      <c r="NXA3" s="9"/>
      <c r="NXB3" s="9"/>
      <c r="NXC3" s="9"/>
      <c r="NXD3" s="9"/>
      <c r="NXE3" s="9"/>
      <c r="NXF3" s="9"/>
      <c r="NXG3" s="9"/>
      <c r="NXH3" s="9"/>
      <c r="NXI3" s="9"/>
      <c r="NXJ3" s="9"/>
      <c r="NXK3" s="9"/>
      <c r="NXL3" s="9"/>
      <c r="NXM3" s="9"/>
      <c r="NXN3" s="9"/>
      <c r="NXO3" s="9"/>
      <c r="NXP3" s="9"/>
      <c r="NXQ3" s="9"/>
      <c r="NXR3" s="9"/>
      <c r="NXS3" s="9"/>
      <c r="NXT3" s="9"/>
      <c r="NXU3" s="9"/>
      <c r="NXV3" s="9"/>
      <c r="NXW3" s="9"/>
      <c r="NXX3" s="9"/>
      <c r="NXY3" s="9"/>
      <c r="NXZ3" s="9"/>
      <c r="NYA3" s="9"/>
      <c r="NYB3" s="9"/>
      <c r="NYC3" s="9"/>
      <c r="NYD3" s="9"/>
      <c r="NYE3" s="9"/>
      <c r="NYF3" s="9"/>
      <c r="NYG3" s="9"/>
      <c r="NYH3" s="9"/>
      <c r="NYI3" s="9"/>
      <c r="NYJ3" s="9"/>
      <c r="NYK3" s="9"/>
      <c r="NYL3" s="9"/>
      <c r="NYM3" s="9"/>
      <c r="NYN3" s="9"/>
      <c r="NYO3" s="9"/>
      <c r="NYP3" s="9"/>
      <c r="NYQ3" s="9"/>
      <c r="NYR3" s="9"/>
      <c r="NYS3" s="9"/>
      <c r="NYT3" s="9"/>
      <c r="NYU3" s="9"/>
      <c r="NYV3" s="9"/>
      <c r="NYW3" s="9"/>
      <c r="NYX3" s="9"/>
      <c r="NYY3" s="9"/>
      <c r="NYZ3" s="9"/>
      <c r="NZA3" s="9"/>
      <c r="NZB3" s="9"/>
      <c r="NZC3" s="9"/>
      <c r="NZD3" s="9"/>
      <c r="NZE3" s="9"/>
      <c r="NZF3" s="9"/>
      <c r="NZG3" s="9"/>
      <c r="NZH3" s="9"/>
      <c r="NZI3" s="9"/>
      <c r="NZJ3" s="9"/>
      <c r="NZK3" s="9"/>
      <c r="NZL3" s="9"/>
      <c r="NZM3" s="9"/>
      <c r="NZN3" s="9"/>
      <c r="NZO3" s="9"/>
      <c r="NZP3" s="9"/>
      <c r="NZQ3" s="9"/>
      <c r="NZR3" s="9"/>
      <c r="NZS3" s="9"/>
      <c r="NZT3" s="9"/>
      <c r="NZU3" s="9"/>
      <c r="NZV3" s="9"/>
      <c r="NZW3" s="9"/>
      <c r="NZX3" s="9"/>
      <c r="NZY3" s="9"/>
      <c r="NZZ3" s="9"/>
      <c r="OAA3" s="9"/>
      <c r="OAB3" s="9"/>
      <c r="OAC3" s="9"/>
      <c r="OAD3" s="9"/>
      <c r="OAE3" s="9"/>
      <c r="OAF3" s="9"/>
      <c r="OAG3" s="9"/>
      <c r="OAH3" s="9"/>
      <c r="OAI3" s="9"/>
      <c r="OAJ3" s="9"/>
      <c r="OAK3" s="9"/>
      <c r="OAL3" s="9"/>
      <c r="OAM3" s="9"/>
      <c r="OAN3" s="9"/>
      <c r="OAO3" s="9"/>
      <c r="OAP3" s="9"/>
      <c r="OAQ3" s="9"/>
      <c r="OAR3" s="9"/>
      <c r="OAS3" s="9"/>
      <c r="OAT3" s="9"/>
      <c r="OAU3" s="9"/>
      <c r="OAV3" s="9"/>
      <c r="OAW3" s="9"/>
      <c r="OAX3" s="9"/>
      <c r="OAY3" s="9"/>
      <c r="OAZ3" s="9"/>
      <c r="OBA3" s="9"/>
      <c r="OBB3" s="9"/>
      <c r="OBC3" s="9"/>
      <c r="OBD3" s="9"/>
      <c r="OBE3" s="9"/>
      <c r="OBF3" s="9"/>
      <c r="OBG3" s="9"/>
      <c r="OBH3" s="9"/>
      <c r="OBI3" s="9"/>
      <c r="OBJ3" s="9"/>
      <c r="OBK3" s="9"/>
      <c r="OBL3" s="9"/>
      <c r="OBM3" s="9"/>
      <c r="OBN3" s="9"/>
      <c r="OBO3" s="9"/>
      <c r="OBP3" s="9"/>
      <c r="OBQ3" s="9"/>
      <c r="OBR3" s="9"/>
      <c r="OBS3" s="9"/>
      <c r="OBT3" s="9"/>
      <c r="OBU3" s="9"/>
      <c r="OBV3" s="9"/>
      <c r="OBW3" s="9"/>
      <c r="OBX3" s="9"/>
      <c r="OBY3" s="9"/>
      <c r="OBZ3" s="9"/>
      <c r="OCA3" s="9"/>
      <c r="OCB3" s="9"/>
      <c r="OCC3" s="9"/>
      <c r="OCD3" s="9"/>
      <c r="OCE3" s="9"/>
      <c r="OCF3" s="9"/>
      <c r="OCG3" s="9"/>
      <c r="OCH3" s="9"/>
      <c r="OCI3" s="9"/>
      <c r="OCJ3" s="9"/>
      <c r="OCK3" s="9"/>
      <c r="OCL3" s="9"/>
      <c r="OCM3" s="9"/>
      <c r="OCN3" s="9"/>
      <c r="OCO3" s="9"/>
      <c r="OCP3" s="9"/>
      <c r="OCQ3" s="9"/>
      <c r="OCR3" s="9"/>
      <c r="OCS3" s="9"/>
      <c r="OCT3" s="9"/>
      <c r="OCU3" s="9"/>
      <c r="OCV3" s="9"/>
      <c r="OCW3" s="9"/>
      <c r="OCX3" s="9"/>
      <c r="OCY3" s="9"/>
      <c r="OCZ3" s="9"/>
      <c r="ODA3" s="9"/>
      <c r="ODB3" s="9"/>
      <c r="ODC3" s="9"/>
      <c r="ODD3" s="9"/>
      <c r="ODE3" s="9"/>
      <c r="ODF3" s="9"/>
      <c r="ODG3" s="9"/>
      <c r="ODH3" s="9"/>
      <c r="ODI3" s="9"/>
      <c r="ODJ3" s="9"/>
      <c r="ODK3" s="9"/>
      <c r="ODL3" s="9"/>
      <c r="ODM3" s="9"/>
      <c r="ODN3" s="9"/>
      <c r="ODO3" s="9"/>
      <c r="ODP3" s="9"/>
      <c r="ODQ3" s="9"/>
      <c r="ODR3" s="9"/>
      <c r="ODS3" s="9"/>
      <c r="ODT3" s="9"/>
      <c r="ODU3" s="9"/>
      <c r="ODV3" s="9"/>
      <c r="ODW3" s="9"/>
      <c r="ODX3" s="9"/>
      <c r="ODY3" s="9"/>
      <c r="ODZ3" s="9"/>
      <c r="OEA3" s="9"/>
      <c r="OEB3" s="9"/>
      <c r="OEC3" s="9"/>
      <c r="OED3" s="9"/>
      <c r="OEE3" s="9"/>
      <c r="OEF3" s="9"/>
      <c r="OEG3" s="9"/>
      <c r="OEH3" s="9"/>
      <c r="OEI3" s="9"/>
      <c r="OEJ3" s="9"/>
      <c r="OEK3" s="9"/>
      <c r="OEL3" s="9"/>
      <c r="OEM3" s="9"/>
      <c r="OEN3" s="9"/>
      <c r="OEO3" s="9"/>
      <c r="OEP3" s="9"/>
      <c r="OEQ3" s="9"/>
      <c r="OER3" s="9"/>
      <c r="OES3" s="9"/>
      <c r="OET3" s="9"/>
      <c r="OEU3" s="9"/>
      <c r="OEV3" s="9"/>
      <c r="OEW3" s="9"/>
      <c r="OEX3" s="9"/>
      <c r="OEY3" s="9"/>
      <c r="OEZ3" s="9"/>
      <c r="OFA3" s="9"/>
      <c r="OFB3" s="9"/>
      <c r="OFC3" s="9"/>
      <c r="OFD3" s="9"/>
      <c r="OFE3" s="9"/>
      <c r="OFF3" s="9"/>
      <c r="OFG3" s="9"/>
      <c r="OFH3" s="9"/>
      <c r="OFI3" s="9"/>
      <c r="OFJ3" s="9"/>
      <c r="OFK3" s="9"/>
      <c r="OFL3" s="9"/>
      <c r="OFM3" s="9"/>
      <c r="OFN3" s="9"/>
      <c r="OFO3" s="9"/>
      <c r="OFP3" s="9"/>
      <c r="OFQ3" s="9"/>
      <c r="OFR3" s="9"/>
      <c r="OFS3" s="9"/>
      <c r="OFT3" s="9"/>
      <c r="OFU3" s="9"/>
      <c r="OFV3" s="9"/>
      <c r="OFW3" s="9"/>
      <c r="OFX3" s="9"/>
      <c r="OFY3" s="9"/>
      <c r="OFZ3" s="9"/>
      <c r="OGA3" s="9"/>
      <c r="OGB3" s="9"/>
      <c r="OGC3" s="9"/>
      <c r="OGD3" s="9"/>
      <c r="OGE3" s="9"/>
      <c r="OGF3" s="9"/>
      <c r="OGG3" s="9"/>
      <c r="OGH3" s="9"/>
      <c r="OGI3" s="9"/>
      <c r="OGJ3" s="9"/>
      <c r="OGK3" s="9"/>
      <c r="OGL3" s="9"/>
      <c r="OGM3" s="9"/>
      <c r="OGN3" s="9"/>
      <c r="OGO3" s="9"/>
      <c r="OGP3" s="9"/>
      <c r="OGQ3" s="9"/>
      <c r="OGR3" s="9"/>
      <c r="OGS3" s="9"/>
      <c r="OGT3" s="9"/>
      <c r="OGU3" s="9"/>
      <c r="OGV3" s="9"/>
      <c r="OGW3" s="9"/>
      <c r="OGX3" s="9"/>
      <c r="OGY3" s="9"/>
      <c r="OGZ3" s="9"/>
      <c r="OHA3" s="9"/>
      <c r="OHB3" s="9"/>
      <c r="OHC3" s="9"/>
      <c r="OHD3" s="9"/>
      <c r="OHE3" s="9"/>
      <c r="OHF3" s="9"/>
      <c r="OHG3" s="9"/>
      <c r="OHH3" s="9"/>
      <c r="OHI3" s="9"/>
      <c r="OHJ3" s="9"/>
      <c r="OHK3" s="9"/>
      <c r="OHL3" s="9"/>
      <c r="OHM3" s="9"/>
      <c r="OHN3" s="9"/>
      <c r="OHO3" s="9"/>
      <c r="OHP3" s="9"/>
      <c r="OHQ3" s="9"/>
      <c r="OHR3" s="9"/>
      <c r="OHS3" s="9"/>
      <c r="OHT3" s="9"/>
      <c r="OHU3" s="9"/>
      <c r="OHV3" s="9"/>
      <c r="OHW3" s="9"/>
      <c r="OHX3" s="9"/>
      <c r="OHY3" s="9"/>
      <c r="OHZ3" s="9"/>
      <c r="OIA3" s="9"/>
      <c r="OIB3" s="9"/>
      <c r="OIC3" s="9"/>
      <c r="OID3" s="9"/>
      <c r="OIE3" s="9"/>
      <c r="OIF3" s="9"/>
      <c r="OIG3" s="9"/>
      <c r="OIH3" s="9"/>
      <c r="OII3" s="9"/>
      <c r="OIJ3" s="9"/>
      <c r="OIK3" s="9"/>
      <c r="OIL3" s="9"/>
      <c r="OIM3" s="9"/>
      <c r="OIN3" s="9"/>
      <c r="OIO3" s="9"/>
      <c r="OIP3" s="9"/>
      <c r="OIQ3" s="9"/>
      <c r="OIR3" s="9"/>
      <c r="OIS3" s="9"/>
      <c r="OIT3" s="9"/>
      <c r="OIU3" s="9"/>
      <c r="OIV3" s="9"/>
      <c r="OIW3" s="9"/>
      <c r="OIX3" s="9"/>
      <c r="OIY3" s="9"/>
      <c r="OIZ3" s="9"/>
      <c r="OJA3" s="9"/>
      <c r="OJB3" s="9"/>
      <c r="OJC3" s="9"/>
      <c r="OJD3" s="9"/>
      <c r="OJE3" s="9"/>
      <c r="OJF3" s="9"/>
      <c r="OJG3" s="9"/>
      <c r="OJH3" s="9"/>
      <c r="OJI3" s="9"/>
      <c r="OJJ3" s="9"/>
      <c r="OJK3" s="9"/>
      <c r="OJL3" s="9"/>
      <c r="OJM3" s="9"/>
      <c r="OJN3" s="9"/>
      <c r="OJO3" s="9"/>
      <c r="OJP3" s="9"/>
      <c r="OJQ3" s="9"/>
      <c r="OJR3" s="9"/>
      <c r="OJS3" s="9"/>
      <c r="OJT3" s="9"/>
      <c r="OJU3" s="9"/>
      <c r="OJV3" s="9"/>
      <c r="OJW3" s="9"/>
      <c r="OJX3" s="9"/>
      <c r="OJY3" s="9"/>
      <c r="OJZ3" s="9"/>
      <c r="OKA3" s="9"/>
      <c r="OKB3" s="9"/>
      <c r="OKC3" s="9"/>
      <c r="OKD3" s="9"/>
      <c r="OKE3" s="9"/>
      <c r="OKF3" s="9"/>
      <c r="OKG3" s="9"/>
      <c r="OKH3" s="9"/>
      <c r="OKI3" s="9"/>
      <c r="OKJ3" s="9"/>
      <c r="OKK3" s="9"/>
      <c r="OKL3" s="9"/>
      <c r="OKM3" s="9"/>
      <c r="OKN3" s="9"/>
      <c r="OKO3" s="9"/>
      <c r="OKP3" s="9"/>
      <c r="OKQ3" s="9"/>
      <c r="OKR3" s="9"/>
      <c r="OKS3" s="9"/>
      <c r="OKT3" s="9"/>
      <c r="OKU3" s="9"/>
      <c r="OKV3" s="9"/>
      <c r="OKW3" s="9"/>
      <c r="OKX3" s="9"/>
      <c r="OKY3" s="9"/>
      <c r="OKZ3" s="9"/>
      <c r="OLA3" s="9"/>
      <c r="OLB3" s="9"/>
      <c r="OLC3" s="9"/>
      <c r="OLD3" s="9"/>
      <c r="OLE3" s="9"/>
      <c r="OLF3" s="9"/>
      <c r="OLG3" s="9"/>
      <c r="OLH3" s="9"/>
      <c r="OLI3" s="9"/>
      <c r="OLJ3" s="9"/>
      <c r="OLK3" s="9"/>
      <c r="OLL3" s="9"/>
      <c r="OLM3" s="9"/>
      <c r="OLN3" s="9"/>
      <c r="OLO3" s="9"/>
      <c r="OLP3" s="9"/>
      <c r="OLQ3" s="9"/>
      <c r="OLR3" s="9"/>
      <c r="OLS3" s="9"/>
      <c r="OLT3" s="9"/>
      <c r="OLU3" s="9"/>
      <c r="OLV3" s="9"/>
      <c r="OLW3" s="9"/>
      <c r="OLX3" s="9"/>
      <c r="OLY3" s="9"/>
      <c r="OLZ3" s="9"/>
      <c r="OMA3" s="9"/>
      <c r="OMB3" s="9"/>
      <c r="OMC3" s="9"/>
      <c r="OMD3" s="9"/>
      <c r="OME3" s="9"/>
      <c r="OMF3" s="9"/>
      <c r="OMG3" s="9"/>
      <c r="OMH3" s="9"/>
      <c r="OMI3" s="9"/>
      <c r="OMJ3" s="9"/>
      <c r="OMK3" s="9"/>
      <c r="OML3" s="9"/>
      <c r="OMM3" s="9"/>
      <c r="OMN3" s="9"/>
      <c r="OMO3" s="9"/>
      <c r="OMP3" s="9"/>
      <c r="OMQ3" s="9"/>
      <c r="OMR3" s="9"/>
      <c r="OMS3" s="9"/>
      <c r="OMT3" s="9"/>
      <c r="OMU3" s="9"/>
      <c r="OMV3" s="9"/>
      <c r="OMW3" s="9"/>
      <c r="OMX3" s="9"/>
      <c r="OMY3" s="9"/>
      <c r="OMZ3" s="9"/>
      <c r="ONA3" s="9"/>
      <c r="ONB3" s="9"/>
      <c r="ONC3" s="9"/>
      <c r="OND3" s="9"/>
      <c r="ONE3" s="9"/>
      <c r="ONF3" s="9"/>
      <c r="ONG3" s="9"/>
      <c r="ONH3" s="9"/>
      <c r="ONI3" s="9"/>
      <c r="ONJ3" s="9"/>
      <c r="ONK3" s="9"/>
      <c r="ONL3" s="9"/>
      <c r="ONM3" s="9"/>
      <c r="ONN3" s="9"/>
      <c r="ONO3" s="9"/>
      <c r="ONP3" s="9"/>
      <c r="ONQ3" s="9"/>
      <c r="ONR3" s="9"/>
      <c r="ONS3" s="9"/>
      <c r="ONT3" s="9"/>
      <c r="ONU3" s="9"/>
      <c r="ONV3" s="9"/>
      <c r="ONW3" s="9"/>
      <c r="ONX3" s="9"/>
      <c r="ONY3" s="9"/>
      <c r="ONZ3" s="9"/>
      <c r="OOA3" s="9"/>
      <c r="OOB3" s="9"/>
      <c r="OOC3" s="9"/>
      <c r="OOD3" s="9"/>
      <c r="OOE3" s="9"/>
      <c r="OOF3" s="9"/>
      <c r="OOG3" s="9"/>
      <c r="OOH3" s="9"/>
      <c r="OOI3" s="9"/>
      <c r="OOJ3" s="9"/>
      <c r="OOK3" s="9"/>
      <c r="OOL3" s="9"/>
      <c r="OOM3" s="9"/>
      <c r="OON3" s="9"/>
      <c r="OOO3" s="9"/>
      <c r="OOP3" s="9"/>
      <c r="OOQ3" s="9"/>
      <c r="OOR3" s="9"/>
      <c r="OOS3" s="9"/>
      <c r="OOT3" s="9"/>
      <c r="OOU3" s="9"/>
      <c r="OOV3" s="9"/>
      <c r="OOW3" s="9"/>
      <c r="OOX3" s="9"/>
      <c r="OOY3" s="9"/>
      <c r="OOZ3" s="9"/>
      <c r="OPA3" s="9"/>
      <c r="OPB3" s="9"/>
      <c r="OPC3" s="9"/>
      <c r="OPD3" s="9"/>
      <c r="OPE3" s="9"/>
      <c r="OPF3" s="9"/>
      <c r="OPG3" s="9"/>
      <c r="OPH3" s="9"/>
      <c r="OPI3" s="9"/>
      <c r="OPJ3" s="9"/>
      <c r="OPK3" s="9"/>
      <c r="OPL3" s="9"/>
      <c r="OPM3" s="9"/>
      <c r="OPN3" s="9"/>
      <c r="OPO3" s="9"/>
      <c r="OPP3" s="9"/>
      <c r="OPQ3" s="9"/>
      <c r="OPR3" s="9"/>
      <c r="OPS3" s="9"/>
      <c r="OPT3" s="9"/>
      <c r="OPU3" s="9"/>
      <c r="OPV3" s="9"/>
      <c r="OPW3" s="9"/>
      <c r="OPX3" s="9"/>
      <c r="OPY3" s="9"/>
      <c r="OPZ3" s="9"/>
      <c r="OQA3" s="9"/>
      <c r="OQB3" s="9"/>
      <c r="OQC3" s="9"/>
      <c r="OQD3" s="9"/>
      <c r="OQE3" s="9"/>
      <c r="OQF3" s="9"/>
      <c r="OQG3" s="9"/>
      <c r="OQH3" s="9"/>
      <c r="OQI3" s="9"/>
      <c r="OQJ3" s="9"/>
      <c r="OQK3" s="9"/>
      <c r="OQL3" s="9"/>
      <c r="OQM3" s="9"/>
      <c r="OQN3" s="9"/>
      <c r="OQO3" s="9"/>
      <c r="OQP3" s="9"/>
      <c r="OQQ3" s="9"/>
      <c r="OQR3" s="9"/>
      <c r="OQS3" s="9"/>
      <c r="OQT3" s="9"/>
      <c r="OQU3" s="9"/>
      <c r="OQV3" s="9"/>
      <c r="OQW3" s="9"/>
      <c r="OQX3" s="9"/>
      <c r="OQY3" s="9"/>
      <c r="OQZ3" s="9"/>
      <c r="ORA3" s="9"/>
      <c r="ORB3" s="9"/>
      <c r="ORC3" s="9"/>
      <c r="ORD3" s="9"/>
      <c r="ORE3" s="9"/>
      <c r="ORF3" s="9"/>
      <c r="ORG3" s="9"/>
      <c r="ORH3" s="9"/>
      <c r="ORI3" s="9"/>
      <c r="ORJ3" s="9"/>
      <c r="ORK3" s="9"/>
      <c r="ORL3" s="9"/>
      <c r="ORM3" s="9"/>
      <c r="ORN3" s="9"/>
      <c r="ORO3" s="9"/>
      <c r="ORP3" s="9"/>
      <c r="ORQ3" s="9"/>
      <c r="ORR3" s="9"/>
      <c r="ORS3" s="9"/>
      <c r="ORT3" s="9"/>
      <c r="ORU3" s="9"/>
      <c r="ORV3" s="9"/>
      <c r="ORW3" s="9"/>
      <c r="ORX3" s="9"/>
      <c r="ORY3" s="9"/>
      <c r="ORZ3" s="9"/>
      <c r="OSA3" s="9"/>
      <c r="OSB3" s="9"/>
      <c r="OSC3" s="9"/>
      <c r="OSD3" s="9"/>
      <c r="OSE3" s="9"/>
      <c r="OSF3" s="9"/>
      <c r="OSG3" s="9"/>
      <c r="OSH3" s="9"/>
      <c r="OSI3" s="9"/>
      <c r="OSJ3" s="9"/>
      <c r="OSK3" s="9"/>
      <c r="OSL3" s="9"/>
      <c r="OSM3" s="9"/>
      <c r="OSN3" s="9"/>
      <c r="OSO3" s="9"/>
      <c r="OSP3" s="9"/>
      <c r="OSQ3" s="9"/>
      <c r="OSR3" s="9"/>
      <c r="OSS3" s="9"/>
      <c r="OST3" s="9"/>
      <c r="OSU3" s="9"/>
      <c r="OSV3" s="9"/>
      <c r="OSW3" s="9"/>
      <c r="OSX3" s="9"/>
      <c r="OSY3" s="9"/>
      <c r="OSZ3" s="9"/>
      <c r="OTA3" s="9"/>
      <c r="OTB3" s="9"/>
      <c r="OTC3" s="9"/>
      <c r="OTD3" s="9"/>
      <c r="OTE3" s="9"/>
      <c r="OTF3" s="9"/>
      <c r="OTG3" s="9"/>
      <c r="OTH3" s="9"/>
      <c r="OTI3" s="9"/>
      <c r="OTJ3" s="9"/>
      <c r="OTK3" s="9"/>
      <c r="OTL3" s="9"/>
      <c r="OTM3" s="9"/>
      <c r="OTN3" s="9"/>
      <c r="OTO3" s="9"/>
      <c r="OTP3" s="9"/>
      <c r="OTQ3" s="9"/>
      <c r="OTR3" s="9"/>
      <c r="OTS3" s="9"/>
      <c r="OTT3" s="9"/>
      <c r="OTU3" s="9"/>
      <c r="OTV3" s="9"/>
      <c r="OTW3" s="9"/>
      <c r="OTX3" s="9"/>
      <c r="OTY3" s="9"/>
      <c r="OTZ3" s="9"/>
      <c r="OUA3" s="9"/>
      <c r="OUB3" s="9"/>
      <c r="OUC3" s="9"/>
      <c r="OUD3" s="9"/>
      <c r="OUE3" s="9"/>
      <c r="OUF3" s="9"/>
      <c r="OUG3" s="9"/>
      <c r="OUH3" s="9"/>
      <c r="OUI3" s="9"/>
      <c r="OUJ3" s="9"/>
      <c r="OUK3" s="9"/>
      <c r="OUL3" s="9"/>
      <c r="OUM3" s="9"/>
      <c r="OUN3" s="9"/>
      <c r="OUO3" s="9"/>
      <c r="OUP3" s="9"/>
      <c r="OUQ3" s="9"/>
      <c r="OUR3" s="9"/>
      <c r="OUS3" s="9"/>
      <c r="OUT3" s="9"/>
      <c r="OUU3" s="9"/>
      <c r="OUV3" s="9"/>
      <c r="OUW3" s="9"/>
      <c r="OUX3" s="9"/>
      <c r="OUY3" s="9"/>
      <c r="OUZ3" s="9"/>
      <c r="OVA3" s="9"/>
      <c r="OVB3" s="9"/>
      <c r="OVC3" s="9"/>
      <c r="OVD3" s="9"/>
      <c r="OVE3" s="9"/>
      <c r="OVF3" s="9"/>
      <c r="OVG3" s="9"/>
      <c r="OVH3" s="9"/>
      <c r="OVI3" s="9"/>
      <c r="OVJ3" s="9"/>
      <c r="OVK3" s="9"/>
      <c r="OVL3" s="9"/>
      <c r="OVM3" s="9"/>
      <c r="OVN3" s="9"/>
      <c r="OVO3" s="9"/>
      <c r="OVP3" s="9"/>
      <c r="OVQ3" s="9"/>
      <c r="OVR3" s="9"/>
      <c r="OVS3" s="9"/>
      <c r="OVT3" s="9"/>
      <c r="OVU3" s="9"/>
      <c r="OVV3" s="9"/>
      <c r="OVW3" s="9"/>
      <c r="OVX3" s="9"/>
      <c r="OVY3" s="9"/>
      <c r="OVZ3" s="9"/>
      <c r="OWA3" s="9"/>
      <c r="OWB3" s="9"/>
      <c r="OWC3" s="9"/>
      <c r="OWD3" s="9"/>
      <c r="OWE3" s="9"/>
      <c r="OWF3" s="9"/>
      <c r="OWG3" s="9"/>
      <c r="OWH3" s="9"/>
      <c r="OWI3" s="9"/>
      <c r="OWJ3" s="9"/>
      <c r="OWK3" s="9"/>
      <c r="OWL3" s="9"/>
      <c r="OWM3" s="9"/>
      <c r="OWN3" s="9"/>
      <c r="OWO3" s="9"/>
      <c r="OWP3" s="9"/>
      <c r="OWQ3" s="9"/>
      <c r="OWR3" s="9"/>
      <c r="OWS3" s="9"/>
      <c r="OWT3" s="9"/>
      <c r="OWU3" s="9"/>
      <c r="OWV3" s="9"/>
      <c r="OWW3" s="9"/>
      <c r="OWX3" s="9"/>
      <c r="OWY3" s="9"/>
      <c r="OWZ3" s="9"/>
      <c r="OXA3" s="9"/>
      <c r="OXB3" s="9"/>
      <c r="OXC3" s="9"/>
      <c r="OXD3" s="9"/>
      <c r="OXE3" s="9"/>
      <c r="OXF3" s="9"/>
      <c r="OXG3" s="9"/>
      <c r="OXH3" s="9"/>
      <c r="OXI3" s="9"/>
      <c r="OXJ3" s="9"/>
      <c r="OXK3" s="9"/>
      <c r="OXL3" s="9"/>
      <c r="OXM3" s="9"/>
      <c r="OXN3" s="9"/>
      <c r="OXO3" s="9"/>
      <c r="OXP3" s="9"/>
      <c r="OXQ3" s="9"/>
      <c r="OXR3" s="9"/>
      <c r="OXS3" s="9"/>
      <c r="OXT3" s="9"/>
      <c r="OXU3" s="9"/>
      <c r="OXV3" s="9"/>
      <c r="OXW3" s="9"/>
      <c r="OXX3" s="9"/>
      <c r="OXY3" s="9"/>
      <c r="OXZ3" s="9"/>
      <c r="OYA3" s="9"/>
      <c r="OYB3" s="9"/>
      <c r="OYC3" s="9"/>
      <c r="OYD3" s="9"/>
      <c r="OYE3" s="9"/>
      <c r="OYF3" s="9"/>
      <c r="OYG3" s="9"/>
      <c r="OYH3" s="9"/>
      <c r="OYI3" s="9"/>
      <c r="OYJ3" s="9"/>
      <c r="OYK3" s="9"/>
      <c r="OYL3" s="9"/>
      <c r="OYM3" s="9"/>
      <c r="OYN3" s="9"/>
      <c r="OYO3" s="9"/>
      <c r="OYP3" s="9"/>
      <c r="OYQ3" s="9"/>
      <c r="OYR3" s="9"/>
      <c r="OYS3" s="9"/>
      <c r="OYT3" s="9"/>
      <c r="OYU3" s="9"/>
      <c r="OYV3" s="9"/>
      <c r="OYW3" s="9"/>
      <c r="OYX3" s="9"/>
      <c r="OYY3" s="9"/>
      <c r="OYZ3" s="9"/>
      <c r="OZA3" s="9"/>
      <c r="OZB3" s="9"/>
      <c r="OZC3" s="9"/>
      <c r="OZD3" s="9"/>
      <c r="OZE3" s="9"/>
      <c r="OZF3" s="9"/>
      <c r="OZG3" s="9"/>
      <c r="OZH3" s="9"/>
      <c r="OZI3" s="9"/>
      <c r="OZJ3" s="9"/>
      <c r="OZK3" s="9"/>
      <c r="OZL3" s="9"/>
      <c r="OZM3" s="9"/>
      <c r="OZN3" s="9"/>
      <c r="OZO3" s="9"/>
      <c r="OZP3" s="9"/>
      <c r="OZQ3" s="9"/>
      <c r="OZR3" s="9"/>
      <c r="OZS3" s="9"/>
      <c r="OZT3" s="9"/>
      <c r="OZU3" s="9"/>
      <c r="OZV3" s="9"/>
      <c r="OZW3" s="9"/>
      <c r="OZX3" s="9"/>
      <c r="OZY3" s="9"/>
      <c r="OZZ3" s="9"/>
      <c r="PAA3" s="9"/>
      <c r="PAB3" s="9"/>
      <c r="PAC3" s="9"/>
      <c r="PAD3" s="9"/>
      <c r="PAE3" s="9"/>
      <c r="PAF3" s="9"/>
      <c r="PAG3" s="9"/>
      <c r="PAH3" s="9"/>
      <c r="PAI3" s="9"/>
      <c r="PAJ3" s="9"/>
      <c r="PAK3" s="9"/>
      <c r="PAL3" s="9"/>
      <c r="PAM3" s="9"/>
      <c r="PAN3" s="9"/>
      <c r="PAO3" s="9"/>
      <c r="PAP3" s="9"/>
      <c r="PAQ3" s="9"/>
      <c r="PAR3" s="9"/>
      <c r="PAS3" s="9"/>
      <c r="PAT3" s="9"/>
      <c r="PAU3" s="9"/>
      <c r="PAV3" s="9"/>
      <c r="PAW3" s="9"/>
      <c r="PAX3" s="9"/>
      <c r="PAY3" s="9"/>
      <c r="PAZ3" s="9"/>
      <c r="PBA3" s="9"/>
      <c r="PBB3" s="9"/>
      <c r="PBC3" s="9"/>
      <c r="PBD3" s="9"/>
      <c r="PBE3" s="9"/>
      <c r="PBF3" s="9"/>
      <c r="PBG3" s="9"/>
      <c r="PBH3" s="9"/>
      <c r="PBI3" s="9"/>
      <c r="PBJ3" s="9"/>
      <c r="PBK3" s="9"/>
      <c r="PBL3" s="9"/>
      <c r="PBM3" s="9"/>
      <c r="PBN3" s="9"/>
      <c r="PBO3" s="9"/>
      <c r="PBP3" s="9"/>
      <c r="PBQ3" s="9"/>
      <c r="PBR3" s="9"/>
      <c r="PBS3" s="9"/>
      <c r="PBT3" s="9"/>
      <c r="PBU3" s="9"/>
      <c r="PBV3" s="9"/>
      <c r="PBW3" s="9"/>
      <c r="PBX3" s="9"/>
      <c r="PBY3" s="9"/>
      <c r="PBZ3" s="9"/>
      <c r="PCA3" s="9"/>
      <c r="PCB3" s="9"/>
      <c r="PCC3" s="9"/>
      <c r="PCD3" s="9"/>
      <c r="PCE3" s="9"/>
      <c r="PCF3" s="9"/>
      <c r="PCG3" s="9"/>
      <c r="PCH3" s="9"/>
      <c r="PCI3" s="9"/>
      <c r="PCJ3" s="9"/>
      <c r="PCK3" s="9"/>
      <c r="PCL3" s="9"/>
      <c r="PCM3" s="9"/>
      <c r="PCN3" s="9"/>
      <c r="PCO3" s="9"/>
      <c r="PCP3" s="9"/>
      <c r="PCQ3" s="9"/>
      <c r="PCR3" s="9"/>
      <c r="PCS3" s="9"/>
      <c r="PCT3" s="9"/>
      <c r="PCU3" s="9"/>
      <c r="PCV3" s="9"/>
      <c r="PCW3" s="9"/>
      <c r="PCX3" s="9"/>
      <c r="PCY3" s="9"/>
      <c r="PCZ3" s="9"/>
      <c r="PDA3" s="9"/>
      <c r="PDB3" s="9"/>
      <c r="PDC3" s="9"/>
      <c r="PDD3" s="9"/>
      <c r="PDE3" s="9"/>
      <c r="PDF3" s="9"/>
      <c r="PDG3" s="9"/>
      <c r="PDH3" s="9"/>
      <c r="PDI3" s="9"/>
      <c r="PDJ3" s="9"/>
      <c r="PDK3" s="9"/>
      <c r="PDL3" s="9"/>
      <c r="PDM3" s="9"/>
      <c r="PDN3" s="9"/>
      <c r="PDO3" s="9"/>
      <c r="PDP3" s="9"/>
      <c r="PDQ3" s="9"/>
      <c r="PDR3" s="9"/>
      <c r="PDS3" s="9"/>
      <c r="PDT3" s="9"/>
      <c r="PDU3" s="9"/>
      <c r="PDV3" s="9"/>
      <c r="PDW3" s="9"/>
      <c r="PDX3" s="9"/>
      <c r="PDY3" s="9"/>
      <c r="PDZ3" s="9"/>
      <c r="PEA3" s="9"/>
      <c r="PEB3" s="9"/>
      <c r="PEC3" s="9"/>
      <c r="PED3" s="9"/>
      <c r="PEE3" s="9"/>
      <c r="PEF3" s="9"/>
      <c r="PEG3" s="9"/>
      <c r="PEH3" s="9"/>
      <c r="PEI3" s="9"/>
      <c r="PEJ3" s="9"/>
      <c r="PEK3" s="9"/>
      <c r="PEL3" s="9"/>
      <c r="PEM3" s="9"/>
      <c r="PEN3" s="9"/>
      <c r="PEO3" s="9"/>
      <c r="PEP3" s="9"/>
      <c r="PEQ3" s="9"/>
      <c r="PER3" s="9"/>
      <c r="PES3" s="9"/>
      <c r="PET3" s="9"/>
      <c r="PEU3" s="9"/>
      <c r="PEV3" s="9"/>
      <c r="PEW3" s="9"/>
      <c r="PEX3" s="9"/>
      <c r="PEY3" s="9"/>
      <c r="PEZ3" s="9"/>
      <c r="PFA3" s="9"/>
      <c r="PFB3" s="9"/>
      <c r="PFC3" s="9"/>
      <c r="PFD3" s="9"/>
      <c r="PFE3" s="9"/>
      <c r="PFF3" s="9"/>
      <c r="PFG3" s="9"/>
      <c r="PFH3" s="9"/>
      <c r="PFI3" s="9"/>
      <c r="PFJ3" s="9"/>
      <c r="PFK3" s="9"/>
      <c r="PFL3" s="9"/>
      <c r="PFM3" s="9"/>
      <c r="PFN3" s="9"/>
      <c r="PFO3" s="9"/>
      <c r="PFP3" s="9"/>
      <c r="PFQ3" s="9"/>
      <c r="PFR3" s="9"/>
      <c r="PFS3" s="9"/>
      <c r="PFT3" s="9"/>
      <c r="PFU3" s="9"/>
      <c r="PFV3" s="9"/>
      <c r="PFW3" s="9"/>
      <c r="PFX3" s="9"/>
      <c r="PFY3" s="9"/>
      <c r="PFZ3" s="9"/>
      <c r="PGA3" s="9"/>
      <c r="PGB3" s="9"/>
      <c r="PGC3" s="9"/>
      <c r="PGD3" s="9"/>
      <c r="PGE3" s="9"/>
      <c r="PGF3" s="9"/>
      <c r="PGG3" s="9"/>
      <c r="PGH3" s="9"/>
      <c r="PGI3" s="9"/>
      <c r="PGJ3" s="9"/>
      <c r="PGK3" s="9"/>
      <c r="PGL3" s="9"/>
      <c r="PGM3" s="9"/>
      <c r="PGN3" s="9"/>
      <c r="PGO3" s="9"/>
      <c r="PGP3" s="9"/>
      <c r="PGQ3" s="9"/>
      <c r="PGR3" s="9"/>
      <c r="PGS3" s="9"/>
      <c r="PGT3" s="9"/>
      <c r="PGU3" s="9"/>
      <c r="PGV3" s="9"/>
      <c r="PGW3" s="9"/>
      <c r="PGX3" s="9"/>
      <c r="PGY3" s="9"/>
      <c r="PGZ3" s="9"/>
      <c r="PHA3" s="9"/>
      <c r="PHB3" s="9"/>
      <c r="PHC3" s="9"/>
      <c r="PHD3" s="9"/>
      <c r="PHE3" s="9"/>
      <c r="PHF3" s="9"/>
      <c r="PHG3" s="9"/>
      <c r="PHH3" s="9"/>
      <c r="PHI3" s="9"/>
      <c r="PHJ3" s="9"/>
      <c r="PHK3" s="9"/>
      <c r="PHL3" s="9"/>
      <c r="PHM3" s="9"/>
      <c r="PHN3" s="9"/>
      <c r="PHO3" s="9"/>
      <c r="PHP3" s="9"/>
      <c r="PHQ3" s="9"/>
      <c r="PHR3" s="9"/>
      <c r="PHS3" s="9"/>
      <c r="PHT3" s="9"/>
      <c r="PHU3" s="9"/>
      <c r="PHV3" s="9"/>
      <c r="PHW3" s="9"/>
      <c r="PHX3" s="9"/>
      <c r="PHY3" s="9"/>
      <c r="PHZ3" s="9"/>
      <c r="PIA3" s="9"/>
      <c r="PIB3" s="9"/>
      <c r="PIC3" s="9"/>
      <c r="PID3" s="9"/>
      <c r="PIE3" s="9"/>
      <c r="PIF3" s="9"/>
      <c r="PIG3" s="9"/>
      <c r="PIH3" s="9"/>
      <c r="PII3" s="9"/>
      <c r="PIJ3" s="9"/>
      <c r="PIK3" s="9"/>
      <c r="PIL3" s="9"/>
      <c r="PIM3" s="9"/>
      <c r="PIN3" s="9"/>
      <c r="PIO3" s="9"/>
      <c r="PIP3" s="9"/>
      <c r="PIQ3" s="9"/>
      <c r="PIR3" s="9"/>
      <c r="PIS3" s="9"/>
      <c r="PIT3" s="9"/>
      <c r="PIU3" s="9"/>
      <c r="PIV3" s="9"/>
      <c r="PIW3" s="9"/>
      <c r="PIX3" s="9"/>
      <c r="PIY3" s="9"/>
      <c r="PIZ3" s="9"/>
      <c r="PJA3" s="9"/>
      <c r="PJB3" s="9"/>
      <c r="PJC3" s="9"/>
      <c r="PJD3" s="9"/>
      <c r="PJE3" s="9"/>
      <c r="PJF3" s="9"/>
      <c r="PJG3" s="9"/>
      <c r="PJH3" s="9"/>
      <c r="PJI3" s="9"/>
      <c r="PJJ3" s="9"/>
      <c r="PJK3" s="9"/>
      <c r="PJL3" s="9"/>
      <c r="PJM3" s="9"/>
      <c r="PJN3" s="9"/>
      <c r="PJO3" s="9"/>
      <c r="PJP3" s="9"/>
      <c r="PJQ3" s="9"/>
      <c r="PJR3" s="9"/>
      <c r="PJS3" s="9"/>
      <c r="PJT3" s="9"/>
      <c r="PJU3" s="9"/>
      <c r="PJV3" s="9"/>
      <c r="PJW3" s="9"/>
      <c r="PJX3" s="9"/>
      <c r="PJY3" s="9"/>
      <c r="PJZ3" s="9"/>
      <c r="PKA3" s="9"/>
      <c r="PKB3" s="9"/>
      <c r="PKC3" s="9"/>
      <c r="PKD3" s="9"/>
      <c r="PKE3" s="9"/>
      <c r="PKF3" s="9"/>
      <c r="PKG3" s="9"/>
      <c r="PKH3" s="9"/>
      <c r="PKI3" s="9"/>
      <c r="PKJ3" s="9"/>
      <c r="PKK3" s="9"/>
      <c r="PKL3" s="9"/>
      <c r="PKM3" s="9"/>
      <c r="PKN3" s="9"/>
      <c r="PKO3" s="9"/>
      <c r="PKP3" s="9"/>
      <c r="PKQ3" s="9"/>
      <c r="PKR3" s="9"/>
      <c r="PKS3" s="9"/>
      <c r="PKT3" s="9"/>
      <c r="PKU3" s="9"/>
      <c r="PKV3" s="9"/>
      <c r="PKW3" s="9"/>
      <c r="PKX3" s="9"/>
      <c r="PKY3" s="9"/>
      <c r="PKZ3" s="9"/>
      <c r="PLA3" s="9"/>
      <c r="PLB3" s="9"/>
      <c r="PLC3" s="9"/>
      <c r="PLD3" s="9"/>
      <c r="PLE3" s="9"/>
      <c r="PLF3" s="9"/>
      <c r="PLG3" s="9"/>
      <c r="PLH3" s="9"/>
      <c r="PLI3" s="9"/>
      <c r="PLJ3" s="9"/>
      <c r="PLK3" s="9"/>
      <c r="PLL3" s="9"/>
      <c r="PLM3" s="9"/>
      <c r="PLN3" s="9"/>
      <c r="PLO3" s="9"/>
      <c r="PLP3" s="9"/>
      <c r="PLQ3" s="9"/>
      <c r="PLR3" s="9"/>
      <c r="PLS3" s="9"/>
      <c r="PLT3" s="9"/>
      <c r="PLU3" s="9"/>
      <c r="PLV3" s="9"/>
      <c r="PLW3" s="9"/>
      <c r="PLX3" s="9"/>
      <c r="PLY3" s="9"/>
      <c r="PLZ3" s="9"/>
      <c r="PMA3" s="9"/>
      <c r="PMB3" s="9"/>
      <c r="PMC3" s="9"/>
      <c r="PMD3" s="9"/>
      <c r="PME3" s="9"/>
      <c r="PMF3" s="9"/>
      <c r="PMG3" s="9"/>
      <c r="PMH3" s="9"/>
      <c r="PMI3" s="9"/>
      <c r="PMJ3" s="9"/>
      <c r="PMK3" s="9"/>
      <c r="PML3" s="9"/>
      <c r="PMM3" s="9"/>
      <c r="PMN3" s="9"/>
      <c r="PMO3" s="9"/>
      <c r="PMP3" s="9"/>
      <c r="PMQ3" s="9"/>
      <c r="PMR3" s="9"/>
      <c r="PMS3" s="9"/>
      <c r="PMT3" s="9"/>
      <c r="PMU3" s="9"/>
      <c r="PMV3" s="9"/>
      <c r="PMW3" s="9"/>
      <c r="PMX3" s="9"/>
      <c r="PMY3" s="9"/>
      <c r="PMZ3" s="9"/>
      <c r="PNA3" s="9"/>
      <c r="PNB3" s="9"/>
      <c r="PNC3" s="9"/>
      <c r="PND3" s="9"/>
      <c r="PNE3" s="9"/>
      <c r="PNF3" s="9"/>
      <c r="PNG3" s="9"/>
      <c r="PNH3" s="9"/>
      <c r="PNI3" s="9"/>
      <c r="PNJ3" s="9"/>
      <c r="PNK3" s="9"/>
      <c r="PNL3" s="9"/>
      <c r="PNM3" s="9"/>
      <c r="PNN3" s="9"/>
      <c r="PNO3" s="9"/>
      <c r="PNP3" s="9"/>
      <c r="PNQ3" s="9"/>
      <c r="PNR3" s="9"/>
      <c r="PNS3" s="9"/>
      <c r="PNT3" s="9"/>
      <c r="PNU3" s="9"/>
      <c r="PNV3" s="9"/>
      <c r="PNW3" s="9"/>
      <c r="PNX3" s="9"/>
      <c r="PNY3" s="9"/>
      <c r="PNZ3" s="9"/>
      <c r="POA3" s="9"/>
      <c r="POB3" s="9"/>
      <c r="POC3" s="9"/>
      <c r="POD3" s="9"/>
      <c r="POE3" s="9"/>
      <c r="POF3" s="9"/>
      <c r="POG3" s="9"/>
      <c r="POH3" s="9"/>
      <c r="POI3" s="9"/>
      <c r="POJ3" s="9"/>
      <c r="POK3" s="9"/>
      <c r="POL3" s="9"/>
      <c r="POM3" s="9"/>
      <c r="PON3" s="9"/>
      <c r="POO3" s="9"/>
      <c r="POP3" s="9"/>
      <c r="POQ3" s="9"/>
      <c r="POR3" s="9"/>
      <c r="POS3" s="9"/>
      <c r="POT3" s="9"/>
      <c r="POU3" s="9"/>
      <c r="POV3" s="9"/>
      <c r="POW3" s="9"/>
      <c r="POX3" s="9"/>
      <c r="POY3" s="9"/>
      <c r="POZ3" s="9"/>
      <c r="PPA3" s="9"/>
      <c r="PPB3" s="9"/>
      <c r="PPC3" s="9"/>
      <c r="PPD3" s="9"/>
      <c r="PPE3" s="9"/>
      <c r="PPF3" s="9"/>
      <c r="PPG3" s="9"/>
      <c r="PPH3" s="9"/>
      <c r="PPI3" s="9"/>
      <c r="PPJ3" s="9"/>
      <c r="PPK3" s="9"/>
      <c r="PPL3" s="9"/>
      <c r="PPM3" s="9"/>
      <c r="PPN3" s="9"/>
      <c r="PPO3" s="9"/>
      <c r="PPP3" s="9"/>
      <c r="PPQ3" s="9"/>
      <c r="PPR3" s="9"/>
      <c r="PPS3" s="9"/>
      <c r="PPT3" s="9"/>
      <c r="PPU3" s="9"/>
      <c r="PPV3" s="9"/>
      <c r="PPW3" s="9"/>
      <c r="PPX3" s="9"/>
      <c r="PPY3" s="9"/>
      <c r="PPZ3" s="9"/>
      <c r="PQA3" s="9"/>
      <c r="PQB3" s="9"/>
      <c r="PQC3" s="9"/>
      <c r="PQD3" s="9"/>
      <c r="PQE3" s="9"/>
      <c r="PQF3" s="9"/>
      <c r="PQG3" s="9"/>
      <c r="PQH3" s="9"/>
      <c r="PQI3" s="9"/>
      <c r="PQJ3" s="9"/>
      <c r="PQK3" s="9"/>
      <c r="PQL3" s="9"/>
      <c r="PQM3" s="9"/>
      <c r="PQN3" s="9"/>
      <c r="PQO3" s="9"/>
      <c r="PQP3" s="9"/>
      <c r="PQQ3" s="9"/>
      <c r="PQR3" s="9"/>
      <c r="PQS3" s="9"/>
      <c r="PQT3" s="9"/>
      <c r="PQU3" s="9"/>
      <c r="PQV3" s="9"/>
      <c r="PQW3" s="9"/>
      <c r="PQX3" s="9"/>
      <c r="PQY3" s="9"/>
      <c r="PQZ3" s="9"/>
      <c r="PRA3" s="9"/>
      <c r="PRB3" s="9"/>
      <c r="PRC3" s="9"/>
      <c r="PRD3" s="9"/>
      <c r="PRE3" s="9"/>
      <c r="PRF3" s="9"/>
      <c r="PRG3" s="9"/>
      <c r="PRH3" s="9"/>
      <c r="PRI3" s="9"/>
      <c r="PRJ3" s="9"/>
      <c r="PRK3" s="9"/>
      <c r="PRL3" s="9"/>
      <c r="PRM3" s="9"/>
      <c r="PRN3" s="9"/>
      <c r="PRO3" s="9"/>
      <c r="PRP3" s="9"/>
      <c r="PRQ3" s="9"/>
      <c r="PRR3" s="9"/>
      <c r="PRS3" s="9"/>
      <c r="PRT3" s="9"/>
      <c r="PRU3" s="9"/>
      <c r="PRV3" s="9"/>
      <c r="PRW3" s="9"/>
      <c r="PRX3" s="9"/>
      <c r="PRY3" s="9"/>
      <c r="PRZ3" s="9"/>
      <c r="PSA3" s="9"/>
      <c r="PSB3" s="9"/>
      <c r="PSC3" s="9"/>
      <c r="PSD3" s="9"/>
      <c r="PSE3" s="9"/>
      <c r="PSF3" s="9"/>
      <c r="PSG3" s="9"/>
      <c r="PSH3" s="9"/>
      <c r="PSI3" s="9"/>
      <c r="PSJ3" s="9"/>
      <c r="PSK3" s="9"/>
      <c r="PSL3" s="9"/>
      <c r="PSM3" s="9"/>
      <c r="PSN3" s="9"/>
      <c r="PSO3" s="9"/>
      <c r="PSP3" s="9"/>
      <c r="PSQ3" s="9"/>
      <c r="PSR3" s="9"/>
      <c r="PSS3" s="9"/>
      <c r="PST3" s="9"/>
      <c r="PSU3" s="9"/>
      <c r="PSV3" s="9"/>
      <c r="PSW3" s="9"/>
      <c r="PSX3" s="9"/>
      <c r="PSY3" s="9"/>
      <c r="PSZ3" s="9"/>
      <c r="PTA3" s="9"/>
      <c r="PTB3" s="9"/>
      <c r="PTC3" s="9"/>
      <c r="PTD3" s="9"/>
      <c r="PTE3" s="9"/>
      <c r="PTF3" s="9"/>
      <c r="PTG3" s="9"/>
      <c r="PTH3" s="9"/>
      <c r="PTI3" s="9"/>
      <c r="PTJ3" s="9"/>
      <c r="PTK3" s="9"/>
      <c r="PTL3" s="9"/>
      <c r="PTM3" s="9"/>
      <c r="PTN3" s="9"/>
      <c r="PTO3" s="9"/>
      <c r="PTP3" s="9"/>
      <c r="PTQ3" s="9"/>
      <c r="PTR3" s="9"/>
      <c r="PTS3" s="9"/>
      <c r="PTT3" s="9"/>
      <c r="PTU3" s="9"/>
      <c r="PTV3" s="9"/>
      <c r="PTW3" s="9"/>
      <c r="PTX3" s="9"/>
      <c r="PTY3" s="9"/>
      <c r="PTZ3" s="9"/>
      <c r="PUA3" s="9"/>
      <c r="PUB3" s="9"/>
      <c r="PUC3" s="9"/>
      <c r="PUD3" s="9"/>
      <c r="PUE3" s="9"/>
      <c r="PUF3" s="9"/>
      <c r="PUG3" s="9"/>
      <c r="PUH3" s="9"/>
      <c r="PUI3" s="9"/>
      <c r="PUJ3" s="9"/>
      <c r="PUK3" s="9"/>
      <c r="PUL3" s="9"/>
      <c r="PUM3" s="9"/>
      <c r="PUN3" s="9"/>
      <c r="PUO3" s="9"/>
      <c r="PUP3" s="9"/>
      <c r="PUQ3" s="9"/>
      <c r="PUR3" s="9"/>
      <c r="PUS3" s="9"/>
      <c r="PUT3" s="9"/>
      <c r="PUU3" s="9"/>
      <c r="PUV3" s="9"/>
      <c r="PUW3" s="9"/>
      <c r="PUX3" s="9"/>
      <c r="PUY3" s="9"/>
      <c r="PUZ3" s="9"/>
      <c r="PVA3" s="9"/>
      <c r="PVB3" s="9"/>
      <c r="PVC3" s="9"/>
      <c r="PVD3" s="9"/>
      <c r="PVE3" s="9"/>
      <c r="PVF3" s="9"/>
      <c r="PVG3" s="9"/>
      <c r="PVH3" s="9"/>
      <c r="PVI3" s="9"/>
      <c r="PVJ3" s="9"/>
      <c r="PVK3" s="9"/>
      <c r="PVL3" s="9"/>
      <c r="PVM3" s="9"/>
      <c r="PVN3" s="9"/>
      <c r="PVO3" s="9"/>
      <c r="PVP3" s="9"/>
      <c r="PVQ3" s="9"/>
      <c r="PVR3" s="9"/>
      <c r="PVS3" s="9"/>
      <c r="PVT3" s="9"/>
      <c r="PVU3" s="9"/>
      <c r="PVV3" s="9"/>
      <c r="PVW3" s="9"/>
      <c r="PVX3" s="9"/>
      <c r="PVY3" s="9"/>
      <c r="PVZ3" s="9"/>
      <c r="PWA3" s="9"/>
      <c r="PWB3" s="9"/>
      <c r="PWC3" s="9"/>
      <c r="PWD3" s="9"/>
      <c r="PWE3" s="9"/>
      <c r="PWF3" s="9"/>
      <c r="PWG3" s="9"/>
      <c r="PWH3" s="9"/>
      <c r="PWI3" s="9"/>
      <c r="PWJ3" s="9"/>
      <c r="PWK3" s="9"/>
      <c r="PWL3" s="9"/>
      <c r="PWM3" s="9"/>
      <c r="PWN3" s="9"/>
      <c r="PWO3" s="9"/>
      <c r="PWP3" s="9"/>
      <c r="PWQ3" s="9"/>
      <c r="PWR3" s="9"/>
      <c r="PWS3" s="9"/>
      <c r="PWT3" s="9"/>
      <c r="PWU3" s="9"/>
      <c r="PWV3" s="9"/>
      <c r="PWW3" s="9"/>
      <c r="PWX3" s="9"/>
      <c r="PWY3" s="9"/>
      <c r="PWZ3" s="9"/>
      <c r="PXA3" s="9"/>
      <c r="PXB3" s="9"/>
      <c r="PXC3" s="9"/>
      <c r="PXD3" s="9"/>
      <c r="PXE3" s="9"/>
      <c r="PXF3" s="9"/>
      <c r="PXG3" s="9"/>
      <c r="PXH3" s="9"/>
      <c r="PXI3" s="9"/>
      <c r="PXJ3" s="9"/>
      <c r="PXK3" s="9"/>
      <c r="PXL3" s="9"/>
      <c r="PXM3" s="9"/>
      <c r="PXN3" s="9"/>
      <c r="PXO3" s="9"/>
      <c r="PXP3" s="9"/>
      <c r="PXQ3" s="9"/>
      <c r="PXR3" s="9"/>
      <c r="PXS3" s="9"/>
      <c r="PXT3" s="9"/>
      <c r="PXU3" s="9"/>
      <c r="PXV3" s="9"/>
      <c r="PXW3" s="9"/>
      <c r="PXX3" s="9"/>
      <c r="PXY3" s="9"/>
      <c r="PXZ3" s="9"/>
      <c r="PYA3" s="9"/>
      <c r="PYB3" s="9"/>
      <c r="PYC3" s="9"/>
      <c r="PYD3" s="9"/>
      <c r="PYE3" s="9"/>
      <c r="PYF3" s="9"/>
      <c r="PYG3" s="9"/>
      <c r="PYH3" s="9"/>
      <c r="PYI3" s="9"/>
      <c r="PYJ3" s="9"/>
      <c r="PYK3" s="9"/>
      <c r="PYL3" s="9"/>
      <c r="PYM3" s="9"/>
      <c r="PYN3" s="9"/>
      <c r="PYO3" s="9"/>
      <c r="PYP3" s="9"/>
      <c r="PYQ3" s="9"/>
      <c r="PYR3" s="9"/>
      <c r="PYS3" s="9"/>
      <c r="PYT3" s="9"/>
      <c r="PYU3" s="9"/>
      <c r="PYV3" s="9"/>
      <c r="PYW3" s="9"/>
      <c r="PYX3" s="9"/>
      <c r="PYY3" s="9"/>
      <c r="PYZ3" s="9"/>
      <c r="PZA3" s="9"/>
      <c r="PZB3" s="9"/>
      <c r="PZC3" s="9"/>
      <c r="PZD3" s="9"/>
      <c r="PZE3" s="9"/>
      <c r="PZF3" s="9"/>
      <c r="PZG3" s="9"/>
      <c r="PZH3" s="9"/>
      <c r="PZI3" s="9"/>
      <c r="PZJ3" s="9"/>
      <c r="PZK3" s="9"/>
      <c r="PZL3" s="9"/>
      <c r="PZM3" s="9"/>
      <c r="PZN3" s="9"/>
      <c r="PZO3" s="9"/>
      <c r="PZP3" s="9"/>
      <c r="PZQ3" s="9"/>
      <c r="PZR3" s="9"/>
      <c r="PZS3" s="9"/>
      <c r="PZT3" s="9"/>
      <c r="PZU3" s="9"/>
      <c r="PZV3" s="9"/>
      <c r="PZW3" s="9"/>
      <c r="PZX3" s="9"/>
      <c r="PZY3" s="9"/>
      <c r="PZZ3" s="9"/>
      <c r="QAA3" s="9"/>
      <c r="QAB3" s="9"/>
      <c r="QAC3" s="9"/>
      <c r="QAD3" s="9"/>
      <c r="QAE3" s="9"/>
      <c r="QAF3" s="9"/>
      <c r="QAG3" s="9"/>
      <c r="QAH3" s="9"/>
      <c r="QAI3" s="9"/>
      <c r="QAJ3" s="9"/>
      <c r="QAK3" s="9"/>
      <c r="QAL3" s="9"/>
      <c r="QAM3" s="9"/>
      <c r="QAN3" s="9"/>
      <c r="QAO3" s="9"/>
      <c r="QAP3" s="9"/>
      <c r="QAQ3" s="9"/>
      <c r="QAR3" s="9"/>
      <c r="QAS3" s="9"/>
      <c r="QAT3" s="9"/>
      <c r="QAU3" s="9"/>
      <c r="QAV3" s="9"/>
      <c r="QAW3" s="9"/>
      <c r="QAX3" s="9"/>
      <c r="QAY3" s="9"/>
      <c r="QAZ3" s="9"/>
      <c r="QBA3" s="9"/>
      <c r="QBB3" s="9"/>
      <c r="QBC3" s="9"/>
      <c r="QBD3" s="9"/>
      <c r="QBE3" s="9"/>
      <c r="QBF3" s="9"/>
      <c r="QBG3" s="9"/>
      <c r="QBH3" s="9"/>
      <c r="QBI3" s="9"/>
      <c r="QBJ3" s="9"/>
      <c r="QBK3" s="9"/>
      <c r="QBL3" s="9"/>
      <c r="QBM3" s="9"/>
      <c r="QBN3" s="9"/>
      <c r="QBO3" s="9"/>
      <c r="QBP3" s="9"/>
      <c r="QBQ3" s="9"/>
      <c r="QBR3" s="9"/>
      <c r="QBS3" s="9"/>
      <c r="QBT3" s="9"/>
      <c r="QBU3" s="9"/>
      <c r="QBV3" s="9"/>
      <c r="QBW3" s="9"/>
      <c r="QBX3" s="9"/>
      <c r="QBY3" s="9"/>
      <c r="QBZ3" s="9"/>
      <c r="QCA3" s="9"/>
      <c r="QCB3" s="9"/>
      <c r="QCC3" s="9"/>
      <c r="QCD3" s="9"/>
      <c r="QCE3" s="9"/>
      <c r="QCF3" s="9"/>
      <c r="QCG3" s="9"/>
      <c r="QCH3" s="9"/>
      <c r="QCI3" s="9"/>
      <c r="QCJ3" s="9"/>
      <c r="QCK3" s="9"/>
      <c r="QCL3" s="9"/>
      <c r="QCM3" s="9"/>
      <c r="QCN3" s="9"/>
      <c r="QCO3" s="9"/>
      <c r="QCP3" s="9"/>
      <c r="QCQ3" s="9"/>
      <c r="QCR3" s="9"/>
      <c r="QCS3" s="9"/>
      <c r="QCT3" s="9"/>
      <c r="QCU3" s="9"/>
      <c r="QCV3" s="9"/>
      <c r="QCW3" s="9"/>
      <c r="QCX3" s="9"/>
      <c r="QCY3" s="9"/>
      <c r="QCZ3" s="9"/>
      <c r="QDA3" s="9"/>
      <c r="QDB3" s="9"/>
      <c r="QDC3" s="9"/>
      <c r="QDD3" s="9"/>
      <c r="QDE3" s="9"/>
      <c r="QDF3" s="9"/>
      <c r="QDG3" s="9"/>
      <c r="QDH3" s="9"/>
      <c r="QDI3" s="9"/>
      <c r="QDJ3" s="9"/>
      <c r="QDK3" s="9"/>
      <c r="QDL3" s="9"/>
      <c r="QDM3" s="9"/>
      <c r="QDN3" s="9"/>
      <c r="QDO3" s="9"/>
      <c r="QDP3" s="9"/>
      <c r="QDQ3" s="9"/>
      <c r="QDR3" s="9"/>
      <c r="QDS3" s="9"/>
      <c r="QDT3" s="9"/>
      <c r="QDU3" s="9"/>
      <c r="QDV3" s="9"/>
      <c r="QDW3" s="9"/>
      <c r="QDX3" s="9"/>
      <c r="QDY3" s="9"/>
      <c r="QDZ3" s="9"/>
      <c r="QEA3" s="9"/>
      <c r="QEB3" s="9"/>
      <c r="QEC3" s="9"/>
      <c r="QED3" s="9"/>
      <c r="QEE3" s="9"/>
      <c r="QEF3" s="9"/>
      <c r="QEG3" s="9"/>
      <c r="QEH3" s="9"/>
      <c r="QEI3" s="9"/>
      <c r="QEJ3" s="9"/>
      <c r="QEK3" s="9"/>
      <c r="QEL3" s="9"/>
      <c r="QEM3" s="9"/>
      <c r="QEN3" s="9"/>
      <c r="QEO3" s="9"/>
      <c r="QEP3" s="9"/>
      <c r="QEQ3" s="9"/>
      <c r="QER3" s="9"/>
      <c r="QES3" s="9"/>
      <c r="QET3" s="9"/>
      <c r="QEU3" s="9"/>
      <c r="QEV3" s="9"/>
      <c r="QEW3" s="9"/>
      <c r="QEX3" s="9"/>
      <c r="QEY3" s="9"/>
      <c r="QEZ3" s="9"/>
      <c r="QFA3" s="9"/>
      <c r="QFB3" s="9"/>
      <c r="QFC3" s="9"/>
      <c r="QFD3" s="9"/>
      <c r="QFE3" s="9"/>
      <c r="QFF3" s="9"/>
      <c r="QFG3" s="9"/>
      <c r="QFH3" s="9"/>
      <c r="QFI3" s="9"/>
      <c r="QFJ3" s="9"/>
      <c r="QFK3" s="9"/>
      <c r="QFL3" s="9"/>
      <c r="QFM3" s="9"/>
      <c r="QFN3" s="9"/>
      <c r="QFO3" s="9"/>
      <c r="QFP3" s="9"/>
      <c r="QFQ3" s="9"/>
      <c r="QFR3" s="9"/>
      <c r="QFS3" s="9"/>
      <c r="QFT3" s="9"/>
      <c r="QFU3" s="9"/>
      <c r="QFV3" s="9"/>
      <c r="QFW3" s="9"/>
      <c r="QFX3" s="9"/>
      <c r="QFY3" s="9"/>
      <c r="QFZ3" s="9"/>
      <c r="QGA3" s="9"/>
      <c r="QGB3" s="9"/>
      <c r="QGC3" s="9"/>
      <c r="QGD3" s="9"/>
      <c r="QGE3" s="9"/>
      <c r="QGF3" s="9"/>
      <c r="QGG3" s="9"/>
      <c r="QGH3" s="9"/>
      <c r="QGI3" s="9"/>
      <c r="QGJ3" s="9"/>
      <c r="QGK3" s="9"/>
      <c r="QGL3" s="9"/>
      <c r="QGM3" s="9"/>
      <c r="QGN3" s="9"/>
      <c r="QGO3" s="9"/>
      <c r="QGP3" s="9"/>
      <c r="QGQ3" s="9"/>
      <c r="QGR3" s="9"/>
      <c r="QGS3" s="9"/>
      <c r="QGT3" s="9"/>
      <c r="QGU3" s="9"/>
      <c r="QGV3" s="9"/>
      <c r="QGW3" s="9"/>
      <c r="QGX3" s="9"/>
      <c r="QGY3" s="9"/>
      <c r="QGZ3" s="9"/>
      <c r="QHA3" s="9"/>
      <c r="QHB3" s="9"/>
      <c r="QHC3" s="9"/>
      <c r="QHD3" s="9"/>
      <c r="QHE3" s="9"/>
      <c r="QHF3" s="9"/>
      <c r="QHG3" s="9"/>
      <c r="QHH3" s="9"/>
      <c r="QHI3" s="9"/>
      <c r="QHJ3" s="9"/>
      <c r="QHK3" s="9"/>
      <c r="QHL3" s="9"/>
      <c r="QHM3" s="9"/>
      <c r="QHN3" s="9"/>
      <c r="QHO3" s="9"/>
      <c r="QHP3" s="9"/>
      <c r="QHQ3" s="9"/>
      <c r="QHR3" s="9"/>
      <c r="QHS3" s="9"/>
      <c r="QHT3" s="9"/>
      <c r="QHU3" s="9"/>
      <c r="QHV3" s="9"/>
      <c r="QHW3" s="9"/>
      <c r="QHX3" s="9"/>
      <c r="QHY3" s="9"/>
      <c r="QHZ3" s="9"/>
      <c r="QIA3" s="9"/>
      <c r="QIB3" s="9"/>
      <c r="QIC3" s="9"/>
      <c r="QID3" s="9"/>
      <c r="QIE3" s="9"/>
      <c r="QIF3" s="9"/>
      <c r="QIG3" s="9"/>
      <c r="QIH3" s="9"/>
      <c r="QII3" s="9"/>
      <c r="QIJ3" s="9"/>
      <c r="QIK3" s="9"/>
      <c r="QIL3" s="9"/>
      <c r="QIM3" s="9"/>
      <c r="QIN3" s="9"/>
      <c r="QIO3" s="9"/>
      <c r="QIP3" s="9"/>
      <c r="QIQ3" s="9"/>
      <c r="QIR3" s="9"/>
      <c r="QIS3" s="9"/>
      <c r="QIT3" s="9"/>
      <c r="QIU3" s="9"/>
      <c r="QIV3" s="9"/>
      <c r="QIW3" s="9"/>
      <c r="QIX3" s="9"/>
      <c r="QIY3" s="9"/>
      <c r="QIZ3" s="9"/>
      <c r="QJA3" s="9"/>
      <c r="QJB3" s="9"/>
      <c r="QJC3" s="9"/>
      <c r="QJD3" s="9"/>
      <c r="QJE3" s="9"/>
      <c r="QJF3" s="9"/>
      <c r="QJG3" s="9"/>
      <c r="QJH3" s="9"/>
      <c r="QJI3" s="9"/>
      <c r="QJJ3" s="9"/>
      <c r="QJK3" s="9"/>
      <c r="QJL3" s="9"/>
      <c r="QJM3" s="9"/>
      <c r="QJN3" s="9"/>
      <c r="QJO3" s="9"/>
      <c r="QJP3" s="9"/>
      <c r="QJQ3" s="9"/>
      <c r="QJR3" s="9"/>
      <c r="QJS3" s="9"/>
      <c r="QJT3" s="9"/>
      <c r="QJU3" s="9"/>
      <c r="QJV3" s="9"/>
      <c r="QJW3" s="9"/>
      <c r="QJX3" s="9"/>
      <c r="QJY3" s="9"/>
      <c r="QJZ3" s="9"/>
      <c r="QKA3" s="9"/>
      <c r="QKB3" s="9"/>
      <c r="QKC3" s="9"/>
      <c r="QKD3" s="9"/>
      <c r="QKE3" s="9"/>
      <c r="QKF3" s="9"/>
      <c r="QKG3" s="9"/>
      <c r="QKH3" s="9"/>
      <c r="QKI3" s="9"/>
      <c r="QKJ3" s="9"/>
      <c r="QKK3" s="9"/>
      <c r="QKL3" s="9"/>
      <c r="QKM3" s="9"/>
      <c r="QKN3" s="9"/>
      <c r="QKO3" s="9"/>
      <c r="QKP3" s="9"/>
      <c r="QKQ3" s="9"/>
      <c r="QKR3" s="9"/>
      <c r="QKS3" s="9"/>
      <c r="QKT3" s="9"/>
      <c r="QKU3" s="9"/>
      <c r="QKV3" s="9"/>
      <c r="QKW3" s="9"/>
      <c r="QKX3" s="9"/>
      <c r="QKY3" s="9"/>
      <c r="QKZ3" s="9"/>
      <c r="QLA3" s="9"/>
      <c r="QLB3" s="9"/>
      <c r="QLC3" s="9"/>
      <c r="QLD3" s="9"/>
      <c r="QLE3" s="9"/>
      <c r="QLF3" s="9"/>
      <c r="QLG3" s="9"/>
      <c r="QLH3" s="9"/>
      <c r="QLI3" s="9"/>
      <c r="QLJ3" s="9"/>
      <c r="QLK3" s="9"/>
      <c r="QLL3" s="9"/>
      <c r="QLM3" s="9"/>
      <c r="QLN3" s="9"/>
      <c r="QLO3" s="9"/>
      <c r="QLP3" s="9"/>
      <c r="QLQ3" s="9"/>
      <c r="QLR3" s="9"/>
      <c r="QLS3" s="9"/>
      <c r="QLT3" s="9"/>
      <c r="QLU3" s="9"/>
      <c r="QLV3" s="9"/>
      <c r="QLW3" s="9"/>
      <c r="QLX3" s="9"/>
      <c r="QLY3" s="9"/>
      <c r="QLZ3" s="9"/>
      <c r="QMA3" s="9"/>
      <c r="QMB3" s="9"/>
      <c r="QMC3" s="9"/>
      <c r="QMD3" s="9"/>
      <c r="QME3" s="9"/>
      <c r="QMF3" s="9"/>
      <c r="QMG3" s="9"/>
      <c r="QMH3" s="9"/>
      <c r="QMI3" s="9"/>
      <c r="QMJ3" s="9"/>
      <c r="QMK3" s="9"/>
      <c r="QML3" s="9"/>
      <c r="QMM3" s="9"/>
      <c r="QMN3" s="9"/>
      <c r="QMO3" s="9"/>
      <c r="QMP3" s="9"/>
      <c r="QMQ3" s="9"/>
      <c r="QMR3" s="9"/>
      <c r="QMS3" s="9"/>
      <c r="QMT3" s="9"/>
      <c r="QMU3" s="9"/>
      <c r="QMV3" s="9"/>
      <c r="QMW3" s="9"/>
      <c r="QMX3" s="9"/>
      <c r="QMY3" s="9"/>
      <c r="QMZ3" s="9"/>
      <c r="QNA3" s="9"/>
      <c r="QNB3" s="9"/>
      <c r="QNC3" s="9"/>
      <c r="QND3" s="9"/>
      <c r="QNE3" s="9"/>
      <c r="QNF3" s="9"/>
      <c r="QNG3" s="9"/>
      <c r="QNH3" s="9"/>
      <c r="QNI3" s="9"/>
      <c r="QNJ3" s="9"/>
      <c r="QNK3" s="9"/>
      <c r="QNL3" s="9"/>
      <c r="QNM3" s="9"/>
      <c r="QNN3" s="9"/>
      <c r="QNO3" s="9"/>
      <c r="QNP3" s="9"/>
      <c r="QNQ3" s="9"/>
      <c r="QNR3" s="9"/>
      <c r="QNS3" s="9"/>
      <c r="QNT3" s="9"/>
      <c r="QNU3" s="9"/>
      <c r="QNV3" s="9"/>
      <c r="QNW3" s="9"/>
      <c r="QNX3" s="9"/>
      <c r="QNY3" s="9"/>
      <c r="QNZ3" s="9"/>
      <c r="QOA3" s="9"/>
      <c r="QOB3" s="9"/>
      <c r="QOC3" s="9"/>
      <c r="QOD3" s="9"/>
      <c r="QOE3" s="9"/>
      <c r="QOF3" s="9"/>
      <c r="QOG3" s="9"/>
      <c r="QOH3" s="9"/>
      <c r="QOI3" s="9"/>
      <c r="QOJ3" s="9"/>
      <c r="QOK3" s="9"/>
      <c r="QOL3" s="9"/>
      <c r="QOM3" s="9"/>
      <c r="QON3" s="9"/>
      <c r="QOO3" s="9"/>
      <c r="QOP3" s="9"/>
      <c r="QOQ3" s="9"/>
      <c r="QOR3" s="9"/>
      <c r="QOS3" s="9"/>
      <c r="QOT3" s="9"/>
      <c r="QOU3" s="9"/>
      <c r="QOV3" s="9"/>
      <c r="QOW3" s="9"/>
      <c r="QOX3" s="9"/>
      <c r="QOY3" s="9"/>
      <c r="QOZ3" s="9"/>
      <c r="QPA3" s="9"/>
      <c r="QPB3" s="9"/>
      <c r="QPC3" s="9"/>
      <c r="QPD3" s="9"/>
      <c r="QPE3" s="9"/>
      <c r="QPF3" s="9"/>
      <c r="QPG3" s="9"/>
      <c r="QPH3" s="9"/>
      <c r="QPI3" s="9"/>
      <c r="QPJ3" s="9"/>
      <c r="QPK3" s="9"/>
      <c r="QPL3" s="9"/>
      <c r="QPM3" s="9"/>
      <c r="QPN3" s="9"/>
      <c r="QPO3" s="9"/>
      <c r="QPP3" s="9"/>
      <c r="QPQ3" s="9"/>
      <c r="QPR3" s="9"/>
      <c r="QPS3" s="9"/>
      <c r="QPT3" s="9"/>
      <c r="QPU3" s="9"/>
      <c r="QPV3" s="9"/>
      <c r="QPW3" s="9"/>
      <c r="QPX3" s="9"/>
      <c r="QPY3" s="9"/>
      <c r="QPZ3" s="9"/>
      <c r="QQA3" s="9"/>
      <c r="QQB3" s="9"/>
      <c r="QQC3" s="9"/>
      <c r="QQD3" s="9"/>
      <c r="QQE3" s="9"/>
      <c r="QQF3" s="9"/>
      <c r="QQG3" s="9"/>
      <c r="QQH3" s="9"/>
      <c r="QQI3" s="9"/>
      <c r="QQJ3" s="9"/>
      <c r="QQK3" s="9"/>
      <c r="QQL3" s="9"/>
      <c r="QQM3" s="9"/>
      <c r="QQN3" s="9"/>
      <c r="QQO3" s="9"/>
      <c r="QQP3" s="9"/>
      <c r="QQQ3" s="9"/>
      <c r="QQR3" s="9"/>
      <c r="QQS3" s="9"/>
      <c r="QQT3" s="9"/>
      <c r="QQU3" s="9"/>
      <c r="QQV3" s="9"/>
      <c r="QQW3" s="9"/>
      <c r="QQX3" s="9"/>
      <c r="QQY3" s="9"/>
      <c r="QQZ3" s="9"/>
      <c r="QRA3" s="9"/>
      <c r="QRB3" s="9"/>
      <c r="QRC3" s="9"/>
      <c r="QRD3" s="9"/>
      <c r="QRE3" s="9"/>
      <c r="QRF3" s="9"/>
      <c r="QRG3" s="9"/>
      <c r="QRH3" s="9"/>
      <c r="QRI3" s="9"/>
      <c r="QRJ3" s="9"/>
      <c r="QRK3" s="9"/>
      <c r="QRL3" s="9"/>
      <c r="QRM3" s="9"/>
      <c r="QRN3" s="9"/>
      <c r="QRO3" s="9"/>
      <c r="QRP3" s="9"/>
      <c r="QRQ3" s="9"/>
      <c r="QRR3" s="9"/>
      <c r="QRS3" s="9"/>
      <c r="QRT3" s="9"/>
      <c r="QRU3" s="9"/>
      <c r="QRV3" s="9"/>
      <c r="QRW3" s="9"/>
      <c r="QRX3" s="9"/>
      <c r="QRY3" s="9"/>
      <c r="QRZ3" s="9"/>
      <c r="QSA3" s="9"/>
      <c r="QSB3" s="9"/>
      <c r="QSC3" s="9"/>
      <c r="QSD3" s="9"/>
      <c r="QSE3" s="9"/>
      <c r="QSF3" s="9"/>
      <c r="QSG3" s="9"/>
      <c r="QSH3" s="9"/>
      <c r="QSI3" s="9"/>
      <c r="QSJ3" s="9"/>
      <c r="QSK3" s="9"/>
      <c r="QSL3" s="9"/>
      <c r="QSM3" s="9"/>
      <c r="QSN3" s="9"/>
      <c r="QSO3" s="9"/>
      <c r="QSP3" s="9"/>
      <c r="QSQ3" s="9"/>
      <c r="QSR3" s="9"/>
      <c r="QSS3" s="9"/>
      <c r="QST3" s="9"/>
      <c r="QSU3" s="9"/>
      <c r="QSV3" s="9"/>
      <c r="QSW3" s="9"/>
      <c r="QSX3" s="9"/>
      <c r="QSY3" s="9"/>
      <c r="QSZ3" s="9"/>
      <c r="QTA3" s="9"/>
      <c r="QTB3" s="9"/>
      <c r="QTC3" s="9"/>
      <c r="QTD3" s="9"/>
      <c r="QTE3" s="9"/>
      <c r="QTF3" s="9"/>
      <c r="QTG3" s="9"/>
      <c r="QTH3" s="9"/>
      <c r="QTI3" s="9"/>
      <c r="QTJ3" s="9"/>
      <c r="QTK3" s="9"/>
      <c r="QTL3" s="9"/>
      <c r="QTM3" s="9"/>
      <c r="QTN3" s="9"/>
      <c r="QTO3" s="9"/>
      <c r="QTP3" s="9"/>
      <c r="QTQ3" s="9"/>
      <c r="QTR3" s="9"/>
      <c r="QTS3" s="9"/>
      <c r="QTT3" s="9"/>
      <c r="QTU3" s="9"/>
      <c r="QTV3" s="9"/>
      <c r="QTW3" s="9"/>
      <c r="QTX3" s="9"/>
      <c r="QTY3" s="9"/>
      <c r="QTZ3" s="9"/>
      <c r="QUA3" s="9"/>
      <c r="QUB3" s="9"/>
      <c r="QUC3" s="9"/>
      <c r="QUD3" s="9"/>
      <c r="QUE3" s="9"/>
      <c r="QUF3" s="9"/>
      <c r="QUG3" s="9"/>
      <c r="QUH3" s="9"/>
      <c r="QUI3" s="9"/>
      <c r="QUJ3" s="9"/>
      <c r="QUK3" s="9"/>
      <c r="QUL3" s="9"/>
      <c r="QUM3" s="9"/>
      <c r="QUN3" s="9"/>
      <c r="QUO3" s="9"/>
      <c r="QUP3" s="9"/>
      <c r="QUQ3" s="9"/>
      <c r="QUR3" s="9"/>
      <c r="QUS3" s="9"/>
      <c r="QUT3" s="9"/>
      <c r="QUU3" s="9"/>
      <c r="QUV3" s="9"/>
      <c r="QUW3" s="9"/>
      <c r="QUX3" s="9"/>
      <c r="QUY3" s="9"/>
      <c r="QUZ3" s="9"/>
      <c r="QVA3" s="9"/>
      <c r="QVB3" s="9"/>
      <c r="QVC3" s="9"/>
      <c r="QVD3" s="9"/>
      <c r="QVE3" s="9"/>
      <c r="QVF3" s="9"/>
      <c r="QVG3" s="9"/>
      <c r="QVH3" s="9"/>
      <c r="QVI3" s="9"/>
      <c r="QVJ3" s="9"/>
      <c r="QVK3" s="9"/>
      <c r="QVL3" s="9"/>
      <c r="QVM3" s="9"/>
      <c r="QVN3" s="9"/>
      <c r="QVO3" s="9"/>
      <c r="QVP3" s="9"/>
      <c r="QVQ3" s="9"/>
      <c r="QVR3" s="9"/>
      <c r="QVS3" s="9"/>
      <c r="QVT3" s="9"/>
      <c r="QVU3" s="9"/>
      <c r="QVV3" s="9"/>
      <c r="QVW3" s="9"/>
      <c r="QVX3" s="9"/>
      <c r="QVY3" s="9"/>
      <c r="QVZ3" s="9"/>
      <c r="QWA3" s="9"/>
      <c r="QWB3" s="9"/>
      <c r="QWC3" s="9"/>
      <c r="QWD3" s="9"/>
      <c r="QWE3" s="9"/>
      <c r="QWF3" s="9"/>
      <c r="QWG3" s="9"/>
      <c r="QWH3" s="9"/>
      <c r="QWI3" s="9"/>
      <c r="QWJ3" s="9"/>
      <c r="QWK3" s="9"/>
      <c r="QWL3" s="9"/>
      <c r="QWM3" s="9"/>
      <c r="QWN3" s="9"/>
      <c r="QWO3" s="9"/>
      <c r="QWP3" s="9"/>
      <c r="QWQ3" s="9"/>
      <c r="QWR3" s="9"/>
      <c r="QWS3" s="9"/>
      <c r="QWT3" s="9"/>
      <c r="QWU3" s="9"/>
      <c r="QWV3" s="9"/>
      <c r="QWW3" s="9"/>
      <c r="QWX3" s="9"/>
      <c r="QWY3" s="9"/>
      <c r="QWZ3" s="9"/>
      <c r="QXA3" s="9"/>
      <c r="QXB3" s="9"/>
      <c r="QXC3" s="9"/>
      <c r="QXD3" s="9"/>
      <c r="QXE3" s="9"/>
      <c r="QXF3" s="9"/>
      <c r="QXG3" s="9"/>
      <c r="QXH3" s="9"/>
      <c r="QXI3" s="9"/>
      <c r="QXJ3" s="9"/>
      <c r="QXK3" s="9"/>
      <c r="QXL3" s="9"/>
      <c r="QXM3" s="9"/>
      <c r="QXN3" s="9"/>
      <c r="QXO3" s="9"/>
      <c r="QXP3" s="9"/>
      <c r="QXQ3" s="9"/>
      <c r="QXR3" s="9"/>
      <c r="QXS3" s="9"/>
      <c r="QXT3" s="9"/>
      <c r="QXU3" s="9"/>
      <c r="QXV3" s="9"/>
      <c r="QXW3" s="9"/>
      <c r="QXX3" s="9"/>
      <c r="QXY3" s="9"/>
      <c r="QXZ3" s="9"/>
      <c r="QYA3" s="9"/>
      <c r="QYB3" s="9"/>
      <c r="QYC3" s="9"/>
      <c r="QYD3" s="9"/>
      <c r="QYE3" s="9"/>
      <c r="QYF3" s="9"/>
      <c r="QYG3" s="9"/>
      <c r="QYH3" s="9"/>
      <c r="QYI3" s="9"/>
      <c r="QYJ3" s="9"/>
      <c r="QYK3" s="9"/>
      <c r="QYL3" s="9"/>
      <c r="QYM3" s="9"/>
      <c r="QYN3" s="9"/>
      <c r="QYO3" s="9"/>
      <c r="QYP3" s="9"/>
      <c r="QYQ3" s="9"/>
      <c r="QYR3" s="9"/>
      <c r="QYS3" s="9"/>
      <c r="QYT3" s="9"/>
      <c r="QYU3" s="9"/>
      <c r="QYV3" s="9"/>
      <c r="QYW3" s="9"/>
      <c r="QYX3" s="9"/>
      <c r="QYY3" s="9"/>
      <c r="QYZ3" s="9"/>
      <c r="QZA3" s="9"/>
      <c r="QZB3" s="9"/>
      <c r="QZC3" s="9"/>
      <c r="QZD3" s="9"/>
      <c r="QZE3" s="9"/>
      <c r="QZF3" s="9"/>
      <c r="QZG3" s="9"/>
      <c r="QZH3" s="9"/>
      <c r="QZI3" s="9"/>
      <c r="QZJ3" s="9"/>
      <c r="QZK3" s="9"/>
      <c r="QZL3" s="9"/>
      <c r="QZM3" s="9"/>
      <c r="QZN3" s="9"/>
      <c r="QZO3" s="9"/>
      <c r="QZP3" s="9"/>
      <c r="QZQ3" s="9"/>
      <c r="QZR3" s="9"/>
      <c r="QZS3" s="9"/>
      <c r="QZT3" s="9"/>
      <c r="QZU3" s="9"/>
      <c r="QZV3" s="9"/>
      <c r="QZW3" s="9"/>
      <c r="QZX3" s="9"/>
      <c r="QZY3" s="9"/>
      <c r="QZZ3" s="9"/>
      <c r="RAA3" s="9"/>
      <c r="RAB3" s="9"/>
      <c r="RAC3" s="9"/>
      <c r="RAD3" s="9"/>
      <c r="RAE3" s="9"/>
      <c r="RAF3" s="9"/>
      <c r="RAG3" s="9"/>
      <c r="RAH3" s="9"/>
      <c r="RAI3" s="9"/>
      <c r="RAJ3" s="9"/>
      <c r="RAK3" s="9"/>
      <c r="RAL3" s="9"/>
      <c r="RAM3" s="9"/>
      <c r="RAN3" s="9"/>
      <c r="RAO3" s="9"/>
      <c r="RAP3" s="9"/>
      <c r="RAQ3" s="9"/>
      <c r="RAR3" s="9"/>
      <c r="RAS3" s="9"/>
      <c r="RAT3" s="9"/>
      <c r="RAU3" s="9"/>
      <c r="RAV3" s="9"/>
      <c r="RAW3" s="9"/>
      <c r="RAX3" s="9"/>
      <c r="RAY3" s="9"/>
      <c r="RAZ3" s="9"/>
      <c r="RBA3" s="9"/>
      <c r="RBB3" s="9"/>
      <c r="RBC3" s="9"/>
      <c r="RBD3" s="9"/>
      <c r="RBE3" s="9"/>
      <c r="RBF3" s="9"/>
      <c r="RBG3" s="9"/>
      <c r="RBH3" s="9"/>
      <c r="RBI3" s="9"/>
      <c r="RBJ3" s="9"/>
      <c r="RBK3" s="9"/>
      <c r="RBL3" s="9"/>
      <c r="RBM3" s="9"/>
      <c r="RBN3" s="9"/>
      <c r="RBO3" s="9"/>
      <c r="RBP3" s="9"/>
      <c r="RBQ3" s="9"/>
      <c r="RBR3" s="9"/>
      <c r="RBS3" s="9"/>
      <c r="RBT3" s="9"/>
      <c r="RBU3" s="9"/>
      <c r="RBV3" s="9"/>
      <c r="RBW3" s="9"/>
      <c r="RBX3" s="9"/>
      <c r="RBY3" s="9"/>
      <c r="RBZ3" s="9"/>
      <c r="RCA3" s="9"/>
      <c r="RCB3" s="9"/>
      <c r="RCC3" s="9"/>
      <c r="RCD3" s="9"/>
      <c r="RCE3" s="9"/>
      <c r="RCF3" s="9"/>
      <c r="RCG3" s="9"/>
      <c r="RCH3" s="9"/>
      <c r="RCI3" s="9"/>
      <c r="RCJ3" s="9"/>
      <c r="RCK3" s="9"/>
      <c r="RCL3" s="9"/>
      <c r="RCM3" s="9"/>
      <c r="RCN3" s="9"/>
      <c r="RCO3" s="9"/>
      <c r="RCP3" s="9"/>
      <c r="RCQ3" s="9"/>
      <c r="RCR3" s="9"/>
      <c r="RCS3" s="9"/>
      <c r="RCT3" s="9"/>
      <c r="RCU3" s="9"/>
      <c r="RCV3" s="9"/>
      <c r="RCW3" s="9"/>
      <c r="RCX3" s="9"/>
      <c r="RCY3" s="9"/>
      <c r="RCZ3" s="9"/>
      <c r="RDA3" s="9"/>
      <c r="RDB3" s="9"/>
      <c r="RDC3" s="9"/>
      <c r="RDD3" s="9"/>
      <c r="RDE3" s="9"/>
      <c r="RDF3" s="9"/>
      <c r="RDG3" s="9"/>
      <c r="RDH3" s="9"/>
      <c r="RDI3" s="9"/>
      <c r="RDJ3" s="9"/>
      <c r="RDK3" s="9"/>
      <c r="RDL3" s="9"/>
      <c r="RDM3" s="9"/>
      <c r="RDN3" s="9"/>
      <c r="RDO3" s="9"/>
      <c r="RDP3" s="9"/>
      <c r="RDQ3" s="9"/>
      <c r="RDR3" s="9"/>
      <c r="RDS3" s="9"/>
      <c r="RDT3" s="9"/>
      <c r="RDU3" s="9"/>
      <c r="RDV3" s="9"/>
      <c r="RDW3" s="9"/>
      <c r="RDX3" s="9"/>
      <c r="RDY3" s="9"/>
      <c r="RDZ3" s="9"/>
      <c r="REA3" s="9"/>
      <c r="REB3" s="9"/>
      <c r="REC3" s="9"/>
      <c r="RED3" s="9"/>
      <c r="REE3" s="9"/>
      <c r="REF3" s="9"/>
      <c r="REG3" s="9"/>
      <c r="REH3" s="9"/>
      <c r="REI3" s="9"/>
      <c r="REJ3" s="9"/>
      <c r="REK3" s="9"/>
      <c r="REL3" s="9"/>
      <c r="REM3" s="9"/>
      <c r="REN3" s="9"/>
      <c r="REO3" s="9"/>
      <c r="REP3" s="9"/>
      <c r="REQ3" s="9"/>
      <c r="RER3" s="9"/>
      <c r="RES3" s="9"/>
      <c r="RET3" s="9"/>
      <c r="REU3" s="9"/>
      <c r="REV3" s="9"/>
      <c r="REW3" s="9"/>
      <c r="REX3" s="9"/>
      <c r="REY3" s="9"/>
      <c r="REZ3" s="9"/>
      <c r="RFA3" s="9"/>
      <c r="RFB3" s="9"/>
      <c r="RFC3" s="9"/>
      <c r="RFD3" s="9"/>
      <c r="RFE3" s="9"/>
      <c r="RFF3" s="9"/>
      <c r="RFG3" s="9"/>
      <c r="RFH3" s="9"/>
      <c r="RFI3" s="9"/>
      <c r="RFJ3" s="9"/>
      <c r="RFK3" s="9"/>
      <c r="RFL3" s="9"/>
      <c r="RFM3" s="9"/>
      <c r="RFN3" s="9"/>
      <c r="RFO3" s="9"/>
      <c r="RFP3" s="9"/>
      <c r="RFQ3" s="9"/>
      <c r="RFR3" s="9"/>
      <c r="RFS3" s="9"/>
      <c r="RFT3" s="9"/>
      <c r="RFU3" s="9"/>
      <c r="RFV3" s="9"/>
      <c r="RFW3" s="9"/>
      <c r="RFX3" s="9"/>
      <c r="RFY3" s="9"/>
      <c r="RFZ3" s="9"/>
      <c r="RGA3" s="9"/>
      <c r="RGB3" s="9"/>
      <c r="RGC3" s="9"/>
      <c r="RGD3" s="9"/>
      <c r="RGE3" s="9"/>
      <c r="RGF3" s="9"/>
      <c r="RGG3" s="9"/>
      <c r="RGH3" s="9"/>
      <c r="RGI3" s="9"/>
      <c r="RGJ3" s="9"/>
      <c r="RGK3" s="9"/>
      <c r="RGL3" s="9"/>
      <c r="RGM3" s="9"/>
      <c r="RGN3" s="9"/>
      <c r="RGO3" s="9"/>
      <c r="RGP3" s="9"/>
      <c r="RGQ3" s="9"/>
      <c r="RGR3" s="9"/>
      <c r="RGS3" s="9"/>
      <c r="RGT3" s="9"/>
      <c r="RGU3" s="9"/>
      <c r="RGV3" s="9"/>
      <c r="RGW3" s="9"/>
      <c r="RGX3" s="9"/>
      <c r="RGY3" s="9"/>
      <c r="RGZ3" s="9"/>
      <c r="RHA3" s="9"/>
      <c r="RHB3" s="9"/>
      <c r="RHC3" s="9"/>
      <c r="RHD3" s="9"/>
      <c r="RHE3" s="9"/>
      <c r="RHF3" s="9"/>
      <c r="RHG3" s="9"/>
      <c r="RHH3" s="9"/>
      <c r="RHI3" s="9"/>
      <c r="RHJ3" s="9"/>
      <c r="RHK3" s="9"/>
      <c r="RHL3" s="9"/>
      <c r="RHM3" s="9"/>
      <c r="RHN3" s="9"/>
      <c r="RHO3" s="9"/>
      <c r="RHP3" s="9"/>
      <c r="RHQ3" s="9"/>
      <c r="RHR3" s="9"/>
      <c r="RHS3" s="9"/>
      <c r="RHT3" s="9"/>
      <c r="RHU3" s="9"/>
      <c r="RHV3" s="9"/>
      <c r="RHW3" s="9"/>
      <c r="RHX3" s="9"/>
      <c r="RHY3" s="9"/>
      <c r="RHZ3" s="9"/>
      <c r="RIA3" s="9"/>
      <c r="RIB3" s="9"/>
      <c r="RIC3" s="9"/>
      <c r="RID3" s="9"/>
      <c r="RIE3" s="9"/>
      <c r="RIF3" s="9"/>
      <c r="RIG3" s="9"/>
      <c r="RIH3" s="9"/>
      <c r="RII3" s="9"/>
      <c r="RIJ3" s="9"/>
      <c r="RIK3" s="9"/>
      <c r="RIL3" s="9"/>
      <c r="RIM3" s="9"/>
      <c r="RIN3" s="9"/>
      <c r="RIO3" s="9"/>
      <c r="RIP3" s="9"/>
      <c r="RIQ3" s="9"/>
      <c r="RIR3" s="9"/>
      <c r="RIS3" s="9"/>
      <c r="RIT3" s="9"/>
      <c r="RIU3" s="9"/>
      <c r="RIV3" s="9"/>
      <c r="RIW3" s="9"/>
      <c r="RIX3" s="9"/>
      <c r="RIY3" s="9"/>
      <c r="RIZ3" s="9"/>
      <c r="RJA3" s="9"/>
      <c r="RJB3" s="9"/>
      <c r="RJC3" s="9"/>
      <c r="RJD3" s="9"/>
      <c r="RJE3" s="9"/>
      <c r="RJF3" s="9"/>
      <c r="RJG3" s="9"/>
      <c r="RJH3" s="9"/>
      <c r="RJI3" s="9"/>
      <c r="RJJ3" s="9"/>
      <c r="RJK3" s="9"/>
      <c r="RJL3" s="9"/>
      <c r="RJM3" s="9"/>
      <c r="RJN3" s="9"/>
      <c r="RJO3" s="9"/>
      <c r="RJP3" s="9"/>
      <c r="RJQ3" s="9"/>
      <c r="RJR3" s="9"/>
      <c r="RJS3" s="9"/>
      <c r="RJT3" s="9"/>
      <c r="RJU3" s="9"/>
      <c r="RJV3" s="9"/>
      <c r="RJW3" s="9"/>
      <c r="RJX3" s="9"/>
      <c r="RJY3" s="9"/>
      <c r="RJZ3" s="9"/>
      <c r="RKA3" s="9"/>
      <c r="RKB3" s="9"/>
      <c r="RKC3" s="9"/>
      <c r="RKD3" s="9"/>
      <c r="RKE3" s="9"/>
      <c r="RKF3" s="9"/>
      <c r="RKG3" s="9"/>
      <c r="RKH3" s="9"/>
      <c r="RKI3" s="9"/>
      <c r="RKJ3" s="9"/>
      <c r="RKK3" s="9"/>
      <c r="RKL3" s="9"/>
      <c r="RKM3" s="9"/>
      <c r="RKN3" s="9"/>
      <c r="RKO3" s="9"/>
      <c r="RKP3" s="9"/>
      <c r="RKQ3" s="9"/>
      <c r="RKR3" s="9"/>
      <c r="RKS3" s="9"/>
      <c r="RKT3" s="9"/>
      <c r="RKU3" s="9"/>
      <c r="RKV3" s="9"/>
      <c r="RKW3" s="9"/>
      <c r="RKX3" s="9"/>
      <c r="RKY3" s="9"/>
      <c r="RKZ3" s="9"/>
      <c r="RLA3" s="9"/>
      <c r="RLB3" s="9"/>
      <c r="RLC3" s="9"/>
      <c r="RLD3" s="9"/>
      <c r="RLE3" s="9"/>
      <c r="RLF3" s="9"/>
      <c r="RLG3" s="9"/>
      <c r="RLH3" s="9"/>
      <c r="RLI3" s="9"/>
      <c r="RLJ3" s="9"/>
      <c r="RLK3" s="9"/>
      <c r="RLL3" s="9"/>
      <c r="RLM3" s="9"/>
      <c r="RLN3" s="9"/>
      <c r="RLO3" s="9"/>
      <c r="RLP3" s="9"/>
      <c r="RLQ3" s="9"/>
      <c r="RLR3" s="9"/>
      <c r="RLS3" s="9"/>
      <c r="RLT3" s="9"/>
      <c r="RLU3" s="9"/>
      <c r="RLV3" s="9"/>
      <c r="RLW3" s="9"/>
      <c r="RLX3" s="9"/>
      <c r="RLY3" s="9"/>
      <c r="RLZ3" s="9"/>
      <c r="RMA3" s="9"/>
      <c r="RMB3" s="9"/>
      <c r="RMC3" s="9"/>
      <c r="RMD3" s="9"/>
      <c r="RME3" s="9"/>
      <c r="RMF3" s="9"/>
      <c r="RMG3" s="9"/>
      <c r="RMH3" s="9"/>
      <c r="RMI3" s="9"/>
      <c r="RMJ3" s="9"/>
      <c r="RMK3" s="9"/>
      <c r="RML3" s="9"/>
      <c r="RMM3" s="9"/>
      <c r="RMN3" s="9"/>
      <c r="RMO3" s="9"/>
      <c r="RMP3" s="9"/>
      <c r="RMQ3" s="9"/>
      <c r="RMR3" s="9"/>
      <c r="RMS3" s="9"/>
      <c r="RMT3" s="9"/>
      <c r="RMU3" s="9"/>
      <c r="RMV3" s="9"/>
      <c r="RMW3" s="9"/>
      <c r="RMX3" s="9"/>
      <c r="RMY3" s="9"/>
      <c r="RMZ3" s="9"/>
      <c r="RNA3" s="9"/>
      <c r="RNB3" s="9"/>
      <c r="RNC3" s="9"/>
      <c r="RND3" s="9"/>
      <c r="RNE3" s="9"/>
      <c r="RNF3" s="9"/>
      <c r="RNG3" s="9"/>
      <c r="RNH3" s="9"/>
      <c r="RNI3" s="9"/>
      <c r="RNJ3" s="9"/>
      <c r="RNK3" s="9"/>
      <c r="RNL3" s="9"/>
      <c r="RNM3" s="9"/>
      <c r="RNN3" s="9"/>
      <c r="RNO3" s="9"/>
      <c r="RNP3" s="9"/>
      <c r="RNQ3" s="9"/>
      <c r="RNR3" s="9"/>
      <c r="RNS3" s="9"/>
      <c r="RNT3" s="9"/>
      <c r="RNU3" s="9"/>
      <c r="RNV3" s="9"/>
      <c r="RNW3" s="9"/>
      <c r="RNX3" s="9"/>
      <c r="RNY3" s="9"/>
      <c r="RNZ3" s="9"/>
      <c r="ROA3" s="9"/>
      <c r="ROB3" s="9"/>
      <c r="ROC3" s="9"/>
      <c r="ROD3" s="9"/>
      <c r="ROE3" s="9"/>
      <c r="ROF3" s="9"/>
      <c r="ROG3" s="9"/>
      <c r="ROH3" s="9"/>
      <c r="ROI3" s="9"/>
      <c r="ROJ3" s="9"/>
      <c r="ROK3" s="9"/>
      <c r="ROL3" s="9"/>
      <c r="ROM3" s="9"/>
      <c r="RON3" s="9"/>
      <c r="ROO3" s="9"/>
      <c r="ROP3" s="9"/>
      <c r="ROQ3" s="9"/>
      <c r="ROR3" s="9"/>
      <c r="ROS3" s="9"/>
      <c r="ROT3" s="9"/>
      <c r="ROU3" s="9"/>
      <c r="ROV3" s="9"/>
      <c r="ROW3" s="9"/>
      <c r="ROX3" s="9"/>
      <c r="ROY3" s="9"/>
      <c r="ROZ3" s="9"/>
      <c r="RPA3" s="9"/>
      <c r="RPB3" s="9"/>
      <c r="RPC3" s="9"/>
      <c r="RPD3" s="9"/>
      <c r="RPE3" s="9"/>
      <c r="RPF3" s="9"/>
      <c r="RPG3" s="9"/>
      <c r="RPH3" s="9"/>
      <c r="RPI3" s="9"/>
      <c r="RPJ3" s="9"/>
      <c r="RPK3" s="9"/>
      <c r="RPL3" s="9"/>
      <c r="RPM3" s="9"/>
      <c r="RPN3" s="9"/>
      <c r="RPO3" s="9"/>
      <c r="RPP3" s="9"/>
      <c r="RPQ3" s="9"/>
      <c r="RPR3" s="9"/>
      <c r="RPS3" s="9"/>
      <c r="RPT3" s="9"/>
      <c r="RPU3" s="9"/>
      <c r="RPV3" s="9"/>
      <c r="RPW3" s="9"/>
      <c r="RPX3" s="9"/>
      <c r="RPY3" s="9"/>
      <c r="RPZ3" s="9"/>
      <c r="RQA3" s="9"/>
      <c r="RQB3" s="9"/>
      <c r="RQC3" s="9"/>
      <c r="RQD3" s="9"/>
      <c r="RQE3" s="9"/>
      <c r="RQF3" s="9"/>
      <c r="RQG3" s="9"/>
      <c r="RQH3" s="9"/>
      <c r="RQI3" s="9"/>
      <c r="RQJ3" s="9"/>
      <c r="RQK3" s="9"/>
      <c r="RQL3" s="9"/>
      <c r="RQM3" s="9"/>
      <c r="RQN3" s="9"/>
      <c r="RQO3" s="9"/>
      <c r="RQP3" s="9"/>
      <c r="RQQ3" s="9"/>
      <c r="RQR3" s="9"/>
      <c r="RQS3" s="9"/>
      <c r="RQT3" s="9"/>
      <c r="RQU3" s="9"/>
      <c r="RQV3" s="9"/>
      <c r="RQW3" s="9"/>
      <c r="RQX3" s="9"/>
      <c r="RQY3" s="9"/>
      <c r="RQZ3" s="9"/>
      <c r="RRA3" s="9"/>
      <c r="RRB3" s="9"/>
      <c r="RRC3" s="9"/>
      <c r="RRD3" s="9"/>
      <c r="RRE3" s="9"/>
      <c r="RRF3" s="9"/>
      <c r="RRG3" s="9"/>
      <c r="RRH3" s="9"/>
      <c r="RRI3" s="9"/>
      <c r="RRJ3" s="9"/>
      <c r="RRK3" s="9"/>
      <c r="RRL3" s="9"/>
      <c r="RRM3" s="9"/>
      <c r="RRN3" s="9"/>
      <c r="RRO3" s="9"/>
      <c r="RRP3" s="9"/>
      <c r="RRQ3" s="9"/>
      <c r="RRR3" s="9"/>
      <c r="RRS3" s="9"/>
      <c r="RRT3" s="9"/>
      <c r="RRU3" s="9"/>
      <c r="RRV3" s="9"/>
      <c r="RRW3" s="9"/>
      <c r="RRX3" s="9"/>
      <c r="RRY3" s="9"/>
      <c r="RRZ3" s="9"/>
      <c r="RSA3" s="9"/>
      <c r="RSB3" s="9"/>
      <c r="RSC3" s="9"/>
      <c r="RSD3" s="9"/>
      <c r="RSE3" s="9"/>
      <c r="RSF3" s="9"/>
      <c r="RSG3" s="9"/>
      <c r="RSH3" s="9"/>
      <c r="RSI3" s="9"/>
      <c r="RSJ3" s="9"/>
      <c r="RSK3" s="9"/>
      <c r="RSL3" s="9"/>
      <c r="RSM3" s="9"/>
      <c r="RSN3" s="9"/>
      <c r="RSO3" s="9"/>
      <c r="RSP3" s="9"/>
      <c r="RSQ3" s="9"/>
      <c r="RSR3" s="9"/>
      <c r="RSS3" s="9"/>
      <c r="RST3" s="9"/>
      <c r="RSU3" s="9"/>
      <c r="RSV3" s="9"/>
      <c r="RSW3" s="9"/>
      <c r="RSX3" s="9"/>
      <c r="RSY3" s="9"/>
      <c r="RSZ3" s="9"/>
      <c r="RTA3" s="9"/>
      <c r="RTB3" s="9"/>
      <c r="RTC3" s="9"/>
      <c r="RTD3" s="9"/>
      <c r="RTE3" s="9"/>
      <c r="RTF3" s="9"/>
      <c r="RTG3" s="9"/>
      <c r="RTH3" s="9"/>
      <c r="RTI3" s="9"/>
      <c r="RTJ3" s="9"/>
      <c r="RTK3" s="9"/>
      <c r="RTL3" s="9"/>
      <c r="RTM3" s="9"/>
      <c r="RTN3" s="9"/>
      <c r="RTO3" s="9"/>
      <c r="RTP3" s="9"/>
      <c r="RTQ3" s="9"/>
      <c r="RTR3" s="9"/>
      <c r="RTS3" s="9"/>
      <c r="RTT3" s="9"/>
      <c r="RTU3" s="9"/>
      <c r="RTV3" s="9"/>
      <c r="RTW3" s="9"/>
      <c r="RTX3" s="9"/>
      <c r="RTY3" s="9"/>
      <c r="RTZ3" s="9"/>
      <c r="RUA3" s="9"/>
      <c r="RUB3" s="9"/>
      <c r="RUC3" s="9"/>
      <c r="RUD3" s="9"/>
      <c r="RUE3" s="9"/>
      <c r="RUF3" s="9"/>
      <c r="RUG3" s="9"/>
      <c r="RUH3" s="9"/>
      <c r="RUI3" s="9"/>
      <c r="RUJ3" s="9"/>
      <c r="RUK3" s="9"/>
      <c r="RUL3" s="9"/>
      <c r="RUM3" s="9"/>
      <c r="RUN3" s="9"/>
      <c r="RUO3" s="9"/>
      <c r="RUP3" s="9"/>
      <c r="RUQ3" s="9"/>
      <c r="RUR3" s="9"/>
      <c r="RUS3" s="9"/>
      <c r="RUT3" s="9"/>
      <c r="RUU3" s="9"/>
      <c r="RUV3" s="9"/>
      <c r="RUW3" s="9"/>
      <c r="RUX3" s="9"/>
      <c r="RUY3" s="9"/>
      <c r="RUZ3" s="9"/>
      <c r="RVA3" s="9"/>
      <c r="RVB3" s="9"/>
      <c r="RVC3" s="9"/>
      <c r="RVD3" s="9"/>
      <c r="RVE3" s="9"/>
      <c r="RVF3" s="9"/>
      <c r="RVG3" s="9"/>
      <c r="RVH3" s="9"/>
      <c r="RVI3" s="9"/>
      <c r="RVJ3" s="9"/>
      <c r="RVK3" s="9"/>
      <c r="RVL3" s="9"/>
      <c r="RVM3" s="9"/>
      <c r="RVN3" s="9"/>
      <c r="RVO3" s="9"/>
      <c r="RVP3" s="9"/>
      <c r="RVQ3" s="9"/>
      <c r="RVR3" s="9"/>
      <c r="RVS3" s="9"/>
      <c r="RVT3" s="9"/>
      <c r="RVU3" s="9"/>
      <c r="RVV3" s="9"/>
      <c r="RVW3" s="9"/>
      <c r="RVX3" s="9"/>
      <c r="RVY3" s="9"/>
      <c r="RVZ3" s="9"/>
      <c r="RWA3" s="9"/>
      <c r="RWB3" s="9"/>
      <c r="RWC3" s="9"/>
      <c r="RWD3" s="9"/>
      <c r="RWE3" s="9"/>
      <c r="RWF3" s="9"/>
      <c r="RWG3" s="9"/>
      <c r="RWH3" s="9"/>
      <c r="RWI3" s="9"/>
      <c r="RWJ3" s="9"/>
      <c r="RWK3" s="9"/>
      <c r="RWL3" s="9"/>
      <c r="RWM3" s="9"/>
      <c r="RWN3" s="9"/>
      <c r="RWO3" s="9"/>
      <c r="RWP3" s="9"/>
      <c r="RWQ3" s="9"/>
      <c r="RWR3" s="9"/>
      <c r="RWS3" s="9"/>
      <c r="RWT3" s="9"/>
      <c r="RWU3" s="9"/>
      <c r="RWV3" s="9"/>
      <c r="RWW3" s="9"/>
      <c r="RWX3" s="9"/>
      <c r="RWY3" s="9"/>
      <c r="RWZ3" s="9"/>
      <c r="RXA3" s="9"/>
      <c r="RXB3" s="9"/>
      <c r="RXC3" s="9"/>
      <c r="RXD3" s="9"/>
      <c r="RXE3" s="9"/>
      <c r="RXF3" s="9"/>
      <c r="RXG3" s="9"/>
      <c r="RXH3" s="9"/>
      <c r="RXI3" s="9"/>
      <c r="RXJ3" s="9"/>
      <c r="RXK3" s="9"/>
      <c r="RXL3" s="9"/>
      <c r="RXM3" s="9"/>
      <c r="RXN3" s="9"/>
      <c r="RXO3" s="9"/>
      <c r="RXP3" s="9"/>
      <c r="RXQ3" s="9"/>
      <c r="RXR3" s="9"/>
      <c r="RXS3" s="9"/>
      <c r="RXT3" s="9"/>
      <c r="RXU3" s="9"/>
      <c r="RXV3" s="9"/>
      <c r="RXW3" s="9"/>
      <c r="RXX3" s="9"/>
      <c r="RXY3" s="9"/>
      <c r="RXZ3" s="9"/>
      <c r="RYA3" s="9"/>
      <c r="RYB3" s="9"/>
      <c r="RYC3" s="9"/>
      <c r="RYD3" s="9"/>
      <c r="RYE3" s="9"/>
      <c r="RYF3" s="9"/>
      <c r="RYG3" s="9"/>
      <c r="RYH3" s="9"/>
      <c r="RYI3" s="9"/>
      <c r="RYJ3" s="9"/>
      <c r="RYK3" s="9"/>
      <c r="RYL3" s="9"/>
      <c r="RYM3" s="9"/>
      <c r="RYN3" s="9"/>
      <c r="RYO3" s="9"/>
      <c r="RYP3" s="9"/>
      <c r="RYQ3" s="9"/>
      <c r="RYR3" s="9"/>
      <c r="RYS3" s="9"/>
      <c r="RYT3" s="9"/>
      <c r="RYU3" s="9"/>
      <c r="RYV3" s="9"/>
      <c r="RYW3" s="9"/>
      <c r="RYX3" s="9"/>
      <c r="RYY3" s="9"/>
      <c r="RYZ3" s="9"/>
      <c r="RZA3" s="9"/>
      <c r="RZB3" s="9"/>
      <c r="RZC3" s="9"/>
      <c r="RZD3" s="9"/>
      <c r="RZE3" s="9"/>
      <c r="RZF3" s="9"/>
      <c r="RZG3" s="9"/>
      <c r="RZH3" s="9"/>
      <c r="RZI3" s="9"/>
      <c r="RZJ3" s="9"/>
      <c r="RZK3" s="9"/>
      <c r="RZL3" s="9"/>
      <c r="RZM3" s="9"/>
      <c r="RZN3" s="9"/>
      <c r="RZO3" s="9"/>
      <c r="RZP3" s="9"/>
      <c r="RZQ3" s="9"/>
      <c r="RZR3" s="9"/>
      <c r="RZS3" s="9"/>
      <c r="RZT3" s="9"/>
      <c r="RZU3" s="9"/>
      <c r="RZV3" s="9"/>
      <c r="RZW3" s="9"/>
      <c r="RZX3" s="9"/>
      <c r="RZY3" s="9"/>
      <c r="RZZ3" s="9"/>
      <c r="SAA3" s="9"/>
      <c r="SAB3" s="9"/>
      <c r="SAC3" s="9"/>
      <c r="SAD3" s="9"/>
      <c r="SAE3" s="9"/>
      <c r="SAF3" s="9"/>
      <c r="SAG3" s="9"/>
      <c r="SAH3" s="9"/>
      <c r="SAI3" s="9"/>
      <c r="SAJ3" s="9"/>
      <c r="SAK3" s="9"/>
      <c r="SAL3" s="9"/>
      <c r="SAM3" s="9"/>
      <c r="SAN3" s="9"/>
      <c r="SAO3" s="9"/>
      <c r="SAP3" s="9"/>
      <c r="SAQ3" s="9"/>
      <c r="SAR3" s="9"/>
      <c r="SAS3" s="9"/>
      <c r="SAT3" s="9"/>
      <c r="SAU3" s="9"/>
      <c r="SAV3" s="9"/>
      <c r="SAW3" s="9"/>
      <c r="SAX3" s="9"/>
      <c r="SAY3" s="9"/>
      <c r="SAZ3" s="9"/>
      <c r="SBA3" s="9"/>
      <c r="SBB3" s="9"/>
      <c r="SBC3" s="9"/>
      <c r="SBD3" s="9"/>
      <c r="SBE3" s="9"/>
      <c r="SBF3" s="9"/>
      <c r="SBG3" s="9"/>
      <c r="SBH3" s="9"/>
      <c r="SBI3" s="9"/>
      <c r="SBJ3" s="9"/>
      <c r="SBK3" s="9"/>
      <c r="SBL3" s="9"/>
      <c r="SBM3" s="9"/>
      <c r="SBN3" s="9"/>
      <c r="SBO3" s="9"/>
      <c r="SBP3" s="9"/>
      <c r="SBQ3" s="9"/>
      <c r="SBR3" s="9"/>
      <c r="SBS3" s="9"/>
      <c r="SBT3" s="9"/>
      <c r="SBU3" s="9"/>
      <c r="SBV3" s="9"/>
      <c r="SBW3" s="9"/>
      <c r="SBX3" s="9"/>
      <c r="SBY3" s="9"/>
      <c r="SBZ3" s="9"/>
      <c r="SCA3" s="9"/>
      <c r="SCB3" s="9"/>
      <c r="SCC3" s="9"/>
      <c r="SCD3" s="9"/>
      <c r="SCE3" s="9"/>
      <c r="SCF3" s="9"/>
      <c r="SCG3" s="9"/>
      <c r="SCH3" s="9"/>
      <c r="SCI3" s="9"/>
      <c r="SCJ3" s="9"/>
      <c r="SCK3" s="9"/>
      <c r="SCL3" s="9"/>
      <c r="SCM3" s="9"/>
      <c r="SCN3" s="9"/>
      <c r="SCO3" s="9"/>
      <c r="SCP3" s="9"/>
      <c r="SCQ3" s="9"/>
      <c r="SCR3" s="9"/>
      <c r="SCS3" s="9"/>
      <c r="SCT3" s="9"/>
      <c r="SCU3" s="9"/>
      <c r="SCV3" s="9"/>
      <c r="SCW3" s="9"/>
      <c r="SCX3" s="9"/>
      <c r="SCY3" s="9"/>
      <c r="SCZ3" s="9"/>
      <c r="SDA3" s="9"/>
      <c r="SDB3" s="9"/>
      <c r="SDC3" s="9"/>
      <c r="SDD3" s="9"/>
      <c r="SDE3" s="9"/>
      <c r="SDF3" s="9"/>
      <c r="SDG3" s="9"/>
      <c r="SDH3" s="9"/>
      <c r="SDI3" s="9"/>
      <c r="SDJ3" s="9"/>
      <c r="SDK3" s="9"/>
      <c r="SDL3" s="9"/>
      <c r="SDM3" s="9"/>
      <c r="SDN3" s="9"/>
      <c r="SDO3" s="9"/>
      <c r="SDP3" s="9"/>
      <c r="SDQ3" s="9"/>
      <c r="SDR3" s="9"/>
      <c r="SDS3" s="9"/>
      <c r="SDT3" s="9"/>
      <c r="SDU3" s="9"/>
      <c r="SDV3" s="9"/>
      <c r="SDW3" s="9"/>
      <c r="SDX3" s="9"/>
      <c r="SDY3" s="9"/>
      <c r="SDZ3" s="9"/>
      <c r="SEA3" s="9"/>
      <c r="SEB3" s="9"/>
      <c r="SEC3" s="9"/>
      <c r="SED3" s="9"/>
      <c r="SEE3" s="9"/>
      <c r="SEF3" s="9"/>
      <c r="SEG3" s="9"/>
      <c r="SEH3" s="9"/>
      <c r="SEI3" s="9"/>
      <c r="SEJ3" s="9"/>
      <c r="SEK3" s="9"/>
      <c r="SEL3" s="9"/>
      <c r="SEM3" s="9"/>
      <c r="SEN3" s="9"/>
      <c r="SEO3" s="9"/>
      <c r="SEP3" s="9"/>
      <c r="SEQ3" s="9"/>
      <c r="SER3" s="9"/>
      <c r="SES3" s="9"/>
      <c r="SET3" s="9"/>
      <c r="SEU3" s="9"/>
      <c r="SEV3" s="9"/>
      <c r="SEW3" s="9"/>
      <c r="SEX3" s="9"/>
      <c r="SEY3" s="9"/>
      <c r="SEZ3" s="9"/>
      <c r="SFA3" s="9"/>
      <c r="SFB3" s="9"/>
      <c r="SFC3" s="9"/>
      <c r="SFD3" s="9"/>
      <c r="SFE3" s="9"/>
      <c r="SFF3" s="9"/>
      <c r="SFG3" s="9"/>
      <c r="SFH3" s="9"/>
      <c r="SFI3" s="9"/>
      <c r="SFJ3" s="9"/>
      <c r="SFK3" s="9"/>
      <c r="SFL3" s="9"/>
      <c r="SFM3" s="9"/>
      <c r="SFN3" s="9"/>
      <c r="SFO3" s="9"/>
      <c r="SFP3" s="9"/>
      <c r="SFQ3" s="9"/>
      <c r="SFR3" s="9"/>
      <c r="SFS3" s="9"/>
      <c r="SFT3" s="9"/>
      <c r="SFU3" s="9"/>
      <c r="SFV3" s="9"/>
      <c r="SFW3" s="9"/>
      <c r="SFX3" s="9"/>
      <c r="SFY3" s="9"/>
      <c r="SFZ3" s="9"/>
      <c r="SGA3" s="9"/>
      <c r="SGB3" s="9"/>
      <c r="SGC3" s="9"/>
      <c r="SGD3" s="9"/>
      <c r="SGE3" s="9"/>
      <c r="SGF3" s="9"/>
      <c r="SGG3" s="9"/>
      <c r="SGH3" s="9"/>
      <c r="SGI3" s="9"/>
      <c r="SGJ3" s="9"/>
      <c r="SGK3" s="9"/>
      <c r="SGL3" s="9"/>
      <c r="SGM3" s="9"/>
      <c r="SGN3" s="9"/>
      <c r="SGO3" s="9"/>
      <c r="SGP3" s="9"/>
      <c r="SGQ3" s="9"/>
      <c r="SGR3" s="9"/>
      <c r="SGS3" s="9"/>
      <c r="SGT3" s="9"/>
      <c r="SGU3" s="9"/>
      <c r="SGV3" s="9"/>
      <c r="SGW3" s="9"/>
      <c r="SGX3" s="9"/>
      <c r="SGY3" s="9"/>
      <c r="SGZ3" s="9"/>
      <c r="SHA3" s="9"/>
      <c r="SHB3" s="9"/>
      <c r="SHC3" s="9"/>
      <c r="SHD3" s="9"/>
      <c r="SHE3" s="9"/>
      <c r="SHF3" s="9"/>
      <c r="SHG3" s="9"/>
      <c r="SHH3" s="9"/>
      <c r="SHI3" s="9"/>
      <c r="SHJ3" s="9"/>
      <c r="SHK3" s="9"/>
      <c r="SHL3" s="9"/>
      <c r="SHM3" s="9"/>
      <c r="SHN3" s="9"/>
      <c r="SHO3" s="9"/>
      <c r="SHP3" s="9"/>
      <c r="SHQ3" s="9"/>
      <c r="SHR3" s="9"/>
      <c r="SHS3" s="9"/>
      <c r="SHT3" s="9"/>
      <c r="SHU3" s="9"/>
      <c r="SHV3" s="9"/>
      <c r="SHW3" s="9"/>
      <c r="SHX3" s="9"/>
      <c r="SHY3" s="9"/>
      <c r="SHZ3" s="9"/>
      <c r="SIA3" s="9"/>
      <c r="SIB3" s="9"/>
      <c r="SIC3" s="9"/>
      <c r="SID3" s="9"/>
      <c r="SIE3" s="9"/>
      <c r="SIF3" s="9"/>
      <c r="SIG3" s="9"/>
      <c r="SIH3" s="9"/>
      <c r="SII3" s="9"/>
      <c r="SIJ3" s="9"/>
      <c r="SIK3" s="9"/>
      <c r="SIL3" s="9"/>
      <c r="SIM3" s="9"/>
      <c r="SIN3" s="9"/>
      <c r="SIO3" s="9"/>
      <c r="SIP3" s="9"/>
      <c r="SIQ3" s="9"/>
      <c r="SIR3" s="9"/>
      <c r="SIS3" s="9"/>
      <c r="SIT3" s="9"/>
      <c r="SIU3" s="9"/>
      <c r="SIV3" s="9"/>
      <c r="SIW3" s="9"/>
      <c r="SIX3" s="9"/>
      <c r="SIY3" s="9"/>
      <c r="SIZ3" s="9"/>
      <c r="SJA3" s="9"/>
      <c r="SJB3" s="9"/>
      <c r="SJC3" s="9"/>
      <c r="SJD3" s="9"/>
      <c r="SJE3" s="9"/>
      <c r="SJF3" s="9"/>
      <c r="SJG3" s="9"/>
      <c r="SJH3" s="9"/>
      <c r="SJI3" s="9"/>
      <c r="SJJ3" s="9"/>
      <c r="SJK3" s="9"/>
      <c r="SJL3" s="9"/>
      <c r="SJM3" s="9"/>
      <c r="SJN3" s="9"/>
      <c r="SJO3" s="9"/>
      <c r="SJP3" s="9"/>
      <c r="SJQ3" s="9"/>
      <c r="SJR3" s="9"/>
      <c r="SJS3" s="9"/>
      <c r="SJT3" s="9"/>
      <c r="SJU3" s="9"/>
      <c r="SJV3" s="9"/>
      <c r="SJW3" s="9"/>
      <c r="SJX3" s="9"/>
      <c r="SJY3" s="9"/>
      <c r="SJZ3" s="9"/>
      <c r="SKA3" s="9"/>
      <c r="SKB3" s="9"/>
      <c r="SKC3" s="9"/>
      <c r="SKD3" s="9"/>
      <c r="SKE3" s="9"/>
      <c r="SKF3" s="9"/>
      <c r="SKG3" s="9"/>
      <c r="SKH3" s="9"/>
      <c r="SKI3" s="9"/>
      <c r="SKJ3" s="9"/>
      <c r="SKK3" s="9"/>
      <c r="SKL3" s="9"/>
      <c r="SKM3" s="9"/>
      <c r="SKN3" s="9"/>
      <c r="SKO3" s="9"/>
      <c r="SKP3" s="9"/>
      <c r="SKQ3" s="9"/>
      <c r="SKR3" s="9"/>
      <c r="SKS3" s="9"/>
      <c r="SKT3" s="9"/>
      <c r="SKU3" s="9"/>
      <c r="SKV3" s="9"/>
      <c r="SKW3" s="9"/>
      <c r="SKX3" s="9"/>
      <c r="SKY3" s="9"/>
      <c r="SKZ3" s="9"/>
      <c r="SLA3" s="9"/>
      <c r="SLB3" s="9"/>
      <c r="SLC3" s="9"/>
      <c r="SLD3" s="9"/>
      <c r="SLE3" s="9"/>
      <c r="SLF3" s="9"/>
      <c r="SLG3" s="9"/>
      <c r="SLH3" s="9"/>
      <c r="SLI3" s="9"/>
      <c r="SLJ3" s="9"/>
      <c r="SLK3" s="9"/>
      <c r="SLL3" s="9"/>
      <c r="SLM3" s="9"/>
      <c r="SLN3" s="9"/>
      <c r="SLO3" s="9"/>
      <c r="SLP3" s="9"/>
      <c r="SLQ3" s="9"/>
      <c r="SLR3" s="9"/>
      <c r="SLS3" s="9"/>
      <c r="SLT3" s="9"/>
      <c r="SLU3" s="9"/>
      <c r="SLV3" s="9"/>
      <c r="SLW3" s="9"/>
      <c r="SLX3" s="9"/>
      <c r="SLY3" s="9"/>
      <c r="SLZ3" s="9"/>
      <c r="SMA3" s="9"/>
      <c r="SMB3" s="9"/>
      <c r="SMC3" s="9"/>
      <c r="SMD3" s="9"/>
      <c r="SME3" s="9"/>
      <c r="SMF3" s="9"/>
      <c r="SMG3" s="9"/>
      <c r="SMH3" s="9"/>
      <c r="SMI3" s="9"/>
      <c r="SMJ3" s="9"/>
      <c r="SMK3" s="9"/>
      <c r="SML3" s="9"/>
      <c r="SMM3" s="9"/>
      <c r="SMN3" s="9"/>
      <c r="SMO3" s="9"/>
      <c r="SMP3" s="9"/>
      <c r="SMQ3" s="9"/>
      <c r="SMR3" s="9"/>
      <c r="SMS3" s="9"/>
      <c r="SMT3" s="9"/>
      <c r="SMU3" s="9"/>
      <c r="SMV3" s="9"/>
      <c r="SMW3" s="9"/>
      <c r="SMX3" s="9"/>
      <c r="SMY3" s="9"/>
      <c r="SMZ3" s="9"/>
      <c r="SNA3" s="9"/>
      <c r="SNB3" s="9"/>
      <c r="SNC3" s="9"/>
      <c r="SND3" s="9"/>
      <c r="SNE3" s="9"/>
      <c r="SNF3" s="9"/>
      <c r="SNG3" s="9"/>
      <c r="SNH3" s="9"/>
      <c r="SNI3" s="9"/>
      <c r="SNJ3" s="9"/>
      <c r="SNK3" s="9"/>
      <c r="SNL3" s="9"/>
      <c r="SNM3" s="9"/>
      <c r="SNN3" s="9"/>
      <c r="SNO3" s="9"/>
      <c r="SNP3" s="9"/>
      <c r="SNQ3" s="9"/>
      <c r="SNR3" s="9"/>
      <c r="SNS3" s="9"/>
      <c r="SNT3" s="9"/>
      <c r="SNU3" s="9"/>
      <c r="SNV3" s="9"/>
      <c r="SNW3" s="9"/>
      <c r="SNX3" s="9"/>
      <c r="SNY3" s="9"/>
      <c r="SNZ3" s="9"/>
      <c r="SOA3" s="9"/>
      <c r="SOB3" s="9"/>
      <c r="SOC3" s="9"/>
      <c r="SOD3" s="9"/>
      <c r="SOE3" s="9"/>
      <c r="SOF3" s="9"/>
      <c r="SOG3" s="9"/>
      <c r="SOH3" s="9"/>
      <c r="SOI3" s="9"/>
      <c r="SOJ3" s="9"/>
      <c r="SOK3" s="9"/>
      <c r="SOL3" s="9"/>
      <c r="SOM3" s="9"/>
      <c r="SON3" s="9"/>
      <c r="SOO3" s="9"/>
      <c r="SOP3" s="9"/>
      <c r="SOQ3" s="9"/>
      <c r="SOR3" s="9"/>
      <c r="SOS3" s="9"/>
      <c r="SOT3" s="9"/>
      <c r="SOU3" s="9"/>
      <c r="SOV3" s="9"/>
      <c r="SOW3" s="9"/>
      <c r="SOX3" s="9"/>
      <c r="SOY3" s="9"/>
      <c r="SOZ3" s="9"/>
      <c r="SPA3" s="9"/>
      <c r="SPB3" s="9"/>
      <c r="SPC3" s="9"/>
      <c r="SPD3" s="9"/>
      <c r="SPE3" s="9"/>
      <c r="SPF3" s="9"/>
      <c r="SPG3" s="9"/>
      <c r="SPH3" s="9"/>
      <c r="SPI3" s="9"/>
      <c r="SPJ3" s="9"/>
      <c r="SPK3" s="9"/>
      <c r="SPL3" s="9"/>
      <c r="SPM3" s="9"/>
      <c r="SPN3" s="9"/>
      <c r="SPO3" s="9"/>
      <c r="SPP3" s="9"/>
      <c r="SPQ3" s="9"/>
      <c r="SPR3" s="9"/>
      <c r="SPS3" s="9"/>
      <c r="SPT3" s="9"/>
      <c r="SPU3" s="9"/>
      <c r="SPV3" s="9"/>
      <c r="SPW3" s="9"/>
      <c r="SPX3" s="9"/>
      <c r="SPY3" s="9"/>
      <c r="SPZ3" s="9"/>
      <c r="SQA3" s="9"/>
      <c r="SQB3" s="9"/>
      <c r="SQC3" s="9"/>
      <c r="SQD3" s="9"/>
      <c r="SQE3" s="9"/>
      <c r="SQF3" s="9"/>
      <c r="SQG3" s="9"/>
      <c r="SQH3" s="9"/>
      <c r="SQI3" s="9"/>
      <c r="SQJ3" s="9"/>
      <c r="SQK3" s="9"/>
      <c r="SQL3" s="9"/>
      <c r="SQM3" s="9"/>
      <c r="SQN3" s="9"/>
      <c r="SQO3" s="9"/>
      <c r="SQP3" s="9"/>
      <c r="SQQ3" s="9"/>
      <c r="SQR3" s="9"/>
      <c r="SQS3" s="9"/>
      <c r="SQT3" s="9"/>
      <c r="SQU3" s="9"/>
      <c r="SQV3" s="9"/>
      <c r="SQW3" s="9"/>
      <c r="SQX3" s="9"/>
      <c r="SQY3" s="9"/>
      <c r="SQZ3" s="9"/>
      <c r="SRA3" s="9"/>
      <c r="SRB3" s="9"/>
      <c r="SRC3" s="9"/>
      <c r="SRD3" s="9"/>
      <c r="SRE3" s="9"/>
      <c r="SRF3" s="9"/>
      <c r="SRG3" s="9"/>
      <c r="SRH3" s="9"/>
      <c r="SRI3" s="9"/>
      <c r="SRJ3" s="9"/>
      <c r="SRK3" s="9"/>
      <c r="SRL3" s="9"/>
      <c r="SRM3" s="9"/>
      <c r="SRN3" s="9"/>
      <c r="SRO3" s="9"/>
      <c r="SRP3" s="9"/>
      <c r="SRQ3" s="9"/>
      <c r="SRR3" s="9"/>
      <c r="SRS3" s="9"/>
      <c r="SRT3" s="9"/>
      <c r="SRU3" s="9"/>
      <c r="SRV3" s="9"/>
      <c r="SRW3" s="9"/>
      <c r="SRX3" s="9"/>
      <c r="SRY3" s="9"/>
      <c r="SRZ3" s="9"/>
      <c r="SSA3" s="9"/>
      <c r="SSB3" s="9"/>
      <c r="SSC3" s="9"/>
      <c r="SSD3" s="9"/>
      <c r="SSE3" s="9"/>
      <c r="SSF3" s="9"/>
      <c r="SSG3" s="9"/>
      <c r="SSH3" s="9"/>
      <c r="SSI3" s="9"/>
      <c r="SSJ3" s="9"/>
      <c r="SSK3" s="9"/>
      <c r="SSL3" s="9"/>
      <c r="SSM3" s="9"/>
      <c r="SSN3" s="9"/>
      <c r="SSO3" s="9"/>
      <c r="SSP3" s="9"/>
      <c r="SSQ3" s="9"/>
      <c r="SSR3" s="9"/>
      <c r="SSS3" s="9"/>
      <c r="SST3" s="9"/>
      <c r="SSU3" s="9"/>
      <c r="SSV3" s="9"/>
      <c r="SSW3" s="9"/>
      <c r="SSX3" s="9"/>
      <c r="SSY3" s="9"/>
      <c r="SSZ3" s="9"/>
      <c r="STA3" s="9"/>
      <c r="STB3" s="9"/>
      <c r="STC3" s="9"/>
      <c r="STD3" s="9"/>
      <c r="STE3" s="9"/>
      <c r="STF3" s="9"/>
      <c r="STG3" s="9"/>
      <c r="STH3" s="9"/>
      <c r="STI3" s="9"/>
      <c r="STJ3" s="9"/>
      <c r="STK3" s="9"/>
      <c r="STL3" s="9"/>
      <c r="STM3" s="9"/>
      <c r="STN3" s="9"/>
      <c r="STO3" s="9"/>
      <c r="STP3" s="9"/>
      <c r="STQ3" s="9"/>
      <c r="STR3" s="9"/>
      <c r="STS3" s="9"/>
      <c r="STT3" s="9"/>
      <c r="STU3" s="9"/>
      <c r="STV3" s="9"/>
      <c r="STW3" s="9"/>
      <c r="STX3" s="9"/>
      <c r="STY3" s="9"/>
      <c r="STZ3" s="9"/>
      <c r="SUA3" s="9"/>
      <c r="SUB3" s="9"/>
      <c r="SUC3" s="9"/>
      <c r="SUD3" s="9"/>
      <c r="SUE3" s="9"/>
      <c r="SUF3" s="9"/>
      <c r="SUG3" s="9"/>
      <c r="SUH3" s="9"/>
      <c r="SUI3" s="9"/>
      <c r="SUJ3" s="9"/>
      <c r="SUK3" s="9"/>
      <c r="SUL3" s="9"/>
      <c r="SUM3" s="9"/>
      <c r="SUN3" s="9"/>
      <c r="SUO3" s="9"/>
      <c r="SUP3" s="9"/>
      <c r="SUQ3" s="9"/>
      <c r="SUR3" s="9"/>
      <c r="SUS3" s="9"/>
      <c r="SUT3" s="9"/>
      <c r="SUU3" s="9"/>
      <c r="SUV3" s="9"/>
      <c r="SUW3" s="9"/>
      <c r="SUX3" s="9"/>
      <c r="SUY3" s="9"/>
      <c r="SUZ3" s="9"/>
      <c r="SVA3" s="9"/>
      <c r="SVB3" s="9"/>
      <c r="SVC3" s="9"/>
      <c r="SVD3" s="9"/>
      <c r="SVE3" s="9"/>
      <c r="SVF3" s="9"/>
      <c r="SVG3" s="9"/>
      <c r="SVH3" s="9"/>
      <c r="SVI3" s="9"/>
      <c r="SVJ3" s="9"/>
      <c r="SVK3" s="9"/>
      <c r="SVL3" s="9"/>
      <c r="SVM3" s="9"/>
      <c r="SVN3" s="9"/>
      <c r="SVO3" s="9"/>
      <c r="SVP3" s="9"/>
      <c r="SVQ3" s="9"/>
      <c r="SVR3" s="9"/>
      <c r="SVS3" s="9"/>
      <c r="SVT3" s="9"/>
      <c r="SVU3" s="9"/>
      <c r="SVV3" s="9"/>
      <c r="SVW3" s="9"/>
      <c r="SVX3" s="9"/>
      <c r="SVY3" s="9"/>
      <c r="SVZ3" s="9"/>
      <c r="SWA3" s="9"/>
      <c r="SWB3" s="9"/>
      <c r="SWC3" s="9"/>
      <c r="SWD3" s="9"/>
      <c r="SWE3" s="9"/>
      <c r="SWF3" s="9"/>
      <c r="SWG3" s="9"/>
      <c r="SWH3" s="9"/>
      <c r="SWI3" s="9"/>
      <c r="SWJ3" s="9"/>
      <c r="SWK3" s="9"/>
      <c r="SWL3" s="9"/>
      <c r="SWM3" s="9"/>
      <c r="SWN3" s="9"/>
      <c r="SWO3" s="9"/>
      <c r="SWP3" s="9"/>
      <c r="SWQ3" s="9"/>
      <c r="SWR3" s="9"/>
      <c r="SWS3" s="9"/>
      <c r="SWT3" s="9"/>
      <c r="SWU3" s="9"/>
      <c r="SWV3" s="9"/>
      <c r="SWW3" s="9"/>
      <c r="SWX3" s="9"/>
      <c r="SWY3" s="9"/>
      <c r="SWZ3" s="9"/>
      <c r="SXA3" s="9"/>
      <c r="SXB3" s="9"/>
      <c r="SXC3" s="9"/>
      <c r="SXD3" s="9"/>
      <c r="SXE3" s="9"/>
      <c r="SXF3" s="9"/>
      <c r="SXG3" s="9"/>
      <c r="SXH3" s="9"/>
      <c r="SXI3" s="9"/>
      <c r="SXJ3" s="9"/>
      <c r="SXK3" s="9"/>
      <c r="SXL3" s="9"/>
      <c r="SXM3" s="9"/>
      <c r="SXN3" s="9"/>
      <c r="SXO3" s="9"/>
      <c r="SXP3" s="9"/>
      <c r="SXQ3" s="9"/>
      <c r="SXR3" s="9"/>
      <c r="SXS3" s="9"/>
      <c r="SXT3" s="9"/>
      <c r="SXU3" s="9"/>
      <c r="SXV3" s="9"/>
      <c r="SXW3" s="9"/>
      <c r="SXX3" s="9"/>
      <c r="SXY3" s="9"/>
      <c r="SXZ3" s="9"/>
      <c r="SYA3" s="9"/>
      <c r="SYB3" s="9"/>
      <c r="SYC3" s="9"/>
      <c r="SYD3" s="9"/>
      <c r="SYE3" s="9"/>
      <c r="SYF3" s="9"/>
      <c r="SYG3" s="9"/>
      <c r="SYH3" s="9"/>
      <c r="SYI3" s="9"/>
      <c r="SYJ3" s="9"/>
      <c r="SYK3" s="9"/>
      <c r="SYL3" s="9"/>
      <c r="SYM3" s="9"/>
      <c r="SYN3" s="9"/>
      <c r="SYO3" s="9"/>
      <c r="SYP3" s="9"/>
      <c r="SYQ3" s="9"/>
      <c r="SYR3" s="9"/>
      <c r="SYS3" s="9"/>
      <c r="SYT3" s="9"/>
      <c r="SYU3" s="9"/>
      <c r="SYV3" s="9"/>
      <c r="SYW3" s="9"/>
      <c r="SYX3" s="9"/>
      <c r="SYY3" s="9"/>
      <c r="SYZ3" s="9"/>
      <c r="SZA3" s="9"/>
      <c r="SZB3" s="9"/>
      <c r="SZC3" s="9"/>
      <c r="SZD3" s="9"/>
      <c r="SZE3" s="9"/>
      <c r="SZF3" s="9"/>
      <c r="SZG3" s="9"/>
      <c r="SZH3" s="9"/>
      <c r="SZI3" s="9"/>
      <c r="SZJ3" s="9"/>
      <c r="SZK3" s="9"/>
      <c r="SZL3" s="9"/>
      <c r="SZM3" s="9"/>
      <c r="SZN3" s="9"/>
      <c r="SZO3" s="9"/>
      <c r="SZP3" s="9"/>
      <c r="SZQ3" s="9"/>
      <c r="SZR3" s="9"/>
      <c r="SZS3" s="9"/>
      <c r="SZT3" s="9"/>
      <c r="SZU3" s="9"/>
      <c r="SZV3" s="9"/>
      <c r="SZW3" s="9"/>
      <c r="SZX3" s="9"/>
      <c r="SZY3" s="9"/>
      <c r="SZZ3" s="9"/>
      <c r="TAA3" s="9"/>
      <c r="TAB3" s="9"/>
      <c r="TAC3" s="9"/>
      <c r="TAD3" s="9"/>
      <c r="TAE3" s="9"/>
      <c r="TAF3" s="9"/>
      <c r="TAG3" s="9"/>
      <c r="TAH3" s="9"/>
      <c r="TAI3" s="9"/>
      <c r="TAJ3" s="9"/>
      <c r="TAK3" s="9"/>
      <c r="TAL3" s="9"/>
      <c r="TAM3" s="9"/>
      <c r="TAN3" s="9"/>
      <c r="TAO3" s="9"/>
      <c r="TAP3" s="9"/>
      <c r="TAQ3" s="9"/>
      <c r="TAR3" s="9"/>
      <c r="TAS3" s="9"/>
      <c r="TAT3" s="9"/>
      <c r="TAU3" s="9"/>
      <c r="TAV3" s="9"/>
      <c r="TAW3" s="9"/>
      <c r="TAX3" s="9"/>
      <c r="TAY3" s="9"/>
      <c r="TAZ3" s="9"/>
      <c r="TBA3" s="9"/>
      <c r="TBB3" s="9"/>
      <c r="TBC3" s="9"/>
      <c r="TBD3" s="9"/>
      <c r="TBE3" s="9"/>
      <c r="TBF3" s="9"/>
      <c r="TBG3" s="9"/>
      <c r="TBH3" s="9"/>
      <c r="TBI3" s="9"/>
      <c r="TBJ3" s="9"/>
      <c r="TBK3" s="9"/>
      <c r="TBL3" s="9"/>
      <c r="TBM3" s="9"/>
      <c r="TBN3" s="9"/>
      <c r="TBO3" s="9"/>
      <c r="TBP3" s="9"/>
      <c r="TBQ3" s="9"/>
      <c r="TBR3" s="9"/>
      <c r="TBS3" s="9"/>
      <c r="TBT3" s="9"/>
      <c r="TBU3" s="9"/>
      <c r="TBV3" s="9"/>
      <c r="TBW3" s="9"/>
      <c r="TBX3" s="9"/>
      <c r="TBY3" s="9"/>
      <c r="TBZ3" s="9"/>
      <c r="TCA3" s="9"/>
      <c r="TCB3" s="9"/>
      <c r="TCC3" s="9"/>
      <c r="TCD3" s="9"/>
      <c r="TCE3" s="9"/>
      <c r="TCF3" s="9"/>
      <c r="TCG3" s="9"/>
      <c r="TCH3" s="9"/>
      <c r="TCI3" s="9"/>
      <c r="TCJ3" s="9"/>
      <c r="TCK3" s="9"/>
      <c r="TCL3" s="9"/>
      <c r="TCM3" s="9"/>
      <c r="TCN3" s="9"/>
      <c r="TCO3" s="9"/>
      <c r="TCP3" s="9"/>
      <c r="TCQ3" s="9"/>
      <c r="TCR3" s="9"/>
      <c r="TCS3" s="9"/>
      <c r="TCT3" s="9"/>
      <c r="TCU3" s="9"/>
      <c r="TCV3" s="9"/>
      <c r="TCW3" s="9"/>
      <c r="TCX3" s="9"/>
      <c r="TCY3" s="9"/>
      <c r="TCZ3" s="9"/>
      <c r="TDA3" s="9"/>
      <c r="TDB3" s="9"/>
      <c r="TDC3" s="9"/>
      <c r="TDD3" s="9"/>
      <c r="TDE3" s="9"/>
      <c r="TDF3" s="9"/>
      <c r="TDG3" s="9"/>
      <c r="TDH3" s="9"/>
      <c r="TDI3" s="9"/>
      <c r="TDJ3" s="9"/>
      <c r="TDK3" s="9"/>
      <c r="TDL3" s="9"/>
      <c r="TDM3" s="9"/>
      <c r="TDN3" s="9"/>
      <c r="TDO3" s="9"/>
      <c r="TDP3" s="9"/>
      <c r="TDQ3" s="9"/>
      <c r="TDR3" s="9"/>
      <c r="TDS3" s="9"/>
      <c r="TDT3" s="9"/>
      <c r="TDU3" s="9"/>
      <c r="TDV3" s="9"/>
      <c r="TDW3" s="9"/>
      <c r="TDX3" s="9"/>
      <c r="TDY3" s="9"/>
      <c r="TDZ3" s="9"/>
      <c r="TEA3" s="9"/>
      <c r="TEB3" s="9"/>
      <c r="TEC3" s="9"/>
      <c r="TED3" s="9"/>
      <c r="TEE3" s="9"/>
      <c r="TEF3" s="9"/>
      <c r="TEG3" s="9"/>
      <c r="TEH3" s="9"/>
      <c r="TEI3" s="9"/>
      <c r="TEJ3" s="9"/>
      <c r="TEK3" s="9"/>
      <c r="TEL3" s="9"/>
      <c r="TEM3" s="9"/>
      <c r="TEN3" s="9"/>
      <c r="TEO3" s="9"/>
      <c r="TEP3" s="9"/>
      <c r="TEQ3" s="9"/>
      <c r="TER3" s="9"/>
      <c r="TES3" s="9"/>
      <c r="TET3" s="9"/>
      <c r="TEU3" s="9"/>
      <c r="TEV3" s="9"/>
      <c r="TEW3" s="9"/>
      <c r="TEX3" s="9"/>
      <c r="TEY3" s="9"/>
      <c r="TEZ3" s="9"/>
      <c r="TFA3" s="9"/>
      <c r="TFB3" s="9"/>
      <c r="TFC3" s="9"/>
      <c r="TFD3" s="9"/>
      <c r="TFE3" s="9"/>
      <c r="TFF3" s="9"/>
      <c r="TFG3" s="9"/>
      <c r="TFH3" s="9"/>
      <c r="TFI3" s="9"/>
      <c r="TFJ3" s="9"/>
      <c r="TFK3" s="9"/>
      <c r="TFL3" s="9"/>
      <c r="TFM3" s="9"/>
      <c r="TFN3" s="9"/>
      <c r="TFO3" s="9"/>
      <c r="TFP3" s="9"/>
      <c r="TFQ3" s="9"/>
      <c r="TFR3" s="9"/>
      <c r="TFS3" s="9"/>
      <c r="TFT3" s="9"/>
      <c r="TFU3" s="9"/>
      <c r="TFV3" s="9"/>
      <c r="TFW3" s="9"/>
      <c r="TFX3" s="9"/>
      <c r="TFY3" s="9"/>
      <c r="TFZ3" s="9"/>
      <c r="TGA3" s="9"/>
      <c r="TGB3" s="9"/>
      <c r="TGC3" s="9"/>
      <c r="TGD3" s="9"/>
      <c r="TGE3" s="9"/>
      <c r="TGF3" s="9"/>
      <c r="TGG3" s="9"/>
      <c r="TGH3" s="9"/>
      <c r="TGI3" s="9"/>
      <c r="TGJ3" s="9"/>
      <c r="TGK3" s="9"/>
      <c r="TGL3" s="9"/>
      <c r="TGM3" s="9"/>
      <c r="TGN3" s="9"/>
      <c r="TGO3" s="9"/>
      <c r="TGP3" s="9"/>
      <c r="TGQ3" s="9"/>
      <c r="TGR3" s="9"/>
      <c r="TGS3" s="9"/>
      <c r="TGT3" s="9"/>
      <c r="TGU3" s="9"/>
      <c r="TGV3" s="9"/>
      <c r="TGW3" s="9"/>
      <c r="TGX3" s="9"/>
      <c r="TGY3" s="9"/>
      <c r="TGZ3" s="9"/>
      <c r="THA3" s="9"/>
      <c r="THB3" s="9"/>
      <c r="THC3" s="9"/>
      <c r="THD3" s="9"/>
      <c r="THE3" s="9"/>
      <c r="THF3" s="9"/>
      <c r="THG3" s="9"/>
      <c r="THH3" s="9"/>
      <c r="THI3" s="9"/>
      <c r="THJ3" s="9"/>
      <c r="THK3" s="9"/>
      <c r="THL3" s="9"/>
      <c r="THM3" s="9"/>
      <c r="THN3" s="9"/>
      <c r="THO3" s="9"/>
      <c r="THP3" s="9"/>
      <c r="THQ3" s="9"/>
      <c r="THR3" s="9"/>
      <c r="THS3" s="9"/>
      <c r="THT3" s="9"/>
      <c r="THU3" s="9"/>
      <c r="THV3" s="9"/>
      <c r="THW3" s="9"/>
      <c r="THX3" s="9"/>
      <c r="THY3" s="9"/>
      <c r="THZ3" s="9"/>
      <c r="TIA3" s="9"/>
      <c r="TIB3" s="9"/>
      <c r="TIC3" s="9"/>
      <c r="TID3" s="9"/>
      <c r="TIE3" s="9"/>
      <c r="TIF3" s="9"/>
      <c r="TIG3" s="9"/>
      <c r="TIH3" s="9"/>
      <c r="TII3" s="9"/>
      <c r="TIJ3" s="9"/>
      <c r="TIK3" s="9"/>
      <c r="TIL3" s="9"/>
      <c r="TIM3" s="9"/>
      <c r="TIN3" s="9"/>
      <c r="TIO3" s="9"/>
      <c r="TIP3" s="9"/>
      <c r="TIQ3" s="9"/>
      <c r="TIR3" s="9"/>
      <c r="TIS3" s="9"/>
      <c r="TIT3" s="9"/>
      <c r="TIU3" s="9"/>
      <c r="TIV3" s="9"/>
      <c r="TIW3" s="9"/>
      <c r="TIX3" s="9"/>
      <c r="TIY3" s="9"/>
      <c r="TIZ3" s="9"/>
      <c r="TJA3" s="9"/>
      <c r="TJB3" s="9"/>
      <c r="TJC3" s="9"/>
      <c r="TJD3" s="9"/>
      <c r="TJE3" s="9"/>
      <c r="TJF3" s="9"/>
      <c r="TJG3" s="9"/>
      <c r="TJH3" s="9"/>
      <c r="TJI3" s="9"/>
      <c r="TJJ3" s="9"/>
      <c r="TJK3" s="9"/>
      <c r="TJL3" s="9"/>
      <c r="TJM3" s="9"/>
      <c r="TJN3" s="9"/>
      <c r="TJO3" s="9"/>
      <c r="TJP3" s="9"/>
      <c r="TJQ3" s="9"/>
      <c r="TJR3" s="9"/>
      <c r="TJS3" s="9"/>
      <c r="TJT3" s="9"/>
      <c r="TJU3" s="9"/>
      <c r="TJV3" s="9"/>
      <c r="TJW3" s="9"/>
      <c r="TJX3" s="9"/>
      <c r="TJY3" s="9"/>
      <c r="TJZ3" s="9"/>
      <c r="TKA3" s="9"/>
      <c r="TKB3" s="9"/>
      <c r="TKC3" s="9"/>
      <c r="TKD3" s="9"/>
      <c r="TKE3" s="9"/>
      <c r="TKF3" s="9"/>
      <c r="TKG3" s="9"/>
      <c r="TKH3" s="9"/>
      <c r="TKI3" s="9"/>
      <c r="TKJ3" s="9"/>
      <c r="TKK3" s="9"/>
      <c r="TKL3" s="9"/>
      <c r="TKM3" s="9"/>
      <c r="TKN3" s="9"/>
      <c r="TKO3" s="9"/>
      <c r="TKP3" s="9"/>
      <c r="TKQ3" s="9"/>
      <c r="TKR3" s="9"/>
      <c r="TKS3" s="9"/>
      <c r="TKT3" s="9"/>
      <c r="TKU3" s="9"/>
      <c r="TKV3" s="9"/>
      <c r="TKW3" s="9"/>
      <c r="TKX3" s="9"/>
      <c r="TKY3" s="9"/>
      <c r="TKZ3" s="9"/>
      <c r="TLA3" s="9"/>
      <c r="TLB3" s="9"/>
      <c r="TLC3" s="9"/>
      <c r="TLD3" s="9"/>
      <c r="TLE3" s="9"/>
      <c r="TLF3" s="9"/>
      <c r="TLG3" s="9"/>
      <c r="TLH3" s="9"/>
      <c r="TLI3" s="9"/>
      <c r="TLJ3" s="9"/>
      <c r="TLK3" s="9"/>
      <c r="TLL3" s="9"/>
      <c r="TLM3" s="9"/>
      <c r="TLN3" s="9"/>
      <c r="TLO3" s="9"/>
      <c r="TLP3" s="9"/>
      <c r="TLQ3" s="9"/>
      <c r="TLR3" s="9"/>
      <c r="TLS3" s="9"/>
      <c r="TLT3" s="9"/>
      <c r="TLU3" s="9"/>
      <c r="TLV3" s="9"/>
      <c r="TLW3" s="9"/>
      <c r="TLX3" s="9"/>
      <c r="TLY3" s="9"/>
      <c r="TLZ3" s="9"/>
      <c r="TMA3" s="9"/>
      <c r="TMB3" s="9"/>
      <c r="TMC3" s="9"/>
      <c r="TMD3" s="9"/>
      <c r="TME3" s="9"/>
      <c r="TMF3" s="9"/>
      <c r="TMG3" s="9"/>
      <c r="TMH3" s="9"/>
      <c r="TMI3" s="9"/>
      <c r="TMJ3" s="9"/>
      <c r="TMK3" s="9"/>
      <c r="TML3" s="9"/>
      <c r="TMM3" s="9"/>
      <c r="TMN3" s="9"/>
      <c r="TMO3" s="9"/>
      <c r="TMP3" s="9"/>
      <c r="TMQ3" s="9"/>
      <c r="TMR3" s="9"/>
      <c r="TMS3" s="9"/>
      <c r="TMT3" s="9"/>
      <c r="TMU3" s="9"/>
      <c r="TMV3" s="9"/>
      <c r="TMW3" s="9"/>
      <c r="TMX3" s="9"/>
      <c r="TMY3" s="9"/>
      <c r="TMZ3" s="9"/>
      <c r="TNA3" s="9"/>
      <c r="TNB3" s="9"/>
      <c r="TNC3" s="9"/>
      <c r="TND3" s="9"/>
      <c r="TNE3" s="9"/>
      <c r="TNF3" s="9"/>
      <c r="TNG3" s="9"/>
      <c r="TNH3" s="9"/>
      <c r="TNI3" s="9"/>
      <c r="TNJ3" s="9"/>
      <c r="TNK3" s="9"/>
      <c r="TNL3" s="9"/>
      <c r="TNM3" s="9"/>
      <c r="TNN3" s="9"/>
      <c r="TNO3" s="9"/>
      <c r="TNP3" s="9"/>
      <c r="TNQ3" s="9"/>
      <c r="TNR3" s="9"/>
      <c r="TNS3" s="9"/>
      <c r="TNT3" s="9"/>
      <c r="TNU3" s="9"/>
      <c r="TNV3" s="9"/>
      <c r="TNW3" s="9"/>
      <c r="TNX3" s="9"/>
      <c r="TNY3" s="9"/>
      <c r="TNZ3" s="9"/>
      <c r="TOA3" s="9"/>
      <c r="TOB3" s="9"/>
      <c r="TOC3" s="9"/>
      <c r="TOD3" s="9"/>
      <c r="TOE3" s="9"/>
      <c r="TOF3" s="9"/>
      <c r="TOG3" s="9"/>
      <c r="TOH3" s="9"/>
      <c r="TOI3" s="9"/>
      <c r="TOJ3" s="9"/>
      <c r="TOK3" s="9"/>
      <c r="TOL3" s="9"/>
      <c r="TOM3" s="9"/>
      <c r="TON3" s="9"/>
      <c r="TOO3" s="9"/>
      <c r="TOP3" s="9"/>
      <c r="TOQ3" s="9"/>
      <c r="TOR3" s="9"/>
      <c r="TOS3" s="9"/>
      <c r="TOT3" s="9"/>
      <c r="TOU3" s="9"/>
      <c r="TOV3" s="9"/>
      <c r="TOW3" s="9"/>
      <c r="TOX3" s="9"/>
      <c r="TOY3" s="9"/>
      <c r="TOZ3" s="9"/>
      <c r="TPA3" s="9"/>
      <c r="TPB3" s="9"/>
      <c r="TPC3" s="9"/>
      <c r="TPD3" s="9"/>
      <c r="TPE3" s="9"/>
      <c r="TPF3" s="9"/>
      <c r="TPG3" s="9"/>
      <c r="TPH3" s="9"/>
      <c r="TPI3" s="9"/>
      <c r="TPJ3" s="9"/>
      <c r="TPK3" s="9"/>
      <c r="TPL3" s="9"/>
      <c r="TPM3" s="9"/>
      <c r="TPN3" s="9"/>
      <c r="TPO3" s="9"/>
      <c r="TPP3" s="9"/>
      <c r="TPQ3" s="9"/>
      <c r="TPR3" s="9"/>
      <c r="TPS3" s="9"/>
      <c r="TPT3" s="9"/>
      <c r="TPU3" s="9"/>
      <c r="TPV3" s="9"/>
      <c r="TPW3" s="9"/>
      <c r="TPX3" s="9"/>
      <c r="TPY3" s="9"/>
      <c r="TPZ3" s="9"/>
      <c r="TQA3" s="9"/>
      <c r="TQB3" s="9"/>
      <c r="TQC3" s="9"/>
      <c r="TQD3" s="9"/>
      <c r="TQE3" s="9"/>
      <c r="TQF3" s="9"/>
      <c r="TQG3" s="9"/>
      <c r="TQH3" s="9"/>
      <c r="TQI3" s="9"/>
      <c r="TQJ3" s="9"/>
      <c r="TQK3" s="9"/>
      <c r="TQL3" s="9"/>
      <c r="TQM3" s="9"/>
      <c r="TQN3" s="9"/>
      <c r="TQO3" s="9"/>
      <c r="TQP3" s="9"/>
      <c r="TQQ3" s="9"/>
      <c r="TQR3" s="9"/>
      <c r="TQS3" s="9"/>
      <c r="TQT3" s="9"/>
      <c r="TQU3" s="9"/>
      <c r="TQV3" s="9"/>
      <c r="TQW3" s="9"/>
      <c r="TQX3" s="9"/>
      <c r="TQY3" s="9"/>
      <c r="TQZ3" s="9"/>
      <c r="TRA3" s="9"/>
      <c r="TRB3" s="9"/>
      <c r="TRC3" s="9"/>
      <c r="TRD3" s="9"/>
      <c r="TRE3" s="9"/>
      <c r="TRF3" s="9"/>
      <c r="TRG3" s="9"/>
      <c r="TRH3" s="9"/>
      <c r="TRI3" s="9"/>
      <c r="TRJ3" s="9"/>
      <c r="TRK3" s="9"/>
      <c r="TRL3" s="9"/>
      <c r="TRM3" s="9"/>
      <c r="TRN3" s="9"/>
      <c r="TRO3" s="9"/>
      <c r="TRP3" s="9"/>
      <c r="TRQ3" s="9"/>
      <c r="TRR3" s="9"/>
      <c r="TRS3" s="9"/>
      <c r="TRT3" s="9"/>
      <c r="TRU3" s="9"/>
      <c r="TRV3" s="9"/>
      <c r="TRW3" s="9"/>
      <c r="TRX3" s="9"/>
      <c r="TRY3" s="9"/>
      <c r="TRZ3" s="9"/>
      <c r="TSA3" s="9"/>
      <c r="TSB3" s="9"/>
      <c r="TSC3" s="9"/>
      <c r="TSD3" s="9"/>
      <c r="TSE3" s="9"/>
      <c r="TSF3" s="9"/>
      <c r="TSG3" s="9"/>
      <c r="TSH3" s="9"/>
      <c r="TSI3" s="9"/>
      <c r="TSJ3" s="9"/>
      <c r="TSK3" s="9"/>
      <c r="TSL3" s="9"/>
      <c r="TSM3" s="9"/>
      <c r="TSN3" s="9"/>
      <c r="TSO3" s="9"/>
      <c r="TSP3" s="9"/>
      <c r="TSQ3" s="9"/>
      <c r="TSR3" s="9"/>
      <c r="TSS3" s="9"/>
      <c r="TST3" s="9"/>
      <c r="TSU3" s="9"/>
      <c r="TSV3" s="9"/>
      <c r="TSW3" s="9"/>
      <c r="TSX3" s="9"/>
      <c r="TSY3" s="9"/>
      <c r="TSZ3" s="9"/>
      <c r="TTA3" s="9"/>
      <c r="TTB3" s="9"/>
      <c r="TTC3" s="9"/>
      <c r="TTD3" s="9"/>
      <c r="TTE3" s="9"/>
      <c r="TTF3" s="9"/>
      <c r="TTG3" s="9"/>
      <c r="TTH3" s="9"/>
      <c r="TTI3" s="9"/>
      <c r="TTJ3" s="9"/>
      <c r="TTK3" s="9"/>
      <c r="TTL3" s="9"/>
      <c r="TTM3" s="9"/>
      <c r="TTN3" s="9"/>
      <c r="TTO3" s="9"/>
      <c r="TTP3" s="9"/>
      <c r="TTQ3" s="9"/>
      <c r="TTR3" s="9"/>
      <c r="TTS3" s="9"/>
      <c r="TTT3" s="9"/>
      <c r="TTU3" s="9"/>
      <c r="TTV3" s="9"/>
      <c r="TTW3" s="9"/>
      <c r="TTX3" s="9"/>
      <c r="TTY3" s="9"/>
      <c r="TTZ3" s="9"/>
      <c r="TUA3" s="9"/>
      <c r="TUB3" s="9"/>
      <c r="TUC3" s="9"/>
      <c r="TUD3" s="9"/>
      <c r="TUE3" s="9"/>
      <c r="TUF3" s="9"/>
      <c r="TUG3" s="9"/>
      <c r="TUH3" s="9"/>
      <c r="TUI3" s="9"/>
      <c r="TUJ3" s="9"/>
      <c r="TUK3" s="9"/>
      <c r="TUL3" s="9"/>
      <c r="TUM3" s="9"/>
      <c r="TUN3" s="9"/>
      <c r="TUO3" s="9"/>
      <c r="TUP3" s="9"/>
      <c r="TUQ3" s="9"/>
      <c r="TUR3" s="9"/>
      <c r="TUS3" s="9"/>
      <c r="TUT3" s="9"/>
      <c r="TUU3" s="9"/>
      <c r="TUV3" s="9"/>
      <c r="TUW3" s="9"/>
      <c r="TUX3" s="9"/>
      <c r="TUY3" s="9"/>
      <c r="TUZ3" s="9"/>
      <c r="TVA3" s="9"/>
      <c r="TVB3" s="9"/>
      <c r="TVC3" s="9"/>
      <c r="TVD3" s="9"/>
      <c r="TVE3" s="9"/>
      <c r="TVF3" s="9"/>
      <c r="TVG3" s="9"/>
      <c r="TVH3" s="9"/>
      <c r="TVI3" s="9"/>
      <c r="TVJ3" s="9"/>
      <c r="TVK3" s="9"/>
      <c r="TVL3" s="9"/>
      <c r="TVM3" s="9"/>
      <c r="TVN3" s="9"/>
      <c r="TVO3" s="9"/>
      <c r="TVP3" s="9"/>
      <c r="TVQ3" s="9"/>
      <c r="TVR3" s="9"/>
      <c r="TVS3" s="9"/>
      <c r="TVT3" s="9"/>
      <c r="TVU3" s="9"/>
      <c r="TVV3" s="9"/>
      <c r="TVW3" s="9"/>
      <c r="TVX3" s="9"/>
      <c r="TVY3" s="9"/>
      <c r="TVZ3" s="9"/>
      <c r="TWA3" s="9"/>
      <c r="TWB3" s="9"/>
      <c r="TWC3" s="9"/>
      <c r="TWD3" s="9"/>
      <c r="TWE3" s="9"/>
      <c r="TWF3" s="9"/>
      <c r="TWG3" s="9"/>
      <c r="TWH3" s="9"/>
      <c r="TWI3" s="9"/>
      <c r="TWJ3" s="9"/>
      <c r="TWK3" s="9"/>
      <c r="TWL3" s="9"/>
      <c r="TWM3" s="9"/>
      <c r="TWN3" s="9"/>
      <c r="TWO3" s="9"/>
      <c r="TWP3" s="9"/>
      <c r="TWQ3" s="9"/>
      <c r="TWR3" s="9"/>
      <c r="TWS3" s="9"/>
      <c r="TWT3" s="9"/>
      <c r="TWU3" s="9"/>
      <c r="TWV3" s="9"/>
      <c r="TWW3" s="9"/>
      <c r="TWX3" s="9"/>
      <c r="TWY3" s="9"/>
      <c r="TWZ3" s="9"/>
      <c r="TXA3" s="9"/>
      <c r="TXB3" s="9"/>
      <c r="TXC3" s="9"/>
      <c r="TXD3" s="9"/>
      <c r="TXE3" s="9"/>
      <c r="TXF3" s="9"/>
      <c r="TXG3" s="9"/>
      <c r="TXH3" s="9"/>
      <c r="TXI3" s="9"/>
      <c r="TXJ3" s="9"/>
      <c r="TXK3" s="9"/>
      <c r="TXL3" s="9"/>
      <c r="TXM3" s="9"/>
      <c r="TXN3" s="9"/>
      <c r="TXO3" s="9"/>
      <c r="TXP3" s="9"/>
      <c r="TXQ3" s="9"/>
      <c r="TXR3" s="9"/>
      <c r="TXS3" s="9"/>
      <c r="TXT3" s="9"/>
      <c r="TXU3" s="9"/>
      <c r="TXV3" s="9"/>
      <c r="TXW3" s="9"/>
      <c r="TXX3" s="9"/>
      <c r="TXY3" s="9"/>
      <c r="TXZ3" s="9"/>
      <c r="TYA3" s="9"/>
      <c r="TYB3" s="9"/>
      <c r="TYC3" s="9"/>
      <c r="TYD3" s="9"/>
      <c r="TYE3" s="9"/>
      <c r="TYF3" s="9"/>
      <c r="TYG3" s="9"/>
      <c r="TYH3" s="9"/>
      <c r="TYI3" s="9"/>
      <c r="TYJ3" s="9"/>
      <c r="TYK3" s="9"/>
      <c r="TYL3" s="9"/>
      <c r="TYM3" s="9"/>
      <c r="TYN3" s="9"/>
      <c r="TYO3" s="9"/>
      <c r="TYP3" s="9"/>
      <c r="TYQ3" s="9"/>
      <c r="TYR3" s="9"/>
      <c r="TYS3" s="9"/>
      <c r="TYT3" s="9"/>
      <c r="TYU3" s="9"/>
      <c r="TYV3" s="9"/>
      <c r="TYW3" s="9"/>
      <c r="TYX3" s="9"/>
      <c r="TYY3" s="9"/>
      <c r="TYZ3" s="9"/>
      <c r="TZA3" s="9"/>
      <c r="TZB3" s="9"/>
      <c r="TZC3" s="9"/>
      <c r="TZD3" s="9"/>
      <c r="TZE3" s="9"/>
      <c r="TZF3" s="9"/>
      <c r="TZG3" s="9"/>
      <c r="TZH3" s="9"/>
      <c r="TZI3" s="9"/>
      <c r="TZJ3" s="9"/>
      <c r="TZK3" s="9"/>
      <c r="TZL3" s="9"/>
      <c r="TZM3" s="9"/>
      <c r="TZN3" s="9"/>
      <c r="TZO3" s="9"/>
      <c r="TZP3" s="9"/>
      <c r="TZQ3" s="9"/>
      <c r="TZR3" s="9"/>
      <c r="TZS3" s="9"/>
      <c r="TZT3" s="9"/>
      <c r="TZU3" s="9"/>
      <c r="TZV3" s="9"/>
      <c r="TZW3" s="9"/>
      <c r="TZX3" s="9"/>
      <c r="TZY3" s="9"/>
      <c r="TZZ3" s="9"/>
      <c r="UAA3" s="9"/>
      <c r="UAB3" s="9"/>
      <c r="UAC3" s="9"/>
      <c r="UAD3" s="9"/>
      <c r="UAE3" s="9"/>
      <c r="UAF3" s="9"/>
      <c r="UAG3" s="9"/>
      <c r="UAH3" s="9"/>
      <c r="UAI3" s="9"/>
      <c r="UAJ3" s="9"/>
      <c r="UAK3" s="9"/>
      <c r="UAL3" s="9"/>
      <c r="UAM3" s="9"/>
      <c r="UAN3" s="9"/>
      <c r="UAO3" s="9"/>
      <c r="UAP3" s="9"/>
      <c r="UAQ3" s="9"/>
      <c r="UAR3" s="9"/>
      <c r="UAS3" s="9"/>
      <c r="UAT3" s="9"/>
      <c r="UAU3" s="9"/>
      <c r="UAV3" s="9"/>
      <c r="UAW3" s="9"/>
      <c r="UAX3" s="9"/>
      <c r="UAY3" s="9"/>
      <c r="UAZ3" s="9"/>
      <c r="UBA3" s="9"/>
      <c r="UBB3" s="9"/>
      <c r="UBC3" s="9"/>
      <c r="UBD3" s="9"/>
      <c r="UBE3" s="9"/>
      <c r="UBF3" s="9"/>
      <c r="UBG3" s="9"/>
      <c r="UBH3" s="9"/>
      <c r="UBI3" s="9"/>
      <c r="UBJ3" s="9"/>
      <c r="UBK3" s="9"/>
      <c r="UBL3" s="9"/>
      <c r="UBM3" s="9"/>
      <c r="UBN3" s="9"/>
      <c r="UBO3" s="9"/>
      <c r="UBP3" s="9"/>
      <c r="UBQ3" s="9"/>
      <c r="UBR3" s="9"/>
      <c r="UBS3" s="9"/>
      <c r="UBT3" s="9"/>
      <c r="UBU3" s="9"/>
      <c r="UBV3" s="9"/>
      <c r="UBW3" s="9"/>
      <c r="UBX3" s="9"/>
      <c r="UBY3" s="9"/>
      <c r="UBZ3" s="9"/>
      <c r="UCA3" s="9"/>
      <c r="UCB3" s="9"/>
      <c r="UCC3" s="9"/>
      <c r="UCD3" s="9"/>
      <c r="UCE3" s="9"/>
      <c r="UCF3" s="9"/>
      <c r="UCG3" s="9"/>
      <c r="UCH3" s="9"/>
      <c r="UCI3" s="9"/>
      <c r="UCJ3" s="9"/>
      <c r="UCK3" s="9"/>
      <c r="UCL3" s="9"/>
      <c r="UCM3" s="9"/>
      <c r="UCN3" s="9"/>
      <c r="UCO3" s="9"/>
      <c r="UCP3" s="9"/>
      <c r="UCQ3" s="9"/>
      <c r="UCR3" s="9"/>
      <c r="UCS3" s="9"/>
      <c r="UCT3" s="9"/>
      <c r="UCU3" s="9"/>
      <c r="UCV3" s="9"/>
      <c r="UCW3" s="9"/>
      <c r="UCX3" s="9"/>
      <c r="UCY3" s="9"/>
      <c r="UCZ3" s="9"/>
      <c r="UDA3" s="9"/>
      <c r="UDB3" s="9"/>
      <c r="UDC3" s="9"/>
      <c r="UDD3" s="9"/>
      <c r="UDE3" s="9"/>
      <c r="UDF3" s="9"/>
      <c r="UDG3" s="9"/>
      <c r="UDH3" s="9"/>
      <c r="UDI3" s="9"/>
      <c r="UDJ3" s="9"/>
      <c r="UDK3" s="9"/>
      <c r="UDL3" s="9"/>
      <c r="UDM3" s="9"/>
      <c r="UDN3" s="9"/>
      <c r="UDO3" s="9"/>
      <c r="UDP3" s="9"/>
      <c r="UDQ3" s="9"/>
      <c r="UDR3" s="9"/>
      <c r="UDS3" s="9"/>
      <c r="UDT3" s="9"/>
      <c r="UDU3" s="9"/>
      <c r="UDV3" s="9"/>
      <c r="UDW3" s="9"/>
      <c r="UDX3" s="9"/>
      <c r="UDY3" s="9"/>
      <c r="UDZ3" s="9"/>
      <c r="UEA3" s="9"/>
      <c r="UEB3" s="9"/>
      <c r="UEC3" s="9"/>
      <c r="UED3" s="9"/>
      <c r="UEE3" s="9"/>
      <c r="UEF3" s="9"/>
      <c r="UEG3" s="9"/>
      <c r="UEH3" s="9"/>
      <c r="UEI3" s="9"/>
      <c r="UEJ3" s="9"/>
      <c r="UEK3" s="9"/>
      <c r="UEL3" s="9"/>
      <c r="UEM3" s="9"/>
      <c r="UEN3" s="9"/>
      <c r="UEO3" s="9"/>
      <c r="UEP3" s="9"/>
      <c r="UEQ3" s="9"/>
      <c r="UER3" s="9"/>
      <c r="UES3" s="9"/>
      <c r="UET3" s="9"/>
      <c r="UEU3" s="9"/>
      <c r="UEV3" s="9"/>
      <c r="UEW3" s="9"/>
      <c r="UEX3" s="9"/>
      <c r="UEY3" s="9"/>
      <c r="UEZ3" s="9"/>
      <c r="UFA3" s="9"/>
      <c r="UFB3" s="9"/>
      <c r="UFC3" s="9"/>
      <c r="UFD3" s="9"/>
      <c r="UFE3" s="9"/>
      <c r="UFF3" s="9"/>
      <c r="UFG3" s="9"/>
      <c r="UFH3" s="9"/>
      <c r="UFI3" s="9"/>
      <c r="UFJ3" s="9"/>
      <c r="UFK3" s="9"/>
      <c r="UFL3" s="9"/>
      <c r="UFM3" s="9"/>
      <c r="UFN3" s="9"/>
      <c r="UFO3" s="9"/>
      <c r="UFP3" s="9"/>
      <c r="UFQ3" s="9"/>
      <c r="UFR3" s="9"/>
      <c r="UFS3" s="9"/>
      <c r="UFT3" s="9"/>
      <c r="UFU3" s="9"/>
      <c r="UFV3" s="9"/>
      <c r="UFW3" s="9"/>
      <c r="UFX3" s="9"/>
      <c r="UFY3" s="9"/>
      <c r="UFZ3" s="9"/>
      <c r="UGA3" s="9"/>
      <c r="UGB3" s="9"/>
      <c r="UGC3" s="9"/>
      <c r="UGD3" s="9"/>
      <c r="UGE3" s="9"/>
      <c r="UGF3" s="9"/>
      <c r="UGG3" s="9"/>
      <c r="UGH3" s="9"/>
      <c r="UGI3" s="9"/>
      <c r="UGJ3" s="9"/>
      <c r="UGK3" s="9"/>
      <c r="UGL3" s="9"/>
      <c r="UGM3" s="9"/>
      <c r="UGN3" s="9"/>
      <c r="UGO3" s="9"/>
      <c r="UGP3" s="9"/>
      <c r="UGQ3" s="9"/>
      <c r="UGR3" s="9"/>
      <c r="UGS3" s="9"/>
      <c r="UGT3" s="9"/>
      <c r="UGU3" s="9"/>
      <c r="UGV3" s="9"/>
      <c r="UGW3" s="9"/>
      <c r="UGX3" s="9"/>
      <c r="UGY3" s="9"/>
      <c r="UGZ3" s="9"/>
      <c r="UHA3" s="9"/>
      <c r="UHB3" s="9"/>
      <c r="UHC3" s="9"/>
      <c r="UHD3" s="9"/>
      <c r="UHE3" s="9"/>
      <c r="UHF3" s="9"/>
      <c r="UHG3" s="9"/>
      <c r="UHH3" s="9"/>
      <c r="UHI3" s="9"/>
      <c r="UHJ3" s="9"/>
      <c r="UHK3" s="9"/>
      <c r="UHL3" s="9"/>
      <c r="UHM3" s="9"/>
      <c r="UHN3" s="9"/>
      <c r="UHO3" s="9"/>
      <c r="UHP3" s="9"/>
      <c r="UHQ3" s="9"/>
      <c r="UHR3" s="9"/>
      <c r="UHS3" s="9"/>
      <c r="UHT3" s="9"/>
      <c r="UHU3" s="9"/>
      <c r="UHV3" s="9"/>
      <c r="UHW3" s="9"/>
      <c r="UHX3" s="9"/>
      <c r="UHY3" s="9"/>
      <c r="UHZ3" s="9"/>
      <c r="UIA3" s="9"/>
      <c r="UIB3" s="9"/>
      <c r="UIC3" s="9"/>
      <c r="UID3" s="9"/>
      <c r="UIE3" s="9"/>
      <c r="UIF3" s="9"/>
      <c r="UIG3" s="9"/>
      <c r="UIH3" s="9"/>
      <c r="UII3" s="9"/>
      <c r="UIJ3" s="9"/>
      <c r="UIK3" s="9"/>
      <c r="UIL3" s="9"/>
      <c r="UIM3" s="9"/>
      <c r="UIN3" s="9"/>
      <c r="UIO3" s="9"/>
      <c r="UIP3" s="9"/>
      <c r="UIQ3" s="9"/>
      <c r="UIR3" s="9"/>
      <c r="UIS3" s="9"/>
      <c r="UIT3" s="9"/>
      <c r="UIU3" s="9"/>
      <c r="UIV3" s="9"/>
      <c r="UIW3" s="9"/>
      <c r="UIX3" s="9"/>
      <c r="UIY3" s="9"/>
      <c r="UIZ3" s="9"/>
      <c r="UJA3" s="9"/>
      <c r="UJB3" s="9"/>
      <c r="UJC3" s="9"/>
      <c r="UJD3" s="9"/>
      <c r="UJE3" s="9"/>
      <c r="UJF3" s="9"/>
      <c r="UJG3" s="9"/>
      <c r="UJH3" s="9"/>
      <c r="UJI3" s="9"/>
      <c r="UJJ3" s="9"/>
      <c r="UJK3" s="9"/>
      <c r="UJL3" s="9"/>
      <c r="UJM3" s="9"/>
      <c r="UJN3" s="9"/>
      <c r="UJO3" s="9"/>
      <c r="UJP3" s="9"/>
      <c r="UJQ3" s="9"/>
      <c r="UJR3" s="9"/>
      <c r="UJS3" s="9"/>
      <c r="UJT3" s="9"/>
      <c r="UJU3" s="9"/>
      <c r="UJV3" s="9"/>
      <c r="UJW3" s="9"/>
      <c r="UJX3" s="9"/>
      <c r="UJY3" s="9"/>
      <c r="UJZ3" s="9"/>
      <c r="UKA3" s="9"/>
      <c r="UKB3" s="9"/>
      <c r="UKC3" s="9"/>
      <c r="UKD3" s="9"/>
      <c r="UKE3" s="9"/>
      <c r="UKF3" s="9"/>
      <c r="UKG3" s="9"/>
      <c r="UKH3" s="9"/>
      <c r="UKI3" s="9"/>
      <c r="UKJ3" s="9"/>
      <c r="UKK3" s="9"/>
      <c r="UKL3" s="9"/>
      <c r="UKM3" s="9"/>
      <c r="UKN3" s="9"/>
      <c r="UKO3" s="9"/>
      <c r="UKP3" s="9"/>
      <c r="UKQ3" s="9"/>
      <c r="UKR3" s="9"/>
      <c r="UKS3" s="9"/>
      <c r="UKT3" s="9"/>
      <c r="UKU3" s="9"/>
      <c r="UKV3" s="9"/>
      <c r="UKW3" s="9"/>
      <c r="UKX3" s="9"/>
      <c r="UKY3" s="9"/>
      <c r="UKZ3" s="9"/>
      <c r="ULA3" s="9"/>
      <c r="ULB3" s="9"/>
      <c r="ULC3" s="9"/>
      <c r="ULD3" s="9"/>
      <c r="ULE3" s="9"/>
      <c r="ULF3" s="9"/>
      <c r="ULG3" s="9"/>
      <c r="ULH3" s="9"/>
      <c r="ULI3" s="9"/>
      <c r="ULJ3" s="9"/>
      <c r="ULK3" s="9"/>
      <c r="ULL3" s="9"/>
      <c r="ULM3" s="9"/>
      <c r="ULN3" s="9"/>
      <c r="ULO3" s="9"/>
      <c r="ULP3" s="9"/>
      <c r="ULQ3" s="9"/>
      <c r="ULR3" s="9"/>
      <c r="ULS3" s="9"/>
      <c r="ULT3" s="9"/>
      <c r="ULU3" s="9"/>
      <c r="ULV3" s="9"/>
      <c r="ULW3" s="9"/>
      <c r="ULX3" s="9"/>
      <c r="ULY3" s="9"/>
      <c r="ULZ3" s="9"/>
      <c r="UMA3" s="9"/>
      <c r="UMB3" s="9"/>
      <c r="UMC3" s="9"/>
      <c r="UMD3" s="9"/>
      <c r="UME3" s="9"/>
      <c r="UMF3" s="9"/>
      <c r="UMG3" s="9"/>
      <c r="UMH3" s="9"/>
      <c r="UMI3" s="9"/>
      <c r="UMJ3" s="9"/>
      <c r="UMK3" s="9"/>
      <c r="UML3" s="9"/>
      <c r="UMM3" s="9"/>
      <c r="UMN3" s="9"/>
      <c r="UMO3" s="9"/>
      <c r="UMP3" s="9"/>
      <c r="UMQ3" s="9"/>
      <c r="UMR3" s="9"/>
      <c r="UMS3" s="9"/>
      <c r="UMT3" s="9"/>
      <c r="UMU3" s="9"/>
      <c r="UMV3" s="9"/>
      <c r="UMW3" s="9"/>
      <c r="UMX3" s="9"/>
      <c r="UMY3" s="9"/>
      <c r="UMZ3" s="9"/>
      <c r="UNA3" s="9"/>
      <c r="UNB3" s="9"/>
      <c r="UNC3" s="9"/>
      <c r="UND3" s="9"/>
      <c r="UNE3" s="9"/>
      <c r="UNF3" s="9"/>
      <c r="UNG3" s="9"/>
      <c r="UNH3" s="9"/>
      <c r="UNI3" s="9"/>
      <c r="UNJ3" s="9"/>
      <c r="UNK3" s="9"/>
      <c r="UNL3" s="9"/>
      <c r="UNM3" s="9"/>
      <c r="UNN3" s="9"/>
      <c r="UNO3" s="9"/>
      <c r="UNP3" s="9"/>
      <c r="UNQ3" s="9"/>
      <c r="UNR3" s="9"/>
      <c r="UNS3" s="9"/>
      <c r="UNT3" s="9"/>
      <c r="UNU3" s="9"/>
      <c r="UNV3" s="9"/>
      <c r="UNW3" s="9"/>
      <c r="UNX3" s="9"/>
      <c r="UNY3" s="9"/>
      <c r="UNZ3" s="9"/>
      <c r="UOA3" s="9"/>
      <c r="UOB3" s="9"/>
      <c r="UOC3" s="9"/>
      <c r="UOD3" s="9"/>
      <c r="UOE3" s="9"/>
      <c r="UOF3" s="9"/>
      <c r="UOG3" s="9"/>
      <c r="UOH3" s="9"/>
      <c r="UOI3" s="9"/>
      <c r="UOJ3" s="9"/>
      <c r="UOK3" s="9"/>
      <c r="UOL3" s="9"/>
      <c r="UOM3" s="9"/>
      <c r="UON3" s="9"/>
      <c r="UOO3" s="9"/>
      <c r="UOP3" s="9"/>
      <c r="UOQ3" s="9"/>
      <c r="UOR3" s="9"/>
      <c r="UOS3" s="9"/>
      <c r="UOT3" s="9"/>
      <c r="UOU3" s="9"/>
      <c r="UOV3" s="9"/>
      <c r="UOW3" s="9"/>
      <c r="UOX3" s="9"/>
      <c r="UOY3" s="9"/>
      <c r="UOZ3" s="9"/>
      <c r="UPA3" s="9"/>
      <c r="UPB3" s="9"/>
      <c r="UPC3" s="9"/>
      <c r="UPD3" s="9"/>
      <c r="UPE3" s="9"/>
      <c r="UPF3" s="9"/>
      <c r="UPG3" s="9"/>
      <c r="UPH3" s="9"/>
      <c r="UPI3" s="9"/>
      <c r="UPJ3" s="9"/>
      <c r="UPK3" s="9"/>
      <c r="UPL3" s="9"/>
      <c r="UPM3" s="9"/>
      <c r="UPN3" s="9"/>
      <c r="UPO3" s="9"/>
      <c r="UPP3" s="9"/>
      <c r="UPQ3" s="9"/>
      <c r="UPR3" s="9"/>
      <c r="UPS3" s="9"/>
      <c r="UPT3" s="9"/>
      <c r="UPU3" s="9"/>
      <c r="UPV3" s="9"/>
      <c r="UPW3" s="9"/>
      <c r="UPX3" s="9"/>
      <c r="UPY3" s="9"/>
      <c r="UPZ3" s="9"/>
      <c r="UQA3" s="9"/>
      <c r="UQB3" s="9"/>
      <c r="UQC3" s="9"/>
      <c r="UQD3" s="9"/>
      <c r="UQE3" s="9"/>
      <c r="UQF3" s="9"/>
      <c r="UQG3" s="9"/>
      <c r="UQH3" s="9"/>
      <c r="UQI3" s="9"/>
      <c r="UQJ3" s="9"/>
      <c r="UQK3" s="9"/>
      <c r="UQL3" s="9"/>
      <c r="UQM3" s="9"/>
      <c r="UQN3" s="9"/>
      <c r="UQO3" s="9"/>
      <c r="UQP3" s="9"/>
      <c r="UQQ3" s="9"/>
      <c r="UQR3" s="9"/>
      <c r="UQS3" s="9"/>
      <c r="UQT3" s="9"/>
      <c r="UQU3" s="9"/>
      <c r="UQV3" s="9"/>
      <c r="UQW3" s="9"/>
      <c r="UQX3" s="9"/>
      <c r="UQY3" s="9"/>
      <c r="UQZ3" s="9"/>
      <c r="URA3" s="9"/>
      <c r="URB3" s="9"/>
      <c r="URC3" s="9"/>
      <c r="URD3" s="9"/>
      <c r="URE3" s="9"/>
      <c r="URF3" s="9"/>
      <c r="URG3" s="9"/>
      <c r="URH3" s="9"/>
      <c r="URI3" s="9"/>
      <c r="URJ3" s="9"/>
      <c r="URK3" s="9"/>
      <c r="URL3" s="9"/>
      <c r="URM3" s="9"/>
      <c r="URN3" s="9"/>
      <c r="URO3" s="9"/>
      <c r="URP3" s="9"/>
      <c r="URQ3" s="9"/>
      <c r="URR3" s="9"/>
      <c r="URS3" s="9"/>
      <c r="URT3" s="9"/>
      <c r="URU3" s="9"/>
      <c r="URV3" s="9"/>
      <c r="URW3" s="9"/>
      <c r="URX3" s="9"/>
      <c r="URY3" s="9"/>
      <c r="URZ3" s="9"/>
      <c r="USA3" s="9"/>
      <c r="USB3" s="9"/>
      <c r="USC3" s="9"/>
      <c r="USD3" s="9"/>
      <c r="USE3" s="9"/>
      <c r="USF3" s="9"/>
      <c r="USG3" s="9"/>
      <c r="USH3" s="9"/>
      <c r="USI3" s="9"/>
      <c r="USJ3" s="9"/>
      <c r="USK3" s="9"/>
      <c r="USL3" s="9"/>
      <c r="USM3" s="9"/>
      <c r="USN3" s="9"/>
      <c r="USO3" s="9"/>
      <c r="USP3" s="9"/>
      <c r="USQ3" s="9"/>
      <c r="USR3" s="9"/>
      <c r="USS3" s="9"/>
      <c r="UST3" s="9"/>
      <c r="USU3" s="9"/>
      <c r="USV3" s="9"/>
      <c r="USW3" s="9"/>
      <c r="USX3" s="9"/>
      <c r="USY3" s="9"/>
      <c r="USZ3" s="9"/>
      <c r="UTA3" s="9"/>
      <c r="UTB3" s="9"/>
      <c r="UTC3" s="9"/>
      <c r="UTD3" s="9"/>
      <c r="UTE3" s="9"/>
      <c r="UTF3" s="9"/>
      <c r="UTG3" s="9"/>
      <c r="UTH3" s="9"/>
      <c r="UTI3" s="9"/>
      <c r="UTJ3" s="9"/>
      <c r="UTK3" s="9"/>
      <c r="UTL3" s="9"/>
      <c r="UTM3" s="9"/>
      <c r="UTN3" s="9"/>
      <c r="UTO3" s="9"/>
      <c r="UTP3" s="9"/>
      <c r="UTQ3" s="9"/>
      <c r="UTR3" s="9"/>
      <c r="UTS3" s="9"/>
      <c r="UTT3" s="9"/>
      <c r="UTU3" s="9"/>
      <c r="UTV3" s="9"/>
      <c r="UTW3" s="9"/>
      <c r="UTX3" s="9"/>
      <c r="UTY3" s="9"/>
      <c r="UTZ3" s="9"/>
      <c r="UUA3" s="9"/>
      <c r="UUB3" s="9"/>
      <c r="UUC3" s="9"/>
      <c r="UUD3" s="9"/>
      <c r="UUE3" s="9"/>
      <c r="UUF3" s="9"/>
      <c r="UUG3" s="9"/>
      <c r="UUH3" s="9"/>
      <c r="UUI3" s="9"/>
      <c r="UUJ3" s="9"/>
      <c r="UUK3" s="9"/>
      <c r="UUL3" s="9"/>
      <c r="UUM3" s="9"/>
      <c r="UUN3" s="9"/>
      <c r="UUO3" s="9"/>
      <c r="UUP3" s="9"/>
      <c r="UUQ3" s="9"/>
      <c r="UUR3" s="9"/>
      <c r="UUS3" s="9"/>
      <c r="UUT3" s="9"/>
      <c r="UUU3" s="9"/>
      <c r="UUV3" s="9"/>
      <c r="UUW3" s="9"/>
      <c r="UUX3" s="9"/>
      <c r="UUY3" s="9"/>
      <c r="UUZ3" s="9"/>
      <c r="UVA3" s="9"/>
      <c r="UVB3" s="9"/>
      <c r="UVC3" s="9"/>
      <c r="UVD3" s="9"/>
      <c r="UVE3" s="9"/>
      <c r="UVF3" s="9"/>
      <c r="UVG3" s="9"/>
      <c r="UVH3" s="9"/>
      <c r="UVI3" s="9"/>
      <c r="UVJ3" s="9"/>
      <c r="UVK3" s="9"/>
      <c r="UVL3" s="9"/>
      <c r="UVM3" s="9"/>
      <c r="UVN3" s="9"/>
      <c r="UVO3" s="9"/>
      <c r="UVP3" s="9"/>
      <c r="UVQ3" s="9"/>
      <c r="UVR3" s="9"/>
      <c r="UVS3" s="9"/>
      <c r="UVT3" s="9"/>
      <c r="UVU3" s="9"/>
      <c r="UVV3" s="9"/>
      <c r="UVW3" s="9"/>
      <c r="UVX3" s="9"/>
      <c r="UVY3" s="9"/>
      <c r="UVZ3" s="9"/>
      <c r="UWA3" s="9"/>
      <c r="UWB3" s="9"/>
      <c r="UWC3" s="9"/>
      <c r="UWD3" s="9"/>
      <c r="UWE3" s="9"/>
      <c r="UWF3" s="9"/>
      <c r="UWG3" s="9"/>
      <c r="UWH3" s="9"/>
      <c r="UWI3" s="9"/>
      <c r="UWJ3" s="9"/>
      <c r="UWK3" s="9"/>
      <c r="UWL3" s="9"/>
      <c r="UWM3" s="9"/>
      <c r="UWN3" s="9"/>
      <c r="UWO3" s="9"/>
      <c r="UWP3" s="9"/>
      <c r="UWQ3" s="9"/>
      <c r="UWR3" s="9"/>
      <c r="UWS3" s="9"/>
      <c r="UWT3" s="9"/>
      <c r="UWU3" s="9"/>
      <c r="UWV3" s="9"/>
      <c r="UWW3" s="9"/>
      <c r="UWX3" s="9"/>
      <c r="UWY3" s="9"/>
      <c r="UWZ3" s="9"/>
      <c r="UXA3" s="9"/>
      <c r="UXB3" s="9"/>
      <c r="UXC3" s="9"/>
      <c r="UXD3" s="9"/>
      <c r="UXE3" s="9"/>
      <c r="UXF3" s="9"/>
      <c r="UXG3" s="9"/>
      <c r="UXH3" s="9"/>
      <c r="UXI3" s="9"/>
      <c r="UXJ3" s="9"/>
      <c r="UXK3" s="9"/>
      <c r="UXL3" s="9"/>
      <c r="UXM3" s="9"/>
      <c r="UXN3" s="9"/>
      <c r="UXO3" s="9"/>
      <c r="UXP3" s="9"/>
      <c r="UXQ3" s="9"/>
      <c r="UXR3" s="9"/>
      <c r="UXS3" s="9"/>
      <c r="UXT3" s="9"/>
      <c r="UXU3" s="9"/>
      <c r="UXV3" s="9"/>
      <c r="UXW3" s="9"/>
      <c r="UXX3" s="9"/>
      <c r="UXY3" s="9"/>
      <c r="UXZ3" s="9"/>
      <c r="UYA3" s="9"/>
      <c r="UYB3" s="9"/>
      <c r="UYC3" s="9"/>
      <c r="UYD3" s="9"/>
      <c r="UYE3" s="9"/>
      <c r="UYF3" s="9"/>
      <c r="UYG3" s="9"/>
      <c r="UYH3" s="9"/>
      <c r="UYI3" s="9"/>
      <c r="UYJ3" s="9"/>
      <c r="UYK3" s="9"/>
      <c r="UYL3" s="9"/>
      <c r="UYM3" s="9"/>
      <c r="UYN3" s="9"/>
      <c r="UYO3" s="9"/>
      <c r="UYP3" s="9"/>
      <c r="UYQ3" s="9"/>
      <c r="UYR3" s="9"/>
      <c r="UYS3" s="9"/>
      <c r="UYT3" s="9"/>
      <c r="UYU3" s="9"/>
      <c r="UYV3" s="9"/>
      <c r="UYW3" s="9"/>
      <c r="UYX3" s="9"/>
      <c r="UYY3" s="9"/>
      <c r="UYZ3" s="9"/>
      <c r="UZA3" s="9"/>
      <c r="UZB3" s="9"/>
      <c r="UZC3" s="9"/>
      <c r="UZD3" s="9"/>
      <c r="UZE3" s="9"/>
      <c r="UZF3" s="9"/>
      <c r="UZG3" s="9"/>
      <c r="UZH3" s="9"/>
      <c r="UZI3" s="9"/>
      <c r="UZJ3" s="9"/>
      <c r="UZK3" s="9"/>
      <c r="UZL3" s="9"/>
      <c r="UZM3" s="9"/>
      <c r="UZN3" s="9"/>
      <c r="UZO3" s="9"/>
      <c r="UZP3" s="9"/>
      <c r="UZQ3" s="9"/>
      <c r="UZR3" s="9"/>
      <c r="UZS3" s="9"/>
      <c r="UZT3" s="9"/>
      <c r="UZU3" s="9"/>
      <c r="UZV3" s="9"/>
      <c r="UZW3" s="9"/>
      <c r="UZX3" s="9"/>
      <c r="UZY3" s="9"/>
      <c r="UZZ3" s="9"/>
      <c r="VAA3" s="9"/>
      <c r="VAB3" s="9"/>
      <c r="VAC3" s="9"/>
      <c r="VAD3" s="9"/>
      <c r="VAE3" s="9"/>
      <c r="VAF3" s="9"/>
      <c r="VAG3" s="9"/>
      <c r="VAH3" s="9"/>
      <c r="VAI3" s="9"/>
      <c r="VAJ3" s="9"/>
      <c r="VAK3" s="9"/>
      <c r="VAL3" s="9"/>
      <c r="VAM3" s="9"/>
      <c r="VAN3" s="9"/>
      <c r="VAO3" s="9"/>
      <c r="VAP3" s="9"/>
      <c r="VAQ3" s="9"/>
      <c r="VAR3" s="9"/>
      <c r="VAS3" s="9"/>
      <c r="VAT3" s="9"/>
      <c r="VAU3" s="9"/>
      <c r="VAV3" s="9"/>
      <c r="VAW3" s="9"/>
      <c r="VAX3" s="9"/>
      <c r="VAY3" s="9"/>
      <c r="VAZ3" s="9"/>
      <c r="VBA3" s="9"/>
      <c r="VBB3" s="9"/>
      <c r="VBC3" s="9"/>
      <c r="VBD3" s="9"/>
      <c r="VBE3" s="9"/>
      <c r="VBF3" s="9"/>
      <c r="VBG3" s="9"/>
      <c r="VBH3" s="9"/>
      <c r="VBI3" s="9"/>
      <c r="VBJ3" s="9"/>
      <c r="VBK3" s="9"/>
      <c r="VBL3" s="9"/>
      <c r="VBM3" s="9"/>
      <c r="VBN3" s="9"/>
      <c r="VBO3" s="9"/>
      <c r="VBP3" s="9"/>
      <c r="VBQ3" s="9"/>
      <c r="VBR3" s="9"/>
      <c r="VBS3" s="9"/>
      <c r="VBT3" s="9"/>
      <c r="VBU3" s="9"/>
      <c r="VBV3" s="9"/>
      <c r="VBW3" s="9"/>
      <c r="VBX3" s="9"/>
      <c r="VBY3" s="9"/>
      <c r="VBZ3" s="9"/>
      <c r="VCA3" s="9"/>
      <c r="VCB3" s="9"/>
      <c r="VCC3" s="9"/>
      <c r="VCD3" s="9"/>
      <c r="VCE3" s="9"/>
      <c r="VCF3" s="9"/>
      <c r="VCG3" s="9"/>
      <c r="VCH3" s="9"/>
      <c r="VCI3" s="9"/>
      <c r="VCJ3" s="9"/>
      <c r="VCK3" s="9"/>
      <c r="VCL3" s="9"/>
      <c r="VCM3" s="9"/>
      <c r="VCN3" s="9"/>
      <c r="VCO3" s="9"/>
      <c r="VCP3" s="9"/>
      <c r="VCQ3" s="9"/>
      <c r="VCR3" s="9"/>
      <c r="VCS3" s="9"/>
      <c r="VCT3" s="9"/>
      <c r="VCU3" s="9"/>
      <c r="VCV3" s="9"/>
      <c r="VCW3" s="9"/>
      <c r="VCX3" s="9"/>
      <c r="VCY3" s="9"/>
      <c r="VCZ3" s="9"/>
      <c r="VDA3" s="9"/>
      <c r="VDB3" s="9"/>
      <c r="VDC3" s="9"/>
      <c r="VDD3" s="9"/>
      <c r="VDE3" s="9"/>
      <c r="VDF3" s="9"/>
      <c r="VDG3" s="9"/>
      <c r="VDH3" s="9"/>
      <c r="VDI3" s="9"/>
      <c r="VDJ3" s="9"/>
      <c r="VDK3" s="9"/>
      <c r="VDL3" s="9"/>
      <c r="VDM3" s="9"/>
      <c r="VDN3" s="9"/>
      <c r="VDO3" s="9"/>
      <c r="VDP3" s="9"/>
      <c r="VDQ3" s="9"/>
      <c r="VDR3" s="9"/>
      <c r="VDS3" s="9"/>
      <c r="VDT3" s="9"/>
      <c r="VDU3" s="9"/>
      <c r="VDV3" s="9"/>
      <c r="VDW3" s="9"/>
      <c r="VDX3" s="9"/>
      <c r="VDY3" s="9"/>
      <c r="VDZ3" s="9"/>
      <c r="VEA3" s="9"/>
      <c r="VEB3" s="9"/>
      <c r="VEC3" s="9"/>
      <c r="VED3" s="9"/>
      <c r="VEE3" s="9"/>
      <c r="VEF3" s="9"/>
      <c r="VEG3" s="9"/>
      <c r="VEH3" s="9"/>
      <c r="VEI3" s="9"/>
      <c r="VEJ3" s="9"/>
      <c r="VEK3" s="9"/>
      <c r="VEL3" s="9"/>
      <c r="VEM3" s="9"/>
      <c r="VEN3" s="9"/>
      <c r="VEO3" s="9"/>
      <c r="VEP3" s="9"/>
      <c r="VEQ3" s="9"/>
      <c r="VER3" s="9"/>
      <c r="VES3" s="9"/>
      <c r="VET3" s="9"/>
      <c r="VEU3" s="9"/>
      <c r="VEV3" s="9"/>
      <c r="VEW3" s="9"/>
      <c r="VEX3" s="9"/>
      <c r="VEY3" s="9"/>
      <c r="VEZ3" s="9"/>
      <c r="VFA3" s="9"/>
      <c r="VFB3" s="9"/>
      <c r="VFC3" s="9"/>
      <c r="VFD3" s="9"/>
      <c r="VFE3" s="9"/>
      <c r="VFF3" s="9"/>
      <c r="VFG3" s="9"/>
      <c r="VFH3" s="9"/>
      <c r="VFI3" s="9"/>
      <c r="VFJ3" s="9"/>
      <c r="VFK3" s="9"/>
      <c r="VFL3" s="9"/>
      <c r="VFM3" s="9"/>
      <c r="VFN3" s="9"/>
      <c r="VFO3" s="9"/>
      <c r="VFP3" s="9"/>
      <c r="VFQ3" s="9"/>
      <c r="VFR3" s="9"/>
      <c r="VFS3" s="9"/>
      <c r="VFT3" s="9"/>
      <c r="VFU3" s="9"/>
      <c r="VFV3" s="9"/>
      <c r="VFW3" s="9"/>
      <c r="VFX3" s="9"/>
      <c r="VFY3" s="9"/>
      <c r="VFZ3" s="9"/>
      <c r="VGA3" s="9"/>
      <c r="VGB3" s="9"/>
      <c r="VGC3" s="9"/>
      <c r="VGD3" s="9"/>
      <c r="VGE3" s="9"/>
      <c r="VGF3" s="9"/>
      <c r="VGG3" s="9"/>
      <c r="VGH3" s="9"/>
      <c r="VGI3" s="9"/>
      <c r="VGJ3" s="9"/>
      <c r="VGK3" s="9"/>
      <c r="VGL3" s="9"/>
      <c r="VGM3" s="9"/>
      <c r="VGN3" s="9"/>
      <c r="VGO3" s="9"/>
      <c r="VGP3" s="9"/>
      <c r="VGQ3" s="9"/>
      <c r="VGR3" s="9"/>
      <c r="VGS3" s="9"/>
      <c r="VGT3" s="9"/>
      <c r="VGU3" s="9"/>
      <c r="VGV3" s="9"/>
      <c r="VGW3" s="9"/>
      <c r="VGX3" s="9"/>
      <c r="VGY3" s="9"/>
      <c r="VGZ3" s="9"/>
      <c r="VHA3" s="9"/>
      <c r="VHB3" s="9"/>
      <c r="VHC3" s="9"/>
      <c r="VHD3" s="9"/>
      <c r="VHE3" s="9"/>
      <c r="VHF3" s="9"/>
      <c r="VHG3" s="9"/>
      <c r="VHH3" s="9"/>
      <c r="VHI3" s="9"/>
      <c r="VHJ3" s="9"/>
      <c r="VHK3" s="9"/>
      <c r="VHL3" s="9"/>
      <c r="VHM3" s="9"/>
      <c r="VHN3" s="9"/>
      <c r="VHO3" s="9"/>
      <c r="VHP3" s="9"/>
      <c r="VHQ3" s="9"/>
      <c r="VHR3" s="9"/>
      <c r="VHS3" s="9"/>
      <c r="VHT3" s="9"/>
      <c r="VHU3" s="9"/>
      <c r="VHV3" s="9"/>
      <c r="VHW3" s="9"/>
      <c r="VHX3" s="9"/>
      <c r="VHY3" s="9"/>
      <c r="VHZ3" s="9"/>
      <c r="VIA3" s="9"/>
      <c r="VIB3" s="9"/>
      <c r="VIC3" s="9"/>
      <c r="VID3" s="9"/>
      <c r="VIE3" s="9"/>
      <c r="VIF3" s="9"/>
      <c r="VIG3" s="9"/>
      <c r="VIH3" s="9"/>
      <c r="VII3" s="9"/>
      <c r="VIJ3" s="9"/>
      <c r="VIK3" s="9"/>
      <c r="VIL3" s="9"/>
      <c r="VIM3" s="9"/>
      <c r="VIN3" s="9"/>
      <c r="VIO3" s="9"/>
      <c r="VIP3" s="9"/>
      <c r="VIQ3" s="9"/>
      <c r="VIR3" s="9"/>
      <c r="VIS3" s="9"/>
      <c r="VIT3" s="9"/>
      <c r="VIU3" s="9"/>
      <c r="VIV3" s="9"/>
      <c r="VIW3" s="9"/>
      <c r="VIX3" s="9"/>
      <c r="VIY3" s="9"/>
      <c r="VIZ3" s="9"/>
      <c r="VJA3" s="9"/>
      <c r="VJB3" s="9"/>
      <c r="VJC3" s="9"/>
      <c r="VJD3" s="9"/>
      <c r="VJE3" s="9"/>
      <c r="VJF3" s="9"/>
      <c r="VJG3" s="9"/>
      <c r="VJH3" s="9"/>
      <c r="VJI3" s="9"/>
      <c r="VJJ3" s="9"/>
      <c r="VJK3" s="9"/>
      <c r="VJL3" s="9"/>
      <c r="VJM3" s="9"/>
      <c r="VJN3" s="9"/>
      <c r="VJO3" s="9"/>
      <c r="VJP3" s="9"/>
      <c r="VJQ3" s="9"/>
      <c r="VJR3" s="9"/>
      <c r="VJS3" s="9"/>
      <c r="VJT3" s="9"/>
      <c r="VJU3" s="9"/>
      <c r="VJV3" s="9"/>
      <c r="VJW3" s="9"/>
      <c r="VJX3" s="9"/>
      <c r="VJY3" s="9"/>
      <c r="VJZ3" s="9"/>
      <c r="VKA3" s="9"/>
      <c r="VKB3" s="9"/>
      <c r="VKC3" s="9"/>
      <c r="VKD3" s="9"/>
      <c r="VKE3" s="9"/>
      <c r="VKF3" s="9"/>
      <c r="VKG3" s="9"/>
      <c r="VKH3" s="9"/>
      <c r="VKI3" s="9"/>
      <c r="VKJ3" s="9"/>
      <c r="VKK3" s="9"/>
      <c r="VKL3" s="9"/>
      <c r="VKM3" s="9"/>
      <c r="VKN3" s="9"/>
      <c r="VKO3" s="9"/>
      <c r="VKP3" s="9"/>
      <c r="VKQ3" s="9"/>
      <c r="VKR3" s="9"/>
      <c r="VKS3" s="9"/>
      <c r="VKT3" s="9"/>
      <c r="VKU3" s="9"/>
      <c r="VKV3" s="9"/>
      <c r="VKW3" s="9"/>
      <c r="VKX3" s="9"/>
      <c r="VKY3" s="9"/>
      <c r="VKZ3" s="9"/>
      <c r="VLA3" s="9"/>
      <c r="VLB3" s="9"/>
      <c r="VLC3" s="9"/>
      <c r="VLD3" s="9"/>
      <c r="VLE3" s="9"/>
      <c r="VLF3" s="9"/>
      <c r="VLG3" s="9"/>
      <c r="VLH3" s="9"/>
      <c r="VLI3" s="9"/>
      <c r="VLJ3" s="9"/>
      <c r="VLK3" s="9"/>
      <c r="VLL3" s="9"/>
      <c r="VLM3" s="9"/>
      <c r="VLN3" s="9"/>
      <c r="VLO3" s="9"/>
      <c r="VLP3" s="9"/>
      <c r="VLQ3" s="9"/>
      <c r="VLR3" s="9"/>
      <c r="VLS3" s="9"/>
      <c r="VLT3" s="9"/>
      <c r="VLU3" s="9"/>
      <c r="VLV3" s="9"/>
      <c r="VLW3" s="9"/>
      <c r="VLX3" s="9"/>
      <c r="VLY3" s="9"/>
      <c r="VLZ3" s="9"/>
      <c r="VMA3" s="9"/>
      <c r="VMB3" s="9"/>
      <c r="VMC3" s="9"/>
      <c r="VMD3" s="9"/>
      <c r="VME3" s="9"/>
      <c r="VMF3" s="9"/>
      <c r="VMG3" s="9"/>
      <c r="VMH3" s="9"/>
      <c r="VMI3" s="9"/>
      <c r="VMJ3" s="9"/>
      <c r="VMK3" s="9"/>
      <c r="VML3" s="9"/>
      <c r="VMM3" s="9"/>
      <c r="VMN3" s="9"/>
      <c r="VMO3" s="9"/>
      <c r="VMP3" s="9"/>
      <c r="VMQ3" s="9"/>
      <c r="VMR3" s="9"/>
      <c r="VMS3" s="9"/>
      <c r="VMT3" s="9"/>
      <c r="VMU3" s="9"/>
      <c r="VMV3" s="9"/>
      <c r="VMW3" s="9"/>
      <c r="VMX3" s="9"/>
      <c r="VMY3" s="9"/>
      <c r="VMZ3" s="9"/>
      <c r="VNA3" s="9"/>
      <c r="VNB3" s="9"/>
      <c r="VNC3" s="9"/>
      <c r="VND3" s="9"/>
      <c r="VNE3" s="9"/>
      <c r="VNF3" s="9"/>
      <c r="VNG3" s="9"/>
      <c r="VNH3" s="9"/>
      <c r="VNI3" s="9"/>
      <c r="VNJ3" s="9"/>
      <c r="VNK3" s="9"/>
      <c r="VNL3" s="9"/>
      <c r="VNM3" s="9"/>
      <c r="VNN3" s="9"/>
      <c r="VNO3" s="9"/>
      <c r="VNP3" s="9"/>
      <c r="VNQ3" s="9"/>
      <c r="VNR3" s="9"/>
      <c r="VNS3" s="9"/>
      <c r="VNT3" s="9"/>
      <c r="VNU3" s="9"/>
      <c r="VNV3" s="9"/>
      <c r="VNW3" s="9"/>
      <c r="VNX3" s="9"/>
      <c r="VNY3" s="9"/>
      <c r="VNZ3" s="9"/>
      <c r="VOA3" s="9"/>
      <c r="VOB3" s="9"/>
      <c r="VOC3" s="9"/>
      <c r="VOD3" s="9"/>
      <c r="VOE3" s="9"/>
      <c r="VOF3" s="9"/>
      <c r="VOG3" s="9"/>
      <c r="VOH3" s="9"/>
      <c r="VOI3" s="9"/>
      <c r="VOJ3" s="9"/>
      <c r="VOK3" s="9"/>
      <c r="VOL3" s="9"/>
      <c r="VOM3" s="9"/>
      <c r="VON3" s="9"/>
      <c r="VOO3" s="9"/>
      <c r="VOP3" s="9"/>
      <c r="VOQ3" s="9"/>
      <c r="VOR3" s="9"/>
      <c r="VOS3" s="9"/>
      <c r="VOT3" s="9"/>
      <c r="VOU3" s="9"/>
      <c r="VOV3" s="9"/>
      <c r="VOW3" s="9"/>
      <c r="VOX3" s="9"/>
      <c r="VOY3" s="9"/>
      <c r="VOZ3" s="9"/>
      <c r="VPA3" s="9"/>
      <c r="VPB3" s="9"/>
      <c r="VPC3" s="9"/>
      <c r="VPD3" s="9"/>
      <c r="VPE3" s="9"/>
      <c r="VPF3" s="9"/>
      <c r="VPG3" s="9"/>
      <c r="VPH3" s="9"/>
      <c r="VPI3" s="9"/>
      <c r="VPJ3" s="9"/>
      <c r="VPK3" s="9"/>
      <c r="VPL3" s="9"/>
      <c r="VPM3" s="9"/>
      <c r="VPN3" s="9"/>
      <c r="VPO3" s="9"/>
      <c r="VPP3" s="9"/>
      <c r="VPQ3" s="9"/>
      <c r="VPR3" s="9"/>
      <c r="VPS3" s="9"/>
      <c r="VPT3" s="9"/>
      <c r="VPU3" s="9"/>
      <c r="VPV3" s="9"/>
      <c r="VPW3" s="9"/>
      <c r="VPX3" s="9"/>
      <c r="VPY3" s="9"/>
      <c r="VPZ3" s="9"/>
      <c r="VQA3" s="9"/>
      <c r="VQB3" s="9"/>
      <c r="VQC3" s="9"/>
      <c r="VQD3" s="9"/>
      <c r="VQE3" s="9"/>
      <c r="VQF3" s="9"/>
      <c r="VQG3" s="9"/>
      <c r="VQH3" s="9"/>
      <c r="VQI3" s="9"/>
      <c r="VQJ3" s="9"/>
      <c r="VQK3" s="9"/>
      <c r="VQL3" s="9"/>
      <c r="VQM3" s="9"/>
      <c r="VQN3" s="9"/>
      <c r="VQO3" s="9"/>
      <c r="VQP3" s="9"/>
      <c r="VQQ3" s="9"/>
      <c r="VQR3" s="9"/>
      <c r="VQS3" s="9"/>
      <c r="VQT3" s="9"/>
      <c r="VQU3" s="9"/>
      <c r="VQV3" s="9"/>
      <c r="VQW3" s="9"/>
      <c r="VQX3" s="9"/>
      <c r="VQY3" s="9"/>
      <c r="VQZ3" s="9"/>
      <c r="VRA3" s="9"/>
      <c r="VRB3" s="9"/>
      <c r="VRC3" s="9"/>
      <c r="VRD3" s="9"/>
      <c r="VRE3" s="9"/>
      <c r="VRF3" s="9"/>
      <c r="VRG3" s="9"/>
      <c r="VRH3" s="9"/>
      <c r="VRI3" s="9"/>
      <c r="VRJ3" s="9"/>
      <c r="VRK3" s="9"/>
      <c r="VRL3" s="9"/>
      <c r="VRM3" s="9"/>
      <c r="VRN3" s="9"/>
      <c r="VRO3" s="9"/>
      <c r="VRP3" s="9"/>
      <c r="VRQ3" s="9"/>
      <c r="VRR3" s="9"/>
      <c r="VRS3" s="9"/>
      <c r="VRT3" s="9"/>
      <c r="VRU3" s="9"/>
      <c r="VRV3" s="9"/>
      <c r="VRW3" s="9"/>
      <c r="VRX3" s="9"/>
      <c r="VRY3" s="9"/>
      <c r="VRZ3" s="9"/>
      <c r="VSA3" s="9"/>
      <c r="VSB3" s="9"/>
      <c r="VSC3" s="9"/>
      <c r="VSD3" s="9"/>
      <c r="VSE3" s="9"/>
      <c r="VSF3" s="9"/>
      <c r="VSG3" s="9"/>
      <c r="VSH3" s="9"/>
      <c r="VSI3" s="9"/>
      <c r="VSJ3" s="9"/>
      <c r="VSK3" s="9"/>
      <c r="VSL3" s="9"/>
      <c r="VSM3" s="9"/>
      <c r="VSN3" s="9"/>
      <c r="VSO3" s="9"/>
      <c r="VSP3" s="9"/>
      <c r="VSQ3" s="9"/>
      <c r="VSR3" s="9"/>
      <c r="VSS3" s="9"/>
      <c r="VST3" s="9"/>
      <c r="VSU3" s="9"/>
      <c r="VSV3" s="9"/>
      <c r="VSW3" s="9"/>
      <c r="VSX3" s="9"/>
      <c r="VSY3" s="9"/>
      <c r="VSZ3" s="9"/>
      <c r="VTA3" s="9"/>
      <c r="VTB3" s="9"/>
      <c r="VTC3" s="9"/>
      <c r="VTD3" s="9"/>
      <c r="VTE3" s="9"/>
      <c r="VTF3" s="9"/>
      <c r="VTG3" s="9"/>
      <c r="VTH3" s="9"/>
      <c r="VTI3" s="9"/>
      <c r="VTJ3" s="9"/>
      <c r="VTK3" s="9"/>
      <c r="VTL3" s="9"/>
      <c r="VTM3" s="9"/>
      <c r="VTN3" s="9"/>
      <c r="VTO3" s="9"/>
      <c r="VTP3" s="9"/>
      <c r="VTQ3" s="9"/>
      <c r="VTR3" s="9"/>
      <c r="VTS3" s="9"/>
      <c r="VTT3" s="9"/>
      <c r="VTU3" s="9"/>
      <c r="VTV3" s="9"/>
      <c r="VTW3" s="9"/>
      <c r="VTX3" s="9"/>
      <c r="VTY3" s="9"/>
      <c r="VTZ3" s="9"/>
      <c r="VUA3" s="9"/>
      <c r="VUB3" s="9"/>
      <c r="VUC3" s="9"/>
      <c r="VUD3" s="9"/>
      <c r="VUE3" s="9"/>
      <c r="VUF3" s="9"/>
      <c r="VUG3" s="9"/>
      <c r="VUH3" s="9"/>
      <c r="VUI3" s="9"/>
      <c r="VUJ3" s="9"/>
      <c r="VUK3" s="9"/>
      <c r="VUL3" s="9"/>
      <c r="VUM3" s="9"/>
      <c r="VUN3" s="9"/>
      <c r="VUO3" s="9"/>
      <c r="VUP3" s="9"/>
      <c r="VUQ3" s="9"/>
      <c r="VUR3" s="9"/>
      <c r="VUS3" s="9"/>
      <c r="VUT3" s="9"/>
      <c r="VUU3" s="9"/>
      <c r="VUV3" s="9"/>
      <c r="VUW3" s="9"/>
      <c r="VUX3" s="9"/>
      <c r="VUY3" s="9"/>
      <c r="VUZ3" s="9"/>
      <c r="VVA3" s="9"/>
      <c r="VVB3" s="9"/>
      <c r="VVC3" s="9"/>
      <c r="VVD3" s="9"/>
      <c r="VVE3" s="9"/>
      <c r="VVF3" s="9"/>
      <c r="VVG3" s="9"/>
      <c r="VVH3" s="9"/>
      <c r="VVI3" s="9"/>
      <c r="VVJ3" s="9"/>
      <c r="VVK3" s="9"/>
      <c r="VVL3" s="9"/>
      <c r="VVM3" s="9"/>
      <c r="VVN3" s="9"/>
      <c r="VVO3" s="9"/>
      <c r="VVP3" s="9"/>
      <c r="VVQ3" s="9"/>
      <c r="VVR3" s="9"/>
      <c r="VVS3" s="9"/>
      <c r="VVT3" s="9"/>
      <c r="VVU3" s="9"/>
      <c r="VVV3" s="9"/>
      <c r="VVW3" s="9"/>
      <c r="VVX3" s="9"/>
      <c r="VVY3" s="9"/>
      <c r="VVZ3" s="9"/>
      <c r="VWA3" s="9"/>
      <c r="VWB3" s="9"/>
      <c r="VWC3" s="9"/>
      <c r="VWD3" s="9"/>
      <c r="VWE3" s="9"/>
      <c r="VWF3" s="9"/>
      <c r="VWG3" s="9"/>
      <c r="VWH3" s="9"/>
      <c r="VWI3" s="9"/>
      <c r="VWJ3" s="9"/>
      <c r="VWK3" s="9"/>
      <c r="VWL3" s="9"/>
      <c r="VWM3" s="9"/>
      <c r="VWN3" s="9"/>
      <c r="VWO3" s="9"/>
      <c r="VWP3" s="9"/>
      <c r="VWQ3" s="9"/>
      <c r="VWR3" s="9"/>
      <c r="VWS3" s="9"/>
      <c r="VWT3" s="9"/>
      <c r="VWU3" s="9"/>
      <c r="VWV3" s="9"/>
      <c r="VWW3" s="9"/>
      <c r="VWX3" s="9"/>
      <c r="VWY3" s="9"/>
      <c r="VWZ3" s="9"/>
      <c r="VXA3" s="9"/>
      <c r="VXB3" s="9"/>
      <c r="VXC3" s="9"/>
      <c r="VXD3" s="9"/>
      <c r="VXE3" s="9"/>
      <c r="VXF3" s="9"/>
      <c r="VXG3" s="9"/>
      <c r="VXH3" s="9"/>
      <c r="VXI3" s="9"/>
      <c r="VXJ3" s="9"/>
      <c r="VXK3" s="9"/>
      <c r="VXL3" s="9"/>
      <c r="VXM3" s="9"/>
      <c r="VXN3" s="9"/>
      <c r="VXO3" s="9"/>
      <c r="VXP3" s="9"/>
      <c r="VXQ3" s="9"/>
      <c r="VXR3" s="9"/>
      <c r="VXS3" s="9"/>
      <c r="VXT3" s="9"/>
      <c r="VXU3" s="9"/>
      <c r="VXV3" s="9"/>
      <c r="VXW3" s="9"/>
      <c r="VXX3" s="9"/>
      <c r="VXY3" s="9"/>
      <c r="VXZ3" s="9"/>
      <c r="VYA3" s="9"/>
      <c r="VYB3" s="9"/>
      <c r="VYC3" s="9"/>
      <c r="VYD3" s="9"/>
      <c r="VYE3" s="9"/>
      <c r="VYF3" s="9"/>
      <c r="VYG3" s="9"/>
      <c r="VYH3" s="9"/>
      <c r="VYI3" s="9"/>
      <c r="VYJ3" s="9"/>
      <c r="VYK3" s="9"/>
      <c r="VYL3" s="9"/>
      <c r="VYM3" s="9"/>
      <c r="VYN3" s="9"/>
      <c r="VYO3" s="9"/>
      <c r="VYP3" s="9"/>
      <c r="VYQ3" s="9"/>
      <c r="VYR3" s="9"/>
      <c r="VYS3" s="9"/>
      <c r="VYT3" s="9"/>
      <c r="VYU3" s="9"/>
      <c r="VYV3" s="9"/>
      <c r="VYW3" s="9"/>
      <c r="VYX3" s="9"/>
      <c r="VYY3" s="9"/>
      <c r="VYZ3" s="9"/>
      <c r="VZA3" s="9"/>
      <c r="VZB3" s="9"/>
      <c r="VZC3" s="9"/>
      <c r="VZD3" s="9"/>
      <c r="VZE3" s="9"/>
      <c r="VZF3" s="9"/>
      <c r="VZG3" s="9"/>
      <c r="VZH3" s="9"/>
      <c r="VZI3" s="9"/>
      <c r="VZJ3" s="9"/>
      <c r="VZK3" s="9"/>
      <c r="VZL3" s="9"/>
      <c r="VZM3" s="9"/>
      <c r="VZN3" s="9"/>
      <c r="VZO3" s="9"/>
      <c r="VZP3" s="9"/>
      <c r="VZQ3" s="9"/>
      <c r="VZR3" s="9"/>
      <c r="VZS3" s="9"/>
      <c r="VZT3" s="9"/>
      <c r="VZU3" s="9"/>
      <c r="VZV3" s="9"/>
      <c r="VZW3" s="9"/>
      <c r="VZX3" s="9"/>
      <c r="VZY3" s="9"/>
      <c r="VZZ3" s="9"/>
      <c r="WAA3" s="9"/>
      <c r="WAB3" s="9"/>
      <c r="WAC3" s="9"/>
      <c r="WAD3" s="9"/>
      <c r="WAE3" s="9"/>
      <c r="WAF3" s="9"/>
      <c r="WAG3" s="9"/>
      <c r="WAH3" s="9"/>
      <c r="WAI3" s="9"/>
      <c r="WAJ3" s="9"/>
      <c r="WAK3" s="9"/>
      <c r="WAL3" s="9"/>
      <c r="WAM3" s="9"/>
      <c r="WAN3" s="9"/>
      <c r="WAO3" s="9"/>
      <c r="WAP3" s="9"/>
      <c r="WAQ3" s="9"/>
      <c r="WAR3" s="9"/>
      <c r="WAS3" s="9"/>
      <c r="WAT3" s="9"/>
      <c r="WAU3" s="9"/>
      <c r="WAV3" s="9"/>
      <c r="WAW3" s="9"/>
      <c r="WAX3" s="9"/>
      <c r="WAY3" s="9"/>
      <c r="WAZ3" s="9"/>
      <c r="WBA3" s="9"/>
      <c r="WBB3" s="9"/>
      <c r="WBC3" s="9"/>
      <c r="WBD3" s="9"/>
      <c r="WBE3" s="9"/>
      <c r="WBF3" s="9"/>
      <c r="WBG3" s="9"/>
      <c r="WBH3" s="9"/>
      <c r="WBI3" s="9"/>
      <c r="WBJ3" s="9"/>
      <c r="WBK3" s="9"/>
      <c r="WBL3" s="9"/>
      <c r="WBM3" s="9"/>
      <c r="WBN3" s="9"/>
      <c r="WBO3" s="9"/>
      <c r="WBP3" s="9"/>
      <c r="WBQ3" s="9"/>
      <c r="WBR3" s="9"/>
      <c r="WBS3" s="9"/>
      <c r="WBT3" s="9"/>
      <c r="WBU3" s="9"/>
      <c r="WBV3" s="9"/>
      <c r="WBW3" s="9"/>
      <c r="WBX3" s="9"/>
      <c r="WBY3" s="9"/>
      <c r="WBZ3" s="9"/>
      <c r="WCA3" s="9"/>
      <c r="WCB3" s="9"/>
      <c r="WCC3" s="9"/>
      <c r="WCD3" s="9"/>
      <c r="WCE3" s="9"/>
      <c r="WCF3" s="9"/>
      <c r="WCG3" s="9"/>
      <c r="WCH3" s="9"/>
      <c r="WCI3" s="9"/>
      <c r="WCJ3" s="9"/>
      <c r="WCK3" s="9"/>
      <c r="WCL3" s="9"/>
      <c r="WCM3" s="9"/>
      <c r="WCN3" s="9"/>
      <c r="WCO3" s="9"/>
      <c r="WCP3" s="9"/>
      <c r="WCQ3" s="9"/>
      <c r="WCR3" s="9"/>
      <c r="WCS3" s="9"/>
      <c r="WCT3" s="9"/>
      <c r="WCU3" s="9"/>
      <c r="WCV3" s="9"/>
      <c r="WCW3" s="9"/>
      <c r="WCX3" s="9"/>
      <c r="WCY3" s="9"/>
      <c r="WCZ3" s="9"/>
      <c r="WDA3" s="9"/>
      <c r="WDB3" s="9"/>
      <c r="WDC3" s="9"/>
      <c r="WDD3" s="9"/>
      <c r="WDE3" s="9"/>
      <c r="WDF3" s="9"/>
      <c r="WDG3" s="9"/>
      <c r="WDH3" s="9"/>
      <c r="WDI3" s="9"/>
      <c r="WDJ3" s="9"/>
      <c r="WDK3" s="9"/>
      <c r="WDL3" s="9"/>
      <c r="WDM3" s="9"/>
      <c r="WDN3" s="9"/>
      <c r="WDO3" s="9"/>
      <c r="WDP3" s="9"/>
      <c r="WDQ3" s="9"/>
      <c r="WDR3" s="9"/>
      <c r="WDS3" s="9"/>
      <c r="WDT3" s="9"/>
      <c r="WDU3" s="9"/>
      <c r="WDV3" s="9"/>
      <c r="WDW3" s="9"/>
      <c r="WDX3" s="9"/>
      <c r="WDY3" s="9"/>
      <c r="WDZ3" s="9"/>
      <c r="WEA3" s="9"/>
      <c r="WEB3" s="9"/>
      <c r="WEC3" s="9"/>
      <c r="WED3" s="9"/>
      <c r="WEE3" s="9"/>
      <c r="WEF3" s="9"/>
      <c r="WEG3" s="9"/>
      <c r="WEH3" s="9"/>
      <c r="WEI3" s="9"/>
      <c r="WEJ3" s="9"/>
      <c r="WEK3" s="9"/>
      <c r="WEL3" s="9"/>
      <c r="WEM3" s="9"/>
      <c r="WEN3" s="9"/>
      <c r="WEO3" s="9"/>
      <c r="WEP3" s="9"/>
      <c r="WEQ3" s="9"/>
      <c r="WER3" s="9"/>
      <c r="WES3" s="9"/>
      <c r="WET3" s="9"/>
      <c r="WEU3" s="9"/>
      <c r="WEV3" s="9"/>
      <c r="WEW3" s="9"/>
      <c r="WEX3" s="9"/>
      <c r="WEY3" s="9"/>
      <c r="WEZ3" s="9"/>
      <c r="WFA3" s="9"/>
      <c r="WFB3" s="9"/>
      <c r="WFC3" s="9"/>
      <c r="WFD3" s="9"/>
      <c r="WFE3" s="9"/>
      <c r="WFF3" s="9"/>
      <c r="WFG3" s="9"/>
      <c r="WFH3" s="9"/>
      <c r="WFI3" s="9"/>
      <c r="WFJ3" s="9"/>
      <c r="WFK3" s="9"/>
      <c r="WFL3" s="9"/>
      <c r="WFM3" s="9"/>
      <c r="WFN3" s="9"/>
      <c r="WFO3" s="9"/>
      <c r="WFP3" s="9"/>
      <c r="WFQ3" s="9"/>
      <c r="WFR3" s="9"/>
      <c r="WFS3" s="9"/>
      <c r="WFT3" s="9"/>
      <c r="WFU3" s="9"/>
      <c r="WFV3" s="9"/>
      <c r="WFW3" s="9"/>
      <c r="WFX3" s="9"/>
      <c r="WFY3" s="9"/>
      <c r="WFZ3" s="9"/>
      <c r="WGA3" s="9"/>
      <c r="WGB3" s="9"/>
      <c r="WGC3" s="9"/>
      <c r="WGD3" s="9"/>
      <c r="WGE3" s="9"/>
      <c r="WGF3" s="9"/>
      <c r="WGG3" s="9"/>
      <c r="WGH3" s="9"/>
      <c r="WGI3" s="9"/>
      <c r="WGJ3" s="9"/>
      <c r="WGK3" s="9"/>
      <c r="WGL3" s="9"/>
      <c r="WGM3" s="9"/>
      <c r="WGN3" s="9"/>
      <c r="WGO3" s="9"/>
      <c r="WGP3" s="9"/>
      <c r="WGQ3" s="9"/>
      <c r="WGR3" s="9"/>
      <c r="WGS3" s="9"/>
      <c r="WGT3" s="9"/>
      <c r="WGU3" s="9"/>
      <c r="WGV3" s="9"/>
      <c r="WGW3" s="9"/>
      <c r="WGX3" s="9"/>
      <c r="WGY3" s="9"/>
      <c r="WGZ3" s="9"/>
      <c r="WHA3" s="9"/>
      <c r="WHB3" s="9"/>
      <c r="WHC3" s="9"/>
      <c r="WHD3" s="9"/>
      <c r="WHE3" s="9"/>
      <c r="WHF3" s="9"/>
      <c r="WHG3" s="9"/>
      <c r="WHH3" s="9"/>
      <c r="WHI3" s="9"/>
      <c r="WHJ3" s="9"/>
      <c r="WHK3" s="9"/>
      <c r="WHL3" s="9"/>
      <c r="WHM3" s="9"/>
      <c r="WHN3" s="9"/>
      <c r="WHO3" s="9"/>
      <c r="WHP3" s="9"/>
      <c r="WHQ3" s="9"/>
      <c r="WHR3" s="9"/>
      <c r="WHS3" s="9"/>
      <c r="WHT3" s="9"/>
      <c r="WHU3" s="9"/>
      <c r="WHV3" s="9"/>
      <c r="WHW3" s="9"/>
      <c r="WHX3" s="9"/>
      <c r="WHY3" s="9"/>
      <c r="WHZ3" s="9"/>
      <c r="WIA3" s="9"/>
      <c r="WIB3" s="9"/>
      <c r="WIC3" s="9"/>
      <c r="WID3" s="9"/>
      <c r="WIE3" s="9"/>
      <c r="WIF3" s="9"/>
      <c r="WIG3" s="9"/>
      <c r="WIH3" s="9"/>
      <c r="WII3" s="9"/>
      <c r="WIJ3" s="9"/>
      <c r="WIK3" s="9"/>
      <c r="WIL3" s="9"/>
      <c r="WIM3" s="9"/>
      <c r="WIN3" s="9"/>
      <c r="WIO3" s="9"/>
      <c r="WIP3" s="9"/>
      <c r="WIQ3" s="9"/>
      <c r="WIR3" s="9"/>
      <c r="WIS3" s="9"/>
      <c r="WIT3" s="9"/>
      <c r="WIU3" s="9"/>
      <c r="WIV3" s="9"/>
      <c r="WIW3" s="9"/>
      <c r="WIX3" s="9"/>
      <c r="WIY3" s="9"/>
      <c r="WIZ3" s="9"/>
      <c r="WJA3" s="9"/>
      <c r="WJB3" s="9"/>
      <c r="WJC3" s="9"/>
      <c r="WJD3" s="9"/>
      <c r="WJE3" s="9"/>
      <c r="WJF3" s="9"/>
      <c r="WJG3" s="9"/>
      <c r="WJH3" s="9"/>
      <c r="WJI3" s="9"/>
      <c r="WJJ3" s="9"/>
      <c r="WJK3" s="9"/>
      <c r="WJL3" s="9"/>
      <c r="WJM3" s="9"/>
      <c r="WJN3" s="9"/>
      <c r="WJO3" s="9"/>
      <c r="WJP3" s="9"/>
      <c r="WJQ3" s="9"/>
      <c r="WJR3" s="9"/>
      <c r="WJS3" s="9"/>
      <c r="WJT3" s="9"/>
      <c r="WJU3" s="9"/>
      <c r="WJV3" s="9"/>
      <c r="WJW3" s="9"/>
      <c r="WJX3" s="9"/>
      <c r="WJY3" s="9"/>
      <c r="WJZ3" s="9"/>
      <c r="WKA3" s="9"/>
      <c r="WKB3" s="9"/>
      <c r="WKC3" s="9"/>
      <c r="WKD3" s="9"/>
      <c r="WKE3" s="9"/>
      <c r="WKF3" s="9"/>
      <c r="WKG3" s="9"/>
      <c r="WKH3" s="9"/>
      <c r="WKI3" s="9"/>
      <c r="WKJ3" s="9"/>
      <c r="WKK3" s="9"/>
      <c r="WKL3" s="9"/>
      <c r="WKM3" s="9"/>
      <c r="WKN3" s="9"/>
      <c r="WKO3" s="9"/>
      <c r="WKP3" s="9"/>
      <c r="WKQ3" s="9"/>
      <c r="WKR3" s="9"/>
      <c r="WKS3" s="9"/>
      <c r="WKT3" s="9"/>
      <c r="WKU3" s="9"/>
      <c r="WKV3" s="9"/>
      <c r="WKW3" s="9"/>
      <c r="WKX3" s="9"/>
      <c r="WKY3" s="9"/>
      <c r="WKZ3" s="9"/>
      <c r="WLA3" s="9"/>
      <c r="WLB3" s="9"/>
      <c r="WLC3" s="9"/>
      <c r="WLD3" s="9"/>
      <c r="WLE3" s="9"/>
      <c r="WLF3" s="9"/>
      <c r="WLG3" s="9"/>
      <c r="WLH3" s="9"/>
      <c r="WLI3" s="9"/>
      <c r="WLJ3" s="9"/>
      <c r="WLK3" s="9"/>
      <c r="WLL3" s="9"/>
      <c r="WLM3" s="9"/>
      <c r="WLN3" s="9"/>
      <c r="WLO3" s="9"/>
      <c r="WLP3" s="9"/>
      <c r="WLQ3" s="9"/>
      <c r="WLR3" s="9"/>
      <c r="WLS3" s="9"/>
      <c r="WLT3" s="9"/>
      <c r="WLU3" s="9"/>
      <c r="WLV3" s="9"/>
      <c r="WLW3" s="9"/>
      <c r="WLX3" s="9"/>
      <c r="WLY3" s="9"/>
      <c r="WLZ3" s="9"/>
      <c r="WMA3" s="9"/>
      <c r="WMB3" s="9"/>
      <c r="WMC3" s="9"/>
      <c r="WMD3" s="9"/>
      <c r="WME3" s="9"/>
      <c r="WMF3" s="9"/>
      <c r="WMG3" s="9"/>
      <c r="WMH3" s="9"/>
      <c r="WMI3" s="9"/>
      <c r="WMJ3" s="9"/>
      <c r="WMK3" s="9"/>
      <c r="WML3" s="9"/>
      <c r="WMM3" s="9"/>
      <c r="WMN3" s="9"/>
      <c r="WMO3" s="9"/>
      <c r="WMP3" s="9"/>
      <c r="WMQ3" s="9"/>
      <c r="WMR3" s="9"/>
      <c r="WMS3" s="9"/>
      <c r="WMT3" s="9"/>
      <c r="WMU3" s="9"/>
      <c r="WMV3" s="9"/>
      <c r="WMW3" s="9"/>
      <c r="WMX3" s="9"/>
      <c r="WMY3" s="9"/>
      <c r="WMZ3" s="9"/>
      <c r="WNA3" s="9"/>
      <c r="WNB3" s="9"/>
      <c r="WNC3" s="9"/>
      <c r="WND3" s="9"/>
      <c r="WNE3" s="9"/>
      <c r="WNF3" s="9"/>
      <c r="WNG3" s="9"/>
      <c r="WNH3" s="9"/>
      <c r="WNI3" s="9"/>
      <c r="WNJ3" s="9"/>
      <c r="WNK3" s="9"/>
      <c r="WNL3" s="9"/>
      <c r="WNM3" s="9"/>
      <c r="WNN3" s="9"/>
      <c r="WNO3" s="9"/>
      <c r="WNP3" s="9"/>
      <c r="WNQ3" s="9"/>
      <c r="WNR3" s="9"/>
      <c r="WNS3" s="9"/>
      <c r="WNT3" s="9"/>
      <c r="WNU3" s="9"/>
      <c r="WNV3" s="9"/>
      <c r="WNW3" s="9"/>
      <c r="WNX3" s="9"/>
      <c r="WNY3" s="9"/>
      <c r="WNZ3" s="9"/>
      <c r="WOA3" s="9"/>
      <c r="WOB3" s="9"/>
      <c r="WOC3" s="9"/>
      <c r="WOD3" s="9"/>
      <c r="WOE3" s="9"/>
      <c r="WOF3" s="9"/>
      <c r="WOG3" s="9"/>
      <c r="WOH3" s="9"/>
      <c r="WOI3" s="9"/>
      <c r="WOJ3" s="9"/>
      <c r="WOK3" s="9"/>
      <c r="WOL3" s="9"/>
      <c r="WOM3" s="9"/>
      <c r="WON3" s="9"/>
      <c r="WOO3" s="9"/>
      <c r="WOP3" s="9"/>
      <c r="WOQ3" s="9"/>
      <c r="WOR3" s="9"/>
      <c r="WOS3" s="9"/>
      <c r="WOT3" s="9"/>
      <c r="WOU3" s="9"/>
      <c r="WOV3" s="9"/>
      <c r="WOW3" s="9"/>
      <c r="WOX3" s="9"/>
      <c r="WOY3" s="9"/>
      <c r="WOZ3" s="9"/>
      <c r="WPA3" s="9"/>
      <c r="WPB3" s="9"/>
      <c r="WPC3" s="9"/>
      <c r="WPD3" s="9"/>
      <c r="WPE3" s="9"/>
      <c r="WPF3" s="9"/>
      <c r="WPG3" s="9"/>
      <c r="WPH3" s="9"/>
      <c r="WPI3" s="9"/>
      <c r="WPJ3" s="9"/>
      <c r="WPK3" s="9"/>
      <c r="WPL3" s="9"/>
      <c r="WPM3" s="9"/>
      <c r="WPN3" s="9"/>
      <c r="WPO3" s="9"/>
      <c r="WPP3" s="9"/>
      <c r="WPQ3" s="9"/>
      <c r="WPR3" s="9"/>
      <c r="WPS3" s="9"/>
      <c r="WPT3" s="9"/>
      <c r="WPU3" s="9"/>
      <c r="WPV3" s="9"/>
      <c r="WPW3" s="9"/>
      <c r="WPX3" s="9"/>
      <c r="WPY3" s="9"/>
      <c r="WPZ3" s="9"/>
      <c r="WQA3" s="9"/>
      <c r="WQB3" s="9"/>
      <c r="WQC3" s="9"/>
      <c r="WQD3" s="9"/>
      <c r="WQE3" s="9"/>
      <c r="WQF3" s="9"/>
      <c r="WQG3" s="9"/>
      <c r="WQH3" s="9"/>
      <c r="WQI3" s="9"/>
      <c r="WQJ3" s="9"/>
      <c r="WQK3" s="9"/>
      <c r="WQL3" s="9"/>
      <c r="WQM3" s="9"/>
      <c r="WQN3" s="9"/>
      <c r="WQO3" s="9"/>
      <c r="WQP3" s="9"/>
      <c r="WQQ3" s="9"/>
      <c r="WQR3" s="9"/>
      <c r="WQS3" s="9"/>
      <c r="WQT3" s="9"/>
      <c r="WQU3" s="9"/>
      <c r="WQV3" s="9"/>
      <c r="WQW3" s="9"/>
      <c r="WQX3" s="9"/>
      <c r="WQY3" s="9"/>
      <c r="WQZ3" s="9"/>
      <c r="WRA3" s="9"/>
      <c r="WRB3" s="9"/>
      <c r="WRC3" s="9"/>
      <c r="WRD3" s="9"/>
      <c r="WRE3" s="9"/>
      <c r="WRF3" s="9"/>
      <c r="WRG3" s="9"/>
      <c r="WRH3" s="9"/>
      <c r="WRI3" s="9"/>
      <c r="WRJ3" s="9"/>
      <c r="WRK3" s="9"/>
      <c r="WRL3" s="9"/>
      <c r="WRM3" s="9"/>
      <c r="WRN3" s="9"/>
      <c r="WRO3" s="9"/>
      <c r="WRP3" s="9"/>
      <c r="WRQ3" s="9"/>
      <c r="WRR3" s="9"/>
      <c r="WRS3" s="9"/>
      <c r="WRT3" s="9"/>
      <c r="WRU3" s="9"/>
      <c r="WRV3" s="9"/>
      <c r="WRW3" s="9"/>
      <c r="WRX3" s="9"/>
      <c r="WRY3" s="9"/>
      <c r="WRZ3" s="9"/>
      <c r="WSA3" s="9"/>
      <c r="WSB3" s="9"/>
      <c r="WSC3" s="9"/>
      <c r="WSD3" s="9"/>
      <c r="WSE3" s="9"/>
      <c r="WSF3" s="9"/>
      <c r="WSG3" s="9"/>
      <c r="WSH3" s="9"/>
      <c r="WSI3" s="9"/>
      <c r="WSJ3" s="9"/>
      <c r="WSK3" s="9"/>
      <c r="WSL3" s="9"/>
      <c r="WSM3" s="9"/>
      <c r="WSN3" s="9"/>
      <c r="WSO3" s="9"/>
      <c r="WSP3" s="9"/>
      <c r="WSQ3" s="9"/>
      <c r="WSR3" s="9"/>
      <c r="WSS3" s="9"/>
      <c r="WST3" s="9"/>
      <c r="WSU3" s="9"/>
      <c r="WSV3" s="9"/>
      <c r="WSW3" s="9"/>
      <c r="WSX3" s="9"/>
      <c r="WSY3" s="9"/>
      <c r="WSZ3" s="9"/>
      <c r="WTA3" s="9"/>
      <c r="WTB3" s="9"/>
      <c r="WTC3" s="9"/>
      <c r="WTD3" s="9"/>
      <c r="WTE3" s="9"/>
      <c r="WTF3" s="9"/>
      <c r="WTG3" s="9"/>
      <c r="WTH3" s="9"/>
      <c r="WTI3" s="9"/>
      <c r="WTJ3" s="9"/>
      <c r="WTK3" s="9"/>
      <c r="WTL3" s="9"/>
      <c r="WTM3" s="9"/>
      <c r="WTN3" s="9"/>
      <c r="WTO3" s="9"/>
      <c r="WTP3" s="9"/>
      <c r="WTQ3" s="9"/>
      <c r="WTR3" s="9"/>
      <c r="WTS3" s="9"/>
      <c r="WTT3" s="9"/>
      <c r="WTU3" s="9"/>
      <c r="WTV3" s="9"/>
      <c r="WTW3" s="9"/>
      <c r="WTX3" s="9"/>
      <c r="WTY3" s="9"/>
      <c r="WTZ3" s="9"/>
      <c r="WUA3" s="9"/>
      <c r="WUB3" s="9"/>
      <c r="WUC3" s="9"/>
      <c r="WUD3" s="9"/>
      <c r="WUE3" s="9"/>
      <c r="WUF3" s="9"/>
      <c r="WUG3" s="9"/>
      <c r="WUH3" s="9"/>
      <c r="WUI3" s="9"/>
      <c r="WUJ3" s="9"/>
      <c r="WUK3" s="9"/>
      <c r="WUL3" s="9"/>
      <c r="WUM3" s="9"/>
      <c r="WUN3" s="9"/>
      <c r="WUO3" s="9"/>
      <c r="WUP3" s="9"/>
      <c r="WUQ3" s="9"/>
      <c r="WUR3" s="9"/>
      <c r="WUS3" s="9"/>
      <c r="WUT3" s="9"/>
      <c r="WUU3" s="9"/>
      <c r="WUV3" s="9"/>
      <c r="WUW3" s="9"/>
      <c r="WUX3" s="9"/>
      <c r="WUY3" s="9"/>
      <c r="WUZ3" s="9"/>
      <c r="WVA3" s="9"/>
      <c r="WVB3" s="9"/>
      <c r="WVC3" s="9"/>
      <c r="WVD3" s="9"/>
      <c r="WVE3" s="9"/>
      <c r="WVF3" s="9"/>
      <c r="WVG3" s="9"/>
      <c r="WVH3" s="9"/>
      <c r="WVI3" s="9"/>
      <c r="WVJ3" s="9"/>
      <c r="WVK3" s="9"/>
      <c r="WVL3" s="9"/>
      <c r="WVM3" s="9"/>
      <c r="WVN3" s="9"/>
      <c r="WVO3" s="9"/>
      <c r="WVP3" s="9"/>
      <c r="WVQ3" s="9"/>
      <c r="WVR3" s="9"/>
      <c r="WVS3" s="9"/>
      <c r="WVT3" s="9"/>
      <c r="WVU3" s="9"/>
      <c r="WVV3" s="9"/>
      <c r="WVW3" s="9"/>
      <c r="WVX3" s="9"/>
      <c r="WVY3" s="9"/>
      <c r="WVZ3" s="9"/>
      <c r="WWA3" s="9"/>
      <c r="WWB3" s="9"/>
      <c r="WWC3" s="9"/>
      <c r="WWD3" s="9"/>
      <c r="WWE3" s="9"/>
      <c r="WWF3" s="9"/>
      <c r="WWG3" s="9"/>
      <c r="WWH3" s="9"/>
      <c r="WWI3" s="9"/>
      <c r="WWJ3" s="9"/>
      <c r="WWK3" s="9"/>
      <c r="WWL3" s="9"/>
      <c r="WWM3" s="9"/>
      <c r="WWN3" s="9"/>
      <c r="WWO3" s="9"/>
      <c r="WWP3" s="9"/>
      <c r="WWQ3" s="9"/>
      <c r="WWR3" s="9"/>
      <c r="WWS3" s="9"/>
      <c r="WWT3" s="9"/>
      <c r="WWU3" s="9"/>
      <c r="WWV3" s="9"/>
      <c r="WWW3" s="9"/>
      <c r="WWX3" s="9"/>
      <c r="WWY3" s="9"/>
      <c r="WWZ3" s="9"/>
      <c r="WXA3" s="9"/>
      <c r="WXB3" s="9"/>
      <c r="WXC3" s="9"/>
      <c r="WXD3" s="9"/>
      <c r="WXE3" s="9"/>
      <c r="WXF3" s="9"/>
      <c r="WXG3" s="9"/>
      <c r="WXH3" s="9"/>
      <c r="WXI3" s="9"/>
      <c r="WXJ3" s="9"/>
      <c r="WXK3" s="9"/>
      <c r="WXL3" s="9"/>
      <c r="WXM3" s="9"/>
      <c r="WXN3" s="9"/>
      <c r="WXO3" s="9"/>
      <c r="WXP3" s="9"/>
      <c r="WXQ3" s="9"/>
      <c r="WXR3" s="9"/>
      <c r="WXS3" s="9"/>
      <c r="WXT3" s="9"/>
      <c r="WXU3" s="9"/>
      <c r="WXV3" s="9"/>
      <c r="WXW3" s="9"/>
      <c r="WXX3" s="9"/>
      <c r="WXY3" s="9"/>
      <c r="WXZ3" s="9"/>
      <c r="WYA3" s="9"/>
      <c r="WYB3" s="9"/>
      <c r="WYC3" s="9"/>
      <c r="WYD3" s="9"/>
      <c r="WYE3" s="9"/>
      <c r="WYF3" s="9"/>
      <c r="WYG3" s="9"/>
      <c r="WYH3" s="9"/>
      <c r="WYI3" s="9"/>
      <c r="WYJ3" s="9"/>
      <c r="WYK3" s="9"/>
      <c r="WYL3" s="9"/>
      <c r="WYM3" s="9"/>
      <c r="WYN3" s="9"/>
      <c r="WYO3" s="9"/>
      <c r="WYP3" s="9"/>
      <c r="WYQ3" s="9"/>
      <c r="WYR3" s="9"/>
      <c r="WYS3" s="9"/>
      <c r="WYT3" s="9"/>
      <c r="WYU3" s="9"/>
      <c r="WYV3" s="9"/>
      <c r="WYW3" s="9"/>
      <c r="WYX3" s="9"/>
      <c r="WYY3" s="9"/>
      <c r="WYZ3" s="9"/>
      <c r="WZA3" s="9"/>
      <c r="WZB3" s="9"/>
      <c r="WZC3" s="9"/>
      <c r="WZD3" s="9"/>
      <c r="WZE3" s="9"/>
      <c r="WZF3" s="9"/>
      <c r="WZG3" s="9"/>
      <c r="WZH3" s="9"/>
      <c r="WZI3" s="9"/>
      <c r="WZJ3" s="9"/>
      <c r="WZK3" s="9"/>
      <c r="WZL3" s="9"/>
      <c r="WZM3" s="9"/>
      <c r="WZN3" s="9"/>
      <c r="WZO3" s="9"/>
      <c r="WZP3" s="9"/>
      <c r="WZQ3" s="9"/>
      <c r="WZR3" s="9"/>
      <c r="WZS3" s="9"/>
      <c r="WZT3" s="9"/>
      <c r="WZU3" s="9"/>
      <c r="WZV3" s="9"/>
      <c r="WZW3" s="9"/>
      <c r="WZX3" s="9"/>
      <c r="WZY3" s="9"/>
      <c r="WZZ3" s="9"/>
      <c r="XAA3" s="9"/>
      <c r="XAB3" s="9"/>
      <c r="XAC3" s="9"/>
      <c r="XAD3" s="9"/>
      <c r="XAE3" s="9"/>
      <c r="XAF3" s="9"/>
      <c r="XAG3" s="9"/>
      <c r="XAH3" s="9"/>
      <c r="XAI3" s="9"/>
      <c r="XAJ3" s="9"/>
      <c r="XAK3" s="9"/>
      <c r="XAL3" s="9"/>
      <c r="XAM3" s="9"/>
      <c r="XAN3" s="9"/>
      <c r="XAO3" s="9"/>
      <c r="XAP3" s="9"/>
      <c r="XAQ3" s="9"/>
      <c r="XAR3" s="9"/>
      <c r="XAS3" s="9"/>
      <c r="XAT3" s="9"/>
      <c r="XAU3" s="9"/>
      <c r="XAV3" s="9"/>
      <c r="XAW3" s="9"/>
      <c r="XAX3" s="9"/>
      <c r="XAY3" s="9"/>
      <c r="XAZ3" s="9"/>
      <c r="XBA3" s="9"/>
      <c r="XBB3" s="9"/>
      <c r="XBC3" s="9"/>
      <c r="XBD3" s="9"/>
      <c r="XBE3" s="9"/>
      <c r="XBF3" s="9"/>
      <c r="XBG3" s="9"/>
      <c r="XBH3" s="9"/>
      <c r="XBI3" s="9"/>
      <c r="XBJ3" s="9"/>
      <c r="XBK3" s="9"/>
      <c r="XBL3" s="9"/>
      <c r="XBM3" s="9"/>
      <c r="XBN3" s="9"/>
      <c r="XBO3" s="9"/>
      <c r="XBP3" s="9"/>
      <c r="XBQ3" s="9"/>
      <c r="XBR3" s="9"/>
      <c r="XBS3" s="9"/>
      <c r="XBT3" s="9"/>
      <c r="XBU3" s="9"/>
      <c r="XBV3" s="9"/>
      <c r="XBW3" s="9"/>
      <c r="XBX3" s="9"/>
      <c r="XBY3" s="9"/>
      <c r="XBZ3" s="9"/>
      <c r="XCA3" s="9"/>
      <c r="XCB3" s="9"/>
      <c r="XCC3" s="9"/>
      <c r="XCD3" s="9"/>
      <c r="XCE3" s="9"/>
      <c r="XCF3" s="9"/>
      <c r="XCG3" s="9"/>
      <c r="XCH3" s="9"/>
      <c r="XCI3" s="9"/>
      <c r="XCJ3" s="9"/>
      <c r="XCK3" s="9"/>
      <c r="XCL3" s="9"/>
      <c r="XCM3" s="9"/>
      <c r="XCN3" s="9"/>
      <c r="XCO3" s="9"/>
      <c r="XCP3" s="9"/>
      <c r="XCQ3" s="9"/>
      <c r="XCR3" s="9"/>
      <c r="XCS3" s="9"/>
      <c r="XCT3" s="9"/>
      <c r="XCU3" s="9"/>
      <c r="XCV3" s="9"/>
      <c r="XCW3" s="9"/>
      <c r="XCX3" s="9"/>
      <c r="XCY3" s="9"/>
      <c r="XCZ3" s="9"/>
      <c r="XDA3" s="9"/>
      <c r="XDB3" s="9"/>
      <c r="XDC3" s="9"/>
      <c r="XDD3" s="9"/>
      <c r="XDE3" s="9"/>
      <c r="XDF3" s="9"/>
      <c r="XDG3" s="9"/>
      <c r="XDH3" s="9"/>
      <c r="XDI3" s="9"/>
      <c r="XDJ3" s="9"/>
      <c r="XDK3" s="9"/>
      <c r="XDL3" s="9"/>
      <c r="XDM3" s="9"/>
      <c r="XDN3" s="9"/>
      <c r="XDO3" s="9"/>
      <c r="XDP3" s="9"/>
      <c r="XDQ3" s="9"/>
      <c r="XDR3" s="9"/>
      <c r="XDS3" s="9"/>
      <c r="XDT3" s="9"/>
      <c r="XDU3" s="9"/>
      <c r="XDV3" s="9"/>
      <c r="XDW3" s="9"/>
      <c r="XDX3" s="9"/>
      <c r="XDY3" s="9"/>
      <c r="XDZ3" s="9"/>
      <c r="XEA3" s="9"/>
      <c r="XEB3" s="9"/>
      <c r="XEC3" s="9"/>
      <c r="XED3" s="9"/>
      <c r="XEE3" s="9"/>
      <c r="XEF3" s="9"/>
      <c r="XEG3" s="9"/>
      <c r="XEH3" s="9"/>
      <c r="XEI3" s="9"/>
      <c r="XEJ3" s="9"/>
      <c r="XEK3" s="9"/>
      <c r="XEL3" s="9"/>
      <c r="XEM3" s="9"/>
      <c r="XEN3" s="9"/>
      <c r="XEO3" s="9"/>
      <c r="XEP3" s="9"/>
    </row>
    <row r="4" spans="1:16370">
      <c r="A4" s="116">
        <v>1</v>
      </c>
      <c r="B4" s="103">
        <v>1</v>
      </c>
      <c r="C4" s="115">
        <v>44925</v>
      </c>
      <c r="D4" s="115">
        <v>44927</v>
      </c>
      <c r="E4" s="102" t="s">
        <v>205</v>
      </c>
      <c r="F4" s="102" t="s">
        <v>29</v>
      </c>
      <c r="G4" s="102" t="s">
        <v>394</v>
      </c>
      <c r="H4" s="109" t="s">
        <v>662</v>
      </c>
      <c r="I4" s="159" t="s">
        <v>656</v>
      </c>
      <c r="J4" s="102" t="s">
        <v>668</v>
      </c>
      <c r="K4" s="102" t="s">
        <v>217</v>
      </c>
      <c r="L4" s="102" t="s">
        <v>210</v>
      </c>
      <c r="M4" s="114" t="s">
        <v>207</v>
      </c>
      <c r="N4" s="103">
        <v>40</v>
      </c>
      <c r="O4" s="114" t="s">
        <v>208</v>
      </c>
      <c r="P4" s="114" t="s">
        <v>329</v>
      </c>
      <c r="Q4" s="101">
        <v>270000</v>
      </c>
      <c r="R4" s="101"/>
      <c r="S4" s="101"/>
      <c r="T4" s="101"/>
      <c r="U4" s="101"/>
      <c r="V4" s="101"/>
      <c r="W4" s="101"/>
      <c r="X4" s="101"/>
      <c r="Y4" s="101"/>
      <c r="Z4" s="101"/>
      <c r="AA4" s="101">
        <v>175000</v>
      </c>
      <c r="AB4" s="105" t="s">
        <v>734</v>
      </c>
      <c r="AC4" s="168">
        <v>44937</v>
      </c>
      <c r="AD4" s="168"/>
      <c r="AE4" s="105"/>
      <c r="AF4" s="114" t="s">
        <v>390</v>
      </c>
      <c r="AG4" s="114" t="s">
        <v>218</v>
      </c>
      <c r="AH4" s="23" t="s">
        <v>730</v>
      </c>
    </row>
    <row r="5" spans="1:16370">
      <c r="A5" s="103">
        <f>A4+1</f>
        <v>2</v>
      </c>
      <c r="B5" s="271">
        <v>2</v>
      </c>
      <c r="C5" s="115">
        <v>44925</v>
      </c>
      <c r="D5" s="115">
        <v>44927</v>
      </c>
      <c r="E5" s="102" t="s">
        <v>205</v>
      </c>
      <c r="F5" s="102" t="s">
        <v>29</v>
      </c>
      <c r="G5" s="102" t="s">
        <v>384</v>
      </c>
      <c r="H5" s="109" t="s">
        <v>663</v>
      </c>
      <c r="I5" s="159" t="s">
        <v>657</v>
      </c>
      <c r="J5" s="102" t="s">
        <v>669</v>
      </c>
      <c r="K5" s="102" t="s">
        <v>217</v>
      </c>
      <c r="L5" s="102" t="s">
        <v>210</v>
      </c>
      <c r="M5" s="114" t="s">
        <v>207</v>
      </c>
      <c r="N5" s="103">
        <v>40</v>
      </c>
      <c r="O5" s="114" t="s">
        <v>208</v>
      </c>
      <c r="P5" s="114" t="s">
        <v>329</v>
      </c>
      <c r="Q5" s="101">
        <v>270000</v>
      </c>
      <c r="R5" s="101"/>
      <c r="S5" s="101"/>
      <c r="T5" s="101"/>
      <c r="U5" s="101"/>
      <c r="V5" s="101"/>
      <c r="W5" s="101"/>
      <c r="X5" s="101"/>
      <c r="Y5" s="101"/>
      <c r="Z5" s="101"/>
      <c r="AA5" s="101">
        <v>175000</v>
      </c>
      <c r="AB5" s="105" t="s">
        <v>734</v>
      </c>
      <c r="AC5" s="168">
        <v>44937</v>
      </c>
      <c r="AD5" s="168"/>
      <c r="AE5" s="105"/>
      <c r="AF5" s="114" t="s">
        <v>390</v>
      </c>
      <c r="AG5" s="114" t="s">
        <v>218</v>
      </c>
      <c r="AH5" s="23" t="s">
        <v>730</v>
      </c>
    </row>
    <row r="6" spans="1:16370">
      <c r="A6" s="103">
        <f t="shared" ref="A6:A12" si="0">A5+1</f>
        <v>3</v>
      </c>
      <c r="B6" s="271">
        <v>3</v>
      </c>
      <c r="C6" s="115">
        <v>44925</v>
      </c>
      <c r="D6" s="115">
        <v>44927</v>
      </c>
      <c r="E6" s="102" t="s">
        <v>205</v>
      </c>
      <c r="F6" s="102" t="s">
        <v>29</v>
      </c>
      <c r="G6" s="102" t="s">
        <v>384</v>
      </c>
      <c r="H6" s="109" t="s">
        <v>664</v>
      </c>
      <c r="I6" s="159" t="s">
        <v>658</v>
      </c>
      <c r="J6" s="102" t="s">
        <v>669</v>
      </c>
      <c r="K6" s="102" t="s">
        <v>217</v>
      </c>
      <c r="L6" s="102" t="s">
        <v>210</v>
      </c>
      <c r="M6" s="114" t="s">
        <v>207</v>
      </c>
      <c r="N6" s="103">
        <v>40</v>
      </c>
      <c r="O6" s="114" t="s">
        <v>208</v>
      </c>
      <c r="P6" s="114" t="s">
        <v>329</v>
      </c>
      <c r="Q6" s="101">
        <v>270000</v>
      </c>
      <c r="R6" s="101"/>
      <c r="S6" s="101"/>
      <c r="T6" s="101"/>
      <c r="U6" s="101"/>
      <c r="V6" s="101"/>
      <c r="W6" s="101"/>
      <c r="X6" s="101"/>
      <c r="Y6" s="101"/>
      <c r="Z6" s="101"/>
      <c r="AA6" s="101">
        <v>175000</v>
      </c>
      <c r="AB6" s="105" t="s">
        <v>734</v>
      </c>
      <c r="AC6" s="168">
        <v>44937</v>
      </c>
      <c r="AD6" s="168"/>
      <c r="AE6" s="105"/>
      <c r="AF6" s="114" t="s">
        <v>390</v>
      </c>
      <c r="AG6" s="114" t="s">
        <v>218</v>
      </c>
      <c r="AH6" s="23" t="s">
        <v>730</v>
      </c>
    </row>
    <row r="7" spans="1:16370">
      <c r="A7" s="103">
        <f t="shared" si="0"/>
        <v>4</v>
      </c>
      <c r="B7" s="271">
        <v>4</v>
      </c>
      <c r="C7" s="115">
        <v>44925</v>
      </c>
      <c r="D7" s="115">
        <v>44927</v>
      </c>
      <c r="E7" s="102" t="s">
        <v>205</v>
      </c>
      <c r="F7" s="102" t="s">
        <v>29</v>
      </c>
      <c r="G7" s="102" t="s">
        <v>215</v>
      </c>
      <c r="H7" s="109" t="s">
        <v>665</v>
      </c>
      <c r="I7" s="159" t="s">
        <v>659</v>
      </c>
      <c r="J7" s="102" t="s">
        <v>670</v>
      </c>
      <c r="K7" s="102" t="s">
        <v>217</v>
      </c>
      <c r="L7" s="102" t="s">
        <v>210</v>
      </c>
      <c r="M7" s="114" t="s">
        <v>207</v>
      </c>
      <c r="N7" s="103">
        <v>40</v>
      </c>
      <c r="O7" s="114" t="s">
        <v>208</v>
      </c>
      <c r="P7" s="114" t="s">
        <v>329</v>
      </c>
      <c r="Q7" s="101">
        <v>270000</v>
      </c>
      <c r="R7" s="101"/>
      <c r="S7" s="101"/>
      <c r="T7" s="101"/>
      <c r="U7" s="101"/>
      <c r="V7" s="101"/>
      <c r="W7" s="101"/>
      <c r="X7" s="101"/>
      <c r="Y7" s="101"/>
      <c r="Z7" s="101"/>
      <c r="AA7" s="101">
        <v>175000</v>
      </c>
      <c r="AB7" s="105" t="s">
        <v>734</v>
      </c>
      <c r="AC7" s="168">
        <v>44937</v>
      </c>
      <c r="AD7" s="168"/>
      <c r="AE7" s="105"/>
      <c r="AF7" s="114" t="s">
        <v>390</v>
      </c>
      <c r="AG7" s="114" t="s">
        <v>218</v>
      </c>
      <c r="AH7" s="23" t="s">
        <v>730</v>
      </c>
    </row>
    <row r="8" spans="1:16370">
      <c r="A8" s="103">
        <f t="shared" si="0"/>
        <v>5</v>
      </c>
      <c r="B8" s="271">
        <v>5</v>
      </c>
      <c r="C8" s="115">
        <v>44925</v>
      </c>
      <c r="D8" s="115">
        <v>44927</v>
      </c>
      <c r="E8" s="102" t="s">
        <v>205</v>
      </c>
      <c r="F8" s="102" t="s">
        <v>29</v>
      </c>
      <c r="G8" s="102" t="s">
        <v>215</v>
      </c>
      <c r="H8" s="109" t="s">
        <v>666</v>
      </c>
      <c r="I8" s="159" t="s">
        <v>660</v>
      </c>
      <c r="J8" s="102" t="s">
        <v>670</v>
      </c>
      <c r="K8" s="102" t="s">
        <v>217</v>
      </c>
      <c r="L8" s="102" t="s">
        <v>210</v>
      </c>
      <c r="M8" s="114" t="s">
        <v>207</v>
      </c>
      <c r="N8" s="103">
        <v>40</v>
      </c>
      <c r="O8" s="114" t="s">
        <v>208</v>
      </c>
      <c r="P8" s="114" t="s">
        <v>329</v>
      </c>
      <c r="Q8" s="101">
        <v>270000</v>
      </c>
      <c r="R8" s="101"/>
      <c r="S8" s="101"/>
      <c r="T8" s="101"/>
      <c r="U8" s="101"/>
      <c r="V8" s="101"/>
      <c r="W8" s="101"/>
      <c r="X8" s="101"/>
      <c r="Y8" s="101"/>
      <c r="Z8" s="101"/>
      <c r="AA8" s="101">
        <v>175000</v>
      </c>
      <c r="AB8" s="105" t="s">
        <v>734</v>
      </c>
      <c r="AC8" s="168">
        <v>44937</v>
      </c>
      <c r="AD8" s="168"/>
      <c r="AE8" s="105"/>
      <c r="AF8" s="114" t="s">
        <v>390</v>
      </c>
      <c r="AG8" s="114" t="s">
        <v>218</v>
      </c>
      <c r="AH8" s="23" t="s">
        <v>730</v>
      </c>
    </row>
    <row r="9" spans="1:16370">
      <c r="A9" s="103">
        <f t="shared" si="0"/>
        <v>6</v>
      </c>
      <c r="B9" s="271">
        <v>6</v>
      </c>
      <c r="C9" s="115">
        <v>44925</v>
      </c>
      <c r="D9" s="115">
        <v>44927</v>
      </c>
      <c r="E9" s="102" t="s">
        <v>205</v>
      </c>
      <c r="F9" s="102" t="s">
        <v>29</v>
      </c>
      <c r="G9" s="102" t="s">
        <v>215</v>
      </c>
      <c r="H9" s="109" t="s">
        <v>667</v>
      </c>
      <c r="I9" s="159" t="s">
        <v>661</v>
      </c>
      <c r="J9" s="102" t="s">
        <v>671</v>
      </c>
      <c r="K9" s="102" t="s">
        <v>217</v>
      </c>
      <c r="L9" s="102" t="s">
        <v>210</v>
      </c>
      <c r="M9" s="114" t="s">
        <v>207</v>
      </c>
      <c r="N9" s="103">
        <v>40</v>
      </c>
      <c r="O9" s="114" t="s">
        <v>208</v>
      </c>
      <c r="P9" s="114" t="s">
        <v>329</v>
      </c>
      <c r="Q9" s="101">
        <v>270000</v>
      </c>
      <c r="R9" s="101"/>
      <c r="S9" s="101"/>
      <c r="T9" s="101"/>
      <c r="U9" s="101"/>
      <c r="V9" s="101"/>
      <c r="W9" s="101"/>
      <c r="X9" s="101"/>
      <c r="Y9" s="101"/>
      <c r="Z9" s="101"/>
      <c r="AA9" s="101">
        <v>175000</v>
      </c>
      <c r="AB9" s="105" t="s">
        <v>734</v>
      </c>
      <c r="AC9" s="168">
        <v>44937</v>
      </c>
      <c r="AD9" s="168"/>
      <c r="AE9" s="105"/>
      <c r="AF9" s="114" t="s">
        <v>390</v>
      </c>
      <c r="AG9" s="114" t="s">
        <v>218</v>
      </c>
      <c r="AH9" s="23" t="s">
        <v>730</v>
      </c>
    </row>
    <row r="10" spans="1:16370">
      <c r="A10" s="103">
        <f t="shared" si="0"/>
        <v>7</v>
      </c>
      <c r="B10" s="271">
        <v>7</v>
      </c>
      <c r="C10" s="115">
        <v>44925</v>
      </c>
      <c r="D10" s="115">
        <v>44927</v>
      </c>
      <c r="E10" s="102" t="s">
        <v>205</v>
      </c>
      <c r="F10" s="102" t="s">
        <v>31</v>
      </c>
      <c r="G10" s="102" t="s">
        <v>215</v>
      </c>
      <c r="H10" s="140" t="s">
        <v>644</v>
      </c>
      <c r="I10" s="158" t="s">
        <v>733</v>
      </c>
      <c r="J10" s="102" t="s">
        <v>646</v>
      </c>
      <c r="K10" s="102" t="s">
        <v>210</v>
      </c>
      <c r="L10" s="114" t="s">
        <v>314</v>
      </c>
      <c r="M10" s="109" t="s">
        <v>217</v>
      </c>
      <c r="N10" s="103">
        <v>450</v>
      </c>
      <c r="O10" s="102" t="s">
        <v>208</v>
      </c>
      <c r="P10" s="114" t="s">
        <v>288</v>
      </c>
      <c r="Q10" s="101">
        <v>1650000</v>
      </c>
      <c r="R10" s="101"/>
      <c r="S10" s="101"/>
      <c r="T10" s="101"/>
      <c r="U10" s="101"/>
      <c r="V10" s="101"/>
      <c r="W10" s="101"/>
      <c r="X10" s="101"/>
      <c r="Y10" s="101"/>
      <c r="Z10" s="101"/>
      <c r="AA10" s="101">
        <v>1175000</v>
      </c>
      <c r="AB10" s="105" t="s">
        <v>734</v>
      </c>
      <c r="AC10" s="168">
        <v>44937</v>
      </c>
      <c r="AD10" s="168"/>
      <c r="AE10" s="105"/>
      <c r="AF10" s="114" t="s">
        <v>390</v>
      </c>
      <c r="AG10" s="114" t="s">
        <v>226</v>
      </c>
      <c r="AH10" s="23" t="s">
        <v>730</v>
      </c>
      <c r="AI10" s="92">
        <v>44928</v>
      </c>
    </row>
    <row r="11" spans="1:16370">
      <c r="A11" s="103">
        <f t="shared" si="0"/>
        <v>8</v>
      </c>
      <c r="B11" s="271">
        <v>8</v>
      </c>
      <c r="C11" s="115">
        <v>44925</v>
      </c>
      <c r="D11" s="115">
        <v>44928</v>
      </c>
      <c r="E11" s="102" t="s">
        <v>205</v>
      </c>
      <c r="F11" s="102" t="s">
        <v>31</v>
      </c>
      <c r="G11" s="102" t="s">
        <v>215</v>
      </c>
      <c r="H11" s="109" t="s">
        <v>642</v>
      </c>
      <c r="I11" s="158" t="s">
        <v>732</v>
      </c>
      <c r="J11" s="102" t="s">
        <v>645</v>
      </c>
      <c r="K11" s="102" t="s">
        <v>210</v>
      </c>
      <c r="L11" s="114" t="s">
        <v>314</v>
      </c>
      <c r="M11" s="109" t="s">
        <v>281</v>
      </c>
      <c r="N11" s="103">
        <v>115</v>
      </c>
      <c r="O11" s="102" t="s">
        <v>208</v>
      </c>
      <c r="P11" s="114" t="s">
        <v>288</v>
      </c>
      <c r="Q11" s="101">
        <v>700000</v>
      </c>
      <c r="R11" s="101"/>
      <c r="S11" s="101"/>
      <c r="T11" s="101"/>
      <c r="U11" s="101"/>
      <c r="V11" s="101"/>
      <c r="W11" s="101"/>
      <c r="X11" s="101"/>
      <c r="Y11" s="101"/>
      <c r="Z11" s="101"/>
      <c r="AA11" s="101">
        <v>450000</v>
      </c>
      <c r="AB11" s="105" t="s">
        <v>734</v>
      </c>
      <c r="AC11" s="168">
        <v>44937</v>
      </c>
      <c r="AD11" s="168"/>
      <c r="AE11" s="105"/>
      <c r="AF11" s="114" t="s">
        <v>390</v>
      </c>
      <c r="AG11" s="114" t="s">
        <v>226</v>
      </c>
      <c r="AH11" s="23" t="s">
        <v>730</v>
      </c>
    </row>
    <row r="12" spans="1:16370">
      <c r="A12" s="103">
        <f t="shared" si="0"/>
        <v>9</v>
      </c>
      <c r="B12" s="271">
        <v>9</v>
      </c>
      <c r="C12" s="115">
        <v>44925</v>
      </c>
      <c r="D12" s="115">
        <v>44928</v>
      </c>
      <c r="E12" s="102" t="s">
        <v>205</v>
      </c>
      <c r="F12" s="102" t="s">
        <v>31</v>
      </c>
      <c r="G12" s="102" t="s">
        <v>215</v>
      </c>
      <c r="H12" s="109" t="s">
        <v>643</v>
      </c>
      <c r="I12" s="160" t="s">
        <v>1250</v>
      </c>
      <c r="J12" s="102" t="s">
        <v>645</v>
      </c>
      <c r="K12" s="102" t="s">
        <v>210</v>
      </c>
      <c r="L12" s="114" t="s">
        <v>314</v>
      </c>
      <c r="M12" s="109" t="s">
        <v>281</v>
      </c>
      <c r="N12" s="103">
        <v>115</v>
      </c>
      <c r="O12" s="102" t="s">
        <v>208</v>
      </c>
      <c r="P12" s="114" t="s">
        <v>288</v>
      </c>
      <c r="Q12" s="101">
        <v>700000</v>
      </c>
      <c r="R12" s="101"/>
      <c r="S12" s="101"/>
      <c r="T12" s="101"/>
      <c r="U12" s="101"/>
      <c r="V12" s="101"/>
      <c r="W12" s="101"/>
      <c r="X12" s="101"/>
      <c r="Y12" s="101"/>
      <c r="Z12" s="101"/>
      <c r="AA12" s="101">
        <v>450000</v>
      </c>
      <c r="AB12" s="105" t="s">
        <v>734</v>
      </c>
      <c r="AC12" s="168">
        <v>44937</v>
      </c>
      <c r="AD12" s="168"/>
      <c r="AE12" s="105"/>
      <c r="AF12" s="114" t="s">
        <v>390</v>
      </c>
      <c r="AG12" s="114" t="s">
        <v>226</v>
      </c>
      <c r="AH12" s="23" t="s">
        <v>730</v>
      </c>
    </row>
    <row r="13" spans="1:16370">
      <c r="A13" s="103"/>
      <c r="B13" s="271"/>
      <c r="C13" s="119" t="s">
        <v>30</v>
      </c>
      <c r="D13" s="102"/>
      <c r="E13" s="102"/>
      <c r="F13" s="102"/>
      <c r="G13" s="102"/>
      <c r="H13" s="109"/>
      <c r="I13" s="102"/>
      <c r="J13" s="102"/>
      <c r="K13" s="102"/>
      <c r="L13" s="102"/>
      <c r="M13" s="102"/>
      <c r="N13" s="103"/>
      <c r="O13" s="102"/>
      <c r="P13" s="102"/>
      <c r="Q13" s="107">
        <f>SUM(Q4:Q12)</f>
        <v>4670000</v>
      </c>
      <c r="R13" s="102"/>
      <c r="S13" s="102"/>
      <c r="T13" s="102"/>
      <c r="U13" s="102"/>
      <c r="V13" s="102"/>
      <c r="W13" s="102"/>
      <c r="X13" s="102"/>
      <c r="Y13" s="102"/>
      <c r="Z13" s="102"/>
      <c r="AA13" s="107">
        <f>SUM(AA4:AA12)</f>
        <v>3125000</v>
      </c>
      <c r="AB13" s="102"/>
      <c r="AC13" s="103"/>
      <c r="AD13" s="103"/>
      <c r="AE13" s="102"/>
      <c r="AF13" s="102"/>
      <c r="AG13" s="102"/>
    </row>
    <row r="14" spans="1:16370">
      <c r="A14" s="103">
        <f>A12+1</f>
        <v>10</v>
      </c>
      <c r="B14" s="271">
        <v>0</v>
      </c>
      <c r="C14" s="115">
        <v>44928</v>
      </c>
      <c r="D14" s="115">
        <v>44928</v>
      </c>
      <c r="E14" s="102" t="s">
        <v>205</v>
      </c>
      <c r="F14" s="102" t="s">
        <v>31</v>
      </c>
      <c r="G14" s="102" t="s">
        <v>215</v>
      </c>
      <c r="H14" s="140" t="s">
        <v>523</v>
      </c>
      <c r="I14" s="158" t="s">
        <v>522</v>
      </c>
      <c r="J14" s="102" t="s">
        <v>685</v>
      </c>
      <c r="K14" s="102" t="s">
        <v>217</v>
      </c>
      <c r="L14" s="114" t="s">
        <v>211</v>
      </c>
      <c r="M14" s="114" t="s">
        <v>232</v>
      </c>
      <c r="N14" s="103">
        <v>45</v>
      </c>
      <c r="O14" s="102" t="s">
        <v>208</v>
      </c>
      <c r="P14" s="114" t="s">
        <v>686</v>
      </c>
      <c r="Q14" s="101">
        <v>300000</v>
      </c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v>200000</v>
      </c>
      <c r="AB14" s="105" t="s">
        <v>813</v>
      </c>
      <c r="AC14" s="168">
        <v>44937</v>
      </c>
      <c r="AD14" s="168"/>
      <c r="AE14" s="105"/>
      <c r="AF14" s="114" t="s">
        <v>390</v>
      </c>
      <c r="AG14" s="102" t="s">
        <v>218</v>
      </c>
    </row>
    <row r="15" spans="1:16370" s="93" customFormat="1">
      <c r="A15" s="103">
        <f t="shared" ref="A15:A55" si="1">A14+1</f>
        <v>11</v>
      </c>
      <c r="B15" s="271">
        <v>2</v>
      </c>
      <c r="C15" s="115">
        <v>44928</v>
      </c>
      <c r="D15" s="150">
        <v>44931</v>
      </c>
      <c r="E15" s="102" t="s">
        <v>205</v>
      </c>
      <c r="F15" s="102" t="s">
        <v>29</v>
      </c>
      <c r="G15" s="114" t="s">
        <v>340</v>
      </c>
      <c r="H15" s="140" t="s">
        <v>639</v>
      </c>
      <c r="I15" s="158" t="s">
        <v>638</v>
      </c>
      <c r="J15" s="102" t="s">
        <v>640</v>
      </c>
      <c r="K15" s="102" t="s">
        <v>217</v>
      </c>
      <c r="L15" s="114" t="s">
        <v>206</v>
      </c>
      <c r="M15" s="114" t="s">
        <v>211</v>
      </c>
      <c r="N15" s="103">
        <v>40</v>
      </c>
      <c r="O15" s="102" t="s">
        <v>208</v>
      </c>
      <c r="P15" s="114" t="s">
        <v>329</v>
      </c>
      <c r="Q15" s="118">
        <v>300000</v>
      </c>
      <c r="R15" s="102"/>
      <c r="S15" s="102"/>
      <c r="T15" s="102"/>
      <c r="U15" s="102"/>
      <c r="V15" s="102"/>
      <c r="W15" s="102"/>
      <c r="X15" s="102"/>
      <c r="Y15" s="102"/>
      <c r="Z15" s="102"/>
      <c r="AA15" s="118">
        <v>175000</v>
      </c>
      <c r="AB15" s="105" t="s">
        <v>813</v>
      </c>
      <c r="AC15" s="168">
        <v>44937</v>
      </c>
      <c r="AD15" s="168"/>
      <c r="AE15" s="105"/>
      <c r="AF15" s="114" t="s">
        <v>390</v>
      </c>
      <c r="AG15" s="114" t="s">
        <v>218</v>
      </c>
      <c r="AH15" s="123"/>
    </row>
    <row r="16" spans="1:16370">
      <c r="A16" s="103">
        <f t="shared" si="1"/>
        <v>12</v>
      </c>
      <c r="B16" s="271">
        <v>3</v>
      </c>
      <c r="C16" s="115">
        <v>44928</v>
      </c>
      <c r="D16" s="115">
        <v>44928</v>
      </c>
      <c r="E16" s="102" t="s">
        <v>205</v>
      </c>
      <c r="F16" s="102" t="s">
        <v>29</v>
      </c>
      <c r="G16" s="102" t="s">
        <v>215</v>
      </c>
      <c r="H16" s="140" t="s">
        <v>675</v>
      </c>
      <c r="I16" s="158" t="s">
        <v>674</v>
      </c>
      <c r="J16" s="102" t="s">
        <v>676</v>
      </c>
      <c r="K16" s="102" t="s">
        <v>210</v>
      </c>
      <c r="L16" s="114" t="s">
        <v>232</v>
      </c>
      <c r="M16" s="114" t="s">
        <v>207</v>
      </c>
      <c r="N16" s="103">
        <v>45</v>
      </c>
      <c r="O16" s="102" t="s">
        <v>208</v>
      </c>
      <c r="P16" s="114" t="s">
        <v>288</v>
      </c>
      <c r="Q16" s="101">
        <v>300000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>
        <v>225000</v>
      </c>
      <c r="AB16" s="105" t="s">
        <v>813</v>
      </c>
      <c r="AC16" s="168">
        <v>44937</v>
      </c>
      <c r="AD16" s="168"/>
      <c r="AE16" s="105"/>
      <c r="AF16" s="114" t="s">
        <v>390</v>
      </c>
      <c r="AG16" s="114" t="s">
        <v>218</v>
      </c>
    </row>
    <row r="17" spans="1:34" s="93" customFormat="1">
      <c r="A17" s="103">
        <f t="shared" si="1"/>
        <v>13</v>
      </c>
      <c r="B17" s="271">
        <v>4</v>
      </c>
      <c r="C17" s="115">
        <v>44928</v>
      </c>
      <c r="D17" s="115">
        <v>44928</v>
      </c>
      <c r="E17" s="102" t="s">
        <v>205</v>
      </c>
      <c r="F17" s="102" t="s">
        <v>29</v>
      </c>
      <c r="G17" s="102" t="s">
        <v>215</v>
      </c>
      <c r="H17" s="140" t="s">
        <v>725</v>
      </c>
      <c r="I17" s="158" t="s">
        <v>724</v>
      </c>
      <c r="J17" s="102" t="s">
        <v>691</v>
      </c>
      <c r="K17" s="102" t="s">
        <v>210</v>
      </c>
      <c r="L17" s="114" t="s">
        <v>232</v>
      </c>
      <c r="M17" s="114" t="s">
        <v>207</v>
      </c>
      <c r="N17" s="103">
        <v>45</v>
      </c>
      <c r="O17" s="102" t="s">
        <v>208</v>
      </c>
      <c r="P17" s="114" t="s">
        <v>288</v>
      </c>
      <c r="Q17" s="101">
        <v>300000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>
        <v>225000</v>
      </c>
      <c r="AB17" s="105" t="s">
        <v>813</v>
      </c>
      <c r="AC17" s="168">
        <v>44937</v>
      </c>
      <c r="AD17" s="168"/>
      <c r="AE17" s="105"/>
      <c r="AF17" s="114" t="s">
        <v>390</v>
      </c>
      <c r="AG17" s="114" t="s">
        <v>218</v>
      </c>
      <c r="AH17" s="123"/>
    </row>
    <row r="18" spans="1:34">
      <c r="A18" s="103">
        <f t="shared" si="1"/>
        <v>14</v>
      </c>
      <c r="B18" s="271">
        <v>5</v>
      </c>
      <c r="C18" s="115">
        <v>44928</v>
      </c>
      <c r="D18" s="115">
        <v>44928</v>
      </c>
      <c r="E18" s="102" t="s">
        <v>205</v>
      </c>
      <c r="F18" s="102" t="s">
        <v>29</v>
      </c>
      <c r="G18" s="102" t="s">
        <v>215</v>
      </c>
      <c r="H18" s="140" t="s">
        <v>781</v>
      </c>
      <c r="I18" s="158" t="s">
        <v>782</v>
      </c>
      <c r="J18" s="102" t="s">
        <v>676</v>
      </c>
      <c r="K18" s="102" t="s">
        <v>210</v>
      </c>
      <c r="L18" s="114" t="s">
        <v>232</v>
      </c>
      <c r="M18" s="114" t="s">
        <v>207</v>
      </c>
      <c r="N18" s="103">
        <v>45</v>
      </c>
      <c r="O18" s="102" t="s">
        <v>208</v>
      </c>
      <c r="P18" s="114" t="s">
        <v>288</v>
      </c>
      <c r="Q18" s="101">
        <v>300000</v>
      </c>
      <c r="R18" s="101"/>
      <c r="S18" s="101"/>
      <c r="T18" s="101"/>
      <c r="U18" s="101"/>
      <c r="V18" s="101"/>
      <c r="W18" s="101"/>
      <c r="X18" s="101"/>
      <c r="Y18" s="101"/>
      <c r="Z18" s="101"/>
      <c r="AA18" s="101">
        <v>225000</v>
      </c>
      <c r="AB18" s="105" t="s">
        <v>813</v>
      </c>
      <c r="AC18" s="168">
        <v>44937</v>
      </c>
      <c r="AD18" s="168"/>
      <c r="AE18" s="105"/>
      <c r="AF18" s="114" t="s">
        <v>390</v>
      </c>
      <c r="AG18" s="114" t="s">
        <v>218</v>
      </c>
    </row>
    <row r="19" spans="1:34">
      <c r="A19" s="103">
        <f t="shared" si="1"/>
        <v>15</v>
      </c>
      <c r="B19" s="271">
        <v>6</v>
      </c>
      <c r="C19" s="115">
        <v>44928</v>
      </c>
      <c r="D19" s="115">
        <v>44928</v>
      </c>
      <c r="E19" s="102" t="s">
        <v>205</v>
      </c>
      <c r="F19" s="102" t="s">
        <v>29</v>
      </c>
      <c r="G19" s="102" t="s">
        <v>215</v>
      </c>
      <c r="H19" s="140" t="s">
        <v>678</v>
      </c>
      <c r="I19" s="158" t="s">
        <v>677</v>
      </c>
      <c r="J19" s="102" t="s">
        <v>676</v>
      </c>
      <c r="K19" s="102" t="s">
        <v>210</v>
      </c>
      <c r="L19" s="114" t="s">
        <v>232</v>
      </c>
      <c r="M19" s="114" t="s">
        <v>207</v>
      </c>
      <c r="N19" s="103">
        <v>45</v>
      </c>
      <c r="O19" s="102" t="s">
        <v>208</v>
      </c>
      <c r="P19" s="114" t="s">
        <v>288</v>
      </c>
      <c r="Q19" s="101">
        <v>300000</v>
      </c>
      <c r="R19" s="101"/>
      <c r="S19" s="101"/>
      <c r="T19" s="101"/>
      <c r="U19" s="101"/>
      <c r="V19" s="101"/>
      <c r="W19" s="101"/>
      <c r="X19" s="101"/>
      <c r="Y19" s="101"/>
      <c r="Z19" s="101"/>
      <c r="AA19" s="101">
        <v>225000</v>
      </c>
      <c r="AB19" s="105" t="s">
        <v>813</v>
      </c>
      <c r="AC19" s="168">
        <v>44937</v>
      </c>
      <c r="AD19" s="168"/>
      <c r="AE19" s="105"/>
      <c r="AF19" s="114" t="s">
        <v>390</v>
      </c>
      <c r="AG19" s="114" t="s">
        <v>218</v>
      </c>
    </row>
    <row r="20" spans="1:34">
      <c r="A20" s="103">
        <f t="shared" si="1"/>
        <v>16</v>
      </c>
      <c r="B20" s="271">
        <v>7</v>
      </c>
      <c r="C20" s="115">
        <v>44928</v>
      </c>
      <c r="D20" s="115">
        <v>44928</v>
      </c>
      <c r="E20" s="102" t="s">
        <v>205</v>
      </c>
      <c r="F20" s="102" t="s">
        <v>29</v>
      </c>
      <c r="G20" s="102" t="s">
        <v>215</v>
      </c>
      <c r="H20" s="140" t="s">
        <v>680</v>
      </c>
      <c r="I20" s="158" t="s">
        <v>679</v>
      </c>
      <c r="J20" s="102" t="s">
        <v>676</v>
      </c>
      <c r="K20" s="102" t="s">
        <v>210</v>
      </c>
      <c r="L20" s="114" t="s">
        <v>232</v>
      </c>
      <c r="M20" s="114" t="s">
        <v>207</v>
      </c>
      <c r="N20" s="103">
        <v>45</v>
      </c>
      <c r="O20" s="102" t="s">
        <v>208</v>
      </c>
      <c r="P20" s="114" t="s">
        <v>288</v>
      </c>
      <c r="Q20" s="101">
        <v>300000</v>
      </c>
      <c r="R20" s="101"/>
      <c r="S20" s="101"/>
      <c r="T20" s="101"/>
      <c r="U20" s="101"/>
      <c r="V20" s="101"/>
      <c r="W20" s="101"/>
      <c r="X20" s="101"/>
      <c r="Y20" s="101"/>
      <c r="Z20" s="101"/>
      <c r="AA20" s="101">
        <v>225000</v>
      </c>
      <c r="AB20" s="105" t="s">
        <v>813</v>
      </c>
      <c r="AC20" s="168">
        <v>44937</v>
      </c>
      <c r="AD20" s="168"/>
      <c r="AE20" s="105"/>
      <c r="AF20" s="114" t="s">
        <v>390</v>
      </c>
      <c r="AG20" s="114" t="s">
        <v>218</v>
      </c>
    </row>
    <row r="21" spans="1:34">
      <c r="A21" s="103">
        <f t="shared" si="1"/>
        <v>17</v>
      </c>
      <c r="B21" s="271">
        <v>8</v>
      </c>
      <c r="C21" s="115">
        <v>44928</v>
      </c>
      <c r="D21" s="115">
        <v>44928</v>
      </c>
      <c r="E21" s="102" t="s">
        <v>205</v>
      </c>
      <c r="F21" s="102" t="s">
        <v>29</v>
      </c>
      <c r="G21" s="102" t="s">
        <v>215</v>
      </c>
      <c r="H21" s="140" t="s">
        <v>697</v>
      </c>
      <c r="I21" s="158" t="s">
        <v>696</v>
      </c>
      <c r="J21" s="102" t="s">
        <v>676</v>
      </c>
      <c r="K21" s="102" t="s">
        <v>210</v>
      </c>
      <c r="L21" s="114" t="s">
        <v>283</v>
      </c>
      <c r="M21" s="114" t="s">
        <v>207</v>
      </c>
      <c r="N21" s="103">
        <v>45</v>
      </c>
      <c r="O21" s="102" t="s">
        <v>208</v>
      </c>
      <c r="P21" s="114" t="s">
        <v>288</v>
      </c>
      <c r="Q21" s="101">
        <v>450000</v>
      </c>
      <c r="R21" s="101"/>
      <c r="S21" s="101"/>
      <c r="T21" s="101"/>
      <c r="U21" s="101"/>
      <c r="V21" s="101"/>
      <c r="W21" s="101"/>
      <c r="X21" s="101"/>
      <c r="Y21" s="101"/>
      <c r="Z21" s="101"/>
      <c r="AA21" s="101">
        <v>275000</v>
      </c>
      <c r="AB21" s="105" t="s">
        <v>813</v>
      </c>
      <c r="AC21" s="168">
        <v>44937</v>
      </c>
      <c r="AD21" s="168"/>
      <c r="AE21" s="105"/>
      <c r="AF21" s="114" t="s">
        <v>390</v>
      </c>
      <c r="AG21" s="114" t="s">
        <v>218</v>
      </c>
    </row>
    <row r="22" spans="1:34" s="93" customFormat="1">
      <c r="A22" s="103">
        <f t="shared" si="1"/>
        <v>18</v>
      </c>
      <c r="B22" s="271">
        <v>9</v>
      </c>
      <c r="C22" s="115">
        <v>44928</v>
      </c>
      <c r="D22" s="115">
        <v>44928</v>
      </c>
      <c r="E22" s="102" t="s">
        <v>205</v>
      </c>
      <c r="F22" s="102" t="s">
        <v>29</v>
      </c>
      <c r="G22" s="102" t="s">
        <v>215</v>
      </c>
      <c r="H22" s="140" t="s">
        <v>703</v>
      </c>
      <c r="I22" s="158" t="s">
        <v>702</v>
      </c>
      <c r="J22" s="102" t="s">
        <v>704</v>
      </c>
      <c r="K22" s="102" t="s">
        <v>210</v>
      </c>
      <c r="L22" s="114" t="s">
        <v>283</v>
      </c>
      <c r="M22" s="114" t="s">
        <v>207</v>
      </c>
      <c r="N22" s="103">
        <v>45</v>
      </c>
      <c r="O22" s="102" t="s">
        <v>208</v>
      </c>
      <c r="P22" s="114" t="s">
        <v>288</v>
      </c>
      <c r="Q22" s="101">
        <v>450000</v>
      </c>
      <c r="R22" s="101"/>
      <c r="S22" s="101"/>
      <c r="T22" s="101"/>
      <c r="U22" s="101"/>
      <c r="V22" s="101"/>
      <c r="W22" s="101"/>
      <c r="X22" s="101"/>
      <c r="Y22" s="101"/>
      <c r="Z22" s="101"/>
      <c r="AA22" s="101">
        <v>275000</v>
      </c>
      <c r="AB22" s="105" t="s">
        <v>813</v>
      </c>
      <c r="AC22" s="168">
        <v>44937</v>
      </c>
      <c r="AD22" s="168"/>
      <c r="AE22" s="105"/>
      <c r="AF22" s="114" t="s">
        <v>390</v>
      </c>
      <c r="AG22" s="114" t="s">
        <v>218</v>
      </c>
      <c r="AH22" s="123"/>
    </row>
    <row r="23" spans="1:34" s="93" customFormat="1">
      <c r="A23" s="103">
        <f t="shared" si="1"/>
        <v>19</v>
      </c>
      <c r="B23" s="271">
        <v>10</v>
      </c>
      <c r="C23" s="115">
        <v>44928</v>
      </c>
      <c r="D23" s="150">
        <v>44929</v>
      </c>
      <c r="E23" s="102" t="s">
        <v>205</v>
      </c>
      <c r="F23" s="102" t="s">
        <v>29</v>
      </c>
      <c r="G23" s="102" t="s">
        <v>215</v>
      </c>
      <c r="H23" s="140" t="s">
        <v>701</v>
      </c>
      <c r="I23" s="158" t="s">
        <v>700</v>
      </c>
      <c r="J23" s="102" t="s">
        <v>692</v>
      </c>
      <c r="K23" s="102" t="s">
        <v>210</v>
      </c>
      <c r="L23" s="102" t="s">
        <v>210</v>
      </c>
      <c r="M23" s="114" t="s">
        <v>207</v>
      </c>
      <c r="N23" s="103">
        <v>40</v>
      </c>
      <c r="O23" s="102" t="s">
        <v>208</v>
      </c>
      <c r="P23" s="114" t="s">
        <v>288</v>
      </c>
      <c r="Q23" s="101">
        <v>270000</v>
      </c>
      <c r="R23" s="101"/>
      <c r="S23" s="101"/>
      <c r="T23" s="101"/>
      <c r="U23" s="101"/>
      <c r="V23" s="101"/>
      <c r="W23" s="101"/>
      <c r="X23" s="101"/>
      <c r="Y23" s="101"/>
      <c r="Z23" s="101"/>
      <c r="AA23" s="101">
        <v>175000</v>
      </c>
      <c r="AB23" s="105" t="s">
        <v>813</v>
      </c>
      <c r="AC23" s="168">
        <v>44937</v>
      </c>
      <c r="AD23" s="168"/>
      <c r="AE23" s="105"/>
      <c r="AF23" s="114" t="s">
        <v>390</v>
      </c>
      <c r="AG23" s="114" t="s">
        <v>218</v>
      </c>
      <c r="AH23" s="123"/>
    </row>
    <row r="24" spans="1:34" s="93" customFormat="1">
      <c r="A24" s="103">
        <f t="shared" si="1"/>
        <v>20</v>
      </c>
      <c r="B24" s="271">
        <v>11</v>
      </c>
      <c r="C24" s="115">
        <v>44928</v>
      </c>
      <c r="D24" s="115">
        <v>44928</v>
      </c>
      <c r="E24" s="102" t="s">
        <v>205</v>
      </c>
      <c r="F24" s="102" t="s">
        <v>29</v>
      </c>
      <c r="G24" s="102" t="s">
        <v>215</v>
      </c>
      <c r="H24" s="140" t="s">
        <v>706</v>
      </c>
      <c r="I24" s="158" t="s">
        <v>705</v>
      </c>
      <c r="J24" s="102" t="s">
        <v>676</v>
      </c>
      <c r="K24" s="102" t="s">
        <v>210</v>
      </c>
      <c r="L24" s="102" t="s">
        <v>210</v>
      </c>
      <c r="M24" s="114" t="s">
        <v>207</v>
      </c>
      <c r="N24" s="103">
        <v>40</v>
      </c>
      <c r="O24" s="102" t="s">
        <v>208</v>
      </c>
      <c r="P24" s="114" t="s">
        <v>288</v>
      </c>
      <c r="Q24" s="101">
        <v>270000</v>
      </c>
      <c r="R24" s="101"/>
      <c r="S24" s="101"/>
      <c r="T24" s="101"/>
      <c r="U24" s="101"/>
      <c r="V24" s="101"/>
      <c r="W24" s="101"/>
      <c r="X24" s="101"/>
      <c r="Y24" s="101"/>
      <c r="Z24" s="101"/>
      <c r="AA24" s="101">
        <v>175000</v>
      </c>
      <c r="AB24" s="105" t="s">
        <v>813</v>
      </c>
      <c r="AC24" s="168">
        <v>44937</v>
      </c>
      <c r="AD24" s="168"/>
      <c r="AE24" s="105"/>
      <c r="AF24" s="114" t="s">
        <v>390</v>
      </c>
      <c r="AG24" s="114" t="s">
        <v>218</v>
      </c>
      <c r="AH24" s="123"/>
    </row>
    <row r="25" spans="1:34" s="93" customFormat="1">
      <c r="A25" s="103">
        <f t="shared" si="1"/>
        <v>21</v>
      </c>
      <c r="B25" s="271">
        <v>12</v>
      </c>
      <c r="C25" s="115">
        <v>44928</v>
      </c>
      <c r="D25" s="115">
        <v>44928</v>
      </c>
      <c r="E25" s="102" t="s">
        <v>205</v>
      </c>
      <c r="F25" s="102" t="s">
        <v>29</v>
      </c>
      <c r="G25" s="102" t="s">
        <v>215</v>
      </c>
      <c r="H25" s="140" t="s">
        <v>708</v>
      </c>
      <c r="I25" s="158" t="s">
        <v>707</v>
      </c>
      <c r="J25" s="102" t="s">
        <v>676</v>
      </c>
      <c r="K25" s="102" t="s">
        <v>210</v>
      </c>
      <c r="L25" s="102" t="s">
        <v>210</v>
      </c>
      <c r="M25" s="114" t="s">
        <v>207</v>
      </c>
      <c r="N25" s="103">
        <v>40</v>
      </c>
      <c r="O25" s="102" t="s">
        <v>208</v>
      </c>
      <c r="P25" s="114" t="s">
        <v>288</v>
      </c>
      <c r="Q25" s="101">
        <v>270000</v>
      </c>
      <c r="R25" s="101"/>
      <c r="S25" s="101"/>
      <c r="T25" s="101"/>
      <c r="U25" s="101"/>
      <c r="V25" s="101"/>
      <c r="W25" s="101"/>
      <c r="X25" s="101"/>
      <c r="Y25" s="101"/>
      <c r="Z25" s="101"/>
      <c r="AA25" s="101">
        <v>175000</v>
      </c>
      <c r="AB25" s="105" t="s">
        <v>813</v>
      </c>
      <c r="AC25" s="168">
        <v>44937</v>
      </c>
      <c r="AD25" s="168"/>
      <c r="AE25" s="105"/>
      <c r="AF25" s="114" t="s">
        <v>390</v>
      </c>
      <c r="AG25" s="114" t="s">
        <v>218</v>
      </c>
      <c r="AH25" s="123"/>
    </row>
    <row r="26" spans="1:34">
      <c r="A26" s="103">
        <f t="shared" si="1"/>
        <v>22</v>
      </c>
      <c r="B26" s="271">
        <v>13</v>
      </c>
      <c r="C26" s="115">
        <v>44928</v>
      </c>
      <c r="D26" s="115">
        <v>44928</v>
      </c>
      <c r="E26" s="102" t="s">
        <v>205</v>
      </c>
      <c r="F26" s="102" t="s">
        <v>29</v>
      </c>
      <c r="G26" s="102" t="s">
        <v>215</v>
      </c>
      <c r="H26" s="140" t="s">
        <v>763</v>
      </c>
      <c r="I26" s="158" t="s">
        <v>762</v>
      </c>
      <c r="J26" s="102" t="s">
        <v>692</v>
      </c>
      <c r="K26" s="102" t="s">
        <v>210</v>
      </c>
      <c r="L26" s="102" t="s">
        <v>210</v>
      </c>
      <c r="M26" s="114" t="s">
        <v>207</v>
      </c>
      <c r="N26" s="103">
        <v>40</v>
      </c>
      <c r="O26" s="102" t="s">
        <v>208</v>
      </c>
      <c r="P26" s="114" t="s">
        <v>288</v>
      </c>
      <c r="Q26" s="101">
        <v>270000</v>
      </c>
      <c r="R26" s="101"/>
      <c r="S26" s="101"/>
      <c r="T26" s="101"/>
      <c r="U26" s="101"/>
      <c r="V26" s="101"/>
      <c r="W26" s="101"/>
      <c r="X26" s="101"/>
      <c r="Y26" s="101"/>
      <c r="Z26" s="101"/>
      <c r="AA26" s="101">
        <v>175000</v>
      </c>
      <c r="AB26" s="105" t="s">
        <v>813</v>
      </c>
      <c r="AC26" s="168">
        <v>44937</v>
      </c>
      <c r="AD26" s="168"/>
      <c r="AE26" s="105"/>
      <c r="AF26" s="114" t="s">
        <v>390</v>
      </c>
      <c r="AG26" s="114" t="s">
        <v>218</v>
      </c>
    </row>
    <row r="27" spans="1:34">
      <c r="A27" s="103">
        <f t="shared" si="1"/>
        <v>23</v>
      </c>
      <c r="B27" s="271">
        <v>14</v>
      </c>
      <c r="C27" s="115">
        <v>44928</v>
      </c>
      <c r="D27" s="115">
        <v>44928</v>
      </c>
      <c r="E27" s="102" t="s">
        <v>205</v>
      </c>
      <c r="F27" s="102" t="s">
        <v>29</v>
      </c>
      <c r="G27" s="102" t="s">
        <v>215</v>
      </c>
      <c r="H27" s="140" t="s">
        <v>765</v>
      </c>
      <c r="I27" s="158" t="s">
        <v>764</v>
      </c>
      <c r="J27" s="102" t="s">
        <v>692</v>
      </c>
      <c r="K27" s="102" t="s">
        <v>210</v>
      </c>
      <c r="L27" s="102" t="s">
        <v>210</v>
      </c>
      <c r="M27" s="114" t="s">
        <v>207</v>
      </c>
      <c r="N27" s="103">
        <v>40</v>
      </c>
      <c r="O27" s="102" t="s">
        <v>208</v>
      </c>
      <c r="P27" s="114" t="s">
        <v>288</v>
      </c>
      <c r="Q27" s="101">
        <v>270000</v>
      </c>
      <c r="R27" s="101"/>
      <c r="S27" s="101"/>
      <c r="T27" s="101"/>
      <c r="U27" s="101"/>
      <c r="V27" s="101"/>
      <c r="W27" s="101"/>
      <c r="X27" s="101"/>
      <c r="Y27" s="101"/>
      <c r="Z27" s="101"/>
      <c r="AA27" s="101">
        <v>175000</v>
      </c>
      <c r="AB27" s="105" t="s">
        <v>813</v>
      </c>
      <c r="AC27" s="168">
        <v>44937</v>
      </c>
      <c r="AD27" s="168"/>
      <c r="AE27" s="105"/>
      <c r="AF27" s="114" t="s">
        <v>390</v>
      </c>
      <c r="AG27" s="114" t="s">
        <v>218</v>
      </c>
    </row>
    <row r="28" spans="1:34">
      <c r="A28" s="103">
        <f t="shared" si="1"/>
        <v>24</v>
      </c>
      <c r="B28" s="271">
        <v>15</v>
      </c>
      <c r="C28" s="115">
        <v>44928</v>
      </c>
      <c r="D28" s="115">
        <v>44928</v>
      </c>
      <c r="E28" s="102" t="s">
        <v>205</v>
      </c>
      <c r="F28" s="102" t="s">
        <v>29</v>
      </c>
      <c r="G28" s="102" t="s">
        <v>215</v>
      </c>
      <c r="H28" s="140" t="s">
        <v>777</v>
      </c>
      <c r="I28" s="158" t="s">
        <v>778</v>
      </c>
      <c r="J28" s="102" t="s">
        <v>691</v>
      </c>
      <c r="K28" s="102" t="s">
        <v>210</v>
      </c>
      <c r="L28" s="102" t="s">
        <v>210</v>
      </c>
      <c r="M28" s="114" t="s">
        <v>207</v>
      </c>
      <c r="N28" s="103">
        <v>40</v>
      </c>
      <c r="O28" s="102" t="s">
        <v>208</v>
      </c>
      <c r="P28" s="114" t="s">
        <v>288</v>
      </c>
      <c r="Q28" s="101">
        <v>270000</v>
      </c>
      <c r="R28" s="101"/>
      <c r="S28" s="101"/>
      <c r="T28" s="101"/>
      <c r="U28" s="101"/>
      <c r="V28" s="101"/>
      <c r="W28" s="101"/>
      <c r="X28" s="101"/>
      <c r="Y28" s="101"/>
      <c r="Z28" s="101"/>
      <c r="AA28" s="101">
        <v>175000</v>
      </c>
      <c r="AB28" s="105" t="s">
        <v>813</v>
      </c>
      <c r="AC28" s="168">
        <v>44937</v>
      </c>
      <c r="AD28" s="168"/>
      <c r="AE28" s="105"/>
      <c r="AF28" s="114" t="s">
        <v>390</v>
      </c>
      <c r="AG28" s="114" t="s">
        <v>218</v>
      </c>
    </row>
    <row r="29" spans="1:34" s="93" customFormat="1">
      <c r="A29" s="103">
        <f t="shared" si="1"/>
        <v>25</v>
      </c>
      <c r="B29" s="271">
        <v>16</v>
      </c>
      <c r="C29" s="115">
        <v>44928</v>
      </c>
      <c r="D29" s="150">
        <v>44929</v>
      </c>
      <c r="E29" s="102" t="s">
        <v>205</v>
      </c>
      <c r="F29" s="102" t="s">
        <v>29</v>
      </c>
      <c r="G29" s="102" t="s">
        <v>215</v>
      </c>
      <c r="H29" s="140" t="s">
        <v>710</v>
      </c>
      <c r="I29" s="158" t="s">
        <v>709</v>
      </c>
      <c r="J29" s="102" t="s">
        <v>691</v>
      </c>
      <c r="K29" s="102" t="s">
        <v>210</v>
      </c>
      <c r="L29" s="114" t="s">
        <v>206</v>
      </c>
      <c r="M29" s="114" t="s">
        <v>207</v>
      </c>
      <c r="N29" s="103">
        <v>40</v>
      </c>
      <c r="O29" s="102" t="s">
        <v>208</v>
      </c>
      <c r="P29" s="114" t="s">
        <v>288</v>
      </c>
      <c r="Q29" s="101">
        <v>300000</v>
      </c>
      <c r="R29" s="101"/>
      <c r="S29" s="101"/>
      <c r="T29" s="101"/>
      <c r="U29" s="101"/>
      <c r="V29" s="101"/>
      <c r="W29" s="101"/>
      <c r="X29" s="101"/>
      <c r="Y29" s="101"/>
      <c r="Z29" s="101"/>
      <c r="AA29" s="101">
        <v>175000</v>
      </c>
      <c r="AB29" s="105" t="s">
        <v>813</v>
      </c>
      <c r="AC29" s="168">
        <v>44937</v>
      </c>
      <c r="AD29" s="168"/>
      <c r="AE29" s="105"/>
      <c r="AF29" s="114" t="s">
        <v>390</v>
      </c>
      <c r="AG29" s="114" t="s">
        <v>218</v>
      </c>
      <c r="AH29" s="123"/>
    </row>
    <row r="30" spans="1:34" s="93" customFormat="1">
      <c r="A30" s="103">
        <f t="shared" si="1"/>
        <v>26</v>
      </c>
      <c r="B30" s="271">
        <v>17</v>
      </c>
      <c r="C30" s="115">
        <v>44928</v>
      </c>
      <c r="D30" s="115">
        <v>44928</v>
      </c>
      <c r="E30" s="102" t="s">
        <v>205</v>
      </c>
      <c r="F30" s="102" t="s">
        <v>29</v>
      </c>
      <c r="G30" s="102" t="s">
        <v>215</v>
      </c>
      <c r="H30" s="140" t="s">
        <v>712</v>
      </c>
      <c r="I30" s="158" t="s">
        <v>711</v>
      </c>
      <c r="J30" s="102" t="s">
        <v>691</v>
      </c>
      <c r="K30" s="102" t="s">
        <v>210</v>
      </c>
      <c r="L30" s="114" t="s">
        <v>206</v>
      </c>
      <c r="M30" s="114" t="s">
        <v>207</v>
      </c>
      <c r="N30" s="103">
        <v>40</v>
      </c>
      <c r="O30" s="102" t="s">
        <v>208</v>
      </c>
      <c r="P30" s="114" t="s">
        <v>288</v>
      </c>
      <c r="Q30" s="101">
        <v>300000</v>
      </c>
      <c r="R30" s="101"/>
      <c r="S30" s="101"/>
      <c r="T30" s="101"/>
      <c r="U30" s="101"/>
      <c r="V30" s="101"/>
      <c r="W30" s="101"/>
      <c r="X30" s="101"/>
      <c r="Y30" s="101"/>
      <c r="Z30" s="101"/>
      <c r="AA30" s="101">
        <v>175000</v>
      </c>
      <c r="AB30" s="105" t="s">
        <v>813</v>
      </c>
      <c r="AC30" s="168">
        <v>44937</v>
      </c>
      <c r="AD30" s="168"/>
      <c r="AE30" s="105"/>
      <c r="AF30" s="114" t="s">
        <v>390</v>
      </c>
      <c r="AG30" s="114" t="s">
        <v>218</v>
      </c>
      <c r="AH30" s="123"/>
    </row>
    <row r="31" spans="1:34" s="93" customFormat="1">
      <c r="A31" s="103">
        <f t="shared" si="1"/>
        <v>27</v>
      </c>
      <c r="B31" s="271">
        <v>18</v>
      </c>
      <c r="C31" s="115">
        <v>44928</v>
      </c>
      <c r="D31" s="150">
        <v>44929</v>
      </c>
      <c r="E31" s="102" t="s">
        <v>205</v>
      </c>
      <c r="F31" s="102" t="s">
        <v>29</v>
      </c>
      <c r="G31" s="102" t="s">
        <v>215</v>
      </c>
      <c r="H31" s="140" t="s">
        <v>716</v>
      </c>
      <c r="I31" s="158" t="s">
        <v>715</v>
      </c>
      <c r="J31" s="102" t="s">
        <v>692</v>
      </c>
      <c r="K31" s="102" t="s">
        <v>210</v>
      </c>
      <c r="L31" s="114" t="s">
        <v>206</v>
      </c>
      <c r="M31" s="114" t="s">
        <v>207</v>
      </c>
      <c r="N31" s="103">
        <v>40</v>
      </c>
      <c r="O31" s="102" t="s">
        <v>208</v>
      </c>
      <c r="P31" s="114" t="s">
        <v>288</v>
      </c>
      <c r="Q31" s="101">
        <v>300000</v>
      </c>
      <c r="R31" s="101"/>
      <c r="S31" s="101"/>
      <c r="T31" s="101"/>
      <c r="U31" s="101"/>
      <c r="V31" s="101"/>
      <c r="W31" s="101"/>
      <c r="X31" s="101"/>
      <c r="Y31" s="101"/>
      <c r="Z31" s="101"/>
      <c r="AA31" s="101">
        <v>175000</v>
      </c>
      <c r="AB31" s="105" t="s">
        <v>813</v>
      </c>
      <c r="AC31" s="168">
        <v>44937</v>
      </c>
      <c r="AD31" s="168"/>
      <c r="AE31" s="105"/>
      <c r="AF31" s="114" t="s">
        <v>390</v>
      </c>
      <c r="AG31" s="114" t="s">
        <v>218</v>
      </c>
      <c r="AH31" s="123"/>
    </row>
    <row r="32" spans="1:34" s="93" customFormat="1">
      <c r="A32" s="103">
        <f t="shared" si="1"/>
        <v>28</v>
      </c>
      <c r="B32" s="271">
        <v>19</v>
      </c>
      <c r="C32" s="115">
        <v>44928</v>
      </c>
      <c r="D32" s="115">
        <v>44928</v>
      </c>
      <c r="E32" s="102" t="s">
        <v>205</v>
      </c>
      <c r="F32" s="102" t="s">
        <v>29</v>
      </c>
      <c r="G32" s="102" t="s">
        <v>215</v>
      </c>
      <c r="H32" s="140" t="s">
        <v>722</v>
      </c>
      <c r="I32" s="158" t="s">
        <v>721</v>
      </c>
      <c r="J32" s="102" t="s">
        <v>723</v>
      </c>
      <c r="K32" s="102" t="s">
        <v>210</v>
      </c>
      <c r="L32" s="114" t="s">
        <v>206</v>
      </c>
      <c r="M32" s="114" t="s">
        <v>207</v>
      </c>
      <c r="N32" s="103">
        <v>40</v>
      </c>
      <c r="O32" s="102" t="s">
        <v>208</v>
      </c>
      <c r="P32" s="114" t="s">
        <v>288</v>
      </c>
      <c r="Q32" s="101">
        <v>300000</v>
      </c>
      <c r="R32" s="101"/>
      <c r="S32" s="101"/>
      <c r="T32" s="101"/>
      <c r="U32" s="101"/>
      <c r="V32" s="101"/>
      <c r="W32" s="101"/>
      <c r="X32" s="101"/>
      <c r="Y32" s="101"/>
      <c r="Z32" s="101"/>
      <c r="AA32" s="101">
        <v>175000</v>
      </c>
      <c r="AB32" s="105" t="s">
        <v>813</v>
      </c>
      <c r="AC32" s="168">
        <v>44937</v>
      </c>
      <c r="AD32" s="168"/>
      <c r="AE32" s="105"/>
      <c r="AF32" s="114" t="s">
        <v>390</v>
      </c>
      <c r="AG32" s="114" t="s">
        <v>218</v>
      </c>
      <c r="AH32" s="123"/>
    </row>
    <row r="33" spans="1:34">
      <c r="A33" s="103">
        <f t="shared" si="1"/>
        <v>29</v>
      </c>
      <c r="B33" s="271">
        <v>20</v>
      </c>
      <c r="C33" s="115">
        <v>44928</v>
      </c>
      <c r="D33" s="115">
        <v>44928</v>
      </c>
      <c r="E33" s="102" t="s">
        <v>205</v>
      </c>
      <c r="F33" s="102" t="s">
        <v>29</v>
      </c>
      <c r="G33" s="102" t="s">
        <v>215</v>
      </c>
      <c r="H33" s="140" t="s">
        <v>767</v>
      </c>
      <c r="I33" s="158" t="s">
        <v>766</v>
      </c>
      <c r="J33" s="102" t="s">
        <v>723</v>
      </c>
      <c r="K33" s="102" t="s">
        <v>210</v>
      </c>
      <c r="L33" s="114" t="s">
        <v>206</v>
      </c>
      <c r="M33" s="114" t="s">
        <v>207</v>
      </c>
      <c r="N33" s="103">
        <v>40</v>
      </c>
      <c r="O33" s="102" t="s">
        <v>208</v>
      </c>
      <c r="P33" s="114" t="s">
        <v>288</v>
      </c>
      <c r="Q33" s="101">
        <v>300000</v>
      </c>
      <c r="R33" s="101"/>
      <c r="S33" s="101"/>
      <c r="T33" s="101"/>
      <c r="U33" s="101"/>
      <c r="V33" s="101"/>
      <c r="W33" s="101"/>
      <c r="X33" s="101"/>
      <c r="Y33" s="101"/>
      <c r="Z33" s="101"/>
      <c r="AA33" s="101">
        <v>175000</v>
      </c>
      <c r="AB33" s="105" t="s">
        <v>813</v>
      </c>
      <c r="AC33" s="168">
        <v>44937</v>
      </c>
      <c r="AD33" s="168"/>
      <c r="AE33" s="105"/>
      <c r="AF33" s="114" t="s">
        <v>390</v>
      </c>
      <c r="AG33" s="114" t="s">
        <v>218</v>
      </c>
    </row>
    <row r="34" spans="1:34" s="112" customFormat="1">
      <c r="A34" s="103">
        <f t="shared" si="1"/>
        <v>30</v>
      </c>
      <c r="B34" s="272">
        <v>21</v>
      </c>
      <c r="C34" s="161">
        <v>44928</v>
      </c>
      <c r="D34" s="150">
        <v>44931</v>
      </c>
      <c r="E34" s="109" t="s">
        <v>205</v>
      </c>
      <c r="F34" s="109" t="s">
        <v>29</v>
      </c>
      <c r="G34" s="109" t="s">
        <v>215</v>
      </c>
      <c r="H34" s="140" t="s">
        <v>770</v>
      </c>
      <c r="I34" s="158" t="s">
        <v>771</v>
      </c>
      <c r="J34" s="109" t="s">
        <v>691</v>
      </c>
      <c r="K34" s="109" t="s">
        <v>210</v>
      </c>
      <c r="L34" s="140" t="s">
        <v>206</v>
      </c>
      <c r="M34" s="140" t="s">
        <v>207</v>
      </c>
      <c r="N34" s="142">
        <v>40</v>
      </c>
      <c r="O34" s="109" t="s">
        <v>208</v>
      </c>
      <c r="P34" s="140" t="s">
        <v>288</v>
      </c>
      <c r="Q34" s="101">
        <v>300000</v>
      </c>
      <c r="R34" s="101"/>
      <c r="S34" s="101"/>
      <c r="T34" s="101"/>
      <c r="U34" s="101"/>
      <c r="V34" s="101"/>
      <c r="W34" s="101"/>
      <c r="X34" s="101"/>
      <c r="Y34" s="101"/>
      <c r="Z34" s="101"/>
      <c r="AA34" s="101">
        <v>175000</v>
      </c>
      <c r="AB34" s="105" t="s">
        <v>813</v>
      </c>
      <c r="AC34" s="168">
        <v>44937</v>
      </c>
      <c r="AD34" s="168"/>
      <c r="AE34" s="105"/>
      <c r="AF34" s="140" t="s">
        <v>390</v>
      </c>
      <c r="AG34" s="140" t="s">
        <v>218</v>
      </c>
      <c r="AH34" s="164"/>
    </row>
    <row r="35" spans="1:34">
      <c r="A35" s="103">
        <f t="shared" si="1"/>
        <v>31</v>
      </c>
      <c r="B35" s="271">
        <v>22</v>
      </c>
      <c r="C35" s="115">
        <v>44928</v>
      </c>
      <c r="D35" s="150">
        <v>44931</v>
      </c>
      <c r="E35" s="102" t="s">
        <v>205</v>
      </c>
      <c r="F35" s="102" t="s">
        <v>29</v>
      </c>
      <c r="G35" s="102" t="s">
        <v>215</v>
      </c>
      <c r="H35" s="140" t="s">
        <v>772</v>
      </c>
      <c r="I35" s="158" t="s">
        <v>773</v>
      </c>
      <c r="J35" s="102" t="s">
        <v>774</v>
      </c>
      <c r="K35" s="102" t="s">
        <v>210</v>
      </c>
      <c r="L35" s="114" t="s">
        <v>206</v>
      </c>
      <c r="M35" s="114" t="s">
        <v>207</v>
      </c>
      <c r="N35" s="103">
        <v>40</v>
      </c>
      <c r="O35" s="102" t="s">
        <v>208</v>
      </c>
      <c r="P35" s="114" t="s">
        <v>288</v>
      </c>
      <c r="Q35" s="101">
        <v>300000</v>
      </c>
      <c r="R35" s="101"/>
      <c r="S35" s="101"/>
      <c r="T35" s="101"/>
      <c r="U35" s="101"/>
      <c r="V35" s="101"/>
      <c r="W35" s="101"/>
      <c r="X35" s="101"/>
      <c r="Y35" s="101"/>
      <c r="Z35" s="101"/>
      <c r="AA35" s="101">
        <v>175000</v>
      </c>
      <c r="AB35" s="105" t="s">
        <v>813</v>
      </c>
      <c r="AC35" s="168">
        <v>44937</v>
      </c>
      <c r="AD35" s="168"/>
      <c r="AE35" s="105"/>
      <c r="AF35" s="114" t="s">
        <v>390</v>
      </c>
      <c r="AG35" s="114" t="s">
        <v>218</v>
      </c>
    </row>
    <row r="36" spans="1:34">
      <c r="A36" s="103">
        <f t="shared" si="1"/>
        <v>32</v>
      </c>
      <c r="B36" s="271">
        <v>23</v>
      </c>
      <c r="C36" s="115">
        <v>44928</v>
      </c>
      <c r="D36" s="115">
        <v>44928</v>
      </c>
      <c r="E36" s="102" t="s">
        <v>205</v>
      </c>
      <c r="F36" s="102" t="s">
        <v>29</v>
      </c>
      <c r="G36" s="102" t="s">
        <v>215</v>
      </c>
      <c r="H36" s="140" t="s">
        <v>775</v>
      </c>
      <c r="I36" s="158" t="s">
        <v>776</v>
      </c>
      <c r="J36" s="102" t="s">
        <v>723</v>
      </c>
      <c r="K36" s="102" t="s">
        <v>210</v>
      </c>
      <c r="L36" s="114" t="s">
        <v>206</v>
      </c>
      <c r="M36" s="114" t="s">
        <v>207</v>
      </c>
      <c r="N36" s="103">
        <v>40</v>
      </c>
      <c r="O36" s="102" t="s">
        <v>208</v>
      </c>
      <c r="P36" s="114" t="s">
        <v>288</v>
      </c>
      <c r="Q36" s="101">
        <v>300000</v>
      </c>
      <c r="R36" s="101"/>
      <c r="S36" s="101"/>
      <c r="T36" s="101"/>
      <c r="U36" s="101"/>
      <c r="V36" s="101"/>
      <c r="W36" s="101"/>
      <c r="X36" s="101"/>
      <c r="Y36" s="101"/>
      <c r="Z36" s="101"/>
      <c r="AA36" s="101">
        <v>175000</v>
      </c>
      <c r="AB36" s="105" t="s">
        <v>813</v>
      </c>
      <c r="AC36" s="168">
        <v>44937</v>
      </c>
      <c r="AD36" s="168"/>
      <c r="AE36" s="105"/>
      <c r="AF36" s="114" t="s">
        <v>390</v>
      </c>
      <c r="AG36" s="114" t="s">
        <v>218</v>
      </c>
    </row>
    <row r="37" spans="1:34">
      <c r="A37" s="103">
        <f t="shared" si="1"/>
        <v>33</v>
      </c>
      <c r="B37" s="271">
        <v>24</v>
      </c>
      <c r="C37" s="115">
        <v>44928</v>
      </c>
      <c r="D37" s="115">
        <v>44928</v>
      </c>
      <c r="E37" s="102" t="s">
        <v>205</v>
      </c>
      <c r="F37" s="102" t="s">
        <v>29</v>
      </c>
      <c r="G37" s="102" t="s">
        <v>215</v>
      </c>
      <c r="H37" s="140" t="s">
        <v>779</v>
      </c>
      <c r="I37" s="158" t="s">
        <v>780</v>
      </c>
      <c r="J37" s="102" t="s">
        <v>723</v>
      </c>
      <c r="K37" s="102" t="s">
        <v>210</v>
      </c>
      <c r="L37" s="114" t="s">
        <v>206</v>
      </c>
      <c r="M37" s="114" t="s">
        <v>207</v>
      </c>
      <c r="N37" s="103">
        <v>40</v>
      </c>
      <c r="O37" s="102" t="s">
        <v>208</v>
      </c>
      <c r="P37" s="114" t="s">
        <v>288</v>
      </c>
      <c r="Q37" s="101">
        <v>300000</v>
      </c>
      <c r="R37" s="101"/>
      <c r="S37" s="101"/>
      <c r="T37" s="101"/>
      <c r="U37" s="101"/>
      <c r="V37" s="101"/>
      <c r="W37" s="101"/>
      <c r="X37" s="101"/>
      <c r="Y37" s="101"/>
      <c r="Z37" s="101"/>
      <c r="AA37" s="101">
        <v>175000</v>
      </c>
      <c r="AB37" s="105" t="s">
        <v>813</v>
      </c>
      <c r="AC37" s="168">
        <v>44937</v>
      </c>
      <c r="AD37" s="168"/>
      <c r="AE37" s="105"/>
      <c r="AF37" s="114" t="s">
        <v>390</v>
      </c>
      <c r="AG37" s="114" t="s">
        <v>218</v>
      </c>
    </row>
    <row r="38" spans="1:34" s="93" customFormat="1">
      <c r="A38" s="103">
        <f t="shared" si="1"/>
        <v>34</v>
      </c>
      <c r="B38" s="271">
        <v>25</v>
      </c>
      <c r="C38" s="115">
        <v>44928</v>
      </c>
      <c r="D38" s="150">
        <v>44929</v>
      </c>
      <c r="E38" s="102" t="s">
        <v>205</v>
      </c>
      <c r="F38" s="102" t="s">
        <v>29</v>
      </c>
      <c r="G38" s="102" t="s">
        <v>215</v>
      </c>
      <c r="H38" s="140" t="s">
        <v>729</v>
      </c>
      <c r="I38" s="158" t="s">
        <v>728</v>
      </c>
      <c r="J38" s="102" t="s">
        <v>704</v>
      </c>
      <c r="K38" s="102" t="s">
        <v>210</v>
      </c>
      <c r="L38" s="114" t="s">
        <v>298</v>
      </c>
      <c r="M38" s="114" t="s">
        <v>207</v>
      </c>
      <c r="N38" s="103">
        <v>40</v>
      </c>
      <c r="O38" s="102" t="s">
        <v>208</v>
      </c>
      <c r="P38" s="114" t="s">
        <v>288</v>
      </c>
      <c r="Q38" s="101">
        <v>270000</v>
      </c>
      <c r="R38" s="101"/>
      <c r="S38" s="101"/>
      <c r="T38" s="101"/>
      <c r="U38" s="101"/>
      <c r="V38" s="101"/>
      <c r="W38" s="101"/>
      <c r="X38" s="101"/>
      <c r="Y38" s="101"/>
      <c r="Z38" s="101"/>
      <c r="AA38" s="101">
        <v>175000</v>
      </c>
      <c r="AB38" s="105" t="s">
        <v>813</v>
      </c>
      <c r="AC38" s="168">
        <v>44937</v>
      </c>
      <c r="AD38" s="168"/>
      <c r="AE38" s="105"/>
      <c r="AF38" s="114" t="s">
        <v>390</v>
      </c>
      <c r="AG38" s="114" t="s">
        <v>218</v>
      </c>
      <c r="AH38" s="123"/>
    </row>
    <row r="39" spans="1:34">
      <c r="A39" s="103">
        <f t="shared" si="1"/>
        <v>35</v>
      </c>
      <c r="B39" s="271">
        <v>26</v>
      </c>
      <c r="C39" s="115">
        <v>44928</v>
      </c>
      <c r="D39" s="115">
        <v>44928</v>
      </c>
      <c r="E39" s="102" t="s">
        <v>205</v>
      </c>
      <c r="F39" s="102" t="s">
        <v>29</v>
      </c>
      <c r="G39" s="102" t="s">
        <v>215</v>
      </c>
      <c r="H39" s="140" t="s">
        <v>756</v>
      </c>
      <c r="I39" s="158" t="s">
        <v>755</v>
      </c>
      <c r="J39" s="102" t="s">
        <v>757</v>
      </c>
      <c r="K39" s="102" t="s">
        <v>210</v>
      </c>
      <c r="L39" s="102" t="s">
        <v>217</v>
      </c>
      <c r="M39" s="102" t="s">
        <v>217</v>
      </c>
      <c r="N39" s="103">
        <v>45</v>
      </c>
      <c r="O39" s="102" t="s">
        <v>208</v>
      </c>
      <c r="P39" s="114" t="s">
        <v>288</v>
      </c>
      <c r="Q39" s="101">
        <v>300000</v>
      </c>
      <c r="R39" s="101"/>
      <c r="S39" s="101"/>
      <c r="T39" s="101"/>
      <c r="U39" s="101"/>
      <c r="V39" s="101"/>
      <c r="W39" s="101"/>
      <c r="X39" s="101"/>
      <c r="Y39" s="101"/>
      <c r="Z39" s="101"/>
      <c r="AA39" s="101">
        <v>75000</v>
      </c>
      <c r="AB39" s="105" t="s">
        <v>813</v>
      </c>
      <c r="AC39" s="168">
        <v>44937</v>
      </c>
      <c r="AD39" s="168"/>
      <c r="AE39" s="105"/>
      <c r="AF39" s="114" t="s">
        <v>390</v>
      </c>
      <c r="AG39" s="114" t="s">
        <v>218</v>
      </c>
    </row>
    <row r="40" spans="1:34">
      <c r="A40" s="103">
        <f t="shared" si="1"/>
        <v>36</v>
      </c>
      <c r="B40" s="271">
        <v>27</v>
      </c>
      <c r="C40" s="115">
        <v>44928</v>
      </c>
      <c r="D40" s="115">
        <v>44928</v>
      </c>
      <c r="E40" s="102" t="s">
        <v>205</v>
      </c>
      <c r="F40" s="102" t="s">
        <v>29</v>
      </c>
      <c r="G40" s="102" t="s">
        <v>215</v>
      </c>
      <c r="H40" s="140" t="s">
        <v>759</v>
      </c>
      <c r="I40" s="158" t="s">
        <v>758</v>
      </c>
      <c r="J40" s="102" t="s">
        <v>723</v>
      </c>
      <c r="K40" s="102" t="s">
        <v>210</v>
      </c>
      <c r="L40" s="102" t="s">
        <v>281</v>
      </c>
      <c r="M40" s="114" t="s">
        <v>207</v>
      </c>
      <c r="N40" s="103">
        <v>115</v>
      </c>
      <c r="O40" s="102" t="s">
        <v>208</v>
      </c>
      <c r="P40" s="102" t="s">
        <v>288</v>
      </c>
      <c r="Q40" s="101">
        <v>700000</v>
      </c>
      <c r="R40" s="101"/>
      <c r="S40" s="101"/>
      <c r="T40" s="101"/>
      <c r="U40" s="101"/>
      <c r="V40" s="101"/>
      <c r="W40" s="101"/>
      <c r="X40" s="101"/>
      <c r="Y40" s="101"/>
      <c r="Z40" s="101"/>
      <c r="AA40" s="101">
        <v>300000</v>
      </c>
      <c r="AB40" s="105" t="s">
        <v>813</v>
      </c>
      <c r="AC40" s="168">
        <v>44937</v>
      </c>
      <c r="AD40" s="168"/>
      <c r="AE40" s="105"/>
      <c r="AF40" s="114" t="s">
        <v>390</v>
      </c>
      <c r="AG40" s="114" t="s">
        <v>218</v>
      </c>
    </row>
    <row r="41" spans="1:34">
      <c r="A41" s="103">
        <f t="shared" si="1"/>
        <v>37</v>
      </c>
      <c r="B41" s="271">
        <v>28</v>
      </c>
      <c r="C41" s="115">
        <v>44928</v>
      </c>
      <c r="D41" s="115">
        <v>44928</v>
      </c>
      <c r="E41" s="102" t="s">
        <v>205</v>
      </c>
      <c r="F41" s="102" t="s">
        <v>29</v>
      </c>
      <c r="G41" s="102" t="s">
        <v>215</v>
      </c>
      <c r="H41" s="140" t="s">
        <v>761</v>
      </c>
      <c r="I41" s="158" t="s">
        <v>760</v>
      </c>
      <c r="J41" s="102" t="s">
        <v>723</v>
      </c>
      <c r="K41" s="102" t="s">
        <v>210</v>
      </c>
      <c r="L41" s="102" t="s">
        <v>281</v>
      </c>
      <c r="M41" s="114" t="s">
        <v>207</v>
      </c>
      <c r="N41" s="103">
        <v>115</v>
      </c>
      <c r="O41" s="102" t="s">
        <v>208</v>
      </c>
      <c r="P41" s="102" t="s">
        <v>288</v>
      </c>
      <c r="Q41" s="101">
        <v>700000</v>
      </c>
      <c r="R41" s="101"/>
      <c r="S41" s="101"/>
      <c r="T41" s="101"/>
      <c r="U41" s="101"/>
      <c r="V41" s="101"/>
      <c r="W41" s="101"/>
      <c r="X41" s="101"/>
      <c r="Y41" s="101"/>
      <c r="Z41" s="101"/>
      <c r="AA41" s="101">
        <v>300000</v>
      </c>
      <c r="AB41" s="105" t="s">
        <v>813</v>
      </c>
      <c r="AC41" s="168">
        <v>44937</v>
      </c>
      <c r="AD41" s="168"/>
      <c r="AE41" s="105"/>
      <c r="AF41" s="114" t="s">
        <v>390</v>
      </c>
      <c r="AG41" s="114" t="s">
        <v>218</v>
      </c>
    </row>
    <row r="42" spans="1:34">
      <c r="A42" s="103">
        <f t="shared" si="1"/>
        <v>38</v>
      </c>
      <c r="B42" s="271">
        <v>29</v>
      </c>
      <c r="C42" s="115">
        <v>44928</v>
      </c>
      <c r="D42" s="115">
        <v>44928</v>
      </c>
      <c r="E42" s="102" t="s">
        <v>205</v>
      </c>
      <c r="F42" s="102" t="s">
        <v>29</v>
      </c>
      <c r="G42" s="102" t="s">
        <v>212</v>
      </c>
      <c r="H42" s="109" t="s">
        <v>783</v>
      </c>
      <c r="I42" s="159" t="s">
        <v>784</v>
      </c>
      <c r="J42" s="102" t="s">
        <v>785</v>
      </c>
      <c r="K42" s="102" t="s">
        <v>206</v>
      </c>
      <c r="L42" s="102" t="s">
        <v>210</v>
      </c>
      <c r="M42" s="114" t="s">
        <v>207</v>
      </c>
      <c r="N42" s="103">
        <v>40</v>
      </c>
      <c r="O42" s="102" t="s">
        <v>208</v>
      </c>
      <c r="P42" s="102" t="s">
        <v>786</v>
      </c>
      <c r="Q42" s="101">
        <v>300000</v>
      </c>
      <c r="R42" s="101"/>
      <c r="S42" s="101"/>
      <c r="T42" s="101"/>
      <c r="U42" s="101"/>
      <c r="V42" s="101"/>
      <c r="W42" s="101"/>
      <c r="X42" s="101"/>
      <c r="Y42" s="101"/>
      <c r="Z42" s="101"/>
      <c r="AA42" s="101">
        <v>125000</v>
      </c>
      <c r="AB42" s="105" t="s">
        <v>813</v>
      </c>
      <c r="AC42" s="168">
        <v>44937</v>
      </c>
      <c r="AD42" s="168"/>
      <c r="AE42" s="105"/>
      <c r="AF42" s="114" t="s">
        <v>390</v>
      </c>
      <c r="AG42" s="114" t="s">
        <v>218</v>
      </c>
    </row>
    <row r="43" spans="1:34">
      <c r="A43" s="103">
        <f t="shared" si="1"/>
        <v>39</v>
      </c>
      <c r="B43" s="271">
        <v>30</v>
      </c>
      <c r="C43" s="115">
        <v>44928</v>
      </c>
      <c r="D43" s="115">
        <v>44928</v>
      </c>
      <c r="E43" s="102" t="s">
        <v>205</v>
      </c>
      <c r="F43" s="102" t="s">
        <v>29</v>
      </c>
      <c r="G43" s="102" t="s">
        <v>212</v>
      </c>
      <c r="H43" s="109" t="s">
        <v>787</v>
      </c>
      <c r="I43" s="159" t="s">
        <v>788</v>
      </c>
      <c r="J43" s="102" t="s">
        <v>785</v>
      </c>
      <c r="K43" s="102" t="s">
        <v>206</v>
      </c>
      <c r="L43" s="102" t="s">
        <v>210</v>
      </c>
      <c r="M43" s="114" t="s">
        <v>207</v>
      </c>
      <c r="N43" s="103">
        <v>40</v>
      </c>
      <c r="O43" s="102" t="s">
        <v>208</v>
      </c>
      <c r="P43" s="102" t="s">
        <v>786</v>
      </c>
      <c r="Q43" s="101">
        <v>300000</v>
      </c>
      <c r="R43" s="101"/>
      <c r="S43" s="101"/>
      <c r="T43" s="101"/>
      <c r="U43" s="101"/>
      <c r="V43" s="101"/>
      <c r="W43" s="101"/>
      <c r="X43" s="101"/>
      <c r="Y43" s="101"/>
      <c r="Z43" s="101"/>
      <c r="AA43" s="101">
        <v>125000</v>
      </c>
      <c r="AB43" s="105" t="s">
        <v>813</v>
      </c>
      <c r="AC43" s="168">
        <v>44937</v>
      </c>
      <c r="AD43" s="168"/>
      <c r="AE43" s="105"/>
      <c r="AF43" s="114" t="s">
        <v>390</v>
      </c>
      <c r="AG43" s="114" t="s">
        <v>218</v>
      </c>
    </row>
    <row r="44" spans="1:34">
      <c r="A44" s="103">
        <f t="shared" si="1"/>
        <v>40</v>
      </c>
      <c r="B44" s="271">
        <v>31</v>
      </c>
      <c r="C44" s="115">
        <v>44928</v>
      </c>
      <c r="D44" s="115">
        <v>44928</v>
      </c>
      <c r="E44" s="102" t="s">
        <v>205</v>
      </c>
      <c r="F44" s="102" t="s">
        <v>29</v>
      </c>
      <c r="G44" s="102" t="s">
        <v>212</v>
      </c>
      <c r="H44" s="109" t="s">
        <v>789</v>
      </c>
      <c r="I44" s="159" t="s">
        <v>790</v>
      </c>
      <c r="J44" s="102" t="s">
        <v>785</v>
      </c>
      <c r="K44" s="102" t="s">
        <v>206</v>
      </c>
      <c r="L44" s="102" t="s">
        <v>210</v>
      </c>
      <c r="M44" s="114" t="s">
        <v>207</v>
      </c>
      <c r="N44" s="103">
        <v>40</v>
      </c>
      <c r="O44" s="102" t="s">
        <v>208</v>
      </c>
      <c r="P44" s="102" t="s">
        <v>786</v>
      </c>
      <c r="Q44" s="101">
        <v>300000</v>
      </c>
      <c r="R44" s="101"/>
      <c r="S44" s="101"/>
      <c r="T44" s="101"/>
      <c r="U44" s="101"/>
      <c r="V44" s="101"/>
      <c r="W44" s="101"/>
      <c r="X44" s="101"/>
      <c r="Y44" s="101"/>
      <c r="Z44" s="101"/>
      <c r="AA44" s="101">
        <v>125000</v>
      </c>
      <c r="AB44" s="105" t="s">
        <v>813</v>
      </c>
      <c r="AC44" s="168">
        <v>44937</v>
      </c>
      <c r="AD44" s="168"/>
      <c r="AE44" s="105"/>
      <c r="AF44" s="114" t="s">
        <v>390</v>
      </c>
      <c r="AG44" s="114" t="s">
        <v>218</v>
      </c>
    </row>
    <row r="45" spans="1:34">
      <c r="A45" s="103">
        <f t="shared" si="1"/>
        <v>41</v>
      </c>
      <c r="B45" s="271">
        <v>32</v>
      </c>
      <c r="C45" s="115">
        <v>44928</v>
      </c>
      <c r="D45" s="115">
        <v>44928</v>
      </c>
      <c r="E45" s="102" t="s">
        <v>205</v>
      </c>
      <c r="F45" s="102" t="s">
        <v>29</v>
      </c>
      <c r="G45" s="102" t="s">
        <v>212</v>
      </c>
      <c r="H45" s="109" t="s">
        <v>791</v>
      </c>
      <c r="I45" s="159" t="s">
        <v>792</v>
      </c>
      <c r="J45" s="102" t="s">
        <v>785</v>
      </c>
      <c r="K45" s="102" t="s">
        <v>206</v>
      </c>
      <c r="L45" s="102" t="s">
        <v>210</v>
      </c>
      <c r="M45" s="114" t="s">
        <v>207</v>
      </c>
      <c r="N45" s="103">
        <v>40</v>
      </c>
      <c r="O45" s="102" t="s">
        <v>208</v>
      </c>
      <c r="P45" s="102" t="s">
        <v>786</v>
      </c>
      <c r="Q45" s="101">
        <v>300000</v>
      </c>
      <c r="R45" s="101"/>
      <c r="S45" s="101"/>
      <c r="T45" s="101"/>
      <c r="U45" s="101"/>
      <c r="V45" s="101"/>
      <c r="W45" s="101"/>
      <c r="X45" s="101"/>
      <c r="Y45" s="101"/>
      <c r="Z45" s="101"/>
      <c r="AA45" s="101">
        <v>150000</v>
      </c>
      <c r="AB45" s="105" t="s">
        <v>813</v>
      </c>
      <c r="AC45" s="168">
        <v>44937</v>
      </c>
      <c r="AD45" s="168"/>
      <c r="AE45" s="105"/>
      <c r="AF45" s="114" t="s">
        <v>390</v>
      </c>
      <c r="AG45" s="114" t="s">
        <v>218</v>
      </c>
    </row>
    <row r="46" spans="1:34">
      <c r="A46" s="103">
        <f t="shared" si="1"/>
        <v>42</v>
      </c>
      <c r="B46" s="271">
        <v>33</v>
      </c>
      <c r="C46" s="115">
        <v>44928</v>
      </c>
      <c r="D46" s="115">
        <v>44928</v>
      </c>
      <c r="E46" s="102" t="s">
        <v>205</v>
      </c>
      <c r="F46" s="102" t="s">
        <v>29</v>
      </c>
      <c r="G46" s="102" t="s">
        <v>212</v>
      </c>
      <c r="H46" s="109" t="s">
        <v>793</v>
      </c>
      <c r="I46" s="159" t="s">
        <v>794</v>
      </c>
      <c r="J46" s="102" t="s">
        <v>785</v>
      </c>
      <c r="K46" s="102" t="s">
        <v>206</v>
      </c>
      <c r="L46" s="102" t="s">
        <v>210</v>
      </c>
      <c r="M46" s="114" t="s">
        <v>207</v>
      </c>
      <c r="N46" s="103">
        <v>40</v>
      </c>
      <c r="O46" s="102" t="s">
        <v>208</v>
      </c>
      <c r="P46" s="102" t="s">
        <v>786</v>
      </c>
      <c r="Q46" s="101">
        <v>300000</v>
      </c>
      <c r="R46" s="101"/>
      <c r="S46" s="101"/>
      <c r="T46" s="101"/>
      <c r="U46" s="101"/>
      <c r="V46" s="101"/>
      <c r="W46" s="101"/>
      <c r="X46" s="101"/>
      <c r="Y46" s="101"/>
      <c r="Z46" s="101"/>
      <c r="AA46" s="101">
        <v>150000</v>
      </c>
      <c r="AB46" s="105" t="s">
        <v>813</v>
      </c>
      <c r="AC46" s="168">
        <v>44937</v>
      </c>
      <c r="AD46" s="168"/>
      <c r="AE46" s="105"/>
      <c r="AF46" s="114" t="s">
        <v>390</v>
      </c>
      <c r="AG46" s="114" t="s">
        <v>218</v>
      </c>
    </row>
    <row r="47" spans="1:34">
      <c r="A47" s="103">
        <f t="shared" si="1"/>
        <v>43</v>
      </c>
      <c r="B47" s="271">
        <v>34</v>
      </c>
      <c r="C47" s="115">
        <v>44928</v>
      </c>
      <c r="D47" s="115">
        <v>44928</v>
      </c>
      <c r="E47" s="102" t="s">
        <v>205</v>
      </c>
      <c r="F47" s="102" t="s">
        <v>29</v>
      </c>
      <c r="G47" s="102" t="s">
        <v>212</v>
      </c>
      <c r="H47" s="109" t="s">
        <v>795</v>
      </c>
      <c r="I47" s="159" t="s">
        <v>796</v>
      </c>
      <c r="J47" s="102" t="s">
        <v>785</v>
      </c>
      <c r="K47" s="102" t="s">
        <v>206</v>
      </c>
      <c r="L47" s="102" t="s">
        <v>210</v>
      </c>
      <c r="M47" s="114" t="s">
        <v>207</v>
      </c>
      <c r="N47" s="103">
        <v>40</v>
      </c>
      <c r="O47" s="102" t="s">
        <v>208</v>
      </c>
      <c r="P47" s="102" t="s">
        <v>786</v>
      </c>
      <c r="Q47" s="101">
        <v>300000</v>
      </c>
      <c r="R47" s="101"/>
      <c r="S47" s="101"/>
      <c r="T47" s="101"/>
      <c r="U47" s="101"/>
      <c r="V47" s="101"/>
      <c r="W47" s="101"/>
      <c r="X47" s="101"/>
      <c r="Y47" s="101"/>
      <c r="Z47" s="101"/>
      <c r="AA47" s="101">
        <v>150000</v>
      </c>
      <c r="AB47" s="105" t="s">
        <v>813</v>
      </c>
      <c r="AC47" s="168">
        <v>44937</v>
      </c>
      <c r="AD47" s="168"/>
      <c r="AE47" s="105"/>
      <c r="AF47" s="114" t="s">
        <v>390</v>
      </c>
      <c r="AG47" s="114" t="s">
        <v>218</v>
      </c>
    </row>
    <row r="48" spans="1:34">
      <c r="A48" s="103">
        <f t="shared" si="1"/>
        <v>44</v>
      </c>
      <c r="B48" s="271">
        <v>35</v>
      </c>
      <c r="C48" s="115">
        <v>44928</v>
      </c>
      <c r="D48" s="115">
        <v>44928</v>
      </c>
      <c r="E48" s="102" t="s">
        <v>205</v>
      </c>
      <c r="F48" s="102" t="s">
        <v>29</v>
      </c>
      <c r="G48" s="102" t="s">
        <v>212</v>
      </c>
      <c r="H48" s="109" t="s">
        <v>797</v>
      </c>
      <c r="I48" s="159" t="s">
        <v>798</v>
      </c>
      <c r="J48" s="102" t="s">
        <v>785</v>
      </c>
      <c r="K48" s="102" t="s">
        <v>206</v>
      </c>
      <c r="L48" s="102" t="s">
        <v>210</v>
      </c>
      <c r="M48" s="114" t="s">
        <v>207</v>
      </c>
      <c r="N48" s="103">
        <v>40</v>
      </c>
      <c r="O48" s="102" t="s">
        <v>208</v>
      </c>
      <c r="P48" s="102" t="s">
        <v>786</v>
      </c>
      <c r="Q48" s="101">
        <v>300000</v>
      </c>
      <c r="R48" s="101"/>
      <c r="S48" s="101"/>
      <c r="T48" s="101"/>
      <c r="U48" s="101"/>
      <c r="V48" s="101"/>
      <c r="W48" s="101"/>
      <c r="X48" s="101"/>
      <c r="Y48" s="101"/>
      <c r="Z48" s="101"/>
      <c r="AA48" s="101">
        <v>175000</v>
      </c>
      <c r="AB48" s="105" t="s">
        <v>813</v>
      </c>
      <c r="AC48" s="168">
        <v>44937</v>
      </c>
      <c r="AD48" s="168"/>
      <c r="AE48" s="105"/>
      <c r="AF48" s="114" t="s">
        <v>390</v>
      </c>
      <c r="AG48" s="114" t="s">
        <v>218</v>
      </c>
    </row>
    <row r="49" spans="1:33">
      <c r="A49" s="103">
        <f t="shared" si="1"/>
        <v>45</v>
      </c>
      <c r="B49" s="271">
        <v>36</v>
      </c>
      <c r="C49" s="115">
        <v>44928</v>
      </c>
      <c r="D49" s="115">
        <v>44928</v>
      </c>
      <c r="E49" s="102" t="s">
        <v>205</v>
      </c>
      <c r="F49" s="102" t="s">
        <v>29</v>
      </c>
      <c r="G49" s="102" t="s">
        <v>212</v>
      </c>
      <c r="H49" s="109" t="s">
        <v>799</v>
      </c>
      <c r="I49" s="159" t="s">
        <v>800</v>
      </c>
      <c r="J49" s="102" t="s">
        <v>785</v>
      </c>
      <c r="K49" s="102" t="s">
        <v>206</v>
      </c>
      <c r="L49" s="102" t="s">
        <v>210</v>
      </c>
      <c r="M49" s="114" t="s">
        <v>207</v>
      </c>
      <c r="N49" s="103">
        <v>40</v>
      </c>
      <c r="O49" s="102" t="s">
        <v>208</v>
      </c>
      <c r="P49" s="102" t="s">
        <v>786</v>
      </c>
      <c r="Q49" s="101">
        <v>300000</v>
      </c>
      <c r="R49" s="101"/>
      <c r="S49" s="101"/>
      <c r="T49" s="101"/>
      <c r="U49" s="101"/>
      <c r="V49" s="101"/>
      <c r="W49" s="101"/>
      <c r="X49" s="101"/>
      <c r="Y49" s="101"/>
      <c r="Z49" s="101"/>
      <c r="AA49" s="101">
        <v>175000</v>
      </c>
      <c r="AB49" s="105" t="s">
        <v>813</v>
      </c>
      <c r="AC49" s="168">
        <v>44937</v>
      </c>
      <c r="AD49" s="168"/>
      <c r="AE49" s="105"/>
      <c r="AF49" s="114" t="s">
        <v>390</v>
      </c>
      <c r="AG49" s="114" t="s">
        <v>218</v>
      </c>
    </row>
    <row r="50" spans="1:33">
      <c r="A50" s="103">
        <f t="shared" si="1"/>
        <v>46</v>
      </c>
      <c r="B50" s="271">
        <v>37</v>
      </c>
      <c r="C50" s="115">
        <v>44928</v>
      </c>
      <c r="D50" s="115">
        <v>44928</v>
      </c>
      <c r="E50" s="102" t="s">
        <v>205</v>
      </c>
      <c r="F50" s="102" t="s">
        <v>29</v>
      </c>
      <c r="G50" s="102" t="s">
        <v>212</v>
      </c>
      <c r="H50" s="109" t="s">
        <v>801</v>
      </c>
      <c r="I50" s="159" t="s">
        <v>802</v>
      </c>
      <c r="J50" s="102" t="s">
        <v>785</v>
      </c>
      <c r="K50" s="102" t="s">
        <v>206</v>
      </c>
      <c r="L50" s="102" t="s">
        <v>210</v>
      </c>
      <c r="M50" s="114" t="s">
        <v>207</v>
      </c>
      <c r="N50" s="103">
        <v>40</v>
      </c>
      <c r="O50" s="102" t="s">
        <v>208</v>
      </c>
      <c r="P50" s="102" t="s">
        <v>786</v>
      </c>
      <c r="Q50" s="101">
        <v>300000</v>
      </c>
      <c r="R50" s="101"/>
      <c r="S50" s="101"/>
      <c r="T50" s="101"/>
      <c r="U50" s="101"/>
      <c r="V50" s="101"/>
      <c r="W50" s="101"/>
      <c r="X50" s="101"/>
      <c r="Y50" s="101"/>
      <c r="Z50" s="101"/>
      <c r="AA50" s="101">
        <v>175000</v>
      </c>
      <c r="AB50" s="105" t="s">
        <v>813</v>
      </c>
      <c r="AC50" s="168">
        <v>44937</v>
      </c>
      <c r="AD50" s="168"/>
      <c r="AE50" s="105"/>
      <c r="AF50" s="114" t="s">
        <v>390</v>
      </c>
      <c r="AG50" s="114" t="s">
        <v>218</v>
      </c>
    </row>
    <row r="51" spans="1:33">
      <c r="A51" s="103">
        <f t="shared" si="1"/>
        <v>47</v>
      </c>
      <c r="B51" s="271">
        <v>38</v>
      </c>
      <c r="C51" s="115">
        <v>44928</v>
      </c>
      <c r="D51" s="115">
        <v>44928</v>
      </c>
      <c r="E51" s="102" t="s">
        <v>205</v>
      </c>
      <c r="F51" s="102" t="s">
        <v>29</v>
      </c>
      <c r="G51" s="102" t="s">
        <v>212</v>
      </c>
      <c r="H51" s="109" t="s">
        <v>803</v>
      </c>
      <c r="I51" s="159" t="s">
        <v>804</v>
      </c>
      <c r="J51" s="102" t="s">
        <v>785</v>
      </c>
      <c r="K51" s="102" t="s">
        <v>206</v>
      </c>
      <c r="L51" s="102" t="s">
        <v>210</v>
      </c>
      <c r="M51" s="114" t="s">
        <v>207</v>
      </c>
      <c r="N51" s="103">
        <v>40</v>
      </c>
      <c r="O51" s="102" t="s">
        <v>208</v>
      </c>
      <c r="P51" s="102" t="s">
        <v>786</v>
      </c>
      <c r="Q51" s="101">
        <v>300000</v>
      </c>
      <c r="R51" s="101"/>
      <c r="S51" s="101"/>
      <c r="T51" s="101"/>
      <c r="U51" s="101"/>
      <c r="V51" s="101"/>
      <c r="W51" s="101"/>
      <c r="X51" s="101"/>
      <c r="Y51" s="101"/>
      <c r="Z51" s="101"/>
      <c r="AA51" s="101">
        <v>175000</v>
      </c>
      <c r="AB51" s="105" t="s">
        <v>813</v>
      </c>
      <c r="AC51" s="168">
        <v>44937</v>
      </c>
      <c r="AD51" s="168"/>
      <c r="AE51" s="105"/>
      <c r="AF51" s="114" t="s">
        <v>390</v>
      </c>
      <c r="AG51" s="114" t="s">
        <v>218</v>
      </c>
    </row>
    <row r="52" spans="1:33">
      <c r="A52" s="103">
        <f t="shared" si="1"/>
        <v>48</v>
      </c>
      <c r="B52" s="271">
        <v>39</v>
      </c>
      <c r="C52" s="115">
        <v>44928</v>
      </c>
      <c r="D52" s="115">
        <v>44928</v>
      </c>
      <c r="E52" s="102" t="s">
        <v>205</v>
      </c>
      <c r="F52" s="102" t="s">
        <v>29</v>
      </c>
      <c r="G52" s="102" t="s">
        <v>212</v>
      </c>
      <c r="H52" s="109" t="s">
        <v>805</v>
      </c>
      <c r="I52" s="159" t="s">
        <v>806</v>
      </c>
      <c r="J52" s="102" t="s">
        <v>785</v>
      </c>
      <c r="K52" s="102" t="s">
        <v>206</v>
      </c>
      <c r="L52" s="102" t="s">
        <v>210</v>
      </c>
      <c r="M52" s="114" t="s">
        <v>207</v>
      </c>
      <c r="N52" s="103">
        <v>40</v>
      </c>
      <c r="O52" s="102" t="s">
        <v>208</v>
      </c>
      <c r="P52" s="102" t="s">
        <v>786</v>
      </c>
      <c r="Q52" s="101">
        <v>300000</v>
      </c>
      <c r="R52" s="102"/>
      <c r="S52" s="102"/>
      <c r="T52" s="102"/>
      <c r="U52" s="102"/>
      <c r="V52" s="102"/>
      <c r="W52" s="102"/>
      <c r="X52" s="102"/>
      <c r="Y52" s="102"/>
      <c r="Z52" s="102"/>
      <c r="AA52" s="101">
        <v>175000</v>
      </c>
      <c r="AB52" s="105" t="s">
        <v>813</v>
      </c>
      <c r="AC52" s="168">
        <v>44937</v>
      </c>
      <c r="AD52" s="168"/>
      <c r="AE52" s="105"/>
      <c r="AF52" s="114" t="s">
        <v>390</v>
      </c>
      <c r="AG52" s="114" t="s">
        <v>218</v>
      </c>
    </row>
    <row r="53" spans="1:33">
      <c r="A53" s="103">
        <f t="shared" si="1"/>
        <v>49</v>
      </c>
      <c r="B53" s="271">
        <v>40</v>
      </c>
      <c r="C53" s="115">
        <v>44928</v>
      </c>
      <c r="D53" s="115">
        <v>44928</v>
      </c>
      <c r="E53" s="102" t="s">
        <v>205</v>
      </c>
      <c r="F53" s="102" t="s">
        <v>29</v>
      </c>
      <c r="G53" s="102" t="s">
        <v>212</v>
      </c>
      <c r="H53" s="109" t="s">
        <v>807</v>
      </c>
      <c r="I53" s="159" t="s">
        <v>808</v>
      </c>
      <c r="J53" s="102" t="s">
        <v>785</v>
      </c>
      <c r="K53" s="102" t="s">
        <v>206</v>
      </c>
      <c r="L53" s="102" t="s">
        <v>210</v>
      </c>
      <c r="M53" s="114" t="s">
        <v>207</v>
      </c>
      <c r="N53" s="103">
        <v>40</v>
      </c>
      <c r="O53" s="102" t="s">
        <v>208</v>
      </c>
      <c r="P53" s="102" t="s">
        <v>786</v>
      </c>
      <c r="Q53" s="101">
        <v>300000</v>
      </c>
      <c r="R53" s="102"/>
      <c r="S53" s="102"/>
      <c r="T53" s="102"/>
      <c r="U53" s="102"/>
      <c r="V53" s="102"/>
      <c r="W53" s="102"/>
      <c r="X53" s="102"/>
      <c r="Y53" s="102"/>
      <c r="Z53" s="102"/>
      <c r="AA53" s="101">
        <v>175000</v>
      </c>
      <c r="AB53" s="105" t="s">
        <v>813</v>
      </c>
      <c r="AC53" s="168">
        <v>44937</v>
      </c>
      <c r="AD53" s="168"/>
      <c r="AE53" s="105"/>
      <c r="AF53" s="114" t="s">
        <v>390</v>
      </c>
      <c r="AG53" s="114" t="s">
        <v>218</v>
      </c>
    </row>
    <row r="54" spans="1:33">
      <c r="A54" s="103">
        <f t="shared" si="1"/>
        <v>50</v>
      </c>
      <c r="B54" s="271">
        <v>41</v>
      </c>
      <c r="C54" s="115">
        <v>44928</v>
      </c>
      <c r="D54" s="115">
        <v>44928</v>
      </c>
      <c r="E54" s="102" t="s">
        <v>205</v>
      </c>
      <c r="F54" s="102" t="s">
        <v>29</v>
      </c>
      <c r="G54" s="102" t="s">
        <v>212</v>
      </c>
      <c r="H54" s="109" t="s">
        <v>809</v>
      </c>
      <c r="I54" s="159" t="s">
        <v>810</v>
      </c>
      <c r="J54" s="102" t="s">
        <v>785</v>
      </c>
      <c r="K54" s="102" t="s">
        <v>206</v>
      </c>
      <c r="L54" s="102" t="s">
        <v>210</v>
      </c>
      <c r="M54" s="114" t="s">
        <v>207</v>
      </c>
      <c r="N54" s="103">
        <v>40</v>
      </c>
      <c r="O54" s="102" t="s">
        <v>208</v>
      </c>
      <c r="P54" s="102" t="s">
        <v>786</v>
      </c>
      <c r="Q54" s="101">
        <v>300000</v>
      </c>
      <c r="R54" s="102"/>
      <c r="S54" s="102"/>
      <c r="T54" s="102"/>
      <c r="U54" s="102"/>
      <c r="V54" s="102"/>
      <c r="W54" s="102"/>
      <c r="X54" s="102"/>
      <c r="Y54" s="102"/>
      <c r="Z54" s="102"/>
      <c r="AA54" s="101">
        <v>175000</v>
      </c>
      <c r="AB54" s="105" t="s">
        <v>813</v>
      </c>
      <c r="AC54" s="168">
        <v>44937</v>
      </c>
      <c r="AD54" s="168"/>
      <c r="AE54" s="105"/>
      <c r="AF54" s="114" t="s">
        <v>390</v>
      </c>
      <c r="AG54" s="114" t="s">
        <v>218</v>
      </c>
    </row>
    <row r="55" spans="1:33">
      <c r="A55" s="103">
        <f t="shared" si="1"/>
        <v>51</v>
      </c>
      <c r="B55" s="271">
        <v>42</v>
      </c>
      <c r="C55" s="115">
        <v>44928</v>
      </c>
      <c r="D55" s="115">
        <v>44928</v>
      </c>
      <c r="E55" s="102" t="s">
        <v>205</v>
      </c>
      <c r="F55" s="102" t="s">
        <v>29</v>
      </c>
      <c r="G55" s="102" t="s">
        <v>212</v>
      </c>
      <c r="H55" s="109" t="s">
        <v>811</v>
      </c>
      <c r="I55" s="159" t="s">
        <v>812</v>
      </c>
      <c r="J55" s="102" t="s">
        <v>785</v>
      </c>
      <c r="K55" s="102" t="s">
        <v>206</v>
      </c>
      <c r="L55" s="102" t="s">
        <v>210</v>
      </c>
      <c r="M55" s="114" t="s">
        <v>207</v>
      </c>
      <c r="N55" s="103">
        <v>40</v>
      </c>
      <c r="O55" s="102" t="s">
        <v>208</v>
      </c>
      <c r="P55" s="102" t="s">
        <v>786</v>
      </c>
      <c r="Q55" s="101">
        <v>300000</v>
      </c>
      <c r="R55" s="102"/>
      <c r="S55" s="102"/>
      <c r="T55" s="102"/>
      <c r="U55" s="102"/>
      <c r="V55" s="102"/>
      <c r="W55" s="102"/>
      <c r="X55" s="102"/>
      <c r="Y55" s="102"/>
      <c r="Z55" s="102"/>
      <c r="AA55" s="101">
        <v>175000</v>
      </c>
      <c r="AB55" s="105" t="s">
        <v>813</v>
      </c>
      <c r="AC55" s="168">
        <v>44937</v>
      </c>
      <c r="AD55" s="168"/>
      <c r="AE55" s="105"/>
      <c r="AF55" s="114" t="s">
        <v>390</v>
      </c>
      <c r="AG55" s="114" t="s">
        <v>218</v>
      </c>
    </row>
    <row r="56" spans="1:33">
      <c r="A56" s="103"/>
      <c r="B56" s="271"/>
      <c r="C56" s="119" t="s">
        <v>30</v>
      </c>
      <c r="D56" s="102"/>
      <c r="E56" s="102"/>
      <c r="F56" s="102"/>
      <c r="G56" s="102"/>
      <c r="H56" s="109"/>
      <c r="I56" s="102"/>
      <c r="J56" s="102"/>
      <c r="K56" s="102"/>
      <c r="L56" s="102"/>
      <c r="M56" s="102"/>
      <c r="N56" s="103"/>
      <c r="O56" s="102"/>
      <c r="P56" s="102"/>
      <c r="Q56" s="107">
        <f>SUM(Q14:Q55)</f>
        <v>13490000</v>
      </c>
      <c r="R56" s="102"/>
      <c r="S56" s="102"/>
      <c r="T56" s="102"/>
      <c r="U56" s="102"/>
      <c r="V56" s="102"/>
      <c r="W56" s="102"/>
      <c r="X56" s="102"/>
      <c r="Y56" s="102"/>
      <c r="Z56" s="102"/>
      <c r="AA56" s="107">
        <f>SUM(AA14:AA55)</f>
        <v>7750000</v>
      </c>
      <c r="AB56" s="102"/>
      <c r="AC56" s="103"/>
      <c r="AD56" s="103"/>
      <c r="AE56" s="102"/>
      <c r="AF56" s="102"/>
      <c r="AG56" s="102"/>
    </row>
    <row r="57" spans="1:33">
      <c r="A57" s="103">
        <f>A55+1</f>
        <v>52</v>
      </c>
      <c r="B57" s="271">
        <v>1</v>
      </c>
      <c r="C57" s="115">
        <v>44929</v>
      </c>
      <c r="D57" s="115">
        <v>44929</v>
      </c>
      <c r="E57" s="102" t="s">
        <v>205</v>
      </c>
      <c r="F57" s="102" t="s">
        <v>29</v>
      </c>
      <c r="G57" s="102" t="s">
        <v>215</v>
      </c>
      <c r="H57" s="109" t="s">
        <v>689</v>
      </c>
      <c r="I57" s="159" t="s">
        <v>687</v>
      </c>
      <c r="J57" s="102" t="s">
        <v>691</v>
      </c>
      <c r="K57" s="102" t="s">
        <v>210</v>
      </c>
      <c r="L57" s="114" t="s">
        <v>232</v>
      </c>
      <c r="M57" s="114" t="s">
        <v>207</v>
      </c>
      <c r="N57" s="103">
        <v>45</v>
      </c>
      <c r="O57" s="102" t="s">
        <v>208</v>
      </c>
      <c r="P57" s="114" t="s">
        <v>288</v>
      </c>
      <c r="Q57" s="101">
        <v>300000</v>
      </c>
      <c r="R57" s="101"/>
      <c r="S57" s="101"/>
      <c r="T57" s="101"/>
      <c r="U57" s="101"/>
      <c r="V57" s="101"/>
      <c r="W57" s="101"/>
      <c r="X57" s="101"/>
      <c r="Y57" s="101"/>
      <c r="Z57" s="101"/>
      <c r="AA57" s="101">
        <v>225000</v>
      </c>
      <c r="AB57" s="105" t="s">
        <v>920</v>
      </c>
      <c r="AC57" s="168">
        <v>44937</v>
      </c>
      <c r="AD57" s="168"/>
      <c r="AE57" s="105"/>
      <c r="AF57" s="114" t="s">
        <v>390</v>
      </c>
      <c r="AG57" s="114" t="s">
        <v>218</v>
      </c>
    </row>
    <row r="58" spans="1:33">
      <c r="A58" s="103">
        <f t="shared" ref="A58:A60" si="2">A57+1</f>
        <v>53</v>
      </c>
      <c r="B58" s="271">
        <v>2</v>
      </c>
      <c r="C58" s="115">
        <v>44929</v>
      </c>
      <c r="D58" s="115">
        <v>44929</v>
      </c>
      <c r="E58" s="102" t="s">
        <v>205</v>
      </c>
      <c r="F58" s="102" t="s">
        <v>29</v>
      </c>
      <c r="G58" s="102" t="s">
        <v>215</v>
      </c>
      <c r="H58" s="109" t="s">
        <v>690</v>
      </c>
      <c r="I58" s="159" t="s">
        <v>688</v>
      </c>
      <c r="J58" s="102" t="s">
        <v>692</v>
      </c>
      <c r="K58" s="102" t="s">
        <v>210</v>
      </c>
      <c r="L58" s="114" t="s">
        <v>283</v>
      </c>
      <c r="M58" s="114" t="s">
        <v>207</v>
      </c>
      <c r="N58" s="103">
        <v>45</v>
      </c>
      <c r="O58" s="102" t="s">
        <v>208</v>
      </c>
      <c r="P58" s="114" t="s">
        <v>288</v>
      </c>
      <c r="Q58" s="101">
        <v>450000</v>
      </c>
      <c r="R58" s="101"/>
      <c r="S58" s="101"/>
      <c r="T58" s="101"/>
      <c r="U58" s="101"/>
      <c r="V58" s="101"/>
      <c r="W58" s="101"/>
      <c r="X58" s="101"/>
      <c r="Y58" s="101"/>
      <c r="Z58" s="101"/>
      <c r="AA58" s="101">
        <v>275000</v>
      </c>
      <c r="AB58" s="105" t="s">
        <v>920</v>
      </c>
      <c r="AC58" s="168">
        <v>44937</v>
      </c>
      <c r="AD58" s="168"/>
      <c r="AE58" s="105"/>
      <c r="AF58" s="114" t="s">
        <v>390</v>
      </c>
      <c r="AG58" s="114" t="s">
        <v>218</v>
      </c>
    </row>
    <row r="59" spans="1:33">
      <c r="A59" s="103">
        <f t="shared" si="2"/>
        <v>54</v>
      </c>
      <c r="B59" s="271">
        <v>3</v>
      </c>
      <c r="C59" s="115">
        <v>44929</v>
      </c>
      <c r="D59" s="161">
        <v>44929</v>
      </c>
      <c r="E59" s="102" t="s">
        <v>205</v>
      </c>
      <c r="F59" s="102" t="s">
        <v>29</v>
      </c>
      <c r="G59" s="114" t="s">
        <v>230</v>
      </c>
      <c r="H59" s="140" t="s">
        <v>751</v>
      </c>
      <c r="I59" s="158" t="s">
        <v>750</v>
      </c>
      <c r="J59" s="102" t="s">
        <v>752</v>
      </c>
      <c r="K59" s="102" t="s">
        <v>217</v>
      </c>
      <c r="L59" s="160" t="s">
        <v>232</v>
      </c>
      <c r="M59" s="114" t="s">
        <v>207</v>
      </c>
      <c r="N59" s="103">
        <v>45</v>
      </c>
      <c r="O59" s="102" t="s">
        <v>208</v>
      </c>
      <c r="P59" s="114" t="s">
        <v>258</v>
      </c>
      <c r="Q59" s="101">
        <v>300000</v>
      </c>
      <c r="R59" s="101"/>
      <c r="S59" s="101"/>
      <c r="T59" s="101"/>
      <c r="U59" s="101"/>
      <c r="V59" s="101"/>
      <c r="W59" s="101"/>
      <c r="X59" s="101"/>
      <c r="Y59" s="101"/>
      <c r="Z59" s="101"/>
      <c r="AA59" s="101">
        <v>125000</v>
      </c>
      <c r="AB59" s="105" t="s">
        <v>920</v>
      </c>
      <c r="AC59" s="168">
        <v>44937</v>
      </c>
      <c r="AD59" s="168"/>
      <c r="AE59" s="105"/>
      <c r="AF59" s="162" t="s">
        <v>977</v>
      </c>
      <c r="AG59" s="114" t="s">
        <v>218</v>
      </c>
    </row>
    <row r="60" spans="1:33">
      <c r="A60" s="103">
        <f t="shared" si="2"/>
        <v>55</v>
      </c>
      <c r="B60" s="271">
        <v>4</v>
      </c>
      <c r="C60" s="115">
        <v>44929</v>
      </c>
      <c r="D60" s="115">
        <v>44929</v>
      </c>
      <c r="E60" s="102" t="s">
        <v>205</v>
      </c>
      <c r="F60" s="102" t="s">
        <v>29</v>
      </c>
      <c r="G60" s="102" t="s">
        <v>215</v>
      </c>
      <c r="H60" s="140" t="s">
        <v>754</v>
      </c>
      <c r="I60" s="158" t="s">
        <v>753</v>
      </c>
      <c r="J60" s="102" t="s">
        <v>254</v>
      </c>
      <c r="K60" s="102" t="s">
        <v>223</v>
      </c>
      <c r="L60" s="114" t="s">
        <v>206</v>
      </c>
      <c r="M60" s="114" t="s">
        <v>207</v>
      </c>
      <c r="N60" s="103">
        <v>40</v>
      </c>
      <c r="O60" s="102" t="s">
        <v>208</v>
      </c>
      <c r="P60" s="114" t="s">
        <v>251</v>
      </c>
      <c r="Q60" s="101">
        <v>300000</v>
      </c>
      <c r="R60" s="101"/>
      <c r="S60" s="101"/>
      <c r="T60" s="101"/>
      <c r="U60" s="101"/>
      <c r="V60" s="101"/>
      <c r="W60" s="101"/>
      <c r="X60" s="101"/>
      <c r="Y60" s="101"/>
      <c r="Z60" s="101"/>
      <c r="AA60" s="101">
        <v>125000</v>
      </c>
      <c r="AB60" s="105" t="s">
        <v>920</v>
      </c>
      <c r="AC60" s="168">
        <v>44937</v>
      </c>
      <c r="AD60" s="168"/>
      <c r="AE60" s="105"/>
      <c r="AF60" s="114" t="s">
        <v>390</v>
      </c>
      <c r="AG60" s="114" t="s">
        <v>218</v>
      </c>
    </row>
    <row r="61" spans="1:33">
      <c r="A61" s="103"/>
      <c r="B61" s="271"/>
      <c r="C61" s="119" t="s">
        <v>30</v>
      </c>
      <c r="D61" s="102"/>
      <c r="E61" s="102"/>
      <c r="F61" s="102"/>
      <c r="G61" s="102"/>
      <c r="H61" s="109"/>
      <c r="I61" s="102"/>
      <c r="J61" s="102"/>
      <c r="K61" s="102"/>
      <c r="L61" s="102"/>
      <c r="M61" s="102"/>
      <c r="N61" s="103"/>
      <c r="O61" s="102"/>
      <c r="P61" s="102"/>
      <c r="Q61" s="107">
        <f>SUM(Q57:Q60)</f>
        <v>1350000</v>
      </c>
      <c r="R61" s="102"/>
      <c r="S61" s="102"/>
      <c r="T61" s="102"/>
      <c r="U61" s="102"/>
      <c r="V61" s="102"/>
      <c r="W61" s="102"/>
      <c r="X61" s="102"/>
      <c r="Y61" s="102"/>
      <c r="Z61" s="102"/>
      <c r="AA61" s="107">
        <f>SUM(AA57:AA60)</f>
        <v>750000</v>
      </c>
      <c r="AB61" s="102"/>
      <c r="AC61" s="103"/>
      <c r="AD61" s="103"/>
      <c r="AE61" s="102"/>
      <c r="AF61" s="102"/>
      <c r="AG61" s="102"/>
    </row>
    <row r="62" spans="1:33">
      <c r="A62" s="103">
        <f>A60+1</f>
        <v>56</v>
      </c>
      <c r="B62" s="271">
        <v>1</v>
      </c>
      <c r="C62" s="115">
        <v>44930</v>
      </c>
      <c r="D62" s="115">
        <v>44930</v>
      </c>
      <c r="E62" s="102" t="s">
        <v>205</v>
      </c>
      <c r="F62" s="102" t="s">
        <v>31</v>
      </c>
      <c r="G62" s="102" t="s">
        <v>212</v>
      </c>
      <c r="H62" s="109" t="s">
        <v>946</v>
      </c>
      <c r="I62" s="159" t="s">
        <v>945</v>
      </c>
      <c r="J62" s="109" t="s">
        <v>949</v>
      </c>
      <c r="K62" s="109" t="s">
        <v>206</v>
      </c>
      <c r="L62" s="102" t="s">
        <v>211</v>
      </c>
      <c r="M62" s="102" t="s">
        <v>210</v>
      </c>
      <c r="N62" s="103">
        <v>40</v>
      </c>
      <c r="O62" s="102" t="s">
        <v>208</v>
      </c>
      <c r="P62" s="140" t="s">
        <v>950</v>
      </c>
      <c r="Q62" s="101">
        <v>350000</v>
      </c>
      <c r="R62" s="101"/>
      <c r="S62" s="101"/>
      <c r="T62" s="101"/>
      <c r="U62" s="101"/>
      <c r="V62" s="101"/>
      <c r="W62" s="101"/>
      <c r="X62" s="101"/>
      <c r="Y62" s="101"/>
      <c r="Z62" s="101"/>
      <c r="AA62" s="101">
        <v>250000</v>
      </c>
      <c r="AB62" s="105" t="s">
        <v>951</v>
      </c>
      <c r="AC62" s="168">
        <v>44937</v>
      </c>
      <c r="AD62" s="168"/>
      <c r="AE62" s="105"/>
      <c r="AF62" s="114" t="s">
        <v>390</v>
      </c>
      <c r="AG62" s="140" t="s">
        <v>218</v>
      </c>
    </row>
    <row r="63" spans="1:33">
      <c r="A63" s="103">
        <f t="shared" ref="A63:A66" si="3">A62+1</f>
        <v>57</v>
      </c>
      <c r="B63" s="271">
        <v>2</v>
      </c>
      <c r="C63" s="115">
        <v>44930</v>
      </c>
      <c r="D63" s="115">
        <v>44930</v>
      </c>
      <c r="E63" s="102" t="s">
        <v>205</v>
      </c>
      <c r="F63" s="102" t="s">
        <v>29</v>
      </c>
      <c r="G63" s="102" t="s">
        <v>212</v>
      </c>
      <c r="H63" s="109" t="s">
        <v>948</v>
      </c>
      <c r="I63" s="159" t="s">
        <v>947</v>
      </c>
      <c r="J63" s="109" t="s">
        <v>949</v>
      </c>
      <c r="K63" s="109" t="s">
        <v>206</v>
      </c>
      <c r="L63" s="102" t="s">
        <v>210</v>
      </c>
      <c r="M63" s="102" t="s">
        <v>211</v>
      </c>
      <c r="N63" s="103">
        <v>40</v>
      </c>
      <c r="O63" s="102" t="s">
        <v>208</v>
      </c>
      <c r="P63" s="140" t="s">
        <v>950</v>
      </c>
      <c r="Q63" s="101">
        <v>350000</v>
      </c>
      <c r="R63" s="101"/>
      <c r="S63" s="101"/>
      <c r="T63" s="101"/>
      <c r="U63" s="101"/>
      <c r="V63" s="101"/>
      <c r="W63" s="101"/>
      <c r="X63" s="101"/>
      <c r="Y63" s="101"/>
      <c r="Z63" s="101"/>
      <c r="AA63" s="101">
        <v>0</v>
      </c>
      <c r="AB63" s="105" t="s">
        <v>951</v>
      </c>
      <c r="AC63" s="168">
        <v>44937</v>
      </c>
      <c r="AD63" s="168"/>
      <c r="AE63" s="105"/>
      <c r="AF63" s="114" t="s">
        <v>390</v>
      </c>
      <c r="AG63" s="140" t="s">
        <v>218</v>
      </c>
    </row>
    <row r="64" spans="1:33">
      <c r="A64" s="103">
        <f t="shared" si="3"/>
        <v>58</v>
      </c>
      <c r="B64" s="271">
        <v>3</v>
      </c>
      <c r="C64" s="115">
        <v>44930</v>
      </c>
      <c r="D64" s="115">
        <v>44930</v>
      </c>
      <c r="E64" s="102" t="s">
        <v>205</v>
      </c>
      <c r="F64" s="102" t="s">
        <v>31</v>
      </c>
      <c r="G64" s="114" t="s">
        <v>968</v>
      </c>
      <c r="H64" s="140" t="s">
        <v>969</v>
      </c>
      <c r="I64" s="158" t="s">
        <v>863</v>
      </c>
      <c r="J64" s="114" t="s">
        <v>972</v>
      </c>
      <c r="K64" s="114" t="s">
        <v>223</v>
      </c>
      <c r="L64" s="102" t="s">
        <v>211</v>
      </c>
      <c r="M64" s="102" t="s">
        <v>281</v>
      </c>
      <c r="N64" s="103">
        <v>115</v>
      </c>
      <c r="O64" s="102" t="s">
        <v>208</v>
      </c>
      <c r="P64" s="114" t="s">
        <v>967</v>
      </c>
      <c r="Q64" s="101">
        <v>900000</v>
      </c>
      <c r="R64" s="101"/>
      <c r="S64" s="101"/>
      <c r="T64" s="101"/>
      <c r="U64" s="101"/>
      <c r="V64" s="101"/>
      <c r="W64" s="101"/>
      <c r="X64" s="101"/>
      <c r="Y64" s="101"/>
      <c r="Z64" s="101"/>
      <c r="AA64" s="101">
        <v>700000</v>
      </c>
      <c r="AB64" s="105" t="s">
        <v>951</v>
      </c>
      <c r="AC64" s="168">
        <v>44937</v>
      </c>
      <c r="AD64" s="168"/>
      <c r="AE64" s="105"/>
      <c r="AF64" s="114" t="s">
        <v>390</v>
      </c>
      <c r="AG64" s="114" t="s">
        <v>226</v>
      </c>
    </row>
    <row r="65" spans="1:34">
      <c r="A65" s="103">
        <f t="shared" si="3"/>
        <v>59</v>
      </c>
      <c r="B65" s="271">
        <v>4</v>
      </c>
      <c r="C65" s="115">
        <v>44930</v>
      </c>
      <c r="D65" s="115">
        <v>44930</v>
      </c>
      <c r="E65" s="102" t="s">
        <v>205</v>
      </c>
      <c r="F65" s="102" t="s">
        <v>29</v>
      </c>
      <c r="G65" s="114" t="s">
        <v>968</v>
      </c>
      <c r="H65" s="140" t="s">
        <v>971</v>
      </c>
      <c r="I65" s="158" t="s">
        <v>970</v>
      </c>
      <c r="J65" s="114" t="s">
        <v>972</v>
      </c>
      <c r="K65" s="114" t="s">
        <v>223</v>
      </c>
      <c r="L65" s="102" t="s">
        <v>281</v>
      </c>
      <c r="M65" s="102" t="s">
        <v>211</v>
      </c>
      <c r="N65" s="103">
        <v>115</v>
      </c>
      <c r="O65" s="102" t="s">
        <v>208</v>
      </c>
      <c r="P65" s="114" t="s">
        <v>967</v>
      </c>
      <c r="Q65" s="101">
        <v>900000</v>
      </c>
      <c r="R65" s="101"/>
      <c r="S65" s="101"/>
      <c r="T65" s="101"/>
      <c r="U65" s="101"/>
      <c r="V65" s="101"/>
      <c r="W65" s="101"/>
      <c r="X65" s="101"/>
      <c r="Y65" s="101"/>
      <c r="Z65" s="101"/>
      <c r="AA65" s="101">
        <v>0</v>
      </c>
      <c r="AB65" s="105" t="s">
        <v>951</v>
      </c>
      <c r="AC65" s="168">
        <v>44937</v>
      </c>
      <c r="AD65" s="168"/>
      <c r="AE65" s="105"/>
      <c r="AF65" s="114" t="s">
        <v>390</v>
      </c>
      <c r="AG65" s="114" t="s">
        <v>226</v>
      </c>
    </row>
    <row r="66" spans="1:34">
      <c r="A66" s="103">
        <f t="shared" si="3"/>
        <v>60</v>
      </c>
      <c r="B66" s="271">
        <v>5</v>
      </c>
      <c r="C66" s="115">
        <v>44930</v>
      </c>
      <c r="D66" s="115">
        <v>44930</v>
      </c>
      <c r="E66" s="102" t="s">
        <v>205</v>
      </c>
      <c r="F66" s="102" t="s">
        <v>29</v>
      </c>
      <c r="G66" s="114" t="s">
        <v>230</v>
      </c>
      <c r="H66" s="140" t="s">
        <v>751</v>
      </c>
      <c r="I66" s="158" t="s">
        <v>750</v>
      </c>
      <c r="J66" s="102" t="s">
        <v>752</v>
      </c>
      <c r="K66" s="102" t="s">
        <v>217</v>
      </c>
      <c r="L66" s="114" t="s">
        <v>206</v>
      </c>
      <c r="M66" s="114" t="s">
        <v>207</v>
      </c>
      <c r="N66" s="103">
        <v>40</v>
      </c>
      <c r="O66" s="102" t="s">
        <v>208</v>
      </c>
      <c r="P66" s="114" t="s">
        <v>258</v>
      </c>
      <c r="Q66" s="101">
        <v>300000</v>
      </c>
      <c r="R66" s="101"/>
      <c r="S66" s="101"/>
      <c r="T66" s="101"/>
      <c r="U66" s="101"/>
      <c r="V66" s="101"/>
      <c r="W66" s="101"/>
      <c r="X66" s="101"/>
      <c r="Y66" s="101"/>
      <c r="Z66" s="101"/>
      <c r="AA66" s="101">
        <v>175000</v>
      </c>
      <c r="AB66" s="105" t="s">
        <v>951</v>
      </c>
      <c r="AC66" s="168">
        <v>44937</v>
      </c>
      <c r="AD66" s="168"/>
      <c r="AE66" s="105"/>
      <c r="AF66" s="114" t="s">
        <v>390</v>
      </c>
      <c r="AG66" s="114" t="s">
        <v>218</v>
      </c>
    </row>
    <row r="67" spans="1:34">
      <c r="A67" s="103"/>
      <c r="B67" s="271"/>
      <c r="C67" s="119" t="s">
        <v>30</v>
      </c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3"/>
      <c r="O67" s="102"/>
      <c r="P67" s="102"/>
      <c r="Q67" s="107">
        <f>SUM(Q62:Q66)</f>
        <v>2800000</v>
      </c>
      <c r="R67" s="102"/>
      <c r="S67" s="102"/>
      <c r="T67" s="102"/>
      <c r="U67" s="102"/>
      <c r="V67" s="102"/>
      <c r="W67" s="102"/>
      <c r="X67" s="102"/>
      <c r="Y67" s="102"/>
      <c r="Z67" s="102"/>
      <c r="AA67" s="107">
        <f>SUM(AA62:AA66)</f>
        <v>1125000</v>
      </c>
      <c r="AB67" s="102"/>
      <c r="AC67" s="103"/>
      <c r="AD67" s="103"/>
      <c r="AE67" s="102"/>
      <c r="AF67" s="102"/>
      <c r="AG67" s="102"/>
    </row>
    <row r="68" spans="1:34" s="93" customFormat="1">
      <c r="A68" s="103">
        <f>A66+1</f>
        <v>61</v>
      </c>
      <c r="B68" s="271">
        <v>1</v>
      </c>
      <c r="C68" s="161">
        <v>44932</v>
      </c>
      <c r="D68" s="115">
        <v>44931</v>
      </c>
      <c r="E68" s="102" t="s">
        <v>205</v>
      </c>
      <c r="F68" s="102" t="s">
        <v>31</v>
      </c>
      <c r="G68" s="102" t="s">
        <v>243</v>
      </c>
      <c r="H68" s="109" t="s">
        <v>942</v>
      </c>
      <c r="I68" s="159" t="s">
        <v>941</v>
      </c>
      <c r="J68" s="102" t="s">
        <v>943</v>
      </c>
      <c r="K68" s="102" t="s">
        <v>206</v>
      </c>
      <c r="L68" s="102" t="s">
        <v>211</v>
      </c>
      <c r="M68" s="109" t="s">
        <v>232</v>
      </c>
      <c r="N68" s="103">
        <v>45</v>
      </c>
      <c r="O68" s="102" t="s">
        <v>208</v>
      </c>
      <c r="P68" s="109" t="s">
        <v>944</v>
      </c>
      <c r="Q68" s="101">
        <v>300000</v>
      </c>
      <c r="R68" s="101"/>
      <c r="S68" s="101"/>
      <c r="T68" s="101"/>
      <c r="U68" s="101"/>
      <c r="V68" s="101"/>
      <c r="W68" s="101"/>
      <c r="X68" s="101"/>
      <c r="Y68" s="101"/>
      <c r="Z68" s="101"/>
      <c r="AA68" s="101">
        <v>175000</v>
      </c>
      <c r="AB68" s="105" t="s">
        <v>1044</v>
      </c>
      <c r="AC68" s="168">
        <v>44942</v>
      </c>
      <c r="AD68" s="168"/>
      <c r="AE68" s="105"/>
      <c r="AF68" s="114" t="s">
        <v>390</v>
      </c>
      <c r="AG68" s="114" t="s">
        <v>218</v>
      </c>
      <c r="AH68" s="123"/>
    </row>
    <row r="69" spans="1:34">
      <c r="A69" s="103">
        <f>A68+1</f>
        <v>62</v>
      </c>
      <c r="B69" s="271">
        <v>2</v>
      </c>
      <c r="C69" s="161">
        <v>44932</v>
      </c>
      <c r="D69" s="161">
        <v>44935</v>
      </c>
      <c r="E69" s="102" t="s">
        <v>205</v>
      </c>
      <c r="F69" s="102" t="s">
        <v>31</v>
      </c>
      <c r="G69" s="102" t="s">
        <v>240</v>
      </c>
      <c r="H69" s="140" t="s">
        <v>1070</v>
      </c>
      <c r="I69" s="158" t="s">
        <v>1069</v>
      </c>
      <c r="J69" s="102" t="s">
        <v>1071</v>
      </c>
      <c r="K69" s="102" t="s">
        <v>217</v>
      </c>
      <c r="L69" s="114" t="s">
        <v>211</v>
      </c>
      <c r="M69" s="114" t="s">
        <v>1072</v>
      </c>
      <c r="N69" s="103">
        <v>533</v>
      </c>
      <c r="O69" s="114" t="s">
        <v>208</v>
      </c>
      <c r="P69" s="114" t="s">
        <v>1073</v>
      </c>
      <c r="Q69" s="108">
        <v>1550000</v>
      </c>
      <c r="R69" s="108"/>
      <c r="S69" s="108"/>
      <c r="T69" s="108"/>
      <c r="U69" s="108"/>
      <c r="V69" s="108"/>
      <c r="W69" s="108"/>
      <c r="X69" s="108"/>
      <c r="Y69" s="108"/>
      <c r="Z69" s="108"/>
      <c r="AA69" s="108">
        <v>1225000</v>
      </c>
      <c r="AB69" s="105" t="s">
        <v>1044</v>
      </c>
      <c r="AC69" s="168">
        <v>44942</v>
      </c>
      <c r="AD69" s="168"/>
      <c r="AE69" s="105"/>
      <c r="AF69" s="114" t="s">
        <v>390</v>
      </c>
      <c r="AG69" s="114" t="s">
        <v>226</v>
      </c>
    </row>
    <row r="70" spans="1:34">
      <c r="A70" s="103">
        <f>A69+1</f>
        <v>63</v>
      </c>
      <c r="B70" s="271">
        <v>3</v>
      </c>
      <c r="C70" s="161">
        <v>44932</v>
      </c>
      <c r="D70" s="161">
        <v>44935</v>
      </c>
      <c r="E70" s="102" t="s">
        <v>205</v>
      </c>
      <c r="F70" s="102" t="s">
        <v>29</v>
      </c>
      <c r="G70" s="114" t="s">
        <v>272</v>
      </c>
      <c r="H70" s="140" t="s">
        <v>1063</v>
      </c>
      <c r="I70" s="158" t="s">
        <v>1062</v>
      </c>
      <c r="J70" s="102" t="s">
        <v>1064</v>
      </c>
      <c r="K70" s="102" t="s">
        <v>216</v>
      </c>
      <c r="L70" s="102" t="s">
        <v>206</v>
      </c>
      <c r="M70" s="102" t="s">
        <v>207</v>
      </c>
      <c r="N70" s="103">
        <v>40</v>
      </c>
      <c r="O70" s="102" t="s">
        <v>208</v>
      </c>
      <c r="P70" s="114" t="s">
        <v>273</v>
      </c>
      <c r="Q70" s="108">
        <v>350000</v>
      </c>
      <c r="R70" s="108"/>
      <c r="S70" s="108"/>
      <c r="T70" s="108"/>
      <c r="U70" s="108"/>
      <c r="V70" s="108"/>
      <c r="W70" s="108"/>
      <c r="X70" s="108"/>
      <c r="Y70" s="108"/>
      <c r="Z70" s="108"/>
      <c r="AA70" s="108">
        <v>125000</v>
      </c>
      <c r="AB70" s="105" t="s">
        <v>1044</v>
      </c>
      <c r="AC70" s="168">
        <v>44942</v>
      </c>
      <c r="AD70" s="168"/>
      <c r="AE70" s="105"/>
      <c r="AF70" s="114" t="s">
        <v>390</v>
      </c>
      <c r="AG70" s="114" t="s">
        <v>218</v>
      </c>
    </row>
    <row r="71" spans="1:34">
      <c r="A71" s="103"/>
      <c r="B71" s="271"/>
      <c r="C71" s="119" t="s">
        <v>30</v>
      </c>
      <c r="D71" s="102"/>
      <c r="E71" s="102"/>
      <c r="F71" s="102"/>
      <c r="G71" s="102"/>
      <c r="H71" s="109"/>
      <c r="I71" s="102"/>
      <c r="J71" s="102"/>
      <c r="K71" s="102"/>
      <c r="L71" s="102"/>
      <c r="M71" s="102"/>
      <c r="N71" s="103"/>
      <c r="O71" s="102"/>
      <c r="P71" s="102"/>
      <c r="Q71" s="107">
        <f>SUM(Q68:Q70)</f>
        <v>2200000</v>
      </c>
      <c r="R71" s="102"/>
      <c r="S71" s="102"/>
      <c r="T71" s="102"/>
      <c r="U71" s="102"/>
      <c r="V71" s="102"/>
      <c r="W71" s="102"/>
      <c r="X71" s="102"/>
      <c r="Y71" s="102"/>
      <c r="Z71" s="102"/>
      <c r="AA71" s="107">
        <f>SUM(AA68:AA70)</f>
        <v>1525000</v>
      </c>
      <c r="AB71" s="102"/>
      <c r="AC71" s="103"/>
      <c r="AD71" s="103"/>
      <c r="AE71" s="102"/>
      <c r="AF71" s="102"/>
      <c r="AG71" s="102"/>
    </row>
    <row r="72" spans="1:34">
      <c r="A72" s="103">
        <f>A70+1</f>
        <v>64</v>
      </c>
      <c r="B72" s="271">
        <v>1</v>
      </c>
      <c r="C72" s="161">
        <v>44935</v>
      </c>
      <c r="D72" s="161">
        <v>44935</v>
      </c>
      <c r="E72" s="102" t="s">
        <v>205</v>
      </c>
      <c r="F72" s="102" t="s">
        <v>29</v>
      </c>
      <c r="G72" s="114" t="s">
        <v>282</v>
      </c>
      <c r="H72" s="140" t="s">
        <v>1226</v>
      </c>
      <c r="I72" s="158" t="s">
        <v>1225</v>
      </c>
      <c r="J72" s="102" t="s">
        <v>1227</v>
      </c>
      <c r="K72" s="102" t="s">
        <v>210</v>
      </c>
      <c r="L72" s="114" t="s">
        <v>280</v>
      </c>
      <c r="M72" s="114" t="s">
        <v>211</v>
      </c>
      <c r="N72" s="103">
        <v>50</v>
      </c>
      <c r="O72" s="102" t="s">
        <v>208</v>
      </c>
      <c r="P72" s="114" t="s">
        <v>1228</v>
      </c>
      <c r="Q72" s="108">
        <v>750000</v>
      </c>
      <c r="R72" s="108"/>
      <c r="S72" s="108"/>
      <c r="T72" s="108"/>
      <c r="U72" s="108"/>
      <c r="V72" s="108"/>
      <c r="W72" s="108"/>
      <c r="X72" s="108"/>
      <c r="Y72" s="108"/>
      <c r="Z72" s="108"/>
      <c r="AA72" s="108">
        <v>200000</v>
      </c>
      <c r="AB72" s="105" t="s">
        <v>1236</v>
      </c>
      <c r="AC72" s="168">
        <v>44942</v>
      </c>
      <c r="AD72" s="168"/>
      <c r="AE72" s="105"/>
      <c r="AF72" s="114" t="s">
        <v>390</v>
      </c>
      <c r="AG72" s="140" t="s">
        <v>226</v>
      </c>
    </row>
    <row r="73" spans="1:34">
      <c r="A73" s="103">
        <f>A72+1</f>
        <v>65</v>
      </c>
      <c r="B73" s="273">
        <v>2</v>
      </c>
      <c r="C73" s="161">
        <v>44935</v>
      </c>
      <c r="D73" s="115">
        <v>44936</v>
      </c>
      <c r="E73" s="102" t="s">
        <v>205</v>
      </c>
      <c r="F73" s="102" t="s">
        <v>31</v>
      </c>
      <c r="G73" s="102" t="s">
        <v>215</v>
      </c>
      <c r="H73" s="109" t="s">
        <v>622</v>
      </c>
      <c r="I73" s="160" t="s">
        <v>1574</v>
      </c>
      <c r="J73" s="102" t="s">
        <v>1148</v>
      </c>
      <c r="K73" s="102" t="s">
        <v>223</v>
      </c>
      <c r="L73" s="114" t="s">
        <v>369</v>
      </c>
      <c r="M73" s="140" t="s">
        <v>262</v>
      </c>
      <c r="N73" s="103">
        <v>557</v>
      </c>
      <c r="O73" s="102" t="s">
        <v>208</v>
      </c>
      <c r="P73" s="152" t="s">
        <v>1121</v>
      </c>
      <c r="Q73" s="108">
        <v>1750000</v>
      </c>
      <c r="R73" s="108"/>
      <c r="S73" s="108"/>
      <c r="T73" s="108"/>
      <c r="U73" s="108"/>
      <c r="V73" s="108"/>
      <c r="W73" s="108"/>
      <c r="X73" s="108"/>
      <c r="Y73" s="108"/>
      <c r="Z73" s="108"/>
      <c r="AA73" s="108">
        <v>1225000</v>
      </c>
      <c r="AB73" s="105" t="s">
        <v>1236</v>
      </c>
      <c r="AC73" s="168">
        <v>44942</v>
      </c>
      <c r="AD73" s="168"/>
      <c r="AE73" s="105"/>
      <c r="AF73" s="114" t="s">
        <v>390</v>
      </c>
      <c r="AG73" s="140" t="s">
        <v>226</v>
      </c>
      <c r="AH73"/>
    </row>
    <row r="74" spans="1:34">
      <c r="A74" s="103">
        <f>A73+1</f>
        <v>66</v>
      </c>
      <c r="B74" s="271">
        <v>3</v>
      </c>
      <c r="C74" s="161">
        <v>44935</v>
      </c>
      <c r="D74" s="115">
        <v>44936</v>
      </c>
      <c r="E74" s="102" t="s">
        <v>205</v>
      </c>
      <c r="F74" s="102" t="s">
        <v>31</v>
      </c>
      <c r="G74" s="102" t="s">
        <v>215</v>
      </c>
      <c r="H74" s="140" t="s">
        <v>623</v>
      </c>
      <c r="I74" s="158" t="s">
        <v>1141</v>
      </c>
      <c r="J74" s="102" t="s">
        <v>1148</v>
      </c>
      <c r="K74" s="102" t="s">
        <v>223</v>
      </c>
      <c r="L74" s="114" t="s">
        <v>369</v>
      </c>
      <c r="M74" s="140" t="s">
        <v>262</v>
      </c>
      <c r="N74" s="103">
        <v>572</v>
      </c>
      <c r="O74" s="102" t="s">
        <v>208</v>
      </c>
      <c r="P74" s="152" t="s">
        <v>1121</v>
      </c>
      <c r="Q74" s="108">
        <v>1750000</v>
      </c>
      <c r="R74" s="108"/>
      <c r="S74" s="108"/>
      <c r="T74" s="108"/>
      <c r="U74" s="108"/>
      <c r="V74" s="108"/>
      <c r="W74" s="108"/>
      <c r="X74" s="108"/>
      <c r="Y74" s="108"/>
      <c r="Z74" s="108"/>
      <c r="AA74" s="108">
        <v>1225000</v>
      </c>
      <c r="AB74" s="105" t="s">
        <v>1236</v>
      </c>
      <c r="AC74" s="168">
        <v>44942</v>
      </c>
      <c r="AD74" s="168"/>
      <c r="AE74" s="105"/>
      <c r="AF74" s="114" t="s">
        <v>390</v>
      </c>
      <c r="AG74" s="140" t="s">
        <v>226</v>
      </c>
      <c r="AH74"/>
    </row>
    <row r="75" spans="1:34">
      <c r="A75" s="103"/>
      <c r="B75" s="271"/>
      <c r="C75" s="119" t="s">
        <v>30</v>
      </c>
      <c r="D75" s="102"/>
      <c r="E75" s="102"/>
      <c r="F75" s="102"/>
      <c r="G75" s="102"/>
      <c r="H75" s="109"/>
      <c r="I75" s="102"/>
      <c r="J75" s="102"/>
      <c r="K75" s="102"/>
      <c r="L75" s="102"/>
      <c r="M75" s="102"/>
      <c r="N75" s="103"/>
      <c r="O75" s="102"/>
      <c r="P75" s="102"/>
      <c r="Q75" s="117">
        <f>SUM(Q72:Q74)</f>
        <v>4250000</v>
      </c>
      <c r="R75" s="102"/>
      <c r="S75" s="102"/>
      <c r="T75" s="102"/>
      <c r="U75" s="102"/>
      <c r="V75" s="102"/>
      <c r="W75" s="102"/>
      <c r="X75" s="102"/>
      <c r="Y75" s="102"/>
      <c r="Z75" s="102"/>
      <c r="AA75" s="117">
        <f>SUM(AA72:AA74)</f>
        <v>2650000</v>
      </c>
      <c r="AB75" s="102"/>
      <c r="AC75" s="103"/>
      <c r="AD75" s="103"/>
      <c r="AE75" s="102"/>
      <c r="AF75" s="102"/>
      <c r="AG75" s="102"/>
    </row>
    <row r="76" spans="1:34">
      <c r="A76" s="103">
        <f>A74+1</f>
        <v>67</v>
      </c>
      <c r="B76" s="271">
        <v>1</v>
      </c>
      <c r="C76" s="115">
        <v>44936</v>
      </c>
      <c r="D76" s="115">
        <v>44936</v>
      </c>
      <c r="E76" s="109" t="s">
        <v>205</v>
      </c>
      <c r="F76" s="109" t="s">
        <v>31</v>
      </c>
      <c r="G76" s="114" t="s">
        <v>243</v>
      </c>
      <c r="H76" s="140" t="s">
        <v>1253</v>
      </c>
      <c r="I76" s="158" t="s">
        <v>1252</v>
      </c>
      <c r="J76" s="114" t="s">
        <v>1257</v>
      </c>
      <c r="K76" s="114" t="s">
        <v>210</v>
      </c>
      <c r="L76" s="114" t="s">
        <v>211</v>
      </c>
      <c r="M76" s="114" t="s">
        <v>206</v>
      </c>
      <c r="N76" s="103">
        <v>40</v>
      </c>
      <c r="O76" s="102" t="s">
        <v>208</v>
      </c>
      <c r="P76" s="114" t="s">
        <v>1254</v>
      </c>
      <c r="Q76" s="108">
        <v>270000</v>
      </c>
      <c r="R76" s="108"/>
      <c r="S76" s="108"/>
      <c r="T76" s="108"/>
      <c r="U76" s="108"/>
      <c r="V76" s="108"/>
      <c r="W76" s="108"/>
      <c r="X76" s="108"/>
      <c r="Y76" s="108"/>
      <c r="Z76" s="108"/>
      <c r="AA76" s="118">
        <v>250000</v>
      </c>
      <c r="AB76" s="105" t="s">
        <v>1258</v>
      </c>
      <c r="AC76" s="168">
        <v>44942</v>
      </c>
      <c r="AD76" s="168"/>
      <c r="AE76" s="105"/>
      <c r="AF76" s="114" t="s">
        <v>390</v>
      </c>
      <c r="AG76" s="102" t="s">
        <v>218</v>
      </c>
    </row>
    <row r="77" spans="1:34">
      <c r="A77" s="103">
        <f>A76+1</f>
        <v>68</v>
      </c>
      <c r="B77" s="271">
        <v>2</v>
      </c>
      <c r="C77" s="115">
        <v>44936</v>
      </c>
      <c r="D77" s="115">
        <v>44936</v>
      </c>
      <c r="E77" s="109" t="s">
        <v>205</v>
      </c>
      <c r="F77" s="109" t="s">
        <v>29</v>
      </c>
      <c r="G77" s="114" t="s">
        <v>243</v>
      </c>
      <c r="H77" s="140" t="s">
        <v>1256</v>
      </c>
      <c r="I77" s="158" t="s">
        <v>1255</v>
      </c>
      <c r="J77" s="114" t="s">
        <v>1257</v>
      </c>
      <c r="K77" s="114" t="s">
        <v>210</v>
      </c>
      <c r="L77" s="114" t="s">
        <v>206</v>
      </c>
      <c r="M77" s="114" t="s">
        <v>211</v>
      </c>
      <c r="N77" s="103">
        <v>40</v>
      </c>
      <c r="O77" s="102" t="s">
        <v>208</v>
      </c>
      <c r="P77" s="114" t="s">
        <v>1254</v>
      </c>
      <c r="Q77" s="108">
        <v>270000</v>
      </c>
      <c r="R77" s="108"/>
      <c r="S77" s="108"/>
      <c r="T77" s="108"/>
      <c r="U77" s="108"/>
      <c r="V77" s="108"/>
      <c r="W77" s="108"/>
      <c r="X77" s="108"/>
      <c r="Y77" s="108"/>
      <c r="Z77" s="108"/>
      <c r="AA77" s="108">
        <v>0</v>
      </c>
      <c r="AB77" s="105" t="s">
        <v>1258</v>
      </c>
      <c r="AC77" s="168">
        <v>44942</v>
      </c>
      <c r="AD77" s="168"/>
      <c r="AE77" s="105"/>
      <c r="AF77" s="114" t="s">
        <v>390</v>
      </c>
      <c r="AG77" s="102" t="s">
        <v>218</v>
      </c>
    </row>
    <row r="78" spans="1:34">
      <c r="A78" s="103"/>
      <c r="B78" s="271"/>
      <c r="C78" s="119" t="s">
        <v>30</v>
      </c>
      <c r="D78" s="102"/>
      <c r="E78" s="102"/>
      <c r="F78" s="102"/>
      <c r="G78" s="102"/>
      <c r="H78" s="109"/>
      <c r="I78" s="102"/>
      <c r="J78" s="102"/>
      <c r="K78" s="102"/>
      <c r="L78" s="102"/>
      <c r="M78" s="102"/>
      <c r="N78" s="103"/>
      <c r="O78" s="102"/>
      <c r="P78" s="114"/>
      <c r="Q78" s="117">
        <f>SUM(Q76:Q77)</f>
        <v>540000</v>
      </c>
      <c r="R78" s="102"/>
      <c r="S78" s="102"/>
      <c r="T78" s="102"/>
      <c r="U78" s="102"/>
      <c r="V78" s="102"/>
      <c r="W78" s="102"/>
      <c r="X78" s="102"/>
      <c r="Y78" s="102"/>
      <c r="Z78" s="102"/>
      <c r="AA78" s="117">
        <f>SUM(AA76:AA77)</f>
        <v>250000</v>
      </c>
      <c r="AB78" s="102"/>
      <c r="AC78" s="103"/>
      <c r="AD78" s="103"/>
      <c r="AE78" s="102"/>
      <c r="AF78" s="102"/>
      <c r="AG78" s="102"/>
    </row>
    <row r="79" spans="1:34">
      <c r="A79" s="103">
        <f>A77+1</f>
        <v>69</v>
      </c>
      <c r="B79" s="271">
        <v>1</v>
      </c>
      <c r="C79" s="115">
        <v>44936</v>
      </c>
      <c r="D79" s="115">
        <v>44936</v>
      </c>
      <c r="E79" s="109" t="s">
        <v>205</v>
      </c>
      <c r="F79" s="109" t="s">
        <v>31</v>
      </c>
      <c r="G79" s="102" t="s">
        <v>215</v>
      </c>
      <c r="H79" s="140" t="s">
        <v>1278</v>
      </c>
      <c r="I79" s="158" t="s">
        <v>1277</v>
      </c>
      <c r="J79" s="114" t="s">
        <v>1281</v>
      </c>
      <c r="K79" s="102" t="s">
        <v>217</v>
      </c>
      <c r="L79" s="102" t="s">
        <v>211</v>
      </c>
      <c r="M79" s="102" t="s">
        <v>210</v>
      </c>
      <c r="N79" s="103">
        <v>40</v>
      </c>
      <c r="O79" s="102" t="s">
        <v>208</v>
      </c>
      <c r="P79" s="114" t="s">
        <v>331</v>
      </c>
      <c r="Q79" s="108">
        <v>300000</v>
      </c>
      <c r="R79" s="108"/>
      <c r="S79" s="108"/>
      <c r="T79" s="108"/>
      <c r="U79" s="108"/>
      <c r="V79" s="108"/>
      <c r="W79" s="108"/>
      <c r="X79" s="108"/>
      <c r="Y79" s="108"/>
      <c r="Z79" s="108"/>
      <c r="AA79" s="108">
        <v>250000</v>
      </c>
      <c r="AB79" s="105" t="s">
        <v>1276</v>
      </c>
      <c r="AC79" s="168">
        <v>44942</v>
      </c>
      <c r="AD79" s="168"/>
      <c r="AE79" s="105"/>
      <c r="AF79" s="114" t="s">
        <v>390</v>
      </c>
      <c r="AG79" s="114" t="s">
        <v>218</v>
      </c>
    </row>
    <row r="80" spans="1:34">
      <c r="A80" s="103">
        <f>A79+1</f>
        <v>70</v>
      </c>
      <c r="B80" s="271">
        <v>2</v>
      </c>
      <c r="C80" s="115">
        <v>44936</v>
      </c>
      <c r="D80" s="115">
        <v>44936</v>
      </c>
      <c r="E80" s="109" t="s">
        <v>205</v>
      </c>
      <c r="F80" s="109" t="s">
        <v>29</v>
      </c>
      <c r="G80" s="102" t="s">
        <v>215</v>
      </c>
      <c r="H80" s="140" t="s">
        <v>1280</v>
      </c>
      <c r="I80" s="158" t="s">
        <v>1279</v>
      </c>
      <c r="J80" s="114" t="s">
        <v>1281</v>
      </c>
      <c r="K80" s="102" t="s">
        <v>217</v>
      </c>
      <c r="L80" s="102" t="s">
        <v>210</v>
      </c>
      <c r="M80" s="102" t="s">
        <v>211</v>
      </c>
      <c r="N80" s="103">
        <v>40</v>
      </c>
      <c r="O80" s="102" t="s">
        <v>208</v>
      </c>
      <c r="P80" s="114" t="s">
        <v>331</v>
      </c>
      <c r="Q80" s="108">
        <v>300000</v>
      </c>
      <c r="R80" s="108"/>
      <c r="S80" s="108"/>
      <c r="T80" s="108"/>
      <c r="U80" s="108"/>
      <c r="V80" s="108"/>
      <c r="W80" s="108"/>
      <c r="X80" s="108"/>
      <c r="Y80" s="108"/>
      <c r="Z80" s="108"/>
      <c r="AA80" s="108">
        <v>0</v>
      </c>
      <c r="AB80" s="105" t="s">
        <v>1276</v>
      </c>
      <c r="AC80" s="168">
        <v>44942</v>
      </c>
      <c r="AD80" s="168"/>
      <c r="AE80" s="105"/>
      <c r="AF80" s="114" t="s">
        <v>390</v>
      </c>
      <c r="AG80" s="114" t="s">
        <v>218</v>
      </c>
    </row>
    <row r="81" spans="1:33">
      <c r="A81" s="103">
        <f>A80+1</f>
        <v>71</v>
      </c>
      <c r="B81" s="271">
        <v>3</v>
      </c>
      <c r="C81" s="115">
        <v>44936</v>
      </c>
      <c r="D81" s="115">
        <v>44937</v>
      </c>
      <c r="E81" s="114" t="s">
        <v>205</v>
      </c>
      <c r="F81" s="102" t="s">
        <v>31</v>
      </c>
      <c r="G81" s="102" t="s">
        <v>215</v>
      </c>
      <c r="H81" s="109" t="s">
        <v>1216</v>
      </c>
      <c r="I81" s="159" t="s">
        <v>1214</v>
      </c>
      <c r="J81" s="102" t="s">
        <v>1218</v>
      </c>
      <c r="K81" s="102" t="s">
        <v>217</v>
      </c>
      <c r="L81" s="114" t="s">
        <v>211</v>
      </c>
      <c r="M81" s="114" t="s">
        <v>206</v>
      </c>
      <c r="N81" s="103">
        <v>40</v>
      </c>
      <c r="O81" s="102" t="s">
        <v>208</v>
      </c>
      <c r="P81" s="114" t="s">
        <v>1058</v>
      </c>
      <c r="Q81" s="108">
        <v>270000</v>
      </c>
      <c r="R81" s="108"/>
      <c r="S81" s="108"/>
      <c r="T81" s="108"/>
      <c r="U81" s="108"/>
      <c r="V81" s="108"/>
      <c r="W81" s="108"/>
      <c r="X81" s="108"/>
      <c r="Y81" s="108"/>
      <c r="Z81" s="108"/>
      <c r="AA81" s="108">
        <v>125000</v>
      </c>
      <c r="AB81" s="105" t="s">
        <v>1276</v>
      </c>
      <c r="AC81" s="168">
        <v>44942</v>
      </c>
      <c r="AD81" s="168"/>
      <c r="AE81" s="105"/>
      <c r="AF81" s="114" t="s">
        <v>390</v>
      </c>
      <c r="AG81" s="114" t="s">
        <v>218</v>
      </c>
    </row>
    <row r="82" spans="1:33">
      <c r="A82" s="103">
        <f>A81+1</f>
        <v>72</v>
      </c>
      <c r="B82" s="271">
        <v>4</v>
      </c>
      <c r="C82" s="115">
        <v>44936</v>
      </c>
      <c r="D82" s="115">
        <v>44937</v>
      </c>
      <c r="E82" s="114" t="s">
        <v>205</v>
      </c>
      <c r="F82" s="102" t="s">
        <v>31</v>
      </c>
      <c r="G82" s="102" t="s">
        <v>215</v>
      </c>
      <c r="H82" s="109" t="s">
        <v>1217</v>
      </c>
      <c r="I82" s="159" t="s">
        <v>1215</v>
      </c>
      <c r="J82" s="102" t="s">
        <v>1218</v>
      </c>
      <c r="K82" s="102" t="s">
        <v>217</v>
      </c>
      <c r="L82" s="114" t="s">
        <v>211</v>
      </c>
      <c r="M82" s="114" t="s">
        <v>206</v>
      </c>
      <c r="N82" s="103">
        <v>40</v>
      </c>
      <c r="O82" s="102" t="s">
        <v>208</v>
      </c>
      <c r="P82" s="114" t="s">
        <v>1058</v>
      </c>
      <c r="Q82" s="108">
        <v>270000</v>
      </c>
      <c r="R82" s="108"/>
      <c r="S82" s="108"/>
      <c r="T82" s="108"/>
      <c r="U82" s="108"/>
      <c r="V82" s="108"/>
      <c r="W82" s="108"/>
      <c r="X82" s="108"/>
      <c r="Y82" s="108"/>
      <c r="Z82" s="108"/>
      <c r="AA82" s="108">
        <v>125000</v>
      </c>
      <c r="AB82" s="105" t="s">
        <v>1276</v>
      </c>
      <c r="AC82" s="168">
        <v>44942</v>
      </c>
      <c r="AD82" s="168"/>
      <c r="AE82" s="105"/>
      <c r="AF82" s="114" t="s">
        <v>390</v>
      </c>
      <c r="AG82" s="114" t="s">
        <v>218</v>
      </c>
    </row>
    <row r="83" spans="1:33">
      <c r="A83" s="103"/>
      <c r="B83" s="271"/>
      <c r="C83" s="119" t="s">
        <v>30</v>
      </c>
      <c r="D83" s="102"/>
      <c r="E83" s="102"/>
      <c r="F83" s="102"/>
      <c r="G83" s="102"/>
      <c r="H83" s="109"/>
      <c r="I83" s="102"/>
      <c r="J83" s="102"/>
      <c r="K83" s="102"/>
      <c r="L83" s="102"/>
      <c r="M83" s="102"/>
      <c r="N83" s="103"/>
      <c r="O83" s="102"/>
      <c r="P83" s="102"/>
      <c r="Q83" s="117">
        <f>SUM(Q79:Q82)</f>
        <v>1140000</v>
      </c>
      <c r="R83" s="102"/>
      <c r="S83" s="102"/>
      <c r="T83" s="102"/>
      <c r="U83" s="102"/>
      <c r="V83" s="102"/>
      <c r="W83" s="102"/>
      <c r="X83" s="102"/>
      <c r="Y83" s="102"/>
      <c r="Z83" s="102"/>
      <c r="AA83" s="117">
        <f>SUM(AA79:AA82)</f>
        <v>500000</v>
      </c>
      <c r="AB83" s="102"/>
      <c r="AC83" s="103"/>
      <c r="AD83" s="103"/>
      <c r="AE83" s="102"/>
      <c r="AF83" s="102"/>
      <c r="AG83" s="102"/>
    </row>
    <row r="84" spans="1:33">
      <c r="A84" s="103">
        <f>A82+1</f>
        <v>73</v>
      </c>
      <c r="B84" s="271">
        <v>1</v>
      </c>
      <c r="C84" s="115">
        <v>44937</v>
      </c>
      <c r="D84" s="115">
        <v>44937</v>
      </c>
      <c r="E84" s="109" t="s">
        <v>205</v>
      </c>
      <c r="F84" s="109" t="s">
        <v>31</v>
      </c>
      <c r="G84" s="102" t="s">
        <v>215</v>
      </c>
      <c r="H84" s="140" t="s">
        <v>1333</v>
      </c>
      <c r="I84" s="158" t="s">
        <v>1332</v>
      </c>
      <c r="J84" s="114" t="s">
        <v>1334</v>
      </c>
      <c r="K84" s="114" t="s">
        <v>210</v>
      </c>
      <c r="L84" s="102" t="s">
        <v>211</v>
      </c>
      <c r="M84" s="114" t="s">
        <v>1344</v>
      </c>
      <c r="N84" s="103">
        <v>50</v>
      </c>
      <c r="O84" s="102" t="s">
        <v>208</v>
      </c>
      <c r="P84" s="114" t="s">
        <v>1337</v>
      </c>
      <c r="Q84" s="108">
        <v>400000</v>
      </c>
      <c r="R84" s="108"/>
      <c r="S84" s="108"/>
      <c r="T84" s="108"/>
      <c r="U84" s="108"/>
      <c r="V84" s="108"/>
      <c r="W84" s="108"/>
      <c r="X84" s="108"/>
      <c r="Y84" s="108"/>
      <c r="Z84" s="108"/>
      <c r="AA84" s="108">
        <v>300000</v>
      </c>
      <c r="AB84" s="105" t="s">
        <v>1338</v>
      </c>
      <c r="AC84" s="168">
        <v>44942</v>
      </c>
      <c r="AD84" s="168"/>
      <c r="AE84" s="105"/>
      <c r="AF84" s="114" t="s">
        <v>390</v>
      </c>
      <c r="AG84" s="114" t="s">
        <v>218</v>
      </c>
    </row>
    <row r="85" spans="1:33">
      <c r="A85" s="103">
        <f>A84+1</f>
        <v>74</v>
      </c>
      <c r="B85" s="271">
        <v>2</v>
      </c>
      <c r="C85" s="115">
        <v>44937</v>
      </c>
      <c r="D85" s="115">
        <v>44937</v>
      </c>
      <c r="E85" s="109" t="s">
        <v>205</v>
      </c>
      <c r="F85" s="109" t="s">
        <v>29</v>
      </c>
      <c r="G85" s="102" t="s">
        <v>215</v>
      </c>
      <c r="H85" s="140" t="s">
        <v>1336</v>
      </c>
      <c r="I85" s="158" t="s">
        <v>1335</v>
      </c>
      <c r="J85" s="114" t="s">
        <v>1334</v>
      </c>
      <c r="K85" s="114" t="s">
        <v>210</v>
      </c>
      <c r="L85" s="114" t="s">
        <v>1344</v>
      </c>
      <c r="M85" s="102" t="s">
        <v>211</v>
      </c>
      <c r="N85" s="103">
        <v>50</v>
      </c>
      <c r="O85" s="102" t="s">
        <v>208</v>
      </c>
      <c r="P85" s="114" t="s">
        <v>1337</v>
      </c>
      <c r="Q85" s="108">
        <v>400000</v>
      </c>
      <c r="R85" s="108"/>
      <c r="S85" s="108"/>
      <c r="T85" s="108"/>
      <c r="U85" s="108"/>
      <c r="V85" s="108"/>
      <c r="W85" s="108"/>
      <c r="X85" s="108"/>
      <c r="Y85" s="108"/>
      <c r="Z85" s="108"/>
      <c r="AA85" s="108">
        <v>0</v>
      </c>
      <c r="AB85" s="105" t="s">
        <v>1338</v>
      </c>
      <c r="AC85" s="168">
        <v>44942</v>
      </c>
      <c r="AD85" s="168"/>
      <c r="AE85" s="105"/>
      <c r="AF85" s="114" t="s">
        <v>390</v>
      </c>
      <c r="AG85" s="114" t="s">
        <v>218</v>
      </c>
    </row>
    <row r="86" spans="1:33">
      <c r="A86" s="103"/>
      <c r="B86" s="271"/>
      <c r="C86" s="119" t="s">
        <v>30</v>
      </c>
      <c r="D86" s="102"/>
      <c r="E86" s="102"/>
      <c r="F86" s="102"/>
      <c r="G86" s="102"/>
      <c r="H86" s="109"/>
      <c r="I86" s="102"/>
      <c r="J86" s="102"/>
      <c r="K86" s="102"/>
      <c r="L86" s="102"/>
      <c r="M86" s="102"/>
      <c r="N86" s="103"/>
      <c r="O86" s="102"/>
      <c r="P86" s="102"/>
      <c r="Q86" s="117">
        <f>SUM(Q84:Q85)</f>
        <v>800000</v>
      </c>
      <c r="R86" s="102"/>
      <c r="S86" s="102"/>
      <c r="T86" s="102"/>
      <c r="U86" s="102"/>
      <c r="V86" s="102"/>
      <c r="W86" s="102"/>
      <c r="X86" s="102"/>
      <c r="Y86" s="102"/>
      <c r="Z86" s="102"/>
      <c r="AA86" s="117">
        <f>SUM(AA84:AA85)</f>
        <v>300000</v>
      </c>
      <c r="AB86" s="102"/>
      <c r="AC86" s="103"/>
      <c r="AD86" s="103"/>
      <c r="AE86" s="102"/>
      <c r="AF86" s="102"/>
      <c r="AG86" s="102"/>
    </row>
    <row r="87" spans="1:33">
      <c r="A87" s="103">
        <f>A85+1</f>
        <v>75</v>
      </c>
      <c r="B87" s="271">
        <v>1</v>
      </c>
      <c r="C87" s="115">
        <v>44937</v>
      </c>
      <c r="D87" s="115">
        <v>44938</v>
      </c>
      <c r="E87" s="109" t="s">
        <v>205</v>
      </c>
      <c r="F87" s="109" t="s">
        <v>31</v>
      </c>
      <c r="G87" s="114" t="s">
        <v>212</v>
      </c>
      <c r="H87" s="140" t="s">
        <v>1370</v>
      </c>
      <c r="I87" s="158" t="s">
        <v>1369</v>
      </c>
      <c r="J87" s="114" t="s">
        <v>1371</v>
      </c>
      <c r="K87" s="114" t="s">
        <v>206</v>
      </c>
      <c r="L87" s="102" t="s">
        <v>211</v>
      </c>
      <c r="M87" s="102" t="s">
        <v>210</v>
      </c>
      <c r="N87" s="103">
        <v>40</v>
      </c>
      <c r="O87" s="102" t="s">
        <v>208</v>
      </c>
      <c r="P87" s="114" t="s">
        <v>1374</v>
      </c>
      <c r="Q87" s="108">
        <v>350000</v>
      </c>
      <c r="R87" s="108"/>
      <c r="S87" s="108"/>
      <c r="T87" s="108"/>
      <c r="U87" s="108"/>
      <c r="V87" s="108"/>
      <c r="W87" s="108"/>
      <c r="X87" s="108"/>
      <c r="Y87" s="108"/>
      <c r="Z87" s="108"/>
      <c r="AA87" s="108">
        <v>250000</v>
      </c>
      <c r="AB87" s="105" t="s">
        <v>1375</v>
      </c>
      <c r="AC87" s="168">
        <v>44942</v>
      </c>
      <c r="AD87" s="168"/>
      <c r="AE87" s="105"/>
      <c r="AF87" s="114" t="s">
        <v>390</v>
      </c>
      <c r="AG87" s="114" t="s">
        <v>218</v>
      </c>
    </row>
    <row r="88" spans="1:33">
      <c r="A88" s="103">
        <f>A87+1</f>
        <v>76</v>
      </c>
      <c r="B88" s="271">
        <v>2</v>
      </c>
      <c r="C88" s="115">
        <v>44937</v>
      </c>
      <c r="D88" s="115">
        <v>44938</v>
      </c>
      <c r="E88" s="109" t="s">
        <v>205</v>
      </c>
      <c r="F88" s="109" t="s">
        <v>29</v>
      </c>
      <c r="G88" s="114" t="s">
        <v>215</v>
      </c>
      <c r="H88" s="140" t="s">
        <v>1373</v>
      </c>
      <c r="I88" s="158" t="s">
        <v>1372</v>
      </c>
      <c r="J88" s="114" t="s">
        <v>1371</v>
      </c>
      <c r="K88" s="114" t="s">
        <v>206</v>
      </c>
      <c r="L88" s="102" t="s">
        <v>210</v>
      </c>
      <c r="M88" s="102" t="s">
        <v>211</v>
      </c>
      <c r="N88" s="103">
        <v>40</v>
      </c>
      <c r="O88" s="102" t="s">
        <v>208</v>
      </c>
      <c r="P88" s="114" t="s">
        <v>1374</v>
      </c>
      <c r="Q88" s="108">
        <v>300000</v>
      </c>
      <c r="R88" s="108"/>
      <c r="S88" s="108"/>
      <c r="T88" s="108"/>
      <c r="U88" s="108"/>
      <c r="V88" s="108"/>
      <c r="W88" s="108"/>
      <c r="X88" s="108"/>
      <c r="Y88" s="108"/>
      <c r="Z88" s="108"/>
      <c r="AA88" s="108">
        <v>0</v>
      </c>
      <c r="AB88" s="105" t="s">
        <v>1375</v>
      </c>
      <c r="AC88" s="168">
        <v>44942</v>
      </c>
      <c r="AD88" s="168"/>
      <c r="AE88" s="105"/>
      <c r="AF88" s="114" t="s">
        <v>390</v>
      </c>
      <c r="AG88" s="114" t="s">
        <v>218</v>
      </c>
    </row>
    <row r="89" spans="1:33">
      <c r="A89" s="103"/>
      <c r="B89" s="271"/>
      <c r="C89" s="119" t="s">
        <v>30</v>
      </c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3"/>
      <c r="O89" s="102"/>
      <c r="P89" s="102"/>
      <c r="Q89" s="117">
        <f>SUM(Q87:Q88)</f>
        <v>650000</v>
      </c>
      <c r="R89" s="102"/>
      <c r="S89" s="102"/>
      <c r="T89" s="102"/>
      <c r="U89" s="102"/>
      <c r="V89" s="102"/>
      <c r="W89" s="102"/>
      <c r="X89" s="102"/>
      <c r="Y89" s="102"/>
      <c r="Z89" s="102"/>
      <c r="AA89" s="117">
        <f>SUM(AA87:AA88)</f>
        <v>250000</v>
      </c>
      <c r="AB89" s="102"/>
      <c r="AC89" s="103"/>
      <c r="AD89" s="103"/>
      <c r="AE89" s="102"/>
      <c r="AF89" s="102"/>
      <c r="AG89" s="102"/>
    </row>
    <row r="90" spans="1:33">
      <c r="A90" s="103">
        <f>A88+1</f>
        <v>77</v>
      </c>
      <c r="B90" s="271">
        <v>1</v>
      </c>
      <c r="C90" s="115">
        <v>44939</v>
      </c>
      <c r="D90" s="115">
        <v>44939</v>
      </c>
      <c r="E90" s="109" t="s">
        <v>205</v>
      </c>
      <c r="F90" s="109" t="s">
        <v>31</v>
      </c>
      <c r="G90" s="114" t="s">
        <v>215</v>
      </c>
      <c r="H90" s="140" t="s">
        <v>1336</v>
      </c>
      <c r="I90" s="158" t="s">
        <v>1335</v>
      </c>
      <c r="J90" s="114" t="s">
        <v>1513</v>
      </c>
      <c r="K90" s="114" t="s">
        <v>217</v>
      </c>
      <c r="L90" s="102" t="s">
        <v>211</v>
      </c>
      <c r="M90" s="102" t="s">
        <v>1514</v>
      </c>
      <c r="N90" s="103">
        <v>98</v>
      </c>
      <c r="O90" s="102" t="s">
        <v>208</v>
      </c>
      <c r="P90" s="114" t="s">
        <v>1515</v>
      </c>
      <c r="Q90" s="108">
        <v>650000</v>
      </c>
      <c r="R90" s="108"/>
      <c r="S90" s="108"/>
      <c r="T90" s="108"/>
      <c r="U90" s="108"/>
      <c r="V90" s="108"/>
      <c r="W90" s="108"/>
      <c r="X90" s="108"/>
      <c r="Y90" s="108"/>
      <c r="Z90" s="108"/>
      <c r="AA90" s="108">
        <v>400000</v>
      </c>
      <c r="AB90" s="105" t="s">
        <v>1520</v>
      </c>
      <c r="AC90" s="168">
        <v>44946</v>
      </c>
      <c r="AD90" s="168"/>
      <c r="AE90" s="105"/>
      <c r="AF90" s="114" t="s">
        <v>390</v>
      </c>
      <c r="AG90" s="114" t="s">
        <v>226</v>
      </c>
    </row>
    <row r="91" spans="1:33">
      <c r="A91" s="103">
        <f>A90+1</f>
        <v>78</v>
      </c>
      <c r="B91" s="271">
        <v>2</v>
      </c>
      <c r="C91" s="115">
        <v>44939</v>
      </c>
      <c r="D91" s="115">
        <v>44939</v>
      </c>
      <c r="E91" s="109" t="s">
        <v>205</v>
      </c>
      <c r="F91" s="109" t="s">
        <v>29</v>
      </c>
      <c r="G91" s="114" t="s">
        <v>215</v>
      </c>
      <c r="H91" s="140" t="s">
        <v>1512</v>
      </c>
      <c r="I91" s="158" t="s">
        <v>1511</v>
      </c>
      <c r="J91" s="114" t="s">
        <v>1513</v>
      </c>
      <c r="K91" s="114" t="s">
        <v>217</v>
      </c>
      <c r="L91" s="102" t="s">
        <v>1514</v>
      </c>
      <c r="M91" s="102" t="s">
        <v>211</v>
      </c>
      <c r="N91" s="103">
        <v>98</v>
      </c>
      <c r="O91" s="102" t="s">
        <v>208</v>
      </c>
      <c r="P91" s="114" t="s">
        <v>1515</v>
      </c>
      <c r="Q91" s="108">
        <v>650000</v>
      </c>
      <c r="R91" s="108"/>
      <c r="S91" s="108"/>
      <c r="T91" s="108"/>
      <c r="U91" s="108"/>
      <c r="V91" s="108"/>
      <c r="W91" s="108"/>
      <c r="X91" s="108"/>
      <c r="Y91" s="108"/>
      <c r="Z91" s="108"/>
      <c r="AA91" s="108">
        <v>0</v>
      </c>
      <c r="AB91" s="105" t="s">
        <v>1520</v>
      </c>
      <c r="AC91" s="168">
        <v>44946</v>
      </c>
      <c r="AD91" s="168"/>
      <c r="AE91" s="105"/>
      <c r="AF91" s="114" t="s">
        <v>390</v>
      </c>
      <c r="AG91" s="114" t="s">
        <v>226</v>
      </c>
    </row>
    <row r="92" spans="1:33">
      <c r="A92" s="103">
        <f>A91+1</f>
        <v>79</v>
      </c>
      <c r="B92" s="271">
        <v>3</v>
      </c>
      <c r="C92" s="115">
        <v>44939</v>
      </c>
      <c r="D92" s="115">
        <v>44939</v>
      </c>
      <c r="E92" s="109" t="s">
        <v>205</v>
      </c>
      <c r="F92" s="109" t="s">
        <v>31</v>
      </c>
      <c r="G92" s="114" t="s">
        <v>215</v>
      </c>
      <c r="H92" s="140" t="s">
        <v>1518</v>
      </c>
      <c r="I92" s="158" t="s">
        <v>1516</v>
      </c>
      <c r="J92" s="114" t="s">
        <v>1281</v>
      </c>
      <c r="K92" s="114" t="s">
        <v>217</v>
      </c>
      <c r="L92" s="102" t="s">
        <v>211</v>
      </c>
      <c r="M92" s="114" t="s">
        <v>210</v>
      </c>
      <c r="N92" s="103">
        <v>40</v>
      </c>
      <c r="O92" s="114" t="s">
        <v>208</v>
      </c>
      <c r="P92" s="114" t="s">
        <v>331</v>
      </c>
      <c r="Q92" s="108">
        <v>300000</v>
      </c>
      <c r="R92" s="108"/>
      <c r="S92" s="108"/>
      <c r="T92" s="108"/>
      <c r="U92" s="108"/>
      <c r="V92" s="108"/>
      <c r="W92" s="108"/>
      <c r="X92" s="108"/>
      <c r="Y92" s="108"/>
      <c r="Z92" s="108"/>
      <c r="AA92" s="108">
        <v>250000</v>
      </c>
      <c r="AB92" s="105" t="s">
        <v>1520</v>
      </c>
      <c r="AC92" s="168">
        <v>44946</v>
      </c>
      <c r="AD92" s="168"/>
      <c r="AE92" s="105"/>
      <c r="AF92" s="114" t="s">
        <v>390</v>
      </c>
      <c r="AG92" s="114" t="s">
        <v>218</v>
      </c>
    </row>
    <row r="93" spans="1:33">
      <c r="A93" s="103">
        <f>A92+1</f>
        <v>80</v>
      </c>
      <c r="B93" s="271">
        <v>4</v>
      </c>
      <c r="C93" s="115">
        <v>44939</v>
      </c>
      <c r="D93" s="115">
        <v>44939</v>
      </c>
      <c r="E93" s="109" t="s">
        <v>205</v>
      </c>
      <c r="F93" s="109" t="s">
        <v>29</v>
      </c>
      <c r="G93" s="114" t="s">
        <v>215</v>
      </c>
      <c r="H93" s="140" t="s">
        <v>1519</v>
      </c>
      <c r="I93" s="158" t="s">
        <v>1517</v>
      </c>
      <c r="J93" s="114" t="s">
        <v>1281</v>
      </c>
      <c r="K93" s="114" t="s">
        <v>217</v>
      </c>
      <c r="L93" s="114" t="s">
        <v>210</v>
      </c>
      <c r="M93" s="102" t="s">
        <v>211</v>
      </c>
      <c r="N93" s="103">
        <v>40</v>
      </c>
      <c r="O93" s="114" t="s">
        <v>208</v>
      </c>
      <c r="P93" s="114" t="s">
        <v>331</v>
      </c>
      <c r="Q93" s="108">
        <v>300000</v>
      </c>
      <c r="R93" s="108"/>
      <c r="S93" s="108"/>
      <c r="T93" s="108"/>
      <c r="U93" s="108"/>
      <c r="V93" s="108"/>
      <c r="W93" s="108"/>
      <c r="X93" s="108"/>
      <c r="Y93" s="108"/>
      <c r="Z93" s="108"/>
      <c r="AA93" s="108">
        <v>0</v>
      </c>
      <c r="AB93" s="105" t="s">
        <v>1520</v>
      </c>
      <c r="AC93" s="168">
        <v>44946</v>
      </c>
      <c r="AD93" s="168"/>
      <c r="AE93" s="105"/>
      <c r="AF93" s="114" t="s">
        <v>390</v>
      </c>
      <c r="AG93" s="114" t="s">
        <v>218</v>
      </c>
    </row>
    <row r="94" spans="1:33">
      <c r="A94" s="103">
        <f>A93+1</f>
        <v>81</v>
      </c>
      <c r="B94" s="271">
        <v>5</v>
      </c>
      <c r="C94" s="115">
        <v>44939</v>
      </c>
      <c r="D94" s="115">
        <v>44939</v>
      </c>
      <c r="E94" s="102" t="s">
        <v>205</v>
      </c>
      <c r="F94" s="102" t="s">
        <v>29</v>
      </c>
      <c r="G94" s="114" t="s">
        <v>272</v>
      </c>
      <c r="H94" s="140" t="s">
        <v>1292</v>
      </c>
      <c r="I94" s="158" t="s">
        <v>1291</v>
      </c>
      <c r="J94" s="102" t="s">
        <v>1064</v>
      </c>
      <c r="K94" s="102" t="s">
        <v>216</v>
      </c>
      <c r="L94" s="102" t="s">
        <v>210</v>
      </c>
      <c r="M94" s="102" t="s">
        <v>207</v>
      </c>
      <c r="N94" s="103">
        <v>40</v>
      </c>
      <c r="O94" s="102" t="s">
        <v>208</v>
      </c>
      <c r="P94" s="114" t="s">
        <v>273</v>
      </c>
      <c r="Q94" s="108">
        <v>300000</v>
      </c>
      <c r="R94" s="108"/>
      <c r="S94" s="108"/>
      <c r="T94" s="108"/>
      <c r="U94" s="108"/>
      <c r="V94" s="108"/>
      <c r="W94" s="108"/>
      <c r="X94" s="108"/>
      <c r="Y94" s="108"/>
      <c r="Z94" s="108"/>
      <c r="AA94" s="108">
        <v>150000</v>
      </c>
      <c r="AB94" s="105" t="s">
        <v>1520</v>
      </c>
      <c r="AC94" s="168">
        <v>44946</v>
      </c>
      <c r="AD94" s="168"/>
      <c r="AE94" s="105"/>
      <c r="AF94" s="114" t="s">
        <v>390</v>
      </c>
      <c r="AG94" s="114" t="s">
        <v>218</v>
      </c>
    </row>
    <row r="95" spans="1:33">
      <c r="A95" s="103"/>
      <c r="B95" s="271"/>
      <c r="C95" s="119" t="s">
        <v>30</v>
      </c>
      <c r="D95" s="102"/>
      <c r="E95" s="102"/>
      <c r="F95" s="102"/>
      <c r="G95" s="102"/>
      <c r="H95" s="109"/>
      <c r="I95" s="102"/>
      <c r="J95" s="102"/>
      <c r="K95" s="102"/>
      <c r="L95" s="102"/>
      <c r="M95" s="102"/>
      <c r="N95" s="103"/>
      <c r="O95" s="102"/>
      <c r="P95" s="102"/>
      <c r="Q95" s="151">
        <f>SUM(Q90:Q94)</f>
        <v>2200000</v>
      </c>
      <c r="R95" s="108"/>
      <c r="S95" s="108"/>
      <c r="T95" s="108"/>
      <c r="U95" s="108"/>
      <c r="V95" s="108"/>
      <c r="W95" s="108"/>
      <c r="X95" s="108"/>
      <c r="Y95" s="108"/>
      <c r="Z95" s="108"/>
      <c r="AA95" s="151">
        <f>SUM(AA90:AA94)</f>
        <v>800000</v>
      </c>
      <c r="AB95" s="102"/>
      <c r="AC95" s="103"/>
      <c r="AD95" s="103"/>
      <c r="AE95" s="102"/>
      <c r="AF95" s="102"/>
      <c r="AG95" s="102"/>
    </row>
    <row r="96" spans="1:33">
      <c r="A96" s="103">
        <f>A94+1</f>
        <v>82</v>
      </c>
      <c r="B96" s="271">
        <v>1</v>
      </c>
      <c r="C96" s="115">
        <v>44939</v>
      </c>
      <c r="D96" s="115">
        <v>44942</v>
      </c>
      <c r="E96" s="102" t="s">
        <v>205</v>
      </c>
      <c r="F96" s="102" t="s">
        <v>31</v>
      </c>
      <c r="G96" s="102" t="s">
        <v>215</v>
      </c>
      <c r="H96" s="140" t="s">
        <v>1429</v>
      </c>
      <c r="I96" s="158" t="s">
        <v>1428</v>
      </c>
      <c r="J96" s="102" t="s">
        <v>1430</v>
      </c>
      <c r="K96" s="102" t="s">
        <v>216</v>
      </c>
      <c r="L96" s="114" t="s">
        <v>314</v>
      </c>
      <c r="M96" s="114" t="s">
        <v>213</v>
      </c>
      <c r="N96" s="103">
        <v>800</v>
      </c>
      <c r="O96" s="102" t="s">
        <v>208</v>
      </c>
      <c r="P96" s="114" t="s">
        <v>1431</v>
      </c>
      <c r="Q96" s="108">
        <v>2200000</v>
      </c>
      <c r="R96" s="108"/>
      <c r="S96" s="108"/>
      <c r="T96" s="108"/>
      <c r="U96" s="108"/>
      <c r="V96" s="108"/>
      <c r="W96" s="108"/>
      <c r="X96" s="108"/>
      <c r="Y96" s="108"/>
      <c r="Z96" s="108"/>
      <c r="AA96" s="108">
        <v>1600000</v>
      </c>
      <c r="AB96" s="105" t="s">
        <v>1550</v>
      </c>
      <c r="AC96" s="168">
        <v>44946</v>
      </c>
      <c r="AD96" s="168"/>
      <c r="AE96" s="105"/>
      <c r="AF96" s="114" t="s">
        <v>390</v>
      </c>
      <c r="AG96" s="114" t="s">
        <v>226</v>
      </c>
    </row>
    <row r="97" spans="1:34">
      <c r="A97" s="103">
        <f>A96+1</f>
        <v>83</v>
      </c>
      <c r="B97" s="273">
        <v>2</v>
      </c>
      <c r="C97" s="115">
        <v>44939</v>
      </c>
      <c r="D97" s="115">
        <v>44942</v>
      </c>
      <c r="E97" s="102" t="s">
        <v>205</v>
      </c>
      <c r="F97" s="102" t="s">
        <v>31</v>
      </c>
      <c r="G97" s="102" t="s">
        <v>215</v>
      </c>
      <c r="H97" s="140" t="s">
        <v>1387</v>
      </c>
      <c r="I97" s="158" t="s">
        <v>1380</v>
      </c>
      <c r="J97" s="102" t="s">
        <v>1393</v>
      </c>
      <c r="K97" s="102" t="s">
        <v>223</v>
      </c>
      <c r="L97" s="114" t="s">
        <v>314</v>
      </c>
      <c r="M97" s="102" t="s">
        <v>1396</v>
      </c>
      <c r="N97" s="103">
        <v>851</v>
      </c>
      <c r="O97" s="102" t="s">
        <v>208</v>
      </c>
      <c r="P97" s="152" t="s">
        <v>1121</v>
      </c>
      <c r="Q97" s="108">
        <v>2500000</v>
      </c>
      <c r="R97" s="108"/>
      <c r="S97" s="108"/>
      <c r="T97" s="108"/>
      <c r="U97" s="108"/>
      <c r="V97" s="108"/>
      <c r="W97" s="108"/>
      <c r="X97" s="108"/>
      <c r="Y97" s="108"/>
      <c r="Z97" s="108"/>
      <c r="AA97" s="108">
        <v>1650000</v>
      </c>
      <c r="AB97" s="105" t="s">
        <v>1550</v>
      </c>
      <c r="AC97" s="168">
        <v>44946</v>
      </c>
      <c r="AD97" s="168"/>
      <c r="AE97" s="105"/>
      <c r="AF97" s="114" t="s">
        <v>390</v>
      </c>
      <c r="AG97" s="114" t="s">
        <v>226</v>
      </c>
      <c r="AH97"/>
    </row>
    <row r="98" spans="1:34">
      <c r="A98" s="103">
        <f>A97+1</f>
        <v>84</v>
      </c>
      <c r="B98" s="271">
        <v>3</v>
      </c>
      <c r="C98" s="115">
        <v>44939</v>
      </c>
      <c r="D98" s="115">
        <v>44942</v>
      </c>
      <c r="E98" s="102" t="s">
        <v>205</v>
      </c>
      <c r="F98" s="102" t="s">
        <v>31</v>
      </c>
      <c r="G98" s="102" t="s">
        <v>215</v>
      </c>
      <c r="H98" s="140" t="s">
        <v>1416</v>
      </c>
      <c r="I98" s="158" t="s">
        <v>1404</v>
      </c>
      <c r="J98" s="102" t="s">
        <v>1422</v>
      </c>
      <c r="K98" s="102" t="s">
        <v>223</v>
      </c>
      <c r="L98" s="114" t="s">
        <v>369</v>
      </c>
      <c r="M98" s="102" t="s">
        <v>1426</v>
      </c>
      <c r="N98" s="103">
        <v>781</v>
      </c>
      <c r="O98" s="102" t="s">
        <v>208</v>
      </c>
      <c r="P98" s="152" t="s">
        <v>1121</v>
      </c>
      <c r="Q98" s="108">
        <v>2400000</v>
      </c>
      <c r="R98" s="108"/>
      <c r="S98" s="108"/>
      <c r="T98" s="108"/>
      <c r="U98" s="108"/>
      <c r="V98" s="108"/>
      <c r="W98" s="108"/>
      <c r="X98" s="108"/>
      <c r="Y98" s="108"/>
      <c r="Z98" s="108"/>
      <c r="AA98" s="108">
        <v>1600000</v>
      </c>
      <c r="AB98" s="105" t="s">
        <v>1550</v>
      </c>
      <c r="AC98" s="168">
        <v>44946</v>
      </c>
      <c r="AD98" s="168"/>
      <c r="AE98" s="105"/>
      <c r="AF98" s="114" t="s">
        <v>390</v>
      </c>
      <c r="AG98" s="114" t="s">
        <v>226</v>
      </c>
      <c r="AH98"/>
    </row>
    <row r="99" spans="1:34">
      <c r="A99" s="103">
        <f>A98+1</f>
        <v>85</v>
      </c>
      <c r="B99" s="273">
        <v>4</v>
      </c>
      <c r="C99" s="115">
        <v>44939</v>
      </c>
      <c r="D99" s="115">
        <v>44942</v>
      </c>
      <c r="E99" s="102" t="s">
        <v>205</v>
      </c>
      <c r="F99" s="102" t="s">
        <v>31</v>
      </c>
      <c r="G99" s="102" t="s">
        <v>215</v>
      </c>
      <c r="H99" s="140" t="s">
        <v>1417</v>
      </c>
      <c r="I99" s="158" t="s">
        <v>1405</v>
      </c>
      <c r="J99" s="102" t="s">
        <v>1422</v>
      </c>
      <c r="K99" s="102" t="s">
        <v>223</v>
      </c>
      <c r="L99" s="114" t="s">
        <v>369</v>
      </c>
      <c r="M99" s="102" t="s">
        <v>213</v>
      </c>
      <c r="N99" s="103">
        <v>800</v>
      </c>
      <c r="O99" s="102" t="s">
        <v>208</v>
      </c>
      <c r="P99" s="152" t="s">
        <v>1121</v>
      </c>
      <c r="Q99" s="108">
        <v>2200000</v>
      </c>
      <c r="R99" s="108"/>
      <c r="S99" s="108"/>
      <c r="T99" s="108"/>
      <c r="U99" s="108"/>
      <c r="V99" s="108"/>
      <c r="W99" s="108"/>
      <c r="X99" s="108"/>
      <c r="Y99" s="108"/>
      <c r="Z99" s="108"/>
      <c r="AA99" s="108">
        <v>1600000</v>
      </c>
      <c r="AB99" s="105" t="s">
        <v>1550</v>
      </c>
      <c r="AC99" s="168">
        <v>44946</v>
      </c>
      <c r="AD99" s="168"/>
      <c r="AE99" s="105"/>
      <c r="AF99" s="114" t="s">
        <v>390</v>
      </c>
      <c r="AG99" s="114" t="s">
        <v>226</v>
      </c>
      <c r="AH99"/>
    </row>
    <row r="100" spans="1:34">
      <c r="A100" s="103"/>
      <c r="B100" s="271"/>
      <c r="C100" s="119" t="s">
        <v>30</v>
      </c>
      <c r="D100" s="102"/>
      <c r="E100" s="102"/>
      <c r="F100" s="102"/>
      <c r="G100" s="102"/>
      <c r="H100" s="109"/>
      <c r="I100" s="102"/>
      <c r="J100" s="102"/>
      <c r="K100" s="102"/>
      <c r="L100" s="102"/>
      <c r="M100" s="102"/>
      <c r="N100" s="103"/>
      <c r="O100" s="102"/>
      <c r="P100" s="102"/>
      <c r="Q100" s="151">
        <f>SUM(Q96:Q99)</f>
        <v>9300000</v>
      </c>
      <c r="R100" s="108"/>
      <c r="S100" s="108"/>
      <c r="T100" s="108"/>
      <c r="U100" s="108"/>
      <c r="V100" s="108"/>
      <c r="W100" s="108"/>
      <c r="X100" s="108"/>
      <c r="Y100" s="108"/>
      <c r="Z100" s="108"/>
      <c r="AA100" s="151">
        <f>SUM(AA96:AA99)</f>
        <v>6450000</v>
      </c>
      <c r="AB100" s="102"/>
      <c r="AC100" s="103"/>
      <c r="AD100" s="103"/>
      <c r="AE100" s="102"/>
      <c r="AF100" s="102"/>
      <c r="AG100" s="102"/>
    </row>
    <row r="101" spans="1:34">
      <c r="A101" s="103">
        <f>A99+1</f>
        <v>86</v>
      </c>
      <c r="B101" s="271">
        <v>1</v>
      </c>
      <c r="C101" s="115">
        <v>44942</v>
      </c>
      <c r="D101" s="115">
        <v>44942</v>
      </c>
      <c r="E101" s="109" t="s">
        <v>205</v>
      </c>
      <c r="F101" s="109" t="s">
        <v>31</v>
      </c>
      <c r="G101" s="102" t="s">
        <v>215</v>
      </c>
      <c r="H101" s="140" t="s">
        <v>1280</v>
      </c>
      <c r="I101" s="158" t="s">
        <v>1584</v>
      </c>
      <c r="J101" s="102" t="s">
        <v>1587</v>
      </c>
      <c r="K101" s="109" t="s">
        <v>210</v>
      </c>
      <c r="L101" s="102" t="s">
        <v>211</v>
      </c>
      <c r="M101" s="102" t="s">
        <v>1588</v>
      </c>
      <c r="N101" s="103">
        <v>40</v>
      </c>
      <c r="O101" s="102" t="s">
        <v>208</v>
      </c>
      <c r="P101" s="195" t="s">
        <v>1589</v>
      </c>
      <c r="Q101" s="141">
        <v>300000</v>
      </c>
      <c r="R101" s="141"/>
      <c r="S101" s="141"/>
      <c r="T101" s="141"/>
      <c r="U101" s="141"/>
      <c r="V101" s="141"/>
      <c r="W101" s="141"/>
      <c r="X101" s="141"/>
      <c r="Y101" s="141"/>
      <c r="Z101" s="141"/>
      <c r="AA101" s="141">
        <f>250000+75000</f>
        <v>325000</v>
      </c>
      <c r="AB101" s="105" t="s">
        <v>1590</v>
      </c>
      <c r="AC101" s="168">
        <v>44946</v>
      </c>
      <c r="AD101" s="168"/>
      <c r="AE101" s="105"/>
      <c r="AF101" s="114" t="s">
        <v>390</v>
      </c>
      <c r="AG101" s="140" t="s">
        <v>218</v>
      </c>
    </row>
    <row r="102" spans="1:34">
      <c r="A102" s="103">
        <f>A101+1</f>
        <v>87</v>
      </c>
      <c r="B102" s="271">
        <v>2</v>
      </c>
      <c r="C102" s="115">
        <v>44942</v>
      </c>
      <c r="D102" s="115">
        <v>44942</v>
      </c>
      <c r="E102" s="109" t="s">
        <v>205</v>
      </c>
      <c r="F102" s="109" t="s">
        <v>29</v>
      </c>
      <c r="G102" s="109" t="s">
        <v>243</v>
      </c>
      <c r="H102" s="140" t="s">
        <v>1586</v>
      </c>
      <c r="I102" s="158" t="s">
        <v>1585</v>
      </c>
      <c r="J102" s="102" t="s">
        <v>1587</v>
      </c>
      <c r="K102" s="109" t="s">
        <v>210</v>
      </c>
      <c r="L102" s="102" t="s">
        <v>1588</v>
      </c>
      <c r="M102" s="102" t="s">
        <v>211</v>
      </c>
      <c r="N102" s="103">
        <v>40</v>
      </c>
      <c r="O102" s="102" t="s">
        <v>208</v>
      </c>
      <c r="P102" s="195" t="s">
        <v>1589</v>
      </c>
      <c r="Q102" s="141">
        <v>300000</v>
      </c>
      <c r="R102" s="141"/>
      <c r="S102" s="141"/>
      <c r="T102" s="141"/>
      <c r="U102" s="141"/>
      <c r="V102" s="141"/>
      <c r="W102" s="141"/>
      <c r="X102" s="141"/>
      <c r="Y102" s="141"/>
      <c r="Z102" s="141"/>
      <c r="AA102" s="141">
        <v>0</v>
      </c>
      <c r="AB102" s="105" t="s">
        <v>1590</v>
      </c>
      <c r="AC102" s="168">
        <v>44946</v>
      </c>
      <c r="AD102" s="168"/>
      <c r="AE102" s="105"/>
      <c r="AF102" s="114" t="s">
        <v>390</v>
      </c>
      <c r="AG102" s="140" t="s">
        <v>218</v>
      </c>
    </row>
    <row r="103" spans="1:34">
      <c r="A103" s="103"/>
      <c r="B103" s="271"/>
      <c r="C103" s="119" t="s">
        <v>30</v>
      </c>
      <c r="D103" s="102"/>
      <c r="E103" s="102"/>
      <c r="F103" s="102"/>
      <c r="G103" s="102"/>
      <c r="H103" s="109"/>
      <c r="I103" s="102"/>
      <c r="J103" s="102"/>
      <c r="K103" s="102"/>
      <c r="L103" s="102"/>
      <c r="M103" s="102"/>
      <c r="N103" s="103"/>
      <c r="O103" s="102"/>
      <c r="P103" s="102"/>
      <c r="Q103" s="107">
        <f>SUM(Q101:Q102)</f>
        <v>600000</v>
      </c>
      <c r="R103" s="102"/>
      <c r="S103" s="102"/>
      <c r="T103" s="102"/>
      <c r="U103" s="102"/>
      <c r="V103" s="102"/>
      <c r="W103" s="102"/>
      <c r="X103" s="102"/>
      <c r="Y103" s="102"/>
      <c r="Z103" s="102"/>
      <c r="AA103" s="107">
        <f>SUM(AA101:AA102)</f>
        <v>325000</v>
      </c>
      <c r="AB103" s="102"/>
      <c r="AC103" s="103"/>
      <c r="AD103" s="103"/>
      <c r="AE103" s="102"/>
      <c r="AF103" s="102"/>
      <c r="AG103" s="102"/>
    </row>
    <row r="104" spans="1:34">
      <c r="A104" s="103">
        <f>A102+1</f>
        <v>88</v>
      </c>
      <c r="B104" s="271">
        <v>1</v>
      </c>
      <c r="C104" s="115">
        <v>44943</v>
      </c>
      <c r="D104" s="115">
        <v>44943</v>
      </c>
      <c r="E104" s="109" t="s">
        <v>205</v>
      </c>
      <c r="F104" s="109" t="s">
        <v>31</v>
      </c>
      <c r="G104" s="114" t="s">
        <v>968</v>
      </c>
      <c r="H104" s="140" t="s">
        <v>971</v>
      </c>
      <c r="I104" s="158" t="s">
        <v>970</v>
      </c>
      <c r="J104" s="114" t="s">
        <v>972</v>
      </c>
      <c r="K104" s="114" t="s">
        <v>223</v>
      </c>
      <c r="L104" s="102" t="s">
        <v>211</v>
      </c>
      <c r="M104" s="102" t="s">
        <v>281</v>
      </c>
      <c r="N104" s="103">
        <v>115</v>
      </c>
      <c r="O104" s="102" t="s">
        <v>208</v>
      </c>
      <c r="P104" s="114" t="s">
        <v>967</v>
      </c>
      <c r="Q104" s="101">
        <v>900000</v>
      </c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>
        <v>700000</v>
      </c>
      <c r="AB104" s="105" t="s">
        <v>1773</v>
      </c>
      <c r="AC104" s="168">
        <v>44946</v>
      </c>
      <c r="AD104" s="168"/>
      <c r="AE104" s="105"/>
      <c r="AF104" s="114" t="s">
        <v>390</v>
      </c>
      <c r="AG104" s="114" t="s">
        <v>226</v>
      </c>
    </row>
    <row r="105" spans="1:34">
      <c r="A105" s="103">
        <f>A104+1</f>
        <v>89</v>
      </c>
      <c r="B105" s="271">
        <v>2</v>
      </c>
      <c r="C105" s="115">
        <v>44943</v>
      </c>
      <c r="D105" s="115">
        <v>44943</v>
      </c>
      <c r="E105" s="109" t="s">
        <v>205</v>
      </c>
      <c r="F105" s="109" t="s">
        <v>29</v>
      </c>
      <c r="G105" s="114" t="s">
        <v>968</v>
      </c>
      <c r="H105" s="140" t="s">
        <v>969</v>
      </c>
      <c r="I105" s="158" t="s">
        <v>863</v>
      </c>
      <c r="J105" s="114" t="s">
        <v>972</v>
      </c>
      <c r="K105" s="114" t="s">
        <v>223</v>
      </c>
      <c r="L105" s="102" t="s">
        <v>281</v>
      </c>
      <c r="M105" s="102" t="s">
        <v>211</v>
      </c>
      <c r="N105" s="103">
        <v>115</v>
      </c>
      <c r="O105" s="102" t="s">
        <v>208</v>
      </c>
      <c r="P105" s="114" t="s">
        <v>967</v>
      </c>
      <c r="Q105" s="101">
        <v>900000</v>
      </c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>
        <v>0</v>
      </c>
      <c r="AB105" s="105" t="s">
        <v>1773</v>
      </c>
      <c r="AC105" s="168">
        <v>44946</v>
      </c>
      <c r="AD105" s="168"/>
      <c r="AE105" s="105"/>
      <c r="AF105" s="114" t="s">
        <v>390</v>
      </c>
      <c r="AG105" s="114" t="s">
        <v>226</v>
      </c>
    </row>
    <row r="106" spans="1:34">
      <c r="A106" s="103"/>
      <c r="B106" s="271"/>
      <c r="C106" s="119" t="s">
        <v>30</v>
      </c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3"/>
      <c r="O106" s="102"/>
      <c r="P106" s="102"/>
      <c r="Q106" s="107">
        <f>SUM(Q104:Q105)</f>
        <v>1800000</v>
      </c>
      <c r="R106" s="102"/>
      <c r="S106" s="102"/>
      <c r="T106" s="102"/>
      <c r="U106" s="102"/>
      <c r="V106" s="102"/>
      <c r="W106" s="102"/>
      <c r="X106" s="102"/>
      <c r="Y106" s="102"/>
      <c r="Z106" s="102"/>
      <c r="AA106" s="107">
        <f>SUM(AA104:AA105)</f>
        <v>700000</v>
      </c>
      <c r="AB106" s="102"/>
      <c r="AC106" s="103"/>
      <c r="AD106" s="103"/>
      <c r="AE106" s="102"/>
      <c r="AF106" s="102"/>
      <c r="AG106" s="102"/>
    </row>
    <row r="107" spans="1:34">
      <c r="A107" s="103">
        <f>A105+1</f>
        <v>90</v>
      </c>
      <c r="B107" s="271">
        <v>1</v>
      </c>
      <c r="C107" s="115">
        <v>44946</v>
      </c>
      <c r="D107" s="115">
        <v>44946</v>
      </c>
      <c r="E107" s="102" t="s">
        <v>205</v>
      </c>
      <c r="F107" s="102" t="s">
        <v>29</v>
      </c>
      <c r="G107" s="102" t="s">
        <v>215</v>
      </c>
      <c r="H107" s="140" t="s">
        <v>1486</v>
      </c>
      <c r="I107" s="158" t="s">
        <v>1485</v>
      </c>
      <c r="J107" s="102" t="s">
        <v>1487</v>
      </c>
      <c r="K107" s="102" t="s">
        <v>351</v>
      </c>
      <c r="L107" s="114" t="s">
        <v>298</v>
      </c>
      <c r="M107" s="114" t="s">
        <v>207</v>
      </c>
      <c r="N107" s="103">
        <v>40</v>
      </c>
      <c r="O107" s="102" t="s">
        <v>208</v>
      </c>
      <c r="P107" s="114" t="s">
        <v>1488</v>
      </c>
      <c r="Q107" s="108">
        <v>270000</v>
      </c>
      <c r="R107" s="108">
        <v>650000</v>
      </c>
      <c r="S107" s="108">
        <v>650000</v>
      </c>
      <c r="T107" s="108">
        <v>650000</v>
      </c>
      <c r="U107" s="108">
        <v>650000</v>
      </c>
      <c r="V107" s="108">
        <v>650000</v>
      </c>
      <c r="W107" s="108">
        <v>650000</v>
      </c>
      <c r="X107" s="108">
        <v>650000</v>
      </c>
      <c r="Y107" s="108">
        <v>650000</v>
      </c>
      <c r="Z107" s="108">
        <v>650000</v>
      </c>
      <c r="AA107" s="108">
        <v>125000</v>
      </c>
      <c r="AB107" s="105" t="s">
        <v>1925</v>
      </c>
      <c r="AC107" s="168">
        <v>44952</v>
      </c>
      <c r="AD107" s="168"/>
      <c r="AE107" s="105"/>
      <c r="AF107" s="114" t="s">
        <v>390</v>
      </c>
      <c r="AG107" s="114" t="s">
        <v>218</v>
      </c>
    </row>
    <row r="108" spans="1:34">
      <c r="A108" s="103">
        <f>A107+1</f>
        <v>91</v>
      </c>
      <c r="B108" s="271">
        <v>2</v>
      </c>
      <c r="C108" s="115">
        <v>44946</v>
      </c>
      <c r="D108" s="115">
        <v>44946</v>
      </c>
      <c r="E108" s="109" t="s">
        <v>205</v>
      </c>
      <c r="F108" s="109" t="s">
        <v>31</v>
      </c>
      <c r="G108" s="102" t="s">
        <v>215</v>
      </c>
      <c r="H108" s="140" t="s">
        <v>1922</v>
      </c>
      <c r="I108" s="158" t="s">
        <v>1921</v>
      </c>
      <c r="J108" s="114" t="s">
        <v>1513</v>
      </c>
      <c r="K108" s="114" t="s">
        <v>217</v>
      </c>
      <c r="L108" s="102" t="s">
        <v>211</v>
      </c>
      <c r="M108" s="102" t="s">
        <v>1514</v>
      </c>
      <c r="N108" s="103">
        <v>98</v>
      </c>
      <c r="O108" s="102" t="s">
        <v>208</v>
      </c>
      <c r="P108" s="114" t="s">
        <v>1058</v>
      </c>
      <c r="Q108" s="108">
        <v>650000</v>
      </c>
      <c r="R108" s="108"/>
      <c r="S108" s="108"/>
      <c r="T108" s="108"/>
      <c r="U108" s="108"/>
      <c r="V108" s="108"/>
      <c r="W108" s="108"/>
      <c r="X108" s="108"/>
      <c r="Y108" s="108"/>
      <c r="Z108" s="108"/>
      <c r="AA108" s="108">
        <v>400000</v>
      </c>
      <c r="AB108" s="105" t="s">
        <v>1925</v>
      </c>
      <c r="AC108" s="168">
        <v>44952</v>
      </c>
      <c r="AD108" s="168"/>
      <c r="AE108" s="105"/>
      <c r="AF108" s="114" t="s">
        <v>390</v>
      </c>
      <c r="AG108" s="114" t="s">
        <v>226</v>
      </c>
    </row>
    <row r="109" spans="1:34">
      <c r="A109" s="103">
        <f>A108+1</f>
        <v>92</v>
      </c>
      <c r="B109" s="271">
        <v>3</v>
      </c>
      <c r="C109" s="115">
        <v>44946</v>
      </c>
      <c r="D109" s="115">
        <v>44946</v>
      </c>
      <c r="E109" s="109" t="s">
        <v>205</v>
      </c>
      <c r="F109" s="109" t="s">
        <v>29</v>
      </c>
      <c r="G109" s="102" t="s">
        <v>215</v>
      </c>
      <c r="H109" s="140" t="s">
        <v>1924</v>
      </c>
      <c r="I109" s="158" t="s">
        <v>1923</v>
      </c>
      <c r="J109" s="114" t="s">
        <v>1513</v>
      </c>
      <c r="K109" s="114" t="s">
        <v>217</v>
      </c>
      <c r="L109" s="102" t="s">
        <v>1514</v>
      </c>
      <c r="M109" s="102" t="s">
        <v>211</v>
      </c>
      <c r="N109" s="103">
        <v>98</v>
      </c>
      <c r="O109" s="102" t="s">
        <v>208</v>
      </c>
      <c r="P109" s="114" t="s">
        <v>1058</v>
      </c>
      <c r="Q109" s="108">
        <v>650000</v>
      </c>
      <c r="R109" s="108"/>
      <c r="S109" s="108"/>
      <c r="T109" s="108"/>
      <c r="U109" s="108"/>
      <c r="V109" s="108"/>
      <c r="W109" s="108"/>
      <c r="X109" s="108"/>
      <c r="Y109" s="108"/>
      <c r="Z109" s="108"/>
      <c r="AA109" s="108">
        <v>0</v>
      </c>
      <c r="AB109" s="105" t="s">
        <v>1925</v>
      </c>
      <c r="AC109" s="168">
        <v>44952</v>
      </c>
      <c r="AD109" s="168"/>
      <c r="AE109" s="105"/>
      <c r="AF109" s="114" t="s">
        <v>390</v>
      </c>
      <c r="AG109" s="114" t="s">
        <v>226</v>
      </c>
    </row>
    <row r="110" spans="1:34">
      <c r="A110" s="103"/>
      <c r="B110" s="271"/>
      <c r="C110" s="119" t="s">
        <v>30</v>
      </c>
      <c r="D110" s="102"/>
      <c r="E110" s="102"/>
      <c r="F110" s="102"/>
      <c r="G110" s="102"/>
      <c r="H110" s="109"/>
      <c r="I110" s="102"/>
      <c r="J110" s="102"/>
      <c r="K110" s="102"/>
      <c r="L110" s="102"/>
      <c r="M110" s="102"/>
      <c r="N110" s="103"/>
      <c r="O110" s="102"/>
      <c r="P110" s="102"/>
      <c r="Q110" s="151">
        <f>SUM(Q107:Q109)</f>
        <v>1570000</v>
      </c>
      <c r="R110" s="108"/>
      <c r="S110" s="108"/>
      <c r="T110" s="108"/>
      <c r="U110" s="108"/>
      <c r="V110" s="108"/>
      <c r="W110" s="108"/>
      <c r="X110" s="108"/>
      <c r="Y110" s="108"/>
      <c r="Z110" s="108"/>
      <c r="AA110" s="151">
        <f>SUM(AA107:AA109)</f>
        <v>525000</v>
      </c>
      <c r="AB110" s="102"/>
      <c r="AC110" s="103"/>
      <c r="AD110" s="103"/>
      <c r="AE110" s="102"/>
      <c r="AF110" s="102"/>
      <c r="AG110" s="102"/>
    </row>
    <row r="111" spans="1:34">
      <c r="A111" s="103">
        <f>A109+1</f>
        <v>93</v>
      </c>
      <c r="B111" s="271">
        <v>1</v>
      </c>
      <c r="C111" s="115">
        <v>44949</v>
      </c>
      <c r="D111" s="115">
        <v>44949</v>
      </c>
      <c r="E111" s="109" t="s">
        <v>205</v>
      </c>
      <c r="F111" s="109" t="s">
        <v>31</v>
      </c>
      <c r="G111" s="114" t="s">
        <v>215</v>
      </c>
      <c r="H111" s="140" t="s">
        <v>1924</v>
      </c>
      <c r="I111" s="158" t="s">
        <v>1923</v>
      </c>
      <c r="J111" s="114" t="s">
        <v>2008</v>
      </c>
      <c r="K111" s="102" t="s">
        <v>216</v>
      </c>
      <c r="L111" s="102" t="s">
        <v>211</v>
      </c>
      <c r="M111" s="114" t="s">
        <v>210</v>
      </c>
      <c r="N111" s="103">
        <v>40</v>
      </c>
      <c r="O111" s="114" t="s">
        <v>208</v>
      </c>
      <c r="P111" s="114" t="s">
        <v>2011</v>
      </c>
      <c r="Q111" s="108">
        <v>300000</v>
      </c>
      <c r="R111" s="108"/>
      <c r="S111" s="108"/>
      <c r="T111" s="108"/>
      <c r="U111" s="108"/>
      <c r="V111" s="108"/>
      <c r="W111" s="108"/>
      <c r="X111" s="108"/>
      <c r="Y111" s="108"/>
      <c r="Z111" s="108"/>
      <c r="AA111" s="108">
        <v>250000</v>
      </c>
      <c r="AB111" s="105" t="s">
        <v>2013</v>
      </c>
      <c r="AC111" s="168">
        <v>44952</v>
      </c>
      <c r="AD111" s="168"/>
      <c r="AE111" s="105"/>
      <c r="AF111" s="114" t="s">
        <v>390</v>
      </c>
      <c r="AG111" s="114" t="s">
        <v>218</v>
      </c>
    </row>
    <row r="112" spans="1:34">
      <c r="A112" s="103">
        <f>A111+1</f>
        <v>94</v>
      </c>
      <c r="B112" s="271">
        <v>2</v>
      </c>
      <c r="C112" s="115">
        <v>44949</v>
      </c>
      <c r="D112" s="115">
        <v>44949</v>
      </c>
      <c r="E112" s="109" t="s">
        <v>205</v>
      </c>
      <c r="F112" s="109" t="s">
        <v>29</v>
      </c>
      <c r="G112" s="114" t="s">
        <v>2012</v>
      </c>
      <c r="H112" s="140" t="s">
        <v>2010</v>
      </c>
      <c r="I112" s="158" t="s">
        <v>2009</v>
      </c>
      <c r="J112" s="114" t="s">
        <v>2008</v>
      </c>
      <c r="K112" s="102" t="s">
        <v>216</v>
      </c>
      <c r="L112" s="114" t="s">
        <v>210</v>
      </c>
      <c r="M112" s="102" t="s">
        <v>211</v>
      </c>
      <c r="N112" s="103">
        <v>40</v>
      </c>
      <c r="O112" s="114" t="s">
        <v>208</v>
      </c>
      <c r="P112" s="114" t="s">
        <v>2011</v>
      </c>
      <c r="Q112" s="108">
        <v>300000</v>
      </c>
      <c r="R112" s="108"/>
      <c r="S112" s="108"/>
      <c r="T112" s="108"/>
      <c r="U112" s="108"/>
      <c r="V112" s="108"/>
      <c r="W112" s="108"/>
      <c r="X112" s="108"/>
      <c r="Y112" s="108"/>
      <c r="Z112" s="108"/>
      <c r="AA112" s="108">
        <v>0</v>
      </c>
      <c r="AB112" s="105" t="s">
        <v>2013</v>
      </c>
      <c r="AC112" s="168">
        <v>44952</v>
      </c>
      <c r="AD112" s="168"/>
      <c r="AE112" s="105"/>
      <c r="AF112" s="114" t="s">
        <v>390</v>
      </c>
      <c r="AG112" s="114" t="s">
        <v>218</v>
      </c>
    </row>
    <row r="113" spans="1:35">
      <c r="A113" s="103"/>
      <c r="B113" s="271"/>
      <c r="C113" s="119" t="s">
        <v>30</v>
      </c>
      <c r="D113" s="102"/>
      <c r="E113" s="102"/>
      <c r="F113" s="102"/>
      <c r="G113" s="102"/>
      <c r="H113" s="109"/>
      <c r="I113" s="102"/>
      <c r="J113" s="102"/>
      <c r="K113" s="102"/>
      <c r="L113" s="102"/>
      <c r="M113" s="102"/>
      <c r="N113" s="103"/>
      <c r="O113" s="102"/>
      <c r="P113" s="102"/>
      <c r="Q113" s="151">
        <f>SUM(Q111:Q112)</f>
        <v>600000</v>
      </c>
      <c r="R113" s="108"/>
      <c r="S113" s="108"/>
      <c r="T113" s="108"/>
      <c r="U113" s="108"/>
      <c r="V113" s="108"/>
      <c r="W113" s="108"/>
      <c r="X113" s="108"/>
      <c r="Y113" s="108"/>
      <c r="Z113" s="108"/>
      <c r="AA113" s="151">
        <f>SUM(AA111:AA112)</f>
        <v>250000</v>
      </c>
      <c r="AB113" s="102"/>
      <c r="AC113" s="103"/>
      <c r="AD113" s="103"/>
      <c r="AE113" s="102"/>
      <c r="AF113" s="102"/>
      <c r="AG113" s="102"/>
    </row>
    <row r="114" spans="1:35">
      <c r="A114" s="103">
        <f>A112+1</f>
        <v>95</v>
      </c>
      <c r="B114" s="271">
        <v>1</v>
      </c>
      <c r="C114" s="200">
        <v>44949</v>
      </c>
      <c r="D114" s="224">
        <v>44950</v>
      </c>
      <c r="E114" s="102" t="s">
        <v>205</v>
      </c>
      <c r="F114" s="102" t="s">
        <v>31</v>
      </c>
      <c r="G114" s="102" t="s">
        <v>1949</v>
      </c>
      <c r="H114" s="109" t="s">
        <v>1947</v>
      </c>
      <c r="I114" s="159" t="s">
        <v>1946</v>
      </c>
      <c r="J114" s="102" t="s">
        <v>1948</v>
      </c>
      <c r="K114" s="102" t="s">
        <v>223</v>
      </c>
      <c r="L114" s="102" t="s">
        <v>211</v>
      </c>
      <c r="M114" s="102" t="s">
        <v>223</v>
      </c>
      <c r="N114" s="103">
        <v>188</v>
      </c>
      <c r="O114" s="102" t="s">
        <v>208</v>
      </c>
      <c r="P114" s="102" t="s">
        <v>397</v>
      </c>
      <c r="Q114" s="108">
        <v>900000</v>
      </c>
      <c r="R114" s="108"/>
      <c r="S114" s="108"/>
      <c r="T114" s="108"/>
      <c r="U114" s="108"/>
      <c r="V114" s="108"/>
      <c r="W114" s="108"/>
      <c r="X114" s="108"/>
      <c r="Y114" s="108"/>
      <c r="Z114" s="108"/>
      <c r="AA114" s="108">
        <v>550000</v>
      </c>
      <c r="AB114" s="105" t="s">
        <v>2021</v>
      </c>
      <c r="AC114" s="168">
        <v>44952</v>
      </c>
      <c r="AD114" s="168"/>
      <c r="AE114" s="105"/>
      <c r="AF114" s="114" t="s">
        <v>390</v>
      </c>
      <c r="AG114" s="114" t="s">
        <v>226</v>
      </c>
    </row>
    <row r="115" spans="1:35">
      <c r="A115" s="103">
        <f>A114+1</f>
        <v>96</v>
      </c>
      <c r="B115" s="271">
        <v>2</v>
      </c>
      <c r="C115" s="200">
        <v>44949</v>
      </c>
      <c r="D115" s="224">
        <v>44950</v>
      </c>
      <c r="E115" s="102" t="s">
        <v>205</v>
      </c>
      <c r="F115" s="102" t="s">
        <v>29</v>
      </c>
      <c r="G115" s="102" t="s">
        <v>215</v>
      </c>
      <c r="H115" s="109" t="s">
        <v>1939</v>
      </c>
      <c r="I115" s="159" t="s">
        <v>1938</v>
      </c>
      <c r="J115" s="102" t="s">
        <v>1940</v>
      </c>
      <c r="K115" s="102" t="s">
        <v>206</v>
      </c>
      <c r="L115" s="102" t="s">
        <v>206</v>
      </c>
      <c r="M115" s="102" t="s">
        <v>207</v>
      </c>
      <c r="N115" s="103">
        <v>40</v>
      </c>
      <c r="O115" s="102" t="s">
        <v>208</v>
      </c>
      <c r="P115" s="102" t="s">
        <v>1941</v>
      </c>
      <c r="Q115" s="108">
        <v>300000</v>
      </c>
      <c r="R115" s="108"/>
      <c r="S115" s="108"/>
      <c r="T115" s="108"/>
      <c r="U115" s="108"/>
      <c r="V115" s="108"/>
      <c r="W115" s="108"/>
      <c r="X115" s="108"/>
      <c r="Y115" s="108"/>
      <c r="Z115" s="108"/>
      <c r="AA115" s="108">
        <v>125000</v>
      </c>
      <c r="AB115" s="105" t="s">
        <v>2021</v>
      </c>
      <c r="AC115" s="168">
        <v>44952</v>
      </c>
      <c r="AD115" s="168"/>
      <c r="AE115" s="105"/>
      <c r="AF115" s="114" t="s">
        <v>390</v>
      </c>
      <c r="AG115" s="114" t="s">
        <v>218</v>
      </c>
      <c r="AI115" s="18">
        <v>25</v>
      </c>
    </row>
    <row r="116" spans="1:35" s="219" customFormat="1">
      <c r="A116" s="103">
        <f>A115+1</f>
        <v>97</v>
      </c>
      <c r="B116" s="272">
        <v>3</v>
      </c>
      <c r="C116" s="226">
        <v>44949</v>
      </c>
      <c r="D116" s="224">
        <v>44950</v>
      </c>
      <c r="E116" s="104" t="s">
        <v>205</v>
      </c>
      <c r="F116" s="104" t="s">
        <v>29</v>
      </c>
      <c r="G116" s="104" t="s">
        <v>212</v>
      </c>
      <c r="H116" s="104" t="s">
        <v>1775</v>
      </c>
      <c r="I116" s="229" t="s">
        <v>1774</v>
      </c>
      <c r="J116" s="104" t="s">
        <v>1776</v>
      </c>
      <c r="K116" s="104" t="s">
        <v>210</v>
      </c>
      <c r="L116" s="227" t="s">
        <v>210</v>
      </c>
      <c r="M116" s="104" t="s">
        <v>207</v>
      </c>
      <c r="N116" s="144">
        <v>40</v>
      </c>
      <c r="O116" s="104" t="s">
        <v>208</v>
      </c>
      <c r="P116" s="104" t="s">
        <v>1228</v>
      </c>
      <c r="Q116" s="228">
        <v>300000</v>
      </c>
      <c r="R116" s="101"/>
      <c r="S116" s="101"/>
      <c r="T116" s="101"/>
      <c r="U116" s="101"/>
      <c r="V116" s="101"/>
      <c r="W116" s="101"/>
      <c r="X116" s="101"/>
      <c r="Y116" s="101"/>
      <c r="Z116" s="101"/>
      <c r="AA116" s="108">
        <v>175000</v>
      </c>
      <c r="AB116" s="105" t="s">
        <v>2021</v>
      </c>
      <c r="AC116" s="168">
        <v>44952</v>
      </c>
      <c r="AD116" s="168"/>
      <c r="AE116" s="105"/>
      <c r="AF116" s="114" t="s">
        <v>390</v>
      </c>
      <c r="AG116" s="104" t="s">
        <v>218</v>
      </c>
      <c r="AH116" s="218"/>
      <c r="AI116" s="219">
        <v>25</v>
      </c>
    </row>
    <row r="117" spans="1:35" s="219" customFormat="1">
      <c r="A117" s="103">
        <f>A116+1</f>
        <v>98</v>
      </c>
      <c r="B117" s="271">
        <v>4</v>
      </c>
      <c r="C117" s="200">
        <v>44949</v>
      </c>
      <c r="D117" s="224">
        <v>44950</v>
      </c>
      <c r="E117" s="104" t="s">
        <v>205</v>
      </c>
      <c r="F117" s="104" t="s">
        <v>29</v>
      </c>
      <c r="G117" s="104" t="s">
        <v>243</v>
      </c>
      <c r="H117" s="104" t="s">
        <v>1970</v>
      </c>
      <c r="I117" s="229" t="s">
        <v>1968</v>
      </c>
      <c r="J117" s="104" t="s">
        <v>1972</v>
      </c>
      <c r="K117" s="104" t="s">
        <v>210</v>
      </c>
      <c r="L117" s="102" t="s">
        <v>206</v>
      </c>
      <c r="M117" s="102" t="s">
        <v>207</v>
      </c>
      <c r="N117" s="103">
        <v>40</v>
      </c>
      <c r="O117" s="102" t="s">
        <v>208</v>
      </c>
      <c r="P117" s="104" t="s">
        <v>1973</v>
      </c>
      <c r="Q117" s="108">
        <v>300000</v>
      </c>
      <c r="R117" s="108"/>
      <c r="S117" s="108"/>
      <c r="T117" s="108"/>
      <c r="U117" s="108"/>
      <c r="V117" s="108"/>
      <c r="W117" s="108"/>
      <c r="X117" s="108"/>
      <c r="Y117" s="108"/>
      <c r="Z117" s="108"/>
      <c r="AA117" s="108">
        <v>125000</v>
      </c>
      <c r="AB117" s="105" t="s">
        <v>2021</v>
      </c>
      <c r="AC117" s="168">
        <v>44952</v>
      </c>
      <c r="AD117" s="168"/>
      <c r="AE117" s="105"/>
      <c r="AF117" s="114" t="s">
        <v>390</v>
      </c>
      <c r="AG117" s="104" t="s">
        <v>218</v>
      </c>
      <c r="AH117" s="218"/>
    </row>
    <row r="118" spans="1:35" s="219" customFormat="1">
      <c r="A118" s="103">
        <f>A117+1</f>
        <v>99</v>
      </c>
      <c r="B118" s="271">
        <v>5</v>
      </c>
      <c r="C118" s="200">
        <v>44949</v>
      </c>
      <c r="D118" s="224">
        <v>44950</v>
      </c>
      <c r="E118" s="104" t="s">
        <v>205</v>
      </c>
      <c r="F118" s="104" t="s">
        <v>29</v>
      </c>
      <c r="G118" s="104" t="s">
        <v>243</v>
      </c>
      <c r="H118" s="104" t="s">
        <v>1971</v>
      </c>
      <c r="I118" s="229" t="s">
        <v>1969</v>
      </c>
      <c r="J118" s="104" t="s">
        <v>1972</v>
      </c>
      <c r="K118" s="104" t="s">
        <v>210</v>
      </c>
      <c r="L118" s="102" t="s">
        <v>206</v>
      </c>
      <c r="M118" s="102" t="s">
        <v>207</v>
      </c>
      <c r="N118" s="103">
        <v>40</v>
      </c>
      <c r="O118" s="102" t="s">
        <v>208</v>
      </c>
      <c r="P118" s="104" t="s">
        <v>1973</v>
      </c>
      <c r="Q118" s="108">
        <v>300000</v>
      </c>
      <c r="R118" s="108"/>
      <c r="S118" s="108"/>
      <c r="T118" s="108"/>
      <c r="U118" s="108"/>
      <c r="V118" s="108"/>
      <c r="W118" s="108"/>
      <c r="X118" s="108"/>
      <c r="Y118" s="108"/>
      <c r="Z118" s="108"/>
      <c r="AA118" s="108">
        <v>125000</v>
      </c>
      <c r="AB118" s="105" t="s">
        <v>2021</v>
      </c>
      <c r="AC118" s="168">
        <v>44952</v>
      </c>
      <c r="AD118" s="168"/>
      <c r="AE118" s="105"/>
      <c r="AF118" s="114" t="s">
        <v>390</v>
      </c>
      <c r="AG118" s="104" t="s">
        <v>218</v>
      </c>
      <c r="AH118" s="218"/>
    </row>
    <row r="119" spans="1:35">
      <c r="A119" s="103"/>
      <c r="B119" s="271"/>
      <c r="C119" s="119" t="s">
        <v>30</v>
      </c>
      <c r="D119" s="102"/>
      <c r="E119" s="102"/>
      <c r="F119" s="102"/>
      <c r="G119" s="102"/>
      <c r="H119" s="109"/>
      <c r="I119" s="102"/>
      <c r="J119" s="102"/>
      <c r="K119" s="102"/>
      <c r="L119" s="102"/>
      <c r="M119" s="102"/>
      <c r="N119" s="103"/>
      <c r="O119" s="102"/>
      <c r="P119" s="102"/>
      <c r="Q119" s="151">
        <f>SUM(Q114:Q118)</f>
        <v>2100000</v>
      </c>
      <c r="R119" s="108"/>
      <c r="S119" s="108"/>
      <c r="T119" s="108"/>
      <c r="U119" s="108"/>
      <c r="V119" s="108"/>
      <c r="W119" s="108"/>
      <c r="X119" s="108"/>
      <c r="Y119" s="108"/>
      <c r="Z119" s="108"/>
      <c r="AA119" s="151">
        <f>SUM(AA114:AA118)</f>
        <v>1100000</v>
      </c>
      <c r="AB119" s="102"/>
      <c r="AC119" s="103"/>
      <c r="AD119" s="103"/>
      <c r="AE119" s="102"/>
      <c r="AF119" s="102"/>
      <c r="AG119" s="102"/>
    </row>
    <row r="120" spans="1:35" s="219" customFormat="1">
      <c r="A120" s="103">
        <f>A118+1</f>
        <v>100</v>
      </c>
      <c r="B120" s="271">
        <v>1</v>
      </c>
      <c r="C120" s="224">
        <v>44951</v>
      </c>
      <c r="D120" s="224">
        <v>44951</v>
      </c>
      <c r="E120" s="104" t="s">
        <v>205</v>
      </c>
      <c r="F120" s="104" t="s">
        <v>29</v>
      </c>
      <c r="G120" s="114" t="s">
        <v>215</v>
      </c>
      <c r="H120" s="104" t="s">
        <v>2094</v>
      </c>
      <c r="I120" s="229" t="s">
        <v>2092</v>
      </c>
      <c r="J120" s="104" t="s">
        <v>2093</v>
      </c>
      <c r="K120" s="104" t="s">
        <v>223</v>
      </c>
      <c r="L120" s="114" t="s">
        <v>206</v>
      </c>
      <c r="M120" s="104" t="s">
        <v>207</v>
      </c>
      <c r="N120" s="144">
        <v>40</v>
      </c>
      <c r="O120" s="104" t="s">
        <v>208</v>
      </c>
      <c r="P120" s="104" t="s">
        <v>2095</v>
      </c>
      <c r="Q120" s="108">
        <v>300000</v>
      </c>
      <c r="R120" s="108"/>
      <c r="S120" s="108"/>
      <c r="T120" s="108"/>
      <c r="U120" s="108"/>
      <c r="V120" s="108"/>
      <c r="W120" s="108"/>
      <c r="X120" s="108"/>
      <c r="Y120" s="108"/>
      <c r="Z120" s="108"/>
      <c r="AA120" s="108">
        <v>100000</v>
      </c>
      <c r="AB120" s="105" t="s">
        <v>2105</v>
      </c>
      <c r="AC120" s="168">
        <v>44952</v>
      </c>
      <c r="AD120" s="168"/>
      <c r="AE120" s="105"/>
      <c r="AF120" s="114" t="s">
        <v>390</v>
      </c>
      <c r="AG120" s="104" t="s">
        <v>218</v>
      </c>
      <c r="AH120" s="218"/>
      <c r="AI120" s="219">
        <v>25</v>
      </c>
    </row>
    <row r="121" spans="1:35">
      <c r="A121" s="103"/>
      <c r="B121" s="271"/>
      <c r="C121" s="119" t="s">
        <v>30</v>
      </c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3"/>
      <c r="O121" s="102"/>
      <c r="P121" s="102"/>
      <c r="Q121" s="151">
        <f>SUM(Q120:Q120)</f>
        <v>300000</v>
      </c>
      <c r="R121" s="108"/>
      <c r="S121" s="108"/>
      <c r="T121" s="108"/>
      <c r="U121" s="108"/>
      <c r="V121" s="108"/>
      <c r="W121" s="108"/>
      <c r="X121" s="108"/>
      <c r="Y121" s="108"/>
      <c r="Z121" s="108"/>
      <c r="AA121" s="151">
        <f>SUM(AA120:AA120)</f>
        <v>100000</v>
      </c>
      <c r="AB121" s="102"/>
      <c r="AC121" s="103"/>
      <c r="AD121" s="103"/>
      <c r="AE121" s="102"/>
      <c r="AF121" s="102"/>
      <c r="AG121" s="102"/>
    </row>
    <row r="122" spans="1:35">
      <c r="A122" s="103">
        <f>A120+1</f>
        <v>101</v>
      </c>
      <c r="B122" s="271">
        <v>1</v>
      </c>
      <c r="C122" s="115">
        <v>44952</v>
      </c>
      <c r="D122" s="115">
        <v>44952</v>
      </c>
      <c r="E122" s="102" t="s">
        <v>205</v>
      </c>
      <c r="F122" s="102" t="s">
        <v>31</v>
      </c>
      <c r="G122" s="104" t="s">
        <v>243</v>
      </c>
      <c r="H122" s="140" t="s">
        <v>2139</v>
      </c>
      <c r="I122" s="158" t="s">
        <v>2138</v>
      </c>
      <c r="J122" s="114" t="s">
        <v>2140</v>
      </c>
      <c r="K122" s="114" t="s">
        <v>210</v>
      </c>
      <c r="L122" s="102" t="s">
        <v>211</v>
      </c>
      <c r="M122" s="114" t="s">
        <v>206</v>
      </c>
      <c r="N122" s="144">
        <v>40</v>
      </c>
      <c r="O122" s="104" t="s">
        <v>208</v>
      </c>
      <c r="P122" s="114" t="s">
        <v>2142</v>
      </c>
      <c r="Q122" s="108">
        <v>270000</v>
      </c>
      <c r="R122" s="108"/>
      <c r="S122" s="108"/>
      <c r="T122" s="108"/>
      <c r="U122" s="108"/>
      <c r="V122" s="108"/>
      <c r="W122" s="108"/>
      <c r="X122" s="108"/>
      <c r="Y122" s="108"/>
      <c r="Z122" s="108"/>
      <c r="AA122" s="108">
        <v>250000</v>
      </c>
      <c r="AB122" s="105" t="s">
        <v>2143</v>
      </c>
      <c r="AC122" s="168">
        <v>44965</v>
      </c>
      <c r="AD122" s="168"/>
      <c r="AE122" s="105"/>
      <c r="AF122" s="114" t="s">
        <v>390</v>
      </c>
      <c r="AG122" s="104" t="s">
        <v>218</v>
      </c>
    </row>
    <row r="123" spans="1:35">
      <c r="A123" s="103">
        <f t="shared" ref="A123:A132" si="4">A122+1</f>
        <v>102</v>
      </c>
      <c r="B123" s="271">
        <v>2</v>
      </c>
      <c r="C123" s="115">
        <v>44952</v>
      </c>
      <c r="D123" s="115">
        <v>44952</v>
      </c>
      <c r="E123" s="102" t="s">
        <v>205</v>
      </c>
      <c r="F123" s="102" t="s">
        <v>29</v>
      </c>
      <c r="G123" s="104" t="s">
        <v>243</v>
      </c>
      <c r="H123" s="140" t="s">
        <v>2141</v>
      </c>
      <c r="I123" s="158" t="s">
        <v>2692</v>
      </c>
      <c r="J123" s="114" t="s">
        <v>2140</v>
      </c>
      <c r="K123" s="114" t="s">
        <v>210</v>
      </c>
      <c r="L123" s="114" t="s">
        <v>206</v>
      </c>
      <c r="M123" s="102" t="s">
        <v>211</v>
      </c>
      <c r="N123" s="144">
        <v>40</v>
      </c>
      <c r="O123" s="104" t="s">
        <v>208</v>
      </c>
      <c r="P123" s="114" t="s">
        <v>2142</v>
      </c>
      <c r="Q123" s="108">
        <v>270000</v>
      </c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>
        <v>0</v>
      </c>
      <c r="AB123" s="105" t="s">
        <v>2143</v>
      </c>
      <c r="AC123" s="168">
        <v>44965</v>
      </c>
      <c r="AD123" s="168"/>
      <c r="AE123" s="105"/>
      <c r="AF123" s="114" t="s">
        <v>390</v>
      </c>
      <c r="AG123" s="104" t="s">
        <v>218</v>
      </c>
    </row>
    <row r="124" spans="1:35" s="219" customFormat="1">
      <c r="A124" s="103">
        <f t="shared" si="4"/>
        <v>103</v>
      </c>
      <c r="B124" s="271">
        <v>3</v>
      </c>
      <c r="C124" s="115">
        <v>44952</v>
      </c>
      <c r="D124" s="115">
        <v>44953</v>
      </c>
      <c r="E124" s="104" t="s">
        <v>205</v>
      </c>
      <c r="F124" s="102" t="s">
        <v>31</v>
      </c>
      <c r="G124" s="114" t="s">
        <v>215</v>
      </c>
      <c r="H124" s="104" t="s">
        <v>2114</v>
      </c>
      <c r="I124" s="229" t="s">
        <v>2113</v>
      </c>
      <c r="J124" s="104" t="s">
        <v>2115</v>
      </c>
      <c r="K124" s="104" t="s">
        <v>216</v>
      </c>
      <c r="L124" s="104" t="s">
        <v>314</v>
      </c>
      <c r="M124" s="104" t="s">
        <v>2116</v>
      </c>
      <c r="N124" s="144">
        <v>130</v>
      </c>
      <c r="O124" s="104" t="s">
        <v>208</v>
      </c>
      <c r="P124" s="104" t="s">
        <v>2117</v>
      </c>
      <c r="Q124" s="108">
        <v>1000000</v>
      </c>
      <c r="R124" s="101"/>
      <c r="S124" s="101"/>
      <c r="T124" s="101"/>
      <c r="U124" s="101"/>
      <c r="V124" s="101"/>
      <c r="W124" s="101"/>
      <c r="X124" s="101"/>
      <c r="Y124" s="101"/>
      <c r="Z124" s="101"/>
      <c r="AA124" s="108">
        <f>550000+75000</f>
        <v>625000</v>
      </c>
      <c r="AB124" s="105" t="s">
        <v>2143</v>
      </c>
      <c r="AC124" s="168">
        <v>44965</v>
      </c>
      <c r="AD124" s="168"/>
      <c r="AE124" s="105"/>
      <c r="AF124" s="114" t="s">
        <v>390</v>
      </c>
      <c r="AG124" s="104" t="s">
        <v>226</v>
      </c>
      <c r="AH124" s="218"/>
    </row>
    <row r="125" spans="1:35" s="219" customFormat="1">
      <c r="A125" s="103">
        <f t="shared" si="4"/>
        <v>104</v>
      </c>
      <c r="B125" s="271">
        <v>4</v>
      </c>
      <c r="C125" s="115">
        <v>44952</v>
      </c>
      <c r="D125" s="115">
        <v>44953</v>
      </c>
      <c r="E125" s="102" t="s">
        <v>205</v>
      </c>
      <c r="F125" s="102" t="s">
        <v>29</v>
      </c>
      <c r="G125" s="114" t="s">
        <v>209</v>
      </c>
      <c r="H125" s="104" t="s">
        <v>2120</v>
      </c>
      <c r="I125" s="229" t="s">
        <v>2121</v>
      </c>
      <c r="J125" s="104" t="s">
        <v>2115</v>
      </c>
      <c r="K125" s="104" t="s">
        <v>216</v>
      </c>
      <c r="L125" s="104" t="s">
        <v>2116</v>
      </c>
      <c r="M125" s="102" t="s">
        <v>223</v>
      </c>
      <c r="N125" s="144">
        <v>40</v>
      </c>
      <c r="O125" s="104" t="s">
        <v>208</v>
      </c>
      <c r="P125" s="104" t="s">
        <v>2117</v>
      </c>
      <c r="Q125" s="108">
        <v>450000</v>
      </c>
      <c r="R125" s="101"/>
      <c r="S125" s="101"/>
      <c r="T125" s="101"/>
      <c r="U125" s="101"/>
      <c r="V125" s="101"/>
      <c r="W125" s="101"/>
      <c r="X125" s="101"/>
      <c r="Y125" s="101"/>
      <c r="Z125" s="101"/>
      <c r="AA125" s="108">
        <v>0</v>
      </c>
      <c r="AB125" s="105" t="s">
        <v>2143</v>
      </c>
      <c r="AC125" s="168">
        <v>44965</v>
      </c>
      <c r="AD125" s="168"/>
      <c r="AE125" s="105"/>
      <c r="AF125" s="114" t="s">
        <v>390</v>
      </c>
      <c r="AG125" s="104" t="s">
        <v>218</v>
      </c>
      <c r="AH125" s="218"/>
    </row>
    <row r="126" spans="1:35" s="219" customFormat="1">
      <c r="A126" s="103">
        <f t="shared" si="4"/>
        <v>105</v>
      </c>
      <c r="B126" s="271">
        <v>5</v>
      </c>
      <c r="C126" s="115">
        <v>44952</v>
      </c>
      <c r="D126" s="115">
        <v>44953</v>
      </c>
      <c r="E126" s="104" t="s">
        <v>205</v>
      </c>
      <c r="F126" s="102" t="s">
        <v>31</v>
      </c>
      <c r="G126" s="114" t="s">
        <v>215</v>
      </c>
      <c r="H126" s="140" t="s">
        <v>1997</v>
      </c>
      <c r="I126" s="229" t="s">
        <v>2006</v>
      </c>
      <c r="J126" s="104" t="s">
        <v>2007</v>
      </c>
      <c r="K126" s="104" t="s">
        <v>216</v>
      </c>
      <c r="L126" s="114" t="s">
        <v>314</v>
      </c>
      <c r="M126" s="114" t="s">
        <v>1895</v>
      </c>
      <c r="N126" s="103">
        <v>94</v>
      </c>
      <c r="O126" s="102" t="s">
        <v>208</v>
      </c>
      <c r="P126" s="104" t="s">
        <v>2005</v>
      </c>
      <c r="Q126" s="108">
        <v>500000</v>
      </c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>
        <v>250000</v>
      </c>
      <c r="AB126" s="105" t="s">
        <v>2143</v>
      </c>
      <c r="AC126" s="168">
        <v>44965</v>
      </c>
      <c r="AD126" s="168"/>
      <c r="AE126" s="105"/>
      <c r="AF126" s="114" t="s">
        <v>390</v>
      </c>
      <c r="AG126" s="104" t="s">
        <v>226</v>
      </c>
      <c r="AH126" s="218"/>
    </row>
    <row r="127" spans="1:35" s="219" customFormat="1">
      <c r="A127" s="103">
        <f t="shared" si="4"/>
        <v>106</v>
      </c>
      <c r="B127" s="271">
        <v>6</v>
      </c>
      <c r="C127" s="115">
        <v>44952</v>
      </c>
      <c r="D127" s="115">
        <v>44953</v>
      </c>
      <c r="E127" s="104" t="s">
        <v>205</v>
      </c>
      <c r="F127" s="102" t="s">
        <v>31</v>
      </c>
      <c r="G127" s="114" t="s">
        <v>215</v>
      </c>
      <c r="H127" s="140" t="s">
        <v>2015</v>
      </c>
      <c r="I127" s="229" t="s">
        <v>2014</v>
      </c>
      <c r="J127" s="104" t="s">
        <v>2016</v>
      </c>
      <c r="K127" s="102" t="s">
        <v>216</v>
      </c>
      <c r="L127" s="114" t="s">
        <v>2017</v>
      </c>
      <c r="M127" s="114" t="s">
        <v>2018</v>
      </c>
      <c r="N127" s="144">
        <v>197</v>
      </c>
      <c r="O127" s="102" t="s">
        <v>208</v>
      </c>
      <c r="P127" s="104" t="s">
        <v>2005</v>
      </c>
      <c r="Q127" s="108">
        <v>1050000</v>
      </c>
      <c r="R127" s="101"/>
      <c r="S127" s="101"/>
      <c r="T127" s="101"/>
      <c r="U127" s="101"/>
      <c r="V127" s="101"/>
      <c r="W127" s="101"/>
      <c r="X127" s="101"/>
      <c r="Y127" s="101"/>
      <c r="Z127" s="101"/>
      <c r="AA127" s="108">
        <v>700000</v>
      </c>
      <c r="AB127" s="105" t="s">
        <v>2143</v>
      </c>
      <c r="AC127" s="168">
        <v>44965</v>
      </c>
      <c r="AD127" s="168"/>
      <c r="AE127" s="105"/>
      <c r="AF127" s="114" t="s">
        <v>390</v>
      </c>
      <c r="AG127" s="104" t="s">
        <v>226</v>
      </c>
      <c r="AH127" s="218"/>
    </row>
    <row r="128" spans="1:35">
      <c r="A128" s="103">
        <f t="shared" si="4"/>
        <v>107</v>
      </c>
      <c r="B128" s="271">
        <v>7</v>
      </c>
      <c r="C128" s="115">
        <v>44952</v>
      </c>
      <c r="D128" s="115">
        <v>44953</v>
      </c>
      <c r="E128" s="102" t="s">
        <v>205</v>
      </c>
      <c r="F128" s="102" t="s">
        <v>31</v>
      </c>
      <c r="G128" s="114" t="s">
        <v>212</v>
      </c>
      <c r="H128" s="140" t="s">
        <v>1893</v>
      </c>
      <c r="I128" s="158" t="s">
        <v>1892</v>
      </c>
      <c r="J128" s="102" t="s">
        <v>1894</v>
      </c>
      <c r="K128" s="102" t="s">
        <v>216</v>
      </c>
      <c r="L128" s="114" t="s">
        <v>314</v>
      </c>
      <c r="M128" s="114" t="s">
        <v>1895</v>
      </c>
      <c r="N128" s="103">
        <v>94</v>
      </c>
      <c r="O128" s="102" t="s">
        <v>208</v>
      </c>
      <c r="P128" s="114" t="s">
        <v>1896</v>
      </c>
      <c r="Q128" s="108">
        <v>600000</v>
      </c>
      <c r="R128" s="108"/>
      <c r="S128" s="108"/>
      <c r="T128" s="108"/>
      <c r="U128" s="108"/>
      <c r="V128" s="108"/>
      <c r="W128" s="108"/>
      <c r="X128" s="108"/>
      <c r="Y128" s="108"/>
      <c r="Z128" s="108"/>
      <c r="AA128" s="108">
        <v>450000</v>
      </c>
      <c r="AB128" s="105" t="s">
        <v>2143</v>
      </c>
      <c r="AC128" s="168">
        <v>44965</v>
      </c>
      <c r="AD128" s="168"/>
      <c r="AE128" s="105"/>
      <c r="AF128" s="114" t="s">
        <v>390</v>
      </c>
      <c r="AG128" s="114" t="s">
        <v>226</v>
      </c>
    </row>
    <row r="129" spans="1:33">
      <c r="A129" s="103">
        <f t="shared" si="4"/>
        <v>108</v>
      </c>
      <c r="B129" s="271">
        <v>8</v>
      </c>
      <c r="C129" s="115">
        <v>44952</v>
      </c>
      <c r="D129" s="115">
        <v>44953</v>
      </c>
      <c r="E129" s="102" t="s">
        <v>205</v>
      </c>
      <c r="F129" s="102" t="s">
        <v>29</v>
      </c>
      <c r="G129" s="114" t="s">
        <v>212</v>
      </c>
      <c r="H129" s="109" t="s">
        <v>2029</v>
      </c>
      <c r="I129" s="159" t="s">
        <v>2027</v>
      </c>
      <c r="J129" s="102" t="s">
        <v>2031</v>
      </c>
      <c r="K129" s="102" t="s">
        <v>216</v>
      </c>
      <c r="L129" s="114" t="s">
        <v>1895</v>
      </c>
      <c r="M129" s="114" t="s">
        <v>207</v>
      </c>
      <c r="N129" s="103">
        <v>94</v>
      </c>
      <c r="O129" s="102" t="s">
        <v>208</v>
      </c>
      <c r="P129" s="114" t="s">
        <v>1896</v>
      </c>
      <c r="Q129" s="108">
        <v>600000</v>
      </c>
      <c r="R129" s="108"/>
      <c r="S129" s="108"/>
      <c r="T129" s="108"/>
      <c r="U129" s="108"/>
      <c r="V129" s="108"/>
      <c r="W129" s="108"/>
      <c r="X129" s="108"/>
      <c r="Y129" s="108"/>
      <c r="Z129" s="108"/>
      <c r="AA129" s="108">
        <v>0</v>
      </c>
      <c r="AB129" s="105" t="s">
        <v>2143</v>
      </c>
      <c r="AC129" s="168">
        <v>44965</v>
      </c>
      <c r="AD129" s="168"/>
      <c r="AE129" s="105"/>
      <c r="AF129" s="114" t="s">
        <v>390</v>
      </c>
      <c r="AG129" s="114" t="s">
        <v>226</v>
      </c>
    </row>
    <row r="130" spans="1:33">
      <c r="A130" s="103">
        <f t="shared" si="4"/>
        <v>109</v>
      </c>
      <c r="B130" s="271">
        <v>9</v>
      </c>
      <c r="C130" s="115">
        <v>44952</v>
      </c>
      <c r="D130" s="115">
        <v>44953</v>
      </c>
      <c r="E130" s="102" t="s">
        <v>205</v>
      </c>
      <c r="F130" s="102" t="s">
        <v>29</v>
      </c>
      <c r="G130" s="102" t="s">
        <v>215</v>
      </c>
      <c r="H130" s="109" t="s">
        <v>2030</v>
      </c>
      <c r="I130" s="159" t="s">
        <v>2028</v>
      </c>
      <c r="J130" s="102" t="s">
        <v>2032</v>
      </c>
      <c r="K130" s="102" t="s">
        <v>216</v>
      </c>
      <c r="L130" s="114" t="s">
        <v>1895</v>
      </c>
      <c r="M130" s="114" t="s">
        <v>207</v>
      </c>
      <c r="N130" s="103">
        <v>94</v>
      </c>
      <c r="O130" s="114" t="s">
        <v>208</v>
      </c>
      <c r="P130" s="114" t="s">
        <v>1896</v>
      </c>
      <c r="Q130" s="108">
        <v>500000</v>
      </c>
      <c r="R130" s="108"/>
      <c r="S130" s="108"/>
      <c r="T130" s="108"/>
      <c r="U130" s="108"/>
      <c r="V130" s="108"/>
      <c r="W130" s="108"/>
      <c r="X130" s="108"/>
      <c r="Y130" s="108"/>
      <c r="Z130" s="108"/>
      <c r="AA130" s="108">
        <v>250000</v>
      </c>
      <c r="AB130" s="105" t="s">
        <v>2143</v>
      </c>
      <c r="AC130" s="168">
        <v>44965</v>
      </c>
      <c r="AD130" s="168"/>
      <c r="AE130" s="105"/>
      <c r="AF130" s="114" t="s">
        <v>390</v>
      </c>
      <c r="AG130" s="114" t="s">
        <v>226</v>
      </c>
    </row>
    <row r="131" spans="1:33">
      <c r="A131" s="103">
        <f t="shared" si="4"/>
        <v>110</v>
      </c>
      <c r="B131" s="271">
        <v>10</v>
      </c>
      <c r="C131" s="115">
        <v>44952</v>
      </c>
      <c r="D131" s="115">
        <v>44953</v>
      </c>
      <c r="E131" s="102" t="s">
        <v>205</v>
      </c>
      <c r="F131" s="102" t="s">
        <v>31</v>
      </c>
      <c r="G131" s="114" t="s">
        <v>212</v>
      </c>
      <c r="H131" s="140" t="s">
        <v>2076</v>
      </c>
      <c r="I131" s="159" t="s">
        <v>2074</v>
      </c>
      <c r="J131" s="102" t="s">
        <v>2078</v>
      </c>
      <c r="K131" s="102" t="s">
        <v>223</v>
      </c>
      <c r="L131" s="114" t="s">
        <v>314</v>
      </c>
      <c r="M131" s="114" t="s">
        <v>2079</v>
      </c>
      <c r="N131" s="103">
        <v>96</v>
      </c>
      <c r="O131" s="114" t="s">
        <v>208</v>
      </c>
      <c r="P131" s="114" t="s">
        <v>826</v>
      </c>
      <c r="Q131" s="108">
        <v>850000</v>
      </c>
      <c r="R131" s="108"/>
      <c r="S131" s="108"/>
      <c r="T131" s="108"/>
      <c r="U131" s="108"/>
      <c r="V131" s="108"/>
      <c r="W131" s="108"/>
      <c r="X131" s="108"/>
      <c r="Y131" s="108"/>
      <c r="Z131" s="108"/>
      <c r="AA131" s="108">
        <v>450000</v>
      </c>
      <c r="AB131" s="105" t="s">
        <v>2143</v>
      </c>
      <c r="AC131" s="168">
        <v>44965</v>
      </c>
      <c r="AD131" s="168"/>
      <c r="AE131" s="105"/>
      <c r="AF131" s="114" t="s">
        <v>390</v>
      </c>
      <c r="AG131" s="114" t="s">
        <v>226</v>
      </c>
    </row>
    <row r="132" spans="1:33">
      <c r="A132" s="103">
        <f t="shared" si="4"/>
        <v>111</v>
      </c>
      <c r="B132" s="271">
        <v>11</v>
      </c>
      <c r="C132" s="115">
        <v>44952</v>
      </c>
      <c r="D132" s="115">
        <v>44953</v>
      </c>
      <c r="E132" s="102" t="s">
        <v>205</v>
      </c>
      <c r="F132" s="102" t="s">
        <v>31</v>
      </c>
      <c r="G132" s="114" t="s">
        <v>212</v>
      </c>
      <c r="H132" s="140" t="s">
        <v>2077</v>
      </c>
      <c r="I132" s="159" t="s">
        <v>2075</v>
      </c>
      <c r="J132" s="102" t="s">
        <v>2078</v>
      </c>
      <c r="K132" s="102" t="s">
        <v>223</v>
      </c>
      <c r="L132" s="114" t="s">
        <v>314</v>
      </c>
      <c r="M132" s="114" t="s">
        <v>2079</v>
      </c>
      <c r="N132" s="103">
        <v>96</v>
      </c>
      <c r="O132" s="114" t="s">
        <v>208</v>
      </c>
      <c r="P132" s="114" t="s">
        <v>826</v>
      </c>
      <c r="Q132" s="108">
        <v>850000</v>
      </c>
      <c r="R132" s="108"/>
      <c r="S132" s="108"/>
      <c r="T132" s="108"/>
      <c r="U132" s="108"/>
      <c r="V132" s="108"/>
      <c r="W132" s="108"/>
      <c r="X132" s="108"/>
      <c r="Y132" s="108"/>
      <c r="Z132" s="108"/>
      <c r="AA132" s="108">
        <v>450000</v>
      </c>
      <c r="AB132" s="105" t="s">
        <v>2143</v>
      </c>
      <c r="AC132" s="168">
        <v>44965</v>
      </c>
      <c r="AD132" s="168"/>
      <c r="AE132" s="105"/>
      <c r="AF132" s="114" t="s">
        <v>390</v>
      </c>
      <c r="AG132" s="114" t="s">
        <v>226</v>
      </c>
    </row>
    <row r="133" spans="1:33">
      <c r="A133" s="103"/>
      <c r="B133" s="271"/>
      <c r="C133" s="119" t="s">
        <v>30</v>
      </c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3"/>
      <c r="O133" s="102"/>
      <c r="P133" s="102"/>
      <c r="Q133" s="151">
        <f>SUM(Q122:Q132)</f>
        <v>6940000</v>
      </c>
      <c r="R133" s="108"/>
      <c r="S133" s="108"/>
      <c r="T133" s="108"/>
      <c r="U133" s="108"/>
      <c r="V133" s="108"/>
      <c r="W133" s="108"/>
      <c r="X133" s="108"/>
      <c r="Y133" s="108"/>
      <c r="Z133" s="108"/>
      <c r="AA133" s="151">
        <f>SUM(AA122:AA132)</f>
        <v>3425000</v>
      </c>
      <c r="AB133" s="102"/>
      <c r="AC133" s="103"/>
      <c r="AD133" s="103"/>
      <c r="AE133" s="102"/>
      <c r="AF133" s="102"/>
      <c r="AG133" s="102"/>
    </row>
    <row r="134" spans="1:33">
      <c r="A134" s="103">
        <f>A132+1</f>
        <v>112</v>
      </c>
      <c r="B134" s="271">
        <v>1</v>
      </c>
      <c r="C134" s="115">
        <v>44953</v>
      </c>
      <c r="D134" s="115">
        <v>44956</v>
      </c>
      <c r="E134" s="102" t="s">
        <v>205</v>
      </c>
      <c r="F134" s="102" t="s">
        <v>31</v>
      </c>
      <c r="G134" s="114" t="s">
        <v>2043</v>
      </c>
      <c r="H134" s="140" t="s">
        <v>2042</v>
      </c>
      <c r="I134" s="158" t="s">
        <v>2129</v>
      </c>
      <c r="J134" s="102" t="s">
        <v>2044</v>
      </c>
      <c r="K134" s="102" t="s">
        <v>213</v>
      </c>
      <c r="L134" s="114" t="s">
        <v>2045</v>
      </c>
      <c r="M134" s="114" t="s">
        <v>2046</v>
      </c>
      <c r="N134" s="103">
        <v>861</v>
      </c>
      <c r="O134" s="114" t="s">
        <v>208</v>
      </c>
      <c r="P134" s="114" t="s">
        <v>2047</v>
      </c>
      <c r="Q134" s="108">
        <v>2400000</v>
      </c>
      <c r="R134" s="108"/>
      <c r="S134" s="108"/>
      <c r="T134" s="108"/>
      <c r="U134" s="108"/>
      <c r="V134" s="108"/>
      <c r="W134" s="108"/>
      <c r="X134" s="108"/>
      <c r="Y134" s="108"/>
      <c r="Z134" s="108"/>
      <c r="AA134" s="118">
        <v>1875000</v>
      </c>
      <c r="AB134" s="105" t="s">
        <v>2293</v>
      </c>
      <c r="AC134" s="168">
        <v>44967</v>
      </c>
      <c r="AD134" s="168"/>
      <c r="AE134" s="105"/>
      <c r="AF134" s="114" t="s">
        <v>390</v>
      </c>
      <c r="AG134" s="114" t="s">
        <v>218</v>
      </c>
    </row>
    <row r="135" spans="1:33">
      <c r="A135" s="103">
        <f t="shared" ref="A135:A141" si="5">A134+1</f>
        <v>113</v>
      </c>
      <c r="B135" s="271">
        <v>2</v>
      </c>
      <c r="C135" s="115">
        <v>44953</v>
      </c>
      <c r="D135" s="115">
        <v>44956</v>
      </c>
      <c r="E135" s="102" t="s">
        <v>205</v>
      </c>
      <c r="F135" s="102" t="s">
        <v>29</v>
      </c>
      <c r="G135" s="114" t="s">
        <v>2131</v>
      </c>
      <c r="H135" s="140" t="s">
        <v>2130</v>
      </c>
      <c r="I135" s="158" t="s">
        <v>2041</v>
      </c>
      <c r="J135" s="102" t="s">
        <v>2132</v>
      </c>
      <c r="K135" s="102" t="s">
        <v>213</v>
      </c>
      <c r="L135" s="114" t="s">
        <v>2046</v>
      </c>
      <c r="M135" s="114" t="s">
        <v>2133</v>
      </c>
      <c r="N135" s="103">
        <v>70</v>
      </c>
      <c r="O135" s="114" t="s">
        <v>208</v>
      </c>
      <c r="P135" s="114" t="s">
        <v>2047</v>
      </c>
      <c r="Q135" s="228">
        <v>800000</v>
      </c>
      <c r="R135" s="108"/>
      <c r="S135" s="108"/>
      <c r="T135" s="108"/>
      <c r="U135" s="108"/>
      <c r="V135" s="108"/>
      <c r="W135" s="108"/>
      <c r="X135" s="108"/>
      <c r="Y135" s="108"/>
      <c r="Z135" s="108"/>
      <c r="AA135" s="108">
        <v>0</v>
      </c>
      <c r="AB135" s="105" t="s">
        <v>2293</v>
      </c>
      <c r="AC135" s="168">
        <v>44967</v>
      </c>
      <c r="AD135" s="168"/>
      <c r="AE135" s="105"/>
      <c r="AF135" s="114" t="s">
        <v>390</v>
      </c>
      <c r="AG135" s="114" t="s">
        <v>218</v>
      </c>
    </row>
    <row r="136" spans="1:33">
      <c r="A136" s="103">
        <f t="shared" si="5"/>
        <v>114</v>
      </c>
      <c r="B136" s="271">
        <v>3</v>
      </c>
      <c r="C136" s="115">
        <v>44953</v>
      </c>
      <c r="D136" s="115">
        <v>44956</v>
      </c>
      <c r="E136" s="102" t="s">
        <v>205</v>
      </c>
      <c r="F136" s="102" t="s">
        <v>29</v>
      </c>
      <c r="G136" s="102" t="s">
        <v>215</v>
      </c>
      <c r="H136" s="140" t="s">
        <v>2057</v>
      </c>
      <c r="I136" s="158" t="s">
        <v>2054</v>
      </c>
      <c r="J136" s="102" t="s">
        <v>2060</v>
      </c>
      <c r="K136" s="102" t="s">
        <v>206</v>
      </c>
      <c r="L136" s="114" t="s">
        <v>216</v>
      </c>
      <c r="M136" s="114" t="s">
        <v>207</v>
      </c>
      <c r="N136" s="103">
        <v>45</v>
      </c>
      <c r="O136" s="114" t="s">
        <v>208</v>
      </c>
      <c r="P136" s="114" t="s">
        <v>2062</v>
      </c>
      <c r="Q136" s="108">
        <v>300000</v>
      </c>
      <c r="R136" s="108"/>
      <c r="S136" s="108"/>
      <c r="T136" s="108"/>
      <c r="U136" s="108"/>
      <c r="V136" s="108"/>
      <c r="W136" s="108"/>
      <c r="X136" s="108"/>
      <c r="Y136" s="108"/>
      <c r="Z136" s="108"/>
      <c r="AA136" s="108">
        <v>225000</v>
      </c>
      <c r="AB136" s="105" t="s">
        <v>2293</v>
      </c>
      <c r="AC136" s="168">
        <v>44967</v>
      </c>
      <c r="AD136" s="168"/>
      <c r="AE136" s="105"/>
      <c r="AF136" s="114" t="s">
        <v>390</v>
      </c>
      <c r="AG136" s="114" t="s">
        <v>218</v>
      </c>
    </row>
    <row r="137" spans="1:33">
      <c r="A137" s="103">
        <f t="shared" si="5"/>
        <v>115</v>
      </c>
      <c r="B137" s="271">
        <v>4</v>
      </c>
      <c r="C137" s="115">
        <v>44953</v>
      </c>
      <c r="D137" s="115">
        <v>44956</v>
      </c>
      <c r="E137" s="102" t="s">
        <v>205</v>
      </c>
      <c r="F137" s="102" t="s">
        <v>29</v>
      </c>
      <c r="G137" s="102" t="s">
        <v>215</v>
      </c>
      <c r="H137" s="140" t="s">
        <v>2058</v>
      </c>
      <c r="I137" s="158" t="s">
        <v>2055</v>
      </c>
      <c r="J137" s="102" t="s">
        <v>2060</v>
      </c>
      <c r="K137" s="102" t="s">
        <v>206</v>
      </c>
      <c r="L137" s="114" t="s">
        <v>216</v>
      </c>
      <c r="M137" s="114" t="s">
        <v>207</v>
      </c>
      <c r="N137" s="103">
        <v>45</v>
      </c>
      <c r="O137" s="114" t="s">
        <v>208</v>
      </c>
      <c r="P137" s="114" t="s">
        <v>2062</v>
      </c>
      <c r="Q137" s="108">
        <v>300000</v>
      </c>
      <c r="R137" s="108"/>
      <c r="S137" s="108"/>
      <c r="T137" s="108"/>
      <c r="U137" s="108"/>
      <c r="V137" s="108"/>
      <c r="W137" s="108"/>
      <c r="X137" s="108"/>
      <c r="Y137" s="108"/>
      <c r="Z137" s="108"/>
      <c r="AA137" s="108">
        <v>225000</v>
      </c>
      <c r="AB137" s="105" t="s">
        <v>2293</v>
      </c>
      <c r="AC137" s="168">
        <v>44967</v>
      </c>
      <c r="AD137" s="168"/>
      <c r="AE137" s="105"/>
      <c r="AF137" s="114" t="s">
        <v>390</v>
      </c>
      <c r="AG137" s="114" t="s">
        <v>218</v>
      </c>
    </row>
    <row r="138" spans="1:33">
      <c r="A138" s="103">
        <f t="shared" si="5"/>
        <v>116</v>
      </c>
      <c r="B138" s="271">
        <v>5</v>
      </c>
      <c r="C138" s="115">
        <v>44953</v>
      </c>
      <c r="D138" s="115">
        <v>44956</v>
      </c>
      <c r="E138" s="102" t="s">
        <v>205</v>
      </c>
      <c r="F138" s="102" t="s">
        <v>29</v>
      </c>
      <c r="G138" s="102" t="s">
        <v>215</v>
      </c>
      <c r="H138" s="140" t="s">
        <v>2059</v>
      </c>
      <c r="I138" s="158" t="s">
        <v>2056</v>
      </c>
      <c r="J138" s="102" t="s">
        <v>2061</v>
      </c>
      <c r="K138" s="102" t="s">
        <v>206</v>
      </c>
      <c r="L138" s="114" t="s">
        <v>216</v>
      </c>
      <c r="M138" s="114" t="s">
        <v>207</v>
      </c>
      <c r="N138" s="103">
        <v>45</v>
      </c>
      <c r="O138" s="114" t="s">
        <v>208</v>
      </c>
      <c r="P138" s="114" t="s">
        <v>2062</v>
      </c>
      <c r="Q138" s="108">
        <v>300000</v>
      </c>
      <c r="R138" s="108"/>
      <c r="S138" s="108"/>
      <c r="T138" s="108"/>
      <c r="U138" s="108"/>
      <c r="V138" s="108"/>
      <c r="W138" s="108"/>
      <c r="X138" s="108"/>
      <c r="Y138" s="108"/>
      <c r="Z138" s="108"/>
      <c r="AA138" s="108">
        <v>225000</v>
      </c>
      <c r="AB138" s="105" t="s">
        <v>2293</v>
      </c>
      <c r="AC138" s="168">
        <v>44967</v>
      </c>
      <c r="AD138" s="168"/>
      <c r="AE138" s="105"/>
      <c r="AF138" s="114" t="s">
        <v>390</v>
      </c>
      <c r="AG138" s="114" t="s">
        <v>218</v>
      </c>
    </row>
    <row r="139" spans="1:33">
      <c r="A139" s="103">
        <f t="shared" si="5"/>
        <v>117</v>
      </c>
      <c r="B139" s="271">
        <v>6</v>
      </c>
      <c r="C139" s="115">
        <v>44953</v>
      </c>
      <c r="D139" s="150">
        <v>44957</v>
      </c>
      <c r="E139" s="102" t="s">
        <v>205</v>
      </c>
      <c r="F139" s="102" t="s">
        <v>29</v>
      </c>
      <c r="G139" s="114" t="s">
        <v>274</v>
      </c>
      <c r="H139" s="140" t="s">
        <v>2135</v>
      </c>
      <c r="I139" s="158" t="s">
        <v>2134</v>
      </c>
      <c r="J139" s="102" t="s">
        <v>2136</v>
      </c>
      <c r="K139" s="102" t="s">
        <v>210</v>
      </c>
      <c r="L139" s="114" t="s">
        <v>283</v>
      </c>
      <c r="M139" s="114" t="s">
        <v>207</v>
      </c>
      <c r="N139" s="103">
        <v>45</v>
      </c>
      <c r="O139" s="114" t="s">
        <v>208</v>
      </c>
      <c r="P139" s="114" t="s">
        <v>2137</v>
      </c>
      <c r="Q139" s="108">
        <v>450000</v>
      </c>
      <c r="R139" s="108"/>
      <c r="S139" s="108"/>
      <c r="T139" s="108"/>
      <c r="U139" s="108"/>
      <c r="V139" s="108"/>
      <c r="W139" s="108"/>
      <c r="X139" s="108"/>
      <c r="Y139" s="108"/>
      <c r="Z139" s="108"/>
      <c r="AA139" s="108">
        <v>225000</v>
      </c>
      <c r="AB139" s="105" t="s">
        <v>2293</v>
      </c>
      <c r="AC139" s="168">
        <v>44967</v>
      </c>
      <c r="AD139" s="168"/>
      <c r="AE139" s="105"/>
      <c r="AF139" s="114" t="s">
        <v>390</v>
      </c>
      <c r="AG139" s="114" t="s">
        <v>218</v>
      </c>
    </row>
    <row r="140" spans="1:33">
      <c r="A140" s="103">
        <f t="shared" si="5"/>
        <v>118</v>
      </c>
      <c r="B140" s="271">
        <v>7</v>
      </c>
      <c r="C140" s="115">
        <v>44953</v>
      </c>
      <c r="D140" s="115">
        <v>44956</v>
      </c>
      <c r="E140" s="102" t="s">
        <v>205</v>
      </c>
      <c r="F140" s="102" t="s">
        <v>31</v>
      </c>
      <c r="G140" s="114" t="s">
        <v>274</v>
      </c>
      <c r="H140" s="140" t="s">
        <v>2278</v>
      </c>
      <c r="I140" s="158" t="s">
        <v>2277</v>
      </c>
      <c r="J140" s="102" t="s">
        <v>2279</v>
      </c>
      <c r="K140" s="102" t="s">
        <v>210</v>
      </c>
      <c r="L140" s="114" t="s">
        <v>211</v>
      </c>
      <c r="M140" s="102" t="s">
        <v>210</v>
      </c>
      <c r="N140" s="103">
        <v>40</v>
      </c>
      <c r="O140" s="114" t="s">
        <v>208</v>
      </c>
      <c r="P140" s="114" t="s">
        <v>2283</v>
      </c>
      <c r="Q140" s="108">
        <v>300000</v>
      </c>
      <c r="R140" s="108"/>
      <c r="S140" s="108"/>
      <c r="T140" s="108"/>
      <c r="U140" s="108"/>
      <c r="V140" s="108"/>
      <c r="W140" s="108"/>
      <c r="X140" s="108"/>
      <c r="Y140" s="108"/>
      <c r="Z140" s="108"/>
      <c r="AA140" s="108">
        <v>250000</v>
      </c>
      <c r="AB140" s="105" t="s">
        <v>2293</v>
      </c>
      <c r="AC140" s="168">
        <v>44967</v>
      </c>
      <c r="AD140" s="168"/>
      <c r="AE140" s="105"/>
      <c r="AF140" s="114" t="s">
        <v>390</v>
      </c>
      <c r="AG140" s="114" t="s">
        <v>218</v>
      </c>
    </row>
    <row r="141" spans="1:33">
      <c r="A141" s="103">
        <f t="shared" si="5"/>
        <v>119</v>
      </c>
      <c r="B141" s="271">
        <v>8</v>
      </c>
      <c r="C141" s="115">
        <v>44953</v>
      </c>
      <c r="D141" s="115">
        <v>44956</v>
      </c>
      <c r="E141" s="102" t="s">
        <v>205</v>
      </c>
      <c r="F141" s="102" t="s">
        <v>29</v>
      </c>
      <c r="G141" s="114" t="s">
        <v>215</v>
      </c>
      <c r="H141" s="140" t="s">
        <v>2282</v>
      </c>
      <c r="I141" s="158" t="s">
        <v>2281</v>
      </c>
      <c r="J141" s="114" t="s">
        <v>2280</v>
      </c>
      <c r="K141" s="114" t="s">
        <v>210</v>
      </c>
      <c r="L141" s="102" t="s">
        <v>210</v>
      </c>
      <c r="M141" s="114" t="s">
        <v>207</v>
      </c>
      <c r="N141" s="103">
        <v>40</v>
      </c>
      <c r="O141" s="114" t="s">
        <v>208</v>
      </c>
      <c r="P141" s="114" t="s">
        <v>2283</v>
      </c>
      <c r="Q141" s="108">
        <v>300000</v>
      </c>
      <c r="R141" s="108"/>
      <c r="S141" s="108"/>
      <c r="T141" s="108"/>
      <c r="U141" s="108"/>
      <c r="V141" s="108"/>
      <c r="W141" s="108"/>
      <c r="X141" s="108"/>
      <c r="Y141" s="108"/>
      <c r="Z141" s="108"/>
      <c r="AA141" s="108">
        <v>0</v>
      </c>
      <c r="AB141" s="105" t="s">
        <v>2293</v>
      </c>
      <c r="AC141" s="168">
        <v>44967</v>
      </c>
      <c r="AD141" s="168"/>
      <c r="AE141" s="105"/>
      <c r="AF141" s="114" t="s">
        <v>390</v>
      </c>
      <c r="AG141" s="114" t="s">
        <v>218</v>
      </c>
    </row>
    <row r="142" spans="1:33">
      <c r="A142" s="103"/>
      <c r="B142" s="271"/>
      <c r="C142" s="119" t="s">
        <v>30</v>
      </c>
      <c r="D142" s="102"/>
      <c r="E142" s="102"/>
      <c r="F142" s="102"/>
      <c r="G142" s="102"/>
      <c r="H142" s="109"/>
      <c r="I142" s="102"/>
      <c r="J142" s="102"/>
      <c r="K142" s="102"/>
      <c r="L142" s="102"/>
      <c r="M142" s="102"/>
      <c r="N142" s="103"/>
      <c r="O142" s="102"/>
      <c r="P142" s="102"/>
      <c r="Q142" s="151">
        <f>SUM(Q134:Q141)</f>
        <v>5150000</v>
      </c>
      <c r="R142" s="108"/>
      <c r="S142" s="108"/>
      <c r="T142" s="108"/>
      <c r="U142" s="108"/>
      <c r="V142" s="108"/>
      <c r="W142" s="108"/>
      <c r="X142" s="108"/>
      <c r="Y142" s="108"/>
      <c r="Z142" s="108"/>
      <c r="AA142" s="151">
        <f>SUM(AA134:AA141)</f>
        <v>3025000</v>
      </c>
      <c r="AB142" s="102"/>
      <c r="AC142" s="103"/>
      <c r="AD142" s="103"/>
      <c r="AE142" s="102"/>
      <c r="AF142" s="102"/>
      <c r="AG142" s="102"/>
    </row>
    <row r="143" spans="1:33">
      <c r="A143" s="103">
        <f>A141+1</f>
        <v>120</v>
      </c>
      <c r="B143" s="271">
        <v>1</v>
      </c>
      <c r="C143" s="115">
        <v>44956</v>
      </c>
      <c r="D143" s="115">
        <v>44956</v>
      </c>
      <c r="E143" s="102" t="s">
        <v>205</v>
      </c>
      <c r="F143" s="102" t="s">
        <v>31</v>
      </c>
      <c r="G143" s="102" t="s">
        <v>407</v>
      </c>
      <c r="H143" s="140" t="s">
        <v>2371</v>
      </c>
      <c r="I143" s="159" t="s">
        <v>2372</v>
      </c>
      <c r="J143" s="102" t="s">
        <v>2378</v>
      </c>
      <c r="K143" s="102" t="s">
        <v>210</v>
      </c>
      <c r="L143" s="102" t="s">
        <v>437</v>
      </c>
      <c r="M143" s="102" t="s">
        <v>1514</v>
      </c>
      <c r="N143" s="103">
        <v>98</v>
      </c>
      <c r="O143" s="102" t="s">
        <v>208</v>
      </c>
      <c r="P143" s="102" t="s">
        <v>322</v>
      </c>
      <c r="Q143" s="108">
        <v>650000</v>
      </c>
      <c r="R143" s="108"/>
      <c r="S143" s="108"/>
      <c r="T143" s="108"/>
      <c r="U143" s="108"/>
      <c r="V143" s="108"/>
      <c r="W143" s="108"/>
      <c r="X143" s="108"/>
      <c r="Y143" s="108"/>
      <c r="Z143" s="108"/>
      <c r="AA143" s="108">
        <v>225000</v>
      </c>
      <c r="AB143" s="105" t="s">
        <v>2385</v>
      </c>
      <c r="AC143" s="168">
        <v>44967</v>
      </c>
      <c r="AD143" s="168"/>
      <c r="AE143" s="105"/>
      <c r="AF143" s="114" t="s">
        <v>390</v>
      </c>
      <c r="AG143" s="114" t="s">
        <v>226</v>
      </c>
    </row>
    <row r="144" spans="1:33">
      <c r="A144" s="103">
        <f>A143+1</f>
        <v>121</v>
      </c>
      <c r="B144" s="271">
        <v>2</v>
      </c>
      <c r="C144" s="115">
        <v>44956</v>
      </c>
      <c r="D144" s="115">
        <v>44956</v>
      </c>
      <c r="E144" s="102" t="s">
        <v>205</v>
      </c>
      <c r="F144" s="102" t="s">
        <v>31</v>
      </c>
      <c r="G144" s="102" t="s">
        <v>407</v>
      </c>
      <c r="H144" s="109" t="s">
        <v>2367</v>
      </c>
      <c r="I144" s="159" t="s">
        <v>2374</v>
      </c>
      <c r="J144" s="102" t="s">
        <v>2380</v>
      </c>
      <c r="K144" s="102" t="s">
        <v>210</v>
      </c>
      <c r="L144" s="102" t="s">
        <v>437</v>
      </c>
      <c r="M144" s="102" t="s">
        <v>2018</v>
      </c>
      <c r="N144" s="103">
        <v>197</v>
      </c>
      <c r="O144" s="102" t="s">
        <v>208</v>
      </c>
      <c r="P144" s="114" t="s">
        <v>322</v>
      </c>
      <c r="Q144" s="108">
        <v>1050000</v>
      </c>
      <c r="R144" s="108"/>
      <c r="S144" s="108"/>
      <c r="T144" s="108"/>
      <c r="U144" s="108"/>
      <c r="V144" s="108"/>
      <c r="W144" s="108"/>
      <c r="X144" s="108"/>
      <c r="Y144" s="108"/>
      <c r="Z144" s="108"/>
      <c r="AA144" s="108">
        <v>700000</v>
      </c>
      <c r="AB144" s="105" t="s">
        <v>2385</v>
      </c>
      <c r="AC144" s="168">
        <v>44967</v>
      </c>
      <c r="AD144" s="168"/>
      <c r="AE144" s="105"/>
      <c r="AF144" s="114" t="s">
        <v>390</v>
      </c>
      <c r="AG144" s="114" t="s">
        <v>226</v>
      </c>
    </row>
    <row r="145" spans="1:33">
      <c r="A145" s="103">
        <f>A144+1</f>
        <v>122</v>
      </c>
      <c r="B145" s="271">
        <v>3</v>
      </c>
      <c r="C145" s="115">
        <v>44956</v>
      </c>
      <c r="D145" s="115">
        <v>44956</v>
      </c>
      <c r="E145" s="102" t="s">
        <v>205</v>
      </c>
      <c r="F145" s="102" t="s">
        <v>31</v>
      </c>
      <c r="G145" s="102" t="s">
        <v>407</v>
      </c>
      <c r="H145" s="109" t="s">
        <v>2370</v>
      </c>
      <c r="I145" s="159" t="s">
        <v>2377</v>
      </c>
      <c r="J145" s="102" t="s">
        <v>2383</v>
      </c>
      <c r="K145" s="102" t="s">
        <v>210</v>
      </c>
      <c r="L145" s="102" t="s">
        <v>437</v>
      </c>
      <c r="M145" s="102" t="s">
        <v>2384</v>
      </c>
      <c r="N145" s="103">
        <v>656</v>
      </c>
      <c r="O145" s="102" t="s">
        <v>208</v>
      </c>
      <c r="P145" s="102" t="s">
        <v>322</v>
      </c>
      <c r="Q145" s="108">
        <v>2100000</v>
      </c>
      <c r="R145" s="108"/>
      <c r="S145" s="108"/>
      <c r="T145" s="108"/>
      <c r="U145" s="108"/>
      <c r="V145" s="108"/>
      <c r="W145" s="108"/>
      <c r="X145" s="108"/>
      <c r="Y145" s="108"/>
      <c r="Z145" s="108"/>
      <c r="AA145" s="108">
        <v>1450000</v>
      </c>
      <c r="AB145" s="105" t="s">
        <v>2385</v>
      </c>
      <c r="AC145" s="168">
        <v>44967</v>
      </c>
      <c r="AD145" s="168"/>
      <c r="AE145" s="105"/>
      <c r="AF145" s="114" t="s">
        <v>390</v>
      </c>
      <c r="AG145" s="114" t="s">
        <v>226</v>
      </c>
    </row>
    <row r="146" spans="1:33">
      <c r="A146" s="103"/>
      <c r="B146" s="271"/>
      <c r="C146" s="119" t="s">
        <v>30</v>
      </c>
      <c r="D146" s="115"/>
      <c r="E146" s="102"/>
      <c r="F146" s="102"/>
      <c r="G146" s="102"/>
      <c r="H146" s="109"/>
      <c r="I146" s="102"/>
      <c r="J146" s="102"/>
      <c r="K146" s="102"/>
      <c r="L146" s="102"/>
      <c r="M146" s="102"/>
      <c r="N146" s="103"/>
      <c r="O146" s="102"/>
      <c r="P146" s="102"/>
      <c r="Q146" s="151">
        <f>SUM(Q143:Q145)</f>
        <v>3800000</v>
      </c>
      <c r="R146" s="108"/>
      <c r="S146" s="108"/>
      <c r="T146" s="108"/>
      <c r="U146" s="108"/>
      <c r="V146" s="108"/>
      <c r="W146" s="108"/>
      <c r="X146" s="108"/>
      <c r="Y146" s="108"/>
      <c r="Z146" s="108"/>
      <c r="AA146" s="151">
        <f>SUM(AA143:AA145)</f>
        <v>2375000</v>
      </c>
      <c r="AB146" s="105"/>
      <c r="AC146" s="103"/>
      <c r="AD146" s="103"/>
      <c r="AE146" s="105"/>
      <c r="AF146" s="114"/>
      <c r="AG146" s="102"/>
    </row>
    <row r="147" spans="1:33">
      <c r="A147" s="103">
        <f>A145+1</f>
        <v>123</v>
      </c>
      <c r="B147" s="271">
        <v>1</v>
      </c>
      <c r="C147" s="115">
        <v>44957</v>
      </c>
      <c r="D147" s="115">
        <v>44956</v>
      </c>
      <c r="E147" s="102" t="s">
        <v>205</v>
      </c>
      <c r="F147" s="102" t="s">
        <v>31</v>
      </c>
      <c r="G147" s="114" t="s">
        <v>212</v>
      </c>
      <c r="H147" s="140" t="s">
        <v>2392</v>
      </c>
      <c r="I147" s="158" t="s">
        <v>2391</v>
      </c>
      <c r="J147" s="114" t="s">
        <v>2393</v>
      </c>
      <c r="K147" s="114" t="s">
        <v>210</v>
      </c>
      <c r="L147" s="102" t="s">
        <v>211</v>
      </c>
      <c r="M147" s="102" t="s">
        <v>206</v>
      </c>
      <c r="N147" s="103">
        <v>40</v>
      </c>
      <c r="O147" s="102" t="s">
        <v>208</v>
      </c>
      <c r="P147" s="109" t="s">
        <v>2396</v>
      </c>
      <c r="Q147" s="141">
        <v>300000</v>
      </c>
      <c r="R147" s="141"/>
      <c r="S147" s="141"/>
      <c r="T147" s="141"/>
      <c r="U147" s="141"/>
      <c r="V147" s="141"/>
      <c r="W147" s="141"/>
      <c r="X147" s="141"/>
      <c r="Y147" s="141"/>
      <c r="Z147" s="141"/>
      <c r="AA147" s="141">
        <v>250000</v>
      </c>
      <c r="AB147" s="105" t="s">
        <v>2390</v>
      </c>
      <c r="AC147" s="168">
        <v>44967</v>
      </c>
      <c r="AD147" s="168"/>
      <c r="AE147" s="105"/>
      <c r="AF147" s="114" t="s">
        <v>390</v>
      </c>
      <c r="AG147" s="114" t="s">
        <v>218</v>
      </c>
    </row>
    <row r="148" spans="1:33">
      <c r="A148" s="103">
        <f t="shared" ref="A148:A175" si="6">A147+1</f>
        <v>124</v>
      </c>
      <c r="B148" s="271">
        <v>2</v>
      </c>
      <c r="C148" s="115">
        <v>44957</v>
      </c>
      <c r="D148" s="115">
        <v>44956</v>
      </c>
      <c r="E148" s="102" t="s">
        <v>205</v>
      </c>
      <c r="F148" s="102" t="s">
        <v>29</v>
      </c>
      <c r="G148" s="114" t="s">
        <v>212</v>
      </c>
      <c r="H148" s="109" t="s">
        <v>2395</v>
      </c>
      <c r="I148" s="158" t="s">
        <v>2394</v>
      </c>
      <c r="J148" s="114" t="s">
        <v>2393</v>
      </c>
      <c r="K148" s="114" t="s">
        <v>210</v>
      </c>
      <c r="L148" s="102" t="s">
        <v>206</v>
      </c>
      <c r="M148" s="102" t="s">
        <v>211</v>
      </c>
      <c r="N148" s="103">
        <v>40</v>
      </c>
      <c r="O148" s="102" t="s">
        <v>208</v>
      </c>
      <c r="P148" s="109" t="s">
        <v>2396</v>
      </c>
      <c r="Q148" s="141">
        <v>300000</v>
      </c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>
        <v>0</v>
      </c>
      <c r="AB148" s="105" t="s">
        <v>2390</v>
      </c>
      <c r="AC148" s="168">
        <v>44967</v>
      </c>
      <c r="AD148" s="168"/>
      <c r="AE148" s="105"/>
      <c r="AF148" s="114" t="s">
        <v>390</v>
      </c>
      <c r="AG148" s="114" t="s">
        <v>218</v>
      </c>
    </row>
    <row r="149" spans="1:33">
      <c r="A149" s="103">
        <f t="shared" si="6"/>
        <v>125</v>
      </c>
      <c r="B149" s="271">
        <v>3</v>
      </c>
      <c r="C149" s="115">
        <v>44957</v>
      </c>
      <c r="D149" s="115">
        <v>44957</v>
      </c>
      <c r="E149" s="102" t="s">
        <v>205</v>
      </c>
      <c r="F149" s="102" t="s">
        <v>31</v>
      </c>
      <c r="G149" s="102" t="s">
        <v>215</v>
      </c>
      <c r="H149" s="109" t="s">
        <v>1512</v>
      </c>
      <c r="I149" s="158" t="s">
        <v>1511</v>
      </c>
      <c r="J149" s="114" t="s">
        <v>1513</v>
      </c>
      <c r="K149" s="114" t="s">
        <v>217</v>
      </c>
      <c r="L149" s="102" t="s">
        <v>211</v>
      </c>
      <c r="M149" s="102" t="s">
        <v>1514</v>
      </c>
      <c r="N149" s="103">
        <v>98</v>
      </c>
      <c r="O149" s="102" t="s">
        <v>208</v>
      </c>
      <c r="P149" s="114" t="s">
        <v>1515</v>
      </c>
      <c r="Q149" s="108">
        <v>650000</v>
      </c>
      <c r="R149" s="108"/>
      <c r="S149" s="108"/>
      <c r="T149" s="108"/>
      <c r="U149" s="108"/>
      <c r="V149" s="108"/>
      <c r="W149" s="108"/>
      <c r="X149" s="108"/>
      <c r="Y149" s="108"/>
      <c r="Z149" s="108"/>
      <c r="AA149" s="141">
        <v>425000</v>
      </c>
      <c r="AB149" s="105" t="s">
        <v>2390</v>
      </c>
      <c r="AC149" s="168">
        <v>44967</v>
      </c>
      <c r="AD149" s="168"/>
      <c r="AE149" s="105"/>
      <c r="AF149" s="114" t="s">
        <v>390</v>
      </c>
      <c r="AG149" s="114" t="s">
        <v>226</v>
      </c>
    </row>
    <row r="150" spans="1:33">
      <c r="A150" s="103">
        <f t="shared" si="6"/>
        <v>126</v>
      </c>
      <c r="B150" s="271">
        <v>4</v>
      </c>
      <c r="C150" s="115">
        <v>44957</v>
      </c>
      <c r="D150" s="115">
        <v>44957</v>
      </c>
      <c r="E150" s="102" t="s">
        <v>205</v>
      </c>
      <c r="F150" s="102" t="s">
        <v>29</v>
      </c>
      <c r="G150" s="102" t="s">
        <v>215</v>
      </c>
      <c r="H150" s="109" t="s">
        <v>1336</v>
      </c>
      <c r="I150" s="158" t="s">
        <v>1335</v>
      </c>
      <c r="J150" s="114" t="s">
        <v>1513</v>
      </c>
      <c r="K150" s="114" t="s">
        <v>217</v>
      </c>
      <c r="L150" s="102" t="s">
        <v>1514</v>
      </c>
      <c r="M150" s="102" t="s">
        <v>211</v>
      </c>
      <c r="N150" s="103">
        <v>98</v>
      </c>
      <c r="O150" s="102" t="s">
        <v>208</v>
      </c>
      <c r="P150" s="114" t="s">
        <v>1515</v>
      </c>
      <c r="Q150" s="108">
        <v>650000</v>
      </c>
      <c r="R150" s="108"/>
      <c r="S150" s="108"/>
      <c r="T150" s="108"/>
      <c r="U150" s="108"/>
      <c r="V150" s="108"/>
      <c r="W150" s="108"/>
      <c r="X150" s="108"/>
      <c r="Y150" s="108"/>
      <c r="Z150" s="108"/>
      <c r="AA150" s="108">
        <v>0</v>
      </c>
      <c r="AB150" s="105" t="s">
        <v>2390</v>
      </c>
      <c r="AC150" s="168">
        <v>44967</v>
      </c>
      <c r="AD150" s="168"/>
      <c r="AE150" s="105"/>
      <c r="AF150" s="114" t="s">
        <v>390</v>
      </c>
      <c r="AG150" s="114" t="s">
        <v>226</v>
      </c>
    </row>
    <row r="151" spans="1:33">
      <c r="A151" s="103">
        <f t="shared" si="6"/>
        <v>127</v>
      </c>
      <c r="B151" s="271">
        <v>5</v>
      </c>
      <c r="C151" s="115">
        <v>44957</v>
      </c>
      <c r="D151" s="115">
        <v>44957</v>
      </c>
      <c r="E151" s="102" t="s">
        <v>205</v>
      </c>
      <c r="F151" s="102" t="s">
        <v>31</v>
      </c>
      <c r="G151" s="102" t="s">
        <v>215</v>
      </c>
      <c r="H151" s="109" t="s">
        <v>1519</v>
      </c>
      <c r="I151" s="158" t="s">
        <v>1517</v>
      </c>
      <c r="J151" s="114" t="s">
        <v>1281</v>
      </c>
      <c r="K151" s="114" t="s">
        <v>217</v>
      </c>
      <c r="L151" s="102" t="s">
        <v>211</v>
      </c>
      <c r="M151" s="114" t="s">
        <v>210</v>
      </c>
      <c r="N151" s="103">
        <v>40</v>
      </c>
      <c r="O151" s="114" t="s">
        <v>208</v>
      </c>
      <c r="P151" s="109" t="s">
        <v>331</v>
      </c>
      <c r="Q151" s="108">
        <v>300000</v>
      </c>
      <c r="R151" s="108"/>
      <c r="S151" s="108"/>
      <c r="T151" s="108"/>
      <c r="U151" s="108"/>
      <c r="V151" s="108"/>
      <c r="W151" s="108"/>
      <c r="X151" s="108"/>
      <c r="Y151" s="108"/>
      <c r="Z151" s="108"/>
      <c r="AA151" s="108">
        <v>275000</v>
      </c>
      <c r="AB151" s="105" t="s">
        <v>2390</v>
      </c>
      <c r="AC151" s="168">
        <v>44967</v>
      </c>
      <c r="AD151" s="168"/>
      <c r="AE151" s="105"/>
      <c r="AF151" s="114" t="s">
        <v>390</v>
      </c>
      <c r="AG151" s="114" t="s">
        <v>218</v>
      </c>
    </row>
    <row r="152" spans="1:33">
      <c r="A152" s="103">
        <f t="shared" si="6"/>
        <v>128</v>
      </c>
      <c r="B152" s="271">
        <v>6</v>
      </c>
      <c r="C152" s="115">
        <v>44957</v>
      </c>
      <c r="D152" s="115">
        <v>44957</v>
      </c>
      <c r="E152" s="102" t="s">
        <v>205</v>
      </c>
      <c r="F152" s="102" t="s">
        <v>29</v>
      </c>
      <c r="G152" s="102" t="s">
        <v>215</v>
      </c>
      <c r="H152" s="109" t="s">
        <v>1518</v>
      </c>
      <c r="I152" s="158" t="s">
        <v>1516</v>
      </c>
      <c r="J152" s="114" t="s">
        <v>1281</v>
      </c>
      <c r="K152" s="114" t="s">
        <v>217</v>
      </c>
      <c r="L152" s="114" t="s">
        <v>210</v>
      </c>
      <c r="M152" s="102" t="s">
        <v>211</v>
      </c>
      <c r="N152" s="103">
        <v>40</v>
      </c>
      <c r="O152" s="114" t="s">
        <v>208</v>
      </c>
      <c r="P152" s="109" t="s">
        <v>331</v>
      </c>
      <c r="Q152" s="108">
        <v>300000</v>
      </c>
      <c r="R152" s="108"/>
      <c r="S152" s="108"/>
      <c r="T152" s="108"/>
      <c r="U152" s="108"/>
      <c r="V152" s="108"/>
      <c r="W152" s="108"/>
      <c r="X152" s="108"/>
      <c r="Y152" s="108"/>
      <c r="Z152" s="108"/>
      <c r="AA152" s="108">
        <v>0</v>
      </c>
      <c r="AB152" s="105" t="s">
        <v>2390</v>
      </c>
      <c r="AC152" s="168">
        <v>44967</v>
      </c>
      <c r="AD152" s="168"/>
      <c r="AE152" s="105"/>
      <c r="AF152" s="114" t="s">
        <v>390</v>
      </c>
      <c r="AG152" s="114" t="s">
        <v>218</v>
      </c>
    </row>
    <row r="153" spans="1:33">
      <c r="A153" s="103">
        <f t="shared" si="6"/>
        <v>129</v>
      </c>
      <c r="B153" s="271">
        <v>7</v>
      </c>
      <c r="C153" s="115">
        <v>44957</v>
      </c>
      <c r="D153" s="115">
        <v>44957</v>
      </c>
      <c r="E153" s="102" t="s">
        <v>205</v>
      </c>
      <c r="F153" s="102" t="s">
        <v>31</v>
      </c>
      <c r="G153" s="102" t="s">
        <v>215</v>
      </c>
      <c r="H153" s="109" t="s">
        <v>2181</v>
      </c>
      <c r="I153" s="159" t="s">
        <v>2178</v>
      </c>
      <c r="J153" s="102" t="s">
        <v>2184</v>
      </c>
      <c r="K153" s="102" t="s">
        <v>217</v>
      </c>
      <c r="L153" s="114" t="s">
        <v>314</v>
      </c>
      <c r="M153" s="114" t="s">
        <v>1895</v>
      </c>
      <c r="N153" s="103">
        <v>94</v>
      </c>
      <c r="O153" s="102" t="s">
        <v>208</v>
      </c>
      <c r="P153" s="102" t="s">
        <v>1834</v>
      </c>
      <c r="Q153" s="108">
        <v>500000</v>
      </c>
      <c r="R153" s="108"/>
      <c r="S153" s="108"/>
      <c r="T153" s="108"/>
      <c r="U153" s="108"/>
      <c r="V153" s="108"/>
      <c r="W153" s="108"/>
      <c r="X153" s="108"/>
      <c r="Y153" s="108"/>
      <c r="Z153" s="108"/>
      <c r="AA153" s="108">
        <v>225000</v>
      </c>
      <c r="AB153" s="105" t="s">
        <v>2390</v>
      </c>
      <c r="AC153" s="168">
        <v>44967</v>
      </c>
      <c r="AD153" s="168"/>
      <c r="AE153" s="105"/>
      <c r="AF153" s="114" t="s">
        <v>390</v>
      </c>
      <c r="AG153" s="114" t="s">
        <v>226</v>
      </c>
    </row>
    <row r="154" spans="1:33">
      <c r="A154" s="103">
        <f t="shared" si="6"/>
        <v>130</v>
      </c>
      <c r="B154" s="271">
        <v>8</v>
      </c>
      <c r="C154" s="115">
        <v>44957</v>
      </c>
      <c r="D154" s="115">
        <v>44957</v>
      </c>
      <c r="E154" s="102" t="s">
        <v>205</v>
      </c>
      <c r="F154" s="102" t="s">
        <v>31</v>
      </c>
      <c r="G154" s="102" t="s">
        <v>215</v>
      </c>
      <c r="H154" s="109" t="s">
        <v>2182</v>
      </c>
      <c r="I154" s="159" t="s">
        <v>2179</v>
      </c>
      <c r="J154" s="102" t="s">
        <v>2184</v>
      </c>
      <c r="K154" s="102" t="s">
        <v>217</v>
      </c>
      <c r="L154" s="114" t="s">
        <v>314</v>
      </c>
      <c r="M154" s="114" t="s">
        <v>281</v>
      </c>
      <c r="N154" s="103">
        <v>115</v>
      </c>
      <c r="O154" s="102" t="s">
        <v>208</v>
      </c>
      <c r="P154" s="102" t="s">
        <v>1834</v>
      </c>
      <c r="Q154" s="108">
        <v>700000</v>
      </c>
      <c r="R154" s="108"/>
      <c r="S154" s="108"/>
      <c r="T154" s="108"/>
      <c r="U154" s="108"/>
      <c r="V154" s="108"/>
      <c r="W154" s="108"/>
      <c r="X154" s="108"/>
      <c r="Y154" s="108"/>
      <c r="Z154" s="108"/>
      <c r="AA154" s="108">
        <v>450000</v>
      </c>
      <c r="AB154" s="105" t="s">
        <v>2390</v>
      </c>
      <c r="AC154" s="168">
        <v>44967</v>
      </c>
      <c r="AD154" s="168"/>
      <c r="AE154" s="105"/>
      <c r="AF154" s="114" t="s">
        <v>390</v>
      </c>
      <c r="AG154" s="114" t="s">
        <v>226</v>
      </c>
    </row>
    <row r="155" spans="1:33">
      <c r="A155" s="103">
        <f t="shared" si="6"/>
        <v>131</v>
      </c>
      <c r="B155" s="271">
        <v>9</v>
      </c>
      <c r="C155" s="115">
        <v>44957</v>
      </c>
      <c r="D155" s="115">
        <v>44957</v>
      </c>
      <c r="E155" s="102" t="s">
        <v>205</v>
      </c>
      <c r="F155" s="102" t="s">
        <v>29</v>
      </c>
      <c r="G155" s="102" t="s">
        <v>215</v>
      </c>
      <c r="H155" s="109" t="s">
        <v>1680</v>
      </c>
      <c r="I155" s="159" t="s">
        <v>1650</v>
      </c>
      <c r="J155" s="102" t="s">
        <v>1711</v>
      </c>
      <c r="K155" s="102" t="s">
        <v>206</v>
      </c>
      <c r="L155" s="102" t="s">
        <v>206</v>
      </c>
      <c r="M155" s="114" t="s">
        <v>207</v>
      </c>
      <c r="N155" s="103">
        <v>40</v>
      </c>
      <c r="O155" s="102" t="s">
        <v>208</v>
      </c>
      <c r="P155" s="102" t="s">
        <v>1716</v>
      </c>
      <c r="Q155" s="108">
        <v>300000</v>
      </c>
      <c r="R155" s="108"/>
      <c r="S155" s="108"/>
      <c r="T155" s="108"/>
      <c r="U155" s="108"/>
      <c r="V155" s="108"/>
      <c r="W155" s="108"/>
      <c r="X155" s="108"/>
      <c r="Y155" s="108"/>
      <c r="Z155" s="108"/>
      <c r="AA155" s="108">
        <v>150000</v>
      </c>
      <c r="AB155" s="105" t="s">
        <v>2390</v>
      </c>
      <c r="AC155" s="168">
        <v>44967</v>
      </c>
      <c r="AD155" s="168"/>
      <c r="AE155" s="105"/>
      <c r="AF155" s="114" t="s">
        <v>390</v>
      </c>
      <c r="AG155" s="114" t="s">
        <v>218</v>
      </c>
    </row>
    <row r="156" spans="1:33">
      <c r="A156" s="103">
        <f t="shared" si="6"/>
        <v>132</v>
      </c>
      <c r="B156" s="271">
        <v>10</v>
      </c>
      <c r="C156" s="115">
        <v>44957</v>
      </c>
      <c r="D156" s="115">
        <v>44957</v>
      </c>
      <c r="E156" s="102" t="s">
        <v>205</v>
      </c>
      <c r="F156" s="102" t="s">
        <v>29</v>
      </c>
      <c r="G156" s="102" t="s">
        <v>215</v>
      </c>
      <c r="H156" s="109" t="s">
        <v>1681</v>
      </c>
      <c r="I156" s="159" t="s">
        <v>1651</v>
      </c>
      <c r="J156" s="102" t="s">
        <v>1711</v>
      </c>
      <c r="K156" s="102" t="s">
        <v>206</v>
      </c>
      <c r="L156" s="102" t="s">
        <v>206</v>
      </c>
      <c r="M156" s="114" t="s">
        <v>207</v>
      </c>
      <c r="N156" s="103">
        <v>40</v>
      </c>
      <c r="O156" s="102" t="s">
        <v>208</v>
      </c>
      <c r="P156" s="102" t="s">
        <v>1716</v>
      </c>
      <c r="Q156" s="108">
        <v>300000</v>
      </c>
      <c r="R156" s="108"/>
      <c r="S156" s="108"/>
      <c r="T156" s="108"/>
      <c r="U156" s="108"/>
      <c r="V156" s="108"/>
      <c r="W156" s="108"/>
      <c r="X156" s="108"/>
      <c r="Y156" s="108"/>
      <c r="Z156" s="108"/>
      <c r="AA156" s="108">
        <v>150000</v>
      </c>
      <c r="AB156" s="105" t="s">
        <v>2390</v>
      </c>
      <c r="AC156" s="168">
        <v>44967</v>
      </c>
      <c r="AD156" s="168"/>
      <c r="AE156" s="105"/>
      <c r="AF156" s="114" t="s">
        <v>390</v>
      </c>
      <c r="AG156" s="114" t="s">
        <v>218</v>
      </c>
    </row>
    <row r="157" spans="1:33">
      <c r="A157" s="103">
        <f t="shared" si="6"/>
        <v>133</v>
      </c>
      <c r="B157" s="271">
        <v>11</v>
      </c>
      <c r="C157" s="115">
        <v>44957</v>
      </c>
      <c r="D157" s="115">
        <v>44957</v>
      </c>
      <c r="E157" s="102" t="s">
        <v>205</v>
      </c>
      <c r="F157" s="102" t="s">
        <v>29</v>
      </c>
      <c r="G157" s="102" t="s">
        <v>215</v>
      </c>
      <c r="H157" s="109" t="s">
        <v>1682</v>
      </c>
      <c r="I157" s="159" t="s">
        <v>1652</v>
      </c>
      <c r="J157" s="102" t="s">
        <v>1711</v>
      </c>
      <c r="K157" s="102" t="s">
        <v>206</v>
      </c>
      <c r="L157" s="102" t="s">
        <v>206</v>
      </c>
      <c r="M157" s="114" t="s">
        <v>207</v>
      </c>
      <c r="N157" s="103">
        <v>40</v>
      </c>
      <c r="O157" s="102" t="s">
        <v>208</v>
      </c>
      <c r="P157" s="102" t="s">
        <v>1716</v>
      </c>
      <c r="Q157" s="108">
        <v>300000</v>
      </c>
      <c r="R157" s="108"/>
      <c r="S157" s="108"/>
      <c r="T157" s="108"/>
      <c r="U157" s="108"/>
      <c r="V157" s="108"/>
      <c r="W157" s="108"/>
      <c r="X157" s="108"/>
      <c r="Y157" s="108"/>
      <c r="Z157" s="108"/>
      <c r="AA157" s="108">
        <v>150000</v>
      </c>
      <c r="AB157" s="105" t="s">
        <v>2390</v>
      </c>
      <c r="AC157" s="168">
        <v>44967</v>
      </c>
      <c r="AD157" s="168"/>
      <c r="AE157" s="105"/>
      <c r="AF157" s="114" t="s">
        <v>390</v>
      </c>
      <c r="AG157" s="114" t="s">
        <v>218</v>
      </c>
    </row>
    <row r="158" spans="1:33">
      <c r="A158" s="103">
        <f t="shared" si="6"/>
        <v>134</v>
      </c>
      <c r="B158" s="271">
        <v>12</v>
      </c>
      <c r="C158" s="115">
        <v>44957</v>
      </c>
      <c r="D158" s="115">
        <v>44957</v>
      </c>
      <c r="E158" s="102" t="s">
        <v>205</v>
      </c>
      <c r="F158" s="102" t="s">
        <v>29</v>
      </c>
      <c r="G158" s="102" t="s">
        <v>215</v>
      </c>
      <c r="H158" s="109" t="s">
        <v>1684</v>
      </c>
      <c r="I158" s="159" t="s">
        <v>1654</v>
      </c>
      <c r="J158" s="102" t="s">
        <v>1711</v>
      </c>
      <c r="K158" s="102" t="s">
        <v>206</v>
      </c>
      <c r="L158" s="102" t="s">
        <v>206</v>
      </c>
      <c r="M158" s="114" t="s">
        <v>207</v>
      </c>
      <c r="N158" s="103">
        <v>40</v>
      </c>
      <c r="O158" s="102" t="s">
        <v>208</v>
      </c>
      <c r="P158" s="102" t="s">
        <v>1716</v>
      </c>
      <c r="Q158" s="108">
        <v>300000</v>
      </c>
      <c r="R158" s="108"/>
      <c r="S158" s="108"/>
      <c r="T158" s="108"/>
      <c r="U158" s="108"/>
      <c r="V158" s="108"/>
      <c r="W158" s="108"/>
      <c r="X158" s="108"/>
      <c r="Y158" s="108"/>
      <c r="Z158" s="108"/>
      <c r="AA158" s="108">
        <v>175000</v>
      </c>
      <c r="AB158" s="105" t="s">
        <v>2390</v>
      </c>
      <c r="AC158" s="168">
        <v>44967</v>
      </c>
      <c r="AD158" s="168"/>
      <c r="AE158" s="105"/>
      <c r="AF158" s="114" t="s">
        <v>390</v>
      </c>
      <c r="AG158" s="114" t="s">
        <v>218</v>
      </c>
    </row>
    <row r="159" spans="1:33">
      <c r="A159" s="103">
        <f t="shared" si="6"/>
        <v>135</v>
      </c>
      <c r="B159" s="271">
        <v>13</v>
      </c>
      <c r="C159" s="115">
        <v>44957</v>
      </c>
      <c r="D159" s="115">
        <v>44957</v>
      </c>
      <c r="E159" s="102" t="s">
        <v>205</v>
      </c>
      <c r="F159" s="102" t="s">
        <v>29</v>
      </c>
      <c r="G159" s="102" t="s">
        <v>215</v>
      </c>
      <c r="H159" s="109" t="s">
        <v>1685</v>
      </c>
      <c r="I159" s="159" t="s">
        <v>1655</v>
      </c>
      <c r="J159" s="102" t="s">
        <v>1711</v>
      </c>
      <c r="K159" s="102" t="s">
        <v>206</v>
      </c>
      <c r="L159" s="102" t="s">
        <v>206</v>
      </c>
      <c r="M159" s="114" t="s">
        <v>207</v>
      </c>
      <c r="N159" s="103">
        <v>40</v>
      </c>
      <c r="O159" s="102" t="s">
        <v>208</v>
      </c>
      <c r="P159" s="102" t="s">
        <v>1716</v>
      </c>
      <c r="Q159" s="108">
        <v>300000</v>
      </c>
      <c r="R159" s="108"/>
      <c r="S159" s="108"/>
      <c r="T159" s="108"/>
      <c r="U159" s="108"/>
      <c r="V159" s="108"/>
      <c r="W159" s="108"/>
      <c r="X159" s="108"/>
      <c r="Y159" s="108"/>
      <c r="Z159" s="108"/>
      <c r="AA159" s="108">
        <v>175000</v>
      </c>
      <c r="AB159" s="105" t="s">
        <v>2390</v>
      </c>
      <c r="AC159" s="168">
        <v>44967</v>
      </c>
      <c r="AD159" s="168"/>
      <c r="AE159" s="105"/>
      <c r="AF159" s="114" t="s">
        <v>390</v>
      </c>
      <c r="AG159" s="114" t="s">
        <v>218</v>
      </c>
    </row>
    <row r="160" spans="1:33">
      <c r="A160" s="103">
        <f t="shared" si="6"/>
        <v>136</v>
      </c>
      <c r="B160" s="271">
        <v>14</v>
      </c>
      <c r="C160" s="115">
        <v>44957</v>
      </c>
      <c r="D160" s="115">
        <v>44957</v>
      </c>
      <c r="E160" s="102" t="s">
        <v>205</v>
      </c>
      <c r="F160" s="102" t="s">
        <v>29</v>
      </c>
      <c r="G160" s="102" t="s">
        <v>215</v>
      </c>
      <c r="H160" s="109" t="s">
        <v>1686</v>
      </c>
      <c r="I160" s="159" t="s">
        <v>1656</v>
      </c>
      <c r="J160" s="102" t="s">
        <v>1711</v>
      </c>
      <c r="K160" s="102" t="s">
        <v>206</v>
      </c>
      <c r="L160" s="102" t="s">
        <v>206</v>
      </c>
      <c r="M160" s="114" t="s">
        <v>207</v>
      </c>
      <c r="N160" s="103">
        <v>40</v>
      </c>
      <c r="O160" s="102" t="s">
        <v>208</v>
      </c>
      <c r="P160" s="102" t="s">
        <v>1716</v>
      </c>
      <c r="Q160" s="108">
        <v>300000</v>
      </c>
      <c r="R160" s="108"/>
      <c r="S160" s="108"/>
      <c r="T160" s="108"/>
      <c r="U160" s="108"/>
      <c r="V160" s="108"/>
      <c r="W160" s="108"/>
      <c r="X160" s="108"/>
      <c r="Y160" s="108"/>
      <c r="Z160" s="108"/>
      <c r="AA160" s="108">
        <v>175000</v>
      </c>
      <c r="AB160" s="105" t="s">
        <v>2390</v>
      </c>
      <c r="AC160" s="168">
        <v>44967</v>
      </c>
      <c r="AD160" s="168"/>
      <c r="AE160" s="105"/>
      <c r="AF160" s="114" t="s">
        <v>390</v>
      </c>
      <c r="AG160" s="114" t="s">
        <v>218</v>
      </c>
    </row>
    <row r="161" spans="1:33">
      <c r="A161" s="103">
        <f t="shared" si="6"/>
        <v>137</v>
      </c>
      <c r="B161" s="271">
        <v>15</v>
      </c>
      <c r="C161" s="115">
        <v>44957</v>
      </c>
      <c r="D161" s="115">
        <v>44957</v>
      </c>
      <c r="E161" s="102" t="s">
        <v>205</v>
      </c>
      <c r="F161" s="102" t="s">
        <v>29</v>
      </c>
      <c r="G161" s="102" t="s">
        <v>215</v>
      </c>
      <c r="H161" s="109" t="s">
        <v>1692</v>
      </c>
      <c r="I161" s="159" t="s">
        <v>1662</v>
      </c>
      <c r="J161" s="102" t="s">
        <v>1711</v>
      </c>
      <c r="K161" s="102" t="s">
        <v>206</v>
      </c>
      <c r="L161" s="102" t="s">
        <v>206</v>
      </c>
      <c r="M161" s="114" t="s">
        <v>207</v>
      </c>
      <c r="N161" s="103">
        <v>40</v>
      </c>
      <c r="O161" s="102" t="s">
        <v>208</v>
      </c>
      <c r="P161" s="102" t="s">
        <v>1716</v>
      </c>
      <c r="Q161" s="108">
        <v>300000</v>
      </c>
      <c r="R161" s="108"/>
      <c r="S161" s="108"/>
      <c r="T161" s="108"/>
      <c r="U161" s="108"/>
      <c r="V161" s="108"/>
      <c r="W161" s="108"/>
      <c r="X161" s="108"/>
      <c r="Y161" s="108"/>
      <c r="Z161" s="108"/>
      <c r="AA161" s="108">
        <v>175000</v>
      </c>
      <c r="AB161" s="105" t="s">
        <v>2390</v>
      </c>
      <c r="AC161" s="168">
        <v>44967</v>
      </c>
      <c r="AD161" s="168"/>
      <c r="AE161" s="105"/>
      <c r="AF161" s="114" t="s">
        <v>390</v>
      </c>
      <c r="AG161" s="114" t="s">
        <v>218</v>
      </c>
    </row>
    <row r="162" spans="1:33">
      <c r="A162" s="103">
        <f t="shared" si="6"/>
        <v>138</v>
      </c>
      <c r="B162" s="271">
        <v>16</v>
      </c>
      <c r="C162" s="115">
        <v>44957</v>
      </c>
      <c r="D162" s="115">
        <v>44957</v>
      </c>
      <c r="E162" s="102" t="s">
        <v>205</v>
      </c>
      <c r="F162" s="102" t="s">
        <v>29</v>
      </c>
      <c r="G162" s="102" t="s">
        <v>215</v>
      </c>
      <c r="H162" s="140" t="s">
        <v>1687</v>
      </c>
      <c r="I162" s="159" t="s">
        <v>1657</v>
      </c>
      <c r="J162" s="102" t="s">
        <v>1711</v>
      </c>
      <c r="K162" s="102" t="s">
        <v>206</v>
      </c>
      <c r="L162" s="102" t="s">
        <v>206</v>
      </c>
      <c r="M162" s="114" t="s">
        <v>207</v>
      </c>
      <c r="N162" s="103">
        <v>40</v>
      </c>
      <c r="O162" s="102" t="s">
        <v>208</v>
      </c>
      <c r="P162" s="102" t="s">
        <v>1716</v>
      </c>
      <c r="Q162" s="108">
        <v>300000</v>
      </c>
      <c r="R162" s="108"/>
      <c r="S162" s="108"/>
      <c r="T162" s="108"/>
      <c r="U162" s="108"/>
      <c r="V162" s="108"/>
      <c r="W162" s="108"/>
      <c r="X162" s="108"/>
      <c r="Y162" s="108"/>
      <c r="Z162" s="108"/>
      <c r="AA162" s="108">
        <v>175000</v>
      </c>
      <c r="AB162" s="105" t="s">
        <v>2390</v>
      </c>
      <c r="AC162" s="168">
        <v>44967</v>
      </c>
      <c r="AD162" s="168"/>
      <c r="AE162" s="105"/>
      <c r="AF162" s="114" t="s">
        <v>390</v>
      </c>
      <c r="AG162" s="114" t="s">
        <v>218</v>
      </c>
    </row>
    <row r="163" spans="1:33">
      <c r="A163" s="103">
        <f t="shared" si="6"/>
        <v>139</v>
      </c>
      <c r="B163" s="271">
        <v>17</v>
      </c>
      <c r="C163" s="115">
        <v>44957</v>
      </c>
      <c r="D163" s="115">
        <v>44957</v>
      </c>
      <c r="E163" s="102" t="s">
        <v>205</v>
      </c>
      <c r="F163" s="102" t="s">
        <v>29</v>
      </c>
      <c r="G163" s="102" t="s">
        <v>215</v>
      </c>
      <c r="H163" s="109" t="s">
        <v>1688</v>
      </c>
      <c r="I163" s="159" t="s">
        <v>1658</v>
      </c>
      <c r="J163" s="102" t="s">
        <v>1711</v>
      </c>
      <c r="K163" s="102" t="s">
        <v>206</v>
      </c>
      <c r="L163" s="102" t="s">
        <v>206</v>
      </c>
      <c r="M163" s="114" t="s">
        <v>207</v>
      </c>
      <c r="N163" s="103">
        <v>40</v>
      </c>
      <c r="O163" s="102" t="s">
        <v>208</v>
      </c>
      <c r="P163" s="102" t="s">
        <v>1716</v>
      </c>
      <c r="Q163" s="108">
        <v>300000</v>
      </c>
      <c r="R163" s="108"/>
      <c r="S163" s="108"/>
      <c r="T163" s="108"/>
      <c r="U163" s="108"/>
      <c r="V163" s="108"/>
      <c r="W163" s="108"/>
      <c r="X163" s="108"/>
      <c r="Y163" s="108"/>
      <c r="Z163" s="108"/>
      <c r="AA163" s="108">
        <v>175000</v>
      </c>
      <c r="AB163" s="105" t="s">
        <v>2390</v>
      </c>
      <c r="AC163" s="168">
        <v>44967</v>
      </c>
      <c r="AD163" s="168"/>
      <c r="AE163" s="105"/>
      <c r="AF163" s="114" t="s">
        <v>390</v>
      </c>
      <c r="AG163" s="114" t="s">
        <v>218</v>
      </c>
    </row>
    <row r="164" spans="1:33">
      <c r="A164" s="103">
        <f t="shared" si="6"/>
        <v>140</v>
      </c>
      <c r="B164" s="271">
        <v>18</v>
      </c>
      <c r="C164" s="115">
        <v>44957</v>
      </c>
      <c r="D164" s="115">
        <v>44957</v>
      </c>
      <c r="E164" s="102" t="s">
        <v>205</v>
      </c>
      <c r="F164" s="102" t="s">
        <v>29</v>
      </c>
      <c r="G164" s="102" t="s">
        <v>215</v>
      </c>
      <c r="H164" s="109" t="s">
        <v>1689</v>
      </c>
      <c r="I164" s="159" t="s">
        <v>1659</v>
      </c>
      <c r="J164" s="102" t="s">
        <v>1711</v>
      </c>
      <c r="K164" s="102" t="s">
        <v>206</v>
      </c>
      <c r="L164" s="102" t="s">
        <v>206</v>
      </c>
      <c r="M164" s="114" t="s">
        <v>207</v>
      </c>
      <c r="N164" s="103">
        <v>40</v>
      </c>
      <c r="O164" s="102" t="s">
        <v>208</v>
      </c>
      <c r="P164" s="102" t="s">
        <v>1716</v>
      </c>
      <c r="Q164" s="108">
        <v>300000</v>
      </c>
      <c r="R164" s="108"/>
      <c r="S164" s="108"/>
      <c r="T164" s="108"/>
      <c r="U164" s="108"/>
      <c r="V164" s="108"/>
      <c r="W164" s="108"/>
      <c r="X164" s="108"/>
      <c r="Y164" s="108"/>
      <c r="Z164" s="108"/>
      <c r="AA164" s="108">
        <v>175000</v>
      </c>
      <c r="AB164" s="105" t="s">
        <v>2390</v>
      </c>
      <c r="AC164" s="168">
        <v>44967</v>
      </c>
      <c r="AD164" s="168"/>
      <c r="AE164" s="105"/>
      <c r="AF164" s="114" t="s">
        <v>390</v>
      </c>
      <c r="AG164" s="114" t="s">
        <v>218</v>
      </c>
    </row>
    <row r="165" spans="1:33">
      <c r="A165" s="103">
        <f t="shared" si="6"/>
        <v>141</v>
      </c>
      <c r="B165" s="271">
        <v>19</v>
      </c>
      <c r="C165" s="115">
        <v>44957</v>
      </c>
      <c r="D165" s="115">
        <v>44957</v>
      </c>
      <c r="E165" s="102" t="s">
        <v>205</v>
      </c>
      <c r="F165" s="102" t="s">
        <v>29</v>
      </c>
      <c r="G165" s="102" t="s">
        <v>215</v>
      </c>
      <c r="H165" s="109" t="s">
        <v>1690</v>
      </c>
      <c r="I165" s="159" t="s">
        <v>1660</v>
      </c>
      <c r="J165" s="102" t="s">
        <v>1711</v>
      </c>
      <c r="K165" s="102" t="s">
        <v>206</v>
      </c>
      <c r="L165" s="102" t="s">
        <v>206</v>
      </c>
      <c r="M165" s="114" t="s">
        <v>207</v>
      </c>
      <c r="N165" s="103">
        <v>40</v>
      </c>
      <c r="O165" s="102" t="s">
        <v>208</v>
      </c>
      <c r="P165" s="102" t="s">
        <v>1716</v>
      </c>
      <c r="Q165" s="108">
        <v>300000</v>
      </c>
      <c r="R165" s="108"/>
      <c r="S165" s="108"/>
      <c r="T165" s="108"/>
      <c r="U165" s="108"/>
      <c r="V165" s="108"/>
      <c r="W165" s="108"/>
      <c r="X165" s="108"/>
      <c r="Y165" s="108"/>
      <c r="Z165" s="108"/>
      <c r="AA165" s="108">
        <v>175000</v>
      </c>
      <c r="AB165" s="105" t="s">
        <v>2390</v>
      </c>
      <c r="AC165" s="168">
        <v>44967</v>
      </c>
      <c r="AD165" s="168"/>
      <c r="AE165" s="105"/>
      <c r="AF165" s="114" t="s">
        <v>390</v>
      </c>
      <c r="AG165" s="114" t="s">
        <v>218</v>
      </c>
    </row>
    <row r="166" spans="1:33">
      <c r="A166" s="103">
        <f t="shared" si="6"/>
        <v>142</v>
      </c>
      <c r="B166" s="271">
        <v>20</v>
      </c>
      <c r="C166" s="115">
        <v>44957</v>
      </c>
      <c r="D166" s="115">
        <v>44957</v>
      </c>
      <c r="E166" s="102" t="s">
        <v>205</v>
      </c>
      <c r="F166" s="102" t="s">
        <v>29</v>
      </c>
      <c r="G166" s="102" t="s">
        <v>215</v>
      </c>
      <c r="H166" s="109" t="s">
        <v>1691</v>
      </c>
      <c r="I166" s="159" t="s">
        <v>1661</v>
      </c>
      <c r="J166" s="102" t="s">
        <v>1711</v>
      </c>
      <c r="K166" s="102" t="s">
        <v>206</v>
      </c>
      <c r="L166" s="102" t="s">
        <v>206</v>
      </c>
      <c r="M166" s="114" t="s">
        <v>207</v>
      </c>
      <c r="N166" s="103">
        <v>40</v>
      </c>
      <c r="O166" s="102" t="s">
        <v>208</v>
      </c>
      <c r="P166" s="102" t="s">
        <v>1716</v>
      </c>
      <c r="Q166" s="108">
        <v>300000</v>
      </c>
      <c r="R166" s="108"/>
      <c r="S166" s="108"/>
      <c r="T166" s="108"/>
      <c r="U166" s="108"/>
      <c r="V166" s="108"/>
      <c r="W166" s="108"/>
      <c r="X166" s="108"/>
      <c r="Y166" s="108"/>
      <c r="Z166" s="108"/>
      <c r="AA166" s="108">
        <v>175000</v>
      </c>
      <c r="AB166" s="105" t="s">
        <v>2390</v>
      </c>
      <c r="AC166" s="168">
        <v>44967</v>
      </c>
      <c r="AD166" s="168"/>
      <c r="AE166" s="105"/>
      <c r="AF166" s="114" t="s">
        <v>390</v>
      </c>
      <c r="AG166" s="114" t="s">
        <v>218</v>
      </c>
    </row>
    <row r="167" spans="1:33">
      <c r="A167" s="103">
        <f t="shared" si="6"/>
        <v>143</v>
      </c>
      <c r="B167" s="271">
        <v>21</v>
      </c>
      <c r="C167" s="115">
        <v>44957</v>
      </c>
      <c r="D167" s="115">
        <v>44957</v>
      </c>
      <c r="E167" s="102" t="s">
        <v>205</v>
      </c>
      <c r="F167" s="102" t="s">
        <v>29</v>
      </c>
      <c r="G167" s="102" t="s">
        <v>215</v>
      </c>
      <c r="H167" s="109" t="s">
        <v>1709</v>
      </c>
      <c r="I167" s="159" t="s">
        <v>1677</v>
      </c>
      <c r="J167" s="102" t="s">
        <v>1711</v>
      </c>
      <c r="K167" s="102" t="s">
        <v>206</v>
      </c>
      <c r="L167" s="102" t="s">
        <v>206</v>
      </c>
      <c r="M167" s="114" t="s">
        <v>207</v>
      </c>
      <c r="N167" s="103">
        <v>40</v>
      </c>
      <c r="O167" s="102" t="s">
        <v>208</v>
      </c>
      <c r="P167" s="102" t="s">
        <v>1716</v>
      </c>
      <c r="Q167" s="108">
        <v>300000</v>
      </c>
      <c r="R167" s="108"/>
      <c r="S167" s="108"/>
      <c r="T167" s="108"/>
      <c r="U167" s="108"/>
      <c r="V167" s="108"/>
      <c r="W167" s="108"/>
      <c r="X167" s="108"/>
      <c r="Y167" s="108"/>
      <c r="Z167" s="108"/>
      <c r="AA167" s="108">
        <v>175000</v>
      </c>
      <c r="AB167" s="105" t="s">
        <v>2390</v>
      </c>
      <c r="AC167" s="168">
        <v>44967</v>
      </c>
      <c r="AD167" s="168"/>
      <c r="AE167" s="105"/>
      <c r="AF167" s="114" t="s">
        <v>390</v>
      </c>
      <c r="AG167" s="114" t="s">
        <v>218</v>
      </c>
    </row>
    <row r="168" spans="1:33">
      <c r="A168" s="103">
        <f t="shared" si="6"/>
        <v>144</v>
      </c>
      <c r="B168" s="271">
        <v>22</v>
      </c>
      <c r="C168" s="115">
        <v>44957</v>
      </c>
      <c r="D168" s="115">
        <v>44957</v>
      </c>
      <c r="E168" s="102" t="s">
        <v>205</v>
      </c>
      <c r="F168" s="102" t="s">
        <v>29</v>
      </c>
      <c r="G168" s="102" t="s">
        <v>215</v>
      </c>
      <c r="H168" s="109" t="s">
        <v>1683</v>
      </c>
      <c r="I168" s="159" t="s">
        <v>1653</v>
      </c>
      <c r="J168" s="102" t="s">
        <v>1711</v>
      </c>
      <c r="K168" s="102" t="s">
        <v>206</v>
      </c>
      <c r="L168" s="102" t="s">
        <v>206</v>
      </c>
      <c r="M168" s="114" t="s">
        <v>207</v>
      </c>
      <c r="N168" s="103">
        <v>40</v>
      </c>
      <c r="O168" s="102" t="s">
        <v>208</v>
      </c>
      <c r="P168" s="102" t="s">
        <v>1716</v>
      </c>
      <c r="Q168" s="108">
        <v>300000</v>
      </c>
      <c r="R168" s="108"/>
      <c r="S168" s="108"/>
      <c r="T168" s="108"/>
      <c r="U168" s="108"/>
      <c r="V168" s="108"/>
      <c r="W168" s="108"/>
      <c r="X168" s="108"/>
      <c r="Y168" s="108"/>
      <c r="Z168" s="108"/>
      <c r="AA168" s="108">
        <v>175000</v>
      </c>
      <c r="AB168" s="105" t="s">
        <v>2390</v>
      </c>
      <c r="AC168" s="168">
        <v>44967</v>
      </c>
      <c r="AD168" s="168"/>
      <c r="AE168" s="105"/>
      <c r="AF168" s="114" t="s">
        <v>390</v>
      </c>
      <c r="AG168" s="114" t="s">
        <v>218</v>
      </c>
    </row>
    <row r="169" spans="1:33">
      <c r="A169" s="103">
        <f t="shared" si="6"/>
        <v>145</v>
      </c>
      <c r="B169" s="271">
        <v>23</v>
      </c>
      <c r="C169" s="115">
        <v>44957</v>
      </c>
      <c r="D169" s="115">
        <v>44957</v>
      </c>
      <c r="E169" s="102" t="s">
        <v>205</v>
      </c>
      <c r="F169" s="102" t="s">
        <v>29</v>
      </c>
      <c r="G169" s="102" t="s">
        <v>215</v>
      </c>
      <c r="H169" s="109" t="s">
        <v>1693</v>
      </c>
      <c r="I169" s="159" t="s">
        <v>1663</v>
      </c>
      <c r="J169" s="102" t="s">
        <v>1711</v>
      </c>
      <c r="K169" s="102" t="s">
        <v>206</v>
      </c>
      <c r="L169" s="102" t="s">
        <v>206</v>
      </c>
      <c r="M169" s="114" t="s">
        <v>207</v>
      </c>
      <c r="N169" s="103">
        <v>40</v>
      </c>
      <c r="O169" s="102" t="s">
        <v>208</v>
      </c>
      <c r="P169" s="102" t="s">
        <v>1716</v>
      </c>
      <c r="Q169" s="108">
        <v>300000</v>
      </c>
      <c r="R169" s="108"/>
      <c r="S169" s="108"/>
      <c r="T169" s="108"/>
      <c r="U169" s="108"/>
      <c r="V169" s="108"/>
      <c r="W169" s="108"/>
      <c r="X169" s="108"/>
      <c r="Y169" s="108"/>
      <c r="Z169" s="108"/>
      <c r="AA169" s="108">
        <v>175000</v>
      </c>
      <c r="AB169" s="105" t="s">
        <v>2390</v>
      </c>
      <c r="AC169" s="168">
        <v>44967</v>
      </c>
      <c r="AD169" s="168"/>
      <c r="AE169" s="105"/>
      <c r="AF169" s="114" t="s">
        <v>390</v>
      </c>
      <c r="AG169" s="114" t="s">
        <v>218</v>
      </c>
    </row>
    <row r="170" spans="1:33">
      <c r="A170" s="103">
        <f t="shared" si="6"/>
        <v>146</v>
      </c>
      <c r="B170" s="271">
        <v>24</v>
      </c>
      <c r="C170" s="115">
        <v>44957</v>
      </c>
      <c r="D170" s="115">
        <v>44957</v>
      </c>
      <c r="E170" s="102" t="s">
        <v>205</v>
      </c>
      <c r="F170" s="102" t="s">
        <v>29</v>
      </c>
      <c r="G170" s="102" t="s">
        <v>215</v>
      </c>
      <c r="H170" s="109" t="s">
        <v>1694</v>
      </c>
      <c r="I170" s="159" t="s">
        <v>1664</v>
      </c>
      <c r="J170" s="102" t="s">
        <v>1711</v>
      </c>
      <c r="K170" s="102" t="s">
        <v>206</v>
      </c>
      <c r="L170" s="102" t="s">
        <v>206</v>
      </c>
      <c r="M170" s="114" t="s">
        <v>207</v>
      </c>
      <c r="N170" s="103">
        <v>40</v>
      </c>
      <c r="O170" s="102" t="s">
        <v>208</v>
      </c>
      <c r="P170" s="102" t="s">
        <v>1716</v>
      </c>
      <c r="Q170" s="108">
        <v>300000</v>
      </c>
      <c r="R170" s="108"/>
      <c r="S170" s="108"/>
      <c r="T170" s="108"/>
      <c r="U170" s="108"/>
      <c r="V170" s="108"/>
      <c r="W170" s="108"/>
      <c r="X170" s="108"/>
      <c r="Y170" s="108"/>
      <c r="Z170" s="108"/>
      <c r="AA170" s="108">
        <v>175000</v>
      </c>
      <c r="AB170" s="105" t="s">
        <v>2390</v>
      </c>
      <c r="AC170" s="168">
        <v>44967</v>
      </c>
      <c r="AD170" s="168"/>
      <c r="AE170" s="105"/>
      <c r="AF170" s="114" t="s">
        <v>390</v>
      </c>
      <c r="AG170" s="114" t="s">
        <v>218</v>
      </c>
    </row>
    <row r="171" spans="1:33">
      <c r="A171" s="103">
        <f t="shared" si="6"/>
        <v>147</v>
      </c>
      <c r="B171" s="271">
        <v>25</v>
      </c>
      <c r="C171" s="115">
        <v>44957</v>
      </c>
      <c r="D171" s="115">
        <v>44957</v>
      </c>
      <c r="E171" s="102" t="s">
        <v>205</v>
      </c>
      <c r="F171" s="102" t="s">
        <v>29</v>
      </c>
      <c r="G171" s="102" t="s">
        <v>215</v>
      </c>
      <c r="H171" s="109" t="s">
        <v>1695</v>
      </c>
      <c r="I171" s="159" t="s">
        <v>1665</v>
      </c>
      <c r="J171" s="102" t="s">
        <v>1711</v>
      </c>
      <c r="K171" s="102" t="s">
        <v>206</v>
      </c>
      <c r="L171" s="102" t="s">
        <v>206</v>
      </c>
      <c r="M171" s="114" t="s">
        <v>207</v>
      </c>
      <c r="N171" s="103">
        <v>40</v>
      </c>
      <c r="O171" s="102" t="s">
        <v>208</v>
      </c>
      <c r="P171" s="102" t="s">
        <v>1716</v>
      </c>
      <c r="Q171" s="108">
        <v>300000</v>
      </c>
      <c r="R171" s="108"/>
      <c r="S171" s="108"/>
      <c r="T171" s="108"/>
      <c r="U171" s="108"/>
      <c r="V171" s="108"/>
      <c r="W171" s="108"/>
      <c r="X171" s="108"/>
      <c r="Y171" s="108"/>
      <c r="Z171" s="108"/>
      <c r="AA171" s="108">
        <v>175000</v>
      </c>
      <c r="AB171" s="105" t="s">
        <v>2390</v>
      </c>
      <c r="AC171" s="168">
        <v>44967</v>
      </c>
      <c r="AD171" s="168"/>
      <c r="AE171" s="105"/>
      <c r="AF171" s="114" t="s">
        <v>390</v>
      </c>
      <c r="AG171" s="114" t="s">
        <v>218</v>
      </c>
    </row>
    <row r="172" spans="1:33">
      <c r="A172" s="103">
        <f t="shared" si="6"/>
        <v>148</v>
      </c>
      <c r="B172" s="271">
        <v>26</v>
      </c>
      <c r="C172" s="115">
        <v>44957</v>
      </c>
      <c r="D172" s="115">
        <v>44957</v>
      </c>
      <c r="E172" s="102" t="s">
        <v>205</v>
      </c>
      <c r="F172" s="102" t="s">
        <v>29</v>
      </c>
      <c r="G172" s="102" t="s">
        <v>215</v>
      </c>
      <c r="H172" s="109" t="s">
        <v>1696</v>
      </c>
      <c r="I172" s="159" t="s">
        <v>1666</v>
      </c>
      <c r="J172" s="102" t="s">
        <v>1711</v>
      </c>
      <c r="K172" s="102" t="s">
        <v>206</v>
      </c>
      <c r="L172" s="102" t="s">
        <v>206</v>
      </c>
      <c r="M172" s="114" t="s">
        <v>207</v>
      </c>
      <c r="N172" s="103">
        <v>40</v>
      </c>
      <c r="O172" s="102" t="s">
        <v>208</v>
      </c>
      <c r="P172" s="102" t="s">
        <v>1716</v>
      </c>
      <c r="Q172" s="108">
        <v>300000</v>
      </c>
      <c r="R172" s="108"/>
      <c r="S172" s="108"/>
      <c r="T172" s="108"/>
      <c r="U172" s="108"/>
      <c r="V172" s="108"/>
      <c r="W172" s="108"/>
      <c r="X172" s="108"/>
      <c r="Y172" s="108"/>
      <c r="Z172" s="108"/>
      <c r="AA172" s="108">
        <v>175000</v>
      </c>
      <c r="AB172" s="105" t="s">
        <v>2390</v>
      </c>
      <c r="AC172" s="168">
        <v>44967</v>
      </c>
      <c r="AD172" s="168"/>
      <c r="AE172" s="105"/>
      <c r="AF172" s="114" t="s">
        <v>390</v>
      </c>
      <c r="AG172" s="114" t="s">
        <v>218</v>
      </c>
    </row>
    <row r="173" spans="1:33">
      <c r="A173" s="103">
        <f t="shared" si="6"/>
        <v>149</v>
      </c>
      <c r="B173" s="271">
        <v>27</v>
      </c>
      <c r="C173" s="115">
        <v>44957</v>
      </c>
      <c r="D173" s="115">
        <v>44957</v>
      </c>
      <c r="E173" s="102" t="s">
        <v>205</v>
      </c>
      <c r="F173" s="102" t="s">
        <v>29</v>
      </c>
      <c r="G173" s="102" t="s">
        <v>215</v>
      </c>
      <c r="H173" s="109" t="s">
        <v>1697</v>
      </c>
      <c r="I173" s="159" t="s">
        <v>1667</v>
      </c>
      <c r="J173" s="102" t="s">
        <v>1711</v>
      </c>
      <c r="K173" s="102" t="s">
        <v>206</v>
      </c>
      <c r="L173" s="102" t="s">
        <v>206</v>
      </c>
      <c r="M173" s="114" t="s">
        <v>207</v>
      </c>
      <c r="N173" s="103">
        <v>40</v>
      </c>
      <c r="O173" s="102" t="s">
        <v>208</v>
      </c>
      <c r="P173" s="102" t="s">
        <v>1716</v>
      </c>
      <c r="Q173" s="108">
        <v>300000</v>
      </c>
      <c r="R173" s="108"/>
      <c r="S173" s="108"/>
      <c r="T173" s="108"/>
      <c r="U173" s="108"/>
      <c r="V173" s="108"/>
      <c r="W173" s="108"/>
      <c r="X173" s="108"/>
      <c r="Y173" s="108"/>
      <c r="Z173" s="108"/>
      <c r="AA173" s="108">
        <v>175000</v>
      </c>
      <c r="AB173" s="105" t="s">
        <v>2390</v>
      </c>
      <c r="AC173" s="168">
        <v>44967</v>
      </c>
      <c r="AD173" s="168"/>
      <c r="AE173" s="105"/>
      <c r="AF173" s="114" t="s">
        <v>390</v>
      </c>
      <c r="AG173" s="114" t="s">
        <v>218</v>
      </c>
    </row>
    <row r="174" spans="1:33">
      <c r="A174" s="103">
        <f t="shared" si="6"/>
        <v>150</v>
      </c>
      <c r="B174" s="271">
        <v>28</v>
      </c>
      <c r="C174" s="115">
        <v>44957</v>
      </c>
      <c r="D174" s="115">
        <v>44957</v>
      </c>
      <c r="E174" s="102" t="s">
        <v>205</v>
      </c>
      <c r="F174" s="102" t="s">
        <v>29</v>
      </c>
      <c r="G174" s="102" t="s">
        <v>215</v>
      </c>
      <c r="H174" s="109" t="s">
        <v>1698</v>
      </c>
      <c r="I174" s="159" t="s">
        <v>1668</v>
      </c>
      <c r="J174" s="102" t="s">
        <v>1711</v>
      </c>
      <c r="K174" s="102" t="s">
        <v>206</v>
      </c>
      <c r="L174" s="102" t="s">
        <v>206</v>
      </c>
      <c r="M174" s="114" t="s">
        <v>207</v>
      </c>
      <c r="N174" s="103">
        <v>40</v>
      </c>
      <c r="O174" s="102" t="s">
        <v>208</v>
      </c>
      <c r="P174" s="102" t="s">
        <v>1716</v>
      </c>
      <c r="Q174" s="108">
        <v>300000</v>
      </c>
      <c r="R174" s="108"/>
      <c r="S174" s="108"/>
      <c r="T174" s="108"/>
      <c r="U174" s="108"/>
      <c r="V174" s="108"/>
      <c r="W174" s="108"/>
      <c r="X174" s="108"/>
      <c r="Y174" s="108"/>
      <c r="Z174" s="108"/>
      <c r="AA174" s="108">
        <v>175000</v>
      </c>
      <c r="AB174" s="105" t="s">
        <v>2390</v>
      </c>
      <c r="AC174" s="168">
        <v>44967</v>
      </c>
      <c r="AD174" s="168"/>
      <c r="AE174" s="105"/>
      <c r="AF174" s="114" t="s">
        <v>390</v>
      </c>
      <c r="AG174" s="114" t="s">
        <v>218</v>
      </c>
    </row>
    <row r="175" spans="1:33">
      <c r="A175" s="103">
        <f t="shared" si="6"/>
        <v>151</v>
      </c>
      <c r="B175" s="271">
        <v>29</v>
      </c>
      <c r="C175" s="115">
        <v>44957</v>
      </c>
      <c r="D175" s="115">
        <v>44957</v>
      </c>
      <c r="E175" s="102" t="s">
        <v>205</v>
      </c>
      <c r="F175" s="102" t="s">
        <v>29</v>
      </c>
      <c r="G175" s="114" t="s">
        <v>212</v>
      </c>
      <c r="H175" s="140" t="s">
        <v>2400</v>
      </c>
      <c r="I175" s="158" t="s">
        <v>2399</v>
      </c>
      <c r="J175" s="102" t="s">
        <v>2401</v>
      </c>
      <c r="K175" s="102" t="s">
        <v>216</v>
      </c>
      <c r="L175" s="102" t="s">
        <v>206</v>
      </c>
      <c r="M175" s="114" t="s">
        <v>207</v>
      </c>
      <c r="N175" s="103">
        <v>40</v>
      </c>
      <c r="O175" s="102" t="s">
        <v>208</v>
      </c>
      <c r="P175" s="114" t="s">
        <v>277</v>
      </c>
      <c r="Q175" s="108">
        <v>350000</v>
      </c>
      <c r="R175" s="108"/>
      <c r="S175" s="108"/>
      <c r="T175" s="108"/>
      <c r="U175" s="108"/>
      <c r="V175" s="108"/>
      <c r="W175" s="108"/>
      <c r="X175" s="108"/>
      <c r="Y175" s="108"/>
      <c r="Z175" s="108"/>
      <c r="AA175" s="108">
        <v>175000</v>
      </c>
      <c r="AB175" s="105" t="s">
        <v>2390</v>
      </c>
      <c r="AC175" s="168">
        <v>44967</v>
      </c>
      <c r="AD175" s="168"/>
      <c r="AE175" s="105"/>
      <c r="AF175" s="114" t="s">
        <v>390</v>
      </c>
      <c r="AG175" s="114" t="s">
        <v>218</v>
      </c>
    </row>
    <row r="176" spans="1:33">
      <c r="A176" s="103"/>
      <c r="B176" s="271"/>
      <c r="C176" s="119" t="s">
        <v>30</v>
      </c>
      <c r="D176" s="102"/>
      <c r="E176" s="102"/>
      <c r="F176" s="102"/>
      <c r="G176" s="102"/>
      <c r="H176" s="109"/>
      <c r="I176" s="102"/>
      <c r="J176" s="102"/>
      <c r="K176" s="102"/>
      <c r="L176" s="102"/>
      <c r="M176" s="102"/>
      <c r="N176" s="103"/>
      <c r="O176" s="102"/>
      <c r="P176" s="102"/>
      <c r="Q176" s="151">
        <f>SUM(Q147:Q175)</f>
        <v>10050000</v>
      </c>
      <c r="R176" s="108"/>
      <c r="S176" s="108"/>
      <c r="T176" s="108"/>
      <c r="U176" s="108"/>
      <c r="V176" s="108"/>
      <c r="W176" s="108"/>
      <c r="X176" s="108"/>
      <c r="Y176" s="108"/>
      <c r="Z176" s="108"/>
      <c r="AA176" s="151">
        <f>SUM(AA147:AA175)</f>
        <v>5225000</v>
      </c>
      <c r="AB176" s="102"/>
      <c r="AC176" s="103"/>
      <c r="AD176" s="103"/>
      <c r="AE176" s="102"/>
      <c r="AF176" s="102"/>
      <c r="AG176" s="102"/>
    </row>
    <row r="177" spans="1:35">
      <c r="A177" s="116">
        <v>1</v>
      </c>
      <c r="B177" s="103">
        <v>1</v>
      </c>
      <c r="C177" s="115">
        <v>44959</v>
      </c>
      <c r="D177" s="115">
        <v>44958</v>
      </c>
      <c r="E177" s="102" t="s">
        <v>205</v>
      </c>
      <c r="F177" s="102" t="s">
        <v>29</v>
      </c>
      <c r="G177" s="114" t="s">
        <v>287</v>
      </c>
      <c r="H177" s="140" t="s">
        <v>2285</v>
      </c>
      <c r="I177" s="158" t="s">
        <v>2284</v>
      </c>
      <c r="J177" s="102" t="s">
        <v>2286</v>
      </c>
      <c r="K177" s="102" t="s">
        <v>206</v>
      </c>
      <c r="L177" s="102" t="s">
        <v>206</v>
      </c>
      <c r="M177" s="114" t="s">
        <v>211</v>
      </c>
      <c r="N177" s="103">
        <v>40</v>
      </c>
      <c r="O177" s="102" t="s">
        <v>208</v>
      </c>
      <c r="P177" s="114" t="s">
        <v>2287</v>
      </c>
      <c r="Q177" s="108">
        <v>300000</v>
      </c>
      <c r="R177" s="108"/>
      <c r="S177" s="108"/>
      <c r="T177" s="108"/>
      <c r="U177" s="108"/>
      <c r="V177" s="108"/>
      <c r="W177" s="108"/>
      <c r="X177" s="108"/>
      <c r="Y177" s="108"/>
      <c r="Z177" s="108"/>
      <c r="AA177" s="108">
        <v>175000</v>
      </c>
      <c r="AB177" s="105" t="s">
        <v>2448</v>
      </c>
      <c r="AC177" s="168">
        <v>44967</v>
      </c>
      <c r="AD177" s="168"/>
      <c r="AE177" s="105"/>
      <c r="AF177" s="114" t="s">
        <v>390</v>
      </c>
      <c r="AG177" s="114" t="s">
        <v>218</v>
      </c>
      <c r="AH177" s="23"/>
      <c r="AI177" s="18" t="s">
        <v>2891</v>
      </c>
    </row>
    <row r="178" spans="1:35">
      <c r="A178" s="103">
        <f t="shared" ref="A178:A183" si="7">A177+1</f>
        <v>2</v>
      </c>
      <c r="B178" s="271">
        <v>2</v>
      </c>
      <c r="C178" s="115">
        <v>44959</v>
      </c>
      <c r="D178" s="115">
        <v>44958</v>
      </c>
      <c r="E178" s="102" t="s">
        <v>205</v>
      </c>
      <c r="F178" s="102" t="s">
        <v>29</v>
      </c>
      <c r="G178" s="102" t="s">
        <v>215</v>
      </c>
      <c r="H178" s="140" t="s">
        <v>2296</v>
      </c>
      <c r="I178" s="158" t="s">
        <v>2295</v>
      </c>
      <c r="J178" s="102" t="s">
        <v>2297</v>
      </c>
      <c r="K178" s="102" t="s">
        <v>210</v>
      </c>
      <c r="L178" s="114" t="s">
        <v>283</v>
      </c>
      <c r="M178" s="114" t="s">
        <v>207</v>
      </c>
      <c r="N178" s="103">
        <v>45</v>
      </c>
      <c r="O178" s="114" t="s">
        <v>208</v>
      </c>
      <c r="P178" s="114" t="s">
        <v>2298</v>
      </c>
      <c r="Q178" s="108">
        <v>450000</v>
      </c>
      <c r="R178" s="108"/>
      <c r="S178" s="108"/>
      <c r="T178" s="108"/>
      <c r="U178" s="108"/>
      <c r="V178" s="108"/>
      <c r="W178" s="108"/>
      <c r="X178" s="108"/>
      <c r="Y178" s="108"/>
      <c r="Z178" s="108"/>
      <c r="AA178" s="108">
        <v>250000</v>
      </c>
      <c r="AB178" s="105" t="s">
        <v>2448</v>
      </c>
      <c r="AC178" s="168">
        <v>44967</v>
      </c>
      <c r="AD178" s="168"/>
      <c r="AE178" s="105"/>
      <c r="AF178" s="114" t="s">
        <v>390</v>
      </c>
      <c r="AG178" s="114" t="s">
        <v>218</v>
      </c>
    </row>
    <row r="179" spans="1:35">
      <c r="A179" s="103">
        <f t="shared" si="7"/>
        <v>3</v>
      </c>
      <c r="B179" s="271">
        <v>3</v>
      </c>
      <c r="C179" s="115">
        <v>44959</v>
      </c>
      <c r="D179" s="115">
        <v>44958</v>
      </c>
      <c r="E179" s="102" t="s">
        <v>205</v>
      </c>
      <c r="F179" s="102" t="s">
        <v>29</v>
      </c>
      <c r="G179" s="114" t="s">
        <v>2427</v>
      </c>
      <c r="H179" s="140" t="s">
        <v>2428</v>
      </c>
      <c r="I179" s="158" t="s">
        <v>2429</v>
      </c>
      <c r="J179" s="114" t="s">
        <v>2430</v>
      </c>
      <c r="K179" s="102" t="s">
        <v>351</v>
      </c>
      <c r="L179" s="102" t="s">
        <v>206</v>
      </c>
      <c r="M179" s="114" t="s">
        <v>207</v>
      </c>
      <c r="N179" s="103">
        <v>40</v>
      </c>
      <c r="O179" s="114" t="s">
        <v>208</v>
      </c>
      <c r="P179" s="114" t="s">
        <v>2431</v>
      </c>
      <c r="Q179" s="108">
        <v>300000</v>
      </c>
      <c r="R179" s="108"/>
      <c r="S179" s="108"/>
      <c r="T179" s="108"/>
      <c r="U179" s="108"/>
      <c r="V179" s="108"/>
      <c r="W179" s="108"/>
      <c r="X179" s="108"/>
      <c r="Y179" s="108"/>
      <c r="Z179" s="108"/>
      <c r="AA179" s="108">
        <v>175000</v>
      </c>
      <c r="AB179" s="105" t="s">
        <v>2448</v>
      </c>
      <c r="AC179" s="168">
        <v>44967</v>
      </c>
      <c r="AD179" s="168"/>
      <c r="AE179" s="105"/>
      <c r="AF179" s="114" t="s">
        <v>390</v>
      </c>
      <c r="AG179" s="114" t="s">
        <v>218</v>
      </c>
    </row>
    <row r="180" spans="1:35">
      <c r="A180" s="103">
        <f t="shared" si="7"/>
        <v>4</v>
      </c>
      <c r="B180" s="271">
        <v>4</v>
      </c>
      <c r="C180" s="115">
        <v>44959</v>
      </c>
      <c r="D180" s="115">
        <v>44959</v>
      </c>
      <c r="E180" s="102" t="s">
        <v>205</v>
      </c>
      <c r="F180" s="102" t="s">
        <v>29</v>
      </c>
      <c r="G180" s="102" t="s">
        <v>215</v>
      </c>
      <c r="H180" s="109" t="s">
        <v>2239</v>
      </c>
      <c r="I180" s="159" t="s">
        <v>2207</v>
      </c>
      <c r="J180" s="102" t="s">
        <v>2270</v>
      </c>
      <c r="K180" s="102" t="s">
        <v>213</v>
      </c>
      <c r="L180" s="114" t="s">
        <v>1895</v>
      </c>
      <c r="M180" s="114" t="s">
        <v>207</v>
      </c>
      <c r="N180" s="103">
        <v>94</v>
      </c>
      <c r="O180" s="102" t="s">
        <v>208</v>
      </c>
      <c r="P180" s="114" t="s">
        <v>2276</v>
      </c>
      <c r="Q180" s="108">
        <v>500000</v>
      </c>
      <c r="R180" s="108"/>
      <c r="S180" s="108"/>
      <c r="T180" s="108"/>
      <c r="U180" s="108"/>
      <c r="V180" s="108"/>
      <c r="W180" s="108"/>
      <c r="X180" s="108"/>
      <c r="Y180" s="108"/>
      <c r="Z180" s="108"/>
      <c r="AA180" s="108">
        <v>225000</v>
      </c>
      <c r="AB180" s="105" t="s">
        <v>2448</v>
      </c>
      <c r="AC180" s="168">
        <v>44967</v>
      </c>
      <c r="AD180" s="168"/>
      <c r="AE180" s="105"/>
      <c r="AF180" s="114" t="s">
        <v>390</v>
      </c>
      <c r="AG180" s="114" t="s">
        <v>226</v>
      </c>
    </row>
    <row r="181" spans="1:35">
      <c r="A181" s="103">
        <f t="shared" si="7"/>
        <v>5</v>
      </c>
      <c r="B181" s="271">
        <v>5</v>
      </c>
      <c r="C181" s="115">
        <v>44959</v>
      </c>
      <c r="D181" s="115">
        <v>44959</v>
      </c>
      <c r="E181" s="102" t="s">
        <v>205</v>
      </c>
      <c r="F181" s="102" t="s">
        <v>29</v>
      </c>
      <c r="G181" s="102" t="s">
        <v>215</v>
      </c>
      <c r="H181" s="109" t="s">
        <v>2240</v>
      </c>
      <c r="I181" s="159" t="s">
        <v>2208</v>
      </c>
      <c r="J181" s="102" t="s">
        <v>2270</v>
      </c>
      <c r="K181" s="102" t="s">
        <v>213</v>
      </c>
      <c r="L181" s="102" t="s">
        <v>281</v>
      </c>
      <c r="M181" s="114" t="s">
        <v>207</v>
      </c>
      <c r="N181" s="103">
        <v>98</v>
      </c>
      <c r="O181" s="102" t="s">
        <v>208</v>
      </c>
      <c r="P181" s="114" t="s">
        <v>2276</v>
      </c>
      <c r="Q181" s="101">
        <v>700000</v>
      </c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>
        <v>350000</v>
      </c>
      <c r="AB181" s="105" t="s">
        <v>2448</v>
      </c>
      <c r="AC181" s="168">
        <v>44967</v>
      </c>
      <c r="AD181" s="168"/>
      <c r="AE181" s="105"/>
      <c r="AF181" s="114" t="s">
        <v>390</v>
      </c>
      <c r="AG181" s="114" t="s">
        <v>226</v>
      </c>
    </row>
    <row r="182" spans="1:35">
      <c r="A182" s="103">
        <f t="shared" si="7"/>
        <v>6</v>
      </c>
      <c r="B182" s="271">
        <v>6</v>
      </c>
      <c r="C182" s="115">
        <v>44959</v>
      </c>
      <c r="D182" s="115">
        <v>44959</v>
      </c>
      <c r="E182" s="102" t="s">
        <v>205</v>
      </c>
      <c r="F182" s="102" t="s">
        <v>29</v>
      </c>
      <c r="G182" s="102" t="s">
        <v>215</v>
      </c>
      <c r="H182" s="109" t="s">
        <v>2241</v>
      </c>
      <c r="I182" s="159" t="s">
        <v>2209</v>
      </c>
      <c r="J182" s="102" t="s">
        <v>2270</v>
      </c>
      <c r="K182" s="102" t="s">
        <v>213</v>
      </c>
      <c r="L182" s="102" t="s">
        <v>210</v>
      </c>
      <c r="M182" s="114" t="s">
        <v>207</v>
      </c>
      <c r="N182" s="103">
        <v>40</v>
      </c>
      <c r="O182" s="102" t="s">
        <v>208</v>
      </c>
      <c r="P182" s="114" t="s">
        <v>2276</v>
      </c>
      <c r="Q182" s="108">
        <v>270000</v>
      </c>
      <c r="R182" s="108"/>
      <c r="S182" s="108"/>
      <c r="T182" s="108"/>
      <c r="U182" s="108"/>
      <c r="V182" s="108"/>
      <c r="W182" s="108"/>
      <c r="X182" s="108"/>
      <c r="Y182" s="108"/>
      <c r="Z182" s="108"/>
      <c r="AA182" s="108">
        <v>150000</v>
      </c>
      <c r="AB182" s="105" t="s">
        <v>2448</v>
      </c>
      <c r="AC182" s="168">
        <v>44967</v>
      </c>
      <c r="AD182" s="168"/>
      <c r="AE182" s="105"/>
      <c r="AF182" s="114" t="s">
        <v>390</v>
      </c>
      <c r="AG182" s="114" t="s">
        <v>218</v>
      </c>
    </row>
    <row r="183" spans="1:35">
      <c r="A183" s="103">
        <f t="shared" si="7"/>
        <v>7</v>
      </c>
      <c r="B183" s="271">
        <v>7</v>
      </c>
      <c r="C183" s="115">
        <v>44959</v>
      </c>
      <c r="D183" s="115">
        <v>44959</v>
      </c>
      <c r="E183" s="102" t="s">
        <v>205</v>
      </c>
      <c r="F183" s="102" t="s">
        <v>29</v>
      </c>
      <c r="G183" s="102" t="s">
        <v>215</v>
      </c>
      <c r="H183" s="109" t="s">
        <v>2243</v>
      </c>
      <c r="I183" s="159" t="s">
        <v>2211</v>
      </c>
      <c r="J183" s="102" t="s">
        <v>2270</v>
      </c>
      <c r="K183" s="102" t="s">
        <v>213</v>
      </c>
      <c r="L183" s="102" t="s">
        <v>206</v>
      </c>
      <c r="M183" s="114" t="s">
        <v>207</v>
      </c>
      <c r="N183" s="103">
        <v>40</v>
      </c>
      <c r="O183" s="102" t="s">
        <v>208</v>
      </c>
      <c r="P183" s="114" t="s">
        <v>2276</v>
      </c>
      <c r="Q183" s="108">
        <v>300000</v>
      </c>
      <c r="R183" s="108"/>
      <c r="S183" s="108"/>
      <c r="T183" s="108"/>
      <c r="U183" s="108"/>
      <c r="V183" s="108"/>
      <c r="W183" s="108"/>
      <c r="X183" s="108"/>
      <c r="Y183" s="108"/>
      <c r="Z183" s="108"/>
      <c r="AA183" s="108">
        <v>125000</v>
      </c>
      <c r="AB183" s="105" t="s">
        <v>2448</v>
      </c>
      <c r="AC183" s="168">
        <v>44967</v>
      </c>
      <c r="AD183" s="168"/>
      <c r="AE183" s="105"/>
      <c r="AF183" s="114" t="s">
        <v>390</v>
      </c>
      <c r="AG183" s="114" t="s">
        <v>218</v>
      </c>
    </row>
    <row r="184" spans="1:35">
      <c r="A184" s="103"/>
      <c r="B184" s="271"/>
      <c r="C184" s="119" t="s">
        <v>30</v>
      </c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3"/>
      <c r="O184" s="102"/>
      <c r="P184" s="102"/>
      <c r="Q184" s="151">
        <f>SUM(Q177:Q183)</f>
        <v>2820000</v>
      </c>
      <c r="R184" s="108"/>
      <c r="S184" s="108"/>
      <c r="T184" s="108"/>
      <c r="U184" s="108"/>
      <c r="V184" s="108"/>
      <c r="W184" s="108"/>
      <c r="X184" s="108"/>
      <c r="Y184" s="108"/>
      <c r="Z184" s="108"/>
      <c r="AA184" s="151">
        <f>SUM(AA177:AA183)</f>
        <v>1450000</v>
      </c>
      <c r="AB184" s="102"/>
      <c r="AC184" s="103"/>
      <c r="AD184" s="103"/>
      <c r="AE184" s="102"/>
      <c r="AF184" s="102"/>
      <c r="AG184" s="102"/>
    </row>
    <row r="185" spans="1:35">
      <c r="A185" s="103">
        <f>A183+1</f>
        <v>8</v>
      </c>
      <c r="B185" s="271">
        <v>1</v>
      </c>
      <c r="C185" s="115">
        <v>44960</v>
      </c>
      <c r="D185" s="115">
        <v>44961</v>
      </c>
      <c r="E185" s="102" t="s">
        <v>205</v>
      </c>
      <c r="F185" s="102" t="s">
        <v>29</v>
      </c>
      <c r="G185" s="140" t="s">
        <v>243</v>
      </c>
      <c r="H185" s="140" t="s">
        <v>1586</v>
      </c>
      <c r="I185" s="158" t="s">
        <v>1585</v>
      </c>
      <c r="J185" s="102" t="s">
        <v>1587</v>
      </c>
      <c r="K185" s="102" t="s">
        <v>976</v>
      </c>
      <c r="L185" s="102" t="s">
        <v>210</v>
      </c>
      <c r="M185" s="102" t="s">
        <v>207</v>
      </c>
      <c r="N185" s="103">
        <v>40</v>
      </c>
      <c r="O185" s="102" t="s">
        <v>208</v>
      </c>
      <c r="P185" s="102" t="s">
        <v>2632</v>
      </c>
      <c r="Q185" s="108">
        <v>270000</v>
      </c>
      <c r="R185" s="108"/>
      <c r="S185" s="108"/>
      <c r="T185" s="108"/>
      <c r="U185" s="108"/>
      <c r="V185" s="108"/>
      <c r="W185" s="108"/>
      <c r="X185" s="108"/>
      <c r="Y185" s="108"/>
      <c r="Z185" s="108"/>
      <c r="AA185" s="108">
        <v>175000</v>
      </c>
      <c r="AB185" s="105" t="s">
        <v>2656</v>
      </c>
      <c r="AC185" s="261">
        <v>44973</v>
      </c>
      <c r="AD185" s="174"/>
      <c r="AE185" s="105"/>
      <c r="AF185" s="162" t="s">
        <v>977</v>
      </c>
      <c r="AG185" s="114" t="s">
        <v>218</v>
      </c>
    </row>
    <row r="186" spans="1:35">
      <c r="A186" s="103">
        <f t="shared" ref="A186:A217" si="8">A185+1</f>
        <v>9</v>
      </c>
      <c r="B186" s="271">
        <v>2</v>
      </c>
      <c r="C186" s="115">
        <v>44960</v>
      </c>
      <c r="D186" s="115">
        <v>44961</v>
      </c>
      <c r="E186" s="102" t="s">
        <v>205</v>
      </c>
      <c r="F186" s="102" t="s">
        <v>29</v>
      </c>
      <c r="G186" s="114" t="s">
        <v>212</v>
      </c>
      <c r="H186" s="140" t="s">
        <v>2645</v>
      </c>
      <c r="I186" s="158" t="s">
        <v>2644</v>
      </c>
      <c r="J186" s="102" t="s">
        <v>2646</v>
      </c>
      <c r="K186" s="102" t="s">
        <v>216</v>
      </c>
      <c r="L186" s="114" t="s">
        <v>216</v>
      </c>
      <c r="M186" s="102" t="s">
        <v>207</v>
      </c>
      <c r="N186" s="103">
        <v>45</v>
      </c>
      <c r="O186" s="102" t="s">
        <v>208</v>
      </c>
      <c r="P186" s="114" t="s">
        <v>277</v>
      </c>
      <c r="Q186" s="108">
        <v>350000</v>
      </c>
      <c r="R186" s="108"/>
      <c r="S186" s="108"/>
      <c r="T186" s="108"/>
      <c r="U186" s="108"/>
      <c r="V186" s="108"/>
      <c r="W186" s="108"/>
      <c r="X186" s="108"/>
      <c r="Y186" s="108"/>
      <c r="Z186" s="108"/>
      <c r="AA186" s="108">
        <v>225000</v>
      </c>
      <c r="AB186" s="105" t="s">
        <v>2656</v>
      </c>
      <c r="AC186" s="261">
        <v>44973</v>
      </c>
      <c r="AD186" s="174"/>
      <c r="AE186" s="105"/>
      <c r="AF186" s="162" t="s">
        <v>977</v>
      </c>
      <c r="AG186" s="114" t="s">
        <v>218</v>
      </c>
    </row>
    <row r="187" spans="1:35">
      <c r="A187" s="103">
        <f t="shared" si="8"/>
        <v>10</v>
      </c>
      <c r="B187" s="271">
        <v>3</v>
      </c>
      <c r="C187" s="115">
        <v>44960</v>
      </c>
      <c r="D187" s="115">
        <v>44963</v>
      </c>
      <c r="E187" s="102" t="s">
        <v>205</v>
      </c>
      <c r="F187" s="160" t="s">
        <v>31</v>
      </c>
      <c r="G187" s="102" t="s">
        <v>215</v>
      </c>
      <c r="H187" s="140" t="s">
        <v>2628</v>
      </c>
      <c r="I187" s="158" t="s">
        <v>2627</v>
      </c>
      <c r="J187" s="102" t="s">
        <v>2629</v>
      </c>
      <c r="K187" s="102" t="s">
        <v>206</v>
      </c>
      <c r="L187" s="114" t="s">
        <v>2630</v>
      </c>
      <c r="M187" s="114" t="s">
        <v>1396</v>
      </c>
      <c r="N187" s="103">
        <v>851</v>
      </c>
      <c r="O187" s="102" t="s">
        <v>208</v>
      </c>
      <c r="P187" s="114" t="s">
        <v>2631</v>
      </c>
      <c r="Q187" s="108">
        <v>2500000</v>
      </c>
      <c r="R187" s="108"/>
      <c r="S187" s="108"/>
      <c r="T187" s="108"/>
      <c r="U187" s="108"/>
      <c r="V187" s="108"/>
      <c r="W187" s="108"/>
      <c r="X187" s="108"/>
      <c r="Y187" s="108"/>
      <c r="Z187" s="108"/>
      <c r="AA187" s="108">
        <v>1650000</v>
      </c>
      <c r="AB187" s="105" t="s">
        <v>2656</v>
      </c>
      <c r="AC187" s="261">
        <v>44973</v>
      </c>
      <c r="AD187" s="103"/>
      <c r="AE187" s="105"/>
      <c r="AF187" s="114" t="s">
        <v>390</v>
      </c>
      <c r="AG187" s="114" t="s">
        <v>226</v>
      </c>
    </row>
    <row r="188" spans="1:35">
      <c r="A188" s="103">
        <f t="shared" si="8"/>
        <v>11</v>
      </c>
      <c r="B188" s="271">
        <v>4</v>
      </c>
      <c r="C188" s="115">
        <v>44960</v>
      </c>
      <c r="D188" s="115">
        <v>44963</v>
      </c>
      <c r="E188" s="102" t="s">
        <v>205</v>
      </c>
      <c r="F188" s="102" t="s">
        <v>31</v>
      </c>
      <c r="G188" s="102" t="s">
        <v>215</v>
      </c>
      <c r="H188" s="260" t="s">
        <v>2478</v>
      </c>
      <c r="I188" s="159" t="s">
        <v>2466</v>
      </c>
      <c r="J188" s="102" t="s">
        <v>2490</v>
      </c>
      <c r="K188" s="102" t="s">
        <v>210</v>
      </c>
      <c r="L188" s="102" t="s">
        <v>2539</v>
      </c>
      <c r="M188" s="102" t="s">
        <v>2494</v>
      </c>
      <c r="N188" s="103">
        <v>108</v>
      </c>
      <c r="O188" s="102" t="s">
        <v>208</v>
      </c>
      <c r="P188" s="102" t="s">
        <v>2495</v>
      </c>
      <c r="Q188" s="108">
        <v>800000</v>
      </c>
      <c r="R188" s="108"/>
      <c r="S188" s="108"/>
      <c r="T188" s="108"/>
      <c r="U188" s="108"/>
      <c r="V188" s="108"/>
      <c r="W188" s="108"/>
      <c r="X188" s="108"/>
      <c r="Y188" s="108"/>
      <c r="Z188" s="108"/>
      <c r="AA188" s="108">
        <v>750000</v>
      </c>
      <c r="AB188" s="105" t="s">
        <v>2656</v>
      </c>
      <c r="AC188" s="261">
        <v>44973</v>
      </c>
      <c r="AD188" s="103"/>
      <c r="AE188" s="105"/>
      <c r="AF188" s="114" t="s">
        <v>390</v>
      </c>
      <c r="AG188" s="114" t="s">
        <v>226</v>
      </c>
    </row>
    <row r="189" spans="1:35">
      <c r="A189" s="103">
        <f t="shared" si="8"/>
        <v>12</v>
      </c>
      <c r="B189" s="271">
        <v>5</v>
      </c>
      <c r="C189" s="115">
        <v>44960</v>
      </c>
      <c r="D189" s="115">
        <v>44963</v>
      </c>
      <c r="E189" s="102" t="s">
        <v>205</v>
      </c>
      <c r="F189" s="102" t="s">
        <v>29</v>
      </c>
      <c r="G189" s="102" t="s">
        <v>215</v>
      </c>
      <c r="H189" s="260" t="s">
        <v>2509</v>
      </c>
      <c r="I189" s="158" t="s">
        <v>2496</v>
      </c>
      <c r="J189" s="102" t="s">
        <v>2522</v>
      </c>
      <c r="K189" s="102" t="s">
        <v>210</v>
      </c>
      <c r="L189" s="102" t="s">
        <v>2494</v>
      </c>
      <c r="M189" s="114" t="s">
        <v>223</v>
      </c>
      <c r="N189" s="103">
        <v>65</v>
      </c>
      <c r="O189" s="102" t="s">
        <v>208</v>
      </c>
      <c r="P189" s="102" t="s">
        <v>2495</v>
      </c>
      <c r="Q189" s="108">
        <v>700000</v>
      </c>
      <c r="R189" s="108"/>
      <c r="S189" s="108"/>
      <c r="T189" s="108"/>
      <c r="U189" s="108"/>
      <c r="V189" s="108"/>
      <c r="W189" s="108"/>
      <c r="X189" s="108"/>
      <c r="Y189" s="108"/>
      <c r="Z189" s="108"/>
      <c r="AA189" s="108">
        <v>0</v>
      </c>
      <c r="AB189" s="105" t="s">
        <v>2656</v>
      </c>
      <c r="AC189" s="261">
        <v>44973</v>
      </c>
      <c r="AD189" s="103"/>
      <c r="AE189" s="105"/>
      <c r="AF189" s="114" t="s">
        <v>390</v>
      </c>
      <c r="AG189" s="114" t="s">
        <v>218</v>
      </c>
    </row>
    <row r="190" spans="1:35">
      <c r="A190" s="103">
        <f t="shared" si="8"/>
        <v>13</v>
      </c>
      <c r="B190" s="271">
        <v>6</v>
      </c>
      <c r="C190" s="115">
        <v>44960</v>
      </c>
      <c r="D190" s="115">
        <v>44963</v>
      </c>
      <c r="E190" s="102" t="s">
        <v>205</v>
      </c>
      <c r="F190" s="102" t="s">
        <v>31</v>
      </c>
      <c r="G190" s="102" t="s">
        <v>215</v>
      </c>
      <c r="H190" s="109" t="s">
        <v>2479</v>
      </c>
      <c r="I190" s="159" t="s">
        <v>2467</v>
      </c>
      <c r="J190" s="102" t="s">
        <v>2490</v>
      </c>
      <c r="K190" s="102" t="s">
        <v>210</v>
      </c>
      <c r="L190" s="102" t="s">
        <v>2539</v>
      </c>
      <c r="M190" s="102" t="s">
        <v>223</v>
      </c>
      <c r="N190" s="103">
        <v>188</v>
      </c>
      <c r="O190" s="102" t="s">
        <v>208</v>
      </c>
      <c r="P190" s="102" t="s">
        <v>2495</v>
      </c>
      <c r="Q190" s="108">
        <v>900000</v>
      </c>
      <c r="R190" s="108"/>
      <c r="S190" s="108"/>
      <c r="T190" s="108"/>
      <c r="U190" s="108"/>
      <c r="V190" s="108"/>
      <c r="W190" s="108"/>
      <c r="X190" s="108"/>
      <c r="Y190" s="108"/>
      <c r="Z190" s="108"/>
      <c r="AA190" s="108">
        <v>625000</v>
      </c>
      <c r="AB190" s="105" t="s">
        <v>2656</v>
      </c>
      <c r="AC190" s="261">
        <v>44973</v>
      </c>
      <c r="AD190" s="103"/>
      <c r="AE190" s="105"/>
      <c r="AF190" s="114" t="s">
        <v>390</v>
      </c>
      <c r="AG190" s="114" t="s">
        <v>226</v>
      </c>
    </row>
    <row r="191" spans="1:35">
      <c r="A191" s="103">
        <f t="shared" si="8"/>
        <v>14</v>
      </c>
      <c r="B191" s="271">
        <v>7</v>
      </c>
      <c r="C191" s="115">
        <v>44960</v>
      </c>
      <c r="D191" s="115">
        <v>44963</v>
      </c>
      <c r="E191" s="102" t="s">
        <v>205</v>
      </c>
      <c r="F191" s="102" t="s">
        <v>29</v>
      </c>
      <c r="G191" s="102" t="s">
        <v>215</v>
      </c>
      <c r="H191" s="140" t="s">
        <v>2511</v>
      </c>
      <c r="I191" s="158" t="s">
        <v>2498</v>
      </c>
      <c r="J191" s="102" t="s">
        <v>2522</v>
      </c>
      <c r="K191" s="102" t="s">
        <v>210</v>
      </c>
      <c r="L191" s="102" t="s">
        <v>223</v>
      </c>
      <c r="M191" s="102" t="s">
        <v>223</v>
      </c>
      <c r="N191" s="103">
        <v>45</v>
      </c>
      <c r="O191" s="102" t="s">
        <v>208</v>
      </c>
      <c r="P191" s="102" t="s">
        <v>2495</v>
      </c>
      <c r="Q191" s="108">
        <v>350000</v>
      </c>
      <c r="R191" s="108"/>
      <c r="S191" s="108"/>
      <c r="T191" s="108"/>
      <c r="U191" s="108"/>
      <c r="V191" s="108"/>
      <c r="W191" s="108"/>
      <c r="X191" s="108"/>
      <c r="Y191" s="108"/>
      <c r="Z191" s="108"/>
      <c r="AA191" s="108">
        <v>0</v>
      </c>
      <c r="AB191" s="105" t="s">
        <v>2656</v>
      </c>
      <c r="AC191" s="261">
        <v>44973</v>
      </c>
      <c r="AD191" s="103"/>
      <c r="AE191" s="105"/>
      <c r="AF191" s="114" t="s">
        <v>390</v>
      </c>
      <c r="AG191" s="114" t="s">
        <v>218</v>
      </c>
    </row>
    <row r="192" spans="1:35">
      <c r="A192" s="103">
        <f t="shared" si="8"/>
        <v>15</v>
      </c>
      <c r="B192" s="271">
        <v>8</v>
      </c>
      <c r="C192" s="115">
        <v>44960</v>
      </c>
      <c r="D192" s="115">
        <v>44963</v>
      </c>
      <c r="E192" s="102" t="s">
        <v>205</v>
      </c>
      <c r="F192" s="102" t="s">
        <v>31</v>
      </c>
      <c r="G192" s="102" t="s">
        <v>215</v>
      </c>
      <c r="H192" s="109" t="s">
        <v>2480</v>
      </c>
      <c r="I192" s="159" t="s">
        <v>2468</v>
      </c>
      <c r="J192" s="102" t="s">
        <v>2490</v>
      </c>
      <c r="K192" s="102" t="s">
        <v>210</v>
      </c>
      <c r="L192" s="102" t="s">
        <v>2539</v>
      </c>
      <c r="M192" s="102" t="s">
        <v>223</v>
      </c>
      <c r="N192" s="103">
        <v>188</v>
      </c>
      <c r="O192" s="102" t="s">
        <v>208</v>
      </c>
      <c r="P192" s="102" t="s">
        <v>2495</v>
      </c>
      <c r="Q192" s="108">
        <v>900000</v>
      </c>
      <c r="R192" s="108"/>
      <c r="S192" s="108"/>
      <c r="T192" s="108"/>
      <c r="U192" s="108"/>
      <c r="V192" s="108"/>
      <c r="W192" s="108"/>
      <c r="X192" s="108"/>
      <c r="Y192" s="108"/>
      <c r="Z192" s="108"/>
      <c r="AA192" s="108">
        <v>625000</v>
      </c>
      <c r="AB192" s="105" t="s">
        <v>2656</v>
      </c>
      <c r="AC192" s="261">
        <v>44973</v>
      </c>
      <c r="AD192" s="103"/>
      <c r="AE192" s="105"/>
      <c r="AF192" s="114" t="s">
        <v>390</v>
      </c>
      <c r="AG192" s="114" t="s">
        <v>226</v>
      </c>
    </row>
    <row r="193" spans="1:33">
      <c r="A193" s="103">
        <f t="shared" si="8"/>
        <v>16</v>
      </c>
      <c r="B193" s="271">
        <v>9</v>
      </c>
      <c r="C193" s="115">
        <v>44960</v>
      </c>
      <c r="D193" s="115">
        <v>44963</v>
      </c>
      <c r="E193" s="102" t="s">
        <v>205</v>
      </c>
      <c r="F193" s="102" t="s">
        <v>29</v>
      </c>
      <c r="G193" s="102" t="s">
        <v>215</v>
      </c>
      <c r="H193" s="109" t="s">
        <v>2512</v>
      </c>
      <c r="I193" s="159" t="s">
        <v>2499</v>
      </c>
      <c r="J193" s="102" t="s">
        <v>2522</v>
      </c>
      <c r="K193" s="102" t="s">
        <v>210</v>
      </c>
      <c r="L193" s="102" t="s">
        <v>223</v>
      </c>
      <c r="M193" s="102" t="s">
        <v>223</v>
      </c>
      <c r="N193" s="103">
        <v>45</v>
      </c>
      <c r="O193" s="102" t="s">
        <v>208</v>
      </c>
      <c r="P193" s="102" t="s">
        <v>2495</v>
      </c>
      <c r="Q193" s="108">
        <v>350000</v>
      </c>
      <c r="R193" s="108"/>
      <c r="S193" s="108"/>
      <c r="T193" s="108"/>
      <c r="U193" s="108"/>
      <c r="V193" s="108"/>
      <c r="W193" s="108"/>
      <c r="X193" s="108"/>
      <c r="Y193" s="108"/>
      <c r="Z193" s="108"/>
      <c r="AA193" s="108">
        <v>0</v>
      </c>
      <c r="AB193" s="105" t="s">
        <v>2656</v>
      </c>
      <c r="AC193" s="261">
        <v>44973</v>
      </c>
      <c r="AD193" s="103"/>
      <c r="AE193" s="105"/>
      <c r="AF193" s="114" t="s">
        <v>390</v>
      </c>
      <c r="AG193" s="114" t="s">
        <v>218</v>
      </c>
    </row>
    <row r="194" spans="1:33">
      <c r="A194" s="103">
        <f t="shared" si="8"/>
        <v>17</v>
      </c>
      <c r="B194" s="271">
        <v>10</v>
      </c>
      <c r="C194" s="115">
        <v>44960</v>
      </c>
      <c r="D194" s="115">
        <v>44963</v>
      </c>
      <c r="E194" s="102" t="s">
        <v>205</v>
      </c>
      <c r="F194" s="102" t="s">
        <v>31</v>
      </c>
      <c r="G194" s="102" t="s">
        <v>215</v>
      </c>
      <c r="H194" s="109" t="s">
        <v>2481</v>
      </c>
      <c r="I194" s="159" t="s">
        <v>2469</v>
      </c>
      <c r="J194" s="102" t="s">
        <v>2490</v>
      </c>
      <c r="K194" s="102" t="s">
        <v>210</v>
      </c>
      <c r="L194" s="102" t="s">
        <v>2539</v>
      </c>
      <c r="M194" s="102" t="s">
        <v>223</v>
      </c>
      <c r="N194" s="103">
        <v>188</v>
      </c>
      <c r="O194" s="102" t="s">
        <v>208</v>
      </c>
      <c r="P194" s="102" t="s">
        <v>2495</v>
      </c>
      <c r="Q194" s="108">
        <v>900000</v>
      </c>
      <c r="R194" s="108"/>
      <c r="S194" s="108"/>
      <c r="T194" s="108"/>
      <c r="U194" s="108"/>
      <c r="V194" s="108"/>
      <c r="W194" s="108"/>
      <c r="X194" s="108"/>
      <c r="Y194" s="108"/>
      <c r="Z194" s="108"/>
      <c r="AA194" s="108">
        <v>625000</v>
      </c>
      <c r="AB194" s="105" t="s">
        <v>2656</v>
      </c>
      <c r="AC194" s="261">
        <v>44973</v>
      </c>
      <c r="AD194" s="103"/>
      <c r="AE194" s="105"/>
      <c r="AF194" s="114" t="s">
        <v>390</v>
      </c>
      <c r="AG194" s="114" t="s">
        <v>226</v>
      </c>
    </row>
    <row r="195" spans="1:33">
      <c r="A195" s="103">
        <f t="shared" si="8"/>
        <v>18</v>
      </c>
      <c r="B195" s="271">
        <v>11</v>
      </c>
      <c r="C195" s="115">
        <v>44960</v>
      </c>
      <c r="D195" s="115">
        <v>44963</v>
      </c>
      <c r="E195" s="102" t="s">
        <v>205</v>
      </c>
      <c r="F195" s="102" t="s">
        <v>29</v>
      </c>
      <c r="G195" s="102" t="s">
        <v>215</v>
      </c>
      <c r="H195" s="109" t="s">
        <v>2513</v>
      </c>
      <c r="I195" s="159" t="s">
        <v>2500</v>
      </c>
      <c r="J195" s="102" t="s">
        <v>2522</v>
      </c>
      <c r="K195" s="102" t="s">
        <v>210</v>
      </c>
      <c r="L195" s="102" t="s">
        <v>223</v>
      </c>
      <c r="M195" s="102" t="s">
        <v>223</v>
      </c>
      <c r="N195" s="103">
        <v>45</v>
      </c>
      <c r="O195" s="102" t="s">
        <v>208</v>
      </c>
      <c r="P195" s="102" t="s">
        <v>2495</v>
      </c>
      <c r="Q195" s="108">
        <v>350000</v>
      </c>
      <c r="R195" s="108"/>
      <c r="S195" s="108"/>
      <c r="T195" s="108"/>
      <c r="U195" s="108"/>
      <c r="V195" s="108"/>
      <c r="W195" s="108"/>
      <c r="X195" s="108"/>
      <c r="Y195" s="108"/>
      <c r="Z195" s="108"/>
      <c r="AA195" s="108">
        <v>0</v>
      </c>
      <c r="AB195" s="105" t="s">
        <v>2656</v>
      </c>
      <c r="AC195" s="261">
        <v>44973</v>
      </c>
      <c r="AD195" s="103"/>
      <c r="AE195" s="105"/>
      <c r="AF195" s="114" t="s">
        <v>390</v>
      </c>
      <c r="AG195" s="114" t="s">
        <v>218</v>
      </c>
    </row>
    <row r="196" spans="1:33">
      <c r="A196" s="103">
        <f t="shared" si="8"/>
        <v>19</v>
      </c>
      <c r="B196" s="271">
        <v>12</v>
      </c>
      <c r="C196" s="115">
        <v>44960</v>
      </c>
      <c r="D196" s="115">
        <v>44963</v>
      </c>
      <c r="E196" s="102" t="s">
        <v>205</v>
      </c>
      <c r="F196" s="102" t="s">
        <v>31</v>
      </c>
      <c r="G196" s="102" t="s">
        <v>215</v>
      </c>
      <c r="H196" s="109" t="s">
        <v>2482</v>
      </c>
      <c r="I196" s="159" t="s">
        <v>2470</v>
      </c>
      <c r="J196" s="102" t="s">
        <v>2490</v>
      </c>
      <c r="K196" s="102" t="s">
        <v>210</v>
      </c>
      <c r="L196" s="102" t="s">
        <v>2539</v>
      </c>
      <c r="M196" s="102" t="s">
        <v>223</v>
      </c>
      <c r="N196" s="103">
        <v>188</v>
      </c>
      <c r="O196" s="102" t="s">
        <v>208</v>
      </c>
      <c r="P196" s="102" t="s">
        <v>2495</v>
      </c>
      <c r="Q196" s="108">
        <v>900000</v>
      </c>
      <c r="R196" s="108"/>
      <c r="S196" s="108"/>
      <c r="T196" s="108"/>
      <c r="U196" s="108"/>
      <c r="V196" s="108"/>
      <c r="W196" s="108"/>
      <c r="X196" s="108"/>
      <c r="Y196" s="108"/>
      <c r="Z196" s="108"/>
      <c r="AA196" s="108">
        <v>625000</v>
      </c>
      <c r="AB196" s="105" t="s">
        <v>2656</v>
      </c>
      <c r="AC196" s="261">
        <v>44973</v>
      </c>
      <c r="AD196" s="103"/>
      <c r="AE196" s="105"/>
      <c r="AF196" s="114" t="s">
        <v>390</v>
      </c>
      <c r="AG196" s="114" t="s">
        <v>226</v>
      </c>
    </row>
    <row r="197" spans="1:33">
      <c r="A197" s="103">
        <f t="shared" si="8"/>
        <v>20</v>
      </c>
      <c r="B197" s="271">
        <v>13</v>
      </c>
      <c r="C197" s="115">
        <v>44960</v>
      </c>
      <c r="D197" s="115">
        <v>44963</v>
      </c>
      <c r="E197" s="102" t="s">
        <v>205</v>
      </c>
      <c r="F197" s="102" t="s">
        <v>29</v>
      </c>
      <c r="G197" s="102" t="s">
        <v>215</v>
      </c>
      <c r="H197" s="109" t="s">
        <v>2514</v>
      </c>
      <c r="I197" s="159" t="s">
        <v>2501</v>
      </c>
      <c r="J197" s="102" t="s">
        <v>2522</v>
      </c>
      <c r="K197" s="102" t="s">
        <v>210</v>
      </c>
      <c r="L197" s="102" t="s">
        <v>223</v>
      </c>
      <c r="M197" s="102" t="s">
        <v>223</v>
      </c>
      <c r="N197" s="103">
        <v>45</v>
      </c>
      <c r="O197" s="102" t="s">
        <v>208</v>
      </c>
      <c r="P197" s="102" t="s">
        <v>2495</v>
      </c>
      <c r="Q197" s="108">
        <v>350000</v>
      </c>
      <c r="R197" s="108"/>
      <c r="S197" s="108"/>
      <c r="T197" s="108"/>
      <c r="U197" s="108"/>
      <c r="V197" s="108"/>
      <c r="W197" s="108"/>
      <c r="X197" s="108"/>
      <c r="Y197" s="108"/>
      <c r="Z197" s="108"/>
      <c r="AA197" s="108">
        <v>0</v>
      </c>
      <c r="AB197" s="105" t="s">
        <v>2656</v>
      </c>
      <c r="AC197" s="261">
        <v>44973</v>
      </c>
      <c r="AD197" s="103"/>
      <c r="AE197" s="105"/>
      <c r="AF197" s="114" t="s">
        <v>390</v>
      </c>
      <c r="AG197" s="114" t="s">
        <v>218</v>
      </c>
    </row>
    <row r="198" spans="1:33">
      <c r="A198" s="103">
        <f t="shared" si="8"/>
        <v>21</v>
      </c>
      <c r="B198" s="271">
        <v>14</v>
      </c>
      <c r="C198" s="115">
        <v>44960</v>
      </c>
      <c r="D198" s="115">
        <v>44963</v>
      </c>
      <c r="E198" s="102" t="s">
        <v>205</v>
      </c>
      <c r="F198" s="102" t="s">
        <v>31</v>
      </c>
      <c r="G198" s="102" t="s">
        <v>215</v>
      </c>
      <c r="H198" s="109" t="s">
        <v>2483</v>
      </c>
      <c r="I198" s="159" t="s">
        <v>2471</v>
      </c>
      <c r="J198" s="102" t="s">
        <v>2490</v>
      </c>
      <c r="K198" s="102" t="s">
        <v>210</v>
      </c>
      <c r="L198" s="102" t="s">
        <v>2539</v>
      </c>
      <c r="M198" s="102" t="s">
        <v>223</v>
      </c>
      <c r="N198" s="103">
        <v>188</v>
      </c>
      <c r="O198" s="102" t="s">
        <v>208</v>
      </c>
      <c r="P198" s="102" t="s">
        <v>2495</v>
      </c>
      <c r="Q198" s="108">
        <v>900000</v>
      </c>
      <c r="R198" s="108"/>
      <c r="S198" s="108"/>
      <c r="T198" s="108"/>
      <c r="U198" s="108"/>
      <c r="V198" s="108"/>
      <c r="W198" s="108"/>
      <c r="X198" s="108"/>
      <c r="Y198" s="108"/>
      <c r="Z198" s="108"/>
      <c r="AA198" s="108">
        <v>625000</v>
      </c>
      <c r="AB198" s="105" t="s">
        <v>2656</v>
      </c>
      <c r="AC198" s="261">
        <v>44973</v>
      </c>
      <c r="AD198" s="103"/>
      <c r="AE198" s="105"/>
      <c r="AF198" s="114" t="s">
        <v>390</v>
      </c>
      <c r="AG198" s="114" t="s">
        <v>226</v>
      </c>
    </row>
    <row r="199" spans="1:33">
      <c r="A199" s="103">
        <f t="shared" si="8"/>
        <v>22</v>
      </c>
      <c r="B199" s="271">
        <v>15</v>
      </c>
      <c r="C199" s="115">
        <v>44960</v>
      </c>
      <c r="D199" s="115">
        <v>44963</v>
      </c>
      <c r="E199" s="102" t="s">
        <v>205</v>
      </c>
      <c r="F199" s="102" t="s">
        <v>29</v>
      </c>
      <c r="G199" s="102" t="s">
        <v>215</v>
      </c>
      <c r="H199" s="109" t="s">
        <v>2515</v>
      </c>
      <c r="I199" s="159" t="s">
        <v>2502</v>
      </c>
      <c r="J199" s="102" t="s">
        <v>2522</v>
      </c>
      <c r="K199" s="102" t="s">
        <v>210</v>
      </c>
      <c r="L199" s="102" t="s">
        <v>223</v>
      </c>
      <c r="M199" s="102" t="s">
        <v>223</v>
      </c>
      <c r="N199" s="103">
        <v>45</v>
      </c>
      <c r="O199" s="102" t="s">
        <v>208</v>
      </c>
      <c r="P199" s="102" t="s">
        <v>2495</v>
      </c>
      <c r="Q199" s="108">
        <v>350000</v>
      </c>
      <c r="R199" s="108"/>
      <c r="S199" s="108"/>
      <c r="T199" s="108"/>
      <c r="U199" s="108"/>
      <c r="V199" s="108"/>
      <c r="W199" s="108"/>
      <c r="X199" s="108"/>
      <c r="Y199" s="108"/>
      <c r="Z199" s="108"/>
      <c r="AA199" s="108">
        <v>0</v>
      </c>
      <c r="AB199" s="105" t="s">
        <v>2656</v>
      </c>
      <c r="AC199" s="261">
        <v>44973</v>
      </c>
      <c r="AD199" s="103"/>
      <c r="AE199" s="105"/>
      <c r="AF199" s="114" t="s">
        <v>390</v>
      </c>
      <c r="AG199" s="114" t="s">
        <v>218</v>
      </c>
    </row>
    <row r="200" spans="1:33">
      <c r="A200" s="103">
        <f t="shared" si="8"/>
        <v>23</v>
      </c>
      <c r="B200" s="271">
        <v>16</v>
      </c>
      <c r="C200" s="115">
        <v>44960</v>
      </c>
      <c r="D200" s="115">
        <v>44963</v>
      </c>
      <c r="E200" s="102" t="s">
        <v>205</v>
      </c>
      <c r="F200" s="102" t="s">
        <v>31</v>
      </c>
      <c r="G200" s="102" t="s">
        <v>215</v>
      </c>
      <c r="H200" s="109" t="s">
        <v>2484</v>
      </c>
      <c r="I200" s="159" t="s">
        <v>2472</v>
      </c>
      <c r="J200" s="102" t="s">
        <v>2491</v>
      </c>
      <c r="K200" s="102" t="s">
        <v>210</v>
      </c>
      <c r="L200" s="114" t="s">
        <v>2540</v>
      </c>
      <c r="M200" s="102" t="s">
        <v>2116</v>
      </c>
      <c r="N200" s="103">
        <v>143</v>
      </c>
      <c r="O200" s="102" t="s">
        <v>208</v>
      </c>
      <c r="P200" s="102" t="s">
        <v>2495</v>
      </c>
      <c r="Q200" s="108">
        <v>1000000</v>
      </c>
      <c r="R200" s="108"/>
      <c r="S200" s="108"/>
      <c r="T200" s="108"/>
      <c r="U200" s="108"/>
      <c r="V200" s="108"/>
      <c r="W200" s="108"/>
      <c r="X200" s="108"/>
      <c r="Y200" s="108"/>
      <c r="Z200" s="108"/>
      <c r="AA200" s="108">
        <v>625000</v>
      </c>
      <c r="AB200" s="105" t="s">
        <v>2656</v>
      </c>
      <c r="AC200" s="261">
        <v>44973</v>
      </c>
      <c r="AD200" s="103"/>
      <c r="AE200" s="105"/>
      <c r="AF200" s="114" t="s">
        <v>390</v>
      </c>
      <c r="AG200" s="114" t="s">
        <v>226</v>
      </c>
    </row>
    <row r="201" spans="1:33">
      <c r="A201" s="103">
        <f t="shared" si="8"/>
        <v>24</v>
      </c>
      <c r="B201" s="271">
        <v>17</v>
      </c>
      <c r="C201" s="115">
        <v>44960</v>
      </c>
      <c r="D201" s="115">
        <v>44963</v>
      </c>
      <c r="E201" s="102" t="s">
        <v>205</v>
      </c>
      <c r="F201" s="102" t="s">
        <v>29</v>
      </c>
      <c r="G201" s="102" t="s">
        <v>215</v>
      </c>
      <c r="H201" s="109" t="s">
        <v>2516</v>
      </c>
      <c r="I201" s="159" t="s">
        <v>2503</v>
      </c>
      <c r="J201" s="102" t="s">
        <v>2522</v>
      </c>
      <c r="K201" s="102" t="s">
        <v>210</v>
      </c>
      <c r="L201" s="114" t="s">
        <v>2116</v>
      </c>
      <c r="M201" s="102" t="s">
        <v>223</v>
      </c>
      <c r="N201" s="103">
        <v>45</v>
      </c>
      <c r="O201" s="102" t="s">
        <v>208</v>
      </c>
      <c r="P201" s="102" t="s">
        <v>2495</v>
      </c>
      <c r="Q201" s="108">
        <v>450000</v>
      </c>
      <c r="R201" s="108"/>
      <c r="S201" s="108"/>
      <c r="T201" s="108"/>
      <c r="U201" s="108"/>
      <c r="V201" s="108"/>
      <c r="W201" s="108"/>
      <c r="X201" s="108"/>
      <c r="Y201" s="108"/>
      <c r="Z201" s="108"/>
      <c r="AA201" s="108">
        <v>0</v>
      </c>
      <c r="AB201" s="105" t="s">
        <v>2656</v>
      </c>
      <c r="AC201" s="261">
        <v>44973</v>
      </c>
      <c r="AD201" s="103"/>
      <c r="AE201" s="105"/>
      <c r="AF201" s="114" t="s">
        <v>390</v>
      </c>
      <c r="AG201" s="114" t="s">
        <v>218</v>
      </c>
    </row>
    <row r="202" spans="1:33">
      <c r="A202" s="103">
        <f t="shared" si="8"/>
        <v>25</v>
      </c>
      <c r="B202" s="271">
        <v>18</v>
      </c>
      <c r="C202" s="115">
        <v>44960</v>
      </c>
      <c r="D202" s="115">
        <v>44963</v>
      </c>
      <c r="E202" s="102" t="s">
        <v>205</v>
      </c>
      <c r="F202" s="102" t="s">
        <v>31</v>
      </c>
      <c r="G202" s="102" t="s">
        <v>215</v>
      </c>
      <c r="H202" s="109" t="s">
        <v>2485</v>
      </c>
      <c r="I202" s="159" t="s">
        <v>2473</v>
      </c>
      <c r="J202" s="102" t="s">
        <v>2491</v>
      </c>
      <c r="K202" s="102" t="s">
        <v>210</v>
      </c>
      <c r="L202" s="102" t="s">
        <v>2539</v>
      </c>
      <c r="M202" s="102" t="s">
        <v>2018</v>
      </c>
      <c r="N202" s="103">
        <v>197</v>
      </c>
      <c r="O202" s="102" t="s">
        <v>208</v>
      </c>
      <c r="P202" s="102" t="s">
        <v>2495</v>
      </c>
      <c r="Q202" s="108">
        <v>1050000</v>
      </c>
      <c r="R202" s="108"/>
      <c r="S202" s="108"/>
      <c r="T202" s="108"/>
      <c r="U202" s="108"/>
      <c r="V202" s="108"/>
      <c r="W202" s="108"/>
      <c r="X202" s="108"/>
      <c r="Y202" s="108"/>
      <c r="Z202" s="108"/>
      <c r="AA202" s="108">
        <v>950000</v>
      </c>
      <c r="AB202" s="105" t="s">
        <v>2656</v>
      </c>
      <c r="AC202" s="261">
        <v>44973</v>
      </c>
      <c r="AD202" s="103"/>
      <c r="AE202" s="105"/>
      <c r="AF202" s="114" t="s">
        <v>390</v>
      </c>
      <c r="AG202" s="114" t="s">
        <v>226</v>
      </c>
    </row>
    <row r="203" spans="1:33">
      <c r="A203" s="103">
        <f t="shared" si="8"/>
        <v>26</v>
      </c>
      <c r="B203" s="271">
        <v>19</v>
      </c>
      <c r="C203" s="115">
        <v>44960</v>
      </c>
      <c r="D203" s="115">
        <v>44963</v>
      </c>
      <c r="E203" s="102" t="s">
        <v>205</v>
      </c>
      <c r="F203" s="102" t="s">
        <v>29</v>
      </c>
      <c r="G203" s="102" t="s">
        <v>215</v>
      </c>
      <c r="H203" s="109" t="s">
        <v>2517</v>
      </c>
      <c r="I203" s="159" t="s">
        <v>2504</v>
      </c>
      <c r="J203" s="102" t="s">
        <v>2522</v>
      </c>
      <c r="K203" s="102" t="s">
        <v>210</v>
      </c>
      <c r="L203" s="114" t="s">
        <v>2018</v>
      </c>
      <c r="M203" s="102" t="s">
        <v>223</v>
      </c>
      <c r="N203" s="103">
        <v>135</v>
      </c>
      <c r="O203" s="102" t="s">
        <v>208</v>
      </c>
      <c r="P203" s="102" t="s">
        <v>2495</v>
      </c>
      <c r="Q203" s="108">
        <v>850000</v>
      </c>
      <c r="R203" s="108"/>
      <c r="S203" s="108"/>
      <c r="T203" s="108"/>
      <c r="U203" s="108"/>
      <c r="V203" s="108"/>
      <c r="W203" s="108"/>
      <c r="X203" s="108"/>
      <c r="Y203" s="108"/>
      <c r="Z203" s="108"/>
      <c r="AA203" s="108">
        <v>0</v>
      </c>
      <c r="AB203" s="105" t="s">
        <v>2656</v>
      </c>
      <c r="AC203" s="261">
        <v>44973</v>
      </c>
      <c r="AD203" s="103"/>
      <c r="AE203" s="105"/>
      <c r="AF203" s="114" t="s">
        <v>390</v>
      </c>
      <c r="AG203" s="114" t="s">
        <v>226</v>
      </c>
    </row>
    <row r="204" spans="1:33">
      <c r="A204" s="103">
        <f t="shared" si="8"/>
        <v>27</v>
      </c>
      <c r="B204" s="271">
        <v>20</v>
      </c>
      <c r="C204" s="115">
        <v>44960</v>
      </c>
      <c r="D204" s="115">
        <v>44963</v>
      </c>
      <c r="E204" s="102" t="s">
        <v>205</v>
      </c>
      <c r="F204" s="102" t="s">
        <v>31</v>
      </c>
      <c r="G204" s="102" t="s">
        <v>215</v>
      </c>
      <c r="H204" s="109" t="s">
        <v>2486</v>
      </c>
      <c r="I204" s="159" t="s">
        <v>2474</v>
      </c>
      <c r="J204" s="102" t="s">
        <v>2492</v>
      </c>
      <c r="K204" s="102" t="s">
        <v>210</v>
      </c>
      <c r="L204" s="102" t="s">
        <v>2539</v>
      </c>
      <c r="M204" s="102" t="s">
        <v>217</v>
      </c>
      <c r="N204" s="103">
        <v>450</v>
      </c>
      <c r="O204" s="102" t="s">
        <v>208</v>
      </c>
      <c r="P204" s="102" t="s">
        <v>2495</v>
      </c>
      <c r="Q204" s="108">
        <v>1650000</v>
      </c>
      <c r="R204" s="108"/>
      <c r="S204" s="108"/>
      <c r="T204" s="108"/>
      <c r="U204" s="108"/>
      <c r="V204" s="108"/>
      <c r="W204" s="108"/>
      <c r="X204" s="108"/>
      <c r="Y204" s="108"/>
      <c r="Z204" s="108"/>
      <c r="AA204" s="108">
        <v>1225000</v>
      </c>
      <c r="AB204" s="105" t="s">
        <v>2656</v>
      </c>
      <c r="AC204" s="261">
        <v>44973</v>
      </c>
      <c r="AD204" s="103"/>
      <c r="AE204" s="105"/>
      <c r="AF204" s="114" t="s">
        <v>390</v>
      </c>
      <c r="AG204" s="114" t="s">
        <v>226</v>
      </c>
    </row>
    <row r="205" spans="1:33">
      <c r="A205" s="103">
        <f t="shared" si="8"/>
        <v>28</v>
      </c>
      <c r="B205" s="271">
        <v>21</v>
      </c>
      <c r="C205" s="115">
        <v>44960</v>
      </c>
      <c r="D205" s="115">
        <v>44963</v>
      </c>
      <c r="E205" s="102" t="s">
        <v>205</v>
      </c>
      <c r="F205" s="102" t="s">
        <v>29</v>
      </c>
      <c r="G205" s="102" t="s">
        <v>215</v>
      </c>
      <c r="H205" s="109" t="s">
        <v>2518</v>
      </c>
      <c r="I205" s="159" t="s">
        <v>2505</v>
      </c>
      <c r="J205" s="102" t="s">
        <v>2524</v>
      </c>
      <c r="K205" s="102" t="s">
        <v>210</v>
      </c>
      <c r="L205" s="102" t="s">
        <v>217</v>
      </c>
      <c r="M205" s="102" t="s">
        <v>217</v>
      </c>
      <c r="N205" s="103">
        <v>45</v>
      </c>
      <c r="O205" s="102" t="s">
        <v>208</v>
      </c>
      <c r="P205" s="102" t="s">
        <v>2495</v>
      </c>
      <c r="Q205" s="108">
        <v>300000</v>
      </c>
      <c r="R205" s="108"/>
      <c r="S205" s="108"/>
      <c r="T205" s="108"/>
      <c r="U205" s="108"/>
      <c r="V205" s="108"/>
      <c r="W205" s="108"/>
      <c r="X205" s="108"/>
      <c r="Y205" s="108"/>
      <c r="Z205" s="108"/>
      <c r="AA205" s="108">
        <v>0</v>
      </c>
      <c r="AB205" s="105" t="s">
        <v>2656</v>
      </c>
      <c r="AC205" s="261">
        <v>44973</v>
      </c>
      <c r="AD205" s="103"/>
      <c r="AE205" s="105"/>
      <c r="AF205" s="114" t="s">
        <v>390</v>
      </c>
      <c r="AG205" s="114" t="s">
        <v>218</v>
      </c>
    </row>
    <row r="206" spans="1:33">
      <c r="A206" s="103">
        <f t="shared" si="8"/>
        <v>29</v>
      </c>
      <c r="B206" s="271">
        <v>22</v>
      </c>
      <c r="C206" s="115">
        <v>44960</v>
      </c>
      <c r="D206" s="115">
        <v>44963</v>
      </c>
      <c r="E206" s="102" t="s">
        <v>205</v>
      </c>
      <c r="F206" s="102" t="s">
        <v>31</v>
      </c>
      <c r="G206" s="102" t="s">
        <v>215</v>
      </c>
      <c r="H206" s="109" t="s">
        <v>2487</v>
      </c>
      <c r="I206" s="159" t="s">
        <v>2475</v>
      </c>
      <c r="J206" s="102" t="s">
        <v>2492</v>
      </c>
      <c r="K206" s="102" t="s">
        <v>210</v>
      </c>
      <c r="L206" s="102" t="s">
        <v>2539</v>
      </c>
      <c r="M206" s="102" t="s">
        <v>217</v>
      </c>
      <c r="N206" s="103">
        <v>450</v>
      </c>
      <c r="O206" s="102" t="s">
        <v>208</v>
      </c>
      <c r="P206" s="102" t="s">
        <v>2495</v>
      </c>
      <c r="Q206" s="108">
        <v>1650000</v>
      </c>
      <c r="R206" s="108"/>
      <c r="S206" s="108"/>
      <c r="T206" s="108"/>
      <c r="U206" s="108"/>
      <c r="V206" s="108"/>
      <c r="W206" s="108"/>
      <c r="X206" s="108"/>
      <c r="Y206" s="108"/>
      <c r="Z206" s="108"/>
      <c r="AA206" s="108">
        <v>1225000</v>
      </c>
      <c r="AB206" s="105" t="s">
        <v>2656</v>
      </c>
      <c r="AC206" s="261">
        <v>44973</v>
      </c>
      <c r="AD206" s="103"/>
      <c r="AE206" s="105"/>
      <c r="AF206" s="114" t="s">
        <v>390</v>
      </c>
      <c r="AG206" s="114" t="s">
        <v>226</v>
      </c>
    </row>
    <row r="207" spans="1:33">
      <c r="A207" s="103">
        <f t="shared" si="8"/>
        <v>30</v>
      </c>
      <c r="B207" s="271">
        <v>23</v>
      </c>
      <c r="C207" s="115">
        <v>44960</v>
      </c>
      <c r="D207" s="115">
        <v>44963</v>
      </c>
      <c r="E207" s="102" t="s">
        <v>205</v>
      </c>
      <c r="F207" s="102" t="s">
        <v>29</v>
      </c>
      <c r="G207" s="102" t="s">
        <v>215</v>
      </c>
      <c r="H207" s="109" t="s">
        <v>2519</v>
      </c>
      <c r="I207" s="159" t="s">
        <v>2506</v>
      </c>
      <c r="J207" s="102" t="s">
        <v>2524</v>
      </c>
      <c r="K207" s="102" t="s">
        <v>210</v>
      </c>
      <c r="L207" s="102" t="s">
        <v>217</v>
      </c>
      <c r="M207" s="102" t="s">
        <v>217</v>
      </c>
      <c r="N207" s="103">
        <v>45</v>
      </c>
      <c r="O207" s="102" t="s">
        <v>208</v>
      </c>
      <c r="P207" s="102" t="s">
        <v>2495</v>
      </c>
      <c r="Q207" s="108">
        <v>300000</v>
      </c>
      <c r="R207" s="108"/>
      <c r="S207" s="108"/>
      <c r="T207" s="108"/>
      <c r="U207" s="108"/>
      <c r="V207" s="108"/>
      <c r="W207" s="108"/>
      <c r="X207" s="108"/>
      <c r="Y207" s="108"/>
      <c r="Z207" s="108"/>
      <c r="AA207" s="108">
        <v>0</v>
      </c>
      <c r="AB207" s="105" t="s">
        <v>2656</v>
      </c>
      <c r="AC207" s="261">
        <v>44973</v>
      </c>
      <c r="AD207" s="103"/>
      <c r="AE207" s="105"/>
      <c r="AF207" s="114" t="s">
        <v>390</v>
      </c>
      <c r="AG207" s="114" t="s">
        <v>218</v>
      </c>
    </row>
    <row r="208" spans="1:33">
      <c r="A208" s="103">
        <f t="shared" si="8"/>
        <v>31</v>
      </c>
      <c r="B208" s="271">
        <v>24</v>
      </c>
      <c r="C208" s="115">
        <v>44960</v>
      </c>
      <c r="D208" s="115">
        <v>44963</v>
      </c>
      <c r="E208" s="102" t="s">
        <v>205</v>
      </c>
      <c r="F208" s="102" t="s">
        <v>31</v>
      </c>
      <c r="G208" s="102" t="s">
        <v>215</v>
      </c>
      <c r="H208" s="109" t="s">
        <v>2488</v>
      </c>
      <c r="I208" s="159" t="s">
        <v>2476</v>
      </c>
      <c r="J208" s="102" t="s">
        <v>2492</v>
      </c>
      <c r="K208" s="102" t="s">
        <v>210</v>
      </c>
      <c r="L208" s="102" t="s">
        <v>2539</v>
      </c>
      <c r="M208" s="102" t="s">
        <v>217</v>
      </c>
      <c r="N208" s="103">
        <v>450</v>
      </c>
      <c r="O208" s="102" t="s">
        <v>208</v>
      </c>
      <c r="P208" s="102" t="s">
        <v>2495</v>
      </c>
      <c r="Q208" s="108">
        <v>1650000</v>
      </c>
      <c r="R208" s="108"/>
      <c r="S208" s="108"/>
      <c r="T208" s="108"/>
      <c r="U208" s="108"/>
      <c r="V208" s="108"/>
      <c r="W208" s="108"/>
      <c r="X208" s="108"/>
      <c r="Y208" s="108"/>
      <c r="Z208" s="108"/>
      <c r="AA208" s="108">
        <v>1225000</v>
      </c>
      <c r="AB208" s="105" t="s">
        <v>2656</v>
      </c>
      <c r="AC208" s="261">
        <v>44973</v>
      </c>
      <c r="AD208" s="103"/>
      <c r="AE208" s="105"/>
      <c r="AF208" s="114" t="s">
        <v>390</v>
      </c>
      <c r="AG208" s="114" t="s">
        <v>226</v>
      </c>
    </row>
    <row r="209" spans="1:36">
      <c r="A209" s="103">
        <f t="shared" si="8"/>
        <v>32</v>
      </c>
      <c r="B209" s="271">
        <v>25</v>
      </c>
      <c r="C209" s="115">
        <v>44960</v>
      </c>
      <c r="D209" s="115">
        <v>44963</v>
      </c>
      <c r="E209" s="102" t="s">
        <v>205</v>
      </c>
      <c r="F209" s="102" t="s">
        <v>29</v>
      </c>
      <c r="G209" s="102" t="s">
        <v>215</v>
      </c>
      <c r="H209" s="109" t="s">
        <v>2520</v>
      </c>
      <c r="I209" s="159" t="s">
        <v>2507</v>
      </c>
      <c r="J209" s="102" t="s">
        <v>2524</v>
      </c>
      <c r="K209" s="102" t="s">
        <v>210</v>
      </c>
      <c r="L209" s="102" t="s">
        <v>217</v>
      </c>
      <c r="M209" s="102" t="s">
        <v>217</v>
      </c>
      <c r="N209" s="103">
        <v>45</v>
      </c>
      <c r="O209" s="102" t="s">
        <v>208</v>
      </c>
      <c r="P209" s="102" t="s">
        <v>2495</v>
      </c>
      <c r="Q209" s="108">
        <v>300000</v>
      </c>
      <c r="R209" s="102"/>
      <c r="S209" s="102"/>
      <c r="T209" s="102"/>
      <c r="U209" s="102"/>
      <c r="V209" s="102"/>
      <c r="W209" s="102"/>
      <c r="X209" s="102"/>
      <c r="Y209" s="102"/>
      <c r="Z209" s="102"/>
      <c r="AA209" s="108">
        <v>0</v>
      </c>
      <c r="AB209" s="105" t="s">
        <v>2656</v>
      </c>
      <c r="AC209" s="261">
        <v>44973</v>
      </c>
      <c r="AD209" s="103"/>
      <c r="AE209" s="105"/>
      <c r="AF209" s="114" t="s">
        <v>390</v>
      </c>
      <c r="AG209" s="114" t="s">
        <v>218</v>
      </c>
    </row>
    <row r="210" spans="1:36">
      <c r="A210" s="103">
        <f t="shared" si="8"/>
        <v>33</v>
      </c>
      <c r="B210" s="271">
        <v>26</v>
      </c>
      <c r="C210" s="115">
        <v>44960</v>
      </c>
      <c r="D210" s="115">
        <v>44963</v>
      </c>
      <c r="E210" s="102" t="s">
        <v>205</v>
      </c>
      <c r="F210" s="102" t="s">
        <v>31</v>
      </c>
      <c r="G210" s="102" t="s">
        <v>215</v>
      </c>
      <c r="H210" s="109" t="s">
        <v>2489</v>
      </c>
      <c r="I210" s="159" t="s">
        <v>2477</v>
      </c>
      <c r="J210" s="102" t="s">
        <v>2493</v>
      </c>
      <c r="K210" s="102" t="s">
        <v>210</v>
      </c>
      <c r="L210" s="102" t="s">
        <v>2539</v>
      </c>
      <c r="M210" s="102" t="s">
        <v>262</v>
      </c>
      <c r="N210" s="103">
        <v>557</v>
      </c>
      <c r="O210" s="102" t="s">
        <v>208</v>
      </c>
      <c r="P210" s="102" t="s">
        <v>2495</v>
      </c>
      <c r="Q210" s="108">
        <v>1750000</v>
      </c>
      <c r="R210" s="108"/>
      <c r="S210" s="108"/>
      <c r="T210" s="108"/>
      <c r="U210" s="108"/>
      <c r="V210" s="108"/>
      <c r="W210" s="108"/>
      <c r="X210" s="108"/>
      <c r="Y210" s="108"/>
      <c r="Z210" s="108"/>
      <c r="AA210" s="108">
        <f>1225000+75000</f>
        <v>1300000</v>
      </c>
      <c r="AB210" s="105" t="s">
        <v>2656</v>
      </c>
      <c r="AC210" s="261">
        <v>44973</v>
      </c>
      <c r="AD210" s="103"/>
      <c r="AE210" s="105"/>
      <c r="AF210" s="114" t="s">
        <v>390</v>
      </c>
      <c r="AG210" s="114" t="s">
        <v>226</v>
      </c>
    </row>
    <row r="211" spans="1:36">
      <c r="A211" s="103">
        <f t="shared" si="8"/>
        <v>34</v>
      </c>
      <c r="B211" s="271">
        <v>27</v>
      </c>
      <c r="C211" s="115">
        <v>44960</v>
      </c>
      <c r="D211" s="115">
        <v>44963</v>
      </c>
      <c r="E211" s="102" t="s">
        <v>205</v>
      </c>
      <c r="F211" s="102" t="s">
        <v>29</v>
      </c>
      <c r="G211" s="102" t="s">
        <v>215</v>
      </c>
      <c r="H211" s="109" t="s">
        <v>2521</v>
      </c>
      <c r="I211" s="159" t="s">
        <v>2508</v>
      </c>
      <c r="J211" s="102" t="s">
        <v>2525</v>
      </c>
      <c r="K211" s="102" t="s">
        <v>210</v>
      </c>
      <c r="L211" s="102" t="s">
        <v>262</v>
      </c>
      <c r="M211" s="102" t="s">
        <v>262</v>
      </c>
      <c r="N211" s="103">
        <v>32</v>
      </c>
      <c r="O211" s="102" t="s">
        <v>208</v>
      </c>
      <c r="P211" s="102" t="s">
        <v>2495</v>
      </c>
      <c r="Q211" s="108">
        <v>600000</v>
      </c>
      <c r="R211" s="102"/>
      <c r="S211" s="102"/>
      <c r="T211" s="102"/>
      <c r="U211" s="102"/>
      <c r="V211" s="102"/>
      <c r="W211" s="102"/>
      <c r="X211" s="102"/>
      <c r="Y211" s="102"/>
      <c r="Z211" s="102"/>
      <c r="AA211" s="108">
        <v>0</v>
      </c>
      <c r="AB211" s="105" t="s">
        <v>2656</v>
      </c>
      <c r="AC211" s="261">
        <v>44973</v>
      </c>
      <c r="AD211" s="103"/>
      <c r="AE211" s="105"/>
      <c r="AF211" s="114" t="s">
        <v>390</v>
      </c>
      <c r="AG211" s="114" t="s">
        <v>218</v>
      </c>
    </row>
    <row r="212" spans="1:36">
      <c r="A212" s="103">
        <f t="shared" si="8"/>
        <v>35</v>
      </c>
      <c r="B212" s="271">
        <v>28</v>
      </c>
      <c r="C212" s="115">
        <v>44960</v>
      </c>
      <c r="D212" s="115">
        <v>44963</v>
      </c>
      <c r="E212" s="102" t="s">
        <v>205</v>
      </c>
      <c r="F212" s="102" t="s">
        <v>29</v>
      </c>
      <c r="G212" s="102" t="s">
        <v>215</v>
      </c>
      <c r="H212" s="109" t="s">
        <v>2635</v>
      </c>
      <c r="I212" s="159" t="s">
        <v>2633</v>
      </c>
      <c r="J212" s="102" t="s">
        <v>2637</v>
      </c>
      <c r="K212" s="102" t="s">
        <v>210</v>
      </c>
      <c r="L212" s="140" t="s">
        <v>232</v>
      </c>
      <c r="M212" s="102" t="s">
        <v>207</v>
      </c>
      <c r="N212" s="103">
        <v>45</v>
      </c>
      <c r="O212" s="102" t="s">
        <v>208</v>
      </c>
      <c r="P212" s="102" t="s">
        <v>2495</v>
      </c>
      <c r="Q212" s="108">
        <v>300000</v>
      </c>
      <c r="R212" s="108"/>
      <c r="S212" s="108"/>
      <c r="T212" s="108"/>
      <c r="U212" s="108"/>
      <c r="V212" s="108"/>
      <c r="W212" s="108"/>
      <c r="X212" s="108"/>
      <c r="Y212" s="108"/>
      <c r="Z212" s="108"/>
      <c r="AA212" s="108">
        <v>225000</v>
      </c>
      <c r="AB212" s="105" t="s">
        <v>2656</v>
      </c>
      <c r="AC212" s="261">
        <v>44973</v>
      </c>
      <c r="AD212" s="103"/>
      <c r="AE212" s="105"/>
      <c r="AF212" s="114" t="s">
        <v>390</v>
      </c>
      <c r="AG212" s="114" t="s">
        <v>218</v>
      </c>
      <c r="AI212" s="18"/>
    </row>
    <row r="213" spans="1:36">
      <c r="A213" s="103">
        <f t="shared" si="8"/>
        <v>36</v>
      </c>
      <c r="B213" s="271">
        <v>29</v>
      </c>
      <c r="C213" s="115">
        <v>44960</v>
      </c>
      <c r="D213" s="115">
        <v>44963</v>
      </c>
      <c r="E213" s="102" t="s">
        <v>205</v>
      </c>
      <c r="F213" s="102" t="s">
        <v>29</v>
      </c>
      <c r="G213" s="102" t="s">
        <v>215</v>
      </c>
      <c r="H213" s="109" t="s">
        <v>2636</v>
      </c>
      <c r="I213" s="159" t="s">
        <v>2634</v>
      </c>
      <c r="J213" s="102" t="s">
        <v>2637</v>
      </c>
      <c r="K213" s="102" t="s">
        <v>210</v>
      </c>
      <c r="L213" s="140" t="s">
        <v>232</v>
      </c>
      <c r="M213" s="102" t="s">
        <v>207</v>
      </c>
      <c r="N213" s="103">
        <v>45</v>
      </c>
      <c r="O213" s="102" t="s">
        <v>208</v>
      </c>
      <c r="P213" s="102" t="s">
        <v>2495</v>
      </c>
      <c r="Q213" s="108">
        <v>300000</v>
      </c>
      <c r="R213" s="108"/>
      <c r="S213" s="108"/>
      <c r="T213" s="108"/>
      <c r="U213" s="108"/>
      <c r="V213" s="108"/>
      <c r="W213" s="108"/>
      <c r="X213" s="108"/>
      <c r="Y213" s="108"/>
      <c r="Z213" s="108"/>
      <c r="AA213" s="108">
        <v>225000</v>
      </c>
      <c r="AB213" s="105" t="s">
        <v>2656</v>
      </c>
      <c r="AC213" s="261">
        <v>44973</v>
      </c>
      <c r="AD213" s="103"/>
      <c r="AE213" s="105"/>
      <c r="AF213" s="114" t="s">
        <v>390</v>
      </c>
      <c r="AG213" s="114" t="s">
        <v>218</v>
      </c>
      <c r="AI213" s="18"/>
    </row>
    <row r="214" spans="1:36">
      <c r="A214" s="103">
        <f t="shared" si="8"/>
        <v>37</v>
      </c>
      <c r="B214" s="271">
        <v>30</v>
      </c>
      <c r="C214" s="115">
        <v>44960</v>
      </c>
      <c r="D214" s="115">
        <v>44963</v>
      </c>
      <c r="E214" s="102" t="s">
        <v>205</v>
      </c>
      <c r="F214" s="102" t="s">
        <v>29</v>
      </c>
      <c r="G214" s="102" t="s">
        <v>215</v>
      </c>
      <c r="H214" s="109" t="s">
        <v>2639</v>
      </c>
      <c r="I214" s="159" t="s">
        <v>2638</v>
      </c>
      <c r="J214" s="102" t="s">
        <v>2640</v>
      </c>
      <c r="K214" s="102" t="s">
        <v>210</v>
      </c>
      <c r="L214" s="140" t="s">
        <v>232</v>
      </c>
      <c r="M214" s="102" t="s">
        <v>207</v>
      </c>
      <c r="N214" s="103">
        <v>45</v>
      </c>
      <c r="O214" s="102" t="s">
        <v>208</v>
      </c>
      <c r="P214" s="102" t="s">
        <v>2495</v>
      </c>
      <c r="Q214" s="108">
        <v>300000</v>
      </c>
      <c r="R214" s="108"/>
      <c r="S214" s="108"/>
      <c r="T214" s="108"/>
      <c r="U214" s="108"/>
      <c r="V214" s="108"/>
      <c r="W214" s="108"/>
      <c r="X214" s="108"/>
      <c r="Y214" s="108"/>
      <c r="Z214" s="108"/>
      <c r="AA214" s="108">
        <v>225000</v>
      </c>
      <c r="AB214" s="105" t="s">
        <v>2656</v>
      </c>
      <c r="AC214" s="261">
        <v>44973</v>
      </c>
      <c r="AD214" s="103"/>
      <c r="AE214" s="105"/>
      <c r="AF214" s="114" t="s">
        <v>390</v>
      </c>
      <c r="AG214" s="114" t="s">
        <v>218</v>
      </c>
      <c r="AI214" s="18"/>
    </row>
    <row r="215" spans="1:36">
      <c r="A215" s="103">
        <f t="shared" si="8"/>
        <v>38</v>
      </c>
      <c r="B215" s="271">
        <v>31</v>
      </c>
      <c r="C215" s="115">
        <v>44960</v>
      </c>
      <c r="D215" s="115">
        <v>44963</v>
      </c>
      <c r="E215" s="102" t="s">
        <v>205</v>
      </c>
      <c r="F215" s="102" t="s">
        <v>29</v>
      </c>
      <c r="G215" s="102" t="s">
        <v>215</v>
      </c>
      <c r="H215" s="140" t="s">
        <v>2648</v>
      </c>
      <c r="I215" s="158" t="s">
        <v>2647</v>
      </c>
      <c r="J215" s="102" t="s">
        <v>2637</v>
      </c>
      <c r="K215" s="102" t="s">
        <v>210</v>
      </c>
      <c r="L215" s="114" t="s">
        <v>283</v>
      </c>
      <c r="M215" s="102" t="s">
        <v>207</v>
      </c>
      <c r="N215" s="103">
        <v>45</v>
      </c>
      <c r="O215" s="102" t="s">
        <v>208</v>
      </c>
      <c r="P215" s="102" t="s">
        <v>2495</v>
      </c>
      <c r="Q215" s="108">
        <v>450000</v>
      </c>
      <c r="R215" s="108"/>
      <c r="S215" s="108"/>
      <c r="T215" s="108"/>
      <c r="U215" s="108"/>
      <c r="V215" s="108"/>
      <c r="W215" s="108"/>
      <c r="X215" s="108"/>
      <c r="Y215" s="108"/>
      <c r="Z215" s="108"/>
      <c r="AA215" s="108">
        <v>225000</v>
      </c>
      <c r="AB215" s="105" t="s">
        <v>2656</v>
      </c>
      <c r="AC215" s="261">
        <v>44973</v>
      </c>
      <c r="AD215" s="103"/>
      <c r="AE215" s="105"/>
      <c r="AF215" s="114" t="s">
        <v>390</v>
      </c>
      <c r="AG215" s="114" t="s">
        <v>218</v>
      </c>
    </row>
    <row r="216" spans="1:36">
      <c r="A216" s="103">
        <f t="shared" si="8"/>
        <v>39</v>
      </c>
      <c r="B216" s="271">
        <v>32</v>
      </c>
      <c r="C216" s="115">
        <v>44960</v>
      </c>
      <c r="D216" s="115">
        <v>44963</v>
      </c>
      <c r="E216" s="102" t="s">
        <v>205</v>
      </c>
      <c r="F216" s="102" t="s">
        <v>29</v>
      </c>
      <c r="G216" s="102" t="s">
        <v>215</v>
      </c>
      <c r="H216" s="140" t="s">
        <v>2650</v>
      </c>
      <c r="I216" s="158" t="s">
        <v>2649</v>
      </c>
      <c r="J216" s="102" t="s">
        <v>2637</v>
      </c>
      <c r="K216" s="102" t="s">
        <v>210</v>
      </c>
      <c r="L216" s="160" t="s">
        <v>1344</v>
      </c>
      <c r="M216" s="102" t="s">
        <v>207</v>
      </c>
      <c r="N216" s="103">
        <v>50</v>
      </c>
      <c r="O216" s="102" t="s">
        <v>208</v>
      </c>
      <c r="P216" s="102" t="s">
        <v>2495</v>
      </c>
      <c r="Q216" s="228">
        <v>400000</v>
      </c>
      <c r="R216" s="108"/>
      <c r="S216" s="108"/>
      <c r="T216" s="108"/>
      <c r="U216" s="108"/>
      <c r="V216" s="108"/>
      <c r="W216" s="108"/>
      <c r="X216" s="108"/>
      <c r="Y216" s="108"/>
      <c r="Z216" s="108"/>
      <c r="AA216" s="108">
        <v>150000</v>
      </c>
      <c r="AB216" s="105" t="s">
        <v>2656</v>
      </c>
      <c r="AC216" s="261">
        <v>44973</v>
      </c>
      <c r="AD216" s="103"/>
      <c r="AE216" s="105"/>
      <c r="AF216" s="114" t="s">
        <v>390</v>
      </c>
      <c r="AG216" s="114" t="s">
        <v>218</v>
      </c>
      <c r="AI216" s="1"/>
      <c r="AJ216" s="18" t="s">
        <v>2756</v>
      </c>
    </row>
    <row r="217" spans="1:36">
      <c r="A217" s="103">
        <f t="shared" si="8"/>
        <v>40</v>
      </c>
      <c r="B217" s="271">
        <v>33</v>
      </c>
      <c r="C217" s="115">
        <v>44960</v>
      </c>
      <c r="D217" s="115">
        <v>44963</v>
      </c>
      <c r="E217" s="102" t="s">
        <v>205</v>
      </c>
      <c r="F217" s="102" t="s">
        <v>29</v>
      </c>
      <c r="G217" s="102" t="s">
        <v>215</v>
      </c>
      <c r="H217" s="140" t="s">
        <v>2510</v>
      </c>
      <c r="I217" s="158" t="s">
        <v>2497</v>
      </c>
      <c r="J217" s="102" t="s">
        <v>2523</v>
      </c>
      <c r="K217" s="102" t="s">
        <v>210</v>
      </c>
      <c r="L217" s="160" t="s">
        <v>232</v>
      </c>
      <c r="M217" s="102" t="s">
        <v>207</v>
      </c>
      <c r="N217" s="103">
        <v>45</v>
      </c>
      <c r="O217" s="102" t="s">
        <v>208</v>
      </c>
      <c r="P217" s="102" t="s">
        <v>2495</v>
      </c>
      <c r="Q217" s="108">
        <v>300000</v>
      </c>
      <c r="R217" s="108"/>
      <c r="S217" s="108"/>
      <c r="T217" s="108"/>
      <c r="U217" s="108"/>
      <c r="V217" s="108"/>
      <c r="W217" s="108"/>
      <c r="X217" s="108"/>
      <c r="Y217" s="108"/>
      <c r="Z217" s="108"/>
      <c r="AA217" s="108">
        <v>125000</v>
      </c>
      <c r="AB217" s="105" t="s">
        <v>2656</v>
      </c>
      <c r="AC217" s="261">
        <v>44973</v>
      </c>
      <c r="AD217" s="103"/>
      <c r="AE217" s="105"/>
      <c r="AF217" s="114" t="s">
        <v>390</v>
      </c>
      <c r="AG217" s="114" t="s">
        <v>218</v>
      </c>
      <c r="AI217" s="1"/>
      <c r="AJ217">
        <v>100</v>
      </c>
    </row>
    <row r="218" spans="1:36">
      <c r="A218" s="103"/>
      <c r="B218" s="271"/>
      <c r="C218" s="119" t="s">
        <v>30</v>
      </c>
      <c r="D218" s="102"/>
      <c r="E218" s="102"/>
      <c r="F218" s="102"/>
      <c r="G218" s="102"/>
      <c r="H218" s="109"/>
      <c r="I218" s="102"/>
      <c r="J218" s="102"/>
      <c r="K218" s="102"/>
      <c r="L218" s="102"/>
      <c r="M218" s="102"/>
      <c r="N218" s="103"/>
      <c r="O218" s="102"/>
      <c r="P218" s="102"/>
      <c r="Q218" s="151">
        <f>SUM(Q185:Q217)</f>
        <v>24470000</v>
      </c>
      <c r="R218" s="108"/>
      <c r="S218" s="108"/>
      <c r="T218" s="108"/>
      <c r="U218" s="108"/>
      <c r="V218" s="108"/>
      <c r="W218" s="108"/>
      <c r="X218" s="108"/>
      <c r="Y218" s="108"/>
      <c r="Z218" s="108"/>
      <c r="AA218" s="151">
        <f>SUM(AA185:AA217)</f>
        <v>13650000</v>
      </c>
      <c r="AB218" s="102"/>
      <c r="AC218" s="103"/>
      <c r="AD218" s="103"/>
      <c r="AE218" s="102"/>
      <c r="AF218" s="102"/>
      <c r="AG218" s="102"/>
      <c r="AI218" s="1"/>
    </row>
    <row r="219" spans="1:36">
      <c r="A219" s="103">
        <f>A217+1</f>
        <v>41</v>
      </c>
      <c r="B219" s="271">
        <v>1</v>
      </c>
      <c r="C219" s="115">
        <v>44963</v>
      </c>
      <c r="D219" s="115">
        <v>44964</v>
      </c>
      <c r="E219" s="102" t="s">
        <v>205</v>
      </c>
      <c r="F219" s="102" t="s">
        <v>31</v>
      </c>
      <c r="G219" s="114" t="s">
        <v>212</v>
      </c>
      <c r="H219" s="140" t="s">
        <v>2739</v>
      </c>
      <c r="I219" s="158" t="s">
        <v>2740</v>
      </c>
      <c r="J219" s="114" t="s">
        <v>2741</v>
      </c>
      <c r="K219" s="102" t="s">
        <v>210</v>
      </c>
      <c r="L219" s="114" t="s">
        <v>2742</v>
      </c>
      <c r="M219" s="109" t="s">
        <v>281</v>
      </c>
      <c r="N219" s="103">
        <v>115</v>
      </c>
      <c r="O219" s="102" t="s">
        <v>208</v>
      </c>
      <c r="P219" s="114" t="s">
        <v>2743</v>
      </c>
      <c r="Q219" s="108">
        <v>750000</v>
      </c>
      <c r="R219" s="108"/>
      <c r="S219" s="108"/>
      <c r="T219" s="108"/>
      <c r="U219" s="108"/>
      <c r="V219" s="108"/>
      <c r="W219" s="108"/>
      <c r="X219" s="108"/>
      <c r="Y219" s="108"/>
      <c r="Z219" s="108"/>
      <c r="AA219" s="108">
        <v>450000</v>
      </c>
      <c r="AB219" s="105" t="s">
        <v>2693</v>
      </c>
      <c r="AC219" s="261">
        <v>44973</v>
      </c>
      <c r="AD219" s="103"/>
      <c r="AE219" s="105"/>
      <c r="AF219" s="114" t="s">
        <v>390</v>
      </c>
      <c r="AG219" s="114" t="s">
        <v>226</v>
      </c>
      <c r="AI219" s="1"/>
    </row>
    <row r="220" spans="1:36">
      <c r="A220" s="103"/>
      <c r="B220" s="271"/>
      <c r="C220" s="119" t="s">
        <v>30</v>
      </c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3"/>
      <c r="O220" s="102"/>
      <c r="P220" s="102"/>
      <c r="Q220" s="117">
        <f>SUM(Q219)</f>
        <v>750000</v>
      </c>
      <c r="R220" s="102"/>
      <c r="S220" s="102"/>
      <c r="T220" s="102"/>
      <c r="U220" s="102"/>
      <c r="V220" s="102"/>
      <c r="W220" s="102"/>
      <c r="X220" s="102"/>
      <c r="Y220" s="102"/>
      <c r="Z220" s="102"/>
      <c r="AA220" s="117">
        <f>SUM(AA219)</f>
        <v>450000</v>
      </c>
      <c r="AB220" s="102"/>
      <c r="AC220" s="103"/>
      <c r="AD220" s="103"/>
      <c r="AE220" s="102"/>
      <c r="AF220" s="102"/>
      <c r="AG220" s="102"/>
      <c r="AI220" s="1"/>
    </row>
    <row r="221" spans="1:36">
      <c r="A221" s="103">
        <f>A219+1</f>
        <v>42</v>
      </c>
      <c r="B221" s="271">
        <v>1</v>
      </c>
      <c r="C221" s="115">
        <v>44965</v>
      </c>
      <c r="D221" s="115">
        <v>44963</v>
      </c>
      <c r="E221" s="102" t="s">
        <v>205</v>
      </c>
      <c r="F221" s="102" t="s">
        <v>29</v>
      </c>
      <c r="G221" s="160" t="s">
        <v>215</v>
      </c>
      <c r="H221" s="160" t="s">
        <v>716</v>
      </c>
      <c r="I221" s="160" t="s">
        <v>715</v>
      </c>
      <c r="J221" s="102" t="s">
        <v>1587</v>
      </c>
      <c r="K221" s="102" t="s">
        <v>976</v>
      </c>
      <c r="L221" s="102" t="s">
        <v>210</v>
      </c>
      <c r="M221" s="102" t="s">
        <v>207</v>
      </c>
      <c r="N221" s="103">
        <v>40</v>
      </c>
      <c r="O221" s="102" t="s">
        <v>208</v>
      </c>
      <c r="P221" s="102" t="s">
        <v>2632</v>
      </c>
      <c r="Q221" s="108">
        <v>270000</v>
      </c>
      <c r="R221" s="108"/>
      <c r="S221" s="108"/>
      <c r="T221" s="108"/>
      <c r="U221" s="108"/>
      <c r="V221" s="108"/>
      <c r="W221" s="108"/>
      <c r="X221" s="108"/>
      <c r="Y221" s="108"/>
      <c r="Z221" s="108"/>
      <c r="AA221" s="108">
        <v>175000</v>
      </c>
      <c r="AB221" s="105" t="s">
        <v>2745</v>
      </c>
      <c r="AC221" s="261">
        <v>44973</v>
      </c>
      <c r="AD221" s="174"/>
      <c r="AE221" s="105"/>
      <c r="AF221" s="114" t="s">
        <v>390</v>
      </c>
      <c r="AG221" s="114" t="s">
        <v>218</v>
      </c>
      <c r="AI221" s="1"/>
    </row>
    <row r="222" spans="1:36">
      <c r="A222" s="103">
        <f t="shared" ref="A222:A228" si="9">A221+1</f>
        <v>43</v>
      </c>
      <c r="B222" s="271">
        <v>2</v>
      </c>
      <c r="C222" s="115">
        <v>44965</v>
      </c>
      <c r="D222" s="115">
        <v>44963</v>
      </c>
      <c r="E222" s="102" t="s">
        <v>205</v>
      </c>
      <c r="F222" s="102" t="s">
        <v>29</v>
      </c>
      <c r="G222" s="114" t="s">
        <v>212</v>
      </c>
      <c r="H222" s="140" t="s">
        <v>2645</v>
      </c>
      <c r="I222" s="158" t="s">
        <v>2644</v>
      </c>
      <c r="J222" s="102" t="s">
        <v>2646</v>
      </c>
      <c r="K222" s="102" t="s">
        <v>216</v>
      </c>
      <c r="L222" s="114" t="s">
        <v>216</v>
      </c>
      <c r="M222" s="102" t="s">
        <v>207</v>
      </c>
      <c r="N222" s="103">
        <v>45</v>
      </c>
      <c r="O222" s="102" t="s">
        <v>208</v>
      </c>
      <c r="P222" s="114" t="s">
        <v>277</v>
      </c>
      <c r="Q222" s="108">
        <v>350000</v>
      </c>
      <c r="R222" s="108"/>
      <c r="S222" s="108"/>
      <c r="T222" s="108"/>
      <c r="U222" s="108"/>
      <c r="V222" s="108"/>
      <c r="W222" s="108"/>
      <c r="X222" s="108"/>
      <c r="Y222" s="108"/>
      <c r="Z222" s="108"/>
      <c r="AA222" s="108">
        <v>200000</v>
      </c>
      <c r="AB222" s="105" t="s">
        <v>2745</v>
      </c>
      <c r="AC222" s="261">
        <v>44973</v>
      </c>
      <c r="AD222" s="174"/>
      <c r="AE222" s="105"/>
      <c r="AF222" s="114" t="s">
        <v>390</v>
      </c>
      <c r="AG222" s="114" t="s">
        <v>218</v>
      </c>
      <c r="AI222" s="1"/>
    </row>
    <row r="223" spans="1:36">
      <c r="A223" s="103">
        <f t="shared" si="9"/>
        <v>44</v>
      </c>
      <c r="B223" s="271">
        <v>3</v>
      </c>
      <c r="C223" s="115">
        <v>44965</v>
      </c>
      <c r="D223" s="115">
        <v>44963</v>
      </c>
      <c r="E223" s="102" t="s">
        <v>205</v>
      </c>
      <c r="F223" s="102" t="s">
        <v>29</v>
      </c>
      <c r="G223" s="114" t="s">
        <v>2659</v>
      </c>
      <c r="H223" s="140" t="s">
        <v>2658</v>
      </c>
      <c r="I223" s="158" t="s">
        <v>2657</v>
      </c>
      <c r="J223" s="102" t="s">
        <v>2660</v>
      </c>
      <c r="K223" s="102" t="s">
        <v>351</v>
      </c>
      <c r="L223" s="114" t="s">
        <v>206</v>
      </c>
      <c r="M223" s="114" t="s">
        <v>207</v>
      </c>
      <c r="N223" s="103">
        <v>40</v>
      </c>
      <c r="O223" s="102" t="s">
        <v>208</v>
      </c>
      <c r="P223" s="114" t="s">
        <v>2431</v>
      </c>
      <c r="Q223" s="108">
        <v>300000</v>
      </c>
      <c r="R223" s="108"/>
      <c r="S223" s="108"/>
      <c r="T223" s="108"/>
      <c r="U223" s="108"/>
      <c r="V223" s="108"/>
      <c r="W223" s="108"/>
      <c r="X223" s="108"/>
      <c r="Y223" s="108"/>
      <c r="Z223" s="108"/>
      <c r="AA223" s="108">
        <v>175000</v>
      </c>
      <c r="AB223" s="105" t="s">
        <v>2745</v>
      </c>
      <c r="AC223" s="261">
        <v>44973</v>
      </c>
      <c r="AD223" s="103"/>
      <c r="AE223" s="105"/>
      <c r="AF223" s="114" t="s">
        <v>390</v>
      </c>
      <c r="AG223" s="114" t="s">
        <v>218</v>
      </c>
      <c r="AI223" s="1"/>
      <c r="AJ223">
        <v>50</v>
      </c>
    </row>
    <row r="224" spans="1:36">
      <c r="A224" s="103">
        <f t="shared" si="9"/>
        <v>45</v>
      </c>
      <c r="B224" s="271">
        <v>4</v>
      </c>
      <c r="C224" s="115">
        <v>44965</v>
      </c>
      <c r="D224" s="115">
        <v>44963</v>
      </c>
      <c r="E224" s="102" t="s">
        <v>205</v>
      </c>
      <c r="F224" s="102" t="s">
        <v>29</v>
      </c>
      <c r="G224" s="114" t="s">
        <v>2663</v>
      </c>
      <c r="H224" s="140" t="s">
        <v>2662</v>
      </c>
      <c r="I224" s="158" t="s">
        <v>2661</v>
      </c>
      <c r="J224" s="102" t="s">
        <v>2664</v>
      </c>
      <c r="K224" s="102" t="s">
        <v>206</v>
      </c>
      <c r="L224" s="114" t="s">
        <v>206</v>
      </c>
      <c r="M224" s="114" t="s">
        <v>207</v>
      </c>
      <c r="N224" s="103">
        <v>40</v>
      </c>
      <c r="O224" s="102" t="s">
        <v>208</v>
      </c>
      <c r="P224" s="114" t="s">
        <v>2665</v>
      </c>
      <c r="Q224" s="108">
        <v>300000</v>
      </c>
      <c r="R224" s="108"/>
      <c r="S224" s="108"/>
      <c r="T224" s="108"/>
      <c r="U224" s="108"/>
      <c r="V224" s="108"/>
      <c r="W224" s="108"/>
      <c r="X224" s="108"/>
      <c r="Y224" s="108"/>
      <c r="Z224" s="108"/>
      <c r="AA224" s="108">
        <v>175000</v>
      </c>
      <c r="AB224" s="105" t="s">
        <v>2745</v>
      </c>
      <c r="AC224" s="261">
        <v>44973</v>
      </c>
      <c r="AD224" s="103"/>
      <c r="AE224" s="105"/>
      <c r="AF224" s="114" t="s">
        <v>390</v>
      </c>
      <c r="AG224" s="114" t="s">
        <v>218</v>
      </c>
      <c r="AI224" s="1"/>
    </row>
    <row r="225" spans="1:37">
      <c r="A225" s="103">
        <f t="shared" si="9"/>
        <v>46</v>
      </c>
      <c r="B225" s="271">
        <v>5</v>
      </c>
      <c r="C225" s="115">
        <v>44965</v>
      </c>
      <c r="D225" s="115">
        <v>44963</v>
      </c>
      <c r="E225" s="102" t="s">
        <v>205</v>
      </c>
      <c r="F225" s="102" t="s">
        <v>29</v>
      </c>
      <c r="G225" s="102" t="s">
        <v>215</v>
      </c>
      <c r="H225" s="140" t="s">
        <v>2667</v>
      </c>
      <c r="I225" s="158" t="s">
        <v>2666</v>
      </c>
      <c r="J225" s="102" t="s">
        <v>2668</v>
      </c>
      <c r="K225" s="102" t="s">
        <v>351</v>
      </c>
      <c r="L225" s="114" t="s">
        <v>206</v>
      </c>
      <c r="M225" s="114" t="s">
        <v>207</v>
      </c>
      <c r="N225" s="103">
        <v>40</v>
      </c>
      <c r="O225" s="102" t="s">
        <v>208</v>
      </c>
      <c r="P225" s="114" t="s">
        <v>2669</v>
      </c>
      <c r="Q225" s="108">
        <v>300000</v>
      </c>
      <c r="R225" s="108"/>
      <c r="S225" s="108"/>
      <c r="T225" s="108"/>
      <c r="U225" s="108"/>
      <c r="V225" s="108"/>
      <c r="W225" s="108"/>
      <c r="X225" s="108"/>
      <c r="Y225" s="108"/>
      <c r="Z225" s="108"/>
      <c r="AA225" s="108">
        <v>175000</v>
      </c>
      <c r="AB225" s="105" t="s">
        <v>2745</v>
      </c>
      <c r="AC225" s="261">
        <v>44973</v>
      </c>
      <c r="AD225" s="103"/>
      <c r="AE225" s="105"/>
      <c r="AF225" s="114" t="s">
        <v>390</v>
      </c>
      <c r="AG225" s="114" t="s">
        <v>218</v>
      </c>
      <c r="AI225" s="1"/>
      <c r="AJ225">
        <v>50</v>
      </c>
    </row>
    <row r="226" spans="1:37">
      <c r="A226" s="103">
        <f t="shared" si="9"/>
        <v>47</v>
      </c>
      <c r="B226" s="271">
        <v>6</v>
      </c>
      <c r="C226" s="115">
        <v>44965</v>
      </c>
      <c r="D226" s="161">
        <v>44965</v>
      </c>
      <c r="E226" s="102" t="s">
        <v>205</v>
      </c>
      <c r="F226" s="102" t="s">
        <v>29</v>
      </c>
      <c r="G226" s="114" t="s">
        <v>2724</v>
      </c>
      <c r="H226" s="140" t="s">
        <v>2723</v>
      </c>
      <c r="I226" s="158" t="s">
        <v>2722</v>
      </c>
      <c r="J226" s="102" t="s">
        <v>2725</v>
      </c>
      <c r="K226" s="102" t="s">
        <v>216</v>
      </c>
      <c r="L226" s="114" t="s">
        <v>206</v>
      </c>
      <c r="M226" s="114" t="s">
        <v>207</v>
      </c>
      <c r="N226" s="103">
        <v>40</v>
      </c>
      <c r="O226" s="102" t="s">
        <v>208</v>
      </c>
      <c r="P226" s="114" t="s">
        <v>2726</v>
      </c>
      <c r="Q226" s="108">
        <v>300000</v>
      </c>
      <c r="R226" s="108"/>
      <c r="S226" s="108"/>
      <c r="T226" s="108"/>
      <c r="U226" s="108"/>
      <c r="V226" s="108"/>
      <c r="W226" s="108"/>
      <c r="X226" s="108"/>
      <c r="Y226" s="108"/>
      <c r="Z226" s="108"/>
      <c r="AA226" s="108">
        <v>125000</v>
      </c>
      <c r="AB226" s="105" t="s">
        <v>2745</v>
      </c>
      <c r="AC226" s="261">
        <v>44973</v>
      </c>
      <c r="AD226" s="103"/>
      <c r="AE226" s="105"/>
      <c r="AF226" s="114" t="s">
        <v>390</v>
      </c>
      <c r="AG226" s="114" t="s">
        <v>218</v>
      </c>
      <c r="AI226" s="1"/>
    </row>
    <row r="227" spans="1:37">
      <c r="A227" s="103">
        <f t="shared" si="9"/>
        <v>48</v>
      </c>
      <c r="B227" s="271">
        <v>7</v>
      </c>
      <c r="C227" s="115">
        <v>44965</v>
      </c>
      <c r="D227" s="161">
        <v>44965</v>
      </c>
      <c r="E227" s="102" t="s">
        <v>205</v>
      </c>
      <c r="F227" s="102" t="s">
        <v>29</v>
      </c>
      <c r="G227" s="114" t="s">
        <v>230</v>
      </c>
      <c r="H227" s="140" t="s">
        <v>2689</v>
      </c>
      <c r="I227" s="158" t="s">
        <v>2688</v>
      </c>
      <c r="J227" s="114" t="s">
        <v>2690</v>
      </c>
      <c r="K227" s="114" t="s">
        <v>210</v>
      </c>
      <c r="L227" s="114" t="s">
        <v>210</v>
      </c>
      <c r="M227" s="114" t="s">
        <v>232</v>
      </c>
      <c r="N227" s="103">
        <v>45</v>
      </c>
      <c r="O227" s="102" t="s">
        <v>208</v>
      </c>
      <c r="P227" s="114" t="s">
        <v>2691</v>
      </c>
      <c r="Q227" s="108">
        <v>300000</v>
      </c>
      <c r="R227" s="108"/>
      <c r="S227" s="108"/>
      <c r="T227" s="108"/>
      <c r="U227" s="108"/>
      <c r="V227" s="108"/>
      <c r="W227" s="108"/>
      <c r="X227" s="108"/>
      <c r="Y227" s="108"/>
      <c r="Z227" s="108"/>
      <c r="AA227" s="108">
        <v>225000</v>
      </c>
      <c r="AB227" s="105" t="s">
        <v>2745</v>
      </c>
      <c r="AC227" s="261">
        <v>44973</v>
      </c>
      <c r="AD227" s="103"/>
      <c r="AE227" s="105"/>
      <c r="AF227" s="114" t="s">
        <v>390</v>
      </c>
      <c r="AG227" s="114" t="s">
        <v>218</v>
      </c>
      <c r="AI227" s="1"/>
      <c r="AJ227">
        <v>50</v>
      </c>
    </row>
    <row r="228" spans="1:37">
      <c r="A228" s="103">
        <f t="shared" si="9"/>
        <v>49</v>
      </c>
      <c r="B228" s="271">
        <v>8</v>
      </c>
      <c r="C228" s="115">
        <v>44965</v>
      </c>
      <c r="D228" s="115">
        <v>44967</v>
      </c>
      <c r="E228" s="102" t="s">
        <v>205</v>
      </c>
      <c r="F228" s="114" t="s">
        <v>31</v>
      </c>
      <c r="G228" s="114" t="s">
        <v>212</v>
      </c>
      <c r="H228" s="140" t="s">
        <v>2736</v>
      </c>
      <c r="I228" s="158" t="s">
        <v>2737</v>
      </c>
      <c r="J228" s="102" t="s">
        <v>2738</v>
      </c>
      <c r="K228" s="102" t="s">
        <v>213</v>
      </c>
      <c r="L228" s="114" t="s">
        <v>314</v>
      </c>
      <c r="M228" s="114" t="s">
        <v>213</v>
      </c>
      <c r="N228" s="103">
        <v>800</v>
      </c>
      <c r="O228" s="114" t="s">
        <v>208</v>
      </c>
      <c r="P228" s="114" t="s">
        <v>2744</v>
      </c>
      <c r="Q228" s="108">
        <v>2450000</v>
      </c>
      <c r="R228" s="108"/>
      <c r="S228" s="108"/>
      <c r="T228" s="108"/>
      <c r="U228" s="108"/>
      <c r="V228" s="108"/>
      <c r="W228" s="108"/>
      <c r="X228" s="108"/>
      <c r="Y228" s="108"/>
      <c r="Z228" s="108"/>
      <c r="AA228" s="108">
        <v>1700000</v>
      </c>
      <c r="AB228" s="105" t="s">
        <v>2745</v>
      </c>
      <c r="AC228" s="261">
        <v>44973</v>
      </c>
      <c r="AD228" s="103"/>
      <c r="AE228" s="105"/>
      <c r="AF228" s="114" t="s">
        <v>390</v>
      </c>
      <c r="AG228" s="114" t="s">
        <v>226</v>
      </c>
      <c r="AI228" s="1"/>
    </row>
    <row r="229" spans="1:37">
      <c r="A229" s="103"/>
      <c r="B229" s="271"/>
      <c r="C229" s="119" t="s">
        <v>30</v>
      </c>
      <c r="D229" s="102"/>
      <c r="E229" s="102"/>
      <c r="F229" s="102"/>
      <c r="G229" s="102"/>
      <c r="H229" s="109"/>
      <c r="I229" s="102"/>
      <c r="J229" s="102"/>
      <c r="K229" s="102"/>
      <c r="L229" s="102"/>
      <c r="M229" s="102"/>
      <c r="N229" s="103"/>
      <c r="O229" s="102"/>
      <c r="P229" s="102"/>
      <c r="Q229" s="117">
        <f>SUM(Q221:Q228)</f>
        <v>4570000</v>
      </c>
      <c r="R229" s="102"/>
      <c r="S229" s="102"/>
      <c r="T229" s="102"/>
      <c r="U229" s="102"/>
      <c r="V229" s="102"/>
      <c r="W229" s="102"/>
      <c r="X229" s="102"/>
      <c r="Y229" s="102"/>
      <c r="Z229" s="102"/>
      <c r="AA229" s="117">
        <f>SUM(AA221:AA228)</f>
        <v>2950000</v>
      </c>
      <c r="AB229" s="102"/>
      <c r="AC229" s="103"/>
      <c r="AD229" s="103"/>
      <c r="AE229" s="102"/>
      <c r="AF229" s="102"/>
      <c r="AG229" s="102"/>
      <c r="AI229" s="1"/>
    </row>
    <row r="230" spans="1:37">
      <c r="A230" s="103">
        <f>A228+1</f>
        <v>50</v>
      </c>
      <c r="B230" s="271">
        <v>1</v>
      </c>
      <c r="C230" s="115">
        <v>44966</v>
      </c>
      <c r="D230" s="115">
        <v>44966</v>
      </c>
      <c r="E230" s="102" t="s">
        <v>205</v>
      </c>
      <c r="F230" s="102" t="s">
        <v>29</v>
      </c>
      <c r="G230" s="102" t="s">
        <v>212</v>
      </c>
      <c r="H230" s="109" t="s">
        <v>2769</v>
      </c>
      <c r="I230" s="159" t="s">
        <v>2768</v>
      </c>
      <c r="J230" s="102" t="s">
        <v>2770</v>
      </c>
      <c r="K230" s="102" t="s">
        <v>216</v>
      </c>
      <c r="L230" s="102" t="s">
        <v>206</v>
      </c>
      <c r="M230" s="102" t="s">
        <v>207</v>
      </c>
      <c r="N230" s="103">
        <v>40</v>
      </c>
      <c r="O230" s="102" t="s">
        <v>208</v>
      </c>
      <c r="P230" s="102" t="s">
        <v>277</v>
      </c>
      <c r="Q230" s="108">
        <v>350000</v>
      </c>
      <c r="R230" s="108"/>
      <c r="S230" s="108"/>
      <c r="T230" s="108"/>
      <c r="U230" s="108"/>
      <c r="V230" s="108"/>
      <c r="W230" s="108"/>
      <c r="X230" s="108"/>
      <c r="Y230" s="108"/>
      <c r="Z230" s="108"/>
      <c r="AA230" s="108">
        <v>125000</v>
      </c>
      <c r="AB230" s="105" t="s">
        <v>2782</v>
      </c>
      <c r="AC230" s="261">
        <v>44973</v>
      </c>
      <c r="AD230" s="103"/>
      <c r="AE230" s="105"/>
      <c r="AF230" s="114" t="s">
        <v>390</v>
      </c>
      <c r="AG230" s="102" t="s">
        <v>218</v>
      </c>
      <c r="AI230" s="1"/>
    </row>
    <row r="231" spans="1:37">
      <c r="A231" s="103">
        <f t="shared" ref="A231:A236" si="10">A230+1</f>
        <v>51</v>
      </c>
      <c r="B231" s="271">
        <v>2</v>
      </c>
      <c r="C231" s="115">
        <v>44966</v>
      </c>
      <c r="D231" s="115">
        <v>44967</v>
      </c>
      <c r="E231" s="102" t="s">
        <v>205</v>
      </c>
      <c r="F231" s="102" t="s">
        <v>29</v>
      </c>
      <c r="G231" s="102" t="s">
        <v>212</v>
      </c>
      <c r="H231" s="109" t="s">
        <v>2765</v>
      </c>
      <c r="I231" s="159" t="s">
        <v>2764</v>
      </c>
      <c r="J231" s="102" t="s">
        <v>2766</v>
      </c>
      <c r="K231" s="102" t="s">
        <v>206</v>
      </c>
      <c r="L231" s="102" t="s">
        <v>206</v>
      </c>
      <c r="M231" s="102" t="s">
        <v>207</v>
      </c>
      <c r="N231" s="103">
        <v>40</v>
      </c>
      <c r="O231" s="102" t="s">
        <v>208</v>
      </c>
      <c r="P231" s="114" t="s">
        <v>2767</v>
      </c>
      <c r="Q231" s="108">
        <v>350000</v>
      </c>
      <c r="R231" s="108"/>
      <c r="S231" s="108"/>
      <c r="T231" s="108"/>
      <c r="U231" s="108"/>
      <c r="V231" s="108"/>
      <c r="W231" s="108"/>
      <c r="X231" s="108"/>
      <c r="Y231" s="108"/>
      <c r="Z231" s="108"/>
      <c r="AA231" s="108">
        <v>125000</v>
      </c>
      <c r="AB231" s="105" t="s">
        <v>2782</v>
      </c>
      <c r="AC231" s="261">
        <v>44973</v>
      </c>
      <c r="AD231" s="103"/>
      <c r="AE231" s="105"/>
      <c r="AF231" s="114" t="s">
        <v>390</v>
      </c>
      <c r="AG231" s="102" t="s">
        <v>218</v>
      </c>
      <c r="AI231" s="23" t="s">
        <v>2840</v>
      </c>
    </row>
    <row r="232" spans="1:37">
      <c r="A232" s="103">
        <f t="shared" si="10"/>
        <v>52</v>
      </c>
      <c r="B232" s="271">
        <v>3</v>
      </c>
      <c r="C232" s="115">
        <v>44966</v>
      </c>
      <c r="D232" s="115">
        <v>44967</v>
      </c>
      <c r="E232" s="102" t="s">
        <v>205</v>
      </c>
      <c r="F232" s="102" t="s">
        <v>29</v>
      </c>
      <c r="G232" s="102" t="s">
        <v>2762</v>
      </c>
      <c r="H232" s="109" t="s">
        <v>2760</v>
      </c>
      <c r="I232" s="159" t="s">
        <v>2758</v>
      </c>
      <c r="J232" s="102" t="s">
        <v>2763</v>
      </c>
      <c r="K232" s="102" t="s">
        <v>216</v>
      </c>
      <c r="L232" s="102" t="s">
        <v>216</v>
      </c>
      <c r="M232" s="102" t="s">
        <v>207</v>
      </c>
      <c r="N232" s="103">
        <v>45</v>
      </c>
      <c r="O232" s="102" t="s">
        <v>208</v>
      </c>
      <c r="P232" s="102" t="s">
        <v>2726</v>
      </c>
      <c r="Q232" s="108">
        <v>300000</v>
      </c>
      <c r="R232" s="108"/>
      <c r="S232" s="108"/>
      <c r="T232" s="108"/>
      <c r="U232" s="108"/>
      <c r="V232" s="108"/>
      <c r="W232" s="108"/>
      <c r="X232" s="108"/>
      <c r="Y232" s="108"/>
      <c r="Z232" s="108"/>
      <c r="AA232" s="108">
        <v>175000</v>
      </c>
      <c r="AB232" s="105" t="s">
        <v>2782</v>
      </c>
      <c r="AC232" s="261">
        <v>44973</v>
      </c>
      <c r="AD232" s="103"/>
      <c r="AE232" s="105"/>
      <c r="AF232" s="114" t="s">
        <v>390</v>
      </c>
      <c r="AG232" s="102" t="s">
        <v>218</v>
      </c>
      <c r="AI232" s="23" t="s">
        <v>2821</v>
      </c>
      <c r="AJ232" s="18" t="s">
        <v>2822</v>
      </c>
    </row>
    <row r="233" spans="1:37">
      <c r="A233" s="103">
        <f t="shared" si="10"/>
        <v>53</v>
      </c>
      <c r="B233" s="271">
        <v>4</v>
      </c>
      <c r="C233" s="115">
        <v>44966</v>
      </c>
      <c r="D233" s="115">
        <v>44967</v>
      </c>
      <c r="E233" s="102" t="s">
        <v>205</v>
      </c>
      <c r="F233" s="102" t="s">
        <v>29</v>
      </c>
      <c r="G233" s="102" t="s">
        <v>2724</v>
      </c>
      <c r="H233" s="109" t="s">
        <v>2761</v>
      </c>
      <c r="I233" s="159" t="s">
        <v>2759</v>
      </c>
      <c r="J233" s="102" t="s">
        <v>2725</v>
      </c>
      <c r="K233" s="102" t="s">
        <v>216</v>
      </c>
      <c r="L233" s="102" t="s">
        <v>216</v>
      </c>
      <c r="M233" s="102" t="s">
        <v>207</v>
      </c>
      <c r="N233" s="103">
        <v>45</v>
      </c>
      <c r="O233" s="102" t="s">
        <v>208</v>
      </c>
      <c r="P233" s="102" t="s">
        <v>2726</v>
      </c>
      <c r="Q233" s="108">
        <v>300000</v>
      </c>
      <c r="R233" s="108"/>
      <c r="S233" s="108"/>
      <c r="T233" s="108"/>
      <c r="U233" s="108"/>
      <c r="V233" s="108"/>
      <c r="W233" s="108"/>
      <c r="X233" s="108"/>
      <c r="Y233" s="108"/>
      <c r="Z233" s="108"/>
      <c r="AA233" s="108">
        <v>175000</v>
      </c>
      <c r="AB233" s="105" t="s">
        <v>2782</v>
      </c>
      <c r="AC233" s="261">
        <v>44973</v>
      </c>
      <c r="AD233" s="103"/>
      <c r="AE233" s="105"/>
      <c r="AF233" s="114" t="s">
        <v>390</v>
      </c>
      <c r="AG233" s="102" t="s">
        <v>218</v>
      </c>
      <c r="AI233" s="23" t="s">
        <v>2822</v>
      </c>
      <c r="AJ233" s="18" t="s">
        <v>2821</v>
      </c>
    </row>
    <row r="234" spans="1:37">
      <c r="A234" s="103">
        <f t="shared" si="10"/>
        <v>54</v>
      </c>
      <c r="B234" s="271">
        <v>5</v>
      </c>
      <c r="C234" s="115">
        <v>44966</v>
      </c>
      <c r="D234" s="115">
        <v>44967</v>
      </c>
      <c r="E234" s="102" t="s">
        <v>205</v>
      </c>
      <c r="F234" s="102" t="s">
        <v>29</v>
      </c>
      <c r="G234" s="102" t="s">
        <v>215</v>
      </c>
      <c r="H234" s="109" t="s">
        <v>2786</v>
      </c>
      <c r="I234" s="158" t="s">
        <v>2809</v>
      </c>
      <c r="J234" s="102" t="s">
        <v>2787</v>
      </c>
      <c r="K234" s="102" t="s">
        <v>206</v>
      </c>
      <c r="L234" s="114" t="s">
        <v>210</v>
      </c>
      <c r="M234" s="160" t="s">
        <v>211</v>
      </c>
      <c r="N234" s="103">
        <v>40</v>
      </c>
      <c r="O234" s="102" t="s">
        <v>208</v>
      </c>
      <c r="P234" s="102" t="s">
        <v>2788</v>
      </c>
      <c r="Q234" s="108">
        <v>270000</v>
      </c>
      <c r="R234" s="108"/>
      <c r="S234" s="108"/>
      <c r="T234" s="108"/>
      <c r="U234" s="108"/>
      <c r="V234" s="108"/>
      <c r="W234" s="108"/>
      <c r="X234" s="108"/>
      <c r="Y234" s="108"/>
      <c r="Z234" s="108"/>
      <c r="AA234" s="108">
        <v>125000</v>
      </c>
      <c r="AB234" s="105" t="s">
        <v>2782</v>
      </c>
      <c r="AC234" s="261">
        <v>44973</v>
      </c>
      <c r="AD234" s="103"/>
      <c r="AE234" s="105"/>
      <c r="AF234" s="114" t="s">
        <v>390</v>
      </c>
      <c r="AG234" s="102" t="s">
        <v>218</v>
      </c>
      <c r="AI234" s="23" t="s">
        <v>2820</v>
      </c>
      <c r="AK234" t="s">
        <v>2810</v>
      </c>
    </row>
    <row r="235" spans="1:37">
      <c r="A235" s="103">
        <f t="shared" si="10"/>
        <v>55</v>
      </c>
      <c r="B235" s="271">
        <v>6</v>
      </c>
      <c r="C235" s="115">
        <v>44966</v>
      </c>
      <c r="D235" s="115">
        <v>44967</v>
      </c>
      <c r="E235" s="102" t="s">
        <v>205</v>
      </c>
      <c r="F235" s="102" t="s">
        <v>29</v>
      </c>
      <c r="G235" s="114" t="s">
        <v>212</v>
      </c>
      <c r="H235" s="109" t="s">
        <v>2813</v>
      </c>
      <c r="I235" s="158" t="s">
        <v>2811</v>
      </c>
      <c r="J235" s="102" t="s">
        <v>2815</v>
      </c>
      <c r="K235" s="102" t="s">
        <v>216</v>
      </c>
      <c r="L235" s="102" t="s">
        <v>206</v>
      </c>
      <c r="M235" s="102" t="s">
        <v>207</v>
      </c>
      <c r="N235" s="103">
        <v>40</v>
      </c>
      <c r="O235" s="102" t="s">
        <v>208</v>
      </c>
      <c r="P235" s="102" t="s">
        <v>277</v>
      </c>
      <c r="Q235" s="108">
        <v>350000</v>
      </c>
      <c r="R235" s="108"/>
      <c r="S235" s="108"/>
      <c r="T235" s="108"/>
      <c r="U235" s="108"/>
      <c r="V235" s="108"/>
      <c r="W235" s="108"/>
      <c r="X235" s="108"/>
      <c r="Y235" s="108"/>
      <c r="Z235" s="108"/>
      <c r="AA235" s="108">
        <v>150000</v>
      </c>
      <c r="AB235" s="105" t="s">
        <v>2782</v>
      </c>
      <c r="AC235" s="261">
        <v>44973</v>
      </c>
      <c r="AD235" s="103"/>
      <c r="AE235" s="105"/>
      <c r="AF235" s="114" t="s">
        <v>390</v>
      </c>
      <c r="AG235" s="102" t="s">
        <v>218</v>
      </c>
      <c r="AI235" s="23" t="s">
        <v>2840</v>
      </c>
    </row>
    <row r="236" spans="1:37">
      <c r="A236" s="103">
        <f t="shared" si="10"/>
        <v>56</v>
      </c>
      <c r="B236" s="271">
        <v>7</v>
      </c>
      <c r="C236" s="115">
        <v>44966</v>
      </c>
      <c r="D236" s="115">
        <v>44967</v>
      </c>
      <c r="E236" s="102" t="s">
        <v>205</v>
      </c>
      <c r="F236" s="102" t="s">
        <v>29</v>
      </c>
      <c r="G236" s="114" t="s">
        <v>212</v>
      </c>
      <c r="H236" s="109" t="s">
        <v>2814</v>
      </c>
      <c r="I236" s="158" t="s">
        <v>2812</v>
      </c>
      <c r="J236" s="102" t="s">
        <v>2770</v>
      </c>
      <c r="K236" s="102" t="s">
        <v>216</v>
      </c>
      <c r="L236" s="102" t="s">
        <v>206</v>
      </c>
      <c r="M236" s="102" t="s">
        <v>207</v>
      </c>
      <c r="N236" s="103">
        <v>40</v>
      </c>
      <c r="O236" s="102" t="s">
        <v>208</v>
      </c>
      <c r="P236" s="102" t="s">
        <v>277</v>
      </c>
      <c r="Q236" s="108">
        <v>350000</v>
      </c>
      <c r="R236" s="108"/>
      <c r="S236" s="108"/>
      <c r="T236" s="108"/>
      <c r="U236" s="108"/>
      <c r="V236" s="108"/>
      <c r="W236" s="108"/>
      <c r="X236" s="108"/>
      <c r="Y236" s="108"/>
      <c r="Z236" s="108"/>
      <c r="AA236" s="108">
        <v>150000</v>
      </c>
      <c r="AB236" s="105" t="s">
        <v>2782</v>
      </c>
      <c r="AC236" s="261">
        <v>44973</v>
      </c>
      <c r="AD236" s="103"/>
      <c r="AE236" s="105"/>
      <c r="AF236" s="114" t="s">
        <v>390</v>
      </c>
      <c r="AG236" s="102" t="s">
        <v>218</v>
      </c>
      <c r="AI236" s="1" t="s">
        <v>2820</v>
      </c>
    </row>
    <row r="237" spans="1:37">
      <c r="A237" s="103"/>
      <c r="B237" s="271"/>
      <c r="C237" s="119" t="s">
        <v>30</v>
      </c>
      <c r="D237" s="102"/>
      <c r="E237" s="102"/>
      <c r="F237" s="102"/>
      <c r="G237" s="102"/>
      <c r="H237" s="109"/>
      <c r="I237" s="102"/>
      <c r="J237" s="102"/>
      <c r="K237" s="102"/>
      <c r="L237" s="102"/>
      <c r="M237" s="102"/>
      <c r="N237" s="103"/>
      <c r="O237" s="102"/>
      <c r="P237" s="102"/>
      <c r="Q237" s="117">
        <f>SUM(Q230:Q236)</f>
        <v>2270000</v>
      </c>
      <c r="R237" s="102"/>
      <c r="S237" s="102"/>
      <c r="T237" s="102"/>
      <c r="U237" s="102"/>
      <c r="V237" s="102"/>
      <c r="W237" s="102"/>
      <c r="X237" s="102"/>
      <c r="Y237" s="102"/>
      <c r="Z237" s="102"/>
      <c r="AA237" s="117">
        <f>SUM(AA230:AA236)</f>
        <v>1025000</v>
      </c>
      <c r="AB237" s="102"/>
      <c r="AC237" s="103"/>
      <c r="AD237" s="103"/>
      <c r="AE237" s="102"/>
      <c r="AF237" s="102"/>
      <c r="AG237" s="102"/>
      <c r="AI237" s="1"/>
    </row>
    <row r="238" spans="1:37">
      <c r="A238" s="103">
        <f>A236+1</f>
        <v>57</v>
      </c>
      <c r="B238" s="271">
        <v>1</v>
      </c>
      <c r="C238" s="115">
        <v>44967</v>
      </c>
      <c r="D238" s="115">
        <v>44970</v>
      </c>
      <c r="E238" s="102" t="s">
        <v>205</v>
      </c>
      <c r="F238" s="102" t="s">
        <v>31</v>
      </c>
      <c r="G238" s="102" t="s">
        <v>215</v>
      </c>
      <c r="H238" s="109" t="s">
        <v>2779</v>
      </c>
      <c r="I238" s="159" t="s">
        <v>2780</v>
      </c>
      <c r="J238" s="102" t="s">
        <v>2781</v>
      </c>
      <c r="K238" s="102" t="s">
        <v>213</v>
      </c>
      <c r="L238" s="102" t="s">
        <v>314</v>
      </c>
      <c r="M238" s="102" t="s">
        <v>2046</v>
      </c>
      <c r="N238" s="103">
        <v>861</v>
      </c>
      <c r="O238" s="102" t="s">
        <v>208</v>
      </c>
      <c r="P238" s="102" t="s">
        <v>1015</v>
      </c>
      <c r="Q238" s="108">
        <v>2400000</v>
      </c>
      <c r="R238" s="108"/>
      <c r="S238" s="108"/>
      <c r="T238" s="108"/>
      <c r="U238" s="108"/>
      <c r="V238" s="108"/>
      <c r="W238" s="108"/>
      <c r="X238" s="108"/>
      <c r="Y238" s="108"/>
      <c r="Z238" s="108"/>
      <c r="AA238" s="108">
        <f>1675000+200000</f>
        <v>1875000</v>
      </c>
      <c r="AB238" s="105" t="s">
        <v>2830</v>
      </c>
      <c r="AC238" s="261">
        <v>44973</v>
      </c>
      <c r="AD238" s="103"/>
      <c r="AE238" s="105"/>
      <c r="AF238" s="114" t="s">
        <v>390</v>
      </c>
      <c r="AG238" s="114" t="s">
        <v>226</v>
      </c>
      <c r="AI238" s="1" t="s">
        <v>2822</v>
      </c>
    </row>
    <row r="239" spans="1:37">
      <c r="A239" s="103">
        <f>A238+1</f>
        <v>58</v>
      </c>
      <c r="B239" s="271">
        <v>2</v>
      </c>
      <c r="C239" s="115">
        <v>44967</v>
      </c>
      <c r="D239" s="115">
        <v>44970</v>
      </c>
      <c r="E239" s="102" t="s">
        <v>205</v>
      </c>
      <c r="F239" s="102" t="s">
        <v>29</v>
      </c>
      <c r="G239" s="102" t="s">
        <v>215</v>
      </c>
      <c r="H239" s="109" t="s">
        <v>1013</v>
      </c>
      <c r="I239" s="159" t="s">
        <v>1012</v>
      </c>
      <c r="J239" s="102" t="s">
        <v>2781</v>
      </c>
      <c r="K239" s="102" t="s">
        <v>213</v>
      </c>
      <c r="L239" s="102" t="s">
        <v>2046</v>
      </c>
      <c r="M239" s="102" t="s">
        <v>213</v>
      </c>
      <c r="N239" s="103">
        <v>60</v>
      </c>
      <c r="O239" s="102" t="s">
        <v>208</v>
      </c>
      <c r="P239" s="102" t="s">
        <v>1015</v>
      </c>
      <c r="Q239" s="108">
        <v>600000</v>
      </c>
      <c r="R239" s="108"/>
      <c r="S239" s="108"/>
      <c r="T239" s="108"/>
      <c r="U239" s="108"/>
      <c r="V239" s="108"/>
      <c r="W239" s="108"/>
      <c r="X239" s="108"/>
      <c r="Y239" s="108"/>
      <c r="Z239" s="108"/>
      <c r="AA239" s="108">
        <v>0</v>
      </c>
      <c r="AB239" s="105" t="s">
        <v>2830</v>
      </c>
      <c r="AC239" s="261">
        <v>44973</v>
      </c>
      <c r="AD239" s="103"/>
      <c r="AE239" s="105"/>
      <c r="AF239" s="114" t="s">
        <v>390</v>
      </c>
      <c r="AG239" s="114" t="s">
        <v>218</v>
      </c>
      <c r="AI239" s="1"/>
    </row>
    <row r="240" spans="1:37">
      <c r="A240" s="103">
        <f>A239+1</f>
        <v>59</v>
      </c>
      <c r="B240" s="271">
        <v>3</v>
      </c>
      <c r="C240" s="115">
        <v>44967</v>
      </c>
      <c r="D240" s="115">
        <v>44970</v>
      </c>
      <c r="E240" s="102" t="s">
        <v>205</v>
      </c>
      <c r="F240" s="102" t="s">
        <v>31</v>
      </c>
      <c r="G240" s="102" t="s">
        <v>215</v>
      </c>
      <c r="H240" s="109" t="s">
        <v>2800</v>
      </c>
      <c r="I240" s="159" t="s">
        <v>2799</v>
      </c>
      <c r="J240" s="102" t="s">
        <v>2801</v>
      </c>
      <c r="K240" s="102" t="s">
        <v>216</v>
      </c>
      <c r="L240" s="102" t="s">
        <v>2802</v>
      </c>
      <c r="M240" s="102" t="s">
        <v>1895</v>
      </c>
      <c r="N240" s="103">
        <v>94</v>
      </c>
      <c r="O240" s="102" t="s">
        <v>208</v>
      </c>
      <c r="P240" s="102" t="s">
        <v>2803</v>
      </c>
      <c r="Q240" s="108">
        <v>500000</v>
      </c>
      <c r="R240" s="108"/>
      <c r="S240" s="108"/>
      <c r="T240" s="108"/>
      <c r="U240" s="108"/>
      <c r="V240" s="108"/>
      <c r="W240" s="108"/>
      <c r="X240" s="108"/>
      <c r="Y240" s="108"/>
      <c r="Z240" s="108"/>
      <c r="AA240" s="108">
        <v>450000</v>
      </c>
      <c r="AB240" s="105" t="s">
        <v>2830</v>
      </c>
      <c r="AC240" s="261">
        <v>44973</v>
      </c>
      <c r="AD240" s="103"/>
      <c r="AE240" s="105"/>
      <c r="AF240" s="114" t="s">
        <v>390</v>
      </c>
      <c r="AG240" s="114" t="s">
        <v>226</v>
      </c>
      <c r="AI240" s="1" t="s">
        <v>2906</v>
      </c>
    </row>
    <row r="241" spans="1:35">
      <c r="A241" s="103">
        <f>A240+1</f>
        <v>60</v>
      </c>
      <c r="B241" s="271">
        <v>4</v>
      </c>
      <c r="C241" s="115">
        <v>44967</v>
      </c>
      <c r="D241" s="115">
        <v>44970</v>
      </c>
      <c r="E241" s="102" t="s">
        <v>205</v>
      </c>
      <c r="F241" s="102" t="s">
        <v>29</v>
      </c>
      <c r="G241" s="114" t="s">
        <v>2200</v>
      </c>
      <c r="H241" s="140" t="s">
        <v>2828</v>
      </c>
      <c r="I241" s="158" t="s">
        <v>2829</v>
      </c>
      <c r="J241" s="102" t="s">
        <v>2827</v>
      </c>
      <c r="K241" s="102" t="s">
        <v>216</v>
      </c>
      <c r="L241" s="102" t="s">
        <v>1895</v>
      </c>
      <c r="M241" s="102" t="s">
        <v>207</v>
      </c>
      <c r="N241" s="103">
        <v>94</v>
      </c>
      <c r="O241" s="102" t="s">
        <v>208</v>
      </c>
      <c r="P241" s="102" t="s">
        <v>2803</v>
      </c>
      <c r="Q241" s="108">
        <v>500000</v>
      </c>
      <c r="R241" s="108"/>
      <c r="S241" s="108"/>
      <c r="T241" s="108"/>
      <c r="U241" s="108"/>
      <c r="V241" s="108"/>
      <c r="W241" s="108"/>
      <c r="X241" s="108"/>
      <c r="Y241" s="108"/>
      <c r="Z241" s="108"/>
      <c r="AA241" s="108">
        <v>0</v>
      </c>
      <c r="AB241" s="105" t="s">
        <v>2830</v>
      </c>
      <c r="AC241" s="261">
        <v>44973</v>
      </c>
      <c r="AD241" s="103"/>
      <c r="AE241" s="105"/>
      <c r="AF241" s="114" t="s">
        <v>390</v>
      </c>
      <c r="AG241" s="114" t="s">
        <v>226</v>
      </c>
      <c r="AI241" s="1"/>
    </row>
    <row r="242" spans="1:35">
      <c r="A242" s="103">
        <f>A241+1</f>
        <v>61</v>
      </c>
      <c r="B242" s="271">
        <v>5</v>
      </c>
      <c r="C242" s="115">
        <v>44967</v>
      </c>
      <c r="D242" s="115">
        <v>44970</v>
      </c>
      <c r="E242" s="102" t="s">
        <v>205</v>
      </c>
      <c r="F242" s="102" t="s">
        <v>29</v>
      </c>
      <c r="G242" s="114" t="s">
        <v>212</v>
      </c>
      <c r="H242" s="140" t="s">
        <v>2832</v>
      </c>
      <c r="I242" s="158" t="s">
        <v>2831</v>
      </c>
      <c r="J242" s="102" t="s">
        <v>2833</v>
      </c>
      <c r="K242" s="102" t="s">
        <v>216</v>
      </c>
      <c r="L242" s="102" t="s">
        <v>206</v>
      </c>
      <c r="M242" s="102" t="s">
        <v>207</v>
      </c>
      <c r="N242" s="103">
        <v>40</v>
      </c>
      <c r="O242" s="102" t="s">
        <v>208</v>
      </c>
      <c r="P242" s="102" t="s">
        <v>277</v>
      </c>
      <c r="Q242" s="108">
        <v>350000</v>
      </c>
      <c r="R242" s="108"/>
      <c r="S242" s="108"/>
      <c r="T242" s="108"/>
      <c r="U242" s="108"/>
      <c r="V242" s="108"/>
      <c r="W242" s="108"/>
      <c r="X242" s="108"/>
      <c r="Y242" s="108"/>
      <c r="Z242" s="108"/>
      <c r="AA242" s="108">
        <v>125000</v>
      </c>
      <c r="AB242" s="105" t="s">
        <v>2830</v>
      </c>
      <c r="AC242" s="261">
        <v>44973</v>
      </c>
      <c r="AD242" s="103"/>
      <c r="AE242" s="105"/>
      <c r="AF242" s="114" t="s">
        <v>390</v>
      </c>
      <c r="AG242" s="114" t="s">
        <v>218</v>
      </c>
      <c r="AI242" s="1" t="s">
        <v>2840</v>
      </c>
    </row>
    <row r="243" spans="1:35">
      <c r="A243" s="103">
        <f>A242+1</f>
        <v>62</v>
      </c>
      <c r="B243" s="271">
        <v>6</v>
      </c>
      <c r="C243" s="115">
        <v>44967</v>
      </c>
      <c r="D243" s="115">
        <v>44970</v>
      </c>
      <c r="E243" s="102" t="s">
        <v>205</v>
      </c>
      <c r="F243" s="102" t="s">
        <v>29</v>
      </c>
      <c r="G243" s="114" t="s">
        <v>212</v>
      </c>
      <c r="H243" s="140" t="s">
        <v>2839</v>
      </c>
      <c r="I243" s="158" t="s">
        <v>2838</v>
      </c>
      <c r="J243" s="114" t="s">
        <v>2770</v>
      </c>
      <c r="K243" s="102" t="s">
        <v>216</v>
      </c>
      <c r="L243" s="114" t="s">
        <v>216</v>
      </c>
      <c r="M243" s="102" t="s">
        <v>207</v>
      </c>
      <c r="N243" s="103">
        <v>45</v>
      </c>
      <c r="O243" s="102" t="s">
        <v>208</v>
      </c>
      <c r="P243" s="114" t="s">
        <v>277</v>
      </c>
      <c r="Q243" s="108">
        <v>350000</v>
      </c>
      <c r="R243" s="108"/>
      <c r="S243" s="108"/>
      <c r="T243" s="108"/>
      <c r="U243" s="108"/>
      <c r="V243" s="108"/>
      <c r="W243" s="108"/>
      <c r="X243" s="108"/>
      <c r="Y243" s="108"/>
      <c r="Z243" s="108"/>
      <c r="AA243" s="108">
        <v>175000</v>
      </c>
      <c r="AB243" s="105" t="s">
        <v>2830</v>
      </c>
      <c r="AC243" s="261">
        <v>44973</v>
      </c>
      <c r="AD243" s="103"/>
      <c r="AE243" s="105"/>
      <c r="AF243" s="114" t="s">
        <v>390</v>
      </c>
      <c r="AG243" s="114" t="s">
        <v>218</v>
      </c>
      <c r="AI243" s="1" t="s">
        <v>2821</v>
      </c>
    </row>
    <row r="244" spans="1:35">
      <c r="A244" s="103"/>
      <c r="B244" s="271"/>
      <c r="C244" s="119" t="s">
        <v>30</v>
      </c>
      <c r="D244" s="102"/>
      <c r="E244" s="102"/>
      <c r="F244" s="102"/>
      <c r="G244" s="102"/>
      <c r="H244" s="109"/>
      <c r="I244" s="102"/>
      <c r="J244" s="102"/>
      <c r="K244" s="102"/>
      <c r="L244" s="102"/>
      <c r="M244" s="102"/>
      <c r="N244" s="103"/>
      <c r="O244" s="102"/>
      <c r="P244" s="102"/>
      <c r="Q244" s="117">
        <f>SUM(Q238:Q243)</f>
        <v>4700000</v>
      </c>
      <c r="R244" s="102"/>
      <c r="S244" s="102"/>
      <c r="T244" s="102"/>
      <c r="U244" s="102"/>
      <c r="V244" s="102"/>
      <c r="W244" s="102"/>
      <c r="X244" s="102"/>
      <c r="Y244" s="102"/>
      <c r="Z244" s="102"/>
      <c r="AA244" s="117">
        <f>SUM(AA238:AA243)</f>
        <v>2625000</v>
      </c>
      <c r="AB244" s="102"/>
      <c r="AC244" s="103"/>
      <c r="AD244" s="103"/>
      <c r="AE244" s="102"/>
      <c r="AF244" s="102"/>
      <c r="AG244" s="102"/>
      <c r="AI244" s="1"/>
    </row>
    <row r="245" spans="1:35">
      <c r="A245" s="103">
        <f>A243+1</f>
        <v>63</v>
      </c>
      <c r="B245" s="271">
        <v>1</v>
      </c>
      <c r="C245" s="115">
        <v>44970</v>
      </c>
      <c r="D245" s="115">
        <v>44970</v>
      </c>
      <c r="E245" s="102" t="s">
        <v>205</v>
      </c>
      <c r="F245" s="102" t="s">
        <v>31</v>
      </c>
      <c r="G245" s="102" t="s">
        <v>212</v>
      </c>
      <c r="H245" s="140" t="s">
        <v>2875</v>
      </c>
      <c r="I245" s="158" t="s">
        <v>2874</v>
      </c>
      <c r="J245" s="102" t="s">
        <v>2741</v>
      </c>
      <c r="K245" s="102" t="s">
        <v>210</v>
      </c>
      <c r="L245" s="114" t="s">
        <v>2742</v>
      </c>
      <c r="M245" s="102" t="s">
        <v>1514</v>
      </c>
      <c r="N245" s="103">
        <v>98</v>
      </c>
      <c r="O245" s="102" t="s">
        <v>208</v>
      </c>
      <c r="P245" s="114" t="s">
        <v>2743</v>
      </c>
      <c r="Q245" s="108">
        <v>700000</v>
      </c>
      <c r="R245" s="108"/>
      <c r="S245" s="108"/>
      <c r="T245" s="108"/>
      <c r="U245" s="108"/>
      <c r="V245" s="108"/>
      <c r="W245" s="108"/>
      <c r="X245" s="108"/>
      <c r="Y245" s="108"/>
      <c r="Z245" s="108"/>
      <c r="AA245" s="108">
        <v>300000</v>
      </c>
      <c r="AB245" s="105" t="s">
        <v>2899</v>
      </c>
      <c r="AC245" s="261">
        <v>44973</v>
      </c>
      <c r="AD245" s="103"/>
      <c r="AE245" s="102"/>
      <c r="AF245" s="114" t="s">
        <v>390</v>
      </c>
      <c r="AG245" s="114" t="s">
        <v>226</v>
      </c>
      <c r="AI245" s="1" t="s">
        <v>2967</v>
      </c>
    </row>
    <row r="246" spans="1:35">
      <c r="A246" s="103"/>
      <c r="B246" s="271"/>
      <c r="C246" s="119" t="s">
        <v>30</v>
      </c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3"/>
      <c r="O246" s="102"/>
      <c r="P246" s="102"/>
      <c r="Q246" s="117">
        <f>SUM(Q245)</f>
        <v>700000</v>
      </c>
      <c r="R246" s="102"/>
      <c r="S246" s="102"/>
      <c r="T246" s="102"/>
      <c r="U246" s="102"/>
      <c r="V246" s="102"/>
      <c r="W246" s="102"/>
      <c r="X246" s="102"/>
      <c r="Y246" s="102"/>
      <c r="Z246" s="102"/>
      <c r="AA246" s="117">
        <f>SUM(AA245)</f>
        <v>300000</v>
      </c>
      <c r="AB246" s="102"/>
      <c r="AC246" s="103"/>
      <c r="AD246" s="103"/>
      <c r="AE246" s="102"/>
      <c r="AF246" s="102"/>
      <c r="AG246" s="102"/>
      <c r="AI246" s="1"/>
    </row>
    <row r="247" spans="1:35">
      <c r="A247" s="103">
        <f>A245+1</f>
        <v>64</v>
      </c>
      <c r="B247" s="271">
        <v>1</v>
      </c>
      <c r="C247" s="115">
        <v>44972</v>
      </c>
      <c r="D247" s="115">
        <v>44972</v>
      </c>
      <c r="E247" s="102" t="s">
        <v>205</v>
      </c>
      <c r="F247" s="114" t="s">
        <v>31</v>
      </c>
      <c r="G247" s="109" t="s">
        <v>243</v>
      </c>
      <c r="H247" s="109" t="s">
        <v>2969</v>
      </c>
      <c r="I247" s="158" t="s">
        <v>2968</v>
      </c>
      <c r="J247" s="109" t="s">
        <v>2970</v>
      </c>
      <c r="K247" s="109" t="s">
        <v>210</v>
      </c>
      <c r="L247" s="102" t="s">
        <v>206</v>
      </c>
      <c r="M247" s="102" t="s">
        <v>281</v>
      </c>
      <c r="N247" s="103">
        <v>115</v>
      </c>
      <c r="O247" s="102" t="s">
        <v>208</v>
      </c>
      <c r="P247" s="140" t="s">
        <v>322</v>
      </c>
      <c r="Q247" s="108">
        <v>700000</v>
      </c>
      <c r="R247" s="108"/>
      <c r="S247" s="108"/>
      <c r="T247" s="108"/>
      <c r="U247" s="108"/>
      <c r="V247" s="108"/>
      <c r="W247" s="108"/>
      <c r="X247" s="108"/>
      <c r="Y247" s="108"/>
      <c r="Z247" s="108"/>
      <c r="AA247" s="108">
        <v>350000</v>
      </c>
      <c r="AB247" s="105" t="s">
        <v>2974</v>
      </c>
      <c r="AC247" s="168">
        <v>44980</v>
      </c>
      <c r="AD247" s="259" t="s">
        <v>199</v>
      </c>
      <c r="AE247" s="102"/>
      <c r="AF247" s="114" t="s">
        <v>390</v>
      </c>
      <c r="AG247" s="114" t="s">
        <v>226</v>
      </c>
      <c r="AI247" s="1"/>
    </row>
    <row r="248" spans="1:35">
      <c r="A248" s="103">
        <f>A247+1</f>
        <v>65</v>
      </c>
      <c r="B248" s="271">
        <v>2</v>
      </c>
      <c r="C248" s="115">
        <v>44972</v>
      </c>
      <c r="D248" s="115">
        <v>44972</v>
      </c>
      <c r="E248" s="102" t="s">
        <v>205</v>
      </c>
      <c r="F248" s="114" t="s">
        <v>31</v>
      </c>
      <c r="G248" s="109" t="s">
        <v>243</v>
      </c>
      <c r="H248" s="109" t="s">
        <v>2972</v>
      </c>
      <c r="I248" s="159" t="s">
        <v>2971</v>
      </c>
      <c r="J248" s="109" t="s">
        <v>2973</v>
      </c>
      <c r="K248" s="109" t="s">
        <v>210</v>
      </c>
      <c r="L248" s="102" t="s">
        <v>206</v>
      </c>
      <c r="M248" s="102" t="s">
        <v>281</v>
      </c>
      <c r="N248" s="103">
        <v>115</v>
      </c>
      <c r="O248" s="102" t="s">
        <v>208</v>
      </c>
      <c r="P248" s="140" t="s">
        <v>322</v>
      </c>
      <c r="Q248" s="108">
        <v>700000</v>
      </c>
      <c r="R248" s="108"/>
      <c r="S248" s="108"/>
      <c r="T248" s="108"/>
      <c r="U248" s="108"/>
      <c r="V248" s="108"/>
      <c r="W248" s="108"/>
      <c r="X248" s="108"/>
      <c r="Y248" s="108"/>
      <c r="Z248" s="108"/>
      <c r="AA248" s="108">
        <v>350000</v>
      </c>
      <c r="AB248" s="105" t="s">
        <v>2974</v>
      </c>
      <c r="AC248" s="168">
        <v>44980</v>
      </c>
      <c r="AD248" s="259" t="s">
        <v>199</v>
      </c>
      <c r="AE248" s="102"/>
      <c r="AF248" s="114" t="s">
        <v>390</v>
      </c>
      <c r="AG248" s="114" t="s">
        <v>226</v>
      </c>
      <c r="AI248" s="1"/>
    </row>
    <row r="249" spans="1:35">
      <c r="A249" s="103"/>
      <c r="B249" s="271"/>
      <c r="C249" s="119" t="s">
        <v>30</v>
      </c>
      <c r="D249" s="102"/>
      <c r="E249" s="102"/>
      <c r="F249" s="102"/>
      <c r="G249" s="102"/>
      <c r="H249" s="109"/>
      <c r="I249" s="102"/>
      <c r="J249" s="102"/>
      <c r="K249" s="102"/>
      <c r="L249" s="102"/>
      <c r="M249" s="102"/>
      <c r="N249" s="103"/>
      <c r="O249" s="102"/>
      <c r="P249" s="102"/>
      <c r="Q249" s="117">
        <f>SUM(Q247:Q248)</f>
        <v>1400000</v>
      </c>
      <c r="R249" s="102"/>
      <c r="S249" s="102"/>
      <c r="T249" s="102"/>
      <c r="U249" s="102"/>
      <c r="V249" s="102"/>
      <c r="W249" s="102"/>
      <c r="X249" s="102"/>
      <c r="Y249" s="102"/>
      <c r="Z249" s="102"/>
      <c r="AA249" s="117">
        <f>SUM(AA247:AA248)</f>
        <v>700000</v>
      </c>
      <c r="AB249" s="102"/>
      <c r="AC249" s="103"/>
      <c r="AD249" s="103"/>
      <c r="AE249" s="102"/>
      <c r="AF249" s="102"/>
      <c r="AG249" s="102"/>
      <c r="AI249" s="1"/>
    </row>
    <row r="250" spans="1:35">
      <c r="A250" s="103">
        <f>A248+1</f>
        <v>66</v>
      </c>
      <c r="B250" s="271">
        <v>1</v>
      </c>
      <c r="C250" s="115">
        <v>44973</v>
      </c>
      <c r="D250" s="115">
        <v>44973</v>
      </c>
      <c r="E250" s="102" t="s">
        <v>205</v>
      </c>
      <c r="F250" s="102" t="s">
        <v>29</v>
      </c>
      <c r="G250" s="102" t="s">
        <v>212</v>
      </c>
      <c r="H250" s="140" t="s">
        <v>2887</v>
      </c>
      <c r="I250" s="158" t="s">
        <v>2886</v>
      </c>
      <c r="J250" s="102" t="s">
        <v>2888</v>
      </c>
      <c r="K250" s="102" t="s">
        <v>216</v>
      </c>
      <c r="L250" s="102" t="s">
        <v>216</v>
      </c>
      <c r="M250" s="102" t="s">
        <v>207</v>
      </c>
      <c r="N250" s="103">
        <v>45</v>
      </c>
      <c r="O250" s="102" t="s">
        <v>208</v>
      </c>
      <c r="P250" s="114" t="s">
        <v>2889</v>
      </c>
      <c r="Q250" s="108">
        <v>350000</v>
      </c>
      <c r="R250" s="102"/>
      <c r="S250" s="102"/>
      <c r="T250" s="102"/>
      <c r="U250" s="102"/>
      <c r="V250" s="102"/>
      <c r="W250" s="102"/>
      <c r="X250" s="102"/>
      <c r="Y250" s="102"/>
      <c r="Z250" s="102"/>
      <c r="AA250" s="108">
        <v>175000</v>
      </c>
      <c r="AB250" s="105" t="s">
        <v>2986</v>
      </c>
      <c r="AC250" s="168">
        <v>44980</v>
      </c>
      <c r="AD250" s="259" t="s">
        <v>199</v>
      </c>
      <c r="AE250" s="102"/>
      <c r="AF250" s="114" t="s">
        <v>390</v>
      </c>
      <c r="AG250" s="114" t="s">
        <v>218</v>
      </c>
      <c r="AI250" s="23" t="s">
        <v>2822</v>
      </c>
    </row>
    <row r="251" spans="1:35">
      <c r="A251" s="103"/>
      <c r="B251" s="271"/>
      <c r="C251" s="119" t="s">
        <v>30</v>
      </c>
      <c r="D251" s="102"/>
      <c r="E251" s="102"/>
      <c r="F251" s="102"/>
      <c r="G251" s="102"/>
      <c r="H251" s="109"/>
      <c r="I251" s="262"/>
      <c r="J251" s="102"/>
      <c r="K251" s="102"/>
      <c r="L251" s="102"/>
      <c r="M251" s="102"/>
      <c r="N251" s="103"/>
      <c r="O251" s="102"/>
      <c r="P251" s="102"/>
      <c r="Q251" s="117">
        <f>SUM(Q250)</f>
        <v>350000</v>
      </c>
      <c r="R251" s="102"/>
      <c r="S251" s="102"/>
      <c r="T251" s="102"/>
      <c r="U251" s="102"/>
      <c r="V251" s="102"/>
      <c r="W251" s="102"/>
      <c r="X251" s="102"/>
      <c r="Y251" s="102"/>
      <c r="Z251" s="102"/>
      <c r="AA251" s="117">
        <f>SUM(AA250)</f>
        <v>175000</v>
      </c>
      <c r="AB251" s="102"/>
      <c r="AC251" s="103"/>
      <c r="AD251" s="103"/>
      <c r="AE251" s="102"/>
      <c r="AF251" s="102"/>
      <c r="AG251" s="102"/>
      <c r="AI251" s="1"/>
    </row>
    <row r="252" spans="1:35">
      <c r="A252" s="103">
        <f>A250+1</f>
        <v>67</v>
      </c>
      <c r="B252" s="271">
        <v>1</v>
      </c>
      <c r="C252" s="115">
        <v>44973</v>
      </c>
      <c r="D252" s="115">
        <v>44974</v>
      </c>
      <c r="E252" s="102" t="s">
        <v>205</v>
      </c>
      <c r="F252" s="102" t="s">
        <v>29</v>
      </c>
      <c r="G252" s="102" t="s">
        <v>212</v>
      </c>
      <c r="H252" s="140" t="s">
        <v>3040</v>
      </c>
      <c r="I252" s="159" t="s">
        <v>3034</v>
      </c>
      <c r="J252" s="102" t="s">
        <v>3046</v>
      </c>
      <c r="K252" s="102" t="s">
        <v>206</v>
      </c>
      <c r="L252" s="102" t="s">
        <v>206</v>
      </c>
      <c r="M252" s="102" t="s">
        <v>207</v>
      </c>
      <c r="N252" s="103">
        <v>40</v>
      </c>
      <c r="O252" s="102" t="s">
        <v>208</v>
      </c>
      <c r="P252" s="114" t="s">
        <v>887</v>
      </c>
      <c r="Q252" s="108">
        <v>350000</v>
      </c>
      <c r="R252" s="108"/>
      <c r="S252" s="108"/>
      <c r="T252" s="108"/>
      <c r="U252" s="108"/>
      <c r="V252" s="108"/>
      <c r="W252" s="108"/>
      <c r="X252" s="108"/>
      <c r="Y252" s="108"/>
      <c r="Z252" s="108"/>
      <c r="AA252" s="108">
        <v>125000</v>
      </c>
      <c r="AB252" s="105" t="s">
        <v>3047</v>
      </c>
      <c r="AC252" s="168">
        <v>44980</v>
      </c>
      <c r="AD252" s="259" t="s">
        <v>199</v>
      </c>
      <c r="AE252" s="102"/>
      <c r="AF252" s="114" t="s">
        <v>390</v>
      </c>
      <c r="AG252" s="114" t="s">
        <v>218</v>
      </c>
      <c r="AI252" s="23" t="s">
        <v>2840</v>
      </c>
    </row>
    <row r="253" spans="1:35">
      <c r="A253" s="103">
        <f>A252+1</f>
        <v>68</v>
      </c>
      <c r="B253" s="271">
        <v>2</v>
      </c>
      <c r="C253" s="115">
        <v>44973</v>
      </c>
      <c r="D253" s="115">
        <v>44974</v>
      </c>
      <c r="E253" s="102" t="s">
        <v>205</v>
      </c>
      <c r="F253" s="102" t="s">
        <v>29</v>
      </c>
      <c r="G253" s="102" t="s">
        <v>212</v>
      </c>
      <c r="H253" s="109" t="s">
        <v>3041</v>
      </c>
      <c r="I253" s="159" t="s">
        <v>3035</v>
      </c>
      <c r="J253" s="102" t="s">
        <v>3046</v>
      </c>
      <c r="K253" s="102" t="s">
        <v>206</v>
      </c>
      <c r="L253" s="102" t="s">
        <v>206</v>
      </c>
      <c r="M253" s="102" t="s">
        <v>207</v>
      </c>
      <c r="N253" s="103">
        <v>40</v>
      </c>
      <c r="O253" s="102" t="s">
        <v>208</v>
      </c>
      <c r="P253" s="114" t="s">
        <v>887</v>
      </c>
      <c r="Q253" s="108">
        <v>350000</v>
      </c>
      <c r="R253" s="108"/>
      <c r="S253" s="108"/>
      <c r="T253" s="108"/>
      <c r="U253" s="108"/>
      <c r="V253" s="108"/>
      <c r="W253" s="108"/>
      <c r="X253" s="108"/>
      <c r="Y253" s="108"/>
      <c r="Z253" s="108"/>
      <c r="AA253" s="108">
        <v>125000</v>
      </c>
      <c r="AB253" s="105" t="s">
        <v>3047</v>
      </c>
      <c r="AC253" s="168">
        <v>44980</v>
      </c>
      <c r="AD253" s="259" t="s">
        <v>199</v>
      </c>
      <c r="AE253" s="102"/>
      <c r="AF253" s="114" t="s">
        <v>390</v>
      </c>
      <c r="AG253" s="114" t="s">
        <v>218</v>
      </c>
      <c r="AI253" s="23" t="s">
        <v>2820</v>
      </c>
    </row>
    <row r="254" spans="1:35">
      <c r="A254" s="103">
        <f>A253+1</f>
        <v>69</v>
      </c>
      <c r="B254" s="271">
        <v>3</v>
      </c>
      <c r="C254" s="115">
        <v>44973</v>
      </c>
      <c r="D254" s="115">
        <v>44974</v>
      </c>
      <c r="E254" s="102" t="s">
        <v>205</v>
      </c>
      <c r="F254" s="102" t="s">
        <v>29</v>
      </c>
      <c r="G254" s="102" t="s">
        <v>212</v>
      </c>
      <c r="H254" s="109" t="s">
        <v>3042</v>
      </c>
      <c r="I254" s="159" t="s">
        <v>3036</v>
      </c>
      <c r="J254" s="102" t="s">
        <v>3046</v>
      </c>
      <c r="K254" s="102" t="s">
        <v>206</v>
      </c>
      <c r="L254" s="102" t="s">
        <v>206</v>
      </c>
      <c r="M254" s="102" t="s">
        <v>207</v>
      </c>
      <c r="N254" s="103">
        <v>40</v>
      </c>
      <c r="O254" s="102" t="s">
        <v>208</v>
      </c>
      <c r="P254" s="114" t="s">
        <v>887</v>
      </c>
      <c r="Q254" s="108">
        <v>350000</v>
      </c>
      <c r="R254" s="108"/>
      <c r="S254" s="108"/>
      <c r="T254" s="108"/>
      <c r="U254" s="108"/>
      <c r="V254" s="108"/>
      <c r="W254" s="108"/>
      <c r="X254" s="108"/>
      <c r="Y254" s="108"/>
      <c r="Z254" s="108"/>
      <c r="AA254" s="108">
        <v>125000</v>
      </c>
      <c r="AB254" s="105" t="s">
        <v>3047</v>
      </c>
      <c r="AC254" s="168">
        <v>44980</v>
      </c>
      <c r="AD254" s="259" t="s">
        <v>199</v>
      </c>
      <c r="AE254" s="102"/>
      <c r="AF254" s="114" t="s">
        <v>390</v>
      </c>
      <c r="AG254" s="114" t="s">
        <v>218</v>
      </c>
      <c r="AI254" s="23" t="s">
        <v>2821</v>
      </c>
    </row>
    <row r="255" spans="1:35">
      <c r="A255" s="103">
        <f>A254+1</f>
        <v>70</v>
      </c>
      <c r="B255" s="271">
        <v>4</v>
      </c>
      <c r="C255" s="115">
        <v>44973</v>
      </c>
      <c r="D255" s="115">
        <v>44974</v>
      </c>
      <c r="E255" s="102" t="s">
        <v>205</v>
      </c>
      <c r="F255" s="102" t="s">
        <v>29</v>
      </c>
      <c r="G255" s="102" t="s">
        <v>212</v>
      </c>
      <c r="H255" s="109" t="s">
        <v>3043</v>
      </c>
      <c r="I255" s="159" t="s">
        <v>3037</v>
      </c>
      <c r="J255" s="102" t="s">
        <v>3046</v>
      </c>
      <c r="K255" s="102" t="s">
        <v>206</v>
      </c>
      <c r="L255" s="102" t="s">
        <v>206</v>
      </c>
      <c r="M255" s="102" t="s">
        <v>207</v>
      </c>
      <c r="N255" s="103">
        <v>40</v>
      </c>
      <c r="O255" s="102" t="s">
        <v>208</v>
      </c>
      <c r="P255" s="114" t="s">
        <v>887</v>
      </c>
      <c r="Q255" s="108">
        <v>350000</v>
      </c>
      <c r="R255" s="108"/>
      <c r="S255" s="108"/>
      <c r="T255" s="108"/>
      <c r="U255" s="108"/>
      <c r="V255" s="108"/>
      <c r="W255" s="108"/>
      <c r="X255" s="108"/>
      <c r="Y255" s="108"/>
      <c r="Z255" s="108"/>
      <c r="AA255" s="108">
        <v>150000</v>
      </c>
      <c r="AB255" s="105" t="s">
        <v>3047</v>
      </c>
      <c r="AC255" s="168">
        <v>44980</v>
      </c>
      <c r="AD255" s="259" t="s">
        <v>199</v>
      </c>
      <c r="AE255" s="102"/>
      <c r="AF255" s="114" t="s">
        <v>390</v>
      </c>
      <c r="AG255" s="114" t="s">
        <v>218</v>
      </c>
      <c r="AI255" s="23" t="s">
        <v>2840</v>
      </c>
    </row>
    <row r="256" spans="1:35">
      <c r="A256" s="103">
        <f>A255+1</f>
        <v>71</v>
      </c>
      <c r="B256" s="271">
        <v>5</v>
      </c>
      <c r="C256" s="115">
        <v>44973</v>
      </c>
      <c r="D256" s="115">
        <v>44974</v>
      </c>
      <c r="E256" s="102" t="s">
        <v>205</v>
      </c>
      <c r="F256" s="102" t="s">
        <v>29</v>
      </c>
      <c r="G256" s="102" t="s">
        <v>212</v>
      </c>
      <c r="H256" s="109" t="s">
        <v>3044</v>
      </c>
      <c r="I256" s="159" t="s">
        <v>3038</v>
      </c>
      <c r="J256" s="102" t="s">
        <v>3046</v>
      </c>
      <c r="K256" s="102" t="s">
        <v>206</v>
      </c>
      <c r="L256" s="102" t="s">
        <v>206</v>
      </c>
      <c r="M256" s="102" t="s">
        <v>207</v>
      </c>
      <c r="N256" s="103">
        <v>40</v>
      </c>
      <c r="O256" s="102" t="s">
        <v>208</v>
      </c>
      <c r="P256" s="114" t="s">
        <v>887</v>
      </c>
      <c r="Q256" s="108">
        <v>350000</v>
      </c>
      <c r="R256" s="108"/>
      <c r="S256" s="108"/>
      <c r="T256" s="108"/>
      <c r="U256" s="108"/>
      <c r="V256" s="108"/>
      <c r="W256" s="108"/>
      <c r="X256" s="108"/>
      <c r="Y256" s="108"/>
      <c r="Z256" s="108"/>
      <c r="AA256" s="108">
        <v>150000</v>
      </c>
      <c r="AB256" s="105" t="s">
        <v>3047</v>
      </c>
      <c r="AC256" s="168">
        <v>44980</v>
      </c>
      <c r="AD256" s="259" t="s">
        <v>199</v>
      </c>
      <c r="AE256" s="102"/>
      <c r="AF256" s="114" t="s">
        <v>390</v>
      </c>
      <c r="AG256" s="114" t="s">
        <v>218</v>
      </c>
      <c r="AI256" s="23" t="s">
        <v>2820</v>
      </c>
    </row>
    <row r="257" spans="1:37">
      <c r="A257" s="103">
        <f>A256+1</f>
        <v>72</v>
      </c>
      <c r="B257" s="271">
        <v>6</v>
      </c>
      <c r="C257" s="115">
        <v>44973</v>
      </c>
      <c r="D257" s="115">
        <v>44974</v>
      </c>
      <c r="E257" s="102" t="s">
        <v>205</v>
      </c>
      <c r="F257" s="102" t="s">
        <v>29</v>
      </c>
      <c r="G257" s="102" t="s">
        <v>212</v>
      </c>
      <c r="H257" s="109" t="s">
        <v>3045</v>
      </c>
      <c r="I257" s="159" t="s">
        <v>3039</v>
      </c>
      <c r="J257" s="102" t="s">
        <v>3046</v>
      </c>
      <c r="K257" s="102" t="s">
        <v>206</v>
      </c>
      <c r="L257" s="102" t="s">
        <v>206</v>
      </c>
      <c r="M257" s="102" t="s">
        <v>207</v>
      </c>
      <c r="N257" s="103">
        <v>40</v>
      </c>
      <c r="O257" s="102" t="s">
        <v>208</v>
      </c>
      <c r="P257" s="114" t="s">
        <v>887</v>
      </c>
      <c r="Q257" s="108">
        <v>350000</v>
      </c>
      <c r="R257" s="108"/>
      <c r="S257" s="108"/>
      <c r="T257" s="108"/>
      <c r="U257" s="108"/>
      <c r="V257" s="108"/>
      <c r="W257" s="108"/>
      <c r="X257" s="108"/>
      <c r="Y257" s="108"/>
      <c r="Z257" s="108"/>
      <c r="AA257" s="108">
        <v>150000</v>
      </c>
      <c r="AB257" s="105" t="s">
        <v>3047</v>
      </c>
      <c r="AC257" s="168">
        <v>44980</v>
      </c>
      <c r="AD257" s="259" t="s">
        <v>199</v>
      </c>
      <c r="AE257" s="102"/>
      <c r="AF257" s="114" t="s">
        <v>390</v>
      </c>
      <c r="AG257" s="114" t="s">
        <v>218</v>
      </c>
      <c r="AI257" s="23" t="s">
        <v>2821</v>
      </c>
    </row>
    <row r="258" spans="1:37">
      <c r="A258" s="103"/>
      <c r="B258" s="271"/>
      <c r="C258" s="119" t="s">
        <v>30</v>
      </c>
      <c r="D258" s="102"/>
      <c r="E258" s="102"/>
      <c r="F258" s="102"/>
      <c r="G258" s="102"/>
      <c r="H258" s="109"/>
      <c r="I258" s="102"/>
      <c r="J258" s="102"/>
      <c r="K258" s="102"/>
      <c r="L258" s="102"/>
      <c r="M258" s="102"/>
      <c r="N258" s="103"/>
      <c r="O258" s="102"/>
      <c r="P258" s="102"/>
      <c r="Q258" s="151">
        <f>SUM(Q252:Q257)</f>
        <v>2100000</v>
      </c>
      <c r="R258" s="108"/>
      <c r="S258" s="108"/>
      <c r="T258" s="108"/>
      <c r="U258" s="108"/>
      <c r="V258" s="108"/>
      <c r="W258" s="108"/>
      <c r="X258" s="108"/>
      <c r="Y258" s="108"/>
      <c r="Z258" s="108"/>
      <c r="AA258" s="151">
        <f>SUM(AA252:AA257)</f>
        <v>825000</v>
      </c>
      <c r="AB258" s="102"/>
      <c r="AC258" s="103"/>
      <c r="AD258" s="103"/>
      <c r="AE258" s="102"/>
      <c r="AF258" s="102"/>
      <c r="AG258" s="102"/>
      <c r="AI258" s="1"/>
    </row>
    <row r="259" spans="1:37">
      <c r="A259" s="103">
        <f>A257+1</f>
        <v>73</v>
      </c>
      <c r="B259" s="272">
        <v>1</v>
      </c>
      <c r="C259" s="161">
        <v>44974</v>
      </c>
      <c r="D259" s="161">
        <v>44974</v>
      </c>
      <c r="E259" s="109" t="s">
        <v>205</v>
      </c>
      <c r="F259" s="109" t="s">
        <v>31</v>
      </c>
      <c r="G259" s="109" t="s">
        <v>407</v>
      </c>
      <c r="H259" s="109" t="s">
        <v>2999</v>
      </c>
      <c r="I259" s="159" t="s">
        <v>2990</v>
      </c>
      <c r="J259" s="109" t="s">
        <v>3008</v>
      </c>
      <c r="K259" s="109" t="s">
        <v>210</v>
      </c>
      <c r="L259" s="109" t="s">
        <v>437</v>
      </c>
      <c r="M259" s="109" t="s">
        <v>2018</v>
      </c>
      <c r="N259" s="142">
        <v>197</v>
      </c>
      <c r="O259" s="109" t="s">
        <v>208</v>
      </c>
      <c r="P259" s="140" t="s">
        <v>322</v>
      </c>
      <c r="Q259" s="108">
        <v>1050000</v>
      </c>
      <c r="R259" s="108"/>
      <c r="S259" s="108"/>
      <c r="T259" s="108"/>
      <c r="U259" s="108"/>
      <c r="V259" s="108"/>
      <c r="W259" s="108"/>
      <c r="X259" s="108"/>
      <c r="Y259" s="108"/>
      <c r="Z259" s="108"/>
      <c r="AA259" s="108">
        <v>700000</v>
      </c>
      <c r="AB259" s="105" t="s">
        <v>3087</v>
      </c>
      <c r="AC259" s="168">
        <v>44980</v>
      </c>
      <c r="AD259" s="259" t="s">
        <v>199</v>
      </c>
      <c r="AE259" s="102"/>
      <c r="AF259" s="114" t="s">
        <v>390</v>
      </c>
      <c r="AG259" s="114" t="s">
        <v>226</v>
      </c>
      <c r="AI259" s="1" t="s">
        <v>2967</v>
      </c>
    </row>
    <row r="260" spans="1:37">
      <c r="A260" s="103">
        <f t="shared" ref="A260:A268" si="11">A259+1</f>
        <v>74</v>
      </c>
      <c r="B260" s="272">
        <v>2</v>
      </c>
      <c r="C260" s="161">
        <v>44974</v>
      </c>
      <c r="D260" s="161">
        <v>44974</v>
      </c>
      <c r="E260" s="109" t="s">
        <v>205</v>
      </c>
      <c r="F260" s="109" t="s">
        <v>31</v>
      </c>
      <c r="G260" s="109" t="s">
        <v>407</v>
      </c>
      <c r="H260" s="109" t="s">
        <v>3001</v>
      </c>
      <c r="I260" s="159" t="s">
        <v>2992</v>
      </c>
      <c r="J260" s="109" t="s">
        <v>3010</v>
      </c>
      <c r="K260" s="109" t="s">
        <v>210</v>
      </c>
      <c r="L260" s="109" t="s">
        <v>437</v>
      </c>
      <c r="M260" s="109" t="s">
        <v>3015</v>
      </c>
      <c r="N260" s="142">
        <v>523</v>
      </c>
      <c r="O260" s="109" t="s">
        <v>208</v>
      </c>
      <c r="P260" s="140" t="s">
        <v>322</v>
      </c>
      <c r="Q260" s="108">
        <v>1850000</v>
      </c>
      <c r="R260" s="108"/>
      <c r="S260" s="108"/>
      <c r="T260" s="108"/>
      <c r="U260" s="108"/>
      <c r="V260" s="108"/>
      <c r="W260" s="108"/>
      <c r="X260" s="108"/>
      <c r="Y260" s="108"/>
      <c r="Z260" s="108"/>
      <c r="AA260" s="108">
        <v>1250000</v>
      </c>
      <c r="AB260" s="105" t="s">
        <v>3087</v>
      </c>
      <c r="AC260" s="168">
        <v>44980</v>
      </c>
      <c r="AD260" s="259" t="s">
        <v>199</v>
      </c>
      <c r="AE260" s="102"/>
      <c r="AF260" s="114" t="s">
        <v>390</v>
      </c>
      <c r="AG260" s="114" t="s">
        <v>226</v>
      </c>
      <c r="AI260" s="23" t="s">
        <v>2820</v>
      </c>
    </row>
    <row r="261" spans="1:37">
      <c r="A261" s="103">
        <f t="shared" si="11"/>
        <v>75</v>
      </c>
      <c r="B261" s="272">
        <v>3</v>
      </c>
      <c r="C261" s="161">
        <v>44974</v>
      </c>
      <c r="D261" s="161">
        <v>44974</v>
      </c>
      <c r="E261" s="109" t="s">
        <v>205</v>
      </c>
      <c r="F261" s="109" t="s">
        <v>31</v>
      </c>
      <c r="G261" s="109" t="s">
        <v>407</v>
      </c>
      <c r="H261" s="109" t="s">
        <v>3002</v>
      </c>
      <c r="I261" s="159" t="s">
        <v>2993</v>
      </c>
      <c r="J261" s="109" t="s">
        <v>3011</v>
      </c>
      <c r="K261" s="109" t="s">
        <v>210</v>
      </c>
      <c r="L261" s="109" t="s">
        <v>437</v>
      </c>
      <c r="M261" s="109" t="s">
        <v>3016</v>
      </c>
      <c r="N261" s="142">
        <v>334</v>
      </c>
      <c r="O261" s="109" t="s">
        <v>208</v>
      </c>
      <c r="P261" s="109" t="s">
        <v>322</v>
      </c>
      <c r="Q261" s="108">
        <v>1250000</v>
      </c>
      <c r="R261" s="108"/>
      <c r="S261" s="108"/>
      <c r="T261" s="108"/>
      <c r="U261" s="108"/>
      <c r="V261" s="108"/>
      <c r="W261" s="108"/>
      <c r="X261" s="108"/>
      <c r="Y261" s="108"/>
      <c r="Z261" s="108"/>
      <c r="AA261" s="108">
        <v>975000</v>
      </c>
      <c r="AB261" s="105" t="s">
        <v>3087</v>
      </c>
      <c r="AC261" s="168">
        <v>44980</v>
      </c>
      <c r="AD261" s="259" t="s">
        <v>199</v>
      </c>
      <c r="AE261" s="102"/>
      <c r="AF261" s="114" t="s">
        <v>390</v>
      </c>
      <c r="AG261" s="114" t="s">
        <v>226</v>
      </c>
      <c r="AI261" s="23" t="s">
        <v>3109</v>
      </c>
    </row>
    <row r="262" spans="1:37">
      <c r="A262" s="103">
        <f t="shared" si="11"/>
        <v>76</v>
      </c>
      <c r="B262" s="272">
        <v>4</v>
      </c>
      <c r="C262" s="161">
        <v>44974</v>
      </c>
      <c r="D262" s="161">
        <v>44974</v>
      </c>
      <c r="E262" s="109" t="s">
        <v>205</v>
      </c>
      <c r="F262" s="109" t="s">
        <v>31</v>
      </c>
      <c r="G262" s="109" t="s">
        <v>407</v>
      </c>
      <c r="H262" s="109" t="s">
        <v>3003</v>
      </c>
      <c r="I262" s="159" t="s">
        <v>2994</v>
      </c>
      <c r="J262" s="109" t="s">
        <v>3011</v>
      </c>
      <c r="K262" s="109" t="s">
        <v>210</v>
      </c>
      <c r="L262" s="109" t="s">
        <v>437</v>
      </c>
      <c r="M262" s="109" t="s">
        <v>3017</v>
      </c>
      <c r="N262" s="142">
        <v>358</v>
      </c>
      <c r="O262" s="109" t="s">
        <v>208</v>
      </c>
      <c r="P262" s="109" t="s">
        <v>322</v>
      </c>
      <c r="Q262" s="108">
        <v>1450000</v>
      </c>
      <c r="R262" s="108"/>
      <c r="S262" s="108"/>
      <c r="T262" s="108"/>
      <c r="U262" s="108"/>
      <c r="V262" s="108"/>
      <c r="W262" s="108"/>
      <c r="X262" s="108"/>
      <c r="Y262" s="108"/>
      <c r="Z262" s="108"/>
      <c r="AA262" s="108">
        <v>1025000</v>
      </c>
      <c r="AB262" s="105" t="s">
        <v>3087</v>
      </c>
      <c r="AC262" s="168">
        <v>44980</v>
      </c>
      <c r="AD262" s="259" t="s">
        <v>199</v>
      </c>
      <c r="AE262" s="102"/>
      <c r="AF262" s="114" t="s">
        <v>390</v>
      </c>
      <c r="AG262" s="114" t="s">
        <v>226</v>
      </c>
      <c r="AI262" s="23" t="s">
        <v>3108</v>
      </c>
    </row>
    <row r="263" spans="1:37">
      <c r="A263" s="103">
        <f t="shared" si="11"/>
        <v>77</v>
      </c>
      <c r="B263" s="272">
        <v>5</v>
      </c>
      <c r="C263" s="161">
        <v>44974</v>
      </c>
      <c r="D263" s="161">
        <v>44974</v>
      </c>
      <c r="E263" s="109" t="s">
        <v>205</v>
      </c>
      <c r="F263" s="109" t="s">
        <v>31</v>
      </c>
      <c r="G263" s="109" t="s">
        <v>407</v>
      </c>
      <c r="H263" s="109" t="s">
        <v>3004</v>
      </c>
      <c r="I263" s="159" t="s">
        <v>2995</v>
      </c>
      <c r="J263" s="109" t="s">
        <v>3011</v>
      </c>
      <c r="K263" s="109" t="s">
        <v>210</v>
      </c>
      <c r="L263" s="109" t="s">
        <v>437</v>
      </c>
      <c r="M263" s="109" t="s">
        <v>217</v>
      </c>
      <c r="N263" s="142">
        <v>450</v>
      </c>
      <c r="O263" s="109" t="s">
        <v>208</v>
      </c>
      <c r="P263" s="109" t="s">
        <v>322</v>
      </c>
      <c r="Q263" s="108">
        <v>1650000</v>
      </c>
      <c r="R263" s="108"/>
      <c r="S263" s="108"/>
      <c r="T263" s="108"/>
      <c r="U263" s="108"/>
      <c r="V263" s="108"/>
      <c r="W263" s="108"/>
      <c r="X263" s="108"/>
      <c r="Y263" s="108"/>
      <c r="Z263" s="108"/>
      <c r="AA263" s="108">
        <v>1175000</v>
      </c>
      <c r="AB263" s="105" t="s">
        <v>3087</v>
      </c>
      <c r="AC263" s="168">
        <v>44980</v>
      </c>
      <c r="AD263" s="259" t="s">
        <v>199</v>
      </c>
      <c r="AE263" s="102"/>
      <c r="AF263" s="114" t="s">
        <v>390</v>
      </c>
      <c r="AG263" s="114" t="s">
        <v>226</v>
      </c>
      <c r="AI263" s="23" t="s">
        <v>2821</v>
      </c>
    </row>
    <row r="264" spans="1:37">
      <c r="A264" s="103">
        <f t="shared" si="11"/>
        <v>78</v>
      </c>
      <c r="B264" s="272">
        <v>6</v>
      </c>
      <c r="C264" s="161">
        <v>44974</v>
      </c>
      <c r="D264" s="161">
        <v>44974</v>
      </c>
      <c r="E264" s="109" t="s">
        <v>205</v>
      </c>
      <c r="F264" s="109" t="s">
        <v>31</v>
      </c>
      <c r="G264" s="109" t="s">
        <v>407</v>
      </c>
      <c r="H264" s="109" t="s">
        <v>3005</v>
      </c>
      <c r="I264" s="159" t="s">
        <v>2996</v>
      </c>
      <c r="J264" s="109" t="s">
        <v>3012</v>
      </c>
      <c r="K264" s="109" t="s">
        <v>210</v>
      </c>
      <c r="L264" s="109" t="s">
        <v>437</v>
      </c>
      <c r="M264" s="140" t="s">
        <v>3018</v>
      </c>
      <c r="N264" s="142">
        <v>551</v>
      </c>
      <c r="O264" s="109" t="s">
        <v>208</v>
      </c>
      <c r="P264" s="109" t="s">
        <v>322</v>
      </c>
      <c r="Q264" s="108">
        <v>1800000</v>
      </c>
      <c r="R264" s="108"/>
      <c r="S264" s="108"/>
      <c r="T264" s="108"/>
      <c r="U264" s="108"/>
      <c r="V264" s="108"/>
      <c r="W264" s="108"/>
      <c r="X264" s="108"/>
      <c r="Y264" s="108"/>
      <c r="Z264" s="108"/>
      <c r="AA264" s="108">
        <v>1225000</v>
      </c>
      <c r="AB264" s="105" t="s">
        <v>3087</v>
      </c>
      <c r="AC264" s="168">
        <v>44980</v>
      </c>
      <c r="AD264" s="259" t="s">
        <v>199</v>
      </c>
      <c r="AE264" s="102"/>
      <c r="AF264" s="114" t="s">
        <v>390</v>
      </c>
      <c r="AG264" s="114" t="s">
        <v>226</v>
      </c>
      <c r="AI264" s="23" t="s">
        <v>2840</v>
      </c>
    </row>
    <row r="265" spans="1:37">
      <c r="A265" s="103">
        <f t="shared" si="11"/>
        <v>79</v>
      </c>
      <c r="B265" s="272">
        <v>7</v>
      </c>
      <c r="C265" s="161">
        <v>44974</v>
      </c>
      <c r="D265" s="161">
        <v>44974</v>
      </c>
      <c r="E265" s="109" t="s">
        <v>205</v>
      </c>
      <c r="F265" s="109" t="s">
        <v>31</v>
      </c>
      <c r="G265" s="109" t="s">
        <v>407</v>
      </c>
      <c r="H265" s="109" t="s">
        <v>3006</v>
      </c>
      <c r="I265" s="159" t="s">
        <v>2997</v>
      </c>
      <c r="J265" s="109" t="s">
        <v>3008</v>
      </c>
      <c r="K265" s="109" t="s">
        <v>210</v>
      </c>
      <c r="L265" s="109" t="s">
        <v>437</v>
      </c>
      <c r="M265" s="109" t="s">
        <v>3019</v>
      </c>
      <c r="N265" s="142">
        <v>112</v>
      </c>
      <c r="O265" s="109" t="s">
        <v>208</v>
      </c>
      <c r="P265" s="140" t="s">
        <v>322</v>
      </c>
      <c r="Q265" s="108">
        <v>800000</v>
      </c>
      <c r="R265" s="108"/>
      <c r="S265" s="108"/>
      <c r="T265" s="108"/>
      <c r="U265" s="108"/>
      <c r="V265" s="108"/>
      <c r="W265" s="108"/>
      <c r="X265" s="108"/>
      <c r="Y265" s="108"/>
      <c r="Z265" s="108"/>
      <c r="AA265" s="108">
        <v>375000</v>
      </c>
      <c r="AB265" s="105" t="s">
        <v>3087</v>
      </c>
      <c r="AC265" s="168">
        <v>44980</v>
      </c>
      <c r="AD265" s="259" t="s">
        <v>199</v>
      </c>
      <c r="AE265" s="102"/>
      <c r="AF265" s="114" t="s">
        <v>390</v>
      </c>
      <c r="AG265" s="114" t="s">
        <v>226</v>
      </c>
      <c r="AI265" s="1" t="s">
        <v>2967</v>
      </c>
    </row>
    <row r="266" spans="1:37">
      <c r="A266" s="103">
        <f t="shared" si="11"/>
        <v>80</v>
      </c>
      <c r="B266" s="272">
        <v>8</v>
      </c>
      <c r="C266" s="161">
        <v>44974</v>
      </c>
      <c r="D266" s="161">
        <v>44976</v>
      </c>
      <c r="E266" s="109" t="s">
        <v>205</v>
      </c>
      <c r="F266" s="109" t="s">
        <v>31</v>
      </c>
      <c r="G266" s="109" t="s">
        <v>212</v>
      </c>
      <c r="H266" s="140" t="s">
        <v>3021</v>
      </c>
      <c r="I266" s="158" t="s">
        <v>3020</v>
      </c>
      <c r="J266" s="109" t="s">
        <v>3022</v>
      </c>
      <c r="K266" s="109" t="s">
        <v>213</v>
      </c>
      <c r="L266" s="140" t="s">
        <v>2630</v>
      </c>
      <c r="M266" s="140" t="s">
        <v>3023</v>
      </c>
      <c r="N266" s="142">
        <v>720</v>
      </c>
      <c r="O266" s="109" t="s">
        <v>208</v>
      </c>
      <c r="P266" s="140" t="s">
        <v>3024</v>
      </c>
      <c r="Q266" s="108">
        <v>2800000</v>
      </c>
      <c r="R266" s="108"/>
      <c r="S266" s="108"/>
      <c r="T266" s="108"/>
      <c r="U266" s="108"/>
      <c r="V266" s="108"/>
      <c r="W266" s="108"/>
      <c r="X266" s="108"/>
      <c r="Y266" s="108"/>
      <c r="Z266" s="108"/>
      <c r="AA266" s="108">
        <v>1500000</v>
      </c>
      <c r="AB266" s="105" t="s">
        <v>3087</v>
      </c>
      <c r="AC266" s="168">
        <v>44980</v>
      </c>
      <c r="AD266" s="259" t="s">
        <v>199</v>
      </c>
      <c r="AE266" s="102"/>
      <c r="AF266" s="114" t="s">
        <v>390</v>
      </c>
      <c r="AG266" s="114" t="s">
        <v>226</v>
      </c>
      <c r="AI266" s="1" t="s">
        <v>2967</v>
      </c>
      <c r="AJ266" s="18" t="s">
        <v>3123</v>
      </c>
      <c r="AK266" s="18" t="s">
        <v>3124</v>
      </c>
    </row>
    <row r="267" spans="1:37">
      <c r="A267" s="103">
        <f t="shared" si="11"/>
        <v>81</v>
      </c>
      <c r="B267" s="272">
        <v>9</v>
      </c>
      <c r="C267" s="161">
        <v>44974</v>
      </c>
      <c r="D267" s="161">
        <v>44977</v>
      </c>
      <c r="E267" s="109" t="s">
        <v>205</v>
      </c>
      <c r="F267" s="109" t="s">
        <v>29</v>
      </c>
      <c r="G267" s="109" t="s">
        <v>215</v>
      </c>
      <c r="H267" s="140" t="s">
        <v>3081</v>
      </c>
      <c r="I267" s="158" t="s">
        <v>3080</v>
      </c>
      <c r="J267" s="109" t="s">
        <v>3082</v>
      </c>
      <c r="K267" s="109" t="s">
        <v>206</v>
      </c>
      <c r="L267" s="109" t="s">
        <v>210</v>
      </c>
      <c r="M267" s="109" t="s">
        <v>207</v>
      </c>
      <c r="N267" s="142">
        <v>40</v>
      </c>
      <c r="O267" s="109" t="s">
        <v>208</v>
      </c>
      <c r="P267" s="140" t="s">
        <v>3083</v>
      </c>
      <c r="Q267" s="108">
        <v>270000</v>
      </c>
      <c r="R267" s="108"/>
      <c r="S267" s="108"/>
      <c r="T267" s="108"/>
      <c r="U267" s="108"/>
      <c r="V267" s="108"/>
      <c r="W267" s="108"/>
      <c r="X267" s="108"/>
      <c r="Y267" s="108"/>
      <c r="Z267" s="108"/>
      <c r="AA267" s="108">
        <v>125000</v>
      </c>
      <c r="AB267" s="105" t="s">
        <v>3087</v>
      </c>
      <c r="AC267" s="168">
        <v>44980</v>
      </c>
      <c r="AD267" s="259" t="s">
        <v>199</v>
      </c>
      <c r="AE267" s="102"/>
      <c r="AF267" s="114" t="s">
        <v>390</v>
      </c>
      <c r="AG267" s="114" t="s">
        <v>218</v>
      </c>
      <c r="AI267" s="1"/>
    </row>
    <row r="268" spans="1:37">
      <c r="A268" s="103">
        <f t="shared" si="11"/>
        <v>82</v>
      </c>
      <c r="B268" s="272">
        <v>10</v>
      </c>
      <c r="C268" s="161">
        <v>44974</v>
      </c>
      <c r="D268" s="161">
        <v>44977</v>
      </c>
      <c r="E268" s="109" t="s">
        <v>205</v>
      </c>
      <c r="F268" s="109" t="s">
        <v>29</v>
      </c>
      <c r="G268" s="109" t="s">
        <v>215</v>
      </c>
      <c r="H268" s="140" t="s">
        <v>3085</v>
      </c>
      <c r="I268" s="158" t="s">
        <v>3084</v>
      </c>
      <c r="J268" s="109" t="s">
        <v>3086</v>
      </c>
      <c r="K268" s="109" t="s">
        <v>223</v>
      </c>
      <c r="L268" s="140" t="s">
        <v>283</v>
      </c>
      <c r="M268" s="109" t="s">
        <v>207</v>
      </c>
      <c r="N268" s="142">
        <v>45</v>
      </c>
      <c r="O268" s="109" t="s">
        <v>208</v>
      </c>
      <c r="P268" s="140" t="s">
        <v>1343</v>
      </c>
      <c r="Q268" s="108">
        <v>450000</v>
      </c>
      <c r="R268" s="108"/>
      <c r="S268" s="108"/>
      <c r="T268" s="108"/>
      <c r="U268" s="108"/>
      <c r="V268" s="108"/>
      <c r="W268" s="108"/>
      <c r="X268" s="108"/>
      <c r="Y268" s="108"/>
      <c r="Z268" s="108"/>
      <c r="AA268" s="108">
        <v>225000</v>
      </c>
      <c r="AB268" s="105" t="s">
        <v>3087</v>
      </c>
      <c r="AC268" s="168">
        <v>44980</v>
      </c>
      <c r="AD268" s="259" t="s">
        <v>199</v>
      </c>
      <c r="AE268" s="102"/>
      <c r="AF268" s="114" t="s">
        <v>390</v>
      </c>
      <c r="AG268" s="114" t="s">
        <v>218</v>
      </c>
      <c r="AI268" s="1"/>
    </row>
    <row r="269" spans="1:37">
      <c r="A269" s="103"/>
      <c r="B269" s="272"/>
      <c r="C269" s="119" t="s">
        <v>30</v>
      </c>
      <c r="D269" s="109"/>
      <c r="E269" s="109"/>
      <c r="F269" s="109"/>
      <c r="G269" s="109"/>
      <c r="H269" s="109"/>
      <c r="I269" s="109"/>
      <c r="J269" s="109"/>
      <c r="K269" s="109"/>
      <c r="L269" s="109"/>
      <c r="M269" s="109"/>
      <c r="N269" s="142"/>
      <c r="O269" s="109"/>
      <c r="P269" s="109"/>
      <c r="Q269" s="268">
        <f>SUM(Q259:Q268)</f>
        <v>13370000</v>
      </c>
      <c r="R269" s="109"/>
      <c r="S269" s="109"/>
      <c r="T269" s="109"/>
      <c r="U269" s="109"/>
      <c r="V269" s="109"/>
      <c r="W269" s="109"/>
      <c r="X269" s="109"/>
      <c r="Y269" s="109"/>
      <c r="Z269" s="109"/>
      <c r="AA269" s="268">
        <f>SUM(AA259:AA268)</f>
        <v>8575000</v>
      </c>
      <c r="AB269" s="109"/>
      <c r="AC269" s="103"/>
      <c r="AD269" s="103"/>
      <c r="AE269" s="102"/>
      <c r="AF269" s="102"/>
      <c r="AG269" s="102"/>
      <c r="AI269" s="1"/>
    </row>
    <row r="270" spans="1:37">
      <c r="A270" s="103">
        <f>A268+1</f>
        <v>83</v>
      </c>
      <c r="B270" s="103">
        <v>1</v>
      </c>
      <c r="C270" s="161">
        <v>44977</v>
      </c>
      <c r="D270" s="161">
        <v>44977</v>
      </c>
      <c r="E270" s="109" t="s">
        <v>205</v>
      </c>
      <c r="F270" s="109" t="s">
        <v>31</v>
      </c>
      <c r="G270" s="109" t="s">
        <v>215</v>
      </c>
      <c r="H270" s="140" t="s">
        <v>3137</v>
      </c>
      <c r="I270" s="158" t="s">
        <v>3136</v>
      </c>
      <c r="J270" s="114" t="s">
        <v>3140</v>
      </c>
      <c r="K270" s="114" t="s">
        <v>206</v>
      </c>
      <c r="L270" s="102" t="s">
        <v>211</v>
      </c>
      <c r="M270" s="114" t="s">
        <v>210</v>
      </c>
      <c r="N270" s="103">
        <v>40</v>
      </c>
      <c r="O270" s="114" t="s">
        <v>208</v>
      </c>
      <c r="P270" s="114" t="s">
        <v>3141</v>
      </c>
      <c r="Q270" s="108">
        <v>300000</v>
      </c>
      <c r="R270" s="108"/>
      <c r="S270" s="108"/>
      <c r="T270" s="108"/>
      <c r="U270" s="108"/>
      <c r="V270" s="108"/>
      <c r="W270" s="108"/>
      <c r="X270" s="108"/>
      <c r="Y270" s="108"/>
      <c r="Z270" s="108"/>
      <c r="AA270" s="108">
        <v>250000</v>
      </c>
      <c r="AB270" s="105" t="s">
        <v>3142</v>
      </c>
      <c r="AC270" s="168">
        <v>44980</v>
      </c>
      <c r="AD270" s="259" t="s">
        <v>199</v>
      </c>
      <c r="AE270" s="102"/>
      <c r="AF270" s="114" t="s">
        <v>390</v>
      </c>
      <c r="AG270" s="114" t="s">
        <v>218</v>
      </c>
      <c r="AI270" s="23" t="s">
        <v>2840</v>
      </c>
    </row>
    <row r="271" spans="1:37">
      <c r="A271" s="103">
        <f>A270+1</f>
        <v>84</v>
      </c>
      <c r="B271" s="103">
        <v>2</v>
      </c>
      <c r="C271" s="161">
        <v>44977</v>
      </c>
      <c r="D271" s="161">
        <v>44977</v>
      </c>
      <c r="E271" s="109" t="s">
        <v>205</v>
      </c>
      <c r="F271" s="109" t="s">
        <v>29</v>
      </c>
      <c r="G271" s="109" t="s">
        <v>215</v>
      </c>
      <c r="H271" s="140" t="s">
        <v>3139</v>
      </c>
      <c r="I271" s="158" t="s">
        <v>3138</v>
      </c>
      <c r="J271" s="114" t="s">
        <v>3140</v>
      </c>
      <c r="K271" s="114" t="s">
        <v>206</v>
      </c>
      <c r="L271" s="114" t="s">
        <v>210</v>
      </c>
      <c r="M271" s="102" t="s">
        <v>211</v>
      </c>
      <c r="N271" s="103">
        <v>40</v>
      </c>
      <c r="O271" s="114" t="s">
        <v>208</v>
      </c>
      <c r="P271" s="114" t="s">
        <v>3141</v>
      </c>
      <c r="Q271" s="108">
        <v>300000</v>
      </c>
      <c r="R271" s="108"/>
      <c r="S271" s="108"/>
      <c r="T271" s="108"/>
      <c r="U271" s="108"/>
      <c r="V271" s="108"/>
      <c r="W271" s="108"/>
      <c r="X271" s="108"/>
      <c r="Y271" s="108"/>
      <c r="Z271" s="108"/>
      <c r="AA271" s="108">
        <v>0</v>
      </c>
      <c r="AB271" s="105" t="s">
        <v>3142</v>
      </c>
      <c r="AC271" s="168">
        <v>44980</v>
      </c>
      <c r="AD271" s="259" t="s">
        <v>199</v>
      </c>
      <c r="AE271" s="102"/>
      <c r="AF271" s="114" t="s">
        <v>390</v>
      </c>
      <c r="AG271" s="114" t="s">
        <v>218</v>
      </c>
      <c r="AI271" s="1"/>
    </row>
    <row r="272" spans="1:37">
      <c r="A272" s="103"/>
      <c r="B272" s="103"/>
      <c r="C272" s="119" t="s">
        <v>30</v>
      </c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3"/>
      <c r="O272" s="102"/>
      <c r="P272" s="102"/>
      <c r="Q272" s="117">
        <f>SUM(Q270:Q271)</f>
        <v>600000</v>
      </c>
      <c r="R272" s="102"/>
      <c r="S272" s="102"/>
      <c r="T272" s="102"/>
      <c r="U272" s="102"/>
      <c r="V272" s="102"/>
      <c r="W272" s="102"/>
      <c r="X272" s="102"/>
      <c r="Y272" s="102"/>
      <c r="Z272" s="102"/>
      <c r="AA272" s="117">
        <f>SUM(AA270:AA271)</f>
        <v>250000</v>
      </c>
      <c r="AB272" s="102"/>
      <c r="AC272" s="103"/>
      <c r="AD272" s="103"/>
      <c r="AE272" s="102"/>
      <c r="AF272" s="102"/>
      <c r="AG272" s="102"/>
      <c r="AI272" s="1"/>
    </row>
    <row r="273" spans="1:37">
      <c r="A273" s="103">
        <f>A271+1</f>
        <v>85</v>
      </c>
      <c r="B273" s="103">
        <v>1</v>
      </c>
      <c r="C273" s="115">
        <v>44980</v>
      </c>
      <c r="D273" s="115">
        <v>44981</v>
      </c>
      <c r="E273" s="102" t="s">
        <v>205</v>
      </c>
      <c r="F273" s="102" t="s">
        <v>29</v>
      </c>
      <c r="G273" s="114" t="s">
        <v>3146</v>
      </c>
      <c r="H273" s="140" t="s">
        <v>3145</v>
      </c>
      <c r="I273" s="158" t="s">
        <v>3144</v>
      </c>
      <c r="J273" s="102" t="s">
        <v>3147</v>
      </c>
      <c r="K273" s="102" t="s">
        <v>213</v>
      </c>
      <c r="L273" s="102" t="s">
        <v>1514</v>
      </c>
      <c r="M273" s="102" t="s">
        <v>207</v>
      </c>
      <c r="N273" s="103">
        <v>98</v>
      </c>
      <c r="O273" s="102" t="s">
        <v>208</v>
      </c>
      <c r="P273" s="114" t="s">
        <v>3148</v>
      </c>
      <c r="Q273" s="108">
        <v>650000</v>
      </c>
      <c r="R273" s="108"/>
      <c r="S273" s="108"/>
      <c r="T273" s="108"/>
      <c r="U273" s="108"/>
      <c r="V273" s="108"/>
      <c r="W273" s="108"/>
      <c r="X273" s="108"/>
      <c r="Y273" s="108"/>
      <c r="Z273" s="108"/>
      <c r="AA273" s="108">
        <v>225000</v>
      </c>
      <c r="AB273" s="105" t="s">
        <v>3323</v>
      </c>
      <c r="AC273" s="168">
        <v>44986</v>
      </c>
      <c r="AD273" s="259" t="s">
        <v>199</v>
      </c>
      <c r="AE273" s="102"/>
      <c r="AF273" s="114" t="s">
        <v>390</v>
      </c>
      <c r="AG273" s="114" t="s">
        <v>218</v>
      </c>
      <c r="AI273" s="1" t="s">
        <v>2820</v>
      </c>
      <c r="AJ273" t="s">
        <v>2821</v>
      </c>
    </row>
    <row r="274" spans="1:37">
      <c r="A274" s="103">
        <f>A273+1</f>
        <v>86</v>
      </c>
      <c r="B274" s="103">
        <v>2</v>
      </c>
      <c r="C274" s="115">
        <v>44980</v>
      </c>
      <c r="D274" s="115">
        <v>44981</v>
      </c>
      <c r="E274" s="102" t="s">
        <v>205</v>
      </c>
      <c r="F274" s="102" t="s">
        <v>31</v>
      </c>
      <c r="G274" s="114" t="s">
        <v>212</v>
      </c>
      <c r="H274" s="140" t="s">
        <v>3287</v>
      </c>
      <c r="I274" s="158" t="s">
        <v>3288</v>
      </c>
      <c r="J274" s="102" t="s">
        <v>3289</v>
      </c>
      <c r="K274" s="102" t="s">
        <v>206</v>
      </c>
      <c r="L274" s="114" t="s">
        <v>211</v>
      </c>
      <c r="M274" s="102" t="s">
        <v>206</v>
      </c>
      <c r="N274" s="103">
        <v>40</v>
      </c>
      <c r="O274" s="102" t="s">
        <v>208</v>
      </c>
      <c r="P274" s="114" t="s">
        <v>3290</v>
      </c>
      <c r="Q274" s="108">
        <v>300000</v>
      </c>
      <c r="R274" s="108"/>
      <c r="S274" s="108"/>
      <c r="T274" s="108"/>
      <c r="U274" s="108"/>
      <c r="V274" s="108"/>
      <c r="W274" s="108"/>
      <c r="X274" s="108"/>
      <c r="Y274" s="108"/>
      <c r="Z274" s="108"/>
      <c r="AA274" s="108">
        <v>125000</v>
      </c>
      <c r="AB274" s="105" t="s">
        <v>3323</v>
      </c>
      <c r="AC274" s="168">
        <v>44986</v>
      </c>
      <c r="AD274" s="259" t="s">
        <v>199</v>
      </c>
      <c r="AE274" s="102"/>
      <c r="AF274" s="114" t="s">
        <v>390</v>
      </c>
      <c r="AG274" s="114" t="s">
        <v>218</v>
      </c>
      <c r="AI274" s="1" t="s">
        <v>2821</v>
      </c>
      <c r="AJ274" t="s">
        <v>2820</v>
      </c>
    </row>
    <row r="275" spans="1:37">
      <c r="A275" s="103"/>
      <c r="B275" s="103"/>
      <c r="C275" s="119" t="s">
        <v>30</v>
      </c>
      <c r="D275" s="102"/>
      <c r="E275" s="102"/>
      <c r="F275" s="102"/>
      <c r="G275" s="102"/>
      <c r="H275" s="109"/>
      <c r="I275" s="102"/>
      <c r="J275" s="102"/>
      <c r="K275" s="102"/>
      <c r="L275" s="102"/>
      <c r="M275" s="102"/>
      <c r="N275" s="103"/>
      <c r="O275" s="102"/>
      <c r="P275" s="102"/>
      <c r="Q275" s="117">
        <f>SUM(Q273:Q274)</f>
        <v>950000</v>
      </c>
      <c r="R275" s="102"/>
      <c r="S275" s="102"/>
      <c r="T275" s="102"/>
      <c r="U275" s="102"/>
      <c r="V275" s="102"/>
      <c r="W275" s="102"/>
      <c r="X275" s="102"/>
      <c r="Y275" s="102"/>
      <c r="Z275" s="102"/>
      <c r="AA275" s="117">
        <f>SUM(AA273:AA274)</f>
        <v>350000</v>
      </c>
      <c r="AB275" s="102"/>
      <c r="AC275" s="103"/>
      <c r="AD275" s="103"/>
      <c r="AE275" s="102"/>
      <c r="AF275" s="102"/>
      <c r="AG275" s="102"/>
      <c r="AI275" s="1"/>
    </row>
    <row r="276" spans="1:37">
      <c r="A276" s="103">
        <f>A274+1</f>
        <v>87</v>
      </c>
      <c r="B276" s="103">
        <v>1</v>
      </c>
      <c r="C276" s="115">
        <v>44981</v>
      </c>
      <c r="D276" s="115">
        <v>44984</v>
      </c>
      <c r="E276" s="102" t="s">
        <v>205</v>
      </c>
      <c r="F276" s="102" t="s">
        <v>29</v>
      </c>
      <c r="G276" s="114" t="s">
        <v>2427</v>
      </c>
      <c r="H276" s="140" t="s">
        <v>3150</v>
      </c>
      <c r="I276" s="158" t="s">
        <v>3149</v>
      </c>
      <c r="J276" s="102" t="s">
        <v>3151</v>
      </c>
      <c r="K276" s="102" t="s">
        <v>216</v>
      </c>
      <c r="L276" s="102" t="s">
        <v>216</v>
      </c>
      <c r="M276" s="102" t="s">
        <v>207</v>
      </c>
      <c r="N276" s="103">
        <v>45</v>
      </c>
      <c r="O276" s="102" t="s">
        <v>208</v>
      </c>
      <c r="P276" s="114" t="s">
        <v>2726</v>
      </c>
      <c r="Q276" s="108">
        <v>300000</v>
      </c>
      <c r="R276" s="108"/>
      <c r="S276" s="108"/>
      <c r="T276" s="108"/>
      <c r="U276" s="108"/>
      <c r="V276" s="108"/>
      <c r="W276" s="108"/>
      <c r="X276" s="108"/>
      <c r="Y276" s="108"/>
      <c r="Z276" s="108"/>
      <c r="AA276" s="108">
        <v>175000</v>
      </c>
      <c r="AB276" s="105" t="s">
        <v>3396</v>
      </c>
      <c r="AC276" s="168">
        <v>44986</v>
      </c>
      <c r="AD276" s="259" t="s">
        <v>199</v>
      </c>
      <c r="AE276" s="102"/>
      <c r="AF276" s="114" t="s">
        <v>390</v>
      </c>
      <c r="AG276" s="114" t="s">
        <v>218</v>
      </c>
      <c r="AI276" s="23" t="s">
        <v>2840</v>
      </c>
      <c r="AJ276" s="18"/>
    </row>
    <row r="277" spans="1:37">
      <c r="A277" s="103">
        <f>A276+1</f>
        <v>88</v>
      </c>
      <c r="B277" s="103">
        <v>2</v>
      </c>
      <c r="C277" s="115">
        <v>44981</v>
      </c>
      <c r="D277" s="115">
        <v>44984</v>
      </c>
      <c r="E277" s="102" t="s">
        <v>205</v>
      </c>
      <c r="F277" s="102" t="s">
        <v>31</v>
      </c>
      <c r="G277" s="102" t="s">
        <v>215</v>
      </c>
      <c r="H277" s="109" t="s">
        <v>3258</v>
      </c>
      <c r="I277" s="159" t="s">
        <v>3260</v>
      </c>
      <c r="J277" s="102" t="s">
        <v>3262</v>
      </c>
      <c r="K277" s="102" t="s">
        <v>206</v>
      </c>
      <c r="L277" s="102" t="s">
        <v>314</v>
      </c>
      <c r="M277" s="102" t="s">
        <v>1514</v>
      </c>
      <c r="N277" s="103">
        <v>98</v>
      </c>
      <c r="O277" s="102" t="s">
        <v>208</v>
      </c>
      <c r="P277" s="114" t="s">
        <v>1567</v>
      </c>
      <c r="Q277" s="108">
        <v>650000</v>
      </c>
      <c r="R277" s="108"/>
      <c r="S277" s="108"/>
      <c r="T277" s="108"/>
      <c r="U277" s="108"/>
      <c r="V277" s="108"/>
      <c r="W277" s="108"/>
      <c r="X277" s="108"/>
      <c r="Y277" s="108"/>
      <c r="Z277" s="108"/>
      <c r="AA277" s="108">
        <v>300000</v>
      </c>
      <c r="AB277" s="105" t="s">
        <v>3396</v>
      </c>
      <c r="AC277" s="168">
        <v>44986</v>
      </c>
      <c r="AD277" s="259" t="s">
        <v>199</v>
      </c>
      <c r="AE277" s="102"/>
      <c r="AF277" s="114" t="s">
        <v>390</v>
      </c>
      <c r="AG277" s="114" t="s">
        <v>226</v>
      </c>
      <c r="AI277" s="23" t="s">
        <v>2820</v>
      </c>
      <c r="AJ277" s="18" t="s">
        <v>3444</v>
      </c>
    </row>
    <row r="278" spans="1:37">
      <c r="A278" s="103">
        <f>A277+1</f>
        <v>89</v>
      </c>
      <c r="B278" s="103">
        <v>3</v>
      </c>
      <c r="C278" s="115">
        <v>44981</v>
      </c>
      <c r="D278" s="115">
        <v>44984</v>
      </c>
      <c r="E278" s="102" t="s">
        <v>205</v>
      </c>
      <c r="F278" s="102" t="s">
        <v>31</v>
      </c>
      <c r="G278" s="102" t="s">
        <v>215</v>
      </c>
      <c r="H278" s="109" t="s">
        <v>3311</v>
      </c>
      <c r="I278" s="159" t="s">
        <v>3309</v>
      </c>
      <c r="J278" s="102" t="s">
        <v>3313</v>
      </c>
      <c r="K278" s="102" t="s">
        <v>216</v>
      </c>
      <c r="L278" s="114" t="s">
        <v>314</v>
      </c>
      <c r="M278" s="114" t="s">
        <v>2079</v>
      </c>
      <c r="N278" s="103">
        <v>96</v>
      </c>
      <c r="O278" s="114" t="s">
        <v>208</v>
      </c>
      <c r="P278" s="114" t="s">
        <v>3314</v>
      </c>
      <c r="Q278" s="108">
        <v>800000</v>
      </c>
      <c r="R278" s="108"/>
      <c r="S278" s="108"/>
      <c r="T278" s="108"/>
      <c r="U278" s="108"/>
      <c r="V278" s="108"/>
      <c r="W278" s="108"/>
      <c r="X278" s="108"/>
      <c r="Y278" s="108"/>
      <c r="Z278" s="108"/>
      <c r="AA278" s="108">
        <v>600000</v>
      </c>
      <c r="AB278" s="105" t="s">
        <v>3396</v>
      </c>
      <c r="AC278" s="168">
        <v>44986</v>
      </c>
      <c r="AD278" s="259" t="s">
        <v>199</v>
      </c>
      <c r="AE278" s="102"/>
      <c r="AF278" s="114" t="s">
        <v>390</v>
      </c>
      <c r="AG278" s="114" t="s">
        <v>226</v>
      </c>
      <c r="AI278" s="23" t="s">
        <v>2821</v>
      </c>
      <c r="AJ278" s="18" t="s">
        <v>3444</v>
      </c>
    </row>
    <row r="279" spans="1:37">
      <c r="A279" s="103">
        <f>A278+1</f>
        <v>90</v>
      </c>
      <c r="B279" s="103">
        <v>4</v>
      </c>
      <c r="C279" s="115">
        <v>44981</v>
      </c>
      <c r="D279" s="115">
        <v>44984</v>
      </c>
      <c r="E279" s="102" t="s">
        <v>205</v>
      </c>
      <c r="F279" s="102" t="s">
        <v>29</v>
      </c>
      <c r="G279" s="114" t="s">
        <v>215</v>
      </c>
      <c r="H279" s="140" t="s">
        <v>3378</v>
      </c>
      <c r="I279" s="158" t="s">
        <v>3377</v>
      </c>
      <c r="J279" s="102" t="s">
        <v>3379</v>
      </c>
      <c r="K279" s="102" t="s">
        <v>216</v>
      </c>
      <c r="L279" s="114" t="s">
        <v>2079</v>
      </c>
      <c r="M279" s="102" t="s">
        <v>223</v>
      </c>
      <c r="N279" s="103">
        <v>61</v>
      </c>
      <c r="O279" s="114" t="s">
        <v>208</v>
      </c>
      <c r="P279" s="114" t="s">
        <v>3314</v>
      </c>
      <c r="Q279" s="108">
        <v>650000</v>
      </c>
      <c r="R279" s="108"/>
      <c r="S279" s="108"/>
      <c r="T279" s="108"/>
      <c r="U279" s="108"/>
      <c r="V279" s="108"/>
      <c r="W279" s="108"/>
      <c r="X279" s="108"/>
      <c r="Y279" s="108"/>
      <c r="Z279" s="108"/>
      <c r="AA279" s="108">
        <v>0</v>
      </c>
      <c r="AB279" s="105" t="s">
        <v>3396</v>
      </c>
      <c r="AC279" s="168">
        <v>44986</v>
      </c>
      <c r="AD279" s="259" t="s">
        <v>199</v>
      </c>
      <c r="AE279" s="102"/>
      <c r="AF279" s="114" t="s">
        <v>390</v>
      </c>
      <c r="AG279" s="114" t="s">
        <v>218</v>
      </c>
      <c r="AI279" s="23" t="s">
        <v>275</v>
      </c>
    </row>
    <row r="280" spans="1:37">
      <c r="A280" s="103">
        <f>A279+1</f>
        <v>91</v>
      </c>
      <c r="B280" s="103">
        <v>5</v>
      </c>
      <c r="C280" s="115">
        <v>44981</v>
      </c>
      <c r="D280" s="115">
        <v>44984</v>
      </c>
      <c r="E280" s="102" t="s">
        <v>205</v>
      </c>
      <c r="F280" s="102" t="s">
        <v>31</v>
      </c>
      <c r="G280" s="102" t="s">
        <v>215</v>
      </c>
      <c r="H280" s="109" t="s">
        <v>3312</v>
      </c>
      <c r="I280" s="159" t="s">
        <v>3310</v>
      </c>
      <c r="J280" s="102" t="s">
        <v>3313</v>
      </c>
      <c r="K280" s="102" t="s">
        <v>216</v>
      </c>
      <c r="L280" s="114" t="s">
        <v>314</v>
      </c>
      <c r="M280" s="114" t="s">
        <v>2079</v>
      </c>
      <c r="N280" s="103">
        <v>96</v>
      </c>
      <c r="O280" s="114" t="s">
        <v>208</v>
      </c>
      <c r="P280" s="114" t="s">
        <v>3314</v>
      </c>
      <c r="Q280" s="108">
        <v>800000</v>
      </c>
      <c r="R280" s="108"/>
      <c r="S280" s="108"/>
      <c r="T280" s="108"/>
      <c r="U280" s="108"/>
      <c r="V280" s="108"/>
      <c r="W280" s="108"/>
      <c r="X280" s="108"/>
      <c r="Y280" s="108"/>
      <c r="Z280" s="108"/>
      <c r="AA280" s="108">
        <v>600000</v>
      </c>
      <c r="AB280" s="105" t="s">
        <v>3396</v>
      </c>
      <c r="AC280" s="168">
        <v>44986</v>
      </c>
      <c r="AD280" s="259" t="s">
        <v>199</v>
      </c>
      <c r="AE280" s="102"/>
      <c r="AF280" s="114" t="s">
        <v>390</v>
      </c>
      <c r="AG280" s="114" t="s">
        <v>226</v>
      </c>
      <c r="AI280" s="23" t="s">
        <v>2967</v>
      </c>
    </row>
    <row r="281" spans="1:37">
      <c r="A281" s="103">
        <f>A280+1</f>
        <v>92</v>
      </c>
      <c r="B281" s="103">
        <v>6</v>
      </c>
      <c r="C281" s="115">
        <v>44981</v>
      </c>
      <c r="D281" s="115">
        <v>44984</v>
      </c>
      <c r="E281" s="102" t="s">
        <v>205</v>
      </c>
      <c r="F281" s="102" t="s">
        <v>29</v>
      </c>
      <c r="G281" s="114" t="s">
        <v>215</v>
      </c>
      <c r="H281" s="140" t="s">
        <v>3381</v>
      </c>
      <c r="I281" s="158" t="s">
        <v>3380</v>
      </c>
      <c r="J281" s="102" t="s">
        <v>3379</v>
      </c>
      <c r="K281" s="102" t="s">
        <v>216</v>
      </c>
      <c r="L281" s="114" t="s">
        <v>2079</v>
      </c>
      <c r="M281" s="102" t="s">
        <v>223</v>
      </c>
      <c r="N281" s="103">
        <v>61</v>
      </c>
      <c r="O281" s="114" t="s">
        <v>208</v>
      </c>
      <c r="P281" s="114" t="s">
        <v>3314</v>
      </c>
      <c r="Q281" s="108">
        <v>650000</v>
      </c>
      <c r="R281" s="108"/>
      <c r="S281" s="108"/>
      <c r="T281" s="108"/>
      <c r="U281" s="108"/>
      <c r="V281" s="108"/>
      <c r="W281" s="108"/>
      <c r="X281" s="108"/>
      <c r="Y281" s="108"/>
      <c r="Z281" s="108"/>
      <c r="AA281" s="108">
        <v>0</v>
      </c>
      <c r="AB281" s="105" t="s">
        <v>3396</v>
      </c>
      <c r="AC281" s="168">
        <v>44986</v>
      </c>
      <c r="AD281" s="259" t="s">
        <v>199</v>
      </c>
      <c r="AE281" s="102"/>
      <c r="AF281" s="114" t="s">
        <v>390</v>
      </c>
      <c r="AG281" s="114" t="s">
        <v>218</v>
      </c>
      <c r="AI281" s="23" t="s">
        <v>275</v>
      </c>
    </row>
    <row r="282" spans="1:37">
      <c r="A282" s="103"/>
      <c r="B282" s="103"/>
      <c r="C282" s="119" t="s">
        <v>30</v>
      </c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3"/>
      <c r="O282" s="102"/>
      <c r="P282" s="102"/>
      <c r="Q282" s="151">
        <f>SUM(Q276:Q281)</f>
        <v>3850000</v>
      </c>
      <c r="R282" s="108"/>
      <c r="S282" s="108"/>
      <c r="T282" s="108"/>
      <c r="U282" s="108"/>
      <c r="V282" s="108"/>
      <c r="W282" s="108"/>
      <c r="X282" s="108"/>
      <c r="Y282" s="108"/>
      <c r="Z282" s="108"/>
      <c r="AA282" s="151">
        <f>SUM(AA276:AA281)</f>
        <v>1675000</v>
      </c>
      <c r="AB282" s="102"/>
      <c r="AC282" s="103"/>
      <c r="AD282" s="103"/>
      <c r="AE282" s="102"/>
      <c r="AF282" s="102"/>
      <c r="AG282" s="102"/>
      <c r="AI282" s="1"/>
    </row>
    <row r="283" spans="1:37">
      <c r="A283" s="103">
        <f>A281+1</f>
        <v>93</v>
      </c>
      <c r="B283" s="103">
        <v>1</v>
      </c>
      <c r="C283" s="115">
        <v>44984</v>
      </c>
      <c r="D283" s="115">
        <v>44981</v>
      </c>
      <c r="E283" s="102" t="s">
        <v>205</v>
      </c>
      <c r="F283" s="102" t="s">
        <v>31</v>
      </c>
      <c r="G283" s="102" t="s">
        <v>212</v>
      </c>
      <c r="H283" s="109" t="s">
        <v>3040</v>
      </c>
      <c r="I283" s="158" t="s">
        <v>3034</v>
      </c>
      <c r="J283" s="114" t="s">
        <v>2841</v>
      </c>
      <c r="K283" s="114" t="s">
        <v>210</v>
      </c>
      <c r="L283" s="114" t="s">
        <v>211</v>
      </c>
      <c r="M283" s="114" t="s">
        <v>3430</v>
      </c>
      <c r="N283" s="103">
        <v>309</v>
      </c>
      <c r="O283" s="114" t="s">
        <v>208</v>
      </c>
      <c r="P283" s="114" t="s">
        <v>3404</v>
      </c>
      <c r="Q283" s="108">
        <v>1900000</v>
      </c>
      <c r="R283" s="108"/>
      <c r="S283" s="108"/>
      <c r="T283" s="108"/>
      <c r="U283" s="108"/>
      <c r="V283" s="108"/>
      <c r="W283" s="108"/>
      <c r="X283" s="108"/>
      <c r="Y283" s="108"/>
      <c r="Z283" s="108"/>
      <c r="AA283" s="108">
        <v>1450000</v>
      </c>
      <c r="AB283" s="105" t="s">
        <v>3405</v>
      </c>
      <c r="AC283" s="168">
        <v>44992</v>
      </c>
      <c r="AD283" s="259" t="s">
        <v>199</v>
      </c>
      <c r="AE283" s="102"/>
      <c r="AF283" s="114" t="s">
        <v>390</v>
      </c>
      <c r="AG283" s="114" t="s">
        <v>226</v>
      </c>
      <c r="AI283" s="23" t="s">
        <v>3108</v>
      </c>
    </row>
    <row r="284" spans="1:37">
      <c r="A284" s="103">
        <f>A283+1</f>
        <v>94</v>
      </c>
      <c r="B284" s="103">
        <v>2</v>
      </c>
      <c r="C284" s="115">
        <v>44984</v>
      </c>
      <c r="D284" s="115">
        <v>44984</v>
      </c>
      <c r="E284" s="102" t="s">
        <v>205</v>
      </c>
      <c r="F284" s="102" t="s">
        <v>31</v>
      </c>
      <c r="G284" s="114" t="s">
        <v>1944</v>
      </c>
      <c r="H284" s="140" t="s">
        <v>3424</v>
      </c>
      <c r="I284" s="158" t="s">
        <v>3425</v>
      </c>
      <c r="J284" s="114" t="s">
        <v>3427</v>
      </c>
      <c r="K284" s="102" t="s">
        <v>213</v>
      </c>
      <c r="L284" s="114" t="s">
        <v>206</v>
      </c>
      <c r="M284" s="102" t="s">
        <v>2046</v>
      </c>
      <c r="N284" s="103">
        <v>861</v>
      </c>
      <c r="O284" s="102" t="s">
        <v>208</v>
      </c>
      <c r="P284" s="114" t="s">
        <v>3429</v>
      </c>
      <c r="Q284" s="108">
        <v>2600000</v>
      </c>
      <c r="R284" s="108"/>
      <c r="S284" s="108"/>
      <c r="T284" s="108"/>
      <c r="U284" s="108"/>
      <c r="V284" s="108"/>
      <c r="W284" s="108"/>
      <c r="X284" s="108"/>
      <c r="Y284" s="108"/>
      <c r="Z284" s="108"/>
      <c r="AA284" s="108">
        <v>1675000</v>
      </c>
      <c r="AB284" s="105" t="s">
        <v>3405</v>
      </c>
      <c r="AC284" s="168">
        <v>44992</v>
      </c>
      <c r="AD284" s="259" t="s">
        <v>199</v>
      </c>
      <c r="AE284" s="102"/>
      <c r="AF284" s="114" t="s">
        <v>390</v>
      </c>
      <c r="AG284" s="114" t="s">
        <v>226</v>
      </c>
      <c r="AI284" s="23" t="s">
        <v>2840</v>
      </c>
      <c r="AJ284" t="s">
        <v>3426</v>
      </c>
      <c r="AK284" t="s">
        <v>3428</v>
      </c>
    </row>
    <row r="285" spans="1:37">
      <c r="A285" s="103">
        <f>A284+1</f>
        <v>95</v>
      </c>
      <c r="B285" s="103">
        <v>3</v>
      </c>
      <c r="C285" s="115">
        <v>44984</v>
      </c>
      <c r="D285" s="115">
        <v>44984</v>
      </c>
      <c r="E285" s="102" t="s">
        <v>205</v>
      </c>
      <c r="F285" s="102" t="s">
        <v>31</v>
      </c>
      <c r="G285" s="114" t="s">
        <v>209</v>
      </c>
      <c r="H285" s="140" t="s">
        <v>3451</v>
      </c>
      <c r="I285" s="158" t="s">
        <v>3452</v>
      </c>
      <c r="J285" s="102" t="s">
        <v>3453</v>
      </c>
      <c r="K285" s="102" t="s">
        <v>213</v>
      </c>
      <c r="L285" s="114" t="s">
        <v>2045</v>
      </c>
      <c r="M285" s="102" t="s">
        <v>2046</v>
      </c>
      <c r="N285" s="103">
        <v>861</v>
      </c>
      <c r="O285" s="102" t="s">
        <v>208</v>
      </c>
      <c r="P285" s="114" t="s">
        <v>3429</v>
      </c>
      <c r="Q285" s="228">
        <v>2400000</v>
      </c>
      <c r="R285" s="108"/>
      <c r="S285" s="108"/>
      <c r="T285" s="108"/>
      <c r="U285" s="108"/>
      <c r="V285" s="108"/>
      <c r="W285" s="108"/>
      <c r="X285" s="108"/>
      <c r="Y285" s="108"/>
      <c r="Z285" s="108"/>
      <c r="AA285" s="108">
        <v>1675000</v>
      </c>
      <c r="AB285" s="105" t="s">
        <v>3405</v>
      </c>
      <c r="AC285" s="168">
        <v>44992</v>
      </c>
      <c r="AD285" s="259" t="s">
        <v>199</v>
      </c>
      <c r="AE285" s="102"/>
      <c r="AF285" s="114" t="s">
        <v>390</v>
      </c>
      <c r="AG285" s="114" t="s">
        <v>226</v>
      </c>
      <c r="AI285" s="23" t="s">
        <v>2906</v>
      </c>
    </row>
    <row r="286" spans="1:37">
      <c r="A286" s="103"/>
      <c r="B286" s="103"/>
      <c r="C286" s="119" t="s">
        <v>30</v>
      </c>
      <c r="D286" s="102"/>
      <c r="E286" s="102"/>
      <c r="F286" s="102"/>
      <c r="G286" s="102"/>
      <c r="H286" s="109"/>
      <c r="I286" s="102"/>
      <c r="J286" s="102"/>
      <c r="K286" s="102"/>
      <c r="L286" s="102"/>
      <c r="M286" s="102"/>
      <c r="N286" s="103"/>
      <c r="O286" s="102"/>
      <c r="P286" s="102"/>
      <c r="Q286" s="117">
        <f>SUM(Q283:Q285)</f>
        <v>6900000</v>
      </c>
      <c r="R286" s="102"/>
      <c r="S286" s="102"/>
      <c r="T286" s="102"/>
      <c r="U286" s="102"/>
      <c r="V286" s="102"/>
      <c r="W286" s="102"/>
      <c r="X286" s="102"/>
      <c r="Y286" s="102"/>
      <c r="Z286" s="102"/>
      <c r="AA286" s="117">
        <f>SUM(AA283:AA285)</f>
        <v>4800000</v>
      </c>
      <c r="AB286" s="102"/>
      <c r="AC286" s="103"/>
      <c r="AD286" s="103"/>
      <c r="AE286" s="102"/>
      <c r="AF286" s="102"/>
      <c r="AG286" s="102"/>
      <c r="AI286" s="1"/>
    </row>
    <row r="287" spans="1:37">
      <c r="A287" s="103">
        <f>A285+1</f>
        <v>96</v>
      </c>
      <c r="B287" s="103">
        <v>1</v>
      </c>
      <c r="C287" s="115">
        <v>44985</v>
      </c>
      <c r="D287" s="115">
        <v>44985</v>
      </c>
      <c r="E287" s="102" t="s">
        <v>205</v>
      </c>
      <c r="F287" s="102" t="s">
        <v>31</v>
      </c>
      <c r="G287" s="102" t="s">
        <v>215</v>
      </c>
      <c r="H287" s="109" t="s">
        <v>3259</v>
      </c>
      <c r="I287" s="159" t="s">
        <v>3261</v>
      </c>
      <c r="J287" s="102" t="s">
        <v>3262</v>
      </c>
      <c r="K287" s="102" t="s">
        <v>206</v>
      </c>
      <c r="L287" s="102" t="s">
        <v>206</v>
      </c>
      <c r="M287" s="102" t="s">
        <v>283</v>
      </c>
      <c r="N287" s="103">
        <v>40</v>
      </c>
      <c r="O287" s="102" t="s">
        <v>208</v>
      </c>
      <c r="P287" s="114" t="s">
        <v>1567</v>
      </c>
      <c r="Q287" s="108">
        <v>400000</v>
      </c>
      <c r="R287" s="108"/>
      <c r="S287" s="108"/>
      <c r="T287" s="108"/>
      <c r="U287" s="108"/>
      <c r="V287" s="108"/>
      <c r="W287" s="108"/>
      <c r="X287" s="108"/>
      <c r="Y287" s="108"/>
      <c r="Z287" s="108"/>
      <c r="AA287" s="108">
        <v>250000</v>
      </c>
      <c r="AB287" s="105" t="s">
        <v>3473</v>
      </c>
      <c r="AC287" s="168">
        <v>44992</v>
      </c>
      <c r="AD287" s="259" t="s">
        <v>199</v>
      </c>
      <c r="AE287" s="102"/>
      <c r="AF287" s="114" t="s">
        <v>390</v>
      </c>
      <c r="AG287" s="114" t="s">
        <v>218</v>
      </c>
      <c r="AI287" s="23" t="s">
        <v>2821</v>
      </c>
      <c r="AK287" t="s">
        <v>314</v>
      </c>
    </row>
    <row r="288" spans="1:37">
      <c r="A288" s="103">
        <f t="shared" ref="A288:A293" si="12">A287+1</f>
        <v>97</v>
      </c>
      <c r="B288" s="103">
        <v>2</v>
      </c>
      <c r="C288" s="115">
        <v>44985</v>
      </c>
      <c r="D288" s="115">
        <v>44985</v>
      </c>
      <c r="E288" s="102" t="s">
        <v>205</v>
      </c>
      <c r="F288" s="102" t="s">
        <v>29</v>
      </c>
      <c r="G288" s="102" t="s">
        <v>212</v>
      </c>
      <c r="H288" s="109" t="s">
        <v>3348</v>
      </c>
      <c r="I288" s="159" t="s">
        <v>3347</v>
      </c>
      <c r="J288" s="102" t="s">
        <v>3349</v>
      </c>
      <c r="K288" s="102" t="s">
        <v>223</v>
      </c>
      <c r="L288" s="102" t="s">
        <v>206</v>
      </c>
      <c r="M288" s="102" t="s">
        <v>207</v>
      </c>
      <c r="N288" s="103">
        <v>40</v>
      </c>
      <c r="O288" s="102" t="s">
        <v>208</v>
      </c>
      <c r="P288" s="114" t="s">
        <v>251</v>
      </c>
      <c r="Q288" s="108">
        <v>350000</v>
      </c>
      <c r="R288" s="108"/>
      <c r="S288" s="108"/>
      <c r="T288" s="108"/>
      <c r="U288" s="108"/>
      <c r="V288" s="108"/>
      <c r="W288" s="108"/>
      <c r="X288" s="108"/>
      <c r="Y288" s="108"/>
      <c r="Z288" s="108"/>
      <c r="AA288" s="108">
        <v>150000</v>
      </c>
      <c r="AB288" s="105" t="s">
        <v>3473</v>
      </c>
      <c r="AC288" s="168">
        <v>44992</v>
      </c>
      <c r="AD288" s="259" t="s">
        <v>199</v>
      </c>
      <c r="AE288" s="102"/>
      <c r="AF288" s="114" t="s">
        <v>390</v>
      </c>
      <c r="AG288" s="114" t="s">
        <v>218</v>
      </c>
      <c r="AI288" s="1"/>
    </row>
    <row r="289" spans="1:37">
      <c r="A289" s="103">
        <f t="shared" si="12"/>
        <v>98</v>
      </c>
      <c r="B289" s="103">
        <v>3</v>
      </c>
      <c r="C289" s="115">
        <v>44985</v>
      </c>
      <c r="D289" s="115">
        <v>44985</v>
      </c>
      <c r="E289" s="102" t="s">
        <v>205</v>
      </c>
      <c r="F289" s="102" t="s">
        <v>29</v>
      </c>
      <c r="G289" s="102" t="s">
        <v>215</v>
      </c>
      <c r="H289" s="109" t="s">
        <v>3351</v>
      </c>
      <c r="I289" s="159" t="s">
        <v>3350</v>
      </c>
      <c r="J289" s="102" t="s">
        <v>3352</v>
      </c>
      <c r="K289" s="102" t="s">
        <v>213</v>
      </c>
      <c r="L289" s="102" t="s">
        <v>206</v>
      </c>
      <c r="M289" s="102" t="s">
        <v>207</v>
      </c>
      <c r="N289" s="103">
        <v>40</v>
      </c>
      <c r="O289" s="102" t="s">
        <v>208</v>
      </c>
      <c r="P289" s="114" t="s">
        <v>537</v>
      </c>
      <c r="Q289" s="108">
        <v>300000</v>
      </c>
      <c r="R289" s="108"/>
      <c r="S289" s="108"/>
      <c r="T289" s="108"/>
      <c r="U289" s="108"/>
      <c r="V289" s="108"/>
      <c r="W289" s="108"/>
      <c r="X289" s="108"/>
      <c r="Y289" s="108"/>
      <c r="Z289" s="108"/>
      <c r="AA289" s="108">
        <v>175000</v>
      </c>
      <c r="AB289" s="105" t="s">
        <v>3473</v>
      </c>
      <c r="AC289" s="168">
        <v>44992</v>
      </c>
      <c r="AD289" s="259" t="s">
        <v>199</v>
      </c>
      <c r="AE289" s="102"/>
      <c r="AF289" s="114" t="s">
        <v>390</v>
      </c>
      <c r="AG289" s="114" t="s">
        <v>218</v>
      </c>
      <c r="AI289" s="1"/>
    </row>
    <row r="290" spans="1:37">
      <c r="A290" s="103">
        <f t="shared" si="12"/>
        <v>99</v>
      </c>
      <c r="B290" s="103">
        <v>4</v>
      </c>
      <c r="C290" s="115">
        <v>44985</v>
      </c>
      <c r="D290" s="115">
        <v>44985</v>
      </c>
      <c r="E290" s="102" t="s">
        <v>205</v>
      </c>
      <c r="F290" s="102" t="s">
        <v>31</v>
      </c>
      <c r="G290" s="114" t="s">
        <v>230</v>
      </c>
      <c r="H290" s="140" t="s">
        <v>2689</v>
      </c>
      <c r="I290" s="158" t="s">
        <v>2688</v>
      </c>
      <c r="J290" s="114" t="s">
        <v>2690</v>
      </c>
      <c r="K290" s="114" t="s">
        <v>210</v>
      </c>
      <c r="L290" s="114" t="s">
        <v>232</v>
      </c>
      <c r="M290" s="114" t="s">
        <v>210</v>
      </c>
      <c r="N290" s="103">
        <v>45</v>
      </c>
      <c r="O290" s="102" t="s">
        <v>208</v>
      </c>
      <c r="P290" s="114" t="s">
        <v>2691</v>
      </c>
      <c r="Q290" s="108">
        <v>300000</v>
      </c>
      <c r="R290" s="108"/>
      <c r="S290" s="108"/>
      <c r="T290" s="108"/>
      <c r="U290" s="108"/>
      <c r="V290" s="108"/>
      <c r="W290" s="108"/>
      <c r="X290" s="108"/>
      <c r="Y290" s="108"/>
      <c r="Z290" s="108"/>
      <c r="AA290" s="108">
        <v>225000</v>
      </c>
      <c r="AB290" s="105" t="s">
        <v>3473</v>
      </c>
      <c r="AC290" s="168">
        <v>44992</v>
      </c>
      <c r="AD290" s="259" t="s">
        <v>199</v>
      </c>
      <c r="AE290" s="102"/>
      <c r="AF290" s="114" t="s">
        <v>390</v>
      </c>
      <c r="AG290" s="114" t="s">
        <v>218</v>
      </c>
      <c r="AI290" s="23" t="s">
        <v>2967</v>
      </c>
    </row>
    <row r="291" spans="1:37">
      <c r="A291" s="103">
        <f t="shared" si="12"/>
        <v>100</v>
      </c>
      <c r="B291" s="103">
        <v>5</v>
      </c>
      <c r="C291" s="115">
        <v>44985</v>
      </c>
      <c r="D291" s="115">
        <v>44985</v>
      </c>
      <c r="E291" s="102" t="s">
        <v>205</v>
      </c>
      <c r="F291" s="102" t="s">
        <v>31</v>
      </c>
      <c r="G291" s="102" t="s">
        <v>215</v>
      </c>
      <c r="H291" s="140" t="s">
        <v>3125</v>
      </c>
      <c r="I291" s="159" t="s">
        <v>3126</v>
      </c>
      <c r="J291" s="102" t="s">
        <v>3127</v>
      </c>
      <c r="K291" s="102" t="s">
        <v>223</v>
      </c>
      <c r="L291" s="102" t="s">
        <v>314</v>
      </c>
      <c r="M291" s="102" t="s">
        <v>262</v>
      </c>
      <c r="N291" s="103">
        <v>572</v>
      </c>
      <c r="O291" s="102" t="s">
        <v>208</v>
      </c>
      <c r="P291" s="114" t="s">
        <v>251</v>
      </c>
      <c r="Q291" s="108">
        <v>1750000</v>
      </c>
      <c r="R291" s="108"/>
      <c r="S291" s="108"/>
      <c r="T291" s="108"/>
      <c r="U291" s="108"/>
      <c r="V291" s="108"/>
      <c r="W291" s="108"/>
      <c r="X291" s="108"/>
      <c r="Y291" s="108"/>
      <c r="Z291" s="108"/>
      <c r="AA291" s="108">
        <v>1350000</v>
      </c>
      <c r="AB291" s="105" t="s">
        <v>3473</v>
      </c>
      <c r="AC291" s="168">
        <v>44992</v>
      </c>
      <c r="AD291" s="259" t="s">
        <v>199</v>
      </c>
      <c r="AE291" s="102"/>
      <c r="AF291" s="114" t="s">
        <v>390</v>
      </c>
      <c r="AG291" s="114" t="s">
        <v>226</v>
      </c>
      <c r="AI291" s="23" t="s">
        <v>2821</v>
      </c>
      <c r="AJ291">
        <v>50</v>
      </c>
      <c r="AK291" s="285">
        <v>44986</v>
      </c>
    </row>
    <row r="292" spans="1:37">
      <c r="A292" s="103">
        <f t="shared" si="12"/>
        <v>101</v>
      </c>
      <c r="B292" s="103">
        <v>6</v>
      </c>
      <c r="C292" s="115">
        <v>44985</v>
      </c>
      <c r="D292" s="115">
        <v>44985</v>
      </c>
      <c r="E292" s="102" t="s">
        <v>205</v>
      </c>
      <c r="F292" s="102" t="s">
        <v>29</v>
      </c>
      <c r="G292" s="102" t="s">
        <v>215</v>
      </c>
      <c r="H292" s="140" t="s">
        <v>3235</v>
      </c>
      <c r="I292" s="158" t="s">
        <v>3234</v>
      </c>
      <c r="J292" s="102" t="s">
        <v>3236</v>
      </c>
      <c r="K292" s="102" t="s">
        <v>223</v>
      </c>
      <c r="L292" s="102" t="s">
        <v>262</v>
      </c>
      <c r="M292" s="102" t="s">
        <v>262</v>
      </c>
      <c r="N292" s="103">
        <v>32</v>
      </c>
      <c r="O292" s="102" t="s">
        <v>208</v>
      </c>
      <c r="P292" s="102" t="s">
        <v>251</v>
      </c>
      <c r="Q292" s="108">
        <v>600000</v>
      </c>
      <c r="R292" s="108"/>
      <c r="S292" s="108"/>
      <c r="T292" s="108"/>
      <c r="U292" s="108"/>
      <c r="V292" s="108"/>
      <c r="W292" s="108"/>
      <c r="X292" s="108"/>
      <c r="Y292" s="108"/>
      <c r="Z292" s="108"/>
      <c r="AA292" s="108">
        <v>0</v>
      </c>
      <c r="AB292" s="105" t="s">
        <v>3473</v>
      </c>
      <c r="AC292" s="168">
        <v>44992</v>
      </c>
      <c r="AD292" s="259" t="s">
        <v>199</v>
      </c>
      <c r="AE292" s="102"/>
      <c r="AF292" s="114" t="s">
        <v>390</v>
      </c>
      <c r="AG292" s="114" t="s">
        <v>218</v>
      </c>
      <c r="AI292" s="23" t="s">
        <v>2821</v>
      </c>
    </row>
    <row r="293" spans="1:37">
      <c r="A293" s="103">
        <f t="shared" si="12"/>
        <v>102</v>
      </c>
      <c r="B293" s="103">
        <v>7</v>
      </c>
      <c r="C293" s="115">
        <v>44985</v>
      </c>
      <c r="D293" s="115">
        <v>44985</v>
      </c>
      <c r="E293" s="114" t="s">
        <v>205</v>
      </c>
      <c r="F293" s="102" t="s">
        <v>31</v>
      </c>
      <c r="G293" s="114" t="s">
        <v>212</v>
      </c>
      <c r="H293" s="140" t="s">
        <v>2765</v>
      </c>
      <c r="I293" s="158" t="s">
        <v>3472</v>
      </c>
      <c r="J293" s="102" t="s">
        <v>3427</v>
      </c>
      <c r="K293" s="102" t="s">
        <v>213</v>
      </c>
      <c r="L293" s="114" t="s">
        <v>211</v>
      </c>
      <c r="M293" s="114" t="s">
        <v>3403</v>
      </c>
      <c r="N293" s="103">
        <v>309</v>
      </c>
      <c r="O293" s="102" t="s">
        <v>208</v>
      </c>
      <c r="P293" s="114" t="s">
        <v>2884</v>
      </c>
      <c r="Q293" s="108">
        <v>1800000</v>
      </c>
      <c r="R293" s="108"/>
      <c r="S293" s="108"/>
      <c r="T293" s="108"/>
      <c r="U293" s="108"/>
      <c r="V293" s="108"/>
      <c r="W293" s="108"/>
      <c r="X293" s="108"/>
      <c r="Y293" s="108"/>
      <c r="Z293" s="108"/>
      <c r="AA293" s="108">
        <v>1350000</v>
      </c>
      <c r="AB293" s="105" t="s">
        <v>3473</v>
      </c>
      <c r="AC293" s="168">
        <v>44992</v>
      </c>
      <c r="AD293" s="259" t="s">
        <v>199</v>
      </c>
      <c r="AE293" s="102"/>
      <c r="AF293" s="114" t="s">
        <v>390</v>
      </c>
      <c r="AG293" s="114" t="s">
        <v>226</v>
      </c>
      <c r="AI293" s="23" t="s">
        <v>3493</v>
      </c>
      <c r="AJ293">
        <v>50</v>
      </c>
      <c r="AK293" s="285">
        <v>44986</v>
      </c>
    </row>
    <row r="294" spans="1:37">
      <c r="A294" s="103"/>
      <c r="B294" s="103"/>
      <c r="C294" s="119" t="s">
        <v>30</v>
      </c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3"/>
      <c r="O294" s="102"/>
      <c r="P294" s="102"/>
      <c r="Q294" s="151">
        <f>SUM(Q287:Q293)</f>
        <v>5500000</v>
      </c>
      <c r="R294" s="108"/>
      <c r="S294" s="108"/>
      <c r="T294" s="108"/>
      <c r="U294" s="108"/>
      <c r="V294" s="108"/>
      <c r="W294" s="108"/>
      <c r="X294" s="108"/>
      <c r="Y294" s="108"/>
      <c r="Z294" s="108"/>
      <c r="AA294" s="151">
        <f>SUM(AA287:AA293)</f>
        <v>3500000</v>
      </c>
      <c r="AB294" s="102"/>
      <c r="AC294" s="103"/>
      <c r="AD294" s="103"/>
      <c r="AE294" s="102"/>
      <c r="AF294" s="102"/>
      <c r="AG294" s="102"/>
      <c r="AI294" s="1"/>
    </row>
    <row r="295" spans="1:37">
      <c r="A295" s="116">
        <v>1</v>
      </c>
      <c r="B295" s="103">
        <v>1</v>
      </c>
      <c r="C295" s="115">
        <v>44986</v>
      </c>
      <c r="D295" s="115">
        <v>44986</v>
      </c>
      <c r="E295" s="102" t="s">
        <v>205</v>
      </c>
      <c r="F295" s="102" t="s">
        <v>29</v>
      </c>
      <c r="G295" s="102" t="s">
        <v>215</v>
      </c>
      <c r="H295" s="140" t="s">
        <v>3273</v>
      </c>
      <c r="I295" s="158" t="s">
        <v>3272</v>
      </c>
      <c r="J295" s="102" t="s">
        <v>3274</v>
      </c>
      <c r="K295" s="102" t="s">
        <v>223</v>
      </c>
      <c r="L295" s="102" t="s">
        <v>283</v>
      </c>
      <c r="M295" s="102" t="s">
        <v>207</v>
      </c>
      <c r="N295" s="103">
        <v>45</v>
      </c>
      <c r="O295" s="102" t="s">
        <v>208</v>
      </c>
      <c r="P295" s="114" t="s">
        <v>251</v>
      </c>
      <c r="Q295" s="118">
        <v>450000</v>
      </c>
      <c r="R295" s="118"/>
      <c r="S295" s="118"/>
      <c r="T295" s="118"/>
      <c r="U295" s="118"/>
      <c r="V295" s="118"/>
      <c r="W295" s="118"/>
      <c r="X295" s="118"/>
      <c r="Y295" s="118"/>
      <c r="Z295" s="118"/>
      <c r="AA295" s="118">
        <v>250000</v>
      </c>
      <c r="AB295" s="105" t="s">
        <v>3512</v>
      </c>
      <c r="AC295" s="168">
        <v>44994</v>
      </c>
      <c r="AD295" s="259" t="s">
        <v>199</v>
      </c>
      <c r="AE295" s="102"/>
      <c r="AF295" s="114" t="s">
        <v>390</v>
      </c>
      <c r="AG295" s="114" t="s">
        <v>218</v>
      </c>
      <c r="AI295" s="1" t="s">
        <v>3521</v>
      </c>
    </row>
    <row r="296" spans="1:37">
      <c r="A296" s="103">
        <f t="shared" ref="A296:A301" si="13">A295+1</f>
        <v>2</v>
      </c>
      <c r="B296" s="103">
        <v>2</v>
      </c>
      <c r="C296" s="115">
        <v>44986</v>
      </c>
      <c r="D296" s="115">
        <v>44986</v>
      </c>
      <c r="E296" s="102" t="s">
        <v>205</v>
      </c>
      <c r="F296" s="102" t="s">
        <v>29</v>
      </c>
      <c r="G296" s="102" t="s">
        <v>215</v>
      </c>
      <c r="H296" s="140" t="s">
        <v>3276</v>
      </c>
      <c r="I296" s="158" t="s">
        <v>3275</v>
      </c>
      <c r="J296" s="102" t="s">
        <v>3277</v>
      </c>
      <c r="K296" s="102" t="s">
        <v>223</v>
      </c>
      <c r="L296" s="102" t="s">
        <v>206</v>
      </c>
      <c r="M296" s="102" t="s">
        <v>207</v>
      </c>
      <c r="N296" s="103">
        <v>40</v>
      </c>
      <c r="O296" s="102" t="s">
        <v>208</v>
      </c>
      <c r="P296" s="114" t="s">
        <v>251</v>
      </c>
      <c r="Q296" s="118">
        <v>300000</v>
      </c>
      <c r="R296" s="118"/>
      <c r="S296" s="118"/>
      <c r="T296" s="118"/>
      <c r="U296" s="118"/>
      <c r="V296" s="118"/>
      <c r="W296" s="118"/>
      <c r="X296" s="118"/>
      <c r="Y296" s="118"/>
      <c r="Z296" s="118"/>
      <c r="AA296" s="118">
        <v>175000</v>
      </c>
      <c r="AB296" s="105" t="s">
        <v>3512</v>
      </c>
      <c r="AC296" s="168">
        <v>44994</v>
      </c>
      <c r="AD296" s="259" t="s">
        <v>199</v>
      </c>
      <c r="AE296" s="102"/>
      <c r="AF296" s="114" t="s">
        <v>390</v>
      </c>
      <c r="AG296" s="114" t="s">
        <v>218</v>
      </c>
      <c r="AI296" s="1" t="s">
        <v>2822</v>
      </c>
      <c r="AJ296">
        <v>150</v>
      </c>
    </row>
    <row r="297" spans="1:37">
      <c r="A297" s="103">
        <f t="shared" si="13"/>
        <v>3</v>
      </c>
      <c r="B297" s="103">
        <v>3</v>
      </c>
      <c r="C297" s="115">
        <v>44986</v>
      </c>
      <c r="D297" s="115">
        <v>44986</v>
      </c>
      <c r="E297" s="102" t="s">
        <v>205</v>
      </c>
      <c r="F297" s="102" t="s">
        <v>29</v>
      </c>
      <c r="G297" s="102" t="s">
        <v>212</v>
      </c>
      <c r="H297" s="140" t="s">
        <v>3458</v>
      </c>
      <c r="I297" s="158" t="s">
        <v>3457</v>
      </c>
      <c r="J297" s="102" t="s">
        <v>3459</v>
      </c>
      <c r="K297" s="102" t="s">
        <v>223</v>
      </c>
      <c r="L297" s="102" t="s">
        <v>206</v>
      </c>
      <c r="M297" s="102" t="s">
        <v>207</v>
      </c>
      <c r="N297" s="103">
        <v>40</v>
      </c>
      <c r="O297" s="102" t="s">
        <v>208</v>
      </c>
      <c r="P297" s="114" t="s">
        <v>251</v>
      </c>
      <c r="Q297" s="118">
        <v>350000</v>
      </c>
      <c r="R297" s="118"/>
      <c r="S297" s="118"/>
      <c r="T297" s="118"/>
      <c r="U297" s="118"/>
      <c r="V297" s="118"/>
      <c r="W297" s="118"/>
      <c r="X297" s="118"/>
      <c r="Y297" s="118"/>
      <c r="Z297" s="118"/>
      <c r="AA297" s="118">
        <v>150000</v>
      </c>
      <c r="AB297" s="105" t="s">
        <v>3512</v>
      </c>
      <c r="AC297" s="168">
        <v>44994</v>
      </c>
      <c r="AD297" s="259" t="s">
        <v>199</v>
      </c>
      <c r="AE297" s="102"/>
      <c r="AF297" s="114" t="s">
        <v>390</v>
      </c>
      <c r="AG297" s="114" t="s">
        <v>218</v>
      </c>
      <c r="AI297" s="1" t="s">
        <v>2967</v>
      </c>
    </row>
    <row r="298" spans="1:37">
      <c r="A298" s="103">
        <f t="shared" si="13"/>
        <v>4</v>
      </c>
      <c r="B298" s="103">
        <v>4</v>
      </c>
      <c r="C298" s="115">
        <v>44986</v>
      </c>
      <c r="D298" s="115">
        <v>44986</v>
      </c>
      <c r="E298" s="102" t="s">
        <v>205</v>
      </c>
      <c r="F298" s="102" t="s">
        <v>29</v>
      </c>
      <c r="G298" s="102" t="s">
        <v>215</v>
      </c>
      <c r="H298" s="140" t="s">
        <v>3354</v>
      </c>
      <c r="I298" s="158" t="s">
        <v>3353</v>
      </c>
      <c r="J298" s="102" t="s">
        <v>3355</v>
      </c>
      <c r="K298" s="102" t="s">
        <v>223</v>
      </c>
      <c r="L298" s="102" t="s">
        <v>3356</v>
      </c>
      <c r="M298" s="102" t="s">
        <v>213</v>
      </c>
      <c r="N298" s="103">
        <v>104</v>
      </c>
      <c r="O298" s="102" t="s">
        <v>208</v>
      </c>
      <c r="P298" s="114" t="s">
        <v>251</v>
      </c>
      <c r="Q298" s="118">
        <v>950000</v>
      </c>
      <c r="R298" s="118"/>
      <c r="S298" s="118"/>
      <c r="T298" s="118"/>
      <c r="U298" s="118"/>
      <c r="V298" s="118"/>
      <c r="W298" s="118"/>
      <c r="X298" s="118"/>
      <c r="Y298" s="118"/>
      <c r="Z298" s="118"/>
      <c r="AA298" s="118">
        <v>225000</v>
      </c>
      <c r="AB298" s="105" t="s">
        <v>3512</v>
      </c>
      <c r="AC298" s="168">
        <v>44994</v>
      </c>
      <c r="AD298" s="259" t="s">
        <v>199</v>
      </c>
      <c r="AE298" s="114"/>
      <c r="AF298" s="114" t="s">
        <v>390</v>
      </c>
      <c r="AG298" s="114" t="s">
        <v>226</v>
      </c>
      <c r="AI298" s="1" t="s">
        <v>2820</v>
      </c>
    </row>
    <row r="299" spans="1:37">
      <c r="A299" s="103">
        <f t="shared" si="13"/>
        <v>5</v>
      </c>
      <c r="B299" s="103">
        <v>5</v>
      </c>
      <c r="C299" s="115">
        <v>44986</v>
      </c>
      <c r="D299" s="115">
        <v>44986</v>
      </c>
      <c r="E299" s="102" t="s">
        <v>205</v>
      </c>
      <c r="F299" s="102" t="s">
        <v>29</v>
      </c>
      <c r="G299" s="114" t="s">
        <v>2663</v>
      </c>
      <c r="H299" s="140" t="s">
        <v>3319</v>
      </c>
      <c r="I299" s="158" t="s">
        <v>3318</v>
      </c>
      <c r="J299" s="102" t="s">
        <v>3320</v>
      </c>
      <c r="K299" s="102" t="s">
        <v>223</v>
      </c>
      <c r="L299" s="102" t="s">
        <v>283</v>
      </c>
      <c r="M299" s="102" t="s">
        <v>207</v>
      </c>
      <c r="N299" s="103">
        <v>45</v>
      </c>
      <c r="O299" s="102" t="s">
        <v>208</v>
      </c>
      <c r="P299" s="114" t="s">
        <v>3321</v>
      </c>
      <c r="Q299" s="118">
        <v>450000</v>
      </c>
      <c r="R299" s="118"/>
      <c r="S299" s="118"/>
      <c r="T299" s="118"/>
      <c r="U299" s="118"/>
      <c r="V299" s="118"/>
      <c r="W299" s="118"/>
      <c r="X299" s="118"/>
      <c r="Y299" s="118"/>
      <c r="Z299" s="118"/>
      <c r="AA299" s="118">
        <v>250000</v>
      </c>
      <c r="AB299" s="105" t="s">
        <v>3512</v>
      </c>
      <c r="AC299" s="168">
        <v>44994</v>
      </c>
      <c r="AD299" s="259" t="s">
        <v>199</v>
      </c>
      <c r="AE299" s="102"/>
      <c r="AF299" s="114" t="s">
        <v>390</v>
      </c>
      <c r="AG299" s="114" t="s">
        <v>218</v>
      </c>
      <c r="AI299" s="1" t="s">
        <v>2967</v>
      </c>
    </row>
    <row r="300" spans="1:37">
      <c r="A300" s="103">
        <f t="shared" si="13"/>
        <v>6</v>
      </c>
      <c r="B300" s="103">
        <v>6</v>
      </c>
      <c r="C300" s="115">
        <v>44986</v>
      </c>
      <c r="D300" s="115">
        <v>44986</v>
      </c>
      <c r="E300" s="102" t="s">
        <v>205</v>
      </c>
      <c r="F300" s="102" t="s">
        <v>29</v>
      </c>
      <c r="G300" s="102" t="s">
        <v>215</v>
      </c>
      <c r="H300" s="140" t="s">
        <v>3407</v>
      </c>
      <c r="I300" s="158" t="s">
        <v>3406</v>
      </c>
      <c r="J300" s="102" t="s">
        <v>3408</v>
      </c>
      <c r="K300" s="102" t="s">
        <v>223</v>
      </c>
      <c r="L300" s="102" t="s">
        <v>206</v>
      </c>
      <c r="M300" s="102" t="s">
        <v>207</v>
      </c>
      <c r="N300" s="103">
        <v>40</v>
      </c>
      <c r="O300" s="102" t="s">
        <v>208</v>
      </c>
      <c r="P300" s="114" t="s">
        <v>3409</v>
      </c>
      <c r="Q300" s="118">
        <v>300000</v>
      </c>
      <c r="R300" s="118"/>
      <c r="S300" s="118"/>
      <c r="T300" s="118"/>
      <c r="U300" s="118"/>
      <c r="V300" s="118"/>
      <c r="W300" s="118"/>
      <c r="X300" s="118"/>
      <c r="Y300" s="118"/>
      <c r="Z300" s="118"/>
      <c r="AA300" s="118">
        <v>150000</v>
      </c>
      <c r="AB300" s="105" t="s">
        <v>3512</v>
      </c>
      <c r="AC300" s="168">
        <v>44994</v>
      </c>
      <c r="AD300" s="259" t="s">
        <v>199</v>
      </c>
      <c r="AE300" s="102"/>
      <c r="AF300" s="114" t="s">
        <v>390</v>
      </c>
      <c r="AG300" s="114" t="s">
        <v>218</v>
      </c>
      <c r="AI300" s="1" t="s">
        <v>3521</v>
      </c>
    </row>
    <row r="301" spans="1:37">
      <c r="A301" s="103">
        <f t="shared" si="13"/>
        <v>7</v>
      </c>
      <c r="B301" s="103">
        <v>7</v>
      </c>
      <c r="C301" s="115">
        <v>44986</v>
      </c>
      <c r="D301" s="115">
        <v>44986</v>
      </c>
      <c r="E301" s="102" t="s">
        <v>205</v>
      </c>
      <c r="F301" s="102" t="s">
        <v>29</v>
      </c>
      <c r="G301" s="102" t="s">
        <v>212</v>
      </c>
      <c r="H301" s="140" t="s">
        <v>3414</v>
      </c>
      <c r="I301" s="158" t="s">
        <v>3413</v>
      </c>
      <c r="J301" s="114" t="s">
        <v>3415</v>
      </c>
      <c r="K301" s="102" t="s">
        <v>213</v>
      </c>
      <c r="L301" s="114" t="s">
        <v>1514</v>
      </c>
      <c r="M301" s="102" t="s">
        <v>207</v>
      </c>
      <c r="N301" s="103">
        <v>98</v>
      </c>
      <c r="O301" s="102" t="s">
        <v>208</v>
      </c>
      <c r="P301" s="114" t="s">
        <v>3148</v>
      </c>
      <c r="Q301" s="289">
        <v>900000</v>
      </c>
      <c r="R301" s="118"/>
      <c r="S301" s="118"/>
      <c r="T301" s="118"/>
      <c r="U301" s="118"/>
      <c r="V301" s="118"/>
      <c r="W301" s="118"/>
      <c r="X301" s="118"/>
      <c r="Y301" s="118"/>
      <c r="Z301" s="118"/>
      <c r="AA301" s="118">
        <v>250000</v>
      </c>
      <c r="AB301" s="105" t="s">
        <v>3512</v>
      </c>
      <c r="AC301" s="168">
        <v>44994</v>
      </c>
      <c r="AD301" s="259" t="s">
        <v>199</v>
      </c>
      <c r="AE301" s="102"/>
      <c r="AF301" s="114" t="s">
        <v>390</v>
      </c>
      <c r="AG301" s="114" t="s">
        <v>226</v>
      </c>
      <c r="AI301" s="1" t="s">
        <v>2822</v>
      </c>
      <c r="AJ301">
        <v>225</v>
      </c>
    </row>
    <row r="302" spans="1:37">
      <c r="A302" s="103"/>
      <c r="B302" s="103"/>
      <c r="C302" s="119" t="s">
        <v>30</v>
      </c>
      <c r="D302" s="102"/>
      <c r="E302" s="102"/>
      <c r="F302" s="102"/>
      <c r="G302" s="102"/>
      <c r="H302" s="262"/>
      <c r="I302" s="102"/>
      <c r="J302" s="102"/>
      <c r="K302" s="102"/>
      <c r="L302" s="102"/>
      <c r="M302" s="102"/>
      <c r="N302" s="103"/>
      <c r="O302" s="102"/>
      <c r="P302" s="102"/>
      <c r="Q302" s="117">
        <f>SUM(Q295:Q301)</f>
        <v>3700000</v>
      </c>
      <c r="R302" s="102"/>
      <c r="S302" s="102"/>
      <c r="T302" s="102"/>
      <c r="U302" s="102"/>
      <c r="V302" s="102"/>
      <c r="W302" s="102"/>
      <c r="X302" s="102"/>
      <c r="Y302" s="102"/>
      <c r="Z302" s="102"/>
      <c r="AA302" s="117">
        <f>SUM(AA295:AA301)</f>
        <v>1450000</v>
      </c>
      <c r="AB302" s="102"/>
      <c r="AC302" s="103"/>
      <c r="AD302" s="103"/>
      <c r="AE302" s="102"/>
      <c r="AF302" s="102"/>
      <c r="AG302" s="102"/>
      <c r="AI302" s="1"/>
    </row>
    <row r="303" spans="1:37">
      <c r="A303" s="103">
        <f>A301+1</f>
        <v>8</v>
      </c>
      <c r="B303" s="103">
        <v>1</v>
      </c>
      <c r="C303" s="115">
        <v>44987</v>
      </c>
      <c r="D303" s="115">
        <v>44987</v>
      </c>
      <c r="E303" s="102" t="s">
        <v>205</v>
      </c>
      <c r="F303" s="102" t="s">
        <v>29</v>
      </c>
      <c r="G303" s="114" t="s">
        <v>3463</v>
      </c>
      <c r="H303" s="140" t="s">
        <v>3462</v>
      </c>
      <c r="I303" s="158" t="s">
        <v>3461</v>
      </c>
      <c r="J303" s="102" t="s">
        <v>3464</v>
      </c>
      <c r="K303" s="102" t="s">
        <v>206</v>
      </c>
      <c r="L303" s="102" t="s">
        <v>206</v>
      </c>
      <c r="M303" s="102" t="s">
        <v>207</v>
      </c>
      <c r="N303" s="103">
        <v>40</v>
      </c>
      <c r="O303" s="102" t="s">
        <v>208</v>
      </c>
      <c r="P303" s="140" t="s">
        <v>3465</v>
      </c>
      <c r="Q303" s="118">
        <v>350000</v>
      </c>
      <c r="R303" s="102"/>
      <c r="S303" s="102"/>
      <c r="T303" s="102"/>
      <c r="U303" s="102"/>
      <c r="V303" s="102"/>
      <c r="W303" s="102"/>
      <c r="X303" s="102"/>
      <c r="Y303" s="102"/>
      <c r="Z303" s="102"/>
      <c r="AA303" s="118">
        <v>100000</v>
      </c>
      <c r="AB303" s="105" t="s">
        <v>3565</v>
      </c>
      <c r="AC303" s="168">
        <v>45005</v>
      </c>
      <c r="AD303" s="259" t="s">
        <v>199</v>
      </c>
      <c r="AE303" s="114" t="s">
        <v>3902</v>
      </c>
      <c r="AF303" s="114" t="s">
        <v>390</v>
      </c>
      <c r="AG303" s="114" t="s">
        <v>218</v>
      </c>
      <c r="AI303" s="23" t="s">
        <v>2840</v>
      </c>
    </row>
    <row r="304" spans="1:37">
      <c r="A304" s="103">
        <f>A303+1</f>
        <v>9</v>
      </c>
      <c r="B304" s="103">
        <v>2</v>
      </c>
      <c r="C304" s="115">
        <v>44987</v>
      </c>
      <c r="D304" s="115">
        <v>44987</v>
      </c>
      <c r="E304" s="102" t="s">
        <v>205</v>
      </c>
      <c r="F304" s="102" t="s">
        <v>29</v>
      </c>
      <c r="G304" s="114" t="s">
        <v>2200</v>
      </c>
      <c r="H304" s="140" t="s">
        <v>3523</v>
      </c>
      <c r="I304" s="158" t="s">
        <v>3522</v>
      </c>
      <c r="J304" s="102" t="s">
        <v>3524</v>
      </c>
      <c r="K304" s="102" t="s">
        <v>206</v>
      </c>
      <c r="L304" s="102" t="s">
        <v>206</v>
      </c>
      <c r="M304" s="102" t="s">
        <v>207</v>
      </c>
      <c r="N304" s="103">
        <v>40</v>
      </c>
      <c r="O304" s="102" t="s">
        <v>208</v>
      </c>
      <c r="P304" s="114" t="s">
        <v>3525</v>
      </c>
      <c r="Q304" s="118">
        <v>300000</v>
      </c>
      <c r="R304" s="102"/>
      <c r="S304" s="102"/>
      <c r="T304" s="102"/>
      <c r="U304" s="102"/>
      <c r="V304" s="102"/>
      <c r="W304" s="102"/>
      <c r="X304" s="102"/>
      <c r="Y304" s="102"/>
      <c r="Z304" s="102"/>
      <c r="AA304" s="118">
        <v>125000</v>
      </c>
      <c r="AB304" s="105" t="s">
        <v>3565</v>
      </c>
      <c r="AC304" s="168">
        <v>44994</v>
      </c>
      <c r="AD304" s="259" t="s">
        <v>199</v>
      </c>
      <c r="AE304" s="102"/>
      <c r="AF304" s="114" t="s">
        <v>390</v>
      </c>
      <c r="AG304" s="114" t="s">
        <v>218</v>
      </c>
      <c r="AI304" s="23" t="s">
        <v>2840</v>
      </c>
    </row>
    <row r="305" spans="1:35">
      <c r="A305" s="103"/>
      <c r="B305" s="103"/>
      <c r="C305" s="119" t="s">
        <v>30</v>
      </c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3"/>
      <c r="O305" s="102"/>
      <c r="P305" s="102"/>
      <c r="Q305" s="117">
        <f>SUM(Q303:Q304)</f>
        <v>650000</v>
      </c>
      <c r="R305" s="102"/>
      <c r="S305" s="102"/>
      <c r="T305" s="102"/>
      <c r="U305" s="102"/>
      <c r="V305" s="102"/>
      <c r="W305" s="102"/>
      <c r="X305" s="102"/>
      <c r="Y305" s="102"/>
      <c r="Z305" s="102"/>
      <c r="AA305" s="117">
        <f>SUM(AA303:AA304)</f>
        <v>225000</v>
      </c>
      <c r="AB305" s="102"/>
      <c r="AC305" s="103"/>
      <c r="AD305" s="103"/>
      <c r="AE305" s="102"/>
      <c r="AF305" s="102"/>
      <c r="AG305" s="102"/>
    </row>
    <row r="306" spans="1:35">
      <c r="A306" s="103">
        <f>A304+1</f>
        <v>10</v>
      </c>
      <c r="B306" s="103">
        <v>1</v>
      </c>
      <c r="C306" s="115">
        <v>44988</v>
      </c>
      <c r="D306" s="115">
        <v>44988</v>
      </c>
      <c r="E306" s="102" t="s">
        <v>205</v>
      </c>
      <c r="F306" s="102" t="s">
        <v>29</v>
      </c>
      <c r="G306" s="114" t="s">
        <v>243</v>
      </c>
      <c r="H306" s="140" t="s">
        <v>3514</v>
      </c>
      <c r="I306" s="158" t="s">
        <v>3513</v>
      </c>
      <c r="J306" s="102" t="s">
        <v>3515</v>
      </c>
      <c r="K306" s="102" t="s">
        <v>216</v>
      </c>
      <c r="L306" s="114" t="s">
        <v>216</v>
      </c>
      <c r="M306" s="102" t="s">
        <v>207</v>
      </c>
      <c r="N306" s="103">
        <v>45</v>
      </c>
      <c r="O306" s="102" t="s">
        <v>208</v>
      </c>
      <c r="P306" s="114" t="s">
        <v>3516</v>
      </c>
      <c r="Q306" s="118">
        <v>300000</v>
      </c>
      <c r="R306" s="118"/>
      <c r="S306" s="118"/>
      <c r="T306" s="118"/>
      <c r="U306" s="118"/>
      <c r="V306" s="118"/>
      <c r="W306" s="118"/>
      <c r="X306" s="118"/>
      <c r="Y306" s="118"/>
      <c r="Z306" s="118"/>
      <c r="AA306" s="118">
        <v>175000</v>
      </c>
      <c r="AB306" s="105" t="s">
        <v>3585</v>
      </c>
      <c r="AC306" s="168">
        <v>44994</v>
      </c>
      <c r="AD306" s="259" t="s">
        <v>199</v>
      </c>
      <c r="AE306" s="102"/>
      <c r="AF306" s="114" t="s">
        <v>390</v>
      </c>
      <c r="AG306" s="114" t="s">
        <v>218</v>
      </c>
      <c r="AI306" s="18" t="s">
        <v>2840</v>
      </c>
    </row>
    <row r="307" spans="1:35">
      <c r="A307" s="103">
        <f>A306+1</f>
        <v>11</v>
      </c>
      <c r="B307" s="103">
        <v>2</v>
      </c>
      <c r="C307" s="115">
        <v>44988</v>
      </c>
      <c r="D307" s="115">
        <v>44988</v>
      </c>
      <c r="E307" s="102" t="s">
        <v>205</v>
      </c>
      <c r="F307" s="102" t="s">
        <v>29</v>
      </c>
      <c r="G307" s="102" t="s">
        <v>215</v>
      </c>
      <c r="H307" s="140" t="s">
        <v>3551</v>
      </c>
      <c r="I307" s="158" t="s">
        <v>3550</v>
      </c>
      <c r="J307" s="102" t="s">
        <v>3552</v>
      </c>
      <c r="K307" s="102" t="s">
        <v>210</v>
      </c>
      <c r="L307" s="102" t="s">
        <v>206</v>
      </c>
      <c r="M307" s="102" t="s">
        <v>207</v>
      </c>
      <c r="N307" s="103">
        <v>40</v>
      </c>
      <c r="O307" s="102" t="s">
        <v>208</v>
      </c>
      <c r="P307" s="114" t="s">
        <v>3553</v>
      </c>
      <c r="Q307" s="118">
        <v>300000</v>
      </c>
      <c r="R307" s="118"/>
      <c r="S307" s="118"/>
      <c r="T307" s="118"/>
      <c r="U307" s="118"/>
      <c r="V307" s="118"/>
      <c r="W307" s="118"/>
      <c r="X307" s="118"/>
      <c r="Y307" s="118"/>
      <c r="Z307" s="118"/>
      <c r="AA307" s="118">
        <v>125000</v>
      </c>
      <c r="AB307" s="105" t="s">
        <v>3585</v>
      </c>
      <c r="AC307" s="168">
        <v>44994</v>
      </c>
      <c r="AD307" s="259" t="s">
        <v>199</v>
      </c>
      <c r="AE307" s="102"/>
      <c r="AF307" s="114" t="s">
        <v>390</v>
      </c>
      <c r="AG307" s="114" t="s">
        <v>218</v>
      </c>
      <c r="AI307" s="18" t="s">
        <v>2822</v>
      </c>
    </row>
    <row r="308" spans="1:35">
      <c r="A308" s="103">
        <f>A307+1</f>
        <v>12</v>
      </c>
      <c r="B308" s="103">
        <v>3</v>
      </c>
      <c r="C308" s="115">
        <v>44988</v>
      </c>
      <c r="D308" s="115">
        <v>44988</v>
      </c>
      <c r="E308" s="102" t="s">
        <v>205</v>
      </c>
      <c r="F308" s="102" t="s">
        <v>29</v>
      </c>
      <c r="G308" s="114" t="s">
        <v>3575</v>
      </c>
      <c r="H308" s="140" t="s">
        <v>3574</v>
      </c>
      <c r="I308" s="158" t="s">
        <v>3590</v>
      </c>
      <c r="J308" s="102" t="s">
        <v>3576</v>
      </c>
      <c r="K308" s="102" t="s">
        <v>206</v>
      </c>
      <c r="L308" s="102" t="s">
        <v>206</v>
      </c>
      <c r="M308" s="102" t="s">
        <v>207</v>
      </c>
      <c r="N308" s="103">
        <v>40</v>
      </c>
      <c r="O308" s="102" t="s">
        <v>208</v>
      </c>
      <c r="P308" s="114" t="s">
        <v>2287</v>
      </c>
      <c r="Q308" s="118">
        <v>350000</v>
      </c>
      <c r="R308" s="118"/>
      <c r="S308" s="118"/>
      <c r="T308" s="118"/>
      <c r="U308" s="118"/>
      <c r="V308" s="118"/>
      <c r="W308" s="118"/>
      <c r="X308" s="118"/>
      <c r="Y308" s="118"/>
      <c r="Z308" s="118"/>
      <c r="AA308" s="118">
        <v>125000</v>
      </c>
      <c r="AB308" s="105" t="s">
        <v>3585</v>
      </c>
      <c r="AC308" s="168">
        <v>44994</v>
      </c>
      <c r="AD308" s="259" t="s">
        <v>199</v>
      </c>
      <c r="AE308" s="102"/>
      <c r="AF308" s="114" t="s">
        <v>390</v>
      </c>
      <c r="AG308" s="114" t="s">
        <v>218</v>
      </c>
      <c r="AI308" s="18" t="s">
        <v>2821</v>
      </c>
    </row>
    <row r="309" spans="1:35">
      <c r="A309" s="103">
        <f>A308+1</f>
        <v>13</v>
      </c>
      <c r="B309" s="103">
        <v>4</v>
      </c>
      <c r="C309" s="115">
        <v>44988</v>
      </c>
      <c r="D309" s="115">
        <v>44988</v>
      </c>
      <c r="E309" s="102" t="s">
        <v>205</v>
      </c>
      <c r="F309" s="102" t="s">
        <v>29</v>
      </c>
      <c r="G309" s="102" t="s">
        <v>215</v>
      </c>
      <c r="H309" s="140" t="s">
        <v>3583</v>
      </c>
      <c r="I309" s="158" t="s">
        <v>3582</v>
      </c>
      <c r="J309" s="102" t="s">
        <v>3584</v>
      </c>
      <c r="K309" s="102" t="s">
        <v>217</v>
      </c>
      <c r="L309" s="102" t="s">
        <v>206</v>
      </c>
      <c r="M309" s="102" t="s">
        <v>207</v>
      </c>
      <c r="N309" s="103">
        <v>40</v>
      </c>
      <c r="O309" s="102" t="s">
        <v>208</v>
      </c>
      <c r="P309" s="114" t="s">
        <v>1058</v>
      </c>
      <c r="Q309" s="118">
        <v>300000</v>
      </c>
      <c r="R309" s="118"/>
      <c r="S309" s="118"/>
      <c r="T309" s="118"/>
      <c r="U309" s="118"/>
      <c r="V309" s="118"/>
      <c r="W309" s="118"/>
      <c r="X309" s="118"/>
      <c r="Y309" s="118"/>
      <c r="Z309" s="118"/>
      <c r="AA309" s="118">
        <v>125000</v>
      </c>
      <c r="AB309" s="105" t="s">
        <v>3585</v>
      </c>
      <c r="AC309" s="168">
        <v>44994</v>
      </c>
      <c r="AD309" s="259" t="s">
        <v>199</v>
      </c>
      <c r="AE309" s="102"/>
      <c r="AF309" s="114" t="s">
        <v>390</v>
      </c>
      <c r="AG309" s="114" t="s">
        <v>218</v>
      </c>
      <c r="AI309" s="18" t="s">
        <v>2820</v>
      </c>
    </row>
    <row r="310" spans="1:35">
      <c r="A310" s="103"/>
      <c r="B310" s="103"/>
      <c r="C310" s="119" t="s">
        <v>30</v>
      </c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3"/>
      <c r="O310" s="102"/>
      <c r="P310" s="102"/>
      <c r="Q310" s="117">
        <f>SUM(Q306:Q309)</f>
        <v>1250000</v>
      </c>
      <c r="R310" s="102"/>
      <c r="S310" s="102"/>
      <c r="T310" s="102"/>
      <c r="U310" s="102"/>
      <c r="V310" s="102"/>
      <c r="W310" s="102"/>
      <c r="X310" s="102"/>
      <c r="Y310" s="102"/>
      <c r="Z310" s="102"/>
      <c r="AA310" s="117">
        <f>SUM(AA306:AA309)</f>
        <v>550000</v>
      </c>
      <c r="AB310" s="102"/>
      <c r="AC310" s="103"/>
      <c r="AD310" s="103"/>
      <c r="AE310" s="102"/>
      <c r="AF310" s="102"/>
      <c r="AG310" s="102"/>
    </row>
    <row r="311" spans="1:35">
      <c r="A311" s="103">
        <f>A309+1</f>
        <v>14</v>
      </c>
      <c r="B311" s="103">
        <v>1</v>
      </c>
      <c r="C311" s="115">
        <v>44988</v>
      </c>
      <c r="D311" s="115">
        <v>44988</v>
      </c>
      <c r="E311" s="102" t="s">
        <v>205</v>
      </c>
      <c r="F311" s="102" t="s">
        <v>29</v>
      </c>
      <c r="G311" s="114" t="s">
        <v>3606</v>
      </c>
      <c r="H311" s="140" t="s">
        <v>3605</v>
      </c>
      <c r="I311" s="158" t="s">
        <v>3604</v>
      </c>
      <c r="J311" s="102" t="s">
        <v>3607</v>
      </c>
      <c r="K311" s="102" t="s">
        <v>206</v>
      </c>
      <c r="L311" s="102" t="s">
        <v>206</v>
      </c>
      <c r="M311" s="102" t="s">
        <v>207</v>
      </c>
      <c r="N311" s="103">
        <v>40</v>
      </c>
      <c r="O311" s="102" t="s">
        <v>208</v>
      </c>
      <c r="P311" s="140" t="s">
        <v>3465</v>
      </c>
      <c r="Q311" s="118">
        <v>350000</v>
      </c>
      <c r="R311" s="118"/>
      <c r="S311" s="118"/>
      <c r="T311" s="118"/>
      <c r="U311" s="118"/>
      <c r="V311" s="118"/>
      <c r="W311" s="118"/>
      <c r="X311" s="118"/>
      <c r="Y311" s="118"/>
      <c r="Z311" s="118"/>
      <c r="AA311" s="118">
        <v>150000</v>
      </c>
      <c r="AB311" s="105" t="s">
        <v>3608</v>
      </c>
      <c r="AC311" s="168">
        <v>45005</v>
      </c>
      <c r="AD311" s="259" t="s">
        <v>199</v>
      </c>
      <c r="AE311" s="114" t="s">
        <v>3902</v>
      </c>
      <c r="AF311" s="114" t="s">
        <v>390</v>
      </c>
      <c r="AG311" s="114" t="s">
        <v>218</v>
      </c>
      <c r="AI311" s="18" t="s">
        <v>2820</v>
      </c>
    </row>
    <row r="312" spans="1:35">
      <c r="A312" s="103">
        <f>A311+1</f>
        <v>15</v>
      </c>
      <c r="B312" s="103">
        <v>2</v>
      </c>
      <c r="C312" s="115">
        <v>44988</v>
      </c>
      <c r="D312" s="115">
        <v>44991</v>
      </c>
      <c r="E312" s="114" t="s">
        <v>205</v>
      </c>
      <c r="F312" s="102" t="s">
        <v>31</v>
      </c>
      <c r="G312" s="102" t="s">
        <v>215</v>
      </c>
      <c r="H312" s="140" t="s">
        <v>3596</v>
      </c>
      <c r="I312" s="158" t="s">
        <v>3595</v>
      </c>
      <c r="J312" s="102" t="s">
        <v>3597</v>
      </c>
      <c r="K312" s="102" t="s">
        <v>206</v>
      </c>
      <c r="L312" s="102" t="s">
        <v>314</v>
      </c>
      <c r="M312" s="114" t="s">
        <v>213</v>
      </c>
      <c r="N312" s="103">
        <v>800</v>
      </c>
      <c r="O312" s="114" t="s">
        <v>208</v>
      </c>
      <c r="P312" s="114" t="s">
        <v>3598</v>
      </c>
      <c r="Q312" s="118">
        <v>2200000</v>
      </c>
      <c r="R312" s="118"/>
      <c r="S312" s="118"/>
      <c r="T312" s="118"/>
      <c r="U312" s="118"/>
      <c r="V312" s="118"/>
      <c r="W312" s="118"/>
      <c r="X312" s="118"/>
      <c r="Y312" s="118"/>
      <c r="Z312" s="118"/>
      <c r="AA312" s="118">
        <v>1600000</v>
      </c>
      <c r="AB312" s="105" t="s">
        <v>3608</v>
      </c>
      <c r="AC312" s="168">
        <v>44994</v>
      </c>
      <c r="AD312" s="259" t="s">
        <v>199</v>
      </c>
      <c r="AE312" s="102"/>
      <c r="AF312" s="114" t="s">
        <v>390</v>
      </c>
      <c r="AG312" s="114" t="s">
        <v>226</v>
      </c>
    </row>
    <row r="313" spans="1:35">
      <c r="A313" s="103">
        <f>A312+1</f>
        <v>16</v>
      </c>
      <c r="B313" s="103">
        <v>3</v>
      </c>
      <c r="C313" s="115">
        <v>44988</v>
      </c>
      <c r="D313" s="115">
        <v>44991</v>
      </c>
      <c r="E313" s="114" t="s">
        <v>205</v>
      </c>
      <c r="F313" s="102" t="s">
        <v>31</v>
      </c>
      <c r="G313" s="102" t="s">
        <v>215</v>
      </c>
      <c r="H313" s="140" t="s">
        <v>3351</v>
      </c>
      <c r="I313" s="158" t="s">
        <v>3350</v>
      </c>
      <c r="J313" s="102" t="s">
        <v>3599</v>
      </c>
      <c r="K313" s="102" t="s">
        <v>206</v>
      </c>
      <c r="L313" s="114" t="s">
        <v>211</v>
      </c>
      <c r="M313" s="114" t="s">
        <v>1895</v>
      </c>
      <c r="N313" s="103">
        <v>94</v>
      </c>
      <c r="O313" s="114" t="s">
        <v>208</v>
      </c>
      <c r="P313" s="114" t="s">
        <v>3600</v>
      </c>
      <c r="Q313" s="118">
        <v>500000</v>
      </c>
      <c r="R313" s="118"/>
      <c r="S313" s="118"/>
      <c r="T313" s="118"/>
      <c r="U313" s="118"/>
      <c r="V313" s="118"/>
      <c r="W313" s="118"/>
      <c r="X313" s="118"/>
      <c r="Y313" s="118"/>
      <c r="Z313" s="118"/>
      <c r="AA313" s="118">
        <v>225000</v>
      </c>
      <c r="AB313" s="105" t="s">
        <v>3608</v>
      </c>
      <c r="AC313" s="168">
        <v>44994</v>
      </c>
      <c r="AD313" s="259" t="s">
        <v>199</v>
      </c>
      <c r="AE313" s="102"/>
      <c r="AF313" s="114" t="s">
        <v>390</v>
      </c>
      <c r="AG313" s="114" t="s">
        <v>226</v>
      </c>
    </row>
    <row r="314" spans="1:35">
      <c r="A314" s="103"/>
      <c r="B314" s="103"/>
      <c r="C314" s="119" t="s">
        <v>30</v>
      </c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3"/>
      <c r="O314" s="102"/>
      <c r="P314" s="102"/>
      <c r="Q314" s="117">
        <f>SUM(Q311:Q313)</f>
        <v>3050000</v>
      </c>
      <c r="R314" s="102"/>
      <c r="S314" s="102"/>
      <c r="T314" s="102"/>
      <c r="U314" s="102"/>
      <c r="V314" s="102"/>
      <c r="W314" s="102"/>
      <c r="X314" s="102"/>
      <c r="Y314" s="102"/>
      <c r="Z314" s="102"/>
      <c r="AA314" s="117">
        <f>SUM(AA311:AA313)</f>
        <v>1975000</v>
      </c>
      <c r="AB314" s="102"/>
      <c r="AC314" s="103"/>
      <c r="AD314" s="103"/>
      <c r="AE314" s="102"/>
      <c r="AF314" s="102"/>
      <c r="AG314" s="102"/>
    </row>
    <row r="315" spans="1:35">
      <c r="A315" s="103">
        <f>A313+1</f>
        <v>17</v>
      </c>
      <c r="B315" s="103">
        <v>1</v>
      </c>
      <c r="C315" s="115">
        <v>44991</v>
      </c>
      <c r="D315" s="115">
        <v>44992</v>
      </c>
      <c r="E315" s="102" t="s">
        <v>205</v>
      </c>
      <c r="F315" s="102" t="s">
        <v>31</v>
      </c>
      <c r="G315" s="114" t="s">
        <v>286</v>
      </c>
      <c r="H315" s="140" t="s">
        <v>3555</v>
      </c>
      <c r="I315" s="158" t="s">
        <v>3554</v>
      </c>
      <c r="J315" s="102" t="s">
        <v>3556</v>
      </c>
      <c r="K315" s="102" t="s">
        <v>206</v>
      </c>
      <c r="L315" s="114" t="s">
        <v>314</v>
      </c>
      <c r="M315" s="114" t="s">
        <v>223</v>
      </c>
      <c r="N315" s="103">
        <v>188</v>
      </c>
      <c r="O315" s="102" t="s">
        <v>208</v>
      </c>
      <c r="P315" s="114" t="s">
        <v>887</v>
      </c>
      <c r="Q315" s="108">
        <v>900000</v>
      </c>
      <c r="R315" s="108"/>
      <c r="S315" s="108"/>
      <c r="T315" s="108"/>
      <c r="U315" s="108"/>
      <c r="V315" s="108"/>
      <c r="W315" s="108"/>
      <c r="X315" s="108"/>
      <c r="Y315" s="108"/>
      <c r="Z315" s="108"/>
      <c r="AA315" s="108">
        <v>550000</v>
      </c>
      <c r="AB315" s="105" t="s">
        <v>3677</v>
      </c>
      <c r="AC315" s="168">
        <v>45001</v>
      </c>
      <c r="AD315" s="259" t="s">
        <v>199</v>
      </c>
      <c r="AE315" s="102"/>
      <c r="AF315" s="114" t="s">
        <v>390</v>
      </c>
      <c r="AG315" s="114" t="s">
        <v>226</v>
      </c>
      <c r="AI315" t="s">
        <v>2821</v>
      </c>
    </row>
    <row r="316" spans="1:35">
      <c r="A316" s="103"/>
      <c r="B316" s="103"/>
      <c r="C316" s="119" t="s">
        <v>30</v>
      </c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3"/>
      <c r="O316" s="102"/>
      <c r="P316" s="102"/>
      <c r="Q316" s="117">
        <f>SUM(Q315)</f>
        <v>900000</v>
      </c>
      <c r="R316" s="102"/>
      <c r="S316" s="102"/>
      <c r="T316" s="102"/>
      <c r="U316" s="102"/>
      <c r="V316" s="102"/>
      <c r="W316" s="102"/>
      <c r="X316" s="102"/>
      <c r="Y316" s="102"/>
      <c r="Z316" s="102"/>
      <c r="AA316" s="117">
        <f>SUM(AA315)</f>
        <v>550000</v>
      </c>
      <c r="AB316" s="102"/>
      <c r="AC316" s="103"/>
      <c r="AD316" s="103"/>
      <c r="AE316" s="102"/>
      <c r="AF316" s="102"/>
      <c r="AG316" s="102"/>
    </row>
    <row r="317" spans="1:35">
      <c r="A317" s="103">
        <f>A315+1</f>
        <v>18</v>
      </c>
      <c r="B317" s="103">
        <v>1</v>
      </c>
      <c r="C317" s="115">
        <v>44992</v>
      </c>
      <c r="D317" s="115">
        <v>44992</v>
      </c>
      <c r="E317" s="102" t="s">
        <v>205</v>
      </c>
      <c r="F317" s="189" t="s">
        <v>29</v>
      </c>
      <c r="G317" s="102" t="s">
        <v>215</v>
      </c>
      <c r="H317" s="140" t="s">
        <v>3728</v>
      </c>
      <c r="I317" s="158" t="s">
        <v>3727</v>
      </c>
      <c r="J317" s="109" t="s">
        <v>3729</v>
      </c>
      <c r="K317" s="109" t="s">
        <v>210</v>
      </c>
      <c r="L317" s="102" t="s">
        <v>211</v>
      </c>
      <c r="M317" s="114" t="s">
        <v>210</v>
      </c>
      <c r="N317" s="103">
        <v>40</v>
      </c>
      <c r="O317" s="114" t="s">
        <v>208</v>
      </c>
      <c r="P317" s="114" t="s">
        <v>3730</v>
      </c>
      <c r="Q317" s="108">
        <v>300000</v>
      </c>
      <c r="R317" s="108"/>
      <c r="S317" s="108"/>
      <c r="T317" s="108"/>
      <c r="U317" s="108"/>
      <c r="V317" s="108"/>
      <c r="W317" s="108"/>
      <c r="X317" s="108"/>
      <c r="Y317" s="108"/>
      <c r="Z317" s="108"/>
      <c r="AA317" s="108">
        <v>250000</v>
      </c>
      <c r="AB317" s="105" t="s">
        <v>3731</v>
      </c>
      <c r="AC317" s="168">
        <v>44994</v>
      </c>
      <c r="AD317" s="259" t="s">
        <v>199</v>
      </c>
      <c r="AE317" s="102"/>
      <c r="AF317" s="114" t="s">
        <v>390</v>
      </c>
      <c r="AG317" s="114" t="s">
        <v>218</v>
      </c>
      <c r="AI317" t="s">
        <v>2906</v>
      </c>
    </row>
    <row r="318" spans="1:35">
      <c r="A318" s="103">
        <f>A317+1</f>
        <v>19</v>
      </c>
      <c r="B318" s="103">
        <v>2</v>
      </c>
      <c r="C318" s="115">
        <v>44992</v>
      </c>
      <c r="D318" s="115">
        <v>44992</v>
      </c>
      <c r="E318" s="102" t="s">
        <v>205</v>
      </c>
      <c r="F318" s="189" t="s">
        <v>31</v>
      </c>
      <c r="G318" s="102" t="s">
        <v>215</v>
      </c>
      <c r="H318" s="109" t="s">
        <v>1373</v>
      </c>
      <c r="I318" s="159" t="s">
        <v>1372</v>
      </c>
      <c r="J318" s="109" t="s">
        <v>3729</v>
      </c>
      <c r="K318" s="109" t="s">
        <v>210</v>
      </c>
      <c r="L318" s="114" t="s">
        <v>210</v>
      </c>
      <c r="M318" s="102" t="s">
        <v>211</v>
      </c>
      <c r="N318" s="103">
        <v>40</v>
      </c>
      <c r="O318" s="114" t="s">
        <v>208</v>
      </c>
      <c r="P318" s="114" t="s">
        <v>3730</v>
      </c>
      <c r="Q318" s="108">
        <v>300000</v>
      </c>
      <c r="R318" s="108"/>
      <c r="S318" s="108"/>
      <c r="T318" s="108"/>
      <c r="U318" s="108"/>
      <c r="V318" s="108"/>
      <c r="W318" s="108"/>
      <c r="X318" s="108"/>
      <c r="Y318" s="108"/>
      <c r="Z318" s="108"/>
      <c r="AA318" s="108">
        <v>0</v>
      </c>
      <c r="AB318" s="105" t="s">
        <v>3731</v>
      </c>
      <c r="AC318" s="168">
        <v>44994</v>
      </c>
      <c r="AD318" s="259" t="s">
        <v>199</v>
      </c>
      <c r="AE318" s="102"/>
      <c r="AF318" s="114" t="s">
        <v>390</v>
      </c>
      <c r="AG318" s="114" t="s">
        <v>218</v>
      </c>
    </row>
    <row r="319" spans="1:35">
      <c r="A319" s="103"/>
      <c r="B319" s="103"/>
      <c r="C319" s="119" t="s">
        <v>30</v>
      </c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3"/>
      <c r="O319" s="102"/>
      <c r="P319" s="102"/>
      <c r="Q319" s="117">
        <f>SUM(Q317:Q318)</f>
        <v>600000</v>
      </c>
      <c r="R319" s="102"/>
      <c r="S319" s="102"/>
      <c r="T319" s="102"/>
      <c r="U319" s="102"/>
      <c r="V319" s="102"/>
      <c r="W319" s="102"/>
      <c r="X319" s="102"/>
      <c r="Y319" s="102"/>
      <c r="Z319" s="102"/>
      <c r="AA319" s="117">
        <f>SUM(AA317:AA318)</f>
        <v>250000</v>
      </c>
      <c r="AB319" s="102"/>
      <c r="AC319" s="103"/>
      <c r="AD319" s="103"/>
      <c r="AE319" s="102"/>
      <c r="AF319" s="102"/>
      <c r="AG319" s="102"/>
    </row>
    <row r="320" spans="1:35">
      <c r="A320" s="103">
        <f>A318+1</f>
        <v>20</v>
      </c>
      <c r="B320" s="103">
        <v>1</v>
      </c>
      <c r="C320" s="115">
        <v>44992</v>
      </c>
      <c r="D320" s="115">
        <v>44993</v>
      </c>
      <c r="E320" s="102" t="s">
        <v>205</v>
      </c>
      <c r="F320" s="102" t="s">
        <v>31</v>
      </c>
      <c r="G320" s="102" t="s">
        <v>407</v>
      </c>
      <c r="H320" s="102" t="s">
        <v>3747</v>
      </c>
      <c r="I320" s="114" t="s">
        <v>3753</v>
      </c>
      <c r="J320" s="102" t="s">
        <v>2378</v>
      </c>
      <c r="K320" s="102" t="s">
        <v>210</v>
      </c>
      <c r="L320" s="102" t="s">
        <v>437</v>
      </c>
      <c r="M320" s="114" t="s">
        <v>3771</v>
      </c>
      <c r="N320" s="103">
        <v>742</v>
      </c>
      <c r="O320" s="102" t="s">
        <v>208</v>
      </c>
      <c r="P320" s="102" t="s">
        <v>322</v>
      </c>
      <c r="Q320" s="108">
        <v>2200000</v>
      </c>
      <c r="R320" s="108"/>
      <c r="S320" s="108"/>
      <c r="T320" s="108"/>
      <c r="U320" s="108"/>
      <c r="V320" s="108"/>
      <c r="W320" s="108"/>
      <c r="X320" s="108"/>
      <c r="Y320" s="108"/>
      <c r="Z320" s="108"/>
      <c r="AA320" s="108">
        <v>1550000</v>
      </c>
      <c r="AB320" s="105" t="s">
        <v>3769</v>
      </c>
      <c r="AC320" s="103"/>
      <c r="AD320" s="259" t="s">
        <v>199</v>
      </c>
      <c r="AE320" s="102" t="s">
        <v>4256</v>
      </c>
      <c r="AF320" s="114" t="s">
        <v>390</v>
      </c>
      <c r="AG320" s="114" t="s">
        <v>226</v>
      </c>
    </row>
    <row r="321" spans="1:35">
      <c r="A321" s="103">
        <f>A320+1</f>
        <v>21</v>
      </c>
      <c r="B321" s="103">
        <v>2</v>
      </c>
      <c r="C321" s="115">
        <v>44992</v>
      </c>
      <c r="D321" s="115">
        <v>44993</v>
      </c>
      <c r="E321" s="102" t="s">
        <v>205</v>
      </c>
      <c r="F321" s="102" t="s">
        <v>29</v>
      </c>
      <c r="G321" s="114" t="s">
        <v>209</v>
      </c>
      <c r="H321" s="140" t="s">
        <v>3619</v>
      </c>
      <c r="I321" s="158" t="s">
        <v>3618</v>
      </c>
      <c r="J321" s="102" t="s">
        <v>3620</v>
      </c>
      <c r="K321" s="102" t="s">
        <v>976</v>
      </c>
      <c r="L321" s="102" t="s">
        <v>206</v>
      </c>
      <c r="M321" s="102" t="s">
        <v>207</v>
      </c>
      <c r="N321" s="103">
        <v>40</v>
      </c>
      <c r="O321" s="102" t="s">
        <v>208</v>
      </c>
      <c r="P321" s="114" t="s">
        <v>3621</v>
      </c>
      <c r="Q321" s="108">
        <v>300000</v>
      </c>
      <c r="R321" s="108"/>
      <c r="S321" s="108"/>
      <c r="T321" s="108"/>
      <c r="U321" s="108"/>
      <c r="V321" s="108"/>
      <c r="W321" s="108"/>
      <c r="X321" s="108"/>
      <c r="Y321" s="108"/>
      <c r="Z321" s="108"/>
      <c r="AA321" s="108">
        <v>125000</v>
      </c>
      <c r="AB321" s="105" t="s">
        <v>3769</v>
      </c>
      <c r="AC321" s="168">
        <v>45001</v>
      </c>
      <c r="AD321" s="259" t="s">
        <v>199</v>
      </c>
      <c r="AE321" s="102"/>
      <c r="AF321" s="114" t="s">
        <v>390</v>
      </c>
      <c r="AG321" s="114" t="s">
        <v>218</v>
      </c>
    </row>
    <row r="322" spans="1:35">
      <c r="A322" s="103"/>
      <c r="B322" s="103"/>
      <c r="C322" s="119" t="s">
        <v>30</v>
      </c>
      <c r="D322" s="115"/>
      <c r="E322" s="102"/>
      <c r="F322" s="102"/>
      <c r="G322" s="114"/>
      <c r="H322" s="155"/>
      <c r="I322" s="114"/>
      <c r="J322" s="102"/>
      <c r="K322" s="102"/>
      <c r="L322" s="102"/>
      <c r="M322" s="102"/>
      <c r="N322" s="103"/>
      <c r="O322" s="102"/>
      <c r="P322" s="114"/>
      <c r="Q322" s="151">
        <f>SUM(Q320:Q321)</f>
        <v>2500000</v>
      </c>
      <c r="R322" s="108"/>
      <c r="S322" s="108"/>
      <c r="T322" s="108"/>
      <c r="U322" s="108"/>
      <c r="V322" s="108"/>
      <c r="W322" s="108"/>
      <c r="X322" s="108"/>
      <c r="Y322" s="108"/>
      <c r="Z322" s="108"/>
      <c r="AA322" s="151">
        <f>SUM(AA320:AA321)</f>
        <v>1675000</v>
      </c>
      <c r="AB322" s="105"/>
      <c r="AC322" s="103"/>
      <c r="AD322" s="259"/>
      <c r="AE322" s="102"/>
      <c r="AF322" s="114"/>
      <c r="AG322" s="114"/>
    </row>
    <row r="323" spans="1:35">
      <c r="A323" s="103">
        <f>A321+1</f>
        <v>22</v>
      </c>
      <c r="B323" s="103">
        <v>1</v>
      </c>
      <c r="C323" s="115">
        <v>44993</v>
      </c>
      <c r="D323" s="115">
        <v>44994</v>
      </c>
      <c r="E323" s="102" t="s">
        <v>205</v>
      </c>
      <c r="F323" s="102" t="s">
        <v>31</v>
      </c>
      <c r="G323" s="102" t="s">
        <v>407</v>
      </c>
      <c r="H323" s="109" t="s">
        <v>3746</v>
      </c>
      <c r="I323" s="159" t="s">
        <v>3752</v>
      </c>
      <c r="J323" s="102" t="s">
        <v>2380</v>
      </c>
      <c r="K323" s="102" t="s">
        <v>210</v>
      </c>
      <c r="L323" s="102" t="s">
        <v>437</v>
      </c>
      <c r="M323" s="114" t="s">
        <v>223</v>
      </c>
      <c r="N323" s="103">
        <v>188</v>
      </c>
      <c r="O323" s="102" t="s">
        <v>208</v>
      </c>
      <c r="P323" s="102" t="s">
        <v>322</v>
      </c>
      <c r="Q323" s="108">
        <v>900000</v>
      </c>
      <c r="R323" s="108"/>
      <c r="S323" s="108"/>
      <c r="T323" s="108"/>
      <c r="U323" s="108"/>
      <c r="V323" s="108"/>
      <c r="W323" s="108"/>
      <c r="X323" s="108"/>
      <c r="Y323" s="108"/>
      <c r="Z323" s="108"/>
      <c r="AA323" s="108">
        <v>550000</v>
      </c>
      <c r="AB323" s="105" t="s">
        <v>3807</v>
      </c>
      <c r="AC323" s="168">
        <v>45001</v>
      </c>
      <c r="AD323" s="259" t="s">
        <v>199</v>
      </c>
      <c r="AE323" s="102"/>
      <c r="AF323" s="114" t="s">
        <v>390</v>
      </c>
      <c r="AG323" s="114" t="s">
        <v>226</v>
      </c>
      <c r="AI323" s="103" t="s">
        <v>3805</v>
      </c>
    </row>
    <row r="324" spans="1:35">
      <c r="A324" s="103">
        <f>A323+1</f>
        <v>23</v>
      </c>
      <c r="B324" s="103">
        <v>2</v>
      </c>
      <c r="C324" s="115">
        <v>44993</v>
      </c>
      <c r="D324" s="115">
        <v>44994</v>
      </c>
      <c r="E324" s="102" t="s">
        <v>205</v>
      </c>
      <c r="F324" s="102" t="s">
        <v>31</v>
      </c>
      <c r="G324" s="102" t="s">
        <v>407</v>
      </c>
      <c r="H324" s="109" t="s">
        <v>3743</v>
      </c>
      <c r="I324" s="159" t="s">
        <v>3749</v>
      </c>
      <c r="J324" s="102" t="s">
        <v>2380</v>
      </c>
      <c r="K324" s="102" t="s">
        <v>210</v>
      </c>
      <c r="L324" s="102" t="s">
        <v>437</v>
      </c>
      <c r="M324" s="114" t="s">
        <v>223</v>
      </c>
      <c r="N324" s="103">
        <v>188</v>
      </c>
      <c r="O324" s="102" t="s">
        <v>208</v>
      </c>
      <c r="P324" s="102" t="s">
        <v>322</v>
      </c>
      <c r="Q324" s="108">
        <v>900000</v>
      </c>
      <c r="R324" s="108"/>
      <c r="S324" s="108"/>
      <c r="T324" s="108"/>
      <c r="U324" s="108"/>
      <c r="V324" s="108"/>
      <c r="W324" s="108"/>
      <c r="X324" s="108"/>
      <c r="Y324" s="108"/>
      <c r="Z324" s="108"/>
      <c r="AA324" s="108">
        <v>550000</v>
      </c>
      <c r="AB324" s="105" t="s">
        <v>3807</v>
      </c>
      <c r="AC324" s="168">
        <v>45001</v>
      </c>
      <c r="AD324" s="259" t="s">
        <v>199</v>
      </c>
      <c r="AE324" s="102"/>
      <c r="AF324" s="114" t="s">
        <v>390</v>
      </c>
      <c r="AG324" s="114" t="s">
        <v>226</v>
      </c>
      <c r="AI324" s="103" t="s">
        <v>3805</v>
      </c>
    </row>
    <row r="325" spans="1:35">
      <c r="A325" s="103">
        <f>A324+1</f>
        <v>24</v>
      </c>
      <c r="B325" s="103">
        <v>3</v>
      </c>
      <c r="C325" s="115">
        <v>44993</v>
      </c>
      <c r="D325" s="115">
        <v>44994</v>
      </c>
      <c r="E325" s="102" t="s">
        <v>205</v>
      </c>
      <c r="F325" s="102" t="s">
        <v>31</v>
      </c>
      <c r="G325" s="102" t="s">
        <v>407</v>
      </c>
      <c r="H325" s="109" t="s">
        <v>3744</v>
      </c>
      <c r="I325" s="159" t="s">
        <v>3750</v>
      </c>
      <c r="J325" s="102" t="s">
        <v>2380</v>
      </c>
      <c r="K325" s="102" t="s">
        <v>210</v>
      </c>
      <c r="L325" s="102" t="s">
        <v>437</v>
      </c>
      <c r="M325" s="114" t="s">
        <v>3770</v>
      </c>
      <c r="N325" s="103">
        <v>259</v>
      </c>
      <c r="O325" s="102" t="s">
        <v>208</v>
      </c>
      <c r="P325" s="102" t="s">
        <v>322</v>
      </c>
      <c r="Q325" s="108">
        <v>1050000</v>
      </c>
      <c r="R325" s="108"/>
      <c r="S325" s="108"/>
      <c r="T325" s="108"/>
      <c r="U325" s="108"/>
      <c r="V325" s="108"/>
      <c r="W325" s="108"/>
      <c r="X325" s="108"/>
      <c r="Y325" s="108"/>
      <c r="Z325" s="108"/>
      <c r="AA325" s="118">
        <v>725000</v>
      </c>
      <c r="AB325" s="105" t="s">
        <v>3807</v>
      </c>
      <c r="AC325" s="168">
        <v>45001</v>
      </c>
      <c r="AD325" s="259" t="s">
        <v>199</v>
      </c>
      <c r="AE325" s="102"/>
      <c r="AF325" s="114" t="s">
        <v>390</v>
      </c>
      <c r="AG325" s="114" t="s">
        <v>226</v>
      </c>
      <c r="AI325" s="103" t="s">
        <v>3805</v>
      </c>
    </row>
    <row r="326" spans="1:35">
      <c r="A326" s="103">
        <f>A325+1</f>
        <v>25</v>
      </c>
      <c r="B326" s="103">
        <v>4</v>
      </c>
      <c r="C326" s="115">
        <v>44993</v>
      </c>
      <c r="D326" s="115">
        <v>44994</v>
      </c>
      <c r="E326" s="102" t="s">
        <v>205</v>
      </c>
      <c r="F326" s="102" t="s">
        <v>31</v>
      </c>
      <c r="G326" s="102" t="s">
        <v>407</v>
      </c>
      <c r="H326" s="109" t="s">
        <v>3748</v>
      </c>
      <c r="I326" s="159" t="s">
        <v>3754</v>
      </c>
      <c r="J326" s="102" t="s">
        <v>2380</v>
      </c>
      <c r="K326" s="102" t="s">
        <v>210</v>
      </c>
      <c r="L326" s="102" t="s">
        <v>437</v>
      </c>
      <c r="M326" s="114" t="s">
        <v>2018</v>
      </c>
      <c r="N326" s="103">
        <v>197</v>
      </c>
      <c r="O326" s="102" t="s">
        <v>208</v>
      </c>
      <c r="P326" s="102" t="s">
        <v>322</v>
      </c>
      <c r="Q326" s="108">
        <v>1050000</v>
      </c>
      <c r="R326" s="108"/>
      <c r="S326" s="108"/>
      <c r="T326" s="108"/>
      <c r="U326" s="108"/>
      <c r="V326" s="108"/>
      <c r="W326" s="108"/>
      <c r="X326" s="108"/>
      <c r="Y326" s="108"/>
      <c r="Z326" s="108"/>
      <c r="AA326" s="108">
        <v>700000</v>
      </c>
      <c r="AB326" s="105" t="s">
        <v>3807</v>
      </c>
      <c r="AC326" s="168">
        <v>45001</v>
      </c>
      <c r="AD326" s="259" t="s">
        <v>199</v>
      </c>
      <c r="AE326" s="102"/>
      <c r="AF326" s="114" t="s">
        <v>390</v>
      </c>
      <c r="AG326" s="114" t="s">
        <v>226</v>
      </c>
      <c r="AI326" s="103" t="s">
        <v>3805</v>
      </c>
    </row>
    <row r="327" spans="1:35">
      <c r="A327" s="103">
        <f>A326+1</f>
        <v>26</v>
      </c>
      <c r="B327" s="103">
        <v>5</v>
      </c>
      <c r="C327" s="115">
        <v>44993</v>
      </c>
      <c r="D327" s="115">
        <v>44994</v>
      </c>
      <c r="E327" s="102" t="s">
        <v>205</v>
      </c>
      <c r="F327" s="102" t="s">
        <v>31</v>
      </c>
      <c r="G327" s="102" t="s">
        <v>215</v>
      </c>
      <c r="H327" s="140" t="s">
        <v>3725</v>
      </c>
      <c r="I327" s="158" t="s">
        <v>3808</v>
      </c>
      <c r="J327" s="102" t="s">
        <v>3726</v>
      </c>
      <c r="K327" s="102" t="s">
        <v>213</v>
      </c>
      <c r="L327" s="114" t="s">
        <v>314</v>
      </c>
      <c r="M327" s="114" t="s">
        <v>3017</v>
      </c>
      <c r="N327" s="103">
        <v>358</v>
      </c>
      <c r="O327" s="102" t="s">
        <v>208</v>
      </c>
      <c r="P327" s="114" t="s">
        <v>1193</v>
      </c>
      <c r="Q327" s="108">
        <v>1450000</v>
      </c>
      <c r="R327" s="108"/>
      <c r="S327" s="108"/>
      <c r="T327" s="108"/>
      <c r="U327" s="108"/>
      <c r="V327" s="108"/>
      <c r="W327" s="108"/>
      <c r="X327" s="108"/>
      <c r="Y327" s="108"/>
      <c r="Z327" s="108"/>
      <c r="AA327" s="108">
        <v>1025000</v>
      </c>
      <c r="AB327" s="105" t="s">
        <v>3807</v>
      </c>
      <c r="AC327" s="168">
        <v>45001</v>
      </c>
      <c r="AD327" s="259" t="s">
        <v>199</v>
      </c>
      <c r="AE327" s="102"/>
      <c r="AF327" s="114" t="s">
        <v>390</v>
      </c>
      <c r="AG327" s="114" t="s">
        <v>226</v>
      </c>
      <c r="AI327" s="174" t="s">
        <v>3806</v>
      </c>
    </row>
    <row r="328" spans="1:35">
      <c r="A328" s="103"/>
      <c r="B328" s="103"/>
      <c r="C328" s="119" t="s">
        <v>30</v>
      </c>
      <c r="D328" s="115"/>
      <c r="E328" s="102"/>
      <c r="F328" s="102"/>
      <c r="G328" s="102"/>
      <c r="H328" s="140"/>
      <c r="I328" s="114"/>
      <c r="J328" s="102"/>
      <c r="K328" s="102"/>
      <c r="L328" s="114"/>
      <c r="M328" s="114"/>
      <c r="N328" s="103"/>
      <c r="O328" s="102"/>
      <c r="P328" s="114"/>
      <c r="Q328" s="151">
        <f>SUM(Q323:Q327)</f>
        <v>5350000</v>
      </c>
      <c r="R328" s="108"/>
      <c r="S328" s="108"/>
      <c r="T328" s="108"/>
      <c r="U328" s="108"/>
      <c r="V328" s="108"/>
      <c r="W328" s="108"/>
      <c r="X328" s="108"/>
      <c r="Y328" s="108"/>
      <c r="Z328" s="108"/>
      <c r="AA328" s="151">
        <f>SUM(AA323:AA327)</f>
        <v>3550000</v>
      </c>
      <c r="AB328" s="105"/>
      <c r="AC328" s="174"/>
      <c r="AD328" s="259"/>
      <c r="AE328" s="102"/>
      <c r="AF328" s="114"/>
      <c r="AG328" s="114"/>
    </row>
    <row r="329" spans="1:35">
      <c r="A329" s="103">
        <f>A327+1</f>
        <v>27</v>
      </c>
      <c r="B329" s="103">
        <v>1</v>
      </c>
      <c r="C329" s="115">
        <v>44993</v>
      </c>
      <c r="D329" s="115">
        <v>44993</v>
      </c>
      <c r="E329" s="102" t="s">
        <v>205</v>
      </c>
      <c r="F329" s="102" t="s">
        <v>31</v>
      </c>
      <c r="G329" s="114" t="s">
        <v>3814</v>
      </c>
      <c r="H329" s="140" t="s">
        <v>3810</v>
      </c>
      <c r="I329" s="158" t="s">
        <v>3809</v>
      </c>
      <c r="J329" s="114" t="s">
        <v>3813</v>
      </c>
      <c r="K329" s="102" t="s">
        <v>210</v>
      </c>
      <c r="L329" s="102" t="s">
        <v>211</v>
      </c>
      <c r="M329" s="102" t="s">
        <v>206</v>
      </c>
      <c r="N329" s="103">
        <v>40</v>
      </c>
      <c r="O329" s="102" t="s">
        <v>208</v>
      </c>
      <c r="P329" s="114" t="s">
        <v>2142</v>
      </c>
      <c r="Q329" s="108">
        <v>400000</v>
      </c>
      <c r="R329" s="108"/>
      <c r="S329" s="108"/>
      <c r="T329" s="108"/>
      <c r="U329" s="108"/>
      <c r="V329" s="108"/>
      <c r="W329" s="108"/>
      <c r="X329" s="108"/>
      <c r="Y329" s="108"/>
      <c r="Z329" s="108"/>
      <c r="AA329" s="108">
        <v>250000</v>
      </c>
      <c r="AB329" s="105" t="s">
        <v>3815</v>
      </c>
      <c r="AC329" s="168">
        <v>45001</v>
      </c>
      <c r="AD329" s="259" t="s">
        <v>199</v>
      </c>
      <c r="AE329" s="102"/>
      <c r="AF329" s="114" t="s">
        <v>390</v>
      </c>
      <c r="AG329" s="114" t="s">
        <v>218</v>
      </c>
      <c r="AI329" s="18" t="s">
        <v>2822</v>
      </c>
    </row>
    <row r="330" spans="1:35">
      <c r="A330" s="103">
        <f>A329+1</f>
        <v>28</v>
      </c>
      <c r="B330" s="103">
        <v>2</v>
      </c>
      <c r="C330" s="115">
        <v>44993</v>
      </c>
      <c r="D330" s="115">
        <v>44993</v>
      </c>
      <c r="E330" s="102" t="s">
        <v>205</v>
      </c>
      <c r="F330" s="102" t="s">
        <v>29</v>
      </c>
      <c r="G330" s="114" t="s">
        <v>3814</v>
      </c>
      <c r="H330" s="140" t="s">
        <v>3812</v>
      </c>
      <c r="I330" s="158" t="s">
        <v>3811</v>
      </c>
      <c r="J330" s="114" t="s">
        <v>3813</v>
      </c>
      <c r="K330" s="102" t="s">
        <v>210</v>
      </c>
      <c r="L330" s="102" t="s">
        <v>206</v>
      </c>
      <c r="M330" s="102" t="s">
        <v>211</v>
      </c>
      <c r="N330" s="103">
        <v>40</v>
      </c>
      <c r="O330" s="102" t="s">
        <v>208</v>
      </c>
      <c r="P330" s="114" t="s">
        <v>2142</v>
      </c>
      <c r="Q330" s="108">
        <v>400000</v>
      </c>
      <c r="R330" s="108"/>
      <c r="S330" s="108"/>
      <c r="T330" s="108"/>
      <c r="U330" s="108"/>
      <c r="V330" s="108"/>
      <c r="W330" s="108"/>
      <c r="X330" s="108"/>
      <c r="Y330" s="108"/>
      <c r="Z330" s="108"/>
      <c r="AA330" s="108">
        <v>0</v>
      </c>
      <c r="AB330" s="105" t="s">
        <v>3815</v>
      </c>
      <c r="AC330" s="168">
        <v>45001</v>
      </c>
      <c r="AD330" s="259" t="s">
        <v>199</v>
      </c>
      <c r="AE330" s="102"/>
      <c r="AF330" s="114" t="s">
        <v>390</v>
      </c>
      <c r="AG330" s="114" t="s">
        <v>218</v>
      </c>
      <c r="AI330" t="s">
        <v>275</v>
      </c>
    </row>
    <row r="331" spans="1:35">
      <c r="A331" s="103">
        <f>A330+1</f>
        <v>29</v>
      </c>
      <c r="B331" s="103">
        <v>3</v>
      </c>
      <c r="C331" s="115">
        <v>44993</v>
      </c>
      <c r="D331" s="115">
        <v>44994</v>
      </c>
      <c r="E331" s="102" t="s">
        <v>205</v>
      </c>
      <c r="F331" s="102" t="s">
        <v>29</v>
      </c>
      <c r="G331" s="102" t="s">
        <v>215</v>
      </c>
      <c r="H331" s="140" t="s">
        <v>3718</v>
      </c>
      <c r="I331" s="158" t="s">
        <v>3717</v>
      </c>
      <c r="J331" s="102" t="s">
        <v>3715</v>
      </c>
      <c r="K331" s="102" t="s">
        <v>216</v>
      </c>
      <c r="L331" s="102" t="s">
        <v>206</v>
      </c>
      <c r="M331" s="102" t="s">
        <v>207</v>
      </c>
      <c r="N331" s="103">
        <v>40</v>
      </c>
      <c r="O331" s="102" t="s">
        <v>208</v>
      </c>
      <c r="P331" s="114" t="s">
        <v>2963</v>
      </c>
      <c r="Q331" s="108">
        <v>300000</v>
      </c>
      <c r="R331" s="108"/>
      <c r="S331" s="108"/>
      <c r="T331" s="108"/>
      <c r="U331" s="108"/>
      <c r="V331" s="108"/>
      <c r="W331" s="108"/>
      <c r="X331" s="108"/>
      <c r="Y331" s="108"/>
      <c r="Z331" s="108"/>
      <c r="AA331" s="108">
        <v>125000</v>
      </c>
      <c r="AB331" s="105" t="s">
        <v>3815</v>
      </c>
      <c r="AC331" s="168">
        <v>45001</v>
      </c>
      <c r="AD331" s="259" t="s">
        <v>199</v>
      </c>
      <c r="AE331" s="102"/>
      <c r="AF331" s="114" t="s">
        <v>390</v>
      </c>
      <c r="AG331" s="114" t="s">
        <v>218</v>
      </c>
      <c r="AI331" t="s">
        <v>2821</v>
      </c>
    </row>
    <row r="332" spans="1:35">
      <c r="A332" s="103">
        <f>A331+1</f>
        <v>30</v>
      </c>
      <c r="B332" s="103">
        <v>4</v>
      </c>
      <c r="C332" s="115">
        <v>44993</v>
      </c>
      <c r="D332" s="115">
        <v>44994</v>
      </c>
      <c r="E332" s="102" t="s">
        <v>205</v>
      </c>
      <c r="F332" s="102" t="s">
        <v>29</v>
      </c>
      <c r="G332" s="102" t="s">
        <v>215</v>
      </c>
      <c r="H332" s="140" t="s">
        <v>3817</v>
      </c>
      <c r="I332" s="158" t="s">
        <v>3816</v>
      </c>
      <c r="J332" s="102" t="s">
        <v>3818</v>
      </c>
      <c r="K332" s="102" t="s">
        <v>206</v>
      </c>
      <c r="L332" s="102" t="s">
        <v>206</v>
      </c>
      <c r="M332" s="102" t="s">
        <v>207</v>
      </c>
      <c r="N332" s="103">
        <v>40</v>
      </c>
      <c r="O332" s="102" t="s">
        <v>208</v>
      </c>
      <c r="P332" s="114" t="s">
        <v>3819</v>
      </c>
      <c r="Q332" s="108">
        <v>300000</v>
      </c>
      <c r="R332" s="108"/>
      <c r="S332" s="108"/>
      <c r="T332" s="108"/>
      <c r="U332" s="108"/>
      <c r="V332" s="108"/>
      <c r="W332" s="108"/>
      <c r="X332" s="108"/>
      <c r="Y332" s="108"/>
      <c r="Z332" s="108"/>
      <c r="AA332" s="108">
        <v>125000</v>
      </c>
      <c r="AB332" s="105" t="s">
        <v>3815</v>
      </c>
      <c r="AC332" s="168">
        <v>45001</v>
      </c>
      <c r="AD332" s="259" t="s">
        <v>199</v>
      </c>
      <c r="AE332" s="102"/>
      <c r="AF332" s="114" t="s">
        <v>390</v>
      </c>
      <c r="AG332" s="114" t="s">
        <v>218</v>
      </c>
      <c r="AI332" t="s">
        <v>2906</v>
      </c>
    </row>
    <row r="333" spans="1:35">
      <c r="A333" s="103"/>
      <c r="B333" s="103"/>
      <c r="C333" s="119" t="s">
        <v>30</v>
      </c>
      <c r="D333" s="102"/>
      <c r="E333" s="102"/>
      <c r="F333" s="102"/>
      <c r="G333" s="102"/>
      <c r="H333" s="109"/>
      <c r="I333" s="102"/>
      <c r="J333" s="102"/>
      <c r="K333" s="102"/>
      <c r="L333" s="102"/>
      <c r="M333" s="102"/>
      <c r="N333" s="103"/>
      <c r="O333" s="102"/>
      <c r="P333" s="102"/>
      <c r="Q333" s="117">
        <f>SUM(Q329:Q332)</f>
        <v>1400000</v>
      </c>
      <c r="R333" s="102"/>
      <c r="S333" s="102"/>
      <c r="T333" s="102"/>
      <c r="U333" s="102"/>
      <c r="V333" s="102"/>
      <c r="W333" s="102"/>
      <c r="X333" s="102"/>
      <c r="Y333" s="102"/>
      <c r="Z333" s="102"/>
      <c r="AA333" s="117">
        <f>SUM(AA329:AA332)</f>
        <v>500000</v>
      </c>
      <c r="AB333" s="102"/>
      <c r="AC333" s="103"/>
      <c r="AD333" s="103"/>
      <c r="AE333" s="102"/>
      <c r="AF333" s="102"/>
      <c r="AG333" s="102"/>
    </row>
    <row r="334" spans="1:35">
      <c r="A334" s="103">
        <f>A332+1</f>
        <v>31</v>
      </c>
      <c r="B334" s="103">
        <v>1</v>
      </c>
      <c r="C334" s="115">
        <v>44994</v>
      </c>
      <c r="D334" s="115">
        <v>44994</v>
      </c>
      <c r="E334" s="102" t="s">
        <v>205</v>
      </c>
      <c r="F334" s="102" t="s">
        <v>31</v>
      </c>
      <c r="G334" s="114" t="s">
        <v>243</v>
      </c>
      <c r="H334" s="140" t="s">
        <v>1971</v>
      </c>
      <c r="I334" s="158" t="s">
        <v>1969</v>
      </c>
      <c r="J334" s="174" t="s">
        <v>275</v>
      </c>
      <c r="K334" s="114" t="s">
        <v>3772</v>
      </c>
      <c r="L334" s="114" t="s">
        <v>211</v>
      </c>
      <c r="M334" s="114" t="s">
        <v>262</v>
      </c>
      <c r="N334" s="103">
        <v>557</v>
      </c>
      <c r="O334" s="102" t="s">
        <v>208</v>
      </c>
      <c r="P334" s="114" t="s">
        <v>264</v>
      </c>
      <c r="Q334" s="108">
        <v>1750000</v>
      </c>
      <c r="R334" s="108"/>
      <c r="S334" s="108"/>
      <c r="T334" s="108"/>
      <c r="U334" s="108"/>
      <c r="V334" s="108"/>
      <c r="W334" s="108"/>
      <c r="X334" s="108"/>
      <c r="Y334" s="108"/>
      <c r="Z334" s="108"/>
      <c r="AA334" s="108">
        <v>1225000</v>
      </c>
      <c r="AB334" s="105" t="s">
        <v>3857</v>
      </c>
      <c r="AC334" s="168">
        <v>45001</v>
      </c>
      <c r="AD334" s="259" t="s">
        <v>199</v>
      </c>
      <c r="AE334" s="102"/>
      <c r="AF334" s="114" t="s">
        <v>390</v>
      </c>
      <c r="AG334" s="114" t="s">
        <v>226</v>
      </c>
      <c r="AI334" t="s">
        <v>2906</v>
      </c>
    </row>
    <row r="335" spans="1:35">
      <c r="A335" s="103">
        <f>A334+1</f>
        <v>32</v>
      </c>
      <c r="B335" s="103">
        <v>2</v>
      </c>
      <c r="C335" s="115">
        <v>44994</v>
      </c>
      <c r="D335" s="115">
        <v>44995</v>
      </c>
      <c r="E335" s="102" t="s">
        <v>205</v>
      </c>
      <c r="F335" s="102" t="s">
        <v>29</v>
      </c>
      <c r="G335" s="114" t="s">
        <v>3722</v>
      </c>
      <c r="H335" s="140" t="s">
        <v>3721</v>
      </c>
      <c r="I335" s="158" t="s">
        <v>3720</v>
      </c>
      <c r="J335" s="102" t="s">
        <v>3723</v>
      </c>
      <c r="K335" s="102" t="s">
        <v>206</v>
      </c>
      <c r="L335" s="102" t="s">
        <v>206</v>
      </c>
      <c r="M335" s="102" t="s">
        <v>207</v>
      </c>
      <c r="N335" s="103">
        <v>40</v>
      </c>
      <c r="O335" s="102" t="s">
        <v>208</v>
      </c>
      <c r="P335" s="114" t="s">
        <v>3724</v>
      </c>
      <c r="Q335" s="108">
        <v>350000</v>
      </c>
      <c r="R335" s="108"/>
      <c r="S335" s="108"/>
      <c r="T335" s="108"/>
      <c r="U335" s="108"/>
      <c r="V335" s="108"/>
      <c r="W335" s="108"/>
      <c r="X335" s="108"/>
      <c r="Y335" s="108"/>
      <c r="Z335" s="108"/>
      <c r="AA335" s="108">
        <v>125000</v>
      </c>
      <c r="AB335" s="105" t="s">
        <v>3857</v>
      </c>
      <c r="AC335" s="168">
        <v>45001</v>
      </c>
      <c r="AD335" s="259" t="s">
        <v>199</v>
      </c>
      <c r="AE335" s="102"/>
      <c r="AF335" s="114" t="s">
        <v>390</v>
      </c>
      <c r="AG335" s="114" t="s">
        <v>218</v>
      </c>
      <c r="AI335" t="s">
        <v>2820</v>
      </c>
    </row>
    <row r="336" spans="1:35">
      <c r="A336" s="103">
        <f>A335+1</f>
        <v>33</v>
      </c>
      <c r="B336" s="103">
        <v>3</v>
      </c>
      <c r="C336" s="115">
        <v>44994</v>
      </c>
      <c r="D336" s="115">
        <v>44995</v>
      </c>
      <c r="E336" s="102" t="s">
        <v>205</v>
      </c>
      <c r="F336" s="102" t="s">
        <v>31</v>
      </c>
      <c r="G336" s="102" t="s">
        <v>215</v>
      </c>
      <c r="H336" s="140" t="s">
        <v>3851</v>
      </c>
      <c r="I336" s="158" t="s">
        <v>3850</v>
      </c>
      <c r="J336" s="102" t="s">
        <v>3852</v>
      </c>
      <c r="K336" s="102" t="s">
        <v>213</v>
      </c>
      <c r="L336" s="102" t="s">
        <v>314</v>
      </c>
      <c r="M336" s="114" t="s">
        <v>1514</v>
      </c>
      <c r="N336" s="103">
        <v>98</v>
      </c>
      <c r="O336" s="102" t="s">
        <v>208</v>
      </c>
      <c r="P336" s="114" t="s">
        <v>3148</v>
      </c>
      <c r="Q336" s="108">
        <v>650000</v>
      </c>
      <c r="R336" s="108"/>
      <c r="S336" s="108"/>
      <c r="T336" s="108"/>
      <c r="U336" s="108"/>
      <c r="V336" s="108"/>
      <c r="W336" s="108"/>
      <c r="X336" s="108"/>
      <c r="Y336" s="108"/>
      <c r="Z336" s="108"/>
      <c r="AA336" s="108">
        <v>450000</v>
      </c>
      <c r="AB336" s="105" t="s">
        <v>3857</v>
      </c>
      <c r="AC336" s="168">
        <v>45001</v>
      </c>
      <c r="AD336" s="259" t="s">
        <v>199</v>
      </c>
      <c r="AE336" s="102"/>
      <c r="AF336" s="114" t="s">
        <v>390</v>
      </c>
      <c r="AG336" s="114" t="s">
        <v>226</v>
      </c>
      <c r="AI336" t="s">
        <v>2822</v>
      </c>
    </row>
    <row r="337" spans="1:36">
      <c r="A337" s="103">
        <f>A336+1</f>
        <v>34</v>
      </c>
      <c r="B337" s="103">
        <v>4</v>
      </c>
      <c r="C337" s="115">
        <v>44994</v>
      </c>
      <c r="D337" s="115">
        <v>44995</v>
      </c>
      <c r="E337" s="102" t="s">
        <v>205</v>
      </c>
      <c r="F337" s="102" t="s">
        <v>29</v>
      </c>
      <c r="G337" s="114" t="s">
        <v>306</v>
      </c>
      <c r="H337" s="140" t="s">
        <v>3854</v>
      </c>
      <c r="I337" s="158" t="s">
        <v>3853</v>
      </c>
      <c r="J337" s="114" t="s">
        <v>3852</v>
      </c>
      <c r="K337" s="102" t="s">
        <v>213</v>
      </c>
      <c r="L337" s="114" t="s">
        <v>1514</v>
      </c>
      <c r="M337" s="102" t="s">
        <v>207</v>
      </c>
      <c r="N337" s="103">
        <v>98</v>
      </c>
      <c r="O337" s="102" t="s">
        <v>208</v>
      </c>
      <c r="P337" s="114" t="s">
        <v>3148</v>
      </c>
      <c r="Q337" s="108">
        <v>650000</v>
      </c>
      <c r="R337" s="108"/>
      <c r="S337" s="108"/>
      <c r="T337" s="108"/>
      <c r="U337" s="108"/>
      <c r="V337" s="108"/>
      <c r="W337" s="108"/>
      <c r="X337" s="108"/>
      <c r="Y337" s="108"/>
      <c r="Z337" s="108"/>
      <c r="AA337" s="108">
        <v>0</v>
      </c>
      <c r="AB337" s="105" t="s">
        <v>3857</v>
      </c>
      <c r="AC337" s="168">
        <v>45001</v>
      </c>
      <c r="AD337" s="259" t="s">
        <v>199</v>
      </c>
      <c r="AE337" s="102"/>
      <c r="AF337" s="114" t="s">
        <v>390</v>
      </c>
      <c r="AG337" s="114" t="s">
        <v>226</v>
      </c>
      <c r="AI337" t="s">
        <v>275</v>
      </c>
    </row>
    <row r="338" spans="1:36">
      <c r="A338" s="103">
        <f>A337+1</f>
        <v>35</v>
      </c>
      <c r="B338" s="103">
        <v>5</v>
      </c>
      <c r="C338" s="115">
        <v>44994</v>
      </c>
      <c r="D338" s="115">
        <v>44995</v>
      </c>
      <c r="E338" s="102" t="s">
        <v>205</v>
      </c>
      <c r="F338" s="102" t="s">
        <v>31</v>
      </c>
      <c r="G338" s="114" t="s">
        <v>3704</v>
      </c>
      <c r="H338" s="140" t="s">
        <v>3701</v>
      </c>
      <c r="I338" s="158" t="s">
        <v>3696</v>
      </c>
      <c r="J338" s="102" t="s">
        <v>3705</v>
      </c>
      <c r="K338" s="102" t="s">
        <v>210</v>
      </c>
      <c r="L338" s="114" t="s">
        <v>3706</v>
      </c>
      <c r="M338" s="102" t="s">
        <v>217</v>
      </c>
      <c r="N338" s="103">
        <v>450</v>
      </c>
      <c r="O338" s="102" t="s">
        <v>208</v>
      </c>
      <c r="P338" s="114" t="s">
        <v>3707</v>
      </c>
      <c r="Q338" s="108">
        <v>2500000</v>
      </c>
      <c r="R338" s="108"/>
      <c r="S338" s="108"/>
      <c r="T338" s="108"/>
      <c r="U338" s="108"/>
      <c r="V338" s="108"/>
      <c r="W338" s="108"/>
      <c r="X338" s="108"/>
      <c r="Y338" s="108"/>
      <c r="Z338" s="108"/>
      <c r="AA338" s="108">
        <v>1400000</v>
      </c>
      <c r="AB338" s="105" t="s">
        <v>3857</v>
      </c>
      <c r="AC338" s="168">
        <v>45001</v>
      </c>
      <c r="AD338" s="259" t="s">
        <v>199</v>
      </c>
      <c r="AE338" s="102"/>
      <c r="AF338" s="114" t="s">
        <v>390</v>
      </c>
      <c r="AG338" s="114" t="s">
        <v>226</v>
      </c>
      <c r="AI338" t="s">
        <v>3856</v>
      </c>
    </row>
    <row r="339" spans="1:36">
      <c r="A339" s="103"/>
      <c r="B339" s="103"/>
      <c r="C339" s="119" t="s">
        <v>30</v>
      </c>
      <c r="D339" s="102"/>
      <c r="E339" s="102"/>
      <c r="F339" s="102"/>
      <c r="G339" s="102"/>
      <c r="H339" s="109"/>
      <c r="I339" s="102"/>
      <c r="J339" s="102"/>
      <c r="K339" s="102"/>
      <c r="L339" s="102"/>
      <c r="M339" s="102"/>
      <c r="N339" s="103"/>
      <c r="O339" s="102"/>
      <c r="P339" s="102"/>
      <c r="Q339" s="117">
        <f>SUM(Q334:Q338)</f>
        <v>5900000</v>
      </c>
      <c r="R339" s="102"/>
      <c r="S339" s="102"/>
      <c r="T339" s="102"/>
      <c r="U339" s="102"/>
      <c r="V339" s="102"/>
      <c r="W339" s="102"/>
      <c r="X339" s="102"/>
      <c r="Y339" s="102"/>
      <c r="Z339" s="102"/>
      <c r="AA339" s="117">
        <f>SUM(AA334:AA338)</f>
        <v>3200000</v>
      </c>
      <c r="AB339" s="102"/>
      <c r="AC339" s="103"/>
      <c r="AD339" s="103"/>
      <c r="AE339" s="102"/>
      <c r="AF339" s="102"/>
      <c r="AG339" s="102"/>
    </row>
    <row r="340" spans="1:36">
      <c r="A340" s="103">
        <f>A338+1</f>
        <v>36</v>
      </c>
      <c r="B340" s="103">
        <v>1</v>
      </c>
      <c r="C340" s="115">
        <v>44995</v>
      </c>
      <c r="D340" s="115">
        <v>44995</v>
      </c>
      <c r="E340" s="102" t="s">
        <v>205</v>
      </c>
      <c r="F340" s="102" t="s">
        <v>31</v>
      </c>
      <c r="G340" s="102" t="s">
        <v>215</v>
      </c>
      <c r="H340" s="140" t="s">
        <v>3860</v>
      </c>
      <c r="I340" s="158" t="s">
        <v>3859</v>
      </c>
      <c r="J340" s="174" t="s">
        <v>275</v>
      </c>
      <c r="K340" s="114" t="s">
        <v>216</v>
      </c>
      <c r="L340" s="102" t="s">
        <v>207</v>
      </c>
      <c r="M340" s="114" t="s">
        <v>216</v>
      </c>
      <c r="N340" s="103">
        <v>40</v>
      </c>
      <c r="O340" s="102" t="s">
        <v>208</v>
      </c>
      <c r="P340" s="114" t="s">
        <v>264</v>
      </c>
      <c r="Q340" s="108">
        <v>300000</v>
      </c>
      <c r="R340" s="108"/>
      <c r="S340" s="108"/>
      <c r="T340" s="108"/>
      <c r="U340" s="108"/>
      <c r="V340" s="108"/>
      <c r="W340" s="108"/>
      <c r="X340" s="108"/>
      <c r="Y340" s="108"/>
      <c r="Z340" s="108"/>
      <c r="AA340" s="108">
        <v>350000</v>
      </c>
      <c r="AB340" s="105" t="s">
        <v>3897</v>
      </c>
      <c r="AC340" s="168">
        <v>45001</v>
      </c>
      <c r="AD340" s="259" t="s">
        <v>199</v>
      </c>
      <c r="AE340" s="102"/>
      <c r="AF340" s="114" t="s">
        <v>390</v>
      </c>
      <c r="AG340" s="114" t="s">
        <v>218</v>
      </c>
      <c r="AI340" s="18" t="s">
        <v>2821</v>
      </c>
    </row>
    <row r="341" spans="1:36">
      <c r="A341" s="103">
        <f>A340+1</f>
        <v>37</v>
      </c>
      <c r="B341" s="103">
        <v>2</v>
      </c>
      <c r="C341" s="115">
        <v>44995</v>
      </c>
      <c r="D341" s="115">
        <v>44995</v>
      </c>
      <c r="E341" s="102" t="s">
        <v>205</v>
      </c>
      <c r="F341" s="102" t="s">
        <v>29</v>
      </c>
      <c r="G341" s="114" t="s">
        <v>215</v>
      </c>
      <c r="H341" s="140" t="s">
        <v>3936</v>
      </c>
      <c r="I341" s="158" t="s">
        <v>3935</v>
      </c>
      <c r="J341" s="174" t="s">
        <v>275</v>
      </c>
      <c r="K341" s="114" t="s">
        <v>216</v>
      </c>
      <c r="L341" s="114" t="s">
        <v>216</v>
      </c>
      <c r="M341" s="102" t="s">
        <v>207</v>
      </c>
      <c r="N341" s="103">
        <v>40</v>
      </c>
      <c r="O341" s="102" t="s">
        <v>208</v>
      </c>
      <c r="P341" s="114" t="s">
        <v>264</v>
      </c>
      <c r="Q341" s="108">
        <v>300000</v>
      </c>
      <c r="R341" s="108"/>
      <c r="S341" s="108"/>
      <c r="T341" s="108"/>
      <c r="U341" s="108"/>
      <c r="V341" s="108"/>
      <c r="W341" s="108"/>
      <c r="X341" s="108"/>
      <c r="Y341" s="108"/>
      <c r="Z341" s="108"/>
      <c r="AA341" s="108">
        <v>0</v>
      </c>
      <c r="AB341" s="105" t="s">
        <v>3897</v>
      </c>
      <c r="AC341" s="168">
        <v>45001</v>
      </c>
      <c r="AD341" s="259" t="s">
        <v>199</v>
      </c>
      <c r="AE341" s="102"/>
      <c r="AF341" s="114" t="s">
        <v>390</v>
      </c>
      <c r="AG341" s="114" t="s">
        <v>218</v>
      </c>
      <c r="AI341" s="18" t="s">
        <v>275</v>
      </c>
    </row>
    <row r="342" spans="1:36">
      <c r="A342" s="103">
        <f>A341+1</f>
        <v>38</v>
      </c>
      <c r="B342" s="103">
        <v>3</v>
      </c>
      <c r="C342" s="115">
        <v>44995</v>
      </c>
      <c r="D342" s="115">
        <v>44995</v>
      </c>
      <c r="E342" s="102" t="s">
        <v>205</v>
      </c>
      <c r="F342" s="102" t="s">
        <v>31</v>
      </c>
      <c r="G342" s="114" t="s">
        <v>3814</v>
      </c>
      <c r="H342" s="140" t="s">
        <v>3812</v>
      </c>
      <c r="I342" s="158" t="s">
        <v>3811</v>
      </c>
      <c r="J342" s="114" t="s">
        <v>3813</v>
      </c>
      <c r="K342" s="102" t="s">
        <v>210</v>
      </c>
      <c r="L342" s="102" t="s">
        <v>210</v>
      </c>
      <c r="M342" s="102" t="s">
        <v>210</v>
      </c>
      <c r="N342" s="103">
        <v>40</v>
      </c>
      <c r="O342" s="102" t="s">
        <v>208</v>
      </c>
      <c r="P342" s="114" t="s">
        <v>2142</v>
      </c>
      <c r="Q342" s="108">
        <v>400000</v>
      </c>
      <c r="R342" s="102"/>
      <c r="S342" s="102"/>
      <c r="T342" s="102"/>
      <c r="U342" s="102"/>
      <c r="V342" s="102"/>
      <c r="W342" s="102"/>
      <c r="X342" s="102"/>
      <c r="Y342" s="102"/>
      <c r="Z342" s="102"/>
      <c r="AA342" s="108">
        <v>150000</v>
      </c>
      <c r="AB342" s="105" t="s">
        <v>3897</v>
      </c>
      <c r="AC342" s="168">
        <v>45001</v>
      </c>
      <c r="AD342" s="259" t="s">
        <v>199</v>
      </c>
      <c r="AE342" s="102"/>
      <c r="AF342" s="114" t="s">
        <v>390</v>
      </c>
      <c r="AG342" s="114" t="s">
        <v>218</v>
      </c>
      <c r="AI342" s="18" t="s">
        <v>2820</v>
      </c>
    </row>
    <row r="343" spans="1:36">
      <c r="A343" s="103"/>
      <c r="B343" s="103"/>
      <c r="C343" s="119" t="s">
        <v>30</v>
      </c>
      <c r="D343" s="102"/>
      <c r="E343" s="102"/>
      <c r="F343" s="102"/>
      <c r="G343" s="298"/>
      <c r="H343" s="102"/>
      <c r="I343" s="102"/>
      <c r="J343" s="102"/>
      <c r="K343" s="102"/>
      <c r="L343" s="102"/>
      <c r="M343" s="102"/>
      <c r="N343" s="103"/>
      <c r="O343" s="102"/>
      <c r="P343" s="102"/>
      <c r="Q343" s="117">
        <f>SUM(Q340:Q342)</f>
        <v>1000000</v>
      </c>
      <c r="R343" s="102"/>
      <c r="S343" s="102"/>
      <c r="T343" s="102"/>
      <c r="U343" s="102"/>
      <c r="V343" s="102"/>
      <c r="W343" s="102"/>
      <c r="X343" s="102"/>
      <c r="Y343" s="102"/>
      <c r="Z343" s="102"/>
      <c r="AA343" s="117">
        <f>SUM(AA340:AA342)</f>
        <v>500000</v>
      </c>
      <c r="AB343" s="102"/>
      <c r="AC343" s="103"/>
      <c r="AD343" s="103"/>
      <c r="AE343" s="102"/>
      <c r="AF343" s="102"/>
      <c r="AG343" s="102"/>
    </row>
    <row r="344" spans="1:36">
      <c r="A344" s="103">
        <f>A342+1</f>
        <v>39</v>
      </c>
      <c r="B344" s="103">
        <v>1</v>
      </c>
      <c r="C344" s="115">
        <v>44995</v>
      </c>
      <c r="D344" s="115">
        <v>44996</v>
      </c>
      <c r="E344" s="102" t="s">
        <v>205</v>
      </c>
      <c r="F344" s="102" t="s">
        <v>29</v>
      </c>
      <c r="G344" s="102" t="s">
        <v>215</v>
      </c>
      <c r="H344" s="140" t="s">
        <v>3624</v>
      </c>
      <c r="I344" s="158" t="s">
        <v>3622</v>
      </c>
      <c r="J344" s="102" t="s">
        <v>3623</v>
      </c>
      <c r="K344" s="102" t="s">
        <v>223</v>
      </c>
      <c r="L344" s="102" t="s">
        <v>206</v>
      </c>
      <c r="M344" s="102" t="s">
        <v>207</v>
      </c>
      <c r="N344" s="103">
        <v>40</v>
      </c>
      <c r="O344" s="102" t="s">
        <v>208</v>
      </c>
      <c r="P344" s="114" t="s">
        <v>982</v>
      </c>
      <c r="Q344" s="108">
        <v>300000</v>
      </c>
      <c r="R344" s="108"/>
      <c r="S344" s="108"/>
      <c r="T344" s="108"/>
      <c r="U344" s="108"/>
      <c r="V344" s="108"/>
      <c r="W344" s="108"/>
      <c r="X344" s="108"/>
      <c r="Y344" s="108"/>
      <c r="Z344" s="108"/>
      <c r="AA344" s="108">
        <v>175000</v>
      </c>
      <c r="AB344" s="105" t="s">
        <v>3938</v>
      </c>
      <c r="AC344" s="168">
        <v>45005</v>
      </c>
      <c r="AD344" s="259" t="s">
        <v>199</v>
      </c>
      <c r="AE344" s="102"/>
      <c r="AF344" s="114" t="s">
        <v>390</v>
      </c>
      <c r="AG344" s="114" t="s">
        <v>218</v>
      </c>
      <c r="AI344" s="18" t="s">
        <v>4065</v>
      </c>
    </row>
    <row r="345" spans="1:36">
      <c r="A345" s="103">
        <f>A344+1</f>
        <v>40</v>
      </c>
      <c r="B345" s="103">
        <v>2</v>
      </c>
      <c r="C345" s="115">
        <v>44995</v>
      </c>
      <c r="D345" s="115">
        <v>44998</v>
      </c>
      <c r="E345" s="102" t="s">
        <v>205</v>
      </c>
      <c r="F345" s="102" t="s">
        <v>31</v>
      </c>
      <c r="G345" s="102" t="s">
        <v>2333</v>
      </c>
      <c r="H345" s="109" t="s">
        <v>3783</v>
      </c>
      <c r="I345" s="159" t="s">
        <v>3782</v>
      </c>
      <c r="J345" s="102" t="s">
        <v>3784</v>
      </c>
      <c r="K345" s="102" t="s">
        <v>213</v>
      </c>
      <c r="L345" s="102" t="s">
        <v>2045</v>
      </c>
      <c r="M345" s="102" t="s">
        <v>213</v>
      </c>
      <c r="N345" s="103">
        <v>800</v>
      </c>
      <c r="O345" s="102" t="s">
        <v>208</v>
      </c>
      <c r="P345" s="102" t="s">
        <v>3785</v>
      </c>
      <c r="Q345" s="108">
        <v>2200000</v>
      </c>
      <c r="R345" s="108"/>
      <c r="S345" s="108"/>
      <c r="T345" s="108"/>
      <c r="U345" s="108"/>
      <c r="V345" s="108"/>
      <c r="W345" s="108"/>
      <c r="X345" s="108"/>
      <c r="Y345" s="108"/>
      <c r="Z345" s="108"/>
      <c r="AA345" s="108">
        <v>1600000</v>
      </c>
      <c r="AB345" s="105" t="s">
        <v>3938</v>
      </c>
      <c r="AC345" s="168">
        <v>45005</v>
      </c>
      <c r="AD345" s="259" t="s">
        <v>199</v>
      </c>
      <c r="AE345" s="102"/>
      <c r="AF345" s="114" t="s">
        <v>390</v>
      </c>
      <c r="AG345" s="114" t="s">
        <v>226</v>
      </c>
      <c r="AI345" s="18" t="s">
        <v>4064</v>
      </c>
    </row>
    <row r="346" spans="1:36">
      <c r="A346" s="103">
        <f>A345+1</f>
        <v>41</v>
      </c>
      <c r="B346" s="103">
        <v>3</v>
      </c>
      <c r="C346" s="115">
        <v>44995</v>
      </c>
      <c r="D346" s="115">
        <v>44999</v>
      </c>
      <c r="E346" s="102" t="s">
        <v>205</v>
      </c>
      <c r="F346" s="102" t="s">
        <v>31</v>
      </c>
      <c r="G346" s="102" t="s">
        <v>215</v>
      </c>
      <c r="H346" s="140" t="s">
        <v>3834</v>
      </c>
      <c r="I346" s="158" t="s">
        <v>3833</v>
      </c>
      <c r="J346" s="102" t="s">
        <v>3835</v>
      </c>
      <c r="K346" s="102" t="s">
        <v>213</v>
      </c>
      <c r="L346" s="102" t="s">
        <v>314</v>
      </c>
      <c r="M346" s="102" t="s">
        <v>213</v>
      </c>
      <c r="N346" s="103">
        <v>800</v>
      </c>
      <c r="O346" s="102" t="s">
        <v>208</v>
      </c>
      <c r="P346" s="114" t="s">
        <v>3836</v>
      </c>
      <c r="Q346" s="108">
        <v>2200000</v>
      </c>
      <c r="R346" s="108"/>
      <c r="S346" s="108"/>
      <c r="T346" s="108"/>
      <c r="U346" s="108"/>
      <c r="V346" s="108"/>
      <c r="W346" s="108"/>
      <c r="X346" s="108"/>
      <c r="Y346" s="108"/>
      <c r="Z346" s="108"/>
      <c r="AA346" s="108">
        <v>1675000</v>
      </c>
      <c r="AB346" s="105" t="s">
        <v>3938</v>
      </c>
      <c r="AC346" s="168">
        <v>45005</v>
      </c>
      <c r="AD346" s="259" t="s">
        <v>199</v>
      </c>
      <c r="AE346" s="102"/>
      <c r="AF346" s="114" t="s">
        <v>390</v>
      </c>
      <c r="AG346" s="114" t="s">
        <v>226</v>
      </c>
      <c r="AI346" s="18" t="s">
        <v>4064</v>
      </c>
    </row>
    <row r="347" spans="1:36">
      <c r="A347" s="103">
        <f>A346+1</f>
        <v>42</v>
      </c>
      <c r="B347" s="103">
        <v>4</v>
      </c>
      <c r="C347" s="115">
        <v>44995</v>
      </c>
      <c r="D347" s="115">
        <v>44999</v>
      </c>
      <c r="E347" s="102" t="s">
        <v>205</v>
      </c>
      <c r="F347" s="102" t="s">
        <v>29</v>
      </c>
      <c r="G347" s="102" t="s">
        <v>215</v>
      </c>
      <c r="H347" s="140" t="s">
        <v>2360</v>
      </c>
      <c r="I347" s="158" t="s">
        <v>2362</v>
      </c>
      <c r="J347" s="114" t="s">
        <v>3835</v>
      </c>
      <c r="K347" s="114" t="s">
        <v>213</v>
      </c>
      <c r="L347" s="102" t="s">
        <v>213</v>
      </c>
      <c r="M347" s="102" t="s">
        <v>213</v>
      </c>
      <c r="N347" s="103">
        <v>45</v>
      </c>
      <c r="O347" s="102" t="s">
        <v>208</v>
      </c>
      <c r="P347" s="114" t="s">
        <v>3836</v>
      </c>
      <c r="Q347" s="108">
        <v>350000</v>
      </c>
      <c r="R347" s="108"/>
      <c r="S347" s="108"/>
      <c r="T347" s="108"/>
      <c r="U347" s="108"/>
      <c r="V347" s="108"/>
      <c r="W347" s="108"/>
      <c r="X347" s="108"/>
      <c r="Y347" s="108"/>
      <c r="Z347" s="108"/>
      <c r="AA347" s="108">
        <v>0</v>
      </c>
      <c r="AB347" s="105" t="s">
        <v>3938</v>
      </c>
      <c r="AC347" s="168">
        <v>45005</v>
      </c>
      <c r="AD347" s="259" t="s">
        <v>199</v>
      </c>
      <c r="AE347" s="102"/>
      <c r="AF347" s="114" t="s">
        <v>390</v>
      </c>
      <c r="AG347" s="114" t="s">
        <v>218</v>
      </c>
      <c r="AI347" s="18" t="s">
        <v>275</v>
      </c>
    </row>
    <row r="348" spans="1:36">
      <c r="A348" s="103">
        <f>A347+1</f>
        <v>43</v>
      </c>
      <c r="B348" s="103">
        <v>5</v>
      </c>
      <c r="C348" s="115">
        <v>44995</v>
      </c>
      <c r="D348" s="115">
        <v>44999</v>
      </c>
      <c r="E348" s="102" t="s">
        <v>205</v>
      </c>
      <c r="F348" s="102" t="s">
        <v>29</v>
      </c>
      <c r="G348" s="102" t="s">
        <v>215</v>
      </c>
      <c r="H348" s="140" t="s">
        <v>3867</v>
      </c>
      <c r="I348" s="158" t="s">
        <v>3865</v>
      </c>
      <c r="J348" s="102" t="s">
        <v>3866</v>
      </c>
      <c r="K348" s="102" t="s">
        <v>210</v>
      </c>
      <c r="L348" s="102" t="s">
        <v>210</v>
      </c>
      <c r="M348" s="102" t="s">
        <v>207</v>
      </c>
      <c r="N348" s="103">
        <v>40</v>
      </c>
      <c r="O348" s="102" t="s">
        <v>208</v>
      </c>
      <c r="P348" s="114" t="s">
        <v>3868</v>
      </c>
      <c r="Q348" s="108">
        <v>270000</v>
      </c>
      <c r="R348" s="108"/>
      <c r="S348" s="108"/>
      <c r="T348" s="108"/>
      <c r="U348" s="108"/>
      <c r="V348" s="108"/>
      <c r="W348" s="108"/>
      <c r="X348" s="108"/>
      <c r="Y348" s="108"/>
      <c r="Z348" s="108"/>
      <c r="AA348" s="108">
        <v>125000</v>
      </c>
      <c r="AB348" s="105" t="s">
        <v>3938</v>
      </c>
      <c r="AC348" s="168">
        <v>45005</v>
      </c>
      <c r="AD348" s="259" t="s">
        <v>199</v>
      </c>
      <c r="AE348" s="102"/>
      <c r="AF348" s="114" t="s">
        <v>390</v>
      </c>
      <c r="AG348" s="114" t="s">
        <v>218</v>
      </c>
      <c r="AI348" s="18" t="s">
        <v>2820</v>
      </c>
    </row>
    <row r="349" spans="1:36">
      <c r="A349" s="103"/>
      <c r="B349" s="103"/>
      <c r="C349" s="119" t="s">
        <v>30</v>
      </c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3"/>
      <c r="O349" s="102"/>
      <c r="P349" s="102"/>
      <c r="Q349" s="117">
        <f>SUM(Q344:Q348)</f>
        <v>5320000</v>
      </c>
      <c r="R349" s="102"/>
      <c r="S349" s="102"/>
      <c r="T349" s="102"/>
      <c r="U349" s="102"/>
      <c r="V349" s="102"/>
      <c r="W349" s="102"/>
      <c r="X349" s="102"/>
      <c r="Y349" s="102"/>
      <c r="Z349" s="102"/>
      <c r="AA349" s="117">
        <f>SUM(AA344:AA348)</f>
        <v>3575000</v>
      </c>
      <c r="AB349" s="102"/>
      <c r="AC349" s="103"/>
      <c r="AD349" s="103"/>
      <c r="AE349" s="102"/>
      <c r="AF349" s="102"/>
      <c r="AG349" s="102"/>
    </row>
    <row r="350" spans="1:36">
      <c r="A350" s="103">
        <f>A348+1</f>
        <v>44</v>
      </c>
      <c r="B350" s="103">
        <v>1</v>
      </c>
      <c r="C350" s="115">
        <v>44998</v>
      </c>
      <c r="D350" s="115">
        <v>44998</v>
      </c>
      <c r="E350" s="102" t="s">
        <v>205</v>
      </c>
      <c r="F350" s="102" t="s">
        <v>29</v>
      </c>
      <c r="G350" s="114" t="s">
        <v>282</v>
      </c>
      <c r="H350" s="140" t="s">
        <v>3950</v>
      </c>
      <c r="I350" s="158" t="s">
        <v>3949</v>
      </c>
      <c r="J350" s="102" t="s">
        <v>3951</v>
      </c>
      <c r="K350" s="102" t="s">
        <v>206</v>
      </c>
      <c r="L350" s="102" t="s">
        <v>210</v>
      </c>
      <c r="M350" s="114" t="s">
        <v>211</v>
      </c>
      <c r="N350" s="103">
        <v>40</v>
      </c>
      <c r="O350" s="102" t="s">
        <v>208</v>
      </c>
      <c r="P350" s="114" t="s">
        <v>3952</v>
      </c>
      <c r="Q350" s="108">
        <v>350000</v>
      </c>
      <c r="R350" s="108"/>
      <c r="S350" s="108"/>
      <c r="T350" s="108"/>
      <c r="U350" s="108"/>
      <c r="V350" s="108"/>
      <c r="W350" s="108"/>
      <c r="X350" s="108"/>
      <c r="Y350" s="108"/>
      <c r="Z350" s="108"/>
      <c r="AA350" s="108">
        <v>125000</v>
      </c>
      <c r="AB350" s="105" t="s">
        <v>3964</v>
      </c>
      <c r="AC350" s="168">
        <v>45001</v>
      </c>
      <c r="AD350" s="259" t="s">
        <v>199</v>
      </c>
      <c r="AE350" s="102"/>
      <c r="AF350" s="114" t="s">
        <v>390</v>
      </c>
      <c r="AG350" s="114" t="s">
        <v>218</v>
      </c>
      <c r="AI350" s="18" t="s">
        <v>2822</v>
      </c>
    </row>
    <row r="351" spans="1:36">
      <c r="A351" s="103">
        <f>A350+1</f>
        <v>45</v>
      </c>
      <c r="B351" s="103">
        <v>2</v>
      </c>
      <c r="C351" s="115">
        <v>44998</v>
      </c>
      <c r="D351" s="115">
        <v>44998</v>
      </c>
      <c r="E351" s="102" t="s">
        <v>205</v>
      </c>
      <c r="F351" s="102" t="s">
        <v>31</v>
      </c>
      <c r="G351" s="114" t="s">
        <v>3146</v>
      </c>
      <c r="H351" s="114" t="s">
        <v>2010</v>
      </c>
      <c r="I351" s="158" t="s">
        <v>2009</v>
      </c>
      <c r="J351" s="114" t="s">
        <v>2008</v>
      </c>
      <c r="K351" s="114" t="s">
        <v>216</v>
      </c>
      <c r="L351" s="102" t="s">
        <v>211</v>
      </c>
      <c r="M351" s="114" t="s">
        <v>210</v>
      </c>
      <c r="N351" s="103">
        <v>40</v>
      </c>
      <c r="O351" s="114" t="s">
        <v>208</v>
      </c>
      <c r="P351" s="114" t="s">
        <v>2011</v>
      </c>
      <c r="Q351" s="108">
        <v>300000</v>
      </c>
      <c r="R351" s="108"/>
      <c r="S351" s="108"/>
      <c r="T351" s="108"/>
      <c r="U351" s="108"/>
      <c r="V351" s="108"/>
      <c r="W351" s="108"/>
      <c r="X351" s="108"/>
      <c r="Y351" s="108"/>
      <c r="Z351" s="108"/>
      <c r="AA351" s="108">
        <v>250000</v>
      </c>
      <c r="AB351" s="105" t="s">
        <v>3964</v>
      </c>
      <c r="AC351" s="168">
        <v>45005</v>
      </c>
      <c r="AD351" s="259" t="s">
        <v>199</v>
      </c>
      <c r="AE351" s="102"/>
      <c r="AF351" s="114" t="s">
        <v>390</v>
      </c>
      <c r="AG351" s="114" t="s">
        <v>218</v>
      </c>
      <c r="AI351" s="18" t="s">
        <v>2822</v>
      </c>
      <c r="AJ351" s="18" t="s">
        <v>3983</v>
      </c>
    </row>
    <row r="352" spans="1:36">
      <c r="A352" s="103">
        <f>A351+1</f>
        <v>46</v>
      </c>
      <c r="B352" s="103">
        <v>3</v>
      </c>
      <c r="C352" s="115">
        <v>44998</v>
      </c>
      <c r="D352" s="115">
        <v>44998</v>
      </c>
      <c r="E352" s="102" t="s">
        <v>205</v>
      </c>
      <c r="F352" s="102" t="s">
        <v>29</v>
      </c>
      <c r="G352" s="102" t="s">
        <v>215</v>
      </c>
      <c r="H352" s="114" t="s">
        <v>1924</v>
      </c>
      <c r="I352" s="158" t="s">
        <v>1923</v>
      </c>
      <c r="J352" s="114" t="s">
        <v>2008</v>
      </c>
      <c r="K352" s="114" t="s">
        <v>216</v>
      </c>
      <c r="L352" s="114" t="s">
        <v>210</v>
      </c>
      <c r="M352" s="102" t="s">
        <v>211</v>
      </c>
      <c r="N352" s="103">
        <v>40</v>
      </c>
      <c r="O352" s="114" t="s">
        <v>208</v>
      </c>
      <c r="P352" s="114" t="s">
        <v>2011</v>
      </c>
      <c r="Q352" s="108">
        <v>300000</v>
      </c>
      <c r="R352" s="108"/>
      <c r="S352" s="108"/>
      <c r="T352" s="108"/>
      <c r="U352" s="108"/>
      <c r="V352" s="108"/>
      <c r="W352" s="108"/>
      <c r="X352" s="108"/>
      <c r="Y352" s="108"/>
      <c r="Z352" s="108"/>
      <c r="AA352" s="108">
        <v>0</v>
      </c>
      <c r="AB352" s="105" t="s">
        <v>3964</v>
      </c>
      <c r="AC352" s="168">
        <v>45005</v>
      </c>
      <c r="AD352" s="259" t="s">
        <v>199</v>
      </c>
      <c r="AE352" s="102"/>
      <c r="AF352" s="114" t="s">
        <v>390</v>
      </c>
      <c r="AG352" s="114" t="s">
        <v>218</v>
      </c>
      <c r="AI352" s="18" t="s">
        <v>275</v>
      </c>
    </row>
    <row r="353" spans="1:36">
      <c r="A353" s="103">
        <f>A352+1</f>
        <v>47</v>
      </c>
      <c r="B353" s="103">
        <v>4</v>
      </c>
      <c r="C353" s="115">
        <v>44998</v>
      </c>
      <c r="D353" s="115">
        <v>44998</v>
      </c>
      <c r="E353" s="102" t="s">
        <v>205</v>
      </c>
      <c r="F353" s="114" t="s">
        <v>29</v>
      </c>
      <c r="G353" s="114" t="s">
        <v>3814</v>
      </c>
      <c r="H353" s="114" t="s">
        <v>3812</v>
      </c>
      <c r="I353" s="158" t="s">
        <v>3811</v>
      </c>
      <c r="J353" s="114" t="s">
        <v>3813</v>
      </c>
      <c r="K353" s="114" t="s">
        <v>210</v>
      </c>
      <c r="L353" s="114" t="s">
        <v>210</v>
      </c>
      <c r="M353" s="102" t="s">
        <v>211</v>
      </c>
      <c r="N353" s="103">
        <v>40</v>
      </c>
      <c r="O353" s="114" t="s">
        <v>208</v>
      </c>
      <c r="P353" s="114" t="s">
        <v>2142</v>
      </c>
      <c r="Q353" s="108">
        <v>400000</v>
      </c>
      <c r="R353" s="108"/>
      <c r="S353" s="108"/>
      <c r="T353" s="108"/>
      <c r="U353" s="108"/>
      <c r="V353" s="108"/>
      <c r="W353" s="108"/>
      <c r="X353" s="108"/>
      <c r="Y353" s="108"/>
      <c r="Z353" s="108"/>
      <c r="AA353" s="108">
        <v>125000</v>
      </c>
      <c r="AB353" s="105" t="s">
        <v>3964</v>
      </c>
      <c r="AC353" s="168">
        <v>45005</v>
      </c>
      <c r="AD353" s="259" t="s">
        <v>199</v>
      </c>
      <c r="AE353" s="102"/>
      <c r="AF353" s="114" t="s">
        <v>390</v>
      </c>
      <c r="AG353" s="114" t="s">
        <v>218</v>
      </c>
      <c r="AI353" s="18" t="s">
        <v>2820</v>
      </c>
    </row>
    <row r="354" spans="1:36">
      <c r="A354" s="103"/>
      <c r="B354" s="103"/>
      <c r="C354" s="119" t="s">
        <v>30</v>
      </c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3"/>
      <c r="O354" s="114"/>
      <c r="P354" s="114"/>
      <c r="Q354" s="117">
        <f>SUM(Q350:Q353)</f>
        <v>1350000</v>
      </c>
      <c r="R354" s="102"/>
      <c r="S354" s="102"/>
      <c r="T354" s="102"/>
      <c r="U354" s="102"/>
      <c r="V354" s="102"/>
      <c r="W354" s="102"/>
      <c r="X354" s="102"/>
      <c r="Y354" s="102"/>
      <c r="Z354" s="102"/>
      <c r="AA354" s="117">
        <f>SUM(AA350:AA353)</f>
        <v>500000</v>
      </c>
      <c r="AB354" s="102"/>
      <c r="AC354" s="103"/>
      <c r="AD354" s="103"/>
      <c r="AE354" s="102"/>
      <c r="AF354" s="102"/>
      <c r="AG354" s="102"/>
    </row>
    <row r="355" spans="1:36">
      <c r="A355" s="103">
        <f>A353+1</f>
        <v>48</v>
      </c>
      <c r="B355" s="103">
        <v>1</v>
      </c>
      <c r="C355" s="115">
        <v>44999</v>
      </c>
      <c r="D355" s="115">
        <v>44999</v>
      </c>
      <c r="E355" s="102" t="s">
        <v>205</v>
      </c>
      <c r="F355" s="102" t="s">
        <v>31</v>
      </c>
      <c r="G355" s="114" t="s">
        <v>3199</v>
      </c>
      <c r="H355" s="140" t="s">
        <v>4045</v>
      </c>
      <c r="I355" s="158" t="s">
        <v>4057</v>
      </c>
      <c r="J355" s="174" t="s">
        <v>275</v>
      </c>
      <c r="K355" s="114" t="s">
        <v>4046</v>
      </c>
      <c r="L355" s="114" t="s">
        <v>211</v>
      </c>
      <c r="M355" s="114" t="s">
        <v>206</v>
      </c>
      <c r="N355" s="103">
        <v>40</v>
      </c>
      <c r="O355" s="102" t="s">
        <v>208</v>
      </c>
      <c r="P355" s="114" t="s">
        <v>4259</v>
      </c>
      <c r="Q355" s="108">
        <v>300000</v>
      </c>
      <c r="R355" s="102"/>
      <c r="S355" s="102"/>
      <c r="T355" s="102"/>
      <c r="U355" s="102"/>
      <c r="V355" s="102"/>
      <c r="W355" s="102"/>
      <c r="X355" s="102"/>
      <c r="Y355" s="102"/>
      <c r="Z355" s="102"/>
      <c r="AA355" s="108">
        <v>200000</v>
      </c>
      <c r="AB355" s="105" t="s">
        <v>4058</v>
      </c>
      <c r="AC355" s="168">
        <v>45005</v>
      </c>
      <c r="AD355" s="259" t="s">
        <v>199</v>
      </c>
      <c r="AE355" s="102"/>
      <c r="AF355" s="114" t="s">
        <v>390</v>
      </c>
      <c r="AG355" s="114" t="s">
        <v>218</v>
      </c>
      <c r="AI355" s="18" t="s">
        <v>2840</v>
      </c>
    </row>
    <row r="356" spans="1:36">
      <c r="A356" s="103">
        <f t="shared" ref="A356:A363" si="14">A355+1</f>
        <v>49</v>
      </c>
      <c r="B356" s="103">
        <v>2</v>
      </c>
      <c r="C356" s="115">
        <v>44999</v>
      </c>
      <c r="D356" s="115">
        <v>44999</v>
      </c>
      <c r="E356" s="102" t="s">
        <v>205</v>
      </c>
      <c r="F356" s="114" t="s">
        <v>29</v>
      </c>
      <c r="G356" s="114" t="s">
        <v>3199</v>
      </c>
      <c r="H356" s="140" t="s">
        <v>4045</v>
      </c>
      <c r="I356" s="158" t="s">
        <v>4057</v>
      </c>
      <c r="J356" s="174" t="s">
        <v>275</v>
      </c>
      <c r="K356" s="114" t="s">
        <v>4046</v>
      </c>
      <c r="L356" s="114" t="s">
        <v>206</v>
      </c>
      <c r="M356" s="114" t="s">
        <v>211</v>
      </c>
      <c r="N356" s="103">
        <v>40</v>
      </c>
      <c r="O356" s="102" t="s">
        <v>208</v>
      </c>
      <c r="P356" s="114" t="s">
        <v>4259</v>
      </c>
      <c r="Q356" s="108">
        <v>300000</v>
      </c>
      <c r="R356" s="102"/>
      <c r="S356" s="102"/>
      <c r="T356" s="102"/>
      <c r="U356" s="102"/>
      <c r="V356" s="102"/>
      <c r="W356" s="102"/>
      <c r="X356" s="102"/>
      <c r="Y356" s="102"/>
      <c r="Z356" s="102"/>
      <c r="AA356" s="108">
        <v>0</v>
      </c>
      <c r="AB356" s="105" t="s">
        <v>4058</v>
      </c>
      <c r="AC356" s="168">
        <v>45005</v>
      </c>
      <c r="AD356" s="259" t="s">
        <v>199</v>
      </c>
      <c r="AE356" s="102"/>
      <c r="AF356" s="114" t="s">
        <v>390</v>
      </c>
      <c r="AG356" s="114" t="s">
        <v>218</v>
      </c>
      <c r="AI356" s="18" t="s">
        <v>275</v>
      </c>
    </row>
    <row r="357" spans="1:36">
      <c r="A357" s="103">
        <f t="shared" si="14"/>
        <v>50</v>
      </c>
      <c r="B357" s="103">
        <v>3</v>
      </c>
      <c r="C357" s="115">
        <v>44999</v>
      </c>
      <c r="D357" s="115">
        <v>44999</v>
      </c>
      <c r="E357" s="102" t="s">
        <v>205</v>
      </c>
      <c r="F357" s="102" t="s">
        <v>31</v>
      </c>
      <c r="G357" s="102" t="s">
        <v>3056</v>
      </c>
      <c r="H357" s="109" t="s">
        <v>4014</v>
      </c>
      <c r="I357" s="159" t="s">
        <v>4020</v>
      </c>
      <c r="J357" s="102" t="s">
        <v>4021</v>
      </c>
      <c r="K357" s="102" t="s">
        <v>210</v>
      </c>
      <c r="L357" s="114" t="s">
        <v>3058</v>
      </c>
      <c r="M357" s="102" t="s">
        <v>213</v>
      </c>
      <c r="N357" s="103">
        <v>800</v>
      </c>
      <c r="O357" s="102" t="s">
        <v>208</v>
      </c>
      <c r="P357" s="102" t="s">
        <v>322</v>
      </c>
      <c r="Q357" s="108">
        <v>2200000</v>
      </c>
      <c r="R357" s="102"/>
      <c r="S357" s="102"/>
      <c r="T357" s="102"/>
      <c r="U357" s="102"/>
      <c r="V357" s="102"/>
      <c r="W357" s="102"/>
      <c r="X357" s="102"/>
      <c r="Y357" s="102"/>
      <c r="Z357" s="102"/>
      <c r="AA357" s="108">
        <v>1600000</v>
      </c>
      <c r="AB357" s="105" t="s">
        <v>4058</v>
      </c>
      <c r="AC357" s="168">
        <v>45005</v>
      </c>
      <c r="AD357" s="259" t="s">
        <v>199</v>
      </c>
      <c r="AE357" s="102"/>
      <c r="AF357" s="102" t="s">
        <v>4022</v>
      </c>
      <c r="AG357" s="114" t="s">
        <v>226</v>
      </c>
      <c r="AI357" s="18" t="s">
        <v>4064</v>
      </c>
      <c r="AJ357" t="s">
        <v>2872</v>
      </c>
    </row>
    <row r="358" spans="1:36">
      <c r="A358" s="103">
        <f t="shared" si="14"/>
        <v>51</v>
      </c>
      <c r="B358" s="103">
        <v>4</v>
      </c>
      <c r="C358" s="115">
        <v>44999</v>
      </c>
      <c r="D358" s="115">
        <v>44999</v>
      </c>
      <c r="E358" s="102" t="s">
        <v>205</v>
      </c>
      <c r="F358" s="102" t="s">
        <v>31</v>
      </c>
      <c r="G358" s="102" t="s">
        <v>3056</v>
      </c>
      <c r="H358" s="109" t="s">
        <v>4026</v>
      </c>
      <c r="I358" s="159" t="s">
        <v>4030</v>
      </c>
      <c r="J358" s="102" t="s">
        <v>4021</v>
      </c>
      <c r="K358" s="102" t="s">
        <v>210</v>
      </c>
      <c r="L358" s="114" t="s">
        <v>3058</v>
      </c>
      <c r="M358" s="102" t="s">
        <v>213</v>
      </c>
      <c r="N358" s="103">
        <v>800</v>
      </c>
      <c r="O358" s="102" t="s">
        <v>208</v>
      </c>
      <c r="P358" s="102" t="s">
        <v>322</v>
      </c>
      <c r="Q358" s="108">
        <v>2200000</v>
      </c>
      <c r="R358" s="102"/>
      <c r="S358" s="102"/>
      <c r="T358" s="102"/>
      <c r="U358" s="102"/>
      <c r="V358" s="102"/>
      <c r="W358" s="102"/>
      <c r="X358" s="102"/>
      <c r="Y358" s="102"/>
      <c r="Z358" s="102"/>
      <c r="AA358" s="108">
        <v>1600000</v>
      </c>
      <c r="AB358" s="105" t="s">
        <v>4058</v>
      </c>
      <c r="AC358" s="168">
        <v>45005</v>
      </c>
      <c r="AD358" s="259" t="s">
        <v>199</v>
      </c>
      <c r="AE358" s="102"/>
      <c r="AF358" s="102" t="s">
        <v>4022</v>
      </c>
      <c r="AG358" s="114" t="s">
        <v>226</v>
      </c>
      <c r="AI358" s="18" t="s">
        <v>4064</v>
      </c>
    </row>
    <row r="359" spans="1:36">
      <c r="A359" s="103">
        <f t="shared" si="14"/>
        <v>52</v>
      </c>
      <c r="B359" s="103">
        <v>5</v>
      </c>
      <c r="C359" s="115">
        <v>44999</v>
      </c>
      <c r="D359" s="115">
        <v>45000</v>
      </c>
      <c r="E359" s="102" t="s">
        <v>205</v>
      </c>
      <c r="F359" s="102" t="s">
        <v>31</v>
      </c>
      <c r="G359" s="114" t="s">
        <v>3814</v>
      </c>
      <c r="H359" s="140" t="s">
        <v>3812</v>
      </c>
      <c r="I359" s="159" t="s">
        <v>3811</v>
      </c>
      <c r="J359" s="114" t="s">
        <v>3813</v>
      </c>
      <c r="K359" s="102" t="s">
        <v>210</v>
      </c>
      <c r="L359" s="102" t="s">
        <v>211</v>
      </c>
      <c r="M359" s="102" t="s">
        <v>206</v>
      </c>
      <c r="N359" s="103">
        <v>40</v>
      </c>
      <c r="O359" s="102" t="s">
        <v>208</v>
      </c>
      <c r="P359" s="114" t="s">
        <v>2142</v>
      </c>
      <c r="Q359" s="108">
        <v>400000</v>
      </c>
      <c r="R359" s="102"/>
      <c r="S359" s="102"/>
      <c r="T359" s="102"/>
      <c r="U359" s="102"/>
      <c r="V359" s="102"/>
      <c r="W359" s="102"/>
      <c r="X359" s="102"/>
      <c r="Y359" s="102"/>
      <c r="Z359" s="102"/>
      <c r="AA359" s="108">
        <v>250000</v>
      </c>
      <c r="AB359" s="105" t="s">
        <v>4058</v>
      </c>
      <c r="AC359" s="168">
        <v>45005</v>
      </c>
      <c r="AD359" s="259" t="s">
        <v>199</v>
      </c>
      <c r="AE359" s="102"/>
      <c r="AF359" s="114" t="s">
        <v>390</v>
      </c>
      <c r="AG359" s="114" t="s">
        <v>218</v>
      </c>
      <c r="AI359" s="18" t="s">
        <v>2906</v>
      </c>
    </row>
    <row r="360" spans="1:36">
      <c r="A360" s="103">
        <f t="shared" si="14"/>
        <v>53</v>
      </c>
      <c r="B360" s="103">
        <v>6</v>
      </c>
      <c r="C360" s="115">
        <v>44999</v>
      </c>
      <c r="D360" s="115">
        <v>45000</v>
      </c>
      <c r="E360" s="102" t="s">
        <v>205</v>
      </c>
      <c r="F360" s="102" t="s">
        <v>29</v>
      </c>
      <c r="G360" s="114" t="s">
        <v>3814</v>
      </c>
      <c r="H360" s="140" t="s">
        <v>3810</v>
      </c>
      <c r="I360" s="158" t="s">
        <v>3809</v>
      </c>
      <c r="J360" s="114" t="s">
        <v>3813</v>
      </c>
      <c r="K360" s="102" t="s">
        <v>210</v>
      </c>
      <c r="L360" s="102" t="s">
        <v>206</v>
      </c>
      <c r="M360" s="102" t="s">
        <v>211</v>
      </c>
      <c r="N360" s="103">
        <v>40</v>
      </c>
      <c r="O360" s="102" t="s">
        <v>208</v>
      </c>
      <c r="P360" s="114" t="s">
        <v>2142</v>
      </c>
      <c r="Q360" s="108">
        <v>400000</v>
      </c>
      <c r="R360" s="102"/>
      <c r="S360" s="102"/>
      <c r="T360" s="102"/>
      <c r="U360" s="102"/>
      <c r="V360" s="102"/>
      <c r="W360" s="102"/>
      <c r="X360" s="102"/>
      <c r="Y360" s="102"/>
      <c r="Z360" s="102"/>
      <c r="AA360" s="108">
        <v>0</v>
      </c>
      <c r="AB360" s="105" t="s">
        <v>4058</v>
      </c>
      <c r="AC360" s="168">
        <v>45005</v>
      </c>
      <c r="AD360" s="259" t="s">
        <v>199</v>
      </c>
      <c r="AE360" s="102"/>
      <c r="AF360" s="114" t="s">
        <v>390</v>
      </c>
      <c r="AG360" s="114" t="s">
        <v>218</v>
      </c>
      <c r="AI360" s="18" t="s">
        <v>275</v>
      </c>
    </row>
    <row r="361" spans="1:36">
      <c r="A361" s="103">
        <f t="shared" si="14"/>
        <v>54</v>
      </c>
      <c r="B361" s="103">
        <v>7</v>
      </c>
      <c r="C361" s="115">
        <v>44999</v>
      </c>
      <c r="D361" s="115">
        <v>45000</v>
      </c>
      <c r="E361" s="102" t="s">
        <v>205</v>
      </c>
      <c r="F361" s="102" t="s">
        <v>31</v>
      </c>
      <c r="G361" s="114" t="s">
        <v>968</v>
      </c>
      <c r="H361" s="140" t="s">
        <v>3881</v>
      </c>
      <c r="I361" s="158" t="s">
        <v>3880</v>
      </c>
      <c r="J361" s="102" t="s">
        <v>3882</v>
      </c>
      <c r="K361" s="102" t="s">
        <v>223</v>
      </c>
      <c r="L361" s="102" t="s">
        <v>314</v>
      </c>
      <c r="M361" s="114" t="s">
        <v>281</v>
      </c>
      <c r="N361" s="103">
        <v>115</v>
      </c>
      <c r="O361" s="102" t="s">
        <v>208</v>
      </c>
      <c r="P361" s="114" t="s">
        <v>967</v>
      </c>
      <c r="Q361" s="108">
        <v>900000</v>
      </c>
      <c r="R361" s="102"/>
      <c r="S361" s="102"/>
      <c r="T361" s="102"/>
      <c r="U361" s="102"/>
      <c r="V361" s="102"/>
      <c r="W361" s="102"/>
      <c r="X361" s="102"/>
      <c r="Y361" s="102"/>
      <c r="Z361" s="102"/>
      <c r="AA361" s="108">
        <v>450000</v>
      </c>
      <c r="AB361" s="105" t="s">
        <v>4058</v>
      </c>
      <c r="AC361" s="168">
        <v>45005</v>
      </c>
      <c r="AD361" s="259" t="s">
        <v>199</v>
      </c>
      <c r="AE361" s="102"/>
      <c r="AF361" s="114" t="s">
        <v>390</v>
      </c>
      <c r="AG361" s="114" t="s">
        <v>226</v>
      </c>
      <c r="AI361" s="18" t="s">
        <v>2821</v>
      </c>
    </row>
    <row r="362" spans="1:36">
      <c r="A362" s="103">
        <f t="shared" si="14"/>
        <v>55</v>
      </c>
      <c r="B362" s="103">
        <v>8</v>
      </c>
      <c r="C362" s="115">
        <v>44999</v>
      </c>
      <c r="D362" s="115">
        <v>45000</v>
      </c>
      <c r="E362" s="102" t="s">
        <v>205</v>
      </c>
      <c r="F362" s="102" t="s">
        <v>31</v>
      </c>
      <c r="G362" s="102" t="s">
        <v>215</v>
      </c>
      <c r="H362" s="140" t="s">
        <v>3985</v>
      </c>
      <c r="I362" s="158" t="s">
        <v>3984</v>
      </c>
      <c r="J362" s="102" t="s">
        <v>3986</v>
      </c>
      <c r="K362" s="102" t="s">
        <v>206</v>
      </c>
      <c r="L362" s="102" t="s">
        <v>314</v>
      </c>
      <c r="M362" s="114" t="s">
        <v>1895</v>
      </c>
      <c r="N362" s="103">
        <v>94</v>
      </c>
      <c r="O362" s="102" t="s">
        <v>208</v>
      </c>
      <c r="P362" s="114" t="s">
        <v>3600</v>
      </c>
      <c r="Q362" s="108">
        <v>500000</v>
      </c>
      <c r="R362" s="102"/>
      <c r="S362" s="102"/>
      <c r="T362" s="102"/>
      <c r="U362" s="102"/>
      <c r="V362" s="102"/>
      <c r="W362" s="102"/>
      <c r="X362" s="102"/>
      <c r="Y362" s="102"/>
      <c r="Z362" s="102"/>
      <c r="AA362" s="108">
        <v>450000</v>
      </c>
      <c r="AB362" s="105" t="s">
        <v>4058</v>
      </c>
      <c r="AC362" s="168">
        <v>45005</v>
      </c>
      <c r="AD362" s="259" t="s">
        <v>199</v>
      </c>
      <c r="AE362" s="102"/>
      <c r="AF362" s="114" t="s">
        <v>390</v>
      </c>
      <c r="AG362" s="114" t="s">
        <v>226</v>
      </c>
      <c r="AI362" s="18" t="s">
        <v>2822</v>
      </c>
    </row>
    <row r="363" spans="1:36">
      <c r="A363" s="103">
        <f t="shared" si="14"/>
        <v>56</v>
      </c>
      <c r="B363" s="103">
        <v>9</v>
      </c>
      <c r="C363" s="115">
        <v>44999</v>
      </c>
      <c r="D363" s="115">
        <v>45000</v>
      </c>
      <c r="E363" s="102" t="s">
        <v>205</v>
      </c>
      <c r="F363" s="102" t="s">
        <v>29</v>
      </c>
      <c r="G363" s="114" t="s">
        <v>215</v>
      </c>
      <c r="H363" s="140" t="s">
        <v>3351</v>
      </c>
      <c r="I363" s="158" t="s">
        <v>3350</v>
      </c>
      <c r="J363" s="114" t="s">
        <v>3599</v>
      </c>
      <c r="K363" s="114" t="s">
        <v>206</v>
      </c>
      <c r="L363" s="114" t="s">
        <v>1895</v>
      </c>
      <c r="M363" s="114" t="s">
        <v>207</v>
      </c>
      <c r="N363" s="103">
        <v>94</v>
      </c>
      <c r="O363" s="102" t="s">
        <v>208</v>
      </c>
      <c r="P363" s="114" t="s">
        <v>3600</v>
      </c>
      <c r="Q363" s="108">
        <v>500000</v>
      </c>
      <c r="R363" s="102"/>
      <c r="S363" s="102"/>
      <c r="T363" s="102"/>
      <c r="U363" s="102"/>
      <c r="V363" s="102"/>
      <c r="W363" s="102"/>
      <c r="X363" s="102"/>
      <c r="Y363" s="102"/>
      <c r="Z363" s="102"/>
      <c r="AA363" s="108">
        <v>0</v>
      </c>
      <c r="AB363" s="105" t="s">
        <v>4058</v>
      </c>
      <c r="AC363" s="168">
        <v>45005</v>
      </c>
      <c r="AD363" s="259" t="s">
        <v>199</v>
      </c>
      <c r="AE363" s="102"/>
      <c r="AF363" s="114" t="s">
        <v>390</v>
      </c>
      <c r="AG363" s="114" t="s">
        <v>226</v>
      </c>
      <c r="AI363" s="18" t="s">
        <v>275</v>
      </c>
    </row>
    <row r="364" spans="1:36">
      <c r="A364" s="103"/>
      <c r="B364" s="103"/>
      <c r="C364" s="119" t="s">
        <v>30</v>
      </c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3"/>
      <c r="O364" s="102"/>
      <c r="P364" s="102"/>
      <c r="Q364" s="117">
        <f>SUM(Q355:Q363)</f>
        <v>7700000</v>
      </c>
      <c r="R364" s="102"/>
      <c r="S364" s="102"/>
      <c r="T364" s="102"/>
      <c r="U364" s="102"/>
      <c r="V364" s="102"/>
      <c r="W364" s="102"/>
      <c r="X364" s="102"/>
      <c r="Y364" s="102"/>
      <c r="Z364" s="102"/>
      <c r="AA364" s="117">
        <f>SUM(AA355:AA363)</f>
        <v>4550000</v>
      </c>
      <c r="AB364" s="102"/>
      <c r="AC364" s="168"/>
      <c r="AD364" s="103"/>
      <c r="AE364" s="102"/>
      <c r="AF364" s="102"/>
      <c r="AG364" s="102"/>
    </row>
    <row r="365" spans="1:36">
      <c r="A365" s="103">
        <f>A363+1</f>
        <v>57</v>
      </c>
      <c r="B365" s="103">
        <v>1</v>
      </c>
      <c r="C365" s="115">
        <v>45000</v>
      </c>
      <c r="D365" s="115">
        <v>45000</v>
      </c>
      <c r="E365" s="102" t="s">
        <v>205</v>
      </c>
      <c r="F365" s="102" t="s">
        <v>29</v>
      </c>
      <c r="G365" s="102" t="s">
        <v>4097</v>
      </c>
      <c r="H365" s="109" t="s">
        <v>4093</v>
      </c>
      <c r="I365" s="159" t="s">
        <v>4089</v>
      </c>
      <c r="J365" s="102" t="s">
        <v>4100</v>
      </c>
      <c r="K365" s="102" t="s">
        <v>210</v>
      </c>
      <c r="L365" s="102" t="s">
        <v>283</v>
      </c>
      <c r="M365" s="102" t="s">
        <v>207</v>
      </c>
      <c r="N365" s="103">
        <v>45</v>
      </c>
      <c r="O365" s="102" t="s">
        <v>208</v>
      </c>
      <c r="P365" s="114" t="s">
        <v>2137</v>
      </c>
      <c r="Q365" s="108">
        <v>450000</v>
      </c>
      <c r="R365" s="108"/>
      <c r="S365" s="108"/>
      <c r="T365" s="108"/>
      <c r="U365" s="108"/>
      <c r="V365" s="108"/>
      <c r="W365" s="108"/>
      <c r="X365" s="108"/>
      <c r="Y365" s="108"/>
      <c r="Z365" s="108"/>
      <c r="AA365" s="108">
        <v>225000</v>
      </c>
      <c r="AB365" s="105" t="s">
        <v>4105</v>
      </c>
      <c r="AC365" s="168">
        <v>45005</v>
      </c>
      <c r="AD365" s="259" t="s">
        <v>199</v>
      </c>
      <c r="AE365" s="102"/>
      <c r="AF365" s="114" t="s">
        <v>390</v>
      </c>
      <c r="AG365" s="114" t="s">
        <v>218</v>
      </c>
      <c r="AI365" s="18" t="s">
        <v>2840</v>
      </c>
    </row>
    <row r="366" spans="1:36">
      <c r="A366" s="103">
        <f>A365+1</f>
        <v>58</v>
      </c>
      <c r="B366" s="103">
        <v>2</v>
      </c>
      <c r="C366" s="115">
        <v>45000</v>
      </c>
      <c r="D366" s="115">
        <v>45000</v>
      </c>
      <c r="E366" s="102" t="s">
        <v>205</v>
      </c>
      <c r="F366" s="102" t="s">
        <v>29</v>
      </c>
      <c r="G366" s="102" t="s">
        <v>4097</v>
      </c>
      <c r="H366" s="109" t="s">
        <v>4094</v>
      </c>
      <c r="I366" s="159" t="s">
        <v>4090</v>
      </c>
      <c r="J366" s="102" t="s">
        <v>4101</v>
      </c>
      <c r="K366" s="102" t="s">
        <v>210</v>
      </c>
      <c r="L366" s="102" t="s">
        <v>283</v>
      </c>
      <c r="M366" s="102" t="s">
        <v>207</v>
      </c>
      <c r="N366" s="103">
        <v>45</v>
      </c>
      <c r="O366" s="102" t="s">
        <v>208</v>
      </c>
      <c r="P366" s="114" t="s">
        <v>2137</v>
      </c>
      <c r="Q366" s="108">
        <v>450000</v>
      </c>
      <c r="R366" s="108"/>
      <c r="S366" s="108"/>
      <c r="T366" s="108"/>
      <c r="U366" s="108"/>
      <c r="V366" s="108"/>
      <c r="W366" s="108"/>
      <c r="X366" s="108"/>
      <c r="Y366" s="108"/>
      <c r="Z366" s="108"/>
      <c r="AA366" s="108">
        <v>250000</v>
      </c>
      <c r="AB366" s="105" t="s">
        <v>4105</v>
      </c>
      <c r="AC366" s="168">
        <v>45005</v>
      </c>
      <c r="AD366" s="259" t="s">
        <v>199</v>
      </c>
      <c r="AE366" s="102"/>
      <c r="AF366" s="114" t="s">
        <v>390</v>
      </c>
      <c r="AG366" s="114" t="s">
        <v>218</v>
      </c>
      <c r="AI366" s="18" t="s">
        <v>2840</v>
      </c>
    </row>
    <row r="367" spans="1:36">
      <c r="A367" s="103">
        <f t="shared" ref="A367:A369" si="15">A366+1</f>
        <v>59</v>
      </c>
      <c r="B367" s="103">
        <v>3</v>
      </c>
      <c r="C367" s="115">
        <v>45000</v>
      </c>
      <c r="D367" s="115">
        <v>45000</v>
      </c>
      <c r="E367" s="102" t="s">
        <v>205</v>
      </c>
      <c r="F367" s="102" t="s">
        <v>29</v>
      </c>
      <c r="G367" s="114" t="s">
        <v>230</v>
      </c>
      <c r="H367" s="140" t="s">
        <v>4095</v>
      </c>
      <c r="I367" s="158" t="s">
        <v>4091</v>
      </c>
      <c r="J367" s="102" t="s">
        <v>4102</v>
      </c>
      <c r="K367" s="102" t="s">
        <v>210</v>
      </c>
      <c r="L367" s="102" t="s">
        <v>283</v>
      </c>
      <c r="M367" s="102" t="s">
        <v>207</v>
      </c>
      <c r="N367" s="103">
        <v>45</v>
      </c>
      <c r="O367" s="102" t="s">
        <v>208</v>
      </c>
      <c r="P367" s="114" t="s">
        <v>2137</v>
      </c>
      <c r="Q367" s="108">
        <v>450000</v>
      </c>
      <c r="R367" s="108"/>
      <c r="S367" s="108"/>
      <c r="T367" s="108"/>
      <c r="U367" s="108"/>
      <c r="V367" s="108"/>
      <c r="W367" s="108"/>
      <c r="X367" s="108"/>
      <c r="Y367" s="108"/>
      <c r="Z367" s="108"/>
      <c r="AA367" s="108">
        <v>225000</v>
      </c>
      <c r="AB367" s="105" t="s">
        <v>4105</v>
      </c>
      <c r="AC367" s="168">
        <v>45005</v>
      </c>
      <c r="AD367" s="259" t="s">
        <v>199</v>
      </c>
      <c r="AE367" s="102"/>
      <c r="AF367" s="114" t="s">
        <v>390</v>
      </c>
      <c r="AG367" s="114" t="s">
        <v>218</v>
      </c>
      <c r="AI367" s="18" t="s">
        <v>2820</v>
      </c>
    </row>
    <row r="368" spans="1:36">
      <c r="A368" s="103">
        <f t="shared" si="15"/>
        <v>60</v>
      </c>
      <c r="B368" s="103">
        <v>4</v>
      </c>
      <c r="C368" s="115">
        <v>45000</v>
      </c>
      <c r="D368" s="115">
        <v>45000</v>
      </c>
      <c r="E368" s="102" t="s">
        <v>205</v>
      </c>
      <c r="F368" s="102" t="s">
        <v>29</v>
      </c>
      <c r="G368" s="102" t="s">
        <v>4098</v>
      </c>
      <c r="H368" s="109" t="s">
        <v>4096</v>
      </c>
      <c r="I368" s="159" t="s">
        <v>4092</v>
      </c>
      <c r="J368" s="102" t="s">
        <v>4103</v>
      </c>
      <c r="K368" s="102" t="s">
        <v>210</v>
      </c>
      <c r="L368" s="102" t="s">
        <v>283</v>
      </c>
      <c r="M368" s="102" t="s">
        <v>207</v>
      </c>
      <c r="N368" s="103">
        <v>45</v>
      </c>
      <c r="O368" s="102" t="s">
        <v>208</v>
      </c>
      <c r="P368" s="114" t="s">
        <v>2137</v>
      </c>
      <c r="Q368" s="108">
        <v>450000</v>
      </c>
      <c r="R368" s="108"/>
      <c r="S368" s="108"/>
      <c r="T368" s="108"/>
      <c r="U368" s="108"/>
      <c r="V368" s="108"/>
      <c r="W368" s="108"/>
      <c r="X368" s="108"/>
      <c r="Y368" s="108"/>
      <c r="Z368" s="108"/>
      <c r="AA368" s="108">
        <v>250000</v>
      </c>
      <c r="AB368" s="105" t="s">
        <v>4105</v>
      </c>
      <c r="AC368" s="168">
        <v>45005</v>
      </c>
      <c r="AD368" s="259" t="s">
        <v>199</v>
      </c>
      <c r="AE368" s="102"/>
      <c r="AF368" s="114" t="s">
        <v>390</v>
      </c>
      <c r="AG368" s="114" t="s">
        <v>218</v>
      </c>
      <c r="AI368" s="18" t="s">
        <v>2820</v>
      </c>
    </row>
    <row r="369" spans="1:36">
      <c r="A369" s="103">
        <f t="shared" si="15"/>
        <v>61</v>
      </c>
      <c r="B369" s="103">
        <v>5</v>
      </c>
      <c r="C369" s="115">
        <v>45000</v>
      </c>
      <c r="D369" s="115">
        <v>45000</v>
      </c>
      <c r="E369" s="102" t="s">
        <v>205</v>
      </c>
      <c r="F369" s="102" t="s">
        <v>29</v>
      </c>
      <c r="G369" s="102" t="s">
        <v>4099</v>
      </c>
      <c r="H369" s="189" t="s">
        <v>4186</v>
      </c>
      <c r="I369" s="189" t="s">
        <v>4185</v>
      </c>
      <c r="J369" s="102" t="s">
        <v>4104</v>
      </c>
      <c r="K369" s="102" t="s">
        <v>210</v>
      </c>
      <c r="L369" s="102" t="s">
        <v>283</v>
      </c>
      <c r="M369" s="102" t="s">
        <v>207</v>
      </c>
      <c r="N369" s="103">
        <v>45</v>
      </c>
      <c r="O369" s="102" t="s">
        <v>208</v>
      </c>
      <c r="P369" s="114" t="s">
        <v>2137</v>
      </c>
      <c r="Q369" s="108">
        <v>450000</v>
      </c>
      <c r="R369" s="108"/>
      <c r="S369" s="108"/>
      <c r="T369" s="108"/>
      <c r="U369" s="108"/>
      <c r="V369" s="108"/>
      <c r="W369" s="108"/>
      <c r="X369" s="108"/>
      <c r="Y369" s="108"/>
      <c r="Z369" s="108"/>
      <c r="AA369" s="108">
        <v>250000</v>
      </c>
      <c r="AB369" s="105" t="s">
        <v>4105</v>
      </c>
      <c r="AC369" s="168">
        <v>45005</v>
      </c>
      <c r="AD369" s="259" t="s">
        <v>199</v>
      </c>
      <c r="AE369" s="102"/>
      <c r="AF369" s="114" t="s">
        <v>390</v>
      </c>
      <c r="AG369" s="114" t="s">
        <v>218</v>
      </c>
      <c r="AI369" s="18" t="s">
        <v>2906</v>
      </c>
    </row>
    <row r="370" spans="1:36">
      <c r="A370" s="103"/>
      <c r="B370" s="103"/>
      <c r="C370" s="119" t="s">
        <v>30</v>
      </c>
      <c r="D370" s="115"/>
      <c r="E370" s="102"/>
      <c r="F370" s="102"/>
      <c r="G370" s="102"/>
      <c r="H370" s="102"/>
      <c r="I370" s="102"/>
      <c r="J370" s="102"/>
      <c r="K370" s="102"/>
      <c r="L370" s="102"/>
      <c r="M370" s="102"/>
      <c r="N370" s="103"/>
      <c r="O370" s="102"/>
      <c r="P370" s="114"/>
      <c r="Q370" s="117">
        <f>SUM(Q365:Q369)</f>
        <v>2250000</v>
      </c>
      <c r="R370" s="102"/>
      <c r="S370" s="102"/>
      <c r="T370" s="102"/>
      <c r="U370" s="102"/>
      <c r="V370" s="102"/>
      <c r="W370" s="102"/>
      <c r="X370" s="102"/>
      <c r="Y370" s="102"/>
      <c r="Z370" s="102"/>
      <c r="AA370" s="117">
        <f>SUM(AA365:AA369)</f>
        <v>1200000</v>
      </c>
      <c r="AB370" s="102"/>
      <c r="AC370" s="103"/>
      <c r="AD370" s="103"/>
      <c r="AE370" s="102"/>
      <c r="AF370" s="102"/>
      <c r="AG370" s="102"/>
    </row>
    <row r="371" spans="1:36">
      <c r="A371" s="103">
        <f>A369+1</f>
        <v>62</v>
      </c>
      <c r="B371" s="103">
        <v>1</v>
      </c>
      <c r="C371" s="115">
        <v>45000</v>
      </c>
      <c r="D371" s="115">
        <v>45001</v>
      </c>
      <c r="E371" s="102" t="s">
        <v>205</v>
      </c>
      <c r="F371" s="102" t="s">
        <v>29</v>
      </c>
      <c r="G371" s="114" t="s">
        <v>2663</v>
      </c>
      <c r="H371" s="140" t="s">
        <v>3954</v>
      </c>
      <c r="I371" s="158" t="s">
        <v>3953</v>
      </c>
      <c r="J371" s="102" t="s">
        <v>3955</v>
      </c>
      <c r="K371" s="102" t="s">
        <v>206</v>
      </c>
      <c r="L371" s="114" t="s">
        <v>283</v>
      </c>
      <c r="M371" s="114" t="s">
        <v>207</v>
      </c>
      <c r="N371" s="103">
        <v>45</v>
      </c>
      <c r="O371" s="102" t="s">
        <v>208</v>
      </c>
      <c r="P371" s="114" t="s">
        <v>3956</v>
      </c>
      <c r="Q371" s="108">
        <v>450000</v>
      </c>
      <c r="R371" s="108"/>
      <c r="S371" s="108"/>
      <c r="T371" s="108"/>
      <c r="U371" s="108"/>
      <c r="V371" s="108"/>
      <c r="W371" s="108"/>
      <c r="X371" s="108"/>
      <c r="Y371" s="108"/>
      <c r="Z371" s="108"/>
      <c r="AA371" s="108">
        <v>225000</v>
      </c>
      <c r="AB371" s="105" t="s">
        <v>4138</v>
      </c>
      <c r="AC371" s="168">
        <v>45005</v>
      </c>
      <c r="AD371" s="259" t="s">
        <v>199</v>
      </c>
      <c r="AE371" s="102"/>
      <c r="AF371" s="114" t="s">
        <v>390</v>
      </c>
      <c r="AG371" s="114" t="s">
        <v>218</v>
      </c>
      <c r="AH371" s="23"/>
      <c r="AI371" s="18" t="s">
        <v>2821</v>
      </c>
    </row>
    <row r="372" spans="1:36">
      <c r="A372" s="103">
        <f>A371+1</f>
        <v>63</v>
      </c>
      <c r="B372" s="103">
        <v>2</v>
      </c>
      <c r="C372" s="115">
        <v>45000</v>
      </c>
      <c r="D372" s="115">
        <v>45001</v>
      </c>
      <c r="E372" s="102" t="s">
        <v>205</v>
      </c>
      <c r="F372" s="102" t="s">
        <v>29</v>
      </c>
      <c r="G372" s="114" t="s">
        <v>215</v>
      </c>
      <c r="H372" s="140" t="s">
        <v>4136</v>
      </c>
      <c r="I372" s="158" t="s">
        <v>4135</v>
      </c>
      <c r="J372" s="102" t="s">
        <v>4137</v>
      </c>
      <c r="K372" s="102" t="s">
        <v>223</v>
      </c>
      <c r="L372" s="114" t="s">
        <v>298</v>
      </c>
      <c r="M372" s="114" t="s">
        <v>207</v>
      </c>
      <c r="N372" s="103">
        <v>40</v>
      </c>
      <c r="O372" s="102" t="s">
        <v>208</v>
      </c>
      <c r="P372" s="114" t="s">
        <v>2601</v>
      </c>
      <c r="Q372" s="108">
        <v>270000</v>
      </c>
      <c r="R372" s="108"/>
      <c r="S372" s="108"/>
      <c r="T372" s="108"/>
      <c r="U372" s="108"/>
      <c r="V372" s="108"/>
      <c r="W372" s="108"/>
      <c r="X372" s="108"/>
      <c r="Y372" s="108"/>
      <c r="Z372" s="108"/>
      <c r="AA372" s="108">
        <v>125000</v>
      </c>
      <c r="AB372" s="105" t="s">
        <v>4138</v>
      </c>
      <c r="AC372" s="168">
        <v>45005</v>
      </c>
      <c r="AD372" s="259" t="s">
        <v>199</v>
      </c>
      <c r="AE372" s="102"/>
      <c r="AF372" s="114" t="s">
        <v>390</v>
      </c>
      <c r="AG372" s="114" t="s">
        <v>218</v>
      </c>
      <c r="AI372" s="18" t="s">
        <v>2840</v>
      </c>
    </row>
    <row r="373" spans="1:36">
      <c r="A373" s="103"/>
      <c r="B373" s="103"/>
      <c r="C373" s="119" t="s">
        <v>30</v>
      </c>
      <c r="D373" s="115"/>
      <c r="E373" s="102"/>
      <c r="F373" s="102"/>
      <c r="G373" s="102"/>
      <c r="H373" s="102"/>
      <c r="I373" s="102"/>
      <c r="J373" s="102"/>
      <c r="K373" s="102"/>
      <c r="L373" s="102"/>
      <c r="M373" s="102"/>
      <c r="N373" s="103"/>
      <c r="O373" s="102"/>
      <c r="P373" s="114"/>
      <c r="Q373" s="117">
        <f>SUM(Q371:Q372)</f>
        <v>720000</v>
      </c>
      <c r="R373" s="102"/>
      <c r="S373" s="102"/>
      <c r="T373" s="102"/>
      <c r="U373" s="102"/>
      <c r="V373" s="102"/>
      <c r="W373" s="102"/>
      <c r="X373" s="102"/>
      <c r="Y373" s="102"/>
      <c r="Z373" s="102"/>
      <c r="AA373" s="117">
        <f>SUM(AA371:AA372)</f>
        <v>350000</v>
      </c>
      <c r="AB373" s="102"/>
      <c r="AC373" s="103"/>
      <c r="AD373" s="103"/>
      <c r="AE373" s="102"/>
      <c r="AF373" s="102"/>
      <c r="AG373" s="102"/>
    </row>
    <row r="374" spans="1:36">
      <c r="A374" s="103">
        <f>A372+1</f>
        <v>64</v>
      </c>
      <c r="B374" s="103">
        <v>1</v>
      </c>
      <c r="C374" s="115">
        <v>45002</v>
      </c>
      <c r="D374" s="115">
        <v>45002</v>
      </c>
      <c r="E374" s="102" t="s">
        <v>205</v>
      </c>
      <c r="F374" s="102" t="s">
        <v>31</v>
      </c>
      <c r="G374" s="114" t="s">
        <v>3814</v>
      </c>
      <c r="H374" s="114" t="s">
        <v>3810</v>
      </c>
      <c r="I374" s="114" t="s">
        <v>4212</v>
      </c>
      <c r="J374" s="114" t="s">
        <v>3813</v>
      </c>
      <c r="K374" s="114" t="s">
        <v>210</v>
      </c>
      <c r="L374" s="102" t="s">
        <v>211</v>
      </c>
      <c r="M374" s="102" t="s">
        <v>206</v>
      </c>
      <c r="N374" s="103">
        <v>40</v>
      </c>
      <c r="O374" s="102" t="s">
        <v>208</v>
      </c>
      <c r="P374" s="114" t="s">
        <v>2142</v>
      </c>
      <c r="Q374" s="108">
        <v>400000</v>
      </c>
      <c r="R374" s="108"/>
      <c r="S374" s="108"/>
      <c r="T374" s="108"/>
      <c r="U374" s="108"/>
      <c r="V374" s="108"/>
      <c r="W374" s="108"/>
      <c r="X374" s="108"/>
      <c r="Y374" s="108"/>
      <c r="Z374" s="108"/>
      <c r="AA374" s="108">
        <v>250000</v>
      </c>
      <c r="AB374" s="105" t="s">
        <v>4213</v>
      </c>
      <c r="AC374" s="103"/>
      <c r="AD374" s="259" t="s">
        <v>199</v>
      </c>
      <c r="AE374" s="102"/>
      <c r="AF374" s="114" t="s">
        <v>390</v>
      </c>
      <c r="AG374" s="114" t="s">
        <v>218</v>
      </c>
      <c r="AI374" s="18" t="s">
        <v>2821</v>
      </c>
    </row>
    <row r="375" spans="1:36">
      <c r="A375" s="103">
        <f>A374+1</f>
        <v>65</v>
      </c>
      <c r="B375" s="103">
        <v>2</v>
      </c>
      <c r="C375" s="115">
        <v>45002</v>
      </c>
      <c r="D375" s="115">
        <v>45002</v>
      </c>
      <c r="E375" s="102" t="s">
        <v>205</v>
      </c>
      <c r="F375" s="102" t="s">
        <v>29</v>
      </c>
      <c r="G375" s="114" t="s">
        <v>3814</v>
      </c>
      <c r="H375" s="114" t="s">
        <v>3812</v>
      </c>
      <c r="I375" s="114" t="s">
        <v>3811</v>
      </c>
      <c r="J375" s="114" t="s">
        <v>3813</v>
      </c>
      <c r="K375" s="114" t="s">
        <v>210</v>
      </c>
      <c r="L375" s="102" t="s">
        <v>206</v>
      </c>
      <c r="M375" s="102" t="s">
        <v>211</v>
      </c>
      <c r="N375" s="103">
        <v>40</v>
      </c>
      <c r="O375" s="102" t="s">
        <v>208</v>
      </c>
      <c r="P375" s="114" t="s">
        <v>2142</v>
      </c>
      <c r="Q375" s="108">
        <v>400000</v>
      </c>
      <c r="R375" s="108"/>
      <c r="S375" s="108"/>
      <c r="T375" s="108"/>
      <c r="U375" s="108"/>
      <c r="V375" s="108"/>
      <c r="W375" s="108"/>
      <c r="X375" s="108"/>
      <c r="Y375" s="108"/>
      <c r="Z375" s="108"/>
      <c r="AA375" s="108">
        <v>0</v>
      </c>
      <c r="AB375" s="105" t="s">
        <v>4213</v>
      </c>
      <c r="AC375" s="103"/>
      <c r="AD375" s="259" t="s">
        <v>199</v>
      </c>
      <c r="AE375" s="102"/>
      <c r="AF375" s="114" t="s">
        <v>390</v>
      </c>
      <c r="AG375" s="114" t="s">
        <v>218</v>
      </c>
      <c r="AI375" s="18" t="s">
        <v>275</v>
      </c>
    </row>
    <row r="376" spans="1:36">
      <c r="A376" s="103">
        <f t="shared" ref="A376:A378" si="16">A375+1</f>
        <v>66</v>
      </c>
      <c r="B376" s="103">
        <v>3</v>
      </c>
      <c r="C376" s="115">
        <v>45002</v>
      </c>
      <c r="D376" s="115">
        <v>45005</v>
      </c>
      <c r="E376" s="102" t="s">
        <v>205</v>
      </c>
      <c r="F376" s="102" t="s">
        <v>31</v>
      </c>
      <c r="G376" s="102" t="s">
        <v>215</v>
      </c>
      <c r="H376" s="114" t="s">
        <v>4145</v>
      </c>
      <c r="I376" s="114" t="s">
        <v>4144</v>
      </c>
      <c r="J376" s="102" t="s">
        <v>4146</v>
      </c>
      <c r="K376" s="102" t="s">
        <v>213</v>
      </c>
      <c r="L376" s="102" t="s">
        <v>314</v>
      </c>
      <c r="M376" s="102" t="s">
        <v>2384</v>
      </c>
      <c r="N376" s="103">
        <v>656</v>
      </c>
      <c r="O376" s="102" t="s">
        <v>208</v>
      </c>
      <c r="P376" s="114" t="s">
        <v>4147</v>
      </c>
      <c r="Q376" s="108">
        <v>2100000</v>
      </c>
      <c r="R376" s="108"/>
      <c r="S376" s="108"/>
      <c r="T376" s="108"/>
      <c r="U376" s="108"/>
      <c r="V376" s="108"/>
      <c r="W376" s="108"/>
      <c r="X376" s="108"/>
      <c r="Y376" s="108"/>
      <c r="Z376" s="108"/>
      <c r="AA376" s="108">
        <f>1450000+25000</f>
        <v>1475000</v>
      </c>
      <c r="AB376" s="105" t="s">
        <v>4213</v>
      </c>
      <c r="AC376" s="103"/>
      <c r="AD376" s="259" t="s">
        <v>199</v>
      </c>
      <c r="AE376" s="102"/>
      <c r="AF376" s="114" t="s">
        <v>390</v>
      </c>
      <c r="AG376" s="114" t="s">
        <v>218</v>
      </c>
      <c r="AI376" s="18" t="s">
        <v>2820</v>
      </c>
      <c r="AJ376">
        <v>25</v>
      </c>
    </row>
    <row r="377" spans="1:36">
      <c r="A377" s="103">
        <f t="shared" si="16"/>
        <v>67</v>
      </c>
      <c r="B377" s="103">
        <v>4</v>
      </c>
      <c r="C377" s="115">
        <v>45002</v>
      </c>
      <c r="D377" s="115">
        <v>45005</v>
      </c>
      <c r="E377" s="102" t="s">
        <v>205</v>
      </c>
      <c r="F377" s="102" t="s">
        <v>31</v>
      </c>
      <c r="G377" s="102" t="s">
        <v>215</v>
      </c>
      <c r="H377" s="114" t="s">
        <v>4149</v>
      </c>
      <c r="I377" s="102" t="s">
        <v>4148</v>
      </c>
      <c r="J377" s="102" t="s">
        <v>4150</v>
      </c>
      <c r="K377" s="102" t="s">
        <v>213</v>
      </c>
      <c r="L377" s="102" t="s">
        <v>314</v>
      </c>
      <c r="M377" s="102" t="s">
        <v>3771</v>
      </c>
      <c r="N377" s="103">
        <v>742</v>
      </c>
      <c r="O377" s="102" t="s">
        <v>208</v>
      </c>
      <c r="P377" s="114" t="s">
        <v>4147</v>
      </c>
      <c r="Q377" s="108">
        <v>2200000</v>
      </c>
      <c r="R377" s="108"/>
      <c r="S377" s="108"/>
      <c r="T377" s="108"/>
      <c r="U377" s="108"/>
      <c r="V377" s="108"/>
      <c r="W377" s="108"/>
      <c r="X377" s="108"/>
      <c r="Y377" s="108"/>
      <c r="Z377" s="108"/>
      <c r="AA377" s="108">
        <f>1550000+25000</f>
        <v>1575000</v>
      </c>
      <c r="AB377" s="105" t="s">
        <v>4213</v>
      </c>
      <c r="AC377" s="103"/>
      <c r="AD377" s="259" t="s">
        <v>199</v>
      </c>
      <c r="AE377" s="102"/>
      <c r="AF377" s="114" t="s">
        <v>390</v>
      </c>
      <c r="AG377" s="114" t="s">
        <v>218</v>
      </c>
      <c r="AI377" s="18" t="s">
        <v>2822</v>
      </c>
      <c r="AJ377">
        <v>25</v>
      </c>
    </row>
    <row r="378" spans="1:36">
      <c r="A378" s="103">
        <f t="shared" si="16"/>
        <v>68</v>
      </c>
      <c r="B378" s="103">
        <v>5</v>
      </c>
      <c r="C378" s="115">
        <v>45002</v>
      </c>
      <c r="D378" s="115">
        <v>45005</v>
      </c>
      <c r="E378" s="102" t="s">
        <v>205</v>
      </c>
      <c r="F378" s="102" t="s">
        <v>31</v>
      </c>
      <c r="G378" s="102" t="s">
        <v>215</v>
      </c>
      <c r="H378" s="114" t="s">
        <v>4209</v>
      </c>
      <c r="I378" s="114" t="s">
        <v>4210</v>
      </c>
      <c r="J378" s="102" t="s">
        <v>4211</v>
      </c>
      <c r="K378" s="102" t="s">
        <v>223</v>
      </c>
      <c r="L378" s="102" t="s">
        <v>314</v>
      </c>
      <c r="M378" s="102" t="s">
        <v>2079</v>
      </c>
      <c r="N378" s="103">
        <v>96</v>
      </c>
      <c r="O378" s="102" t="s">
        <v>208</v>
      </c>
      <c r="P378" s="114" t="s">
        <v>826</v>
      </c>
      <c r="Q378" s="108">
        <v>800000</v>
      </c>
      <c r="R378" s="108"/>
      <c r="S378" s="108"/>
      <c r="T378" s="108"/>
      <c r="U378" s="108"/>
      <c r="V378" s="108"/>
      <c r="W378" s="108"/>
      <c r="X378" s="108"/>
      <c r="Y378" s="108"/>
      <c r="Z378" s="108"/>
      <c r="AA378" s="108">
        <f>425000+25000</f>
        <v>450000</v>
      </c>
      <c r="AB378" s="105" t="s">
        <v>4213</v>
      </c>
      <c r="AC378" s="103"/>
      <c r="AD378" s="259" t="s">
        <v>199</v>
      </c>
      <c r="AE378" s="102"/>
      <c r="AF378" s="114" t="s">
        <v>390</v>
      </c>
      <c r="AG378" s="114" t="s">
        <v>218</v>
      </c>
      <c r="AI378" s="18" t="s">
        <v>2906</v>
      </c>
      <c r="AJ378">
        <v>25</v>
      </c>
    </row>
    <row r="379" spans="1:36">
      <c r="A379" s="103"/>
      <c r="B379" s="103"/>
      <c r="C379" s="119" t="s">
        <v>30</v>
      </c>
      <c r="D379" s="115"/>
      <c r="E379" s="102"/>
      <c r="F379" s="102"/>
      <c r="G379" s="102"/>
      <c r="H379" s="114" t="s">
        <v>36</v>
      </c>
      <c r="I379" s="102"/>
      <c r="J379" s="102"/>
      <c r="K379" s="102"/>
      <c r="L379" s="102"/>
      <c r="M379" s="102"/>
      <c r="N379" s="103"/>
      <c r="O379" s="102"/>
      <c r="P379" s="114"/>
      <c r="Q379" s="117">
        <f>SUM(Q374:Q378)</f>
        <v>5900000</v>
      </c>
      <c r="R379" s="102"/>
      <c r="S379" s="102"/>
      <c r="T379" s="102"/>
      <c r="U379" s="102"/>
      <c r="V379" s="102"/>
      <c r="W379" s="102"/>
      <c r="X379" s="102"/>
      <c r="Y379" s="102"/>
      <c r="Z379" s="102"/>
      <c r="AA379" s="117">
        <f>SUM(AA374:AA378)</f>
        <v>3750000</v>
      </c>
      <c r="AB379" s="102"/>
      <c r="AC379" s="103"/>
      <c r="AD379" s="103"/>
      <c r="AE379" s="102"/>
      <c r="AF379" s="102"/>
      <c r="AG379" s="102"/>
    </row>
    <row r="380" spans="1:36">
      <c r="A380" s="103">
        <f>A378+1</f>
        <v>69</v>
      </c>
      <c r="B380" s="103">
        <v>1</v>
      </c>
      <c r="C380" s="115">
        <v>45002</v>
      </c>
      <c r="D380" s="115">
        <v>45003</v>
      </c>
      <c r="E380" s="102" t="s">
        <v>205</v>
      </c>
      <c r="F380" s="102" t="s">
        <v>31</v>
      </c>
      <c r="G380" s="114" t="s">
        <v>212</v>
      </c>
      <c r="H380" s="114" t="s">
        <v>2395</v>
      </c>
      <c r="I380" s="114" t="s">
        <v>2394</v>
      </c>
      <c r="J380" s="114" t="s">
        <v>2741</v>
      </c>
      <c r="K380" s="114" t="s">
        <v>210</v>
      </c>
      <c r="L380" s="102" t="s">
        <v>211</v>
      </c>
      <c r="M380" s="102" t="s">
        <v>281</v>
      </c>
      <c r="N380" s="103">
        <v>115</v>
      </c>
      <c r="O380" s="102" t="s">
        <v>208</v>
      </c>
      <c r="P380" s="114" t="s">
        <v>2743</v>
      </c>
      <c r="Q380" s="108">
        <v>750000</v>
      </c>
      <c r="R380" s="108"/>
      <c r="S380" s="108"/>
      <c r="T380" s="108"/>
      <c r="U380" s="108"/>
      <c r="V380" s="108"/>
      <c r="W380" s="108"/>
      <c r="X380" s="108"/>
      <c r="Y380" s="108"/>
      <c r="Z380" s="108"/>
      <c r="AA380" s="108">
        <v>700000</v>
      </c>
      <c r="AB380" s="105" t="s">
        <v>4219</v>
      </c>
      <c r="AC380" s="174" t="s">
        <v>2756</v>
      </c>
      <c r="AD380" s="259" t="s">
        <v>199</v>
      </c>
      <c r="AE380" s="102"/>
      <c r="AF380" s="114" t="s">
        <v>390</v>
      </c>
      <c r="AG380" s="114" t="s">
        <v>226</v>
      </c>
    </row>
    <row r="381" spans="1:36">
      <c r="A381" s="103">
        <f>A380+1</f>
        <v>70</v>
      </c>
      <c r="B381" s="103">
        <v>2</v>
      </c>
      <c r="C381" s="115">
        <v>45002</v>
      </c>
      <c r="D381" s="115">
        <v>45003</v>
      </c>
      <c r="E381" s="102" t="s">
        <v>205</v>
      </c>
      <c r="F381" s="102" t="s">
        <v>29</v>
      </c>
      <c r="G381" s="114" t="s">
        <v>212</v>
      </c>
      <c r="H381" s="114" t="s">
        <v>2739</v>
      </c>
      <c r="I381" s="114" t="s">
        <v>2740</v>
      </c>
      <c r="J381" s="114" t="s">
        <v>2741</v>
      </c>
      <c r="K381" s="114" t="s">
        <v>210</v>
      </c>
      <c r="L381" s="102" t="s">
        <v>281</v>
      </c>
      <c r="M381" s="102" t="s">
        <v>211</v>
      </c>
      <c r="N381" s="103">
        <v>115</v>
      </c>
      <c r="O381" s="102" t="s">
        <v>208</v>
      </c>
      <c r="P381" s="114" t="s">
        <v>2743</v>
      </c>
      <c r="Q381" s="108">
        <v>750000</v>
      </c>
      <c r="R381" s="108"/>
      <c r="S381" s="108"/>
      <c r="T381" s="108"/>
      <c r="U381" s="108"/>
      <c r="V381" s="108"/>
      <c r="W381" s="108"/>
      <c r="X381" s="108"/>
      <c r="Y381" s="108"/>
      <c r="Z381" s="108"/>
      <c r="AA381" s="108">
        <v>0</v>
      </c>
      <c r="AB381" s="105" t="s">
        <v>4219</v>
      </c>
      <c r="AC381" s="103"/>
      <c r="AD381" s="259" t="s">
        <v>199</v>
      </c>
      <c r="AE381" s="102"/>
      <c r="AF381" s="114" t="s">
        <v>390</v>
      </c>
      <c r="AG381" s="114" t="s">
        <v>226</v>
      </c>
    </row>
    <row r="382" spans="1:36">
      <c r="A382" s="103">
        <f t="shared" ref="A382:A384" si="17">A381+1</f>
        <v>71</v>
      </c>
      <c r="B382" s="103">
        <v>3</v>
      </c>
      <c r="C382" s="115">
        <v>45002</v>
      </c>
      <c r="D382" s="115">
        <v>45005</v>
      </c>
      <c r="E382" s="102" t="s">
        <v>205</v>
      </c>
      <c r="F382" s="102" t="s">
        <v>29</v>
      </c>
      <c r="G382" s="114" t="s">
        <v>2333</v>
      </c>
      <c r="H382" s="114" t="s">
        <v>4040</v>
      </c>
      <c r="I382" s="114" t="s">
        <v>4039</v>
      </c>
      <c r="J382" s="102" t="s">
        <v>4041</v>
      </c>
      <c r="K382" s="102" t="s">
        <v>976</v>
      </c>
      <c r="L382" s="102" t="s">
        <v>210</v>
      </c>
      <c r="M382" s="102" t="s">
        <v>207</v>
      </c>
      <c r="N382" s="103">
        <v>40</v>
      </c>
      <c r="O382" s="102" t="s">
        <v>208</v>
      </c>
      <c r="P382" s="114" t="s">
        <v>2632</v>
      </c>
      <c r="Q382" s="108">
        <v>270000</v>
      </c>
      <c r="R382" s="102"/>
      <c r="S382" s="102"/>
      <c r="T382" s="102"/>
      <c r="U382" s="102"/>
      <c r="V382" s="102"/>
      <c r="W382" s="102"/>
      <c r="X382" s="102"/>
      <c r="Y382" s="102"/>
      <c r="Z382" s="102"/>
      <c r="AA382" s="118">
        <v>125000</v>
      </c>
      <c r="AB382" s="105" t="s">
        <v>4219</v>
      </c>
      <c r="AC382" s="103"/>
      <c r="AD382" s="259" t="s">
        <v>199</v>
      </c>
      <c r="AE382" s="102"/>
      <c r="AF382" s="114" t="s">
        <v>390</v>
      </c>
      <c r="AG382" s="114" t="s">
        <v>218</v>
      </c>
      <c r="AI382" t="s">
        <v>2821</v>
      </c>
    </row>
    <row r="383" spans="1:36">
      <c r="A383" s="103">
        <f t="shared" si="17"/>
        <v>72</v>
      </c>
      <c r="B383" s="103">
        <v>4</v>
      </c>
      <c r="C383" s="115">
        <v>45002</v>
      </c>
      <c r="D383" s="115">
        <v>45005</v>
      </c>
      <c r="E383" s="102" t="s">
        <v>205</v>
      </c>
      <c r="F383" s="102" t="s">
        <v>29</v>
      </c>
      <c r="G383" s="102" t="s">
        <v>1056</v>
      </c>
      <c r="H383" s="102" t="s">
        <v>4069</v>
      </c>
      <c r="I383" s="298" t="s">
        <v>4067</v>
      </c>
      <c r="J383" s="102" t="s">
        <v>4071</v>
      </c>
      <c r="K383" s="102" t="s">
        <v>206</v>
      </c>
      <c r="L383" s="114" t="s">
        <v>216</v>
      </c>
      <c r="M383" s="102" t="s">
        <v>207</v>
      </c>
      <c r="N383" s="103">
        <v>45</v>
      </c>
      <c r="O383" s="102" t="s">
        <v>208</v>
      </c>
      <c r="P383" s="114" t="s">
        <v>4072</v>
      </c>
      <c r="Q383" s="108">
        <v>350000</v>
      </c>
      <c r="R383" s="102"/>
      <c r="S383" s="102"/>
      <c r="T383" s="102"/>
      <c r="U383" s="102"/>
      <c r="V383" s="102"/>
      <c r="W383" s="102"/>
      <c r="X383" s="102"/>
      <c r="Y383" s="102"/>
      <c r="Z383" s="102"/>
      <c r="AA383" s="118">
        <v>175000</v>
      </c>
      <c r="AB383" s="105" t="s">
        <v>4219</v>
      </c>
      <c r="AC383" s="174">
        <v>200</v>
      </c>
      <c r="AD383" s="259" t="s">
        <v>199</v>
      </c>
      <c r="AE383" s="102"/>
      <c r="AF383" s="114" t="s">
        <v>390</v>
      </c>
      <c r="AG383" s="114" t="s">
        <v>218</v>
      </c>
      <c r="AI383" t="s">
        <v>2906</v>
      </c>
      <c r="AJ383" t="s">
        <v>4266</v>
      </c>
    </row>
    <row r="384" spans="1:36">
      <c r="A384" s="103">
        <f t="shared" si="17"/>
        <v>73</v>
      </c>
      <c r="B384" s="103">
        <v>5</v>
      </c>
      <c r="C384" s="115">
        <v>45002</v>
      </c>
      <c r="D384" s="115">
        <v>45005</v>
      </c>
      <c r="E384" s="102" t="s">
        <v>205</v>
      </c>
      <c r="F384" s="102" t="s">
        <v>29</v>
      </c>
      <c r="G384" s="102" t="s">
        <v>1056</v>
      </c>
      <c r="H384" s="102" t="s">
        <v>4070</v>
      </c>
      <c r="I384" s="102" t="s">
        <v>4068</v>
      </c>
      <c r="J384" s="102" t="s">
        <v>4071</v>
      </c>
      <c r="K384" s="102" t="s">
        <v>206</v>
      </c>
      <c r="L384" s="114" t="s">
        <v>216</v>
      </c>
      <c r="M384" s="102" t="s">
        <v>207</v>
      </c>
      <c r="N384" s="103">
        <v>45</v>
      </c>
      <c r="O384" s="102" t="s">
        <v>208</v>
      </c>
      <c r="P384" s="114" t="s">
        <v>4072</v>
      </c>
      <c r="Q384" s="108">
        <v>350000</v>
      </c>
      <c r="R384" s="102"/>
      <c r="S384" s="102"/>
      <c r="T384" s="102"/>
      <c r="U384" s="102"/>
      <c r="V384" s="102"/>
      <c r="W384" s="102"/>
      <c r="X384" s="102"/>
      <c r="Y384" s="102"/>
      <c r="Z384" s="102"/>
      <c r="AA384" s="118">
        <v>200000</v>
      </c>
      <c r="AB384" s="105" t="s">
        <v>4219</v>
      </c>
      <c r="AC384" s="103"/>
      <c r="AD384" s="259" t="s">
        <v>199</v>
      </c>
      <c r="AE384" s="102"/>
      <c r="AF384" s="114" t="s">
        <v>390</v>
      </c>
      <c r="AG384" s="114" t="s">
        <v>218</v>
      </c>
      <c r="AI384" t="s">
        <v>2821</v>
      </c>
    </row>
    <row r="385" spans="1:36">
      <c r="A385" s="103"/>
      <c r="B385" s="103"/>
      <c r="C385" s="119" t="s">
        <v>30</v>
      </c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3"/>
      <c r="O385" s="102"/>
      <c r="P385" s="102"/>
      <c r="Q385" s="245">
        <f>SUM(Q380:Q384)</f>
        <v>2470000</v>
      </c>
      <c r="R385" s="118"/>
      <c r="S385" s="118"/>
      <c r="T385" s="118"/>
      <c r="U385" s="118"/>
      <c r="V385" s="118"/>
      <c r="W385" s="118"/>
      <c r="X385" s="118"/>
      <c r="Y385" s="118"/>
      <c r="Z385" s="118"/>
      <c r="AA385" s="245">
        <f>SUM(AA380:AA384)</f>
        <v>1200000</v>
      </c>
      <c r="AB385" s="102"/>
      <c r="AC385" s="103"/>
      <c r="AD385" s="103"/>
      <c r="AE385" s="102"/>
      <c r="AF385" s="102"/>
      <c r="AG385" s="102"/>
    </row>
    <row r="386" spans="1:36">
      <c r="A386" s="103">
        <f>A384+1</f>
        <v>74</v>
      </c>
      <c r="B386" s="103">
        <v>1</v>
      </c>
      <c r="C386" s="115">
        <v>45005</v>
      </c>
      <c r="D386" s="115">
        <v>45005</v>
      </c>
      <c r="E386" s="102" t="s">
        <v>205</v>
      </c>
      <c r="F386" s="102" t="s">
        <v>31</v>
      </c>
      <c r="G386" s="102" t="s">
        <v>215</v>
      </c>
      <c r="H386" s="114" t="s">
        <v>4261</v>
      </c>
      <c r="I386" s="114" t="s">
        <v>4260</v>
      </c>
      <c r="J386" s="114" t="s">
        <v>4264</v>
      </c>
      <c r="K386" s="114" t="s">
        <v>213</v>
      </c>
      <c r="L386" s="114" t="s">
        <v>2186</v>
      </c>
      <c r="M386" s="114" t="s">
        <v>4265</v>
      </c>
      <c r="N386" s="103">
        <v>100</v>
      </c>
      <c r="O386" s="102" t="s">
        <v>208</v>
      </c>
      <c r="P386" s="114" t="s">
        <v>939</v>
      </c>
      <c r="Q386" s="108">
        <v>800000</v>
      </c>
      <c r="R386" s="108"/>
      <c r="S386" s="108"/>
      <c r="T386" s="108"/>
      <c r="U386" s="108"/>
      <c r="V386" s="108"/>
      <c r="W386" s="108"/>
      <c r="X386" s="108"/>
      <c r="Y386" s="108"/>
      <c r="Z386" s="108"/>
      <c r="AA386" s="108">
        <f>750000+25000</f>
        <v>775000</v>
      </c>
      <c r="AB386" s="105" t="s">
        <v>4254</v>
      </c>
      <c r="AC386" s="103"/>
      <c r="AD386" s="259" t="s">
        <v>199</v>
      </c>
      <c r="AE386" s="102"/>
      <c r="AF386" s="114" t="s">
        <v>390</v>
      </c>
      <c r="AG386" s="114" t="s">
        <v>226</v>
      </c>
      <c r="AJ386" t="s">
        <v>4272</v>
      </c>
    </row>
    <row r="387" spans="1:36">
      <c r="A387" s="103">
        <f>A386+1</f>
        <v>75</v>
      </c>
      <c r="B387" s="103">
        <v>2</v>
      </c>
      <c r="C387" s="115">
        <v>45005</v>
      </c>
      <c r="D387" s="115">
        <v>45005</v>
      </c>
      <c r="E387" s="102" t="s">
        <v>205</v>
      </c>
      <c r="F387" s="102" t="s">
        <v>29</v>
      </c>
      <c r="G387" s="102" t="s">
        <v>215</v>
      </c>
      <c r="H387" s="114" t="s">
        <v>4263</v>
      </c>
      <c r="I387" s="114" t="s">
        <v>4262</v>
      </c>
      <c r="J387" s="114" t="s">
        <v>4264</v>
      </c>
      <c r="K387" s="114" t="s">
        <v>213</v>
      </c>
      <c r="L387" s="114" t="s">
        <v>4265</v>
      </c>
      <c r="M387" s="114" t="s">
        <v>2186</v>
      </c>
      <c r="N387" s="103">
        <v>100</v>
      </c>
      <c r="O387" s="102" t="s">
        <v>208</v>
      </c>
      <c r="P387" s="114" t="s">
        <v>939</v>
      </c>
      <c r="Q387" s="108">
        <v>800000</v>
      </c>
      <c r="R387" s="108"/>
      <c r="S387" s="108"/>
      <c r="T387" s="108"/>
      <c r="U387" s="108"/>
      <c r="V387" s="108"/>
      <c r="W387" s="108"/>
      <c r="X387" s="108"/>
      <c r="Y387" s="108"/>
      <c r="Z387" s="108"/>
      <c r="AA387" s="108">
        <v>0</v>
      </c>
      <c r="AB387" s="105" t="s">
        <v>4254</v>
      </c>
      <c r="AC387" s="103"/>
      <c r="AD387" s="259" t="s">
        <v>199</v>
      </c>
      <c r="AE387" s="102"/>
      <c r="AF387" s="114" t="s">
        <v>390</v>
      </c>
      <c r="AG387" s="114" t="s">
        <v>226</v>
      </c>
    </row>
    <row r="388" spans="1:36">
      <c r="A388" s="103"/>
      <c r="B388" s="103"/>
      <c r="C388" s="119" t="s">
        <v>30</v>
      </c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3"/>
      <c r="O388" s="102"/>
      <c r="P388" s="102"/>
      <c r="Q388" s="117">
        <f>SUM(Q386:Q387)</f>
        <v>1600000</v>
      </c>
      <c r="R388" s="102"/>
      <c r="S388" s="102"/>
      <c r="T388" s="102"/>
      <c r="U388" s="102"/>
      <c r="V388" s="102"/>
      <c r="W388" s="102"/>
      <c r="X388" s="102"/>
      <c r="Y388" s="102"/>
      <c r="Z388" s="102"/>
      <c r="AA388" s="117">
        <f>SUM(AA386:AA387)</f>
        <v>775000</v>
      </c>
      <c r="AB388" s="102"/>
      <c r="AC388" s="103"/>
      <c r="AD388" s="103"/>
      <c r="AE388" s="102"/>
      <c r="AF388" s="102"/>
      <c r="AG388" s="102"/>
    </row>
    <row r="389" spans="1:36">
      <c r="A389" s="103">
        <f>A387+1</f>
        <v>76</v>
      </c>
      <c r="B389" s="103">
        <v>1</v>
      </c>
      <c r="C389">
        <v>21</v>
      </c>
      <c r="D389" s="92">
        <v>45008</v>
      </c>
      <c r="E389" t="s">
        <v>205</v>
      </c>
      <c r="F389" t="s">
        <v>31</v>
      </c>
      <c r="G389" t="s">
        <v>215</v>
      </c>
      <c r="H389" s="18" t="s">
        <v>4232</v>
      </c>
      <c r="I389" s="18" t="s">
        <v>4231</v>
      </c>
      <c r="J389" t="s">
        <v>4233</v>
      </c>
      <c r="K389" t="s">
        <v>213</v>
      </c>
      <c r="L389" s="18" t="s">
        <v>314</v>
      </c>
      <c r="M389" s="18" t="s">
        <v>4234</v>
      </c>
      <c r="N389" s="1">
        <v>742</v>
      </c>
      <c r="O389" t="s">
        <v>208</v>
      </c>
      <c r="P389" s="18" t="s">
        <v>4147</v>
      </c>
      <c r="Q389" s="108">
        <v>2200000</v>
      </c>
      <c r="R389" s="108"/>
      <c r="S389" s="108"/>
      <c r="T389" s="108"/>
      <c r="U389" s="108"/>
      <c r="V389" s="108"/>
      <c r="W389" s="108"/>
      <c r="X389" s="108"/>
      <c r="Y389" s="108"/>
      <c r="Z389" s="108"/>
      <c r="AA389" s="108"/>
      <c r="AB389" s="105" t="s">
        <v>4286</v>
      </c>
      <c r="AC389" s="103"/>
      <c r="AD389" s="259" t="s">
        <v>199</v>
      </c>
      <c r="AE389" s="102"/>
      <c r="AF389" s="114" t="s">
        <v>390</v>
      </c>
      <c r="AG389" s="114" t="s">
        <v>226</v>
      </c>
    </row>
    <row r="390" spans="1:36">
      <c r="A390" s="103">
        <f>A389+1</f>
        <v>77</v>
      </c>
      <c r="B390" s="103">
        <v>2</v>
      </c>
      <c r="C390">
        <v>21</v>
      </c>
      <c r="D390" s="92">
        <v>45009</v>
      </c>
      <c r="E390" t="s">
        <v>205</v>
      </c>
      <c r="F390" t="s">
        <v>31</v>
      </c>
      <c r="G390" s="18" t="s">
        <v>286</v>
      </c>
      <c r="H390" s="18" t="s">
        <v>4245</v>
      </c>
      <c r="I390" s="18" t="s">
        <v>4246</v>
      </c>
      <c r="J390" t="s">
        <v>4247</v>
      </c>
      <c r="K390" t="s">
        <v>213</v>
      </c>
      <c r="L390" s="18" t="s">
        <v>314</v>
      </c>
      <c r="M390" s="18" t="s">
        <v>4248</v>
      </c>
      <c r="N390" s="1">
        <v>781</v>
      </c>
      <c r="O390" t="s">
        <v>208</v>
      </c>
      <c r="P390" s="18" t="s">
        <v>4249</v>
      </c>
      <c r="Q390" s="108">
        <v>2400000</v>
      </c>
      <c r="R390" s="108"/>
      <c r="S390" s="108"/>
      <c r="T390" s="108"/>
      <c r="U390" s="108"/>
      <c r="V390" s="108"/>
      <c r="W390" s="108"/>
      <c r="X390" s="108"/>
      <c r="Y390" s="108"/>
      <c r="Z390" s="108"/>
      <c r="AA390" s="108"/>
      <c r="AB390" s="105" t="s">
        <v>4286</v>
      </c>
      <c r="AC390" s="103"/>
      <c r="AD390" s="259" t="s">
        <v>199</v>
      </c>
      <c r="AE390" s="102"/>
      <c r="AF390" s="114" t="s">
        <v>390</v>
      </c>
      <c r="AG390" s="114" t="s">
        <v>226</v>
      </c>
    </row>
    <row r="391" spans="1:36">
      <c r="A391" s="103">
        <f t="shared" ref="A391" si="18">A390+1</f>
        <v>78</v>
      </c>
      <c r="B391" s="103">
        <v>3</v>
      </c>
      <c r="C391">
        <v>21</v>
      </c>
      <c r="D391" s="92">
        <v>45009</v>
      </c>
      <c r="E391" t="s">
        <v>205</v>
      </c>
      <c r="F391" t="s">
        <v>31</v>
      </c>
      <c r="G391" t="s">
        <v>215</v>
      </c>
      <c r="H391" s="18" t="s">
        <v>4250</v>
      </c>
      <c r="I391" s="18" t="s">
        <v>4251</v>
      </c>
      <c r="J391" t="s">
        <v>4252</v>
      </c>
      <c r="K391" t="s">
        <v>213</v>
      </c>
      <c r="L391" s="18" t="s">
        <v>314</v>
      </c>
      <c r="M391" s="18" t="s">
        <v>4248</v>
      </c>
      <c r="N391" s="1">
        <v>781</v>
      </c>
      <c r="O391" t="s">
        <v>208</v>
      </c>
      <c r="P391" s="18" t="s">
        <v>4249</v>
      </c>
      <c r="Q391" s="108">
        <v>2400000</v>
      </c>
      <c r="R391" s="108"/>
      <c r="S391" s="108"/>
      <c r="T391" s="108"/>
      <c r="U391" s="108"/>
      <c r="V391" s="108"/>
      <c r="W391" s="108"/>
      <c r="X391" s="108"/>
      <c r="Y391" s="108"/>
      <c r="Z391" s="108"/>
      <c r="AA391" s="108"/>
      <c r="AB391" s="105" t="s">
        <v>4286</v>
      </c>
      <c r="AC391" s="103"/>
      <c r="AD391" s="259" t="s">
        <v>199</v>
      </c>
      <c r="AE391" s="102"/>
      <c r="AF391" s="114" t="s">
        <v>390</v>
      </c>
      <c r="AG391" s="114" t="s">
        <v>226</v>
      </c>
    </row>
    <row r="392" spans="1:36">
      <c r="C392" s="119" t="s">
        <v>30</v>
      </c>
      <c r="Q392" s="117">
        <f>SUM(Q389:Q391)</f>
        <v>7000000</v>
      </c>
      <c r="R392" s="102"/>
      <c r="S392" s="102"/>
      <c r="T392" s="102"/>
      <c r="U392" s="102"/>
      <c r="V392" s="102"/>
      <c r="W392" s="102"/>
      <c r="X392" s="102"/>
      <c r="Y392" s="102"/>
      <c r="Z392" s="102"/>
      <c r="AA392" s="117">
        <f>SUM(AA389:AA391)</f>
        <v>0</v>
      </c>
      <c r="AB392" s="102"/>
      <c r="AC392" s="103"/>
      <c r="AD392" s="103"/>
      <c r="AE392" s="102"/>
      <c r="AF392" s="102"/>
      <c r="AG392" s="102"/>
    </row>
    <row r="405" spans="1:34" s="93" customFormat="1">
      <c r="A405" s="123"/>
      <c r="B405" s="123"/>
      <c r="C405" s="296"/>
      <c r="N405" s="123"/>
      <c r="P405" s="94"/>
      <c r="Q405" s="297"/>
      <c r="AA405" s="297"/>
      <c r="AC405" s="123"/>
      <c r="AD405" s="123"/>
      <c r="AH405" s="123"/>
    </row>
    <row r="410" spans="1:34">
      <c r="A410" s="103"/>
      <c r="B410" s="103"/>
      <c r="C410" t="s">
        <v>4255</v>
      </c>
      <c r="D410" s="92"/>
      <c r="E410" t="s">
        <v>205</v>
      </c>
      <c r="F410" t="s">
        <v>29</v>
      </c>
      <c r="G410" t="s">
        <v>215</v>
      </c>
      <c r="H410" t="s">
        <v>4240</v>
      </c>
      <c r="I410" t="s">
        <v>4238</v>
      </c>
      <c r="J410" t="s">
        <v>4242</v>
      </c>
      <c r="K410" t="s">
        <v>210</v>
      </c>
      <c r="L410" t="s">
        <v>1514</v>
      </c>
      <c r="M410" t="s">
        <v>207</v>
      </c>
      <c r="N410" s="1">
        <v>98</v>
      </c>
      <c r="O410" t="s">
        <v>208</v>
      </c>
      <c r="P410" s="18" t="s">
        <v>4243</v>
      </c>
      <c r="Q410" s="108">
        <v>650000</v>
      </c>
      <c r="R410" s="108"/>
      <c r="S410" s="108"/>
      <c r="T410" s="108"/>
      <c r="U410" s="108"/>
      <c r="V410" s="108"/>
      <c r="W410" s="108"/>
      <c r="X410" s="108"/>
      <c r="Y410" s="108"/>
      <c r="Z410" s="108"/>
      <c r="AA410" s="108"/>
      <c r="AB410" s="105"/>
      <c r="AD410" s="259" t="s">
        <v>199</v>
      </c>
      <c r="AE410" s="102"/>
      <c r="AF410" s="114" t="s">
        <v>390</v>
      </c>
      <c r="AG410" s="114" t="s">
        <v>226</v>
      </c>
    </row>
    <row r="411" spans="1:34">
      <c r="A411" s="103"/>
      <c r="B411" s="103"/>
      <c r="D411" s="92"/>
      <c r="E411" t="s">
        <v>205</v>
      </c>
      <c r="F411" t="s">
        <v>29</v>
      </c>
      <c r="G411" t="s">
        <v>215</v>
      </c>
      <c r="H411" s="18" t="s">
        <v>4241</v>
      </c>
      <c r="I411" t="s">
        <v>4239</v>
      </c>
      <c r="J411" t="s">
        <v>4242</v>
      </c>
      <c r="K411" t="s">
        <v>210</v>
      </c>
      <c r="L411" t="s">
        <v>1514</v>
      </c>
      <c r="M411" t="s">
        <v>207</v>
      </c>
      <c r="N411" s="1">
        <v>98</v>
      </c>
      <c r="O411" t="s">
        <v>208</v>
      </c>
      <c r="P411" s="18" t="s">
        <v>4243</v>
      </c>
      <c r="Q411" s="108">
        <v>650000</v>
      </c>
      <c r="R411" s="108"/>
      <c r="S411" s="108"/>
      <c r="T411" s="108"/>
      <c r="U411" s="108"/>
      <c r="V411" s="108"/>
      <c r="W411" s="108"/>
      <c r="X411" s="108"/>
      <c r="Y411" s="108"/>
      <c r="Z411" s="108"/>
      <c r="AA411" s="108"/>
      <c r="AB411" s="105"/>
      <c r="AD411" s="259" t="s">
        <v>199</v>
      </c>
      <c r="AE411" s="102"/>
      <c r="AF411" s="114" t="s">
        <v>390</v>
      </c>
      <c r="AG411" s="114" t="s">
        <v>226</v>
      </c>
    </row>
    <row r="412" spans="1:34">
      <c r="C412" s="119" t="s">
        <v>30</v>
      </c>
      <c r="D412" s="92"/>
      <c r="H412" s="18"/>
      <c r="I412" s="18"/>
      <c r="J412" s="23"/>
      <c r="K412" s="18"/>
      <c r="L412" s="18"/>
      <c r="M412" s="18"/>
      <c r="P412" s="18"/>
      <c r="Q412" s="199">
        <f>SUM(Q410:Q411)</f>
        <v>1300000</v>
      </c>
      <c r="AA412" s="199">
        <f>SUM(AA410:AA411)</f>
        <v>0</v>
      </c>
    </row>
    <row r="416" spans="1:34">
      <c r="D416" s="92">
        <v>45006</v>
      </c>
      <c r="E416" t="s">
        <v>205</v>
      </c>
      <c r="F416" t="s">
        <v>29</v>
      </c>
      <c r="G416" t="s">
        <v>212</v>
      </c>
      <c r="H416" t="s">
        <v>4189</v>
      </c>
      <c r="I416" t="s">
        <v>4188</v>
      </c>
      <c r="J416" t="s">
        <v>4190</v>
      </c>
      <c r="K416" t="s">
        <v>206</v>
      </c>
      <c r="L416" t="s">
        <v>206</v>
      </c>
      <c r="M416" t="s">
        <v>207</v>
      </c>
      <c r="N416" s="1">
        <v>40</v>
      </c>
      <c r="O416" t="s">
        <v>208</v>
      </c>
      <c r="P416" s="18" t="s">
        <v>273</v>
      </c>
      <c r="AH416"/>
    </row>
    <row r="418" spans="3:16">
      <c r="D418" s="92">
        <v>45008</v>
      </c>
      <c r="E418" t="s">
        <v>205</v>
      </c>
      <c r="F418" t="s">
        <v>29</v>
      </c>
      <c r="G418" t="s">
        <v>215</v>
      </c>
      <c r="H418" t="s">
        <v>4143</v>
      </c>
      <c r="I418" t="s">
        <v>4142</v>
      </c>
      <c r="J418" t="s">
        <v>2297</v>
      </c>
      <c r="K418" t="s">
        <v>210</v>
      </c>
      <c r="L418" t="s">
        <v>283</v>
      </c>
      <c r="M418" t="s">
        <v>207</v>
      </c>
      <c r="O418" t="s">
        <v>208</v>
      </c>
      <c r="P418" t="s">
        <v>2298</v>
      </c>
    </row>
    <row r="419" spans="3:16">
      <c r="C419" s="18" t="s">
        <v>2952</v>
      </c>
      <c r="D419" s="92">
        <v>45008</v>
      </c>
      <c r="E419" t="s">
        <v>205</v>
      </c>
      <c r="F419" t="s">
        <v>29</v>
      </c>
      <c r="G419" s="18" t="s">
        <v>209</v>
      </c>
      <c r="H419" s="18" t="s">
        <v>2120</v>
      </c>
      <c r="I419" s="18" t="s">
        <v>2121</v>
      </c>
      <c r="J419" s="18" t="s">
        <v>4244</v>
      </c>
      <c r="K419" s="18" t="s">
        <v>216</v>
      </c>
      <c r="L419" s="18" t="s">
        <v>232</v>
      </c>
      <c r="M419" t="s">
        <v>207</v>
      </c>
      <c r="O419" t="s">
        <v>208</v>
      </c>
      <c r="P419" s="18" t="s">
        <v>2117</v>
      </c>
    </row>
    <row r="421" spans="3:16">
      <c r="D421" s="92">
        <v>45009</v>
      </c>
      <c r="E421" t="s">
        <v>205</v>
      </c>
      <c r="F421" t="s">
        <v>29</v>
      </c>
      <c r="G421" t="s">
        <v>212</v>
      </c>
      <c r="H421" t="s">
        <v>4192</v>
      </c>
      <c r="I421" t="s">
        <v>4191</v>
      </c>
      <c r="J421" t="s">
        <v>4193</v>
      </c>
      <c r="K421" t="s">
        <v>206</v>
      </c>
      <c r="L421" t="s">
        <v>210</v>
      </c>
      <c r="M421" t="s">
        <v>207</v>
      </c>
      <c r="N421" s="1">
        <v>40</v>
      </c>
      <c r="O421" t="s">
        <v>208</v>
      </c>
      <c r="P421" t="s">
        <v>4194</v>
      </c>
    </row>
    <row r="1041671" spans="14:34">
      <c r="N1041671"/>
      <c r="O1041671" s="85"/>
      <c r="AC1041671"/>
      <c r="AD1041671"/>
      <c r="AH1041671"/>
    </row>
  </sheetData>
  <conditionalFormatting sqref="I97:I99 I73:I74 I101:I102">
    <cfRule type="timePeriod" dxfId="121" priority="28" timePeriod="yesterday">
      <formula>FLOOR(I73,1)=TODAY()-1</formula>
    </cfRule>
  </conditionalFormatting>
  <conditionalFormatting sqref="I73:I74">
    <cfRule type="duplicateValues" dxfId="120" priority="61"/>
  </conditionalFormatting>
  <conditionalFormatting sqref="I97:I99 I101:I102">
    <cfRule type="duplicateValues" dxfId="119" priority="23"/>
  </conditionalFormatting>
  <conditionalFormatting sqref="H126:H127">
    <cfRule type="duplicateValues" dxfId="118" priority="9"/>
    <cfRule type="duplicateValues" dxfId="117" priority="10"/>
  </conditionalFormatting>
  <conditionalFormatting sqref="H126:H127">
    <cfRule type="duplicateValues" dxfId="116" priority="8"/>
  </conditionalFormatting>
  <conditionalFormatting sqref="I188:I211">
    <cfRule type="duplicateValues" dxfId="115" priority="91"/>
  </conditionalFormatting>
  <conditionalFormatting sqref="I227">
    <cfRule type="duplicateValues" dxfId="114" priority="6"/>
  </conditionalFormatting>
  <conditionalFormatting sqref="H3">
    <cfRule type="duplicateValues" dxfId="113" priority="5"/>
  </conditionalFormatting>
  <conditionalFormatting sqref="H3">
    <cfRule type="duplicateValues" dxfId="112" priority="2"/>
    <cfRule type="duplicateValues" dxfId="111" priority="3"/>
  </conditionalFormatting>
  <pageMargins left="0.27559055118110237" right="0.27559055118110237" top="0.74803149606299213" bottom="0.74803149606299213" header="0.31496062992125984" footer="0.31496062992125984"/>
  <pageSetup paperSize="9" scale="3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pageSetUpPr fitToPage="1"/>
  </sheetPr>
  <dimension ref="A1:XEP156"/>
  <sheetViews>
    <sheetView topLeftCell="H1" zoomScale="88" zoomScaleNormal="88" workbookViewId="0">
      <pane ySplit="3" topLeftCell="A144" activePane="bottomLeft" state="frozen"/>
      <selection pane="bottomLeft" activeCell="AB153" sqref="AB153"/>
    </sheetView>
  </sheetViews>
  <sheetFormatPr defaultColWidth="9.140625" defaultRowHeight="15"/>
  <cols>
    <col min="1" max="1" width="9.140625" style="1" customWidth="1"/>
    <col min="2" max="2" width="5.7109375" style="1" customWidth="1"/>
    <col min="3" max="4" width="11.85546875" bestFit="1" customWidth="1"/>
    <col min="5" max="5" width="6.42578125" customWidth="1"/>
    <col min="6" max="6" width="11.5703125" customWidth="1"/>
    <col min="7" max="7" width="13.140625" customWidth="1"/>
    <col min="8" max="8" width="22.28515625" bestFit="1" customWidth="1"/>
    <col min="9" max="9" width="16.140625" customWidth="1"/>
    <col min="10" max="10" width="20.42578125" bestFit="1" customWidth="1"/>
    <col min="11" max="11" width="12.5703125" customWidth="1"/>
    <col min="12" max="13" width="11.28515625" customWidth="1"/>
    <col min="14" max="14" width="5.28515625" style="1" customWidth="1"/>
    <col min="15" max="15" width="7.140625" customWidth="1"/>
    <col min="16" max="16" width="34.140625" customWidth="1"/>
    <col min="17" max="17" width="12.140625" customWidth="1"/>
    <col min="18" max="18" width="7" hidden="1" customWidth="1"/>
    <col min="19" max="19" width="5.7109375" hidden="1" customWidth="1"/>
    <col min="20" max="20" width="8.140625" hidden="1" customWidth="1"/>
    <col min="21" max="21" width="6.7109375" hidden="1" customWidth="1"/>
    <col min="22" max="22" width="11" hidden="1" customWidth="1"/>
    <col min="23" max="23" width="10" hidden="1" customWidth="1"/>
    <col min="24" max="24" width="3.5703125" hidden="1" customWidth="1"/>
    <col min="25" max="25" width="5.28515625" hidden="1" customWidth="1"/>
    <col min="26" max="26" width="6.140625" hidden="1" customWidth="1"/>
    <col min="27" max="27" width="12.140625" customWidth="1"/>
    <col min="28" max="28" width="23.5703125" bestFit="1" customWidth="1"/>
    <col min="29" max="29" width="15.5703125" style="1" customWidth="1"/>
    <col min="30" max="30" width="13.28515625" style="1" customWidth="1"/>
    <col min="31" max="31" width="23.5703125" customWidth="1"/>
    <col min="32" max="32" width="12.42578125" customWidth="1"/>
    <col min="33" max="33" width="14.5703125" customWidth="1"/>
    <col min="34" max="34" width="13.28515625" style="1" customWidth="1"/>
    <col min="35" max="35" width="10.5703125" bestFit="1" customWidth="1"/>
    <col min="36" max="36" width="6.85546875" customWidth="1"/>
    <col min="37" max="37" width="11.140625" customWidth="1"/>
    <col min="38" max="38" width="10.7109375" customWidth="1"/>
    <col min="39" max="39" width="11.5703125" customWidth="1"/>
    <col min="40" max="40" width="4" customWidth="1"/>
  </cols>
  <sheetData>
    <row r="1" spans="1:16370">
      <c r="C1" s="7" t="s">
        <v>202</v>
      </c>
      <c r="Q1" t="s">
        <v>36</v>
      </c>
    </row>
    <row r="3" spans="1:16370" ht="45" customHeight="1">
      <c r="A3" s="126" t="s">
        <v>1</v>
      </c>
      <c r="B3" s="2" t="s">
        <v>2</v>
      </c>
      <c r="C3" s="3" t="s">
        <v>3</v>
      </c>
      <c r="D3" s="3" t="s">
        <v>4</v>
      </c>
      <c r="E3" s="4" t="s">
        <v>5</v>
      </c>
      <c r="F3" s="2" t="s">
        <v>6</v>
      </c>
      <c r="G3" s="5" t="s">
        <v>7</v>
      </c>
      <c r="H3" s="2" t="s">
        <v>253</v>
      </c>
      <c r="I3" s="2" t="s">
        <v>8</v>
      </c>
      <c r="J3" s="6" t="s">
        <v>9</v>
      </c>
      <c r="K3" s="6" t="s">
        <v>10</v>
      </c>
      <c r="L3" s="2" t="s">
        <v>11</v>
      </c>
      <c r="M3" s="2" t="s">
        <v>12</v>
      </c>
      <c r="N3" s="15" t="s">
        <v>13</v>
      </c>
      <c r="O3" s="15" t="s">
        <v>14</v>
      </c>
      <c r="P3" s="4" t="s">
        <v>15</v>
      </c>
      <c r="Q3" s="19" t="s">
        <v>2890</v>
      </c>
      <c r="R3" s="19" t="s">
        <v>17</v>
      </c>
      <c r="S3" s="19" t="s">
        <v>18</v>
      </c>
      <c r="T3" s="19" t="s">
        <v>19</v>
      </c>
      <c r="U3" s="19" t="s">
        <v>20</v>
      </c>
      <c r="V3" s="19" t="s">
        <v>21</v>
      </c>
      <c r="W3" s="19" t="s">
        <v>22</v>
      </c>
      <c r="X3" s="19" t="s">
        <v>23</v>
      </c>
      <c r="Y3" s="19" t="s">
        <v>24</v>
      </c>
      <c r="Z3" s="19" t="s">
        <v>25</v>
      </c>
      <c r="AA3" s="22" t="s">
        <v>244</v>
      </c>
      <c r="AB3" s="4" t="s">
        <v>27</v>
      </c>
      <c r="AC3" s="4" t="s">
        <v>2892</v>
      </c>
      <c r="AD3" s="129" t="s">
        <v>41</v>
      </c>
      <c r="AE3" s="129" t="s">
        <v>1541</v>
      </c>
      <c r="AF3" s="4" t="s">
        <v>2893</v>
      </c>
      <c r="AG3" s="4" t="s">
        <v>203</v>
      </c>
      <c r="AH3" s="137" t="s">
        <v>442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  <c r="AMK3" s="9"/>
      <c r="AML3" s="9"/>
      <c r="AMM3" s="9"/>
      <c r="AMN3" s="9"/>
      <c r="AMO3" s="9"/>
      <c r="AMP3" s="9"/>
      <c r="AMQ3" s="9"/>
      <c r="AMR3" s="9"/>
      <c r="AMS3" s="9"/>
      <c r="AMT3" s="9"/>
      <c r="AMU3" s="9"/>
      <c r="AMV3" s="9"/>
      <c r="AMW3" s="9"/>
      <c r="AMX3" s="9"/>
      <c r="AMY3" s="9"/>
      <c r="AMZ3" s="9"/>
      <c r="ANA3" s="9"/>
      <c r="ANB3" s="9"/>
      <c r="ANC3" s="9"/>
      <c r="AND3" s="9"/>
      <c r="ANE3" s="9"/>
      <c r="ANF3" s="9"/>
      <c r="ANG3" s="9"/>
      <c r="ANH3" s="9"/>
      <c r="ANI3" s="9"/>
      <c r="ANJ3" s="9"/>
      <c r="ANK3" s="9"/>
      <c r="ANL3" s="9"/>
      <c r="ANM3" s="9"/>
      <c r="ANN3" s="9"/>
      <c r="ANO3" s="9"/>
      <c r="ANP3" s="9"/>
      <c r="ANQ3" s="9"/>
      <c r="ANR3" s="9"/>
      <c r="ANS3" s="9"/>
      <c r="ANT3" s="9"/>
      <c r="ANU3" s="9"/>
      <c r="ANV3" s="9"/>
      <c r="ANW3" s="9"/>
      <c r="ANX3" s="9"/>
      <c r="ANY3" s="9"/>
      <c r="ANZ3" s="9"/>
      <c r="AOA3" s="9"/>
      <c r="AOB3" s="9"/>
      <c r="AOC3" s="9"/>
      <c r="AOD3" s="9"/>
      <c r="AOE3" s="9"/>
      <c r="AOF3" s="9"/>
      <c r="AOG3" s="9"/>
      <c r="AOH3" s="9"/>
      <c r="AOI3" s="9"/>
      <c r="AOJ3" s="9"/>
      <c r="AOK3" s="9"/>
      <c r="AOL3" s="9"/>
      <c r="AOM3" s="9"/>
      <c r="AON3" s="9"/>
      <c r="AOO3" s="9"/>
      <c r="AOP3" s="9"/>
      <c r="AOQ3" s="9"/>
      <c r="AOR3" s="9"/>
      <c r="AOS3" s="9"/>
      <c r="AOT3" s="9"/>
      <c r="AOU3" s="9"/>
      <c r="AOV3" s="9"/>
      <c r="AOW3" s="9"/>
      <c r="AOX3" s="9"/>
      <c r="AOY3" s="9"/>
      <c r="AOZ3" s="9"/>
      <c r="APA3" s="9"/>
      <c r="APB3" s="9"/>
      <c r="APC3" s="9"/>
      <c r="APD3" s="9"/>
      <c r="APE3" s="9"/>
      <c r="APF3" s="9"/>
      <c r="APG3" s="9"/>
      <c r="APH3" s="9"/>
      <c r="API3" s="9"/>
      <c r="APJ3" s="9"/>
      <c r="APK3" s="9"/>
      <c r="APL3" s="9"/>
      <c r="APM3" s="9"/>
      <c r="APN3" s="9"/>
      <c r="APO3" s="9"/>
      <c r="APP3" s="9"/>
      <c r="APQ3" s="9"/>
      <c r="APR3" s="9"/>
      <c r="APS3" s="9"/>
      <c r="APT3" s="9"/>
      <c r="APU3" s="9"/>
      <c r="APV3" s="9"/>
      <c r="APW3" s="9"/>
      <c r="APX3" s="9"/>
      <c r="APY3" s="9"/>
      <c r="APZ3" s="9"/>
      <c r="AQA3" s="9"/>
      <c r="AQB3" s="9"/>
      <c r="AQC3" s="9"/>
      <c r="AQD3" s="9"/>
      <c r="AQE3" s="9"/>
      <c r="AQF3" s="9"/>
      <c r="AQG3" s="9"/>
      <c r="AQH3" s="9"/>
      <c r="AQI3" s="9"/>
      <c r="AQJ3" s="9"/>
      <c r="AQK3" s="9"/>
      <c r="AQL3" s="9"/>
      <c r="AQM3" s="9"/>
      <c r="AQN3" s="9"/>
      <c r="AQO3" s="9"/>
      <c r="AQP3" s="9"/>
      <c r="AQQ3" s="9"/>
      <c r="AQR3" s="9"/>
      <c r="AQS3" s="9"/>
      <c r="AQT3" s="9"/>
      <c r="AQU3" s="9"/>
      <c r="AQV3" s="9"/>
      <c r="AQW3" s="9"/>
      <c r="AQX3" s="9"/>
      <c r="AQY3" s="9"/>
      <c r="AQZ3" s="9"/>
      <c r="ARA3" s="9"/>
      <c r="ARB3" s="9"/>
      <c r="ARC3" s="9"/>
      <c r="ARD3" s="9"/>
      <c r="ARE3" s="9"/>
      <c r="ARF3" s="9"/>
      <c r="ARG3" s="9"/>
      <c r="ARH3" s="9"/>
      <c r="ARI3" s="9"/>
      <c r="ARJ3" s="9"/>
      <c r="ARK3" s="9"/>
      <c r="ARL3" s="9"/>
      <c r="ARM3" s="9"/>
      <c r="ARN3" s="9"/>
      <c r="ARO3" s="9"/>
      <c r="ARP3" s="9"/>
      <c r="ARQ3" s="9"/>
      <c r="ARR3" s="9"/>
      <c r="ARS3" s="9"/>
      <c r="ART3" s="9"/>
      <c r="ARU3" s="9"/>
      <c r="ARV3" s="9"/>
      <c r="ARW3" s="9"/>
      <c r="ARX3" s="9"/>
      <c r="ARY3" s="9"/>
      <c r="ARZ3" s="9"/>
      <c r="ASA3" s="9"/>
      <c r="ASB3" s="9"/>
      <c r="ASC3" s="9"/>
      <c r="ASD3" s="9"/>
      <c r="ASE3" s="9"/>
      <c r="ASF3" s="9"/>
      <c r="ASG3" s="9"/>
      <c r="ASH3" s="9"/>
      <c r="ASI3" s="9"/>
      <c r="ASJ3" s="9"/>
      <c r="ASK3" s="9"/>
      <c r="ASL3" s="9"/>
      <c r="ASM3" s="9"/>
      <c r="ASN3" s="9"/>
      <c r="ASO3" s="9"/>
      <c r="ASP3" s="9"/>
      <c r="ASQ3" s="9"/>
      <c r="ASR3" s="9"/>
      <c r="ASS3" s="9"/>
      <c r="AST3" s="9"/>
      <c r="ASU3" s="9"/>
      <c r="ASV3" s="9"/>
      <c r="ASW3" s="9"/>
      <c r="ASX3" s="9"/>
      <c r="ASY3" s="9"/>
      <c r="ASZ3" s="9"/>
      <c r="ATA3" s="9"/>
      <c r="ATB3" s="9"/>
      <c r="ATC3" s="9"/>
      <c r="ATD3" s="9"/>
      <c r="ATE3" s="9"/>
      <c r="ATF3" s="9"/>
      <c r="ATG3" s="9"/>
      <c r="ATH3" s="9"/>
      <c r="ATI3" s="9"/>
      <c r="ATJ3" s="9"/>
      <c r="ATK3" s="9"/>
      <c r="ATL3" s="9"/>
      <c r="ATM3" s="9"/>
      <c r="ATN3" s="9"/>
      <c r="ATO3" s="9"/>
      <c r="ATP3" s="9"/>
      <c r="ATQ3" s="9"/>
      <c r="ATR3" s="9"/>
      <c r="ATS3" s="9"/>
      <c r="ATT3" s="9"/>
      <c r="ATU3" s="9"/>
      <c r="ATV3" s="9"/>
      <c r="ATW3" s="9"/>
      <c r="ATX3" s="9"/>
      <c r="ATY3" s="9"/>
      <c r="ATZ3" s="9"/>
      <c r="AUA3" s="9"/>
      <c r="AUB3" s="9"/>
      <c r="AUC3" s="9"/>
      <c r="AUD3" s="9"/>
      <c r="AUE3" s="9"/>
      <c r="AUF3" s="9"/>
      <c r="AUG3" s="9"/>
      <c r="AUH3" s="9"/>
      <c r="AUI3" s="9"/>
      <c r="AUJ3" s="9"/>
      <c r="AUK3" s="9"/>
      <c r="AUL3" s="9"/>
      <c r="AUM3" s="9"/>
      <c r="AUN3" s="9"/>
      <c r="AUO3" s="9"/>
      <c r="AUP3" s="9"/>
      <c r="AUQ3" s="9"/>
      <c r="AUR3" s="9"/>
      <c r="AUS3" s="9"/>
      <c r="AUT3" s="9"/>
      <c r="AUU3" s="9"/>
      <c r="AUV3" s="9"/>
      <c r="AUW3" s="9"/>
      <c r="AUX3" s="9"/>
      <c r="AUY3" s="9"/>
      <c r="AUZ3" s="9"/>
      <c r="AVA3" s="9"/>
      <c r="AVB3" s="9"/>
      <c r="AVC3" s="9"/>
      <c r="AVD3" s="9"/>
      <c r="AVE3" s="9"/>
      <c r="AVF3" s="9"/>
      <c r="AVG3" s="9"/>
      <c r="AVH3" s="9"/>
      <c r="AVI3" s="9"/>
      <c r="AVJ3" s="9"/>
      <c r="AVK3" s="9"/>
      <c r="AVL3" s="9"/>
      <c r="AVM3" s="9"/>
      <c r="AVN3" s="9"/>
      <c r="AVO3" s="9"/>
      <c r="AVP3" s="9"/>
      <c r="AVQ3" s="9"/>
      <c r="AVR3" s="9"/>
      <c r="AVS3" s="9"/>
      <c r="AVT3" s="9"/>
      <c r="AVU3" s="9"/>
      <c r="AVV3" s="9"/>
      <c r="AVW3" s="9"/>
      <c r="AVX3" s="9"/>
      <c r="AVY3" s="9"/>
      <c r="AVZ3" s="9"/>
      <c r="AWA3" s="9"/>
      <c r="AWB3" s="9"/>
      <c r="AWC3" s="9"/>
      <c r="AWD3" s="9"/>
      <c r="AWE3" s="9"/>
      <c r="AWF3" s="9"/>
      <c r="AWG3" s="9"/>
      <c r="AWH3" s="9"/>
      <c r="AWI3" s="9"/>
      <c r="AWJ3" s="9"/>
      <c r="AWK3" s="9"/>
      <c r="AWL3" s="9"/>
      <c r="AWM3" s="9"/>
      <c r="AWN3" s="9"/>
      <c r="AWO3" s="9"/>
      <c r="AWP3" s="9"/>
      <c r="AWQ3" s="9"/>
      <c r="AWR3" s="9"/>
      <c r="AWS3" s="9"/>
      <c r="AWT3" s="9"/>
      <c r="AWU3" s="9"/>
      <c r="AWV3" s="9"/>
      <c r="AWW3" s="9"/>
      <c r="AWX3" s="9"/>
      <c r="AWY3" s="9"/>
      <c r="AWZ3" s="9"/>
      <c r="AXA3" s="9"/>
      <c r="AXB3" s="9"/>
      <c r="AXC3" s="9"/>
      <c r="AXD3" s="9"/>
      <c r="AXE3" s="9"/>
      <c r="AXF3" s="9"/>
      <c r="AXG3" s="9"/>
      <c r="AXH3" s="9"/>
      <c r="AXI3" s="9"/>
      <c r="AXJ3" s="9"/>
      <c r="AXK3" s="9"/>
      <c r="AXL3" s="9"/>
      <c r="AXM3" s="9"/>
      <c r="AXN3" s="9"/>
      <c r="AXO3" s="9"/>
      <c r="AXP3" s="9"/>
      <c r="AXQ3" s="9"/>
      <c r="AXR3" s="9"/>
      <c r="AXS3" s="9"/>
      <c r="AXT3" s="9"/>
      <c r="AXU3" s="9"/>
      <c r="AXV3" s="9"/>
      <c r="AXW3" s="9"/>
      <c r="AXX3" s="9"/>
      <c r="AXY3" s="9"/>
      <c r="AXZ3" s="9"/>
      <c r="AYA3" s="9"/>
      <c r="AYB3" s="9"/>
      <c r="AYC3" s="9"/>
      <c r="AYD3" s="9"/>
      <c r="AYE3" s="9"/>
      <c r="AYF3" s="9"/>
      <c r="AYG3" s="9"/>
      <c r="AYH3" s="9"/>
      <c r="AYI3" s="9"/>
      <c r="AYJ3" s="9"/>
      <c r="AYK3" s="9"/>
      <c r="AYL3" s="9"/>
      <c r="AYM3" s="9"/>
      <c r="AYN3" s="9"/>
      <c r="AYO3" s="9"/>
      <c r="AYP3" s="9"/>
      <c r="AYQ3" s="9"/>
      <c r="AYR3" s="9"/>
      <c r="AYS3" s="9"/>
      <c r="AYT3" s="9"/>
      <c r="AYU3" s="9"/>
      <c r="AYV3" s="9"/>
      <c r="AYW3" s="9"/>
      <c r="AYX3" s="9"/>
      <c r="AYY3" s="9"/>
      <c r="AYZ3" s="9"/>
      <c r="AZA3" s="9"/>
      <c r="AZB3" s="9"/>
      <c r="AZC3" s="9"/>
      <c r="AZD3" s="9"/>
      <c r="AZE3" s="9"/>
      <c r="AZF3" s="9"/>
      <c r="AZG3" s="9"/>
      <c r="AZH3" s="9"/>
      <c r="AZI3" s="9"/>
      <c r="AZJ3" s="9"/>
      <c r="AZK3" s="9"/>
      <c r="AZL3" s="9"/>
      <c r="AZM3" s="9"/>
      <c r="AZN3" s="9"/>
      <c r="AZO3" s="9"/>
      <c r="AZP3" s="9"/>
      <c r="AZQ3" s="9"/>
      <c r="AZR3" s="9"/>
      <c r="AZS3" s="9"/>
      <c r="AZT3" s="9"/>
      <c r="AZU3" s="9"/>
      <c r="AZV3" s="9"/>
      <c r="AZW3" s="9"/>
      <c r="AZX3" s="9"/>
      <c r="AZY3" s="9"/>
      <c r="AZZ3" s="9"/>
      <c r="BAA3" s="9"/>
      <c r="BAB3" s="9"/>
      <c r="BAC3" s="9"/>
      <c r="BAD3" s="9"/>
      <c r="BAE3" s="9"/>
      <c r="BAF3" s="9"/>
      <c r="BAG3" s="9"/>
      <c r="BAH3" s="9"/>
      <c r="BAI3" s="9"/>
      <c r="BAJ3" s="9"/>
      <c r="BAK3" s="9"/>
      <c r="BAL3" s="9"/>
      <c r="BAM3" s="9"/>
      <c r="BAN3" s="9"/>
      <c r="BAO3" s="9"/>
      <c r="BAP3" s="9"/>
      <c r="BAQ3" s="9"/>
      <c r="BAR3" s="9"/>
      <c r="BAS3" s="9"/>
      <c r="BAT3" s="9"/>
      <c r="BAU3" s="9"/>
      <c r="BAV3" s="9"/>
      <c r="BAW3" s="9"/>
      <c r="BAX3" s="9"/>
      <c r="BAY3" s="9"/>
      <c r="BAZ3" s="9"/>
      <c r="BBA3" s="9"/>
      <c r="BBB3" s="9"/>
      <c r="BBC3" s="9"/>
      <c r="BBD3" s="9"/>
      <c r="BBE3" s="9"/>
      <c r="BBF3" s="9"/>
      <c r="BBG3" s="9"/>
      <c r="BBH3" s="9"/>
      <c r="BBI3" s="9"/>
      <c r="BBJ3" s="9"/>
      <c r="BBK3" s="9"/>
      <c r="BBL3" s="9"/>
      <c r="BBM3" s="9"/>
      <c r="BBN3" s="9"/>
      <c r="BBO3" s="9"/>
      <c r="BBP3" s="9"/>
      <c r="BBQ3" s="9"/>
      <c r="BBR3" s="9"/>
      <c r="BBS3" s="9"/>
      <c r="BBT3" s="9"/>
      <c r="BBU3" s="9"/>
      <c r="BBV3" s="9"/>
      <c r="BBW3" s="9"/>
      <c r="BBX3" s="9"/>
      <c r="BBY3" s="9"/>
      <c r="BBZ3" s="9"/>
      <c r="BCA3" s="9"/>
      <c r="BCB3" s="9"/>
      <c r="BCC3" s="9"/>
      <c r="BCD3" s="9"/>
      <c r="BCE3" s="9"/>
      <c r="BCF3" s="9"/>
      <c r="BCG3" s="9"/>
      <c r="BCH3" s="9"/>
      <c r="BCI3" s="9"/>
      <c r="BCJ3" s="9"/>
      <c r="BCK3" s="9"/>
      <c r="BCL3" s="9"/>
      <c r="BCM3" s="9"/>
      <c r="BCN3" s="9"/>
      <c r="BCO3" s="9"/>
      <c r="BCP3" s="9"/>
      <c r="BCQ3" s="9"/>
      <c r="BCR3" s="9"/>
      <c r="BCS3" s="9"/>
      <c r="BCT3" s="9"/>
      <c r="BCU3" s="9"/>
      <c r="BCV3" s="9"/>
      <c r="BCW3" s="9"/>
      <c r="BCX3" s="9"/>
      <c r="BCY3" s="9"/>
      <c r="BCZ3" s="9"/>
      <c r="BDA3" s="9"/>
      <c r="BDB3" s="9"/>
      <c r="BDC3" s="9"/>
      <c r="BDD3" s="9"/>
      <c r="BDE3" s="9"/>
      <c r="BDF3" s="9"/>
      <c r="BDG3" s="9"/>
      <c r="BDH3" s="9"/>
      <c r="BDI3" s="9"/>
      <c r="BDJ3" s="9"/>
      <c r="BDK3" s="9"/>
      <c r="BDL3" s="9"/>
      <c r="BDM3" s="9"/>
      <c r="BDN3" s="9"/>
      <c r="BDO3" s="9"/>
      <c r="BDP3" s="9"/>
      <c r="BDQ3" s="9"/>
      <c r="BDR3" s="9"/>
      <c r="BDS3" s="9"/>
      <c r="BDT3" s="9"/>
      <c r="BDU3" s="9"/>
      <c r="BDV3" s="9"/>
      <c r="BDW3" s="9"/>
      <c r="BDX3" s="9"/>
      <c r="BDY3" s="9"/>
      <c r="BDZ3" s="9"/>
      <c r="BEA3" s="9"/>
      <c r="BEB3" s="9"/>
      <c r="BEC3" s="9"/>
      <c r="BED3" s="9"/>
      <c r="BEE3" s="9"/>
      <c r="BEF3" s="9"/>
      <c r="BEG3" s="9"/>
      <c r="BEH3" s="9"/>
      <c r="BEI3" s="9"/>
      <c r="BEJ3" s="9"/>
      <c r="BEK3" s="9"/>
      <c r="BEL3" s="9"/>
      <c r="BEM3" s="9"/>
      <c r="BEN3" s="9"/>
      <c r="BEO3" s="9"/>
      <c r="BEP3" s="9"/>
      <c r="BEQ3" s="9"/>
      <c r="BER3" s="9"/>
      <c r="BES3" s="9"/>
      <c r="BET3" s="9"/>
      <c r="BEU3" s="9"/>
      <c r="BEV3" s="9"/>
      <c r="BEW3" s="9"/>
      <c r="BEX3" s="9"/>
      <c r="BEY3" s="9"/>
      <c r="BEZ3" s="9"/>
      <c r="BFA3" s="9"/>
      <c r="BFB3" s="9"/>
      <c r="BFC3" s="9"/>
      <c r="BFD3" s="9"/>
      <c r="BFE3" s="9"/>
      <c r="BFF3" s="9"/>
      <c r="BFG3" s="9"/>
      <c r="BFH3" s="9"/>
      <c r="BFI3" s="9"/>
      <c r="BFJ3" s="9"/>
      <c r="BFK3" s="9"/>
      <c r="BFL3" s="9"/>
      <c r="BFM3" s="9"/>
      <c r="BFN3" s="9"/>
      <c r="BFO3" s="9"/>
      <c r="BFP3" s="9"/>
      <c r="BFQ3" s="9"/>
      <c r="BFR3" s="9"/>
      <c r="BFS3" s="9"/>
      <c r="BFT3" s="9"/>
      <c r="BFU3" s="9"/>
      <c r="BFV3" s="9"/>
      <c r="BFW3" s="9"/>
      <c r="BFX3" s="9"/>
      <c r="BFY3" s="9"/>
      <c r="BFZ3" s="9"/>
      <c r="BGA3" s="9"/>
      <c r="BGB3" s="9"/>
      <c r="BGC3" s="9"/>
      <c r="BGD3" s="9"/>
      <c r="BGE3" s="9"/>
      <c r="BGF3" s="9"/>
      <c r="BGG3" s="9"/>
      <c r="BGH3" s="9"/>
      <c r="BGI3" s="9"/>
      <c r="BGJ3" s="9"/>
      <c r="BGK3" s="9"/>
      <c r="BGL3" s="9"/>
      <c r="BGM3" s="9"/>
      <c r="BGN3" s="9"/>
      <c r="BGO3" s="9"/>
      <c r="BGP3" s="9"/>
      <c r="BGQ3" s="9"/>
      <c r="BGR3" s="9"/>
      <c r="BGS3" s="9"/>
      <c r="BGT3" s="9"/>
      <c r="BGU3" s="9"/>
      <c r="BGV3" s="9"/>
      <c r="BGW3" s="9"/>
      <c r="BGX3" s="9"/>
      <c r="BGY3" s="9"/>
      <c r="BGZ3" s="9"/>
      <c r="BHA3" s="9"/>
      <c r="BHB3" s="9"/>
      <c r="BHC3" s="9"/>
      <c r="BHD3" s="9"/>
      <c r="BHE3" s="9"/>
      <c r="BHF3" s="9"/>
      <c r="BHG3" s="9"/>
      <c r="BHH3" s="9"/>
      <c r="BHI3" s="9"/>
      <c r="BHJ3" s="9"/>
      <c r="BHK3" s="9"/>
      <c r="BHL3" s="9"/>
      <c r="BHM3" s="9"/>
      <c r="BHN3" s="9"/>
      <c r="BHO3" s="9"/>
      <c r="BHP3" s="9"/>
      <c r="BHQ3" s="9"/>
      <c r="BHR3" s="9"/>
      <c r="BHS3" s="9"/>
      <c r="BHT3" s="9"/>
      <c r="BHU3" s="9"/>
      <c r="BHV3" s="9"/>
      <c r="BHW3" s="9"/>
      <c r="BHX3" s="9"/>
      <c r="BHY3" s="9"/>
      <c r="BHZ3" s="9"/>
      <c r="BIA3" s="9"/>
      <c r="BIB3" s="9"/>
      <c r="BIC3" s="9"/>
      <c r="BID3" s="9"/>
      <c r="BIE3" s="9"/>
      <c r="BIF3" s="9"/>
      <c r="BIG3" s="9"/>
      <c r="BIH3" s="9"/>
      <c r="BII3" s="9"/>
      <c r="BIJ3" s="9"/>
      <c r="BIK3" s="9"/>
      <c r="BIL3" s="9"/>
      <c r="BIM3" s="9"/>
      <c r="BIN3" s="9"/>
      <c r="BIO3" s="9"/>
      <c r="BIP3" s="9"/>
      <c r="BIQ3" s="9"/>
      <c r="BIR3" s="9"/>
      <c r="BIS3" s="9"/>
      <c r="BIT3" s="9"/>
      <c r="BIU3" s="9"/>
      <c r="BIV3" s="9"/>
      <c r="BIW3" s="9"/>
      <c r="BIX3" s="9"/>
      <c r="BIY3" s="9"/>
      <c r="BIZ3" s="9"/>
      <c r="BJA3" s="9"/>
      <c r="BJB3" s="9"/>
      <c r="BJC3" s="9"/>
      <c r="BJD3" s="9"/>
      <c r="BJE3" s="9"/>
      <c r="BJF3" s="9"/>
      <c r="BJG3" s="9"/>
      <c r="BJH3" s="9"/>
      <c r="BJI3" s="9"/>
      <c r="BJJ3" s="9"/>
      <c r="BJK3" s="9"/>
      <c r="BJL3" s="9"/>
      <c r="BJM3" s="9"/>
      <c r="BJN3" s="9"/>
      <c r="BJO3" s="9"/>
      <c r="BJP3" s="9"/>
      <c r="BJQ3" s="9"/>
      <c r="BJR3" s="9"/>
      <c r="BJS3" s="9"/>
      <c r="BJT3" s="9"/>
      <c r="BJU3" s="9"/>
      <c r="BJV3" s="9"/>
      <c r="BJW3" s="9"/>
      <c r="BJX3" s="9"/>
      <c r="BJY3" s="9"/>
      <c r="BJZ3" s="9"/>
      <c r="BKA3" s="9"/>
      <c r="BKB3" s="9"/>
      <c r="BKC3" s="9"/>
      <c r="BKD3" s="9"/>
      <c r="BKE3" s="9"/>
      <c r="BKF3" s="9"/>
      <c r="BKG3" s="9"/>
      <c r="BKH3" s="9"/>
      <c r="BKI3" s="9"/>
      <c r="BKJ3" s="9"/>
      <c r="BKK3" s="9"/>
      <c r="BKL3" s="9"/>
      <c r="BKM3" s="9"/>
      <c r="BKN3" s="9"/>
      <c r="BKO3" s="9"/>
      <c r="BKP3" s="9"/>
      <c r="BKQ3" s="9"/>
      <c r="BKR3" s="9"/>
      <c r="BKS3" s="9"/>
      <c r="BKT3" s="9"/>
      <c r="BKU3" s="9"/>
      <c r="BKV3" s="9"/>
      <c r="BKW3" s="9"/>
      <c r="BKX3" s="9"/>
      <c r="BKY3" s="9"/>
      <c r="BKZ3" s="9"/>
      <c r="BLA3" s="9"/>
      <c r="BLB3" s="9"/>
      <c r="BLC3" s="9"/>
      <c r="BLD3" s="9"/>
      <c r="BLE3" s="9"/>
      <c r="BLF3" s="9"/>
      <c r="BLG3" s="9"/>
      <c r="BLH3" s="9"/>
      <c r="BLI3" s="9"/>
      <c r="BLJ3" s="9"/>
      <c r="BLK3" s="9"/>
      <c r="BLL3" s="9"/>
      <c r="BLM3" s="9"/>
      <c r="BLN3" s="9"/>
      <c r="BLO3" s="9"/>
      <c r="BLP3" s="9"/>
      <c r="BLQ3" s="9"/>
      <c r="BLR3" s="9"/>
      <c r="BLS3" s="9"/>
      <c r="BLT3" s="9"/>
      <c r="BLU3" s="9"/>
      <c r="BLV3" s="9"/>
      <c r="BLW3" s="9"/>
      <c r="BLX3" s="9"/>
      <c r="BLY3" s="9"/>
      <c r="BLZ3" s="9"/>
      <c r="BMA3" s="9"/>
      <c r="BMB3" s="9"/>
      <c r="BMC3" s="9"/>
      <c r="BMD3" s="9"/>
      <c r="BME3" s="9"/>
      <c r="BMF3" s="9"/>
      <c r="BMG3" s="9"/>
      <c r="BMH3" s="9"/>
      <c r="BMI3" s="9"/>
      <c r="BMJ3" s="9"/>
      <c r="BMK3" s="9"/>
      <c r="BML3" s="9"/>
      <c r="BMM3" s="9"/>
      <c r="BMN3" s="9"/>
      <c r="BMO3" s="9"/>
      <c r="BMP3" s="9"/>
      <c r="BMQ3" s="9"/>
      <c r="BMR3" s="9"/>
      <c r="BMS3" s="9"/>
      <c r="BMT3" s="9"/>
      <c r="BMU3" s="9"/>
      <c r="BMV3" s="9"/>
      <c r="BMW3" s="9"/>
      <c r="BMX3" s="9"/>
      <c r="BMY3" s="9"/>
      <c r="BMZ3" s="9"/>
      <c r="BNA3" s="9"/>
      <c r="BNB3" s="9"/>
      <c r="BNC3" s="9"/>
      <c r="BND3" s="9"/>
      <c r="BNE3" s="9"/>
      <c r="BNF3" s="9"/>
      <c r="BNG3" s="9"/>
      <c r="BNH3" s="9"/>
      <c r="BNI3" s="9"/>
      <c r="BNJ3" s="9"/>
      <c r="BNK3" s="9"/>
      <c r="BNL3" s="9"/>
      <c r="BNM3" s="9"/>
      <c r="BNN3" s="9"/>
      <c r="BNO3" s="9"/>
      <c r="BNP3" s="9"/>
      <c r="BNQ3" s="9"/>
      <c r="BNR3" s="9"/>
      <c r="BNS3" s="9"/>
      <c r="BNT3" s="9"/>
      <c r="BNU3" s="9"/>
      <c r="BNV3" s="9"/>
      <c r="BNW3" s="9"/>
      <c r="BNX3" s="9"/>
      <c r="BNY3" s="9"/>
      <c r="BNZ3" s="9"/>
      <c r="BOA3" s="9"/>
      <c r="BOB3" s="9"/>
      <c r="BOC3" s="9"/>
      <c r="BOD3" s="9"/>
      <c r="BOE3" s="9"/>
      <c r="BOF3" s="9"/>
      <c r="BOG3" s="9"/>
      <c r="BOH3" s="9"/>
      <c r="BOI3" s="9"/>
      <c r="BOJ3" s="9"/>
      <c r="BOK3" s="9"/>
      <c r="BOL3" s="9"/>
      <c r="BOM3" s="9"/>
      <c r="BON3" s="9"/>
      <c r="BOO3" s="9"/>
      <c r="BOP3" s="9"/>
      <c r="BOQ3" s="9"/>
      <c r="BOR3" s="9"/>
      <c r="BOS3" s="9"/>
      <c r="BOT3" s="9"/>
      <c r="BOU3" s="9"/>
      <c r="BOV3" s="9"/>
      <c r="BOW3" s="9"/>
      <c r="BOX3" s="9"/>
      <c r="BOY3" s="9"/>
      <c r="BOZ3" s="9"/>
      <c r="BPA3" s="9"/>
      <c r="BPB3" s="9"/>
      <c r="BPC3" s="9"/>
      <c r="BPD3" s="9"/>
      <c r="BPE3" s="9"/>
      <c r="BPF3" s="9"/>
      <c r="BPG3" s="9"/>
      <c r="BPH3" s="9"/>
      <c r="BPI3" s="9"/>
      <c r="BPJ3" s="9"/>
      <c r="BPK3" s="9"/>
      <c r="BPL3" s="9"/>
      <c r="BPM3" s="9"/>
      <c r="BPN3" s="9"/>
      <c r="BPO3" s="9"/>
      <c r="BPP3" s="9"/>
      <c r="BPQ3" s="9"/>
      <c r="BPR3" s="9"/>
      <c r="BPS3" s="9"/>
      <c r="BPT3" s="9"/>
      <c r="BPU3" s="9"/>
      <c r="BPV3" s="9"/>
      <c r="BPW3" s="9"/>
      <c r="BPX3" s="9"/>
      <c r="BPY3" s="9"/>
      <c r="BPZ3" s="9"/>
      <c r="BQA3" s="9"/>
      <c r="BQB3" s="9"/>
      <c r="BQC3" s="9"/>
      <c r="BQD3" s="9"/>
      <c r="BQE3" s="9"/>
      <c r="BQF3" s="9"/>
      <c r="BQG3" s="9"/>
      <c r="BQH3" s="9"/>
      <c r="BQI3" s="9"/>
      <c r="BQJ3" s="9"/>
      <c r="BQK3" s="9"/>
      <c r="BQL3" s="9"/>
      <c r="BQM3" s="9"/>
      <c r="BQN3" s="9"/>
      <c r="BQO3" s="9"/>
      <c r="BQP3" s="9"/>
      <c r="BQQ3" s="9"/>
      <c r="BQR3" s="9"/>
      <c r="BQS3" s="9"/>
      <c r="BQT3" s="9"/>
      <c r="BQU3" s="9"/>
      <c r="BQV3" s="9"/>
      <c r="BQW3" s="9"/>
      <c r="BQX3" s="9"/>
      <c r="BQY3" s="9"/>
      <c r="BQZ3" s="9"/>
      <c r="BRA3" s="9"/>
      <c r="BRB3" s="9"/>
      <c r="BRC3" s="9"/>
      <c r="BRD3" s="9"/>
      <c r="BRE3" s="9"/>
      <c r="BRF3" s="9"/>
      <c r="BRG3" s="9"/>
      <c r="BRH3" s="9"/>
      <c r="BRI3" s="9"/>
      <c r="BRJ3" s="9"/>
      <c r="BRK3" s="9"/>
      <c r="BRL3" s="9"/>
      <c r="BRM3" s="9"/>
      <c r="BRN3" s="9"/>
      <c r="BRO3" s="9"/>
      <c r="BRP3" s="9"/>
      <c r="BRQ3" s="9"/>
      <c r="BRR3" s="9"/>
      <c r="BRS3" s="9"/>
      <c r="BRT3" s="9"/>
      <c r="BRU3" s="9"/>
      <c r="BRV3" s="9"/>
      <c r="BRW3" s="9"/>
      <c r="BRX3" s="9"/>
      <c r="BRY3" s="9"/>
      <c r="BRZ3" s="9"/>
      <c r="BSA3" s="9"/>
      <c r="BSB3" s="9"/>
      <c r="BSC3" s="9"/>
      <c r="BSD3" s="9"/>
      <c r="BSE3" s="9"/>
      <c r="BSF3" s="9"/>
      <c r="BSG3" s="9"/>
      <c r="BSH3" s="9"/>
      <c r="BSI3" s="9"/>
      <c r="BSJ3" s="9"/>
      <c r="BSK3" s="9"/>
      <c r="BSL3" s="9"/>
      <c r="BSM3" s="9"/>
      <c r="BSN3" s="9"/>
      <c r="BSO3" s="9"/>
      <c r="BSP3" s="9"/>
      <c r="BSQ3" s="9"/>
      <c r="BSR3" s="9"/>
      <c r="BSS3" s="9"/>
      <c r="BST3" s="9"/>
      <c r="BSU3" s="9"/>
      <c r="BSV3" s="9"/>
      <c r="BSW3" s="9"/>
      <c r="BSX3" s="9"/>
      <c r="BSY3" s="9"/>
      <c r="BSZ3" s="9"/>
      <c r="BTA3" s="9"/>
      <c r="BTB3" s="9"/>
      <c r="BTC3" s="9"/>
      <c r="BTD3" s="9"/>
      <c r="BTE3" s="9"/>
      <c r="BTF3" s="9"/>
      <c r="BTG3" s="9"/>
      <c r="BTH3" s="9"/>
      <c r="BTI3" s="9"/>
      <c r="BTJ3" s="9"/>
      <c r="BTK3" s="9"/>
      <c r="BTL3" s="9"/>
      <c r="BTM3" s="9"/>
      <c r="BTN3" s="9"/>
      <c r="BTO3" s="9"/>
      <c r="BTP3" s="9"/>
      <c r="BTQ3" s="9"/>
      <c r="BTR3" s="9"/>
      <c r="BTS3" s="9"/>
      <c r="BTT3" s="9"/>
      <c r="BTU3" s="9"/>
      <c r="BTV3" s="9"/>
      <c r="BTW3" s="9"/>
      <c r="BTX3" s="9"/>
      <c r="BTY3" s="9"/>
      <c r="BTZ3" s="9"/>
      <c r="BUA3" s="9"/>
      <c r="BUB3" s="9"/>
      <c r="BUC3" s="9"/>
      <c r="BUD3" s="9"/>
      <c r="BUE3" s="9"/>
      <c r="BUF3" s="9"/>
      <c r="BUG3" s="9"/>
      <c r="BUH3" s="9"/>
      <c r="BUI3" s="9"/>
      <c r="BUJ3" s="9"/>
      <c r="BUK3" s="9"/>
      <c r="BUL3" s="9"/>
      <c r="BUM3" s="9"/>
      <c r="BUN3" s="9"/>
      <c r="BUO3" s="9"/>
      <c r="BUP3" s="9"/>
      <c r="BUQ3" s="9"/>
      <c r="BUR3" s="9"/>
      <c r="BUS3" s="9"/>
      <c r="BUT3" s="9"/>
      <c r="BUU3" s="9"/>
      <c r="BUV3" s="9"/>
      <c r="BUW3" s="9"/>
      <c r="BUX3" s="9"/>
      <c r="BUY3" s="9"/>
      <c r="BUZ3" s="9"/>
      <c r="BVA3" s="9"/>
      <c r="BVB3" s="9"/>
      <c r="BVC3" s="9"/>
      <c r="BVD3" s="9"/>
      <c r="BVE3" s="9"/>
      <c r="BVF3" s="9"/>
      <c r="BVG3" s="9"/>
      <c r="BVH3" s="9"/>
      <c r="BVI3" s="9"/>
      <c r="BVJ3" s="9"/>
      <c r="BVK3" s="9"/>
      <c r="BVL3" s="9"/>
      <c r="BVM3" s="9"/>
      <c r="BVN3" s="9"/>
      <c r="BVO3" s="9"/>
      <c r="BVP3" s="9"/>
      <c r="BVQ3" s="9"/>
      <c r="BVR3" s="9"/>
      <c r="BVS3" s="9"/>
      <c r="BVT3" s="9"/>
      <c r="BVU3" s="9"/>
      <c r="BVV3" s="9"/>
      <c r="BVW3" s="9"/>
      <c r="BVX3" s="9"/>
      <c r="BVY3" s="9"/>
      <c r="BVZ3" s="9"/>
      <c r="BWA3" s="9"/>
      <c r="BWB3" s="9"/>
      <c r="BWC3" s="9"/>
      <c r="BWD3" s="9"/>
      <c r="BWE3" s="9"/>
      <c r="BWF3" s="9"/>
      <c r="BWG3" s="9"/>
      <c r="BWH3" s="9"/>
      <c r="BWI3" s="9"/>
      <c r="BWJ3" s="9"/>
      <c r="BWK3" s="9"/>
      <c r="BWL3" s="9"/>
      <c r="BWM3" s="9"/>
      <c r="BWN3" s="9"/>
      <c r="BWO3" s="9"/>
      <c r="BWP3" s="9"/>
      <c r="BWQ3" s="9"/>
      <c r="BWR3" s="9"/>
      <c r="BWS3" s="9"/>
      <c r="BWT3" s="9"/>
      <c r="BWU3" s="9"/>
      <c r="BWV3" s="9"/>
      <c r="BWW3" s="9"/>
      <c r="BWX3" s="9"/>
      <c r="BWY3" s="9"/>
      <c r="BWZ3" s="9"/>
      <c r="BXA3" s="9"/>
      <c r="BXB3" s="9"/>
      <c r="BXC3" s="9"/>
      <c r="BXD3" s="9"/>
      <c r="BXE3" s="9"/>
      <c r="BXF3" s="9"/>
      <c r="BXG3" s="9"/>
      <c r="BXH3" s="9"/>
      <c r="BXI3" s="9"/>
      <c r="BXJ3" s="9"/>
      <c r="BXK3" s="9"/>
      <c r="BXL3" s="9"/>
      <c r="BXM3" s="9"/>
      <c r="BXN3" s="9"/>
      <c r="BXO3" s="9"/>
      <c r="BXP3" s="9"/>
      <c r="BXQ3" s="9"/>
      <c r="BXR3" s="9"/>
      <c r="BXS3" s="9"/>
      <c r="BXT3" s="9"/>
      <c r="BXU3" s="9"/>
      <c r="BXV3" s="9"/>
      <c r="BXW3" s="9"/>
      <c r="BXX3" s="9"/>
      <c r="BXY3" s="9"/>
      <c r="BXZ3" s="9"/>
      <c r="BYA3" s="9"/>
      <c r="BYB3" s="9"/>
      <c r="BYC3" s="9"/>
      <c r="BYD3" s="9"/>
      <c r="BYE3" s="9"/>
      <c r="BYF3" s="9"/>
      <c r="BYG3" s="9"/>
      <c r="BYH3" s="9"/>
      <c r="BYI3" s="9"/>
      <c r="BYJ3" s="9"/>
      <c r="BYK3" s="9"/>
      <c r="BYL3" s="9"/>
      <c r="BYM3" s="9"/>
      <c r="BYN3" s="9"/>
      <c r="BYO3" s="9"/>
      <c r="BYP3" s="9"/>
      <c r="BYQ3" s="9"/>
      <c r="BYR3" s="9"/>
      <c r="BYS3" s="9"/>
      <c r="BYT3" s="9"/>
      <c r="BYU3" s="9"/>
      <c r="BYV3" s="9"/>
      <c r="BYW3" s="9"/>
      <c r="BYX3" s="9"/>
      <c r="BYY3" s="9"/>
      <c r="BYZ3" s="9"/>
      <c r="BZA3" s="9"/>
      <c r="BZB3" s="9"/>
      <c r="BZC3" s="9"/>
      <c r="BZD3" s="9"/>
      <c r="BZE3" s="9"/>
      <c r="BZF3" s="9"/>
      <c r="BZG3" s="9"/>
      <c r="BZH3" s="9"/>
      <c r="BZI3" s="9"/>
      <c r="BZJ3" s="9"/>
      <c r="BZK3" s="9"/>
      <c r="BZL3" s="9"/>
      <c r="BZM3" s="9"/>
      <c r="BZN3" s="9"/>
      <c r="BZO3" s="9"/>
      <c r="BZP3" s="9"/>
      <c r="BZQ3" s="9"/>
      <c r="BZR3" s="9"/>
      <c r="BZS3" s="9"/>
      <c r="BZT3" s="9"/>
      <c r="BZU3" s="9"/>
      <c r="BZV3" s="9"/>
      <c r="BZW3" s="9"/>
      <c r="BZX3" s="9"/>
      <c r="BZY3" s="9"/>
      <c r="BZZ3" s="9"/>
      <c r="CAA3" s="9"/>
      <c r="CAB3" s="9"/>
      <c r="CAC3" s="9"/>
      <c r="CAD3" s="9"/>
      <c r="CAE3" s="9"/>
      <c r="CAF3" s="9"/>
      <c r="CAG3" s="9"/>
      <c r="CAH3" s="9"/>
      <c r="CAI3" s="9"/>
      <c r="CAJ3" s="9"/>
      <c r="CAK3" s="9"/>
      <c r="CAL3" s="9"/>
      <c r="CAM3" s="9"/>
      <c r="CAN3" s="9"/>
      <c r="CAO3" s="9"/>
      <c r="CAP3" s="9"/>
      <c r="CAQ3" s="9"/>
      <c r="CAR3" s="9"/>
      <c r="CAS3" s="9"/>
      <c r="CAT3" s="9"/>
      <c r="CAU3" s="9"/>
      <c r="CAV3" s="9"/>
      <c r="CAW3" s="9"/>
      <c r="CAX3" s="9"/>
      <c r="CAY3" s="9"/>
      <c r="CAZ3" s="9"/>
      <c r="CBA3" s="9"/>
      <c r="CBB3" s="9"/>
      <c r="CBC3" s="9"/>
      <c r="CBD3" s="9"/>
      <c r="CBE3" s="9"/>
      <c r="CBF3" s="9"/>
      <c r="CBG3" s="9"/>
      <c r="CBH3" s="9"/>
      <c r="CBI3" s="9"/>
      <c r="CBJ3" s="9"/>
      <c r="CBK3" s="9"/>
      <c r="CBL3" s="9"/>
      <c r="CBM3" s="9"/>
      <c r="CBN3" s="9"/>
      <c r="CBO3" s="9"/>
      <c r="CBP3" s="9"/>
      <c r="CBQ3" s="9"/>
      <c r="CBR3" s="9"/>
      <c r="CBS3" s="9"/>
      <c r="CBT3" s="9"/>
      <c r="CBU3" s="9"/>
      <c r="CBV3" s="9"/>
      <c r="CBW3" s="9"/>
      <c r="CBX3" s="9"/>
      <c r="CBY3" s="9"/>
      <c r="CBZ3" s="9"/>
      <c r="CCA3" s="9"/>
      <c r="CCB3" s="9"/>
      <c r="CCC3" s="9"/>
      <c r="CCD3" s="9"/>
      <c r="CCE3" s="9"/>
      <c r="CCF3" s="9"/>
      <c r="CCG3" s="9"/>
      <c r="CCH3" s="9"/>
      <c r="CCI3" s="9"/>
      <c r="CCJ3" s="9"/>
      <c r="CCK3" s="9"/>
      <c r="CCL3" s="9"/>
      <c r="CCM3" s="9"/>
      <c r="CCN3" s="9"/>
      <c r="CCO3" s="9"/>
      <c r="CCP3" s="9"/>
      <c r="CCQ3" s="9"/>
      <c r="CCR3" s="9"/>
      <c r="CCS3" s="9"/>
      <c r="CCT3" s="9"/>
      <c r="CCU3" s="9"/>
      <c r="CCV3" s="9"/>
      <c r="CCW3" s="9"/>
      <c r="CCX3" s="9"/>
      <c r="CCY3" s="9"/>
      <c r="CCZ3" s="9"/>
      <c r="CDA3" s="9"/>
      <c r="CDB3" s="9"/>
      <c r="CDC3" s="9"/>
      <c r="CDD3" s="9"/>
      <c r="CDE3" s="9"/>
      <c r="CDF3" s="9"/>
      <c r="CDG3" s="9"/>
      <c r="CDH3" s="9"/>
      <c r="CDI3" s="9"/>
      <c r="CDJ3" s="9"/>
      <c r="CDK3" s="9"/>
      <c r="CDL3" s="9"/>
      <c r="CDM3" s="9"/>
      <c r="CDN3" s="9"/>
      <c r="CDO3" s="9"/>
      <c r="CDP3" s="9"/>
      <c r="CDQ3" s="9"/>
      <c r="CDR3" s="9"/>
      <c r="CDS3" s="9"/>
      <c r="CDT3" s="9"/>
      <c r="CDU3" s="9"/>
      <c r="CDV3" s="9"/>
      <c r="CDW3" s="9"/>
      <c r="CDX3" s="9"/>
      <c r="CDY3" s="9"/>
      <c r="CDZ3" s="9"/>
      <c r="CEA3" s="9"/>
      <c r="CEB3" s="9"/>
      <c r="CEC3" s="9"/>
      <c r="CED3" s="9"/>
      <c r="CEE3" s="9"/>
      <c r="CEF3" s="9"/>
      <c r="CEG3" s="9"/>
      <c r="CEH3" s="9"/>
      <c r="CEI3" s="9"/>
      <c r="CEJ3" s="9"/>
      <c r="CEK3" s="9"/>
      <c r="CEL3" s="9"/>
      <c r="CEM3" s="9"/>
      <c r="CEN3" s="9"/>
      <c r="CEO3" s="9"/>
      <c r="CEP3" s="9"/>
      <c r="CEQ3" s="9"/>
      <c r="CER3" s="9"/>
      <c r="CES3" s="9"/>
      <c r="CET3" s="9"/>
      <c r="CEU3" s="9"/>
      <c r="CEV3" s="9"/>
      <c r="CEW3" s="9"/>
      <c r="CEX3" s="9"/>
      <c r="CEY3" s="9"/>
      <c r="CEZ3" s="9"/>
      <c r="CFA3" s="9"/>
      <c r="CFB3" s="9"/>
      <c r="CFC3" s="9"/>
      <c r="CFD3" s="9"/>
      <c r="CFE3" s="9"/>
      <c r="CFF3" s="9"/>
      <c r="CFG3" s="9"/>
      <c r="CFH3" s="9"/>
      <c r="CFI3" s="9"/>
      <c r="CFJ3" s="9"/>
      <c r="CFK3" s="9"/>
      <c r="CFL3" s="9"/>
      <c r="CFM3" s="9"/>
      <c r="CFN3" s="9"/>
      <c r="CFO3" s="9"/>
      <c r="CFP3" s="9"/>
      <c r="CFQ3" s="9"/>
      <c r="CFR3" s="9"/>
      <c r="CFS3" s="9"/>
      <c r="CFT3" s="9"/>
      <c r="CFU3" s="9"/>
      <c r="CFV3" s="9"/>
      <c r="CFW3" s="9"/>
      <c r="CFX3" s="9"/>
      <c r="CFY3" s="9"/>
      <c r="CFZ3" s="9"/>
      <c r="CGA3" s="9"/>
      <c r="CGB3" s="9"/>
      <c r="CGC3" s="9"/>
      <c r="CGD3" s="9"/>
      <c r="CGE3" s="9"/>
      <c r="CGF3" s="9"/>
      <c r="CGG3" s="9"/>
      <c r="CGH3" s="9"/>
      <c r="CGI3" s="9"/>
      <c r="CGJ3" s="9"/>
      <c r="CGK3" s="9"/>
      <c r="CGL3" s="9"/>
      <c r="CGM3" s="9"/>
      <c r="CGN3" s="9"/>
      <c r="CGO3" s="9"/>
      <c r="CGP3" s="9"/>
      <c r="CGQ3" s="9"/>
      <c r="CGR3" s="9"/>
      <c r="CGS3" s="9"/>
      <c r="CGT3" s="9"/>
      <c r="CGU3" s="9"/>
      <c r="CGV3" s="9"/>
      <c r="CGW3" s="9"/>
      <c r="CGX3" s="9"/>
      <c r="CGY3" s="9"/>
      <c r="CGZ3" s="9"/>
      <c r="CHA3" s="9"/>
      <c r="CHB3" s="9"/>
      <c r="CHC3" s="9"/>
      <c r="CHD3" s="9"/>
      <c r="CHE3" s="9"/>
      <c r="CHF3" s="9"/>
      <c r="CHG3" s="9"/>
      <c r="CHH3" s="9"/>
      <c r="CHI3" s="9"/>
      <c r="CHJ3" s="9"/>
      <c r="CHK3" s="9"/>
      <c r="CHL3" s="9"/>
      <c r="CHM3" s="9"/>
      <c r="CHN3" s="9"/>
      <c r="CHO3" s="9"/>
      <c r="CHP3" s="9"/>
      <c r="CHQ3" s="9"/>
      <c r="CHR3" s="9"/>
      <c r="CHS3" s="9"/>
      <c r="CHT3" s="9"/>
      <c r="CHU3" s="9"/>
      <c r="CHV3" s="9"/>
      <c r="CHW3" s="9"/>
      <c r="CHX3" s="9"/>
      <c r="CHY3" s="9"/>
      <c r="CHZ3" s="9"/>
      <c r="CIA3" s="9"/>
      <c r="CIB3" s="9"/>
      <c r="CIC3" s="9"/>
      <c r="CID3" s="9"/>
      <c r="CIE3" s="9"/>
      <c r="CIF3" s="9"/>
      <c r="CIG3" s="9"/>
      <c r="CIH3" s="9"/>
      <c r="CII3" s="9"/>
      <c r="CIJ3" s="9"/>
      <c r="CIK3" s="9"/>
      <c r="CIL3" s="9"/>
      <c r="CIM3" s="9"/>
      <c r="CIN3" s="9"/>
      <c r="CIO3" s="9"/>
      <c r="CIP3" s="9"/>
      <c r="CIQ3" s="9"/>
      <c r="CIR3" s="9"/>
      <c r="CIS3" s="9"/>
      <c r="CIT3" s="9"/>
      <c r="CIU3" s="9"/>
      <c r="CIV3" s="9"/>
      <c r="CIW3" s="9"/>
      <c r="CIX3" s="9"/>
      <c r="CIY3" s="9"/>
      <c r="CIZ3" s="9"/>
      <c r="CJA3" s="9"/>
      <c r="CJB3" s="9"/>
      <c r="CJC3" s="9"/>
      <c r="CJD3" s="9"/>
      <c r="CJE3" s="9"/>
      <c r="CJF3" s="9"/>
      <c r="CJG3" s="9"/>
      <c r="CJH3" s="9"/>
      <c r="CJI3" s="9"/>
      <c r="CJJ3" s="9"/>
      <c r="CJK3" s="9"/>
      <c r="CJL3" s="9"/>
      <c r="CJM3" s="9"/>
      <c r="CJN3" s="9"/>
      <c r="CJO3" s="9"/>
      <c r="CJP3" s="9"/>
      <c r="CJQ3" s="9"/>
      <c r="CJR3" s="9"/>
      <c r="CJS3" s="9"/>
      <c r="CJT3" s="9"/>
      <c r="CJU3" s="9"/>
      <c r="CJV3" s="9"/>
      <c r="CJW3" s="9"/>
      <c r="CJX3" s="9"/>
      <c r="CJY3" s="9"/>
      <c r="CJZ3" s="9"/>
      <c r="CKA3" s="9"/>
      <c r="CKB3" s="9"/>
      <c r="CKC3" s="9"/>
      <c r="CKD3" s="9"/>
      <c r="CKE3" s="9"/>
      <c r="CKF3" s="9"/>
      <c r="CKG3" s="9"/>
      <c r="CKH3" s="9"/>
      <c r="CKI3" s="9"/>
      <c r="CKJ3" s="9"/>
      <c r="CKK3" s="9"/>
      <c r="CKL3" s="9"/>
      <c r="CKM3" s="9"/>
      <c r="CKN3" s="9"/>
      <c r="CKO3" s="9"/>
      <c r="CKP3" s="9"/>
      <c r="CKQ3" s="9"/>
      <c r="CKR3" s="9"/>
      <c r="CKS3" s="9"/>
      <c r="CKT3" s="9"/>
      <c r="CKU3" s="9"/>
      <c r="CKV3" s="9"/>
      <c r="CKW3" s="9"/>
      <c r="CKX3" s="9"/>
      <c r="CKY3" s="9"/>
      <c r="CKZ3" s="9"/>
      <c r="CLA3" s="9"/>
      <c r="CLB3" s="9"/>
      <c r="CLC3" s="9"/>
      <c r="CLD3" s="9"/>
      <c r="CLE3" s="9"/>
      <c r="CLF3" s="9"/>
      <c r="CLG3" s="9"/>
      <c r="CLH3" s="9"/>
      <c r="CLI3" s="9"/>
      <c r="CLJ3" s="9"/>
      <c r="CLK3" s="9"/>
      <c r="CLL3" s="9"/>
      <c r="CLM3" s="9"/>
      <c r="CLN3" s="9"/>
      <c r="CLO3" s="9"/>
      <c r="CLP3" s="9"/>
      <c r="CLQ3" s="9"/>
      <c r="CLR3" s="9"/>
      <c r="CLS3" s="9"/>
      <c r="CLT3" s="9"/>
      <c r="CLU3" s="9"/>
      <c r="CLV3" s="9"/>
      <c r="CLW3" s="9"/>
      <c r="CLX3" s="9"/>
      <c r="CLY3" s="9"/>
      <c r="CLZ3" s="9"/>
      <c r="CMA3" s="9"/>
      <c r="CMB3" s="9"/>
      <c r="CMC3" s="9"/>
      <c r="CMD3" s="9"/>
      <c r="CME3" s="9"/>
      <c r="CMF3" s="9"/>
      <c r="CMG3" s="9"/>
      <c r="CMH3" s="9"/>
      <c r="CMI3" s="9"/>
      <c r="CMJ3" s="9"/>
      <c r="CMK3" s="9"/>
      <c r="CML3" s="9"/>
      <c r="CMM3" s="9"/>
      <c r="CMN3" s="9"/>
      <c r="CMO3" s="9"/>
      <c r="CMP3" s="9"/>
      <c r="CMQ3" s="9"/>
      <c r="CMR3" s="9"/>
      <c r="CMS3" s="9"/>
      <c r="CMT3" s="9"/>
      <c r="CMU3" s="9"/>
      <c r="CMV3" s="9"/>
      <c r="CMW3" s="9"/>
      <c r="CMX3" s="9"/>
      <c r="CMY3" s="9"/>
      <c r="CMZ3" s="9"/>
      <c r="CNA3" s="9"/>
      <c r="CNB3" s="9"/>
      <c r="CNC3" s="9"/>
      <c r="CND3" s="9"/>
      <c r="CNE3" s="9"/>
      <c r="CNF3" s="9"/>
      <c r="CNG3" s="9"/>
      <c r="CNH3" s="9"/>
      <c r="CNI3" s="9"/>
      <c r="CNJ3" s="9"/>
      <c r="CNK3" s="9"/>
      <c r="CNL3" s="9"/>
      <c r="CNM3" s="9"/>
      <c r="CNN3" s="9"/>
      <c r="CNO3" s="9"/>
      <c r="CNP3" s="9"/>
      <c r="CNQ3" s="9"/>
      <c r="CNR3" s="9"/>
      <c r="CNS3" s="9"/>
      <c r="CNT3" s="9"/>
      <c r="CNU3" s="9"/>
      <c r="CNV3" s="9"/>
      <c r="CNW3" s="9"/>
      <c r="CNX3" s="9"/>
      <c r="CNY3" s="9"/>
      <c r="CNZ3" s="9"/>
      <c r="COA3" s="9"/>
      <c r="COB3" s="9"/>
      <c r="COC3" s="9"/>
      <c r="COD3" s="9"/>
      <c r="COE3" s="9"/>
      <c r="COF3" s="9"/>
      <c r="COG3" s="9"/>
      <c r="COH3" s="9"/>
      <c r="COI3" s="9"/>
      <c r="COJ3" s="9"/>
      <c r="COK3" s="9"/>
      <c r="COL3" s="9"/>
      <c r="COM3" s="9"/>
      <c r="CON3" s="9"/>
      <c r="COO3" s="9"/>
      <c r="COP3" s="9"/>
      <c r="COQ3" s="9"/>
      <c r="COR3" s="9"/>
      <c r="COS3" s="9"/>
      <c r="COT3" s="9"/>
      <c r="COU3" s="9"/>
      <c r="COV3" s="9"/>
      <c r="COW3" s="9"/>
      <c r="COX3" s="9"/>
      <c r="COY3" s="9"/>
      <c r="COZ3" s="9"/>
      <c r="CPA3" s="9"/>
      <c r="CPB3" s="9"/>
      <c r="CPC3" s="9"/>
      <c r="CPD3" s="9"/>
      <c r="CPE3" s="9"/>
      <c r="CPF3" s="9"/>
      <c r="CPG3" s="9"/>
      <c r="CPH3" s="9"/>
      <c r="CPI3" s="9"/>
      <c r="CPJ3" s="9"/>
      <c r="CPK3" s="9"/>
      <c r="CPL3" s="9"/>
      <c r="CPM3" s="9"/>
      <c r="CPN3" s="9"/>
      <c r="CPO3" s="9"/>
      <c r="CPP3" s="9"/>
      <c r="CPQ3" s="9"/>
      <c r="CPR3" s="9"/>
      <c r="CPS3" s="9"/>
      <c r="CPT3" s="9"/>
      <c r="CPU3" s="9"/>
      <c r="CPV3" s="9"/>
      <c r="CPW3" s="9"/>
      <c r="CPX3" s="9"/>
      <c r="CPY3" s="9"/>
      <c r="CPZ3" s="9"/>
      <c r="CQA3" s="9"/>
      <c r="CQB3" s="9"/>
      <c r="CQC3" s="9"/>
      <c r="CQD3" s="9"/>
      <c r="CQE3" s="9"/>
      <c r="CQF3" s="9"/>
      <c r="CQG3" s="9"/>
      <c r="CQH3" s="9"/>
      <c r="CQI3" s="9"/>
      <c r="CQJ3" s="9"/>
      <c r="CQK3" s="9"/>
      <c r="CQL3" s="9"/>
      <c r="CQM3" s="9"/>
      <c r="CQN3" s="9"/>
      <c r="CQO3" s="9"/>
      <c r="CQP3" s="9"/>
      <c r="CQQ3" s="9"/>
      <c r="CQR3" s="9"/>
      <c r="CQS3" s="9"/>
      <c r="CQT3" s="9"/>
      <c r="CQU3" s="9"/>
      <c r="CQV3" s="9"/>
      <c r="CQW3" s="9"/>
      <c r="CQX3" s="9"/>
      <c r="CQY3" s="9"/>
      <c r="CQZ3" s="9"/>
      <c r="CRA3" s="9"/>
      <c r="CRB3" s="9"/>
      <c r="CRC3" s="9"/>
      <c r="CRD3" s="9"/>
      <c r="CRE3" s="9"/>
      <c r="CRF3" s="9"/>
      <c r="CRG3" s="9"/>
      <c r="CRH3" s="9"/>
      <c r="CRI3" s="9"/>
      <c r="CRJ3" s="9"/>
      <c r="CRK3" s="9"/>
      <c r="CRL3" s="9"/>
      <c r="CRM3" s="9"/>
      <c r="CRN3" s="9"/>
      <c r="CRO3" s="9"/>
      <c r="CRP3" s="9"/>
      <c r="CRQ3" s="9"/>
      <c r="CRR3" s="9"/>
      <c r="CRS3" s="9"/>
      <c r="CRT3" s="9"/>
      <c r="CRU3" s="9"/>
      <c r="CRV3" s="9"/>
      <c r="CRW3" s="9"/>
      <c r="CRX3" s="9"/>
      <c r="CRY3" s="9"/>
      <c r="CRZ3" s="9"/>
      <c r="CSA3" s="9"/>
      <c r="CSB3" s="9"/>
      <c r="CSC3" s="9"/>
      <c r="CSD3" s="9"/>
      <c r="CSE3" s="9"/>
      <c r="CSF3" s="9"/>
      <c r="CSG3" s="9"/>
      <c r="CSH3" s="9"/>
      <c r="CSI3" s="9"/>
      <c r="CSJ3" s="9"/>
      <c r="CSK3" s="9"/>
      <c r="CSL3" s="9"/>
      <c r="CSM3" s="9"/>
      <c r="CSN3" s="9"/>
      <c r="CSO3" s="9"/>
      <c r="CSP3" s="9"/>
      <c r="CSQ3" s="9"/>
      <c r="CSR3" s="9"/>
      <c r="CSS3" s="9"/>
      <c r="CST3" s="9"/>
      <c r="CSU3" s="9"/>
      <c r="CSV3" s="9"/>
      <c r="CSW3" s="9"/>
      <c r="CSX3" s="9"/>
      <c r="CSY3" s="9"/>
      <c r="CSZ3" s="9"/>
      <c r="CTA3" s="9"/>
      <c r="CTB3" s="9"/>
      <c r="CTC3" s="9"/>
      <c r="CTD3" s="9"/>
      <c r="CTE3" s="9"/>
      <c r="CTF3" s="9"/>
      <c r="CTG3" s="9"/>
      <c r="CTH3" s="9"/>
      <c r="CTI3" s="9"/>
      <c r="CTJ3" s="9"/>
      <c r="CTK3" s="9"/>
      <c r="CTL3" s="9"/>
      <c r="CTM3" s="9"/>
      <c r="CTN3" s="9"/>
      <c r="CTO3" s="9"/>
      <c r="CTP3" s="9"/>
      <c r="CTQ3" s="9"/>
      <c r="CTR3" s="9"/>
      <c r="CTS3" s="9"/>
      <c r="CTT3" s="9"/>
      <c r="CTU3" s="9"/>
      <c r="CTV3" s="9"/>
      <c r="CTW3" s="9"/>
      <c r="CTX3" s="9"/>
      <c r="CTY3" s="9"/>
      <c r="CTZ3" s="9"/>
      <c r="CUA3" s="9"/>
      <c r="CUB3" s="9"/>
      <c r="CUC3" s="9"/>
      <c r="CUD3" s="9"/>
      <c r="CUE3" s="9"/>
      <c r="CUF3" s="9"/>
      <c r="CUG3" s="9"/>
      <c r="CUH3" s="9"/>
      <c r="CUI3" s="9"/>
      <c r="CUJ3" s="9"/>
      <c r="CUK3" s="9"/>
      <c r="CUL3" s="9"/>
      <c r="CUM3" s="9"/>
      <c r="CUN3" s="9"/>
      <c r="CUO3" s="9"/>
      <c r="CUP3" s="9"/>
      <c r="CUQ3" s="9"/>
      <c r="CUR3" s="9"/>
      <c r="CUS3" s="9"/>
      <c r="CUT3" s="9"/>
      <c r="CUU3" s="9"/>
      <c r="CUV3" s="9"/>
      <c r="CUW3" s="9"/>
      <c r="CUX3" s="9"/>
      <c r="CUY3" s="9"/>
      <c r="CUZ3" s="9"/>
      <c r="CVA3" s="9"/>
      <c r="CVB3" s="9"/>
      <c r="CVC3" s="9"/>
      <c r="CVD3" s="9"/>
      <c r="CVE3" s="9"/>
      <c r="CVF3" s="9"/>
      <c r="CVG3" s="9"/>
      <c r="CVH3" s="9"/>
      <c r="CVI3" s="9"/>
      <c r="CVJ3" s="9"/>
      <c r="CVK3" s="9"/>
      <c r="CVL3" s="9"/>
      <c r="CVM3" s="9"/>
      <c r="CVN3" s="9"/>
      <c r="CVO3" s="9"/>
      <c r="CVP3" s="9"/>
      <c r="CVQ3" s="9"/>
      <c r="CVR3" s="9"/>
      <c r="CVS3" s="9"/>
      <c r="CVT3" s="9"/>
      <c r="CVU3" s="9"/>
      <c r="CVV3" s="9"/>
      <c r="CVW3" s="9"/>
      <c r="CVX3" s="9"/>
      <c r="CVY3" s="9"/>
      <c r="CVZ3" s="9"/>
      <c r="CWA3" s="9"/>
      <c r="CWB3" s="9"/>
      <c r="CWC3" s="9"/>
      <c r="CWD3" s="9"/>
      <c r="CWE3" s="9"/>
      <c r="CWF3" s="9"/>
      <c r="CWG3" s="9"/>
      <c r="CWH3" s="9"/>
      <c r="CWI3" s="9"/>
      <c r="CWJ3" s="9"/>
      <c r="CWK3" s="9"/>
      <c r="CWL3" s="9"/>
      <c r="CWM3" s="9"/>
      <c r="CWN3" s="9"/>
      <c r="CWO3" s="9"/>
      <c r="CWP3" s="9"/>
      <c r="CWQ3" s="9"/>
      <c r="CWR3" s="9"/>
      <c r="CWS3" s="9"/>
      <c r="CWT3" s="9"/>
      <c r="CWU3" s="9"/>
      <c r="CWV3" s="9"/>
      <c r="CWW3" s="9"/>
      <c r="CWX3" s="9"/>
      <c r="CWY3" s="9"/>
      <c r="CWZ3" s="9"/>
      <c r="CXA3" s="9"/>
      <c r="CXB3" s="9"/>
      <c r="CXC3" s="9"/>
      <c r="CXD3" s="9"/>
      <c r="CXE3" s="9"/>
      <c r="CXF3" s="9"/>
      <c r="CXG3" s="9"/>
      <c r="CXH3" s="9"/>
      <c r="CXI3" s="9"/>
      <c r="CXJ3" s="9"/>
      <c r="CXK3" s="9"/>
      <c r="CXL3" s="9"/>
      <c r="CXM3" s="9"/>
      <c r="CXN3" s="9"/>
      <c r="CXO3" s="9"/>
      <c r="CXP3" s="9"/>
      <c r="CXQ3" s="9"/>
      <c r="CXR3" s="9"/>
      <c r="CXS3" s="9"/>
      <c r="CXT3" s="9"/>
      <c r="CXU3" s="9"/>
      <c r="CXV3" s="9"/>
      <c r="CXW3" s="9"/>
      <c r="CXX3" s="9"/>
      <c r="CXY3" s="9"/>
      <c r="CXZ3" s="9"/>
      <c r="CYA3" s="9"/>
      <c r="CYB3" s="9"/>
      <c r="CYC3" s="9"/>
      <c r="CYD3" s="9"/>
      <c r="CYE3" s="9"/>
      <c r="CYF3" s="9"/>
      <c r="CYG3" s="9"/>
      <c r="CYH3" s="9"/>
      <c r="CYI3" s="9"/>
      <c r="CYJ3" s="9"/>
      <c r="CYK3" s="9"/>
      <c r="CYL3" s="9"/>
      <c r="CYM3" s="9"/>
      <c r="CYN3" s="9"/>
      <c r="CYO3" s="9"/>
      <c r="CYP3" s="9"/>
      <c r="CYQ3" s="9"/>
      <c r="CYR3" s="9"/>
      <c r="CYS3" s="9"/>
      <c r="CYT3" s="9"/>
      <c r="CYU3" s="9"/>
      <c r="CYV3" s="9"/>
      <c r="CYW3" s="9"/>
      <c r="CYX3" s="9"/>
      <c r="CYY3" s="9"/>
      <c r="CYZ3" s="9"/>
      <c r="CZA3" s="9"/>
      <c r="CZB3" s="9"/>
      <c r="CZC3" s="9"/>
      <c r="CZD3" s="9"/>
      <c r="CZE3" s="9"/>
      <c r="CZF3" s="9"/>
      <c r="CZG3" s="9"/>
      <c r="CZH3" s="9"/>
      <c r="CZI3" s="9"/>
      <c r="CZJ3" s="9"/>
      <c r="CZK3" s="9"/>
      <c r="CZL3" s="9"/>
      <c r="CZM3" s="9"/>
      <c r="CZN3" s="9"/>
      <c r="CZO3" s="9"/>
      <c r="CZP3" s="9"/>
      <c r="CZQ3" s="9"/>
      <c r="CZR3" s="9"/>
      <c r="CZS3" s="9"/>
      <c r="CZT3" s="9"/>
      <c r="CZU3" s="9"/>
      <c r="CZV3" s="9"/>
      <c r="CZW3" s="9"/>
      <c r="CZX3" s="9"/>
      <c r="CZY3" s="9"/>
      <c r="CZZ3" s="9"/>
      <c r="DAA3" s="9"/>
      <c r="DAB3" s="9"/>
      <c r="DAC3" s="9"/>
      <c r="DAD3" s="9"/>
      <c r="DAE3" s="9"/>
      <c r="DAF3" s="9"/>
      <c r="DAG3" s="9"/>
      <c r="DAH3" s="9"/>
      <c r="DAI3" s="9"/>
      <c r="DAJ3" s="9"/>
      <c r="DAK3" s="9"/>
      <c r="DAL3" s="9"/>
      <c r="DAM3" s="9"/>
      <c r="DAN3" s="9"/>
      <c r="DAO3" s="9"/>
      <c r="DAP3" s="9"/>
      <c r="DAQ3" s="9"/>
      <c r="DAR3" s="9"/>
      <c r="DAS3" s="9"/>
      <c r="DAT3" s="9"/>
      <c r="DAU3" s="9"/>
      <c r="DAV3" s="9"/>
      <c r="DAW3" s="9"/>
      <c r="DAX3" s="9"/>
      <c r="DAY3" s="9"/>
      <c r="DAZ3" s="9"/>
      <c r="DBA3" s="9"/>
      <c r="DBB3" s="9"/>
      <c r="DBC3" s="9"/>
      <c r="DBD3" s="9"/>
      <c r="DBE3" s="9"/>
      <c r="DBF3" s="9"/>
      <c r="DBG3" s="9"/>
      <c r="DBH3" s="9"/>
      <c r="DBI3" s="9"/>
      <c r="DBJ3" s="9"/>
      <c r="DBK3" s="9"/>
      <c r="DBL3" s="9"/>
      <c r="DBM3" s="9"/>
      <c r="DBN3" s="9"/>
      <c r="DBO3" s="9"/>
      <c r="DBP3" s="9"/>
      <c r="DBQ3" s="9"/>
      <c r="DBR3" s="9"/>
      <c r="DBS3" s="9"/>
      <c r="DBT3" s="9"/>
      <c r="DBU3" s="9"/>
      <c r="DBV3" s="9"/>
      <c r="DBW3" s="9"/>
      <c r="DBX3" s="9"/>
      <c r="DBY3" s="9"/>
      <c r="DBZ3" s="9"/>
      <c r="DCA3" s="9"/>
      <c r="DCB3" s="9"/>
      <c r="DCC3" s="9"/>
      <c r="DCD3" s="9"/>
      <c r="DCE3" s="9"/>
      <c r="DCF3" s="9"/>
      <c r="DCG3" s="9"/>
      <c r="DCH3" s="9"/>
      <c r="DCI3" s="9"/>
      <c r="DCJ3" s="9"/>
      <c r="DCK3" s="9"/>
      <c r="DCL3" s="9"/>
      <c r="DCM3" s="9"/>
      <c r="DCN3" s="9"/>
      <c r="DCO3" s="9"/>
      <c r="DCP3" s="9"/>
      <c r="DCQ3" s="9"/>
      <c r="DCR3" s="9"/>
      <c r="DCS3" s="9"/>
      <c r="DCT3" s="9"/>
      <c r="DCU3" s="9"/>
      <c r="DCV3" s="9"/>
      <c r="DCW3" s="9"/>
      <c r="DCX3" s="9"/>
      <c r="DCY3" s="9"/>
      <c r="DCZ3" s="9"/>
      <c r="DDA3" s="9"/>
      <c r="DDB3" s="9"/>
      <c r="DDC3" s="9"/>
      <c r="DDD3" s="9"/>
      <c r="DDE3" s="9"/>
      <c r="DDF3" s="9"/>
      <c r="DDG3" s="9"/>
      <c r="DDH3" s="9"/>
      <c r="DDI3" s="9"/>
      <c r="DDJ3" s="9"/>
      <c r="DDK3" s="9"/>
      <c r="DDL3" s="9"/>
      <c r="DDM3" s="9"/>
      <c r="DDN3" s="9"/>
      <c r="DDO3" s="9"/>
      <c r="DDP3" s="9"/>
      <c r="DDQ3" s="9"/>
      <c r="DDR3" s="9"/>
      <c r="DDS3" s="9"/>
      <c r="DDT3" s="9"/>
      <c r="DDU3" s="9"/>
      <c r="DDV3" s="9"/>
      <c r="DDW3" s="9"/>
      <c r="DDX3" s="9"/>
      <c r="DDY3" s="9"/>
      <c r="DDZ3" s="9"/>
      <c r="DEA3" s="9"/>
      <c r="DEB3" s="9"/>
      <c r="DEC3" s="9"/>
      <c r="DED3" s="9"/>
      <c r="DEE3" s="9"/>
      <c r="DEF3" s="9"/>
      <c r="DEG3" s="9"/>
      <c r="DEH3" s="9"/>
      <c r="DEI3" s="9"/>
      <c r="DEJ3" s="9"/>
      <c r="DEK3" s="9"/>
      <c r="DEL3" s="9"/>
      <c r="DEM3" s="9"/>
      <c r="DEN3" s="9"/>
      <c r="DEO3" s="9"/>
      <c r="DEP3" s="9"/>
      <c r="DEQ3" s="9"/>
      <c r="DER3" s="9"/>
      <c r="DES3" s="9"/>
      <c r="DET3" s="9"/>
      <c r="DEU3" s="9"/>
      <c r="DEV3" s="9"/>
      <c r="DEW3" s="9"/>
      <c r="DEX3" s="9"/>
      <c r="DEY3" s="9"/>
      <c r="DEZ3" s="9"/>
      <c r="DFA3" s="9"/>
      <c r="DFB3" s="9"/>
      <c r="DFC3" s="9"/>
      <c r="DFD3" s="9"/>
      <c r="DFE3" s="9"/>
      <c r="DFF3" s="9"/>
      <c r="DFG3" s="9"/>
      <c r="DFH3" s="9"/>
      <c r="DFI3" s="9"/>
      <c r="DFJ3" s="9"/>
      <c r="DFK3" s="9"/>
      <c r="DFL3" s="9"/>
      <c r="DFM3" s="9"/>
      <c r="DFN3" s="9"/>
      <c r="DFO3" s="9"/>
      <c r="DFP3" s="9"/>
      <c r="DFQ3" s="9"/>
      <c r="DFR3" s="9"/>
      <c r="DFS3" s="9"/>
      <c r="DFT3" s="9"/>
      <c r="DFU3" s="9"/>
      <c r="DFV3" s="9"/>
      <c r="DFW3" s="9"/>
      <c r="DFX3" s="9"/>
      <c r="DFY3" s="9"/>
      <c r="DFZ3" s="9"/>
      <c r="DGA3" s="9"/>
      <c r="DGB3" s="9"/>
      <c r="DGC3" s="9"/>
      <c r="DGD3" s="9"/>
      <c r="DGE3" s="9"/>
      <c r="DGF3" s="9"/>
      <c r="DGG3" s="9"/>
      <c r="DGH3" s="9"/>
      <c r="DGI3" s="9"/>
      <c r="DGJ3" s="9"/>
      <c r="DGK3" s="9"/>
      <c r="DGL3" s="9"/>
      <c r="DGM3" s="9"/>
      <c r="DGN3" s="9"/>
      <c r="DGO3" s="9"/>
      <c r="DGP3" s="9"/>
      <c r="DGQ3" s="9"/>
      <c r="DGR3" s="9"/>
      <c r="DGS3" s="9"/>
      <c r="DGT3" s="9"/>
      <c r="DGU3" s="9"/>
      <c r="DGV3" s="9"/>
      <c r="DGW3" s="9"/>
      <c r="DGX3" s="9"/>
      <c r="DGY3" s="9"/>
      <c r="DGZ3" s="9"/>
      <c r="DHA3" s="9"/>
      <c r="DHB3" s="9"/>
      <c r="DHC3" s="9"/>
      <c r="DHD3" s="9"/>
      <c r="DHE3" s="9"/>
      <c r="DHF3" s="9"/>
      <c r="DHG3" s="9"/>
      <c r="DHH3" s="9"/>
      <c r="DHI3" s="9"/>
      <c r="DHJ3" s="9"/>
      <c r="DHK3" s="9"/>
      <c r="DHL3" s="9"/>
      <c r="DHM3" s="9"/>
      <c r="DHN3" s="9"/>
      <c r="DHO3" s="9"/>
      <c r="DHP3" s="9"/>
      <c r="DHQ3" s="9"/>
      <c r="DHR3" s="9"/>
      <c r="DHS3" s="9"/>
      <c r="DHT3" s="9"/>
      <c r="DHU3" s="9"/>
      <c r="DHV3" s="9"/>
      <c r="DHW3" s="9"/>
      <c r="DHX3" s="9"/>
      <c r="DHY3" s="9"/>
      <c r="DHZ3" s="9"/>
      <c r="DIA3" s="9"/>
      <c r="DIB3" s="9"/>
      <c r="DIC3" s="9"/>
      <c r="DID3" s="9"/>
      <c r="DIE3" s="9"/>
      <c r="DIF3" s="9"/>
      <c r="DIG3" s="9"/>
      <c r="DIH3" s="9"/>
      <c r="DII3" s="9"/>
      <c r="DIJ3" s="9"/>
      <c r="DIK3" s="9"/>
      <c r="DIL3" s="9"/>
      <c r="DIM3" s="9"/>
      <c r="DIN3" s="9"/>
      <c r="DIO3" s="9"/>
      <c r="DIP3" s="9"/>
      <c r="DIQ3" s="9"/>
      <c r="DIR3" s="9"/>
      <c r="DIS3" s="9"/>
      <c r="DIT3" s="9"/>
      <c r="DIU3" s="9"/>
      <c r="DIV3" s="9"/>
      <c r="DIW3" s="9"/>
      <c r="DIX3" s="9"/>
      <c r="DIY3" s="9"/>
      <c r="DIZ3" s="9"/>
      <c r="DJA3" s="9"/>
      <c r="DJB3" s="9"/>
      <c r="DJC3" s="9"/>
      <c r="DJD3" s="9"/>
      <c r="DJE3" s="9"/>
      <c r="DJF3" s="9"/>
      <c r="DJG3" s="9"/>
      <c r="DJH3" s="9"/>
      <c r="DJI3" s="9"/>
      <c r="DJJ3" s="9"/>
      <c r="DJK3" s="9"/>
      <c r="DJL3" s="9"/>
      <c r="DJM3" s="9"/>
      <c r="DJN3" s="9"/>
      <c r="DJO3" s="9"/>
      <c r="DJP3" s="9"/>
      <c r="DJQ3" s="9"/>
      <c r="DJR3" s="9"/>
      <c r="DJS3" s="9"/>
      <c r="DJT3" s="9"/>
      <c r="DJU3" s="9"/>
      <c r="DJV3" s="9"/>
      <c r="DJW3" s="9"/>
      <c r="DJX3" s="9"/>
      <c r="DJY3" s="9"/>
      <c r="DJZ3" s="9"/>
      <c r="DKA3" s="9"/>
      <c r="DKB3" s="9"/>
      <c r="DKC3" s="9"/>
      <c r="DKD3" s="9"/>
      <c r="DKE3" s="9"/>
      <c r="DKF3" s="9"/>
      <c r="DKG3" s="9"/>
      <c r="DKH3" s="9"/>
      <c r="DKI3" s="9"/>
      <c r="DKJ3" s="9"/>
      <c r="DKK3" s="9"/>
      <c r="DKL3" s="9"/>
      <c r="DKM3" s="9"/>
      <c r="DKN3" s="9"/>
      <c r="DKO3" s="9"/>
      <c r="DKP3" s="9"/>
      <c r="DKQ3" s="9"/>
      <c r="DKR3" s="9"/>
      <c r="DKS3" s="9"/>
      <c r="DKT3" s="9"/>
      <c r="DKU3" s="9"/>
      <c r="DKV3" s="9"/>
      <c r="DKW3" s="9"/>
      <c r="DKX3" s="9"/>
      <c r="DKY3" s="9"/>
      <c r="DKZ3" s="9"/>
      <c r="DLA3" s="9"/>
      <c r="DLB3" s="9"/>
      <c r="DLC3" s="9"/>
      <c r="DLD3" s="9"/>
      <c r="DLE3" s="9"/>
      <c r="DLF3" s="9"/>
      <c r="DLG3" s="9"/>
      <c r="DLH3" s="9"/>
      <c r="DLI3" s="9"/>
      <c r="DLJ3" s="9"/>
      <c r="DLK3" s="9"/>
      <c r="DLL3" s="9"/>
      <c r="DLM3" s="9"/>
      <c r="DLN3" s="9"/>
      <c r="DLO3" s="9"/>
      <c r="DLP3" s="9"/>
      <c r="DLQ3" s="9"/>
      <c r="DLR3" s="9"/>
      <c r="DLS3" s="9"/>
      <c r="DLT3" s="9"/>
      <c r="DLU3" s="9"/>
      <c r="DLV3" s="9"/>
      <c r="DLW3" s="9"/>
      <c r="DLX3" s="9"/>
      <c r="DLY3" s="9"/>
      <c r="DLZ3" s="9"/>
      <c r="DMA3" s="9"/>
      <c r="DMB3" s="9"/>
      <c r="DMC3" s="9"/>
      <c r="DMD3" s="9"/>
      <c r="DME3" s="9"/>
      <c r="DMF3" s="9"/>
      <c r="DMG3" s="9"/>
      <c r="DMH3" s="9"/>
      <c r="DMI3" s="9"/>
      <c r="DMJ3" s="9"/>
      <c r="DMK3" s="9"/>
      <c r="DML3" s="9"/>
      <c r="DMM3" s="9"/>
      <c r="DMN3" s="9"/>
      <c r="DMO3" s="9"/>
      <c r="DMP3" s="9"/>
      <c r="DMQ3" s="9"/>
      <c r="DMR3" s="9"/>
      <c r="DMS3" s="9"/>
      <c r="DMT3" s="9"/>
      <c r="DMU3" s="9"/>
      <c r="DMV3" s="9"/>
      <c r="DMW3" s="9"/>
      <c r="DMX3" s="9"/>
      <c r="DMY3" s="9"/>
      <c r="DMZ3" s="9"/>
      <c r="DNA3" s="9"/>
      <c r="DNB3" s="9"/>
      <c r="DNC3" s="9"/>
      <c r="DND3" s="9"/>
      <c r="DNE3" s="9"/>
      <c r="DNF3" s="9"/>
      <c r="DNG3" s="9"/>
      <c r="DNH3" s="9"/>
      <c r="DNI3" s="9"/>
      <c r="DNJ3" s="9"/>
      <c r="DNK3" s="9"/>
      <c r="DNL3" s="9"/>
      <c r="DNM3" s="9"/>
      <c r="DNN3" s="9"/>
      <c r="DNO3" s="9"/>
      <c r="DNP3" s="9"/>
      <c r="DNQ3" s="9"/>
      <c r="DNR3" s="9"/>
      <c r="DNS3" s="9"/>
      <c r="DNT3" s="9"/>
      <c r="DNU3" s="9"/>
      <c r="DNV3" s="9"/>
      <c r="DNW3" s="9"/>
      <c r="DNX3" s="9"/>
      <c r="DNY3" s="9"/>
      <c r="DNZ3" s="9"/>
      <c r="DOA3" s="9"/>
      <c r="DOB3" s="9"/>
      <c r="DOC3" s="9"/>
      <c r="DOD3" s="9"/>
      <c r="DOE3" s="9"/>
      <c r="DOF3" s="9"/>
      <c r="DOG3" s="9"/>
      <c r="DOH3" s="9"/>
      <c r="DOI3" s="9"/>
      <c r="DOJ3" s="9"/>
      <c r="DOK3" s="9"/>
      <c r="DOL3" s="9"/>
      <c r="DOM3" s="9"/>
      <c r="DON3" s="9"/>
      <c r="DOO3" s="9"/>
      <c r="DOP3" s="9"/>
      <c r="DOQ3" s="9"/>
      <c r="DOR3" s="9"/>
      <c r="DOS3" s="9"/>
      <c r="DOT3" s="9"/>
      <c r="DOU3" s="9"/>
      <c r="DOV3" s="9"/>
      <c r="DOW3" s="9"/>
      <c r="DOX3" s="9"/>
      <c r="DOY3" s="9"/>
      <c r="DOZ3" s="9"/>
      <c r="DPA3" s="9"/>
      <c r="DPB3" s="9"/>
      <c r="DPC3" s="9"/>
      <c r="DPD3" s="9"/>
      <c r="DPE3" s="9"/>
      <c r="DPF3" s="9"/>
      <c r="DPG3" s="9"/>
      <c r="DPH3" s="9"/>
      <c r="DPI3" s="9"/>
      <c r="DPJ3" s="9"/>
      <c r="DPK3" s="9"/>
      <c r="DPL3" s="9"/>
      <c r="DPM3" s="9"/>
      <c r="DPN3" s="9"/>
      <c r="DPO3" s="9"/>
      <c r="DPP3" s="9"/>
      <c r="DPQ3" s="9"/>
      <c r="DPR3" s="9"/>
      <c r="DPS3" s="9"/>
      <c r="DPT3" s="9"/>
      <c r="DPU3" s="9"/>
      <c r="DPV3" s="9"/>
      <c r="DPW3" s="9"/>
      <c r="DPX3" s="9"/>
      <c r="DPY3" s="9"/>
      <c r="DPZ3" s="9"/>
      <c r="DQA3" s="9"/>
      <c r="DQB3" s="9"/>
      <c r="DQC3" s="9"/>
      <c r="DQD3" s="9"/>
      <c r="DQE3" s="9"/>
      <c r="DQF3" s="9"/>
      <c r="DQG3" s="9"/>
      <c r="DQH3" s="9"/>
      <c r="DQI3" s="9"/>
      <c r="DQJ3" s="9"/>
      <c r="DQK3" s="9"/>
      <c r="DQL3" s="9"/>
      <c r="DQM3" s="9"/>
      <c r="DQN3" s="9"/>
      <c r="DQO3" s="9"/>
      <c r="DQP3" s="9"/>
      <c r="DQQ3" s="9"/>
      <c r="DQR3" s="9"/>
      <c r="DQS3" s="9"/>
      <c r="DQT3" s="9"/>
      <c r="DQU3" s="9"/>
      <c r="DQV3" s="9"/>
      <c r="DQW3" s="9"/>
      <c r="DQX3" s="9"/>
      <c r="DQY3" s="9"/>
      <c r="DQZ3" s="9"/>
      <c r="DRA3" s="9"/>
      <c r="DRB3" s="9"/>
      <c r="DRC3" s="9"/>
      <c r="DRD3" s="9"/>
      <c r="DRE3" s="9"/>
      <c r="DRF3" s="9"/>
      <c r="DRG3" s="9"/>
      <c r="DRH3" s="9"/>
      <c r="DRI3" s="9"/>
      <c r="DRJ3" s="9"/>
      <c r="DRK3" s="9"/>
      <c r="DRL3" s="9"/>
      <c r="DRM3" s="9"/>
      <c r="DRN3" s="9"/>
      <c r="DRO3" s="9"/>
      <c r="DRP3" s="9"/>
      <c r="DRQ3" s="9"/>
      <c r="DRR3" s="9"/>
      <c r="DRS3" s="9"/>
      <c r="DRT3" s="9"/>
      <c r="DRU3" s="9"/>
      <c r="DRV3" s="9"/>
      <c r="DRW3" s="9"/>
      <c r="DRX3" s="9"/>
      <c r="DRY3" s="9"/>
      <c r="DRZ3" s="9"/>
      <c r="DSA3" s="9"/>
      <c r="DSB3" s="9"/>
      <c r="DSC3" s="9"/>
      <c r="DSD3" s="9"/>
      <c r="DSE3" s="9"/>
      <c r="DSF3" s="9"/>
      <c r="DSG3" s="9"/>
      <c r="DSH3" s="9"/>
      <c r="DSI3" s="9"/>
      <c r="DSJ3" s="9"/>
      <c r="DSK3" s="9"/>
      <c r="DSL3" s="9"/>
      <c r="DSM3" s="9"/>
      <c r="DSN3" s="9"/>
      <c r="DSO3" s="9"/>
      <c r="DSP3" s="9"/>
      <c r="DSQ3" s="9"/>
      <c r="DSR3" s="9"/>
      <c r="DSS3" s="9"/>
      <c r="DST3" s="9"/>
      <c r="DSU3" s="9"/>
      <c r="DSV3" s="9"/>
      <c r="DSW3" s="9"/>
      <c r="DSX3" s="9"/>
      <c r="DSY3" s="9"/>
      <c r="DSZ3" s="9"/>
      <c r="DTA3" s="9"/>
      <c r="DTB3" s="9"/>
      <c r="DTC3" s="9"/>
      <c r="DTD3" s="9"/>
      <c r="DTE3" s="9"/>
      <c r="DTF3" s="9"/>
      <c r="DTG3" s="9"/>
      <c r="DTH3" s="9"/>
      <c r="DTI3" s="9"/>
      <c r="DTJ3" s="9"/>
      <c r="DTK3" s="9"/>
      <c r="DTL3" s="9"/>
      <c r="DTM3" s="9"/>
      <c r="DTN3" s="9"/>
      <c r="DTO3" s="9"/>
      <c r="DTP3" s="9"/>
      <c r="DTQ3" s="9"/>
      <c r="DTR3" s="9"/>
      <c r="DTS3" s="9"/>
      <c r="DTT3" s="9"/>
      <c r="DTU3" s="9"/>
      <c r="DTV3" s="9"/>
      <c r="DTW3" s="9"/>
      <c r="DTX3" s="9"/>
      <c r="DTY3" s="9"/>
      <c r="DTZ3" s="9"/>
      <c r="DUA3" s="9"/>
      <c r="DUB3" s="9"/>
      <c r="DUC3" s="9"/>
      <c r="DUD3" s="9"/>
      <c r="DUE3" s="9"/>
      <c r="DUF3" s="9"/>
      <c r="DUG3" s="9"/>
      <c r="DUH3" s="9"/>
      <c r="DUI3" s="9"/>
      <c r="DUJ3" s="9"/>
      <c r="DUK3" s="9"/>
      <c r="DUL3" s="9"/>
      <c r="DUM3" s="9"/>
      <c r="DUN3" s="9"/>
      <c r="DUO3" s="9"/>
      <c r="DUP3" s="9"/>
      <c r="DUQ3" s="9"/>
      <c r="DUR3" s="9"/>
      <c r="DUS3" s="9"/>
      <c r="DUT3" s="9"/>
      <c r="DUU3" s="9"/>
      <c r="DUV3" s="9"/>
      <c r="DUW3" s="9"/>
      <c r="DUX3" s="9"/>
      <c r="DUY3" s="9"/>
      <c r="DUZ3" s="9"/>
      <c r="DVA3" s="9"/>
      <c r="DVB3" s="9"/>
      <c r="DVC3" s="9"/>
      <c r="DVD3" s="9"/>
      <c r="DVE3" s="9"/>
      <c r="DVF3" s="9"/>
      <c r="DVG3" s="9"/>
      <c r="DVH3" s="9"/>
      <c r="DVI3" s="9"/>
      <c r="DVJ3" s="9"/>
      <c r="DVK3" s="9"/>
      <c r="DVL3" s="9"/>
      <c r="DVM3" s="9"/>
      <c r="DVN3" s="9"/>
      <c r="DVO3" s="9"/>
      <c r="DVP3" s="9"/>
      <c r="DVQ3" s="9"/>
      <c r="DVR3" s="9"/>
      <c r="DVS3" s="9"/>
      <c r="DVT3" s="9"/>
      <c r="DVU3" s="9"/>
      <c r="DVV3" s="9"/>
      <c r="DVW3" s="9"/>
      <c r="DVX3" s="9"/>
      <c r="DVY3" s="9"/>
      <c r="DVZ3" s="9"/>
      <c r="DWA3" s="9"/>
      <c r="DWB3" s="9"/>
      <c r="DWC3" s="9"/>
      <c r="DWD3" s="9"/>
      <c r="DWE3" s="9"/>
      <c r="DWF3" s="9"/>
      <c r="DWG3" s="9"/>
      <c r="DWH3" s="9"/>
      <c r="DWI3" s="9"/>
      <c r="DWJ3" s="9"/>
      <c r="DWK3" s="9"/>
      <c r="DWL3" s="9"/>
      <c r="DWM3" s="9"/>
      <c r="DWN3" s="9"/>
      <c r="DWO3" s="9"/>
      <c r="DWP3" s="9"/>
      <c r="DWQ3" s="9"/>
      <c r="DWR3" s="9"/>
      <c r="DWS3" s="9"/>
      <c r="DWT3" s="9"/>
      <c r="DWU3" s="9"/>
      <c r="DWV3" s="9"/>
      <c r="DWW3" s="9"/>
      <c r="DWX3" s="9"/>
      <c r="DWY3" s="9"/>
      <c r="DWZ3" s="9"/>
      <c r="DXA3" s="9"/>
      <c r="DXB3" s="9"/>
      <c r="DXC3" s="9"/>
      <c r="DXD3" s="9"/>
      <c r="DXE3" s="9"/>
      <c r="DXF3" s="9"/>
      <c r="DXG3" s="9"/>
      <c r="DXH3" s="9"/>
      <c r="DXI3" s="9"/>
      <c r="DXJ3" s="9"/>
      <c r="DXK3" s="9"/>
      <c r="DXL3" s="9"/>
      <c r="DXM3" s="9"/>
      <c r="DXN3" s="9"/>
      <c r="DXO3" s="9"/>
      <c r="DXP3" s="9"/>
      <c r="DXQ3" s="9"/>
      <c r="DXR3" s="9"/>
      <c r="DXS3" s="9"/>
      <c r="DXT3" s="9"/>
      <c r="DXU3" s="9"/>
      <c r="DXV3" s="9"/>
      <c r="DXW3" s="9"/>
      <c r="DXX3" s="9"/>
      <c r="DXY3" s="9"/>
      <c r="DXZ3" s="9"/>
      <c r="DYA3" s="9"/>
      <c r="DYB3" s="9"/>
      <c r="DYC3" s="9"/>
      <c r="DYD3" s="9"/>
      <c r="DYE3" s="9"/>
      <c r="DYF3" s="9"/>
      <c r="DYG3" s="9"/>
      <c r="DYH3" s="9"/>
      <c r="DYI3" s="9"/>
      <c r="DYJ3" s="9"/>
      <c r="DYK3" s="9"/>
      <c r="DYL3" s="9"/>
      <c r="DYM3" s="9"/>
      <c r="DYN3" s="9"/>
      <c r="DYO3" s="9"/>
      <c r="DYP3" s="9"/>
      <c r="DYQ3" s="9"/>
      <c r="DYR3" s="9"/>
      <c r="DYS3" s="9"/>
      <c r="DYT3" s="9"/>
      <c r="DYU3" s="9"/>
      <c r="DYV3" s="9"/>
      <c r="DYW3" s="9"/>
      <c r="DYX3" s="9"/>
      <c r="DYY3" s="9"/>
      <c r="DYZ3" s="9"/>
      <c r="DZA3" s="9"/>
      <c r="DZB3" s="9"/>
      <c r="DZC3" s="9"/>
      <c r="DZD3" s="9"/>
      <c r="DZE3" s="9"/>
      <c r="DZF3" s="9"/>
      <c r="DZG3" s="9"/>
      <c r="DZH3" s="9"/>
      <c r="DZI3" s="9"/>
      <c r="DZJ3" s="9"/>
      <c r="DZK3" s="9"/>
      <c r="DZL3" s="9"/>
      <c r="DZM3" s="9"/>
      <c r="DZN3" s="9"/>
      <c r="DZO3" s="9"/>
      <c r="DZP3" s="9"/>
      <c r="DZQ3" s="9"/>
      <c r="DZR3" s="9"/>
      <c r="DZS3" s="9"/>
      <c r="DZT3" s="9"/>
      <c r="DZU3" s="9"/>
      <c r="DZV3" s="9"/>
      <c r="DZW3" s="9"/>
      <c r="DZX3" s="9"/>
      <c r="DZY3" s="9"/>
      <c r="DZZ3" s="9"/>
      <c r="EAA3" s="9"/>
      <c r="EAB3" s="9"/>
      <c r="EAC3" s="9"/>
      <c r="EAD3" s="9"/>
      <c r="EAE3" s="9"/>
      <c r="EAF3" s="9"/>
      <c r="EAG3" s="9"/>
      <c r="EAH3" s="9"/>
      <c r="EAI3" s="9"/>
      <c r="EAJ3" s="9"/>
      <c r="EAK3" s="9"/>
      <c r="EAL3" s="9"/>
      <c r="EAM3" s="9"/>
      <c r="EAN3" s="9"/>
      <c r="EAO3" s="9"/>
      <c r="EAP3" s="9"/>
      <c r="EAQ3" s="9"/>
      <c r="EAR3" s="9"/>
      <c r="EAS3" s="9"/>
      <c r="EAT3" s="9"/>
      <c r="EAU3" s="9"/>
      <c r="EAV3" s="9"/>
      <c r="EAW3" s="9"/>
      <c r="EAX3" s="9"/>
      <c r="EAY3" s="9"/>
      <c r="EAZ3" s="9"/>
      <c r="EBA3" s="9"/>
      <c r="EBB3" s="9"/>
      <c r="EBC3" s="9"/>
      <c r="EBD3" s="9"/>
      <c r="EBE3" s="9"/>
      <c r="EBF3" s="9"/>
      <c r="EBG3" s="9"/>
      <c r="EBH3" s="9"/>
      <c r="EBI3" s="9"/>
      <c r="EBJ3" s="9"/>
      <c r="EBK3" s="9"/>
      <c r="EBL3" s="9"/>
      <c r="EBM3" s="9"/>
      <c r="EBN3" s="9"/>
      <c r="EBO3" s="9"/>
      <c r="EBP3" s="9"/>
      <c r="EBQ3" s="9"/>
      <c r="EBR3" s="9"/>
      <c r="EBS3" s="9"/>
      <c r="EBT3" s="9"/>
      <c r="EBU3" s="9"/>
      <c r="EBV3" s="9"/>
      <c r="EBW3" s="9"/>
      <c r="EBX3" s="9"/>
      <c r="EBY3" s="9"/>
      <c r="EBZ3" s="9"/>
      <c r="ECA3" s="9"/>
      <c r="ECB3" s="9"/>
      <c r="ECC3" s="9"/>
      <c r="ECD3" s="9"/>
      <c r="ECE3" s="9"/>
      <c r="ECF3" s="9"/>
      <c r="ECG3" s="9"/>
      <c r="ECH3" s="9"/>
      <c r="ECI3" s="9"/>
      <c r="ECJ3" s="9"/>
      <c r="ECK3" s="9"/>
      <c r="ECL3" s="9"/>
      <c r="ECM3" s="9"/>
      <c r="ECN3" s="9"/>
      <c r="ECO3" s="9"/>
      <c r="ECP3" s="9"/>
      <c r="ECQ3" s="9"/>
      <c r="ECR3" s="9"/>
      <c r="ECS3" s="9"/>
      <c r="ECT3" s="9"/>
      <c r="ECU3" s="9"/>
      <c r="ECV3" s="9"/>
      <c r="ECW3" s="9"/>
      <c r="ECX3" s="9"/>
      <c r="ECY3" s="9"/>
      <c r="ECZ3" s="9"/>
      <c r="EDA3" s="9"/>
      <c r="EDB3" s="9"/>
      <c r="EDC3" s="9"/>
      <c r="EDD3" s="9"/>
      <c r="EDE3" s="9"/>
      <c r="EDF3" s="9"/>
      <c r="EDG3" s="9"/>
      <c r="EDH3" s="9"/>
      <c r="EDI3" s="9"/>
      <c r="EDJ3" s="9"/>
      <c r="EDK3" s="9"/>
      <c r="EDL3" s="9"/>
      <c r="EDM3" s="9"/>
      <c r="EDN3" s="9"/>
      <c r="EDO3" s="9"/>
      <c r="EDP3" s="9"/>
      <c r="EDQ3" s="9"/>
      <c r="EDR3" s="9"/>
      <c r="EDS3" s="9"/>
      <c r="EDT3" s="9"/>
      <c r="EDU3" s="9"/>
      <c r="EDV3" s="9"/>
      <c r="EDW3" s="9"/>
      <c r="EDX3" s="9"/>
      <c r="EDY3" s="9"/>
      <c r="EDZ3" s="9"/>
      <c r="EEA3" s="9"/>
      <c r="EEB3" s="9"/>
      <c r="EEC3" s="9"/>
      <c r="EED3" s="9"/>
      <c r="EEE3" s="9"/>
      <c r="EEF3" s="9"/>
      <c r="EEG3" s="9"/>
      <c r="EEH3" s="9"/>
      <c r="EEI3" s="9"/>
      <c r="EEJ3" s="9"/>
      <c r="EEK3" s="9"/>
      <c r="EEL3" s="9"/>
      <c r="EEM3" s="9"/>
      <c r="EEN3" s="9"/>
      <c r="EEO3" s="9"/>
      <c r="EEP3" s="9"/>
      <c r="EEQ3" s="9"/>
      <c r="EER3" s="9"/>
      <c r="EES3" s="9"/>
      <c r="EET3" s="9"/>
      <c r="EEU3" s="9"/>
      <c r="EEV3" s="9"/>
      <c r="EEW3" s="9"/>
      <c r="EEX3" s="9"/>
      <c r="EEY3" s="9"/>
      <c r="EEZ3" s="9"/>
      <c r="EFA3" s="9"/>
      <c r="EFB3" s="9"/>
      <c r="EFC3" s="9"/>
      <c r="EFD3" s="9"/>
      <c r="EFE3" s="9"/>
      <c r="EFF3" s="9"/>
      <c r="EFG3" s="9"/>
      <c r="EFH3" s="9"/>
      <c r="EFI3" s="9"/>
      <c r="EFJ3" s="9"/>
      <c r="EFK3" s="9"/>
      <c r="EFL3" s="9"/>
      <c r="EFM3" s="9"/>
      <c r="EFN3" s="9"/>
      <c r="EFO3" s="9"/>
      <c r="EFP3" s="9"/>
      <c r="EFQ3" s="9"/>
      <c r="EFR3" s="9"/>
      <c r="EFS3" s="9"/>
      <c r="EFT3" s="9"/>
      <c r="EFU3" s="9"/>
      <c r="EFV3" s="9"/>
      <c r="EFW3" s="9"/>
      <c r="EFX3" s="9"/>
      <c r="EFY3" s="9"/>
      <c r="EFZ3" s="9"/>
      <c r="EGA3" s="9"/>
      <c r="EGB3" s="9"/>
      <c r="EGC3" s="9"/>
      <c r="EGD3" s="9"/>
      <c r="EGE3" s="9"/>
      <c r="EGF3" s="9"/>
      <c r="EGG3" s="9"/>
      <c r="EGH3" s="9"/>
      <c r="EGI3" s="9"/>
      <c r="EGJ3" s="9"/>
      <c r="EGK3" s="9"/>
      <c r="EGL3" s="9"/>
      <c r="EGM3" s="9"/>
      <c r="EGN3" s="9"/>
      <c r="EGO3" s="9"/>
      <c r="EGP3" s="9"/>
      <c r="EGQ3" s="9"/>
      <c r="EGR3" s="9"/>
      <c r="EGS3" s="9"/>
      <c r="EGT3" s="9"/>
      <c r="EGU3" s="9"/>
      <c r="EGV3" s="9"/>
      <c r="EGW3" s="9"/>
      <c r="EGX3" s="9"/>
      <c r="EGY3" s="9"/>
      <c r="EGZ3" s="9"/>
      <c r="EHA3" s="9"/>
      <c r="EHB3" s="9"/>
      <c r="EHC3" s="9"/>
      <c r="EHD3" s="9"/>
      <c r="EHE3" s="9"/>
      <c r="EHF3" s="9"/>
      <c r="EHG3" s="9"/>
      <c r="EHH3" s="9"/>
      <c r="EHI3" s="9"/>
      <c r="EHJ3" s="9"/>
      <c r="EHK3" s="9"/>
      <c r="EHL3" s="9"/>
      <c r="EHM3" s="9"/>
      <c r="EHN3" s="9"/>
      <c r="EHO3" s="9"/>
      <c r="EHP3" s="9"/>
      <c r="EHQ3" s="9"/>
      <c r="EHR3" s="9"/>
      <c r="EHS3" s="9"/>
      <c r="EHT3" s="9"/>
      <c r="EHU3" s="9"/>
      <c r="EHV3" s="9"/>
      <c r="EHW3" s="9"/>
      <c r="EHX3" s="9"/>
      <c r="EHY3" s="9"/>
      <c r="EHZ3" s="9"/>
      <c r="EIA3" s="9"/>
      <c r="EIB3" s="9"/>
      <c r="EIC3" s="9"/>
      <c r="EID3" s="9"/>
      <c r="EIE3" s="9"/>
      <c r="EIF3" s="9"/>
      <c r="EIG3" s="9"/>
      <c r="EIH3" s="9"/>
      <c r="EII3" s="9"/>
      <c r="EIJ3" s="9"/>
      <c r="EIK3" s="9"/>
      <c r="EIL3" s="9"/>
      <c r="EIM3" s="9"/>
      <c r="EIN3" s="9"/>
      <c r="EIO3" s="9"/>
      <c r="EIP3" s="9"/>
      <c r="EIQ3" s="9"/>
      <c r="EIR3" s="9"/>
      <c r="EIS3" s="9"/>
      <c r="EIT3" s="9"/>
      <c r="EIU3" s="9"/>
      <c r="EIV3" s="9"/>
      <c r="EIW3" s="9"/>
      <c r="EIX3" s="9"/>
      <c r="EIY3" s="9"/>
      <c r="EIZ3" s="9"/>
      <c r="EJA3" s="9"/>
      <c r="EJB3" s="9"/>
      <c r="EJC3" s="9"/>
      <c r="EJD3" s="9"/>
      <c r="EJE3" s="9"/>
      <c r="EJF3" s="9"/>
      <c r="EJG3" s="9"/>
      <c r="EJH3" s="9"/>
      <c r="EJI3" s="9"/>
      <c r="EJJ3" s="9"/>
      <c r="EJK3" s="9"/>
      <c r="EJL3" s="9"/>
      <c r="EJM3" s="9"/>
      <c r="EJN3" s="9"/>
      <c r="EJO3" s="9"/>
      <c r="EJP3" s="9"/>
      <c r="EJQ3" s="9"/>
      <c r="EJR3" s="9"/>
      <c r="EJS3" s="9"/>
      <c r="EJT3" s="9"/>
      <c r="EJU3" s="9"/>
      <c r="EJV3" s="9"/>
      <c r="EJW3" s="9"/>
      <c r="EJX3" s="9"/>
      <c r="EJY3" s="9"/>
      <c r="EJZ3" s="9"/>
      <c r="EKA3" s="9"/>
      <c r="EKB3" s="9"/>
      <c r="EKC3" s="9"/>
      <c r="EKD3" s="9"/>
      <c r="EKE3" s="9"/>
      <c r="EKF3" s="9"/>
      <c r="EKG3" s="9"/>
      <c r="EKH3" s="9"/>
      <c r="EKI3" s="9"/>
      <c r="EKJ3" s="9"/>
      <c r="EKK3" s="9"/>
      <c r="EKL3" s="9"/>
      <c r="EKM3" s="9"/>
      <c r="EKN3" s="9"/>
      <c r="EKO3" s="9"/>
      <c r="EKP3" s="9"/>
      <c r="EKQ3" s="9"/>
      <c r="EKR3" s="9"/>
      <c r="EKS3" s="9"/>
      <c r="EKT3" s="9"/>
      <c r="EKU3" s="9"/>
      <c r="EKV3" s="9"/>
      <c r="EKW3" s="9"/>
      <c r="EKX3" s="9"/>
      <c r="EKY3" s="9"/>
      <c r="EKZ3" s="9"/>
      <c r="ELA3" s="9"/>
      <c r="ELB3" s="9"/>
      <c r="ELC3" s="9"/>
      <c r="ELD3" s="9"/>
      <c r="ELE3" s="9"/>
      <c r="ELF3" s="9"/>
      <c r="ELG3" s="9"/>
      <c r="ELH3" s="9"/>
      <c r="ELI3" s="9"/>
      <c r="ELJ3" s="9"/>
      <c r="ELK3" s="9"/>
      <c r="ELL3" s="9"/>
      <c r="ELM3" s="9"/>
      <c r="ELN3" s="9"/>
      <c r="ELO3" s="9"/>
      <c r="ELP3" s="9"/>
      <c r="ELQ3" s="9"/>
      <c r="ELR3" s="9"/>
      <c r="ELS3" s="9"/>
      <c r="ELT3" s="9"/>
      <c r="ELU3" s="9"/>
      <c r="ELV3" s="9"/>
      <c r="ELW3" s="9"/>
      <c r="ELX3" s="9"/>
      <c r="ELY3" s="9"/>
      <c r="ELZ3" s="9"/>
      <c r="EMA3" s="9"/>
      <c r="EMB3" s="9"/>
      <c r="EMC3" s="9"/>
      <c r="EMD3" s="9"/>
      <c r="EME3" s="9"/>
      <c r="EMF3" s="9"/>
      <c r="EMG3" s="9"/>
      <c r="EMH3" s="9"/>
      <c r="EMI3" s="9"/>
      <c r="EMJ3" s="9"/>
      <c r="EMK3" s="9"/>
      <c r="EML3" s="9"/>
      <c r="EMM3" s="9"/>
      <c r="EMN3" s="9"/>
      <c r="EMO3" s="9"/>
      <c r="EMP3" s="9"/>
      <c r="EMQ3" s="9"/>
      <c r="EMR3" s="9"/>
      <c r="EMS3" s="9"/>
      <c r="EMT3" s="9"/>
      <c r="EMU3" s="9"/>
      <c r="EMV3" s="9"/>
      <c r="EMW3" s="9"/>
      <c r="EMX3" s="9"/>
      <c r="EMY3" s="9"/>
      <c r="EMZ3" s="9"/>
      <c r="ENA3" s="9"/>
      <c r="ENB3" s="9"/>
      <c r="ENC3" s="9"/>
      <c r="END3" s="9"/>
      <c r="ENE3" s="9"/>
      <c r="ENF3" s="9"/>
      <c r="ENG3" s="9"/>
      <c r="ENH3" s="9"/>
      <c r="ENI3" s="9"/>
      <c r="ENJ3" s="9"/>
      <c r="ENK3" s="9"/>
      <c r="ENL3" s="9"/>
      <c r="ENM3" s="9"/>
      <c r="ENN3" s="9"/>
      <c r="ENO3" s="9"/>
      <c r="ENP3" s="9"/>
      <c r="ENQ3" s="9"/>
      <c r="ENR3" s="9"/>
      <c r="ENS3" s="9"/>
      <c r="ENT3" s="9"/>
      <c r="ENU3" s="9"/>
      <c r="ENV3" s="9"/>
      <c r="ENW3" s="9"/>
      <c r="ENX3" s="9"/>
      <c r="ENY3" s="9"/>
      <c r="ENZ3" s="9"/>
      <c r="EOA3" s="9"/>
      <c r="EOB3" s="9"/>
      <c r="EOC3" s="9"/>
      <c r="EOD3" s="9"/>
      <c r="EOE3" s="9"/>
      <c r="EOF3" s="9"/>
      <c r="EOG3" s="9"/>
      <c r="EOH3" s="9"/>
      <c r="EOI3" s="9"/>
      <c r="EOJ3" s="9"/>
      <c r="EOK3" s="9"/>
      <c r="EOL3" s="9"/>
      <c r="EOM3" s="9"/>
      <c r="EON3" s="9"/>
      <c r="EOO3" s="9"/>
      <c r="EOP3" s="9"/>
      <c r="EOQ3" s="9"/>
      <c r="EOR3" s="9"/>
      <c r="EOS3" s="9"/>
      <c r="EOT3" s="9"/>
      <c r="EOU3" s="9"/>
      <c r="EOV3" s="9"/>
      <c r="EOW3" s="9"/>
      <c r="EOX3" s="9"/>
      <c r="EOY3" s="9"/>
      <c r="EOZ3" s="9"/>
      <c r="EPA3" s="9"/>
      <c r="EPB3" s="9"/>
      <c r="EPC3" s="9"/>
      <c r="EPD3" s="9"/>
      <c r="EPE3" s="9"/>
      <c r="EPF3" s="9"/>
      <c r="EPG3" s="9"/>
      <c r="EPH3" s="9"/>
      <c r="EPI3" s="9"/>
      <c r="EPJ3" s="9"/>
      <c r="EPK3" s="9"/>
      <c r="EPL3" s="9"/>
      <c r="EPM3" s="9"/>
      <c r="EPN3" s="9"/>
      <c r="EPO3" s="9"/>
      <c r="EPP3" s="9"/>
      <c r="EPQ3" s="9"/>
      <c r="EPR3" s="9"/>
      <c r="EPS3" s="9"/>
      <c r="EPT3" s="9"/>
      <c r="EPU3" s="9"/>
      <c r="EPV3" s="9"/>
      <c r="EPW3" s="9"/>
      <c r="EPX3" s="9"/>
      <c r="EPY3" s="9"/>
      <c r="EPZ3" s="9"/>
      <c r="EQA3" s="9"/>
      <c r="EQB3" s="9"/>
      <c r="EQC3" s="9"/>
      <c r="EQD3" s="9"/>
      <c r="EQE3" s="9"/>
      <c r="EQF3" s="9"/>
      <c r="EQG3" s="9"/>
      <c r="EQH3" s="9"/>
      <c r="EQI3" s="9"/>
      <c r="EQJ3" s="9"/>
      <c r="EQK3" s="9"/>
      <c r="EQL3" s="9"/>
      <c r="EQM3" s="9"/>
      <c r="EQN3" s="9"/>
      <c r="EQO3" s="9"/>
      <c r="EQP3" s="9"/>
      <c r="EQQ3" s="9"/>
      <c r="EQR3" s="9"/>
      <c r="EQS3" s="9"/>
      <c r="EQT3" s="9"/>
      <c r="EQU3" s="9"/>
      <c r="EQV3" s="9"/>
      <c r="EQW3" s="9"/>
      <c r="EQX3" s="9"/>
      <c r="EQY3" s="9"/>
      <c r="EQZ3" s="9"/>
      <c r="ERA3" s="9"/>
      <c r="ERB3" s="9"/>
      <c r="ERC3" s="9"/>
      <c r="ERD3" s="9"/>
      <c r="ERE3" s="9"/>
      <c r="ERF3" s="9"/>
      <c r="ERG3" s="9"/>
      <c r="ERH3" s="9"/>
      <c r="ERI3" s="9"/>
      <c r="ERJ3" s="9"/>
      <c r="ERK3" s="9"/>
      <c r="ERL3" s="9"/>
      <c r="ERM3" s="9"/>
      <c r="ERN3" s="9"/>
      <c r="ERO3" s="9"/>
      <c r="ERP3" s="9"/>
      <c r="ERQ3" s="9"/>
      <c r="ERR3" s="9"/>
      <c r="ERS3" s="9"/>
      <c r="ERT3" s="9"/>
      <c r="ERU3" s="9"/>
      <c r="ERV3" s="9"/>
      <c r="ERW3" s="9"/>
      <c r="ERX3" s="9"/>
      <c r="ERY3" s="9"/>
      <c r="ERZ3" s="9"/>
      <c r="ESA3" s="9"/>
      <c r="ESB3" s="9"/>
      <c r="ESC3" s="9"/>
      <c r="ESD3" s="9"/>
      <c r="ESE3" s="9"/>
      <c r="ESF3" s="9"/>
      <c r="ESG3" s="9"/>
      <c r="ESH3" s="9"/>
      <c r="ESI3" s="9"/>
      <c r="ESJ3" s="9"/>
      <c r="ESK3" s="9"/>
      <c r="ESL3" s="9"/>
      <c r="ESM3" s="9"/>
      <c r="ESN3" s="9"/>
      <c r="ESO3" s="9"/>
      <c r="ESP3" s="9"/>
      <c r="ESQ3" s="9"/>
      <c r="ESR3" s="9"/>
      <c r="ESS3" s="9"/>
      <c r="EST3" s="9"/>
      <c r="ESU3" s="9"/>
      <c r="ESV3" s="9"/>
      <c r="ESW3" s="9"/>
      <c r="ESX3" s="9"/>
      <c r="ESY3" s="9"/>
      <c r="ESZ3" s="9"/>
      <c r="ETA3" s="9"/>
      <c r="ETB3" s="9"/>
      <c r="ETC3" s="9"/>
      <c r="ETD3" s="9"/>
      <c r="ETE3" s="9"/>
      <c r="ETF3" s="9"/>
      <c r="ETG3" s="9"/>
      <c r="ETH3" s="9"/>
      <c r="ETI3" s="9"/>
      <c r="ETJ3" s="9"/>
      <c r="ETK3" s="9"/>
      <c r="ETL3" s="9"/>
      <c r="ETM3" s="9"/>
      <c r="ETN3" s="9"/>
      <c r="ETO3" s="9"/>
      <c r="ETP3" s="9"/>
      <c r="ETQ3" s="9"/>
      <c r="ETR3" s="9"/>
      <c r="ETS3" s="9"/>
      <c r="ETT3" s="9"/>
      <c r="ETU3" s="9"/>
      <c r="ETV3" s="9"/>
      <c r="ETW3" s="9"/>
      <c r="ETX3" s="9"/>
      <c r="ETY3" s="9"/>
      <c r="ETZ3" s="9"/>
      <c r="EUA3" s="9"/>
      <c r="EUB3" s="9"/>
      <c r="EUC3" s="9"/>
      <c r="EUD3" s="9"/>
      <c r="EUE3" s="9"/>
      <c r="EUF3" s="9"/>
      <c r="EUG3" s="9"/>
      <c r="EUH3" s="9"/>
      <c r="EUI3" s="9"/>
      <c r="EUJ3" s="9"/>
      <c r="EUK3" s="9"/>
      <c r="EUL3" s="9"/>
      <c r="EUM3" s="9"/>
      <c r="EUN3" s="9"/>
      <c r="EUO3" s="9"/>
      <c r="EUP3" s="9"/>
      <c r="EUQ3" s="9"/>
      <c r="EUR3" s="9"/>
      <c r="EUS3" s="9"/>
      <c r="EUT3" s="9"/>
      <c r="EUU3" s="9"/>
      <c r="EUV3" s="9"/>
      <c r="EUW3" s="9"/>
      <c r="EUX3" s="9"/>
      <c r="EUY3" s="9"/>
      <c r="EUZ3" s="9"/>
      <c r="EVA3" s="9"/>
      <c r="EVB3" s="9"/>
      <c r="EVC3" s="9"/>
      <c r="EVD3" s="9"/>
      <c r="EVE3" s="9"/>
      <c r="EVF3" s="9"/>
      <c r="EVG3" s="9"/>
      <c r="EVH3" s="9"/>
      <c r="EVI3" s="9"/>
      <c r="EVJ3" s="9"/>
      <c r="EVK3" s="9"/>
      <c r="EVL3" s="9"/>
      <c r="EVM3" s="9"/>
      <c r="EVN3" s="9"/>
      <c r="EVO3" s="9"/>
      <c r="EVP3" s="9"/>
      <c r="EVQ3" s="9"/>
      <c r="EVR3" s="9"/>
      <c r="EVS3" s="9"/>
      <c r="EVT3" s="9"/>
      <c r="EVU3" s="9"/>
      <c r="EVV3" s="9"/>
      <c r="EVW3" s="9"/>
      <c r="EVX3" s="9"/>
      <c r="EVY3" s="9"/>
      <c r="EVZ3" s="9"/>
      <c r="EWA3" s="9"/>
      <c r="EWB3" s="9"/>
      <c r="EWC3" s="9"/>
      <c r="EWD3" s="9"/>
      <c r="EWE3" s="9"/>
      <c r="EWF3" s="9"/>
      <c r="EWG3" s="9"/>
      <c r="EWH3" s="9"/>
      <c r="EWI3" s="9"/>
      <c r="EWJ3" s="9"/>
      <c r="EWK3" s="9"/>
      <c r="EWL3" s="9"/>
      <c r="EWM3" s="9"/>
      <c r="EWN3" s="9"/>
      <c r="EWO3" s="9"/>
      <c r="EWP3" s="9"/>
      <c r="EWQ3" s="9"/>
      <c r="EWR3" s="9"/>
      <c r="EWS3" s="9"/>
      <c r="EWT3" s="9"/>
      <c r="EWU3" s="9"/>
      <c r="EWV3" s="9"/>
      <c r="EWW3" s="9"/>
      <c r="EWX3" s="9"/>
      <c r="EWY3" s="9"/>
      <c r="EWZ3" s="9"/>
      <c r="EXA3" s="9"/>
      <c r="EXB3" s="9"/>
      <c r="EXC3" s="9"/>
      <c r="EXD3" s="9"/>
      <c r="EXE3" s="9"/>
      <c r="EXF3" s="9"/>
      <c r="EXG3" s="9"/>
      <c r="EXH3" s="9"/>
      <c r="EXI3" s="9"/>
      <c r="EXJ3" s="9"/>
      <c r="EXK3" s="9"/>
      <c r="EXL3" s="9"/>
      <c r="EXM3" s="9"/>
      <c r="EXN3" s="9"/>
      <c r="EXO3" s="9"/>
      <c r="EXP3" s="9"/>
      <c r="EXQ3" s="9"/>
      <c r="EXR3" s="9"/>
      <c r="EXS3" s="9"/>
      <c r="EXT3" s="9"/>
      <c r="EXU3" s="9"/>
      <c r="EXV3" s="9"/>
      <c r="EXW3" s="9"/>
      <c r="EXX3" s="9"/>
      <c r="EXY3" s="9"/>
      <c r="EXZ3" s="9"/>
      <c r="EYA3" s="9"/>
      <c r="EYB3" s="9"/>
      <c r="EYC3" s="9"/>
      <c r="EYD3" s="9"/>
      <c r="EYE3" s="9"/>
      <c r="EYF3" s="9"/>
      <c r="EYG3" s="9"/>
      <c r="EYH3" s="9"/>
      <c r="EYI3" s="9"/>
      <c r="EYJ3" s="9"/>
      <c r="EYK3" s="9"/>
      <c r="EYL3" s="9"/>
      <c r="EYM3" s="9"/>
      <c r="EYN3" s="9"/>
      <c r="EYO3" s="9"/>
      <c r="EYP3" s="9"/>
      <c r="EYQ3" s="9"/>
      <c r="EYR3" s="9"/>
      <c r="EYS3" s="9"/>
      <c r="EYT3" s="9"/>
      <c r="EYU3" s="9"/>
      <c r="EYV3" s="9"/>
      <c r="EYW3" s="9"/>
      <c r="EYX3" s="9"/>
      <c r="EYY3" s="9"/>
      <c r="EYZ3" s="9"/>
      <c r="EZA3" s="9"/>
      <c r="EZB3" s="9"/>
      <c r="EZC3" s="9"/>
      <c r="EZD3" s="9"/>
      <c r="EZE3" s="9"/>
      <c r="EZF3" s="9"/>
      <c r="EZG3" s="9"/>
      <c r="EZH3" s="9"/>
      <c r="EZI3" s="9"/>
      <c r="EZJ3" s="9"/>
      <c r="EZK3" s="9"/>
      <c r="EZL3" s="9"/>
      <c r="EZM3" s="9"/>
      <c r="EZN3" s="9"/>
      <c r="EZO3" s="9"/>
      <c r="EZP3" s="9"/>
      <c r="EZQ3" s="9"/>
      <c r="EZR3" s="9"/>
      <c r="EZS3" s="9"/>
      <c r="EZT3" s="9"/>
      <c r="EZU3" s="9"/>
      <c r="EZV3" s="9"/>
      <c r="EZW3" s="9"/>
      <c r="EZX3" s="9"/>
      <c r="EZY3" s="9"/>
      <c r="EZZ3" s="9"/>
      <c r="FAA3" s="9"/>
      <c r="FAB3" s="9"/>
      <c r="FAC3" s="9"/>
      <c r="FAD3" s="9"/>
      <c r="FAE3" s="9"/>
      <c r="FAF3" s="9"/>
      <c r="FAG3" s="9"/>
      <c r="FAH3" s="9"/>
      <c r="FAI3" s="9"/>
      <c r="FAJ3" s="9"/>
      <c r="FAK3" s="9"/>
      <c r="FAL3" s="9"/>
      <c r="FAM3" s="9"/>
      <c r="FAN3" s="9"/>
      <c r="FAO3" s="9"/>
      <c r="FAP3" s="9"/>
      <c r="FAQ3" s="9"/>
      <c r="FAR3" s="9"/>
      <c r="FAS3" s="9"/>
      <c r="FAT3" s="9"/>
      <c r="FAU3" s="9"/>
      <c r="FAV3" s="9"/>
      <c r="FAW3" s="9"/>
      <c r="FAX3" s="9"/>
      <c r="FAY3" s="9"/>
      <c r="FAZ3" s="9"/>
      <c r="FBA3" s="9"/>
      <c r="FBB3" s="9"/>
      <c r="FBC3" s="9"/>
      <c r="FBD3" s="9"/>
      <c r="FBE3" s="9"/>
      <c r="FBF3" s="9"/>
      <c r="FBG3" s="9"/>
      <c r="FBH3" s="9"/>
      <c r="FBI3" s="9"/>
      <c r="FBJ3" s="9"/>
      <c r="FBK3" s="9"/>
      <c r="FBL3" s="9"/>
      <c r="FBM3" s="9"/>
      <c r="FBN3" s="9"/>
      <c r="FBO3" s="9"/>
      <c r="FBP3" s="9"/>
      <c r="FBQ3" s="9"/>
      <c r="FBR3" s="9"/>
      <c r="FBS3" s="9"/>
      <c r="FBT3" s="9"/>
      <c r="FBU3" s="9"/>
      <c r="FBV3" s="9"/>
      <c r="FBW3" s="9"/>
      <c r="FBX3" s="9"/>
      <c r="FBY3" s="9"/>
      <c r="FBZ3" s="9"/>
      <c r="FCA3" s="9"/>
      <c r="FCB3" s="9"/>
      <c r="FCC3" s="9"/>
      <c r="FCD3" s="9"/>
      <c r="FCE3" s="9"/>
      <c r="FCF3" s="9"/>
      <c r="FCG3" s="9"/>
      <c r="FCH3" s="9"/>
      <c r="FCI3" s="9"/>
      <c r="FCJ3" s="9"/>
      <c r="FCK3" s="9"/>
      <c r="FCL3" s="9"/>
      <c r="FCM3" s="9"/>
      <c r="FCN3" s="9"/>
      <c r="FCO3" s="9"/>
      <c r="FCP3" s="9"/>
      <c r="FCQ3" s="9"/>
      <c r="FCR3" s="9"/>
      <c r="FCS3" s="9"/>
      <c r="FCT3" s="9"/>
      <c r="FCU3" s="9"/>
      <c r="FCV3" s="9"/>
      <c r="FCW3" s="9"/>
      <c r="FCX3" s="9"/>
      <c r="FCY3" s="9"/>
      <c r="FCZ3" s="9"/>
      <c r="FDA3" s="9"/>
      <c r="FDB3" s="9"/>
      <c r="FDC3" s="9"/>
      <c r="FDD3" s="9"/>
      <c r="FDE3" s="9"/>
      <c r="FDF3" s="9"/>
      <c r="FDG3" s="9"/>
      <c r="FDH3" s="9"/>
      <c r="FDI3" s="9"/>
      <c r="FDJ3" s="9"/>
      <c r="FDK3" s="9"/>
      <c r="FDL3" s="9"/>
      <c r="FDM3" s="9"/>
      <c r="FDN3" s="9"/>
      <c r="FDO3" s="9"/>
      <c r="FDP3" s="9"/>
      <c r="FDQ3" s="9"/>
      <c r="FDR3" s="9"/>
      <c r="FDS3" s="9"/>
      <c r="FDT3" s="9"/>
      <c r="FDU3" s="9"/>
      <c r="FDV3" s="9"/>
      <c r="FDW3" s="9"/>
      <c r="FDX3" s="9"/>
      <c r="FDY3" s="9"/>
      <c r="FDZ3" s="9"/>
      <c r="FEA3" s="9"/>
      <c r="FEB3" s="9"/>
      <c r="FEC3" s="9"/>
      <c r="FED3" s="9"/>
      <c r="FEE3" s="9"/>
      <c r="FEF3" s="9"/>
      <c r="FEG3" s="9"/>
      <c r="FEH3" s="9"/>
      <c r="FEI3" s="9"/>
      <c r="FEJ3" s="9"/>
      <c r="FEK3" s="9"/>
      <c r="FEL3" s="9"/>
      <c r="FEM3" s="9"/>
      <c r="FEN3" s="9"/>
      <c r="FEO3" s="9"/>
      <c r="FEP3" s="9"/>
      <c r="FEQ3" s="9"/>
      <c r="FER3" s="9"/>
      <c r="FES3" s="9"/>
      <c r="FET3" s="9"/>
      <c r="FEU3" s="9"/>
      <c r="FEV3" s="9"/>
      <c r="FEW3" s="9"/>
      <c r="FEX3" s="9"/>
      <c r="FEY3" s="9"/>
      <c r="FEZ3" s="9"/>
      <c r="FFA3" s="9"/>
      <c r="FFB3" s="9"/>
      <c r="FFC3" s="9"/>
      <c r="FFD3" s="9"/>
      <c r="FFE3" s="9"/>
      <c r="FFF3" s="9"/>
      <c r="FFG3" s="9"/>
      <c r="FFH3" s="9"/>
      <c r="FFI3" s="9"/>
      <c r="FFJ3" s="9"/>
      <c r="FFK3" s="9"/>
      <c r="FFL3" s="9"/>
      <c r="FFM3" s="9"/>
      <c r="FFN3" s="9"/>
      <c r="FFO3" s="9"/>
      <c r="FFP3" s="9"/>
      <c r="FFQ3" s="9"/>
      <c r="FFR3" s="9"/>
      <c r="FFS3" s="9"/>
      <c r="FFT3" s="9"/>
      <c r="FFU3" s="9"/>
      <c r="FFV3" s="9"/>
      <c r="FFW3" s="9"/>
      <c r="FFX3" s="9"/>
      <c r="FFY3" s="9"/>
      <c r="FFZ3" s="9"/>
      <c r="FGA3" s="9"/>
      <c r="FGB3" s="9"/>
      <c r="FGC3" s="9"/>
      <c r="FGD3" s="9"/>
      <c r="FGE3" s="9"/>
      <c r="FGF3" s="9"/>
      <c r="FGG3" s="9"/>
      <c r="FGH3" s="9"/>
      <c r="FGI3" s="9"/>
      <c r="FGJ3" s="9"/>
      <c r="FGK3" s="9"/>
      <c r="FGL3" s="9"/>
      <c r="FGM3" s="9"/>
      <c r="FGN3" s="9"/>
      <c r="FGO3" s="9"/>
      <c r="FGP3" s="9"/>
      <c r="FGQ3" s="9"/>
      <c r="FGR3" s="9"/>
      <c r="FGS3" s="9"/>
      <c r="FGT3" s="9"/>
      <c r="FGU3" s="9"/>
      <c r="FGV3" s="9"/>
      <c r="FGW3" s="9"/>
      <c r="FGX3" s="9"/>
      <c r="FGY3" s="9"/>
      <c r="FGZ3" s="9"/>
      <c r="FHA3" s="9"/>
      <c r="FHB3" s="9"/>
      <c r="FHC3" s="9"/>
      <c r="FHD3" s="9"/>
      <c r="FHE3" s="9"/>
      <c r="FHF3" s="9"/>
      <c r="FHG3" s="9"/>
      <c r="FHH3" s="9"/>
      <c r="FHI3" s="9"/>
      <c r="FHJ3" s="9"/>
      <c r="FHK3" s="9"/>
      <c r="FHL3" s="9"/>
      <c r="FHM3" s="9"/>
      <c r="FHN3" s="9"/>
      <c r="FHO3" s="9"/>
      <c r="FHP3" s="9"/>
      <c r="FHQ3" s="9"/>
      <c r="FHR3" s="9"/>
      <c r="FHS3" s="9"/>
      <c r="FHT3" s="9"/>
      <c r="FHU3" s="9"/>
      <c r="FHV3" s="9"/>
      <c r="FHW3" s="9"/>
      <c r="FHX3" s="9"/>
      <c r="FHY3" s="9"/>
      <c r="FHZ3" s="9"/>
      <c r="FIA3" s="9"/>
      <c r="FIB3" s="9"/>
      <c r="FIC3" s="9"/>
      <c r="FID3" s="9"/>
      <c r="FIE3" s="9"/>
      <c r="FIF3" s="9"/>
      <c r="FIG3" s="9"/>
      <c r="FIH3" s="9"/>
      <c r="FII3" s="9"/>
      <c r="FIJ3" s="9"/>
      <c r="FIK3" s="9"/>
      <c r="FIL3" s="9"/>
      <c r="FIM3" s="9"/>
      <c r="FIN3" s="9"/>
      <c r="FIO3" s="9"/>
      <c r="FIP3" s="9"/>
      <c r="FIQ3" s="9"/>
      <c r="FIR3" s="9"/>
      <c r="FIS3" s="9"/>
      <c r="FIT3" s="9"/>
      <c r="FIU3" s="9"/>
      <c r="FIV3" s="9"/>
      <c r="FIW3" s="9"/>
      <c r="FIX3" s="9"/>
      <c r="FIY3" s="9"/>
      <c r="FIZ3" s="9"/>
      <c r="FJA3" s="9"/>
      <c r="FJB3" s="9"/>
      <c r="FJC3" s="9"/>
      <c r="FJD3" s="9"/>
      <c r="FJE3" s="9"/>
      <c r="FJF3" s="9"/>
      <c r="FJG3" s="9"/>
      <c r="FJH3" s="9"/>
      <c r="FJI3" s="9"/>
      <c r="FJJ3" s="9"/>
      <c r="FJK3" s="9"/>
      <c r="FJL3" s="9"/>
      <c r="FJM3" s="9"/>
      <c r="FJN3" s="9"/>
      <c r="FJO3" s="9"/>
      <c r="FJP3" s="9"/>
      <c r="FJQ3" s="9"/>
      <c r="FJR3" s="9"/>
      <c r="FJS3" s="9"/>
      <c r="FJT3" s="9"/>
      <c r="FJU3" s="9"/>
      <c r="FJV3" s="9"/>
      <c r="FJW3" s="9"/>
      <c r="FJX3" s="9"/>
      <c r="FJY3" s="9"/>
      <c r="FJZ3" s="9"/>
      <c r="FKA3" s="9"/>
      <c r="FKB3" s="9"/>
      <c r="FKC3" s="9"/>
      <c r="FKD3" s="9"/>
      <c r="FKE3" s="9"/>
      <c r="FKF3" s="9"/>
      <c r="FKG3" s="9"/>
      <c r="FKH3" s="9"/>
      <c r="FKI3" s="9"/>
      <c r="FKJ3" s="9"/>
      <c r="FKK3" s="9"/>
      <c r="FKL3" s="9"/>
      <c r="FKM3" s="9"/>
      <c r="FKN3" s="9"/>
      <c r="FKO3" s="9"/>
      <c r="FKP3" s="9"/>
      <c r="FKQ3" s="9"/>
      <c r="FKR3" s="9"/>
      <c r="FKS3" s="9"/>
      <c r="FKT3" s="9"/>
      <c r="FKU3" s="9"/>
      <c r="FKV3" s="9"/>
      <c r="FKW3" s="9"/>
      <c r="FKX3" s="9"/>
      <c r="FKY3" s="9"/>
      <c r="FKZ3" s="9"/>
      <c r="FLA3" s="9"/>
      <c r="FLB3" s="9"/>
      <c r="FLC3" s="9"/>
      <c r="FLD3" s="9"/>
      <c r="FLE3" s="9"/>
      <c r="FLF3" s="9"/>
      <c r="FLG3" s="9"/>
      <c r="FLH3" s="9"/>
      <c r="FLI3" s="9"/>
      <c r="FLJ3" s="9"/>
      <c r="FLK3" s="9"/>
      <c r="FLL3" s="9"/>
      <c r="FLM3" s="9"/>
      <c r="FLN3" s="9"/>
      <c r="FLO3" s="9"/>
      <c r="FLP3" s="9"/>
      <c r="FLQ3" s="9"/>
      <c r="FLR3" s="9"/>
      <c r="FLS3" s="9"/>
      <c r="FLT3" s="9"/>
      <c r="FLU3" s="9"/>
      <c r="FLV3" s="9"/>
      <c r="FLW3" s="9"/>
      <c r="FLX3" s="9"/>
      <c r="FLY3" s="9"/>
      <c r="FLZ3" s="9"/>
      <c r="FMA3" s="9"/>
      <c r="FMB3" s="9"/>
      <c r="FMC3" s="9"/>
      <c r="FMD3" s="9"/>
      <c r="FME3" s="9"/>
      <c r="FMF3" s="9"/>
      <c r="FMG3" s="9"/>
      <c r="FMH3" s="9"/>
      <c r="FMI3" s="9"/>
      <c r="FMJ3" s="9"/>
      <c r="FMK3" s="9"/>
      <c r="FML3" s="9"/>
      <c r="FMM3" s="9"/>
      <c r="FMN3" s="9"/>
      <c r="FMO3" s="9"/>
      <c r="FMP3" s="9"/>
      <c r="FMQ3" s="9"/>
      <c r="FMR3" s="9"/>
      <c r="FMS3" s="9"/>
      <c r="FMT3" s="9"/>
      <c r="FMU3" s="9"/>
      <c r="FMV3" s="9"/>
      <c r="FMW3" s="9"/>
      <c r="FMX3" s="9"/>
      <c r="FMY3" s="9"/>
      <c r="FMZ3" s="9"/>
      <c r="FNA3" s="9"/>
      <c r="FNB3" s="9"/>
      <c r="FNC3" s="9"/>
      <c r="FND3" s="9"/>
      <c r="FNE3" s="9"/>
      <c r="FNF3" s="9"/>
      <c r="FNG3" s="9"/>
      <c r="FNH3" s="9"/>
      <c r="FNI3" s="9"/>
      <c r="FNJ3" s="9"/>
      <c r="FNK3" s="9"/>
      <c r="FNL3" s="9"/>
      <c r="FNM3" s="9"/>
      <c r="FNN3" s="9"/>
      <c r="FNO3" s="9"/>
      <c r="FNP3" s="9"/>
      <c r="FNQ3" s="9"/>
      <c r="FNR3" s="9"/>
      <c r="FNS3" s="9"/>
      <c r="FNT3" s="9"/>
      <c r="FNU3" s="9"/>
      <c r="FNV3" s="9"/>
      <c r="FNW3" s="9"/>
      <c r="FNX3" s="9"/>
      <c r="FNY3" s="9"/>
      <c r="FNZ3" s="9"/>
      <c r="FOA3" s="9"/>
      <c r="FOB3" s="9"/>
      <c r="FOC3" s="9"/>
      <c r="FOD3" s="9"/>
      <c r="FOE3" s="9"/>
      <c r="FOF3" s="9"/>
      <c r="FOG3" s="9"/>
      <c r="FOH3" s="9"/>
      <c r="FOI3" s="9"/>
      <c r="FOJ3" s="9"/>
      <c r="FOK3" s="9"/>
      <c r="FOL3" s="9"/>
      <c r="FOM3" s="9"/>
      <c r="FON3" s="9"/>
      <c r="FOO3" s="9"/>
      <c r="FOP3" s="9"/>
      <c r="FOQ3" s="9"/>
      <c r="FOR3" s="9"/>
      <c r="FOS3" s="9"/>
      <c r="FOT3" s="9"/>
      <c r="FOU3" s="9"/>
      <c r="FOV3" s="9"/>
      <c r="FOW3" s="9"/>
      <c r="FOX3" s="9"/>
      <c r="FOY3" s="9"/>
      <c r="FOZ3" s="9"/>
      <c r="FPA3" s="9"/>
      <c r="FPB3" s="9"/>
      <c r="FPC3" s="9"/>
      <c r="FPD3" s="9"/>
      <c r="FPE3" s="9"/>
      <c r="FPF3" s="9"/>
      <c r="FPG3" s="9"/>
      <c r="FPH3" s="9"/>
      <c r="FPI3" s="9"/>
      <c r="FPJ3" s="9"/>
      <c r="FPK3" s="9"/>
      <c r="FPL3" s="9"/>
      <c r="FPM3" s="9"/>
      <c r="FPN3" s="9"/>
      <c r="FPO3" s="9"/>
      <c r="FPP3" s="9"/>
      <c r="FPQ3" s="9"/>
      <c r="FPR3" s="9"/>
      <c r="FPS3" s="9"/>
      <c r="FPT3" s="9"/>
      <c r="FPU3" s="9"/>
      <c r="FPV3" s="9"/>
      <c r="FPW3" s="9"/>
      <c r="FPX3" s="9"/>
      <c r="FPY3" s="9"/>
      <c r="FPZ3" s="9"/>
      <c r="FQA3" s="9"/>
      <c r="FQB3" s="9"/>
      <c r="FQC3" s="9"/>
      <c r="FQD3" s="9"/>
      <c r="FQE3" s="9"/>
      <c r="FQF3" s="9"/>
      <c r="FQG3" s="9"/>
      <c r="FQH3" s="9"/>
      <c r="FQI3" s="9"/>
      <c r="FQJ3" s="9"/>
      <c r="FQK3" s="9"/>
      <c r="FQL3" s="9"/>
      <c r="FQM3" s="9"/>
      <c r="FQN3" s="9"/>
      <c r="FQO3" s="9"/>
      <c r="FQP3" s="9"/>
      <c r="FQQ3" s="9"/>
      <c r="FQR3" s="9"/>
      <c r="FQS3" s="9"/>
      <c r="FQT3" s="9"/>
      <c r="FQU3" s="9"/>
      <c r="FQV3" s="9"/>
      <c r="FQW3" s="9"/>
      <c r="FQX3" s="9"/>
      <c r="FQY3" s="9"/>
      <c r="FQZ3" s="9"/>
      <c r="FRA3" s="9"/>
      <c r="FRB3" s="9"/>
      <c r="FRC3" s="9"/>
      <c r="FRD3" s="9"/>
      <c r="FRE3" s="9"/>
      <c r="FRF3" s="9"/>
      <c r="FRG3" s="9"/>
      <c r="FRH3" s="9"/>
      <c r="FRI3" s="9"/>
      <c r="FRJ3" s="9"/>
      <c r="FRK3" s="9"/>
      <c r="FRL3" s="9"/>
      <c r="FRM3" s="9"/>
      <c r="FRN3" s="9"/>
      <c r="FRO3" s="9"/>
      <c r="FRP3" s="9"/>
      <c r="FRQ3" s="9"/>
      <c r="FRR3" s="9"/>
      <c r="FRS3" s="9"/>
      <c r="FRT3" s="9"/>
      <c r="FRU3" s="9"/>
      <c r="FRV3" s="9"/>
      <c r="FRW3" s="9"/>
      <c r="FRX3" s="9"/>
      <c r="FRY3" s="9"/>
      <c r="FRZ3" s="9"/>
      <c r="FSA3" s="9"/>
      <c r="FSB3" s="9"/>
      <c r="FSC3" s="9"/>
      <c r="FSD3" s="9"/>
      <c r="FSE3" s="9"/>
      <c r="FSF3" s="9"/>
      <c r="FSG3" s="9"/>
      <c r="FSH3" s="9"/>
      <c r="FSI3" s="9"/>
      <c r="FSJ3" s="9"/>
      <c r="FSK3" s="9"/>
      <c r="FSL3" s="9"/>
      <c r="FSM3" s="9"/>
      <c r="FSN3" s="9"/>
      <c r="FSO3" s="9"/>
      <c r="FSP3" s="9"/>
      <c r="FSQ3" s="9"/>
      <c r="FSR3" s="9"/>
      <c r="FSS3" s="9"/>
      <c r="FST3" s="9"/>
      <c r="FSU3" s="9"/>
      <c r="FSV3" s="9"/>
      <c r="FSW3" s="9"/>
      <c r="FSX3" s="9"/>
      <c r="FSY3" s="9"/>
      <c r="FSZ3" s="9"/>
      <c r="FTA3" s="9"/>
      <c r="FTB3" s="9"/>
      <c r="FTC3" s="9"/>
      <c r="FTD3" s="9"/>
      <c r="FTE3" s="9"/>
      <c r="FTF3" s="9"/>
      <c r="FTG3" s="9"/>
      <c r="FTH3" s="9"/>
      <c r="FTI3" s="9"/>
      <c r="FTJ3" s="9"/>
      <c r="FTK3" s="9"/>
      <c r="FTL3" s="9"/>
      <c r="FTM3" s="9"/>
      <c r="FTN3" s="9"/>
      <c r="FTO3" s="9"/>
      <c r="FTP3" s="9"/>
      <c r="FTQ3" s="9"/>
      <c r="FTR3" s="9"/>
      <c r="FTS3" s="9"/>
      <c r="FTT3" s="9"/>
      <c r="FTU3" s="9"/>
      <c r="FTV3" s="9"/>
      <c r="FTW3" s="9"/>
      <c r="FTX3" s="9"/>
      <c r="FTY3" s="9"/>
      <c r="FTZ3" s="9"/>
      <c r="FUA3" s="9"/>
      <c r="FUB3" s="9"/>
      <c r="FUC3" s="9"/>
      <c r="FUD3" s="9"/>
      <c r="FUE3" s="9"/>
      <c r="FUF3" s="9"/>
      <c r="FUG3" s="9"/>
      <c r="FUH3" s="9"/>
      <c r="FUI3" s="9"/>
      <c r="FUJ3" s="9"/>
      <c r="FUK3" s="9"/>
      <c r="FUL3" s="9"/>
      <c r="FUM3" s="9"/>
      <c r="FUN3" s="9"/>
      <c r="FUO3" s="9"/>
      <c r="FUP3" s="9"/>
      <c r="FUQ3" s="9"/>
      <c r="FUR3" s="9"/>
      <c r="FUS3" s="9"/>
      <c r="FUT3" s="9"/>
      <c r="FUU3" s="9"/>
      <c r="FUV3" s="9"/>
      <c r="FUW3" s="9"/>
      <c r="FUX3" s="9"/>
      <c r="FUY3" s="9"/>
      <c r="FUZ3" s="9"/>
      <c r="FVA3" s="9"/>
      <c r="FVB3" s="9"/>
      <c r="FVC3" s="9"/>
      <c r="FVD3" s="9"/>
      <c r="FVE3" s="9"/>
      <c r="FVF3" s="9"/>
      <c r="FVG3" s="9"/>
      <c r="FVH3" s="9"/>
      <c r="FVI3" s="9"/>
      <c r="FVJ3" s="9"/>
      <c r="FVK3" s="9"/>
      <c r="FVL3" s="9"/>
      <c r="FVM3" s="9"/>
      <c r="FVN3" s="9"/>
      <c r="FVO3" s="9"/>
      <c r="FVP3" s="9"/>
      <c r="FVQ3" s="9"/>
      <c r="FVR3" s="9"/>
      <c r="FVS3" s="9"/>
      <c r="FVT3" s="9"/>
      <c r="FVU3" s="9"/>
      <c r="FVV3" s="9"/>
      <c r="FVW3" s="9"/>
      <c r="FVX3" s="9"/>
      <c r="FVY3" s="9"/>
      <c r="FVZ3" s="9"/>
      <c r="FWA3" s="9"/>
      <c r="FWB3" s="9"/>
      <c r="FWC3" s="9"/>
      <c r="FWD3" s="9"/>
      <c r="FWE3" s="9"/>
      <c r="FWF3" s="9"/>
      <c r="FWG3" s="9"/>
      <c r="FWH3" s="9"/>
      <c r="FWI3" s="9"/>
      <c r="FWJ3" s="9"/>
      <c r="FWK3" s="9"/>
      <c r="FWL3" s="9"/>
      <c r="FWM3" s="9"/>
      <c r="FWN3" s="9"/>
      <c r="FWO3" s="9"/>
      <c r="FWP3" s="9"/>
      <c r="FWQ3" s="9"/>
      <c r="FWR3" s="9"/>
      <c r="FWS3" s="9"/>
      <c r="FWT3" s="9"/>
      <c r="FWU3" s="9"/>
      <c r="FWV3" s="9"/>
      <c r="FWW3" s="9"/>
      <c r="FWX3" s="9"/>
      <c r="FWY3" s="9"/>
      <c r="FWZ3" s="9"/>
      <c r="FXA3" s="9"/>
      <c r="FXB3" s="9"/>
      <c r="FXC3" s="9"/>
      <c r="FXD3" s="9"/>
      <c r="FXE3" s="9"/>
      <c r="FXF3" s="9"/>
      <c r="FXG3" s="9"/>
      <c r="FXH3" s="9"/>
      <c r="FXI3" s="9"/>
      <c r="FXJ3" s="9"/>
      <c r="FXK3" s="9"/>
      <c r="FXL3" s="9"/>
      <c r="FXM3" s="9"/>
      <c r="FXN3" s="9"/>
      <c r="FXO3" s="9"/>
      <c r="FXP3" s="9"/>
      <c r="FXQ3" s="9"/>
      <c r="FXR3" s="9"/>
      <c r="FXS3" s="9"/>
      <c r="FXT3" s="9"/>
      <c r="FXU3" s="9"/>
      <c r="FXV3" s="9"/>
      <c r="FXW3" s="9"/>
      <c r="FXX3" s="9"/>
      <c r="FXY3" s="9"/>
      <c r="FXZ3" s="9"/>
      <c r="FYA3" s="9"/>
      <c r="FYB3" s="9"/>
      <c r="FYC3" s="9"/>
      <c r="FYD3" s="9"/>
      <c r="FYE3" s="9"/>
      <c r="FYF3" s="9"/>
      <c r="FYG3" s="9"/>
      <c r="FYH3" s="9"/>
      <c r="FYI3" s="9"/>
      <c r="FYJ3" s="9"/>
      <c r="FYK3" s="9"/>
      <c r="FYL3" s="9"/>
      <c r="FYM3" s="9"/>
      <c r="FYN3" s="9"/>
      <c r="FYO3" s="9"/>
      <c r="FYP3" s="9"/>
      <c r="FYQ3" s="9"/>
      <c r="FYR3" s="9"/>
      <c r="FYS3" s="9"/>
      <c r="FYT3" s="9"/>
      <c r="FYU3" s="9"/>
      <c r="FYV3" s="9"/>
      <c r="FYW3" s="9"/>
      <c r="FYX3" s="9"/>
      <c r="FYY3" s="9"/>
      <c r="FYZ3" s="9"/>
      <c r="FZA3" s="9"/>
      <c r="FZB3" s="9"/>
      <c r="FZC3" s="9"/>
      <c r="FZD3" s="9"/>
      <c r="FZE3" s="9"/>
      <c r="FZF3" s="9"/>
      <c r="FZG3" s="9"/>
      <c r="FZH3" s="9"/>
      <c r="FZI3" s="9"/>
      <c r="FZJ3" s="9"/>
      <c r="FZK3" s="9"/>
      <c r="FZL3" s="9"/>
      <c r="FZM3" s="9"/>
      <c r="FZN3" s="9"/>
      <c r="FZO3" s="9"/>
      <c r="FZP3" s="9"/>
      <c r="FZQ3" s="9"/>
      <c r="FZR3" s="9"/>
      <c r="FZS3" s="9"/>
      <c r="FZT3" s="9"/>
      <c r="FZU3" s="9"/>
      <c r="FZV3" s="9"/>
      <c r="FZW3" s="9"/>
      <c r="FZX3" s="9"/>
      <c r="FZY3" s="9"/>
      <c r="FZZ3" s="9"/>
      <c r="GAA3" s="9"/>
      <c r="GAB3" s="9"/>
      <c r="GAC3" s="9"/>
      <c r="GAD3" s="9"/>
      <c r="GAE3" s="9"/>
      <c r="GAF3" s="9"/>
      <c r="GAG3" s="9"/>
      <c r="GAH3" s="9"/>
      <c r="GAI3" s="9"/>
      <c r="GAJ3" s="9"/>
      <c r="GAK3" s="9"/>
      <c r="GAL3" s="9"/>
      <c r="GAM3" s="9"/>
      <c r="GAN3" s="9"/>
      <c r="GAO3" s="9"/>
      <c r="GAP3" s="9"/>
      <c r="GAQ3" s="9"/>
      <c r="GAR3" s="9"/>
      <c r="GAS3" s="9"/>
      <c r="GAT3" s="9"/>
      <c r="GAU3" s="9"/>
      <c r="GAV3" s="9"/>
      <c r="GAW3" s="9"/>
      <c r="GAX3" s="9"/>
      <c r="GAY3" s="9"/>
      <c r="GAZ3" s="9"/>
      <c r="GBA3" s="9"/>
      <c r="GBB3" s="9"/>
      <c r="GBC3" s="9"/>
      <c r="GBD3" s="9"/>
      <c r="GBE3" s="9"/>
      <c r="GBF3" s="9"/>
      <c r="GBG3" s="9"/>
      <c r="GBH3" s="9"/>
      <c r="GBI3" s="9"/>
      <c r="GBJ3" s="9"/>
      <c r="GBK3" s="9"/>
      <c r="GBL3" s="9"/>
      <c r="GBM3" s="9"/>
      <c r="GBN3" s="9"/>
      <c r="GBO3" s="9"/>
      <c r="GBP3" s="9"/>
      <c r="GBQ3" s="9"/>
      <c r="GBR3" s="9"/>
      <c r="GBS3" s="9"/>
      <c r="GBT3" s="9"/>
      <c r="GBU3" s="9"/>
      <c r="GBV3" s="9"/>
      <c r="GBW3" s="9"/>
      <c r="GBX3" s="9"/>
      <c r="GBY3" s="9"/>
      <c r="GBZ3" s="9"/>
      <c r="GCA3" s="9"/>
      <c r="GCB3" s="9"/>
      <c r="GCC3" s="9"/>
      <c r="GCD3" s="9"/>
      <c r="GCE3" s="9"/>
      <c r="GCF3" s="9"/>
      <c r="GCG3" s="9"/>
      <c r="GCH3" s="9"/>
      <c r="GCI3" s="9"/>
      <c r="GCJ3" s="9"/>
      <c r="GCK3" s="9"/>
      <c r="GCL3" s="9"/>
      <c r="GCM3" s="9"/>
      <c r="GCN3" s="9"/>
      <c r="GCO3" s="9"/>
      <c r="GCP3" s="9"/>
      <c r="GCQ3" s="9"/>
      <c r="GCR3" s="9"/>
      <c r="GCS3" s="9"/>
      <c r="GCT3" s="9"/>
      <c r="GCU3" s="9"/>
      <c r="GCV3" s="9"/>
      <c r="GCW3" s="9"/>
      <c r="GCX3" s="9"/>
      <c r="GCY3" s="9"/>
      <c r="GCZ3" s="9"/>
      <c r="GDA3" s="9"/>
      <c r="GDB3" s="9"/>
      <c r="GDC3" s="9"/>
      <c r="GDD3" s="9"/>
      <c r="GDE3" s="9"/>
      <c r="GDF3" s="9"/>
      <c r="GDG3" s="9"/>
      <c r="GDH3" s="9"/>
      <c r="GDI3" s="9"/>
      <c r="GDJ3" s="9"/>
      <c r="GDK3" s="9"/>
      <c r="GDL3" s="9"/>
      <c r="GDM3" s="9"/>
      <c r="GDN3" s="9"/>
      <c r="GDO3" s="9"/>
      <c r="GDP3" s="9"/>
      <c r="GDQ3" s="9"/>
      <c r="GDR3" s="9"/>
      <c r="GDS3" s="9"/>
      <c r="GDT3" s="9"/>
      <c r="GDU3" s="9"/>
      <c r="GDV3" s="9"/>
      <c r="GDW3" s="9"/>
      <c r="GDX3" s="9"/>
      <c r="GDY3" s="9"/>
      <c r="GDZ3" s="9"/>
      <c r="GEA3" s="9"/>
      <c r="GEB3" s="9"/>
      <c r="GEC3" s="9"/>
      <c r="GED3" s="9"/>
      <c r="GEE3" s="9"/>
      <c r="GEF3" s="9"/>
      <c r="GEG3" s="9"/>
      <c r="GEH3" s="9"/>
      <c r="GEI3" s="9"/>
      <c r="GEJ3" s="9"/>
      <c r="GEK3" s="9"/>
      <c r="GEL3" s="9"/>
      <c r="GEM3" s="9"/>
      <c r="GEN3" s="9"/>
      <c r="GEO3" s="9"/>
      <c r="GEP3" s="9"/>
      <c r="GEQ3" s="9"/>
      <c r="GER3" s="9"/>
      <c r="GES3" s="9"/>
      <c r="GET3" s="9"/>
      <c r="GEU3" s="9"/>
      <c r="GEV3" s="9"/>
      <c r="GEW3" s="9"/>
      <c r="GEX3" s="9"/>
      <c r="GEY3" s="9"/>
      <c r="GEZ3" s="9"/>
      <c r="GFA3" s="9"/>
      <c r="GFB3" s="9"/>
      <c r="GFC3" s="9"/>
      <c r="GFD3" s="9"/>
      <c r="GFE3" s="9"/>
      <c r="GFF3" s="9"/>
      <c r="GFG3" s="9"/>
      <c r="GFH3" s="9"/>
      <c r="GFI3" s="9"/>
      <c r="GFJ3" s="9"/>
      <c r="GFK3" s="9"/>
      <c r="GFL3" s="9"/>
      <c r="GFM3" s="9"/>
      <c r="GFN3" s="9"/>
      <c r="GFO3" s="9"/>
      <c r="GFP3" s="9"/>
      <c r="GFQ3" s="9"/>
      <c r="GFR3" s="9"/>
      <c r="GFS3" s="9"/>
      <c r="GFT3" s="9"/>
      <c r="GFU3" s="9"/>
      <c r="GFV3" s="9"/>
      <c r="GFW3" s="9"/>
      <c r="GFX3" s="9"/>
      <c r="GFY3" s="9"/>
      <c r="GFZ3" s="9"/>
      <c r="GGA3" s="9"/>
      <c r="GGB3" s="9"/>
      <c r="GGC3" s="9"/>
      <c r="GGD3" s="9"/>
      <c r="GGE3" s="9"/>
      <c r="GGF3" s="9"/>
      <c r="GGG3" s="9"/>
      <c r="GGH3" s="9"/>
      <c r="GGI3" s="9"/>
      <c r="GGJ3" s="9"/>
      <c r="GGK3" s="9"/>
      <c r="GGL3" s="9"/>
      <c r="GGM3" s="9"/>
      <c r="GGN3" s="9"/>
      <c r="GGO3" s="9"/>
      <c r="GGP3" s="9"/>
      <c r="GGQ3" s="9"/>
      <c r="GGR3" s="9"/>
      <c r="GGS3" s="9"/>
      <c r="GGT3" s="9"/>
      <c r="GGU3" s="9"/>
      <c r="GGV3" s="9"/>
      <c r="GGW3" s="9"/>
      <c r="GGX3" s="9"/>
      <c r="GGY3" s="9"/>
      <c r="GGZ3" s="9"/>
      <c r="GHA3" s="9"/>
      <c r="GHB3" s="9"/>
      <c r="GHC3" s="9"/>
      <c r="GHD3" s="9"/>
      <c r="GHE3" s="9"/>
      <c r="GHF3" s="9"/>
      <c r="GHG3" s="9"/>
      <c r="GHH3" s="9"/>
      <c r="GHI3" s="9"/>
      <c r="GHJ3" s="9"/>
      <c r="GHK3" s="9"/>
      <c r="GHL3" s="9"/>
      <c r="GHM3" s="9"/>
      <c r="GHN3" s="9"/>
      <c r="GHO3" s="9"/>
      <c r="GHP3" s="9"/>
      <c r="GHQ3" s="9"/>
      <c r="GHR3" s="9"/>
      <c r="GHS3" s="9"/>
      <c r="GHT3" s="9"/>
      <c r="GHU3" s="9"/>
      <c r="GHV3" s="9"/>
      <c r="GHW3" s="9"/>
      <c r="GHX3" s="9"/>
      <c r="GHY3" s="9"/>
      <c r="GHZ3" s="9"/>
      <c r="GIA3" s="9"/>
      <c r="GIB3" s="9"/>
      <c r="GIC3" s="9"/>
      <c r="GID3" s="9"/>
      <c r="GIE3" s="9"/>
      <c r="GIF3" s="9"/>
      <c r="GIG3" s="9"/>
      <c r="GIH3" s="9"/>
      <c r="GII3" s="9"/>
      <c r="GIJ3" s="9"/>
      <c r="GIK3" s="9"/>
      <c r="GIL3" s="9"/>
      <c r="GIM3" s="9"/>
      <c r="GIN3" s="9"/>
      <c r="GIO3" s="9"/>
      <c r="GIP3" s="9"/>
      <c r="GIQ3" s="9"/>
      <c r="GIR3" s="9"/>
      <c r="GIS3" s="9"/>
      <c r="GIT3" s="9"/>
      <c r="GIU3" s="9"/>
      <c r="GIV3" s="9"/>
      <c r="GIW3" s="9"/>
      <c r="GIX3" s="9"/>
      <c r="GIY3" s="9"/>
      <c r="GIZ3" s="9"/>
      <c r="GJA3" s="9"/>
      <c r="GJB3" s="9"/>
      <c r="GJC3" s="9"/>
      <c r="GJD3" s="9"/>
      <c r="GJE3" s="9"/>
      <c r="GJF3" s="9"/>
      <c r="GJG3" s="9"/>
      <c r="GJH3" s="9"/>
      <c r="GJI3" s="9"/>
      <c r="GJJ3" s="9"/>
      <c r="GJK3" s="9"/>
      <c r="GJL3" s="9"/>
      <c r="GJM3" s="9"/>
      <c r="GJN3" s="9"/>
      <c r="GJO3" s="9"/>
      <c r="GJP3" s="9"/>
      <c r="GJQ3" s="9"/>
      <c r="GJR3" s="9"/>
      <c r="GJS3" s="9"/>
      <c r="GJT3" s="9"/>
      <c r="GJU3" s="9"/>
      <c r="GJV3" s="9"/>
      <c r="GJW3" s="9"/>
      <c r="GJX3" s="9"/>
      <c r="GJY3" s="9"/>
      <c r="GJZ3" s="9"/>
      <c r="GKA3" s="9"/>
      <c r="GKB3" s="9"/>
      <c r="GKC3" s="9"/>
      <c r="GKD3" s="9"/>
      <c r="GKE3" s="9"/>
      <c r="GKF3" s="9"/>
      <c r="GKG3" s="9"/>
      <c r="GKH3" s="9"/>
      <c r="GKI3" s="9"/>
      <c r="GKJ3" s="9"/>
      <c r="GKK3" s="9"/>
      <c r="GKL3" s="9"/>
      <c r="GKM3" s="9"/>
      <c r="GKN3" s="9"/>
      <c r="GKO3" s="9"/>
      <c r="GKP3" s="9"/>
      <c r="GKQ3" s="9"/>
      <c r="GKR3" s="9"/>
      <c r="GKS3" s="9"/>
      <c r="GKT3" s="9"/>
      <c r="GKU3" s="9"/>
      <c r="GKV3" s="9"/>
      <c r="GKW3" s="9"/>
      <c r="GKX3" s="9"/>
      <c r="GKY3" s="9"/>
      <c r="GKZ3" s="9"/>
      <c r="GLA3" s="9"/>
      <c r="GLB3" s="9"/>
      <c r="GLC3" s="9"/>
      <c r="GLD3" s="9"/>
      <c r="GLE3" s="9"/>
      <c r="GLF3" s="9"/>
      <c r="GLG3" s="9"/>
      <c r="GLH3" s="9"/>
      <c r="GLI3" s="9"/>
      <c r="GLJ3" s="9"/>
      <c r="GLK3" s="9"/>
      <c r="GLL3" s="9"/>
      <c r="GLM3" s="9"/>
      <c r="GLN3" s="9"/>
      <c r="GLO3" s="9"/>
      <c r="GLP3" s="9"/>
      <c r="GLQ3" s="9"/>
      <c r="GLR3" s="9"/>
      <c r="GLS3" s="9"/>
      <c r="GLT3" s="9"/>
      <c r="GLU3" s="9"/>
      <c r="GLV3" s="9"/>
      <c r="GLW3" s="9"/>
      <c r="GLX3" s="9"/>
      <c r="GLY3" s="9"/>
      <c r="GLZ3" s="9"/>
      <c r="GMA3" s="9"/>
      <c r="GMB3" s="9"/>
      <c r="GMC3" s="9"/>
      <c r="GMD3" s="9"/>
      <c r="GME3" s="9"/>
      <c r="GMF3" s="9"/>
      <c r="GMG3" s="9"/>
      <c r="GMH3" s="9"/>
      <c r="GMI3" s="9"/>
      <c r="GMJ3" s="9"/>
      <c r="GMK3" s="9"/>
      <c r="GML3" s="9"/>
      <c r="GMM3" s="9"/>
      <c r="GMN3" s="9"/>
      <c r="GMO3" s="9"/>
      <c r="GMP3" s="9"/>
      <c r="GMQ3" s="9"/>
      <c r="GMR3" s="9"/>
      <c r="GMS3" s="9"/>
      <c r="GMT3" s="9"/>
      <c r="GMU3" s="9"/>
      <c r="GMV3" s="9"/>
      <c r="GMW3" s="9"/>
      <c r="GMX3" s="9"/>
      <c r="GMY3" s="9"/>
      <c r="GMZ3" s="9"/>
      <c r="GNA3" s="9"/>
      <c r="GNB3" s="9"/>
      <c r="GNC3" s="9"/>
      <c r="GND3" s="9"/>
      <c r="GNE3" s="9"/>
      <c r="GNF3" s="9"/>
      <c r="GNG3" s="9"/>
      <c r="GNH3" s="9"/>
      <c r="GNI3" s="9"/>
      <c r="GNJ3" s="9"/>
      <c r="GNK3" s="9"/>
      <c r="GNL3" s="9"/>
      <c r="GNM3" s="9"/>
      <c r="GNN3" s="9"/>
      <c r="GNO3" s="9"/>
      <c r="GNP3" s="9"/>
      <c r="GNQ3" s="9"/>
      <c r="GNR3" s="9"/>
      <c r="GNS3" s="9"/>
      <c r="GNT3" s="9"/>
      <c r="GNU3" s="9"/>
      <c r="GNV3" s="9"/>
      <c r="GNW3" s="9"/>
      <c r="GNX3" s="9"/>
      <c r="GNY3" s="9"/>
      <c r="GNZ3" s="9"/>
      <c r="GOA3" s="9"/>
      <c r="GOB3" s="9"/>
      <c r="GOC3" s="9"/>
      <c r="GOD3" s="9"/>
      <c r="GOE3" s="9"/>
      <c r="GOF3" s="9"/>
      <c r="GOG3" s="9"/>
      <c r="GOH3" s="9"/>
      <c r="GOI3" s="9"/>
      <c r="GOJ3" s="9"/>
      <c r="GOK3" s="9"/>
      <c r="GOL3" s="9"/>
      <c r="GOM3" s="9"/>
      <c r="GON3" s="9"/>
      <c r="GOO3" s="9"/>
      <c r="GOP3" s="9"/>
      <c r="GOQ3" s="9"/>
      <c r="GOR3" s="9"/>
      <c r="GOS3" s="9"/>
      <c r="GOT3" s="9"/>
      <c r="GOU3" s="9"/>
      <c r="GOV3" s="9"/>
      <c r="GOW3" s="9"/>
      <c r="GOX3" s="9"/>
      <c r="GOY3" s="9"/>
      <c r="GOZ3" s="9"/>
      <c r="GPA3" s="9"/>
      <c r="GPB3" s="9"/>
      <c r="GPC3" s="9"/>
      <c r="GPD3" s="9"/>
      <c r="GPE3" s="9"/>
      <c r="GPF3" s="9"/>
      <c r="GPG3" s="9"/>
      <c r="GPH3" s="9"/>
      <c r="GPI3" s="9"/>
      <c r="GPJ3" s="9"/>
      <c r="GPK3" s="9"/>
      <c r="GPL3" s="9"/>
      <c r="GPM3" s="9"/>
      <c r="GPN3" s="9"/>
      <c r="GPO3" s="9"/>
      <c r="GPP3" s="9"/>
      <c r="GPQ3" s="9"/>
      <c r="GPR3" s="9"/>
      <c r="GPS3" s="9"/>
      <c r="GPT3" s="9"/>
      <c r="GPU3" s="9"/>
      <c r="GPV3" s="9"/>
      <c r="GPW3" s="9"/>
      <c r="GPX3" s="9"/>
      <c r="GPY3" s="9"/>
      <c r="GPZ3" s="9"/>
      <c r="GQA3" s="9"/>
      <c r="GQB3" s="9"/>
      <c r="GQC3" s="9"/>
      <c r="GQD3" s="9"/>
      <c r="GQE3" s="9"/>
      <c r="GQF3" s="9"/>
      <c r="GQG3" s="9"/>
      <c r="GQH3" s="9"/>
      <c r="GQI3" s="9"/>
      <c r="GQJ3" s="9"/>
      <c r="GQK3" s="9"/>
      <c r="GQL3" s="9"/>
      <c r="GQM3" s="9"/>
      <c r="GQN3" s="9"/>
      <c r="GQO3" s="9"/>
      <c r="GQP3" s="9"/>
      <c r="GQQ3" s="9"/>
      <c r="GQR3" s="9"/>
      <c r="GQS3" s="9"/>
      <c r="GQT3" s="9"/>
      <c r="GQU3" s="9"/>
      <c r="GQV3" s="9"/>
      <c r="GQW3" s="9"/>
      <c r="GQX3" s="9"/>
      <c r="GQY3" s="9"/>
      <c r="GQZ3" s="9"/>
      <c r="GRA3" s="9"/>
      <c r="GRB3" s="9"/>
      <c r="GRC3" s="9"/>
      <c r="GRD3" s="9"/>
      <c r="GRE3" s="9"/>
      <c r="GRF3" s="9"/>
      <c r="GRG3" s="9"/>
      <c r="GRH3" s="9"/>
      <c r="GRI3" s="9"/>
      <c r="GRJ3" s="9"/>
      <c r="GRK3" s="9"/>
      <c r="GRL3" s="9"/>
      <c r="GRM3" s="9"/>
      <c r="GRN3" s="9"/>
      <c r="GRO3" s="9"/>
      <c r="GRP3" s="9"/>
      <c r="GRQ3" s="9"/>
      <c r="GRR3" s="9"/>
      <c r="GRS3" s="9"/>
      <c r="GRT3" s="9"/>
      <c r="GRU3" s="9"/>
      <c r="GRV3" s="9"/>
      <c r="GRW3" s="9"/>
      <c r="GRX3" s="9"/>
      <c r="GRY3" s="9"/>
      <c r="GRZ3" s="9"/>
      <c r="GSA3" s="9"/>
      <c r="GSB3" s="9"/>
      <c r="GSC3" s="9"/>
      <c r="GSD3" s="9"/>
      <c r="GSE3" s="9"/>
      <c r="GSF3" s="9"/>
      <c r="GSG3" s="9"/>
      <c r="GSH3" s="9"/>
      <c r="GSI3" s="9"/>
      <c r="GSJ3" s="9"/>
      <c r="GSK3" s="9"/>
      <c r="GSL3" s="9"/>
      <c r="GSM3" s="9"/>
      <c r="GSN3" s="9"/>
      <c r="GSO3" s="9"/>
      <c r="GSP3" s="9"/>
      <c r="GSQ3" s="9"/>
      <c r="GSR3" s="9"/>
      <c r="GSS3" s="9"/>
      <c r="GST3" s="9"/>
      <c r="GSU3" s="9"/>
      <c r="GSV3" s="9"/>
      <c r="GSW3" s="9"/>
      <c r="GSX3" s="9"/>
      <c r="GSY3" s="9"/>
      <c r="GSZ3" s="9"/>
      <c r="GTA3" s="9"/>
      <c r="GTB3" s="9"/>
      <c r="GTC3" s="9"/>
      <c r="GTD3" s="9"/>
      <c r="GTE3" s="9"/>
      <c r="GTF3" s="9"/>
      <c r="GTG3" s="9"/>
      <c r="GTH3" s="9"/>
      <c r="GTI3" s="9"/>
      <c r="GTJ3" s="9"/>
      <c r="GTK3" s="9"/>
      <c r="GTL3" s="9"/>
      <c r="GTM3" s="9"/>
      <c r="GTN3" s="9"/>
      <c r="GTO3" s="9"/>
      <c r="GTP3" s="9"/>
      <c r="GTQ3" s="9"/>
      <c r="GTR3" s="9"/>
      <c r="GTS3" s="9"/>
      <c r="GTT3" s="9"/>
      <c r="GTU3" s="9"/>
      <c r="GTV3" s="9"/>
      <c r="GTW3" s="9"/>
      <c r="GTX3" s="9"/>
      <c r="GTY3" s="9"/>
      <c r="GTZ3" s="9"/>
      <c r="GUA3" s="9"/>
      <c r="GUB3" s="9"/>
      <c r="GUC3" s="9"/>
      <c r="GUD3" s="9"/>
      <c r="GUE3" s="9"/>
      <c r="GUF3" s="9"/>
      <c r="GUG3" s="9"/>
      <c r="GUH3" s="9"/>
      <c r="GUI3" s="9"/>
      <c r="GUJ3" s="9"/>
      <c r="GUK3" s="9"/>
      <c r="GUL3" s="9"/>
      <c r="GUM3" s="9"/>
      <c r="GUN3" s="9"/>
      <c r="GUO3" s="9"/>
      <c r="GUP3" s="9"/>
      <c r="GUQ3" s="9"/>
      <c r="GUR3" s="9"/>
      <c r="GUS3" s="9"/>
      <c r="GUT3" s="9"/>
      <c r="GUU3" s="9"/>
      <c r="GUV3" s="9"/>
      <c r="GUW3" s="9"/>
      <c r="GUX3" s="9"/>
      <c r="GUY3" s="9"/>
      <c r="GUZ3" s="9"/>
      <c r="GVA3" s="9"/>
      <c r="GVB3" s="9"/>
      <c r="GVC3" s="9"/>
      <c r="GVD3" s="9"/>
      <c r="GVE3" s="9"/>
      <c r="GVF3" s="9"/>
      <c r="GVG3" s="9"/>
      <c r="GVH3" s="9"/>
      <c r="GVI3" s="9"/>
      <c r="GVJ3" s="9"/>
      <c r="GVK3" s="9"/>
      <c r="GVL3" s="9"/>
      <c r="GVM3" s="9"/>
      <c r="GVN3" s="9"/>
      <c r="GVO3" s="9"/>
      <c r="GVP3" s="9"/>
      <c r="GVQ3" s="9"/>
      <c r="GVR3" s="9"/>
      <c r="GVS3" s="9"/>
      <c r="GVT3" s="9"/>
      <c r="GVU3" s="9"/>
      <c r="GVV3" s="9"/>
      <c r="GVW3" s="9"/>
      <c r="GVX3" s="9"/>
      <c r="GVY3" s="9"/>
      <c r="GVZ3" s="9"/>
      <c r="GWA3" s="9"/>
      <c r="GWB3" s="9"/>
      <c r="GWC3" s="9"/>
      <c r="GWD3" s="9"/>
      <c r="GWE3" s="9"/>
      <c r="GWF3" s="9"/>
      <c r="GWG3" s="9"/>
      <c r="GWH3" s="9"/>
      <c r="GWI3" s="9"/>
      <c r="GWJ3" s="9"/>
      <c r="GWK3" s="9"/>
      <c r="GWL3" s="9"/>
      <c r="GWM3" s="9"/>
      <c r="GWN3" s="9"/>
      <c r="GWO3" s="9"/>
      <c r="GWP3" s="9"/>
      <c r="GWQ3" s="9"/>
      <c r="GWR3" s="9"/>
      <c r="GWS3" s="9"/>
      <c r="GWT3" s="9"/>
      <c r="GWU3" s="9"/>
      <c r="GWV3" s="9"/>
      <c r="GWW3" s="9"/>
      <c r="GWX3" s="9"/>
      <c r="GWY3" s="9"/>
      <c r="GWZ3" s="9"/>
      <c r="GXA3" s="9"/>
      <c r="GXB3" s="9"/>
      <c r="GXC3" s="9"/>
      <c r="GXD3" s="9"/>
      <c r="GXE3" s="9"/>
      <c r="GXF3" s="9"/>
      <c r="GXG3" s="9"/>
      <c r="GXH3" s="9"/>
      <c r="GXI3" s="9"/>
      <c r="GXJ3" s="9"/>
      <c r="GXK3" s="9"/>
      <c r="GXL3" s="9"/>
      <c r="GXM3" s="9"/>
      <c r="GXN3" s="9"/>
      <c r="GXO3" s="9"/>
      <c r="GXP3" s="9"/>
      <c r="GXQ3" s="9"/>
      <c r="GXR3" s="9"/>
      <c r="GXS3" s="9"/>
      <c r="GXT3" s="9"/>
      <c r="GXU3" s="9"/>
      <c r="GXV3" s="9"/>
      <c r="GXW3" s="9"/>
      <c r="GXX3" s="9"/>
      <c r="GXY3" s="9"/>
      <c r="GXZ3" s="9"/>
      <c r="GYA3" s="9"/>
      <c r="GYB3" s="9"/>
      <c r="GYC3" s="9"/>
      <c r="GYD3" s="9"/>
      <c r="GYE3" s="9"/>
      <c r="GYF3" s="9"/>
      <c r="GYG3" s="9"/>
      <c r="GYH3" s="9"/>
      <c r="GYI3" s="9"/>
      <c r="GYJ3" s="9"/>
      <c r="GYK3" s="9"/>
      <c r="GYL3" s="9"/>
      <c r="GYM3" s="9"/>
      <c r="GYN3" s="9"/>
      <c r="GYO3" s="9"/>
      <c r="GYP3" s="9"/>
      <c r="GYQ3" s="9"/>
      <c r="GYR3" s="9"/>
      <c r="GYS3" s="9"/>
      <c r="GYT3" s="9"/>
      <c r="GYU3" s="9"/>
      <c r="GYV3" s="9"/>
      <c r="GYW3" s="9"/>
      <c r="GYX3" s="9"/>
      <c r="GYY3" s="9"/>
      <c r="GYZ3" s="9"/>
      <c r="GZA3" s="9"/>
      <c r="GZB3" s="9"/>
      <c r="GZC3" s="9"/>
      <c r="GZD3" s="9"/>
      <c r="GZE3" s="9"/>
      <c r="GZF3" s="9"/>
      <c r="GZG3" s="9"/>
      <c r="GZH3" s="9"/>
      <c r="GZI3" s="9"/>
      <c r="GZJ3" s="9"/>
      <c r="GZK3" s="9"/>
      <c r="GZL3" s="9"/>
      <c r="GZM3" s="9"/>
      <c r="GZN3" s="9"/>
      <c r="GZO3" s="9"/>
      <c r="GZP3" s="9"/>
      <c r="GZQ3" s="9"/>
      <c r="GZR3" s="9"/>
      <c r="GZS3" s="9"/>
      <c r="GZT3" s="9"/>
      <c r="GZU3" s="9"/>
      <c r="GZV3" s="9"/>
      <c r="GZW3" s="9"/>
      <c r="GZX3" s="9"/>
      <c r="GZY3" s="9"/>
      <c r="GZZ3" s="9"/>
      <c r="HAA3" s="9"/>
      <c r="HAB3" s="9"/>
      <c r="HAC3" s="9"/>
      <c r="HAD3" s="9"/>
      <c r="HAE3" s="9"/>
      <c r="HAF3" s="9"/>
      <c r="HAG3" s="9"/>
      <c r="HAH3" s="9"/>
      <c r="HAI3" s="9"/>
      <c r="HAJ3" s="9"/>
      <c r="HAK3" s="9"/>
      <c r="HAL3" s="9"/>
      <c r="HAM3" s="9"/>
      <c r="HAN3" s="9"/>
      <c r="HAO3" s="9"/>
      <c r="HAP3" s="9"/>
      <c r="HAQ3" s="9"/>
      <c r="HAR3" s="9"/>
      <c r="HAS3" s="9"/>
      <c r="HAT3" s="9"/>
      <c r="HAU3" s="9"/>
      <c r="HAV3" s="9"/>
      <c r="HAW3" s="9"/>
      <c r="HAX3" s="9"/>
      <c r="HAY3" s="9"/>
      <c r="HAZ3" s="9"/>
      <c r="HBA3" s="9"/>
      <c r="HBB3" s="9"/>
      <c r="HBC3" s="9"/>
      <c r="HBD3" s="9"/>
      <c r="HBE3" s="9"/>
      <c r="HBF3" s="9"/>
      <c r="HBG3" s="9"/>
      <c r="HBH3" s="9"/>
      <c r="HBI3" s="9"/>
      <c r="HBJ3" s="9"/>
      <c r="HBK3" s="9"/>
      <c r="HBL3" s="9"/>
      <c r="HBM3" s="9"/>
      <c r="HBN3" s="9"/>
      <c r="HBO3" s="9"/>
      <c r="HBP3" s="9"/>
      <c r="HBQ3" s="9"/>
      <c r="HBR3" s="9"/>
      <c r="HBS3" s="9"/>
      <c r="HBT3" s="9"/>
      <c r="HBU3" s="9"/>
      <c r="HBV3" s="9"/>
      <c r="HBW3" s="9"/>
      <c r="HBX3" s="9"/>
      <c r="HBY3" s="9"/>
      <c r="HBZ3" s="9"/>
      <c r="HCA3" s="9"/>
      <c r="HCB3" s="9"/>
      <c r="HCC3" s="9"/>
      <c r="HCD3" s="9"/>
      <c r="HCE3" s="9"/>
      <c r="HCF3" s="9"/>
      <c r="HCG3" s="9"/>
      <c r="HCH3" s="9"/>
      <c r="HCI3" s="9"/>
      <c r="HCJ3" s="9"/>
      <c r="HCK3" s="9"/>
      <c r="HCL3" s="9"/>
      <c r="HCM3" s="9"/>
      <c r="HCN3" s="9"/>
      <c r="HCO3" s="9"/>
      <c r="HCP3" s="9"/>
      <c r="HCQ3" s="9"/>
      <c r="HCR3" s="9"/>
      <c r="HCS3" s="9"/>
      <c r="HCT3" s="9"/>
      <c r="HCU3" s="9"/>
      <c r="HCV3" s="9"/>
      <c r="HCW3" s="9"/>
      <c r="HCX3" s="9"/>
      <c r="HCY3" s="9"/>
      <c r="HCZ3" s="9"/>
      <c r="HDA3" s="9"/>
      <c r="HDB3" s="9"/>
      <c r="HDC3" s="9"/>
      <c r="HDD3" s="9"/>
      <c r="HDE3" s="9"/>
      <c r="HDF3" s="9"/>
      <c r="HDG3" s="9"/>
      <c r="HDH3" s="9"/>
      <c r="HDI3" s="9"/>
      <c r="HDJ3" s="9"/>
      <c r="HDK3" s="9"/>
      <c r="HDL3" s="9"/>
      <c r="HDM3" s="9"/>
      <c r="HDN3" s="9"/>
      <c r="HDO3" s="9"/>
      <c r="HDP3" s="9"/>
      <c r="HDQ3" s="9"/>
      <c r="HDR3" s="9"/>
      <c r="HDS3" s="9"/>
      <c r="HDT3" s="9"/>
      <c r="HDU3" s="9"/>
      <c r="HDV3" s="9"/>
      <c r="HDW3" s="9"/>
      <c r="HDX3" s="9"/>
      <c r="HDY3" s="9"/>
      <c r="HDZ3" s="9"/>
      <c r="HEA3" s="9"/>
      <c r="HEB3" s="9"/>
      <c r="HEC3" s="9"/>
      <c r="HED3" s="9"/>
      <c r="HEE3" s="9"/>
      <c r="HEF3" s="9"/>
      <c r="HEG3" s="9"/>
      <c r="HEH3" s="9"/>
      <c r="HEI3" s="9"/>
      <c r="HEJ3" s="9"/>
      <c r="HEK3" s="9"/>
      <c r="HEL3" s="9"/>
      <c r="HEM3" s="9"/>
      <c r="HEN3" s="9"/>
      <c r="HEO3" s="9"/>
      <c r="HEP3" s="9"/>
      <c r="HEQ3" s="9"/>
      <c r="HER3" s="9"/>
      <c r="HES3" s="9"/>
      <c r="HET3" s="9"/>
      <c r="HEU3" s="9"/>
      <c r="HEV3" s="9"/>
      <c r="HEW3" s="9"/>
      <c r="HEX3" s="9"/>
      <c r="HEY3" s="9"/>
      <c r="HEZ3" s="9"/>
      <c r="HFA3" s="9"/>
      <c r="HFB3" s="9"/>
      <c r="HFC3" s="9"/>
      <c r="HFD3" s="9"/>
      <c r="HFE3" s="9"/>
      <c r="HFF3" s="9"/>
      <c r="HFG3" s="9"/>
      <c r="HFH3" s="9"/>
      <c r="HFI3" s="9"/>
      <c r="HFJ3" s="9"/>
      <c r="HFK3" s="9"/>
      <c r="HFL3" s="9"/>
      <c r="HFM3" s="9"/>
      <c r="HFN3" s="9"/>
      <c r="HFO3" s="9"/>
      <c r="HFP3" s="9"/>
      <c r="HFQ3" s="9"/>
      <c r="HFR3" s="9"/>
      <c r="HFS3" s="9"/>
      <c r="HFT3" s="9"/>
      <c r="HFU3" s="9"/>
      <c r="HFV3" s="9"/>
      <c r="HFW3" s="9"/>
      <c r="HFX3" s="9"/>
      <c r="HFY3" s="9"/>
      <c r="HFZ3" s="9"/>
      <c r="HGA3" s="9"/>
      <c r="HGB3" s="9"/>
      <c r="HGC3" s="9"/>
      <c r="HGD3" s="9"/>
      <c r="HGE3" s="9"/>
      <c r="HGF3" s="9"/>
      <c r="HGG3" s="9"/>
      <c r="HGH3" s="9"/>
      <c r="HGI3" s="9"/>
      <c r="HGJ3" s="9"/>
      <c r="HGK3" s="9"/>
      <c r="HGL3" s="9"/>
      <c r="HGM3" s="9"/>
      <c r="HGN3" s="9"/>
      <c r="HGO3" s="9"/>
      <c r="HGP3" s="9"/>
      <c r="HGQ3" s="9"/>
      <c r="HGR3" s="9"/>
      <c r="HGS3" s="9"/>
      <c r="HGT3" s="9"/>
      <c r="HGU3" s="9"/>
      <c r="HGV3" s="9"/>
      <c r="HGW3" s="9"/>
      <c r="HGX3" s="9"/>
      <c r="HGY3" s="9"/>
      <c r="HGZ3" s="9"/>
      <c r="HHA3" s="9"/>
      <c r="HHB3" s="9"/>
      <c r="HHC3" s="9"/>
      <c r="HHD3" s="9"/>
      <c r="HHE3" s="9"/>
      <c r="HHF3" s="9"/>
      <c r="HHG3" s="9"/>
      <c r="HHH3" s="9"/>
      <c r="HHI3" s="9"/>
      <c r="HHJ3" s="9"/>
      <c r="HHK3" s="9"/>
      <c r="HHL3" s="9"/>
      <c r="HHM3" s="9"/>
      <c r="HHN3" s="9"/>
      <c r="HHO3" s="9"/>
      <c r="HHP3" s="9"/>
      <c r="HHQ3" s="9"/>
      <c r="HHR3" s="9"/>
      <c r="HHS3" s="9"/>
      <c r="HHT3" s="9"/>
      <c r="HHU3" s="9"/>
      <c r="HHV3" s="9"/>
      <c r="HHW3" s="9"/>
      <c r="HHX3" s="9"/>
      <c r="HHY3" s="9"/>
      <c r="HHZ3" s="9"/>
      <c r="HIA3" s="9"/>
      <c r="HIB3" s="9"/>
      <c r="HIC3" s="9"/>
      <c r="HID3" s="9"/>
      <c r="HIE3" s="9"/>
      <c r="HIF3" s="9"/>
      <c r="HIG3" s="9"/>
      <c r="HIH3" s="9"/>
      <c r="HII3" s="9"/>
      <c r="HIJ3" s="9"/>
      <c r="HIK3" s="9"/>
      <c r="HIL3" s="9"/>
      <c r="HIM3" s="9"/>
      <c r="HIN3" s="9"/>
      <c r="HIO3" s="9"/>
      <c r="HIP3" s="9"/>
      <c r="HIQ3" s="9"/>
      <c r="HIR3" s="9"/>
      <c r="HIS3" s="9"/>
      <c r="HIT3" s="9"/>
      <c r="HIU3" s="9"/>
      <c r="HIV3" s="9"/>
      <c r="HIW3" s="9"/>
      <c r="HIX3" s="9"/>
      <c r="HIY3" s="9"/>
      <c r="HIZ3" s="9"/>
      <c r="HJA3" s="9"/>
      <c r="HJB3" s="9"/>
      <c r="HJC3" s="9"/>
      <c r="HJD3" s="9"/>
      <c r="HJE3" s="9"/>
      <c r="HJF3" s="9"/>
      <c r="HJG3" s="9"/>
      <c r="HJH3" s="9"/>
      <c r="HJI3" s="9"/>
      <c r="HJJ3" s="9"/>
      <c r="HJK3" s="9"/>
      <c r="HJL3" s="9"/>
      <c r="HJM3" s="9"/>
      <c r="HJN3" s="9"/>
      <c r="HJO3" s="9"/>
      <c r="HJP3" s="9"/>
      <c r="HJQ3" s="9"/>
      <c r="HJR3" s="9"/>
      <c r="HJS3" s="9"/>
      <c r="HJT3" s="9"/>
      <c r="HJU3" s="9"/>
      <c r="HJV3" s="9"/>
      <c r="HJW3" s="9"/>
      <c r="HJX3" s="9"/>
      <c r="HJY3" s="9"/>
      <c r="HJZ3" s="9"/>
      <c r="HKA3" s="9"/>
      <c r="HKB3" s="9"/>
      <c r="HKC3" s="9"/>
      <c r="HKD3" s="9"/>
      <c r="HKE3" s="9"/>
      <c r="HKF3" s="9"/>
      <c r="HKG3" s="9"/>
      <c r="HKH3" s="9"/>
      <c r="HKI3" s="9"/>
      <c r="HKJ3" s="9"/>
      <c r="HKK3" s="9"/>
      <c r="HKL3" s="9"/>
      <c r="HKM3" s="9"/>
      <c r="HKN3" s="9"/>
      <c r="HKO3" s="9"/>
      <c r="HKP3" s="9"/>
      <c r="HKQ3" s="9"/>
      <c r="HKR3" s="9"/>
      <c r="HKS3" s="9"/>
      <c r="HKT3" s="9"/>
      <c r="HKU3" s="9"/>
      <c r="HKV3" s="9"/>
      <c r="HKW3" s="9"/>
      <c r="HKX3" s="9"/>
      <c r="HKY3" s="9"/>
      <c r="HKZ3" s="9"/>
      <c r="HLA3" s="9"/>
      <c r="HLB3" s="9"/>
      <c r="HLC3" s="9"/>
      <c r="HLD3" s="9"/>
      <c r="HLE3" s="9"/>
      <c r="HLF3" s="9"/>
      <c r="HLG3" s="9"/>
      <c r="HLH3" s="9"/>
      <c r="HLI3" s="9"/>
      <c r="HLJ3" s="9"/>
      <c r="HLK3" s="9"/>
      <c r="HLL3" s="9"/>
      <c r="HLM3" s="9"/>
      <c r="HLN3" s="9"/>
      <c r="HLO3" s="9"/>
      <c r="HLP3" s="9"/>
      <c r="HLQ3" s="9"/>
      <c r="HLR3" s="9"/>
      <c r="HLS3" s="9"/>
      <c r="HLT3" s="9"/>
      <c r="HLU3" s="9"/>
      <c r="HLV3" s="9"/>
      <c r="HLW3" s="9"/>
      <c r="HLX3" s="9"/>
      <c r="HLY3" s="9"/>
      <c r="HLZ3" s="9"/>
      <c r="HMA3" s="9"/>
      <c r="HMB3" s="9"/>
      <c r="HMC3" s="9"/>
      <c r="HMD3" s="9"/>
      <c r="HME3" s="9"/>
      <c r="HMF3" s="9"/>
      <c r="HMG3" s="9"/>
      <c r="HMH3" s="9"/>
      <c r="HMI3" s="9"/>
      <c r="HMJ3" s="9"/>
      <c r="HMK3" s="9"/>
      <c r="HML3" s="9"/>
      <c r="HMM3" s="9"/>
      <c r="HMN3" s="9"/>
      <c r="HMO3" s="9"/>
      <c r="HMP3" s="9"/>
      <c r="HMQ3" s="9"/>
      <c r="HMR3" s="9"/>
      <c r="HMS3" s="9"/>
      <c r="HMT3" s="9"/>
      <c r="HMU3" s="9"/>
      <c r="HMV3" s="9"/>
      <c r="HMW3" s="9"/>
      <c r="HMX3" s="9"/>
      <c r="HMY3" s="9"/>
      <c r="HMZ3" s="9"/>
      <c r="HNA3" s="9"/>
      <c r="HNB3" s="9"/>
      <c r="HNC3" s="9"/>
      <c r="HND3" s="9"/>
      <c r="HNE3" s="9"/>
      <c r="HNF3" s="9"/>
      <c r="HNG3" s="9"/>
      <c r="HNH3" s="9"/>
      <c r="HNI3" s="9"/>
      <c r="HNJ3" s="9"/>
      <c r="HNK3" s="9"/>
      <c r="HNL3" s="9"/>
      <c r="HNM3" s="9"/>
      <c r="HNN3" s="9"/>
      <c r="HNO3" s="9"/>
      <c r="HNP3" s="9"/>
      <c r="HNQ3" s="9"/>
      <c r="HNR3" s="9"/>
      <c r="HNS3" s="9"/>
      <c r="HNT3" s="9"/>
      <c r="HNU3" s="9"/>
      <c r="HNV3" s="9"/>
      <c r="HNW3" s="9"/>
      <c r="HNX3" s="9"/>
      <c r="HNY3" s="9"/>
      <c r="HNZ3" s="9"/>
      <c r="HOA3" s="9"/>
      <c r="HOB3" s="9"/>
      <c r="HOC3" s="9"/>
      <c r="HOD3" s="9"/>
      <c r="HOE3" s="9"/>
      <c r="HOF3" s="9"/>
      <c r="HOG3" s="9"/>
      <c r="HOH3" s="9"/>
      <c r="HOI3" s="9"/>
      <c r="HOJ3" s="9"/>
      <c r="HOK3" s="9"/>
      <c r="HOL3" s="9"/>
      <c r="HOM3" s="9"/>
      <c r="HON3" s="9"/>
      <c r="HOO3" s="9"/>
      <c r="HOP3" s="9"/>
      <c r="HOQ3" s="9"/>
      <c r="HOR3" s="9"/>
      <c r="HOS3" s="9"/>
      <c r="HOT3" s="9"/>
      <c r="HOU3" s="9"/>
      <c r="HOV3" s="9"/>
      <c r="HOW3" s="9"/>
      <c r="HOX3" s="9"/>
      <c r="HOY3" s="9"/>
      <c r="HOZ3" s="9"/>
      <c r="HPA3" s="9"/>
      <c r="HPB3" s="9"/>
      <c r="HPC3" s="9"/>
      <c r="HPD3" s="9"/>
      <c r="HPE3" s="9"/>
      <c r="HPF3" s="9"/>
      <c r="HPG3" s="9"/>
      <c r="HPH3" s="9"/>
      <c r="HPI3" s="9"/>
      <c r="HPJ3" s="9"/>
      <c r="HPK3" s="9"/>
      <c r="HPL3" s="9"/>
      <c r="HPM3" s="9"/>
      <c r="HPN3" s="9"/>
      <c r="HPO3" s="9"/>
      <c r="HPP3" s="9"/>
      <c r="HPQ3" s="9"/>
      <c r="HPR3" s="9"/>
      <c r="HPS3" s="9"/>
      <c r="HPT3" s="9"/>
      <c r="HPU3" s="9"/>
      <c r="HPV3" s="9"/>
      <c r="HPW3" s="9"/>
      <c r="HPX3" s="9"/>
      <c r="HPY3" s="9"/>
      <c r="HPZ3" s="9"/>
      <c r="HQA3" s="9"/>
      <c r="HQB3" s="9"/>
      <c r="HQC3" s="9"/>
      <c r="HQD3" s="9"/>
      <c r="HQE3" s="9"/>
      <c r="HQF3" s="9"/>
      <c r="HQG3" s="9"/>
      <c r="HQH3" s="9"/>
      <c r="HQI3" s="9"/>
      <c r="HQJ3" s="9"/>
      <c r="HQK3" s="9"/>
      <c r="HQL3" s="9"/>
      <c r="HQM3" s="9"/>
      <c r="HQN3" s="9"/>
      <c r="HQO3" s="9"/>
      <c r="HQP3" s="9"/>
      <c r="HQQ3" s="9"/>
      <c r="HQR3" s="9"/>
      <c r="HQS3" s="9"/>
      <c r="HQT3" s="9"/>
      <c r="HQU3" s="9"/>
      <c r="HQV3" s="9"/>
      <c r="HQW3" s="9"/>
      <c r="HQX3" s="9"/>
      <c r="HQY3" s="9"/>
      <c r="HQZ3" s="9"/>
      <c r="HRA3" s="9"/>
      <c r="HRB3" s="9"/>
      <c r="HRC3" s="9"/>
      <c r="HRD3" s="9"/>
      <c r="HRE3" s="9"/>
      <c r="HRF3" s="9"/>
      <c r="HRG3" s="9"/>
      <c r="HRH3" s="9"/>
      <c r="HRI3" s="9"/>
      <c r="HRJ3" s="9"/>
      <c r="HRK3" s="9"/>
      <c r="HRL3" s="9"/>
      <c r="HRM3" s="9"/>
      <c r="HRN3" s="9"/>
      <c r="HRO3" s="9"/>
      <c r="HRP3" s="9"/>
      <c r="HRQ3" s="9"/>
      <c r="HRR3" s="9"/>
      <c r="HRS3" s="9"/>
      <c r="HRT3" s="9"/>
      <c r="HRU3" s="9"/>
      <c r="HRV3" s="9"/>
      <c r="HRW3" s="9"/>
      <c r="HRX3" s="9"/>
      <c r="HRY3" s="9"/>
      <c r="HRZ3" s="9"/>
      <c r="HSA3" s="9"/>
      <c r="HSB3" s="9"/>
      <c r="HSC3" s="9"/>
      <c r="HSD3" s="9"/>
      <c r="HSE3" s="9"/>
      <c r="HSF3" s="9"/>
      <c r="HSG3" s="9"/>
      <c r="HSH3" s="9"/>
      <c r="HSI3" s="9"/>
      <c r="HSJ3" s="9"/>
      <c r="HSK3" s="9"/>
      <c r="HSL3" s="9"/>
      <c r="HSM3" s="9"/>
      <c r="HSN3" s="9"/>
      <c r="HSO3" s="9"/>
      <c r="HSP3" s="9"/>
      <c r="HSQ3" s="9"/>
      <c r="HSR3" s="9"/>
      <c r="HSS3" s="9"/>
      <c r="HST3" s="9"/>
      <c r="HSU3" s="9"/>
      <c r="HSV3" s="9"/>
      <c r="HSW3" s="9"/>
      <c r="HSX3" s="9"/>
      <c r="HSY3" s="9"/>
      <c r="HSZ3" s="9"/>
      <c r="HTA3" s="9"/>
      <c r="HTB3" s="9"/>
      <c r="HTC3" s="9"/>
      <c r="HTD3" s="9"/>
      <c r="HTE3" s="9"/>
      <c r="HTF3" s="9"/>
      <c r="HTG3" s="9"/>
      <c r="HTH3" s="9"/>
      <c r="HTI3" s="9"/>
      <c r="HTJ3" s="9"/>
      <c r="HTK3" s="9"/>
      <c r="HTL3" s="9"/>
      <c r="HTM3" s="9"/>
      <c r="HTN3" s="9"/>
      <c r="HTO3" s="9"/>
      <c r="HTP3" s="9"/>
      <c r="HTQ3" s="9"/>
      <c r="HTR3" s="9"/>
      <c r="HTS3" s="9"/>
      <c r="HTT3" s="9"/>
      <c r="HTU3" s="9"/>
      <c r="HTV3" s="9"/>
      <c r="HTW3" s="9"/>
      <c r="HTX3" s="9"/>
      <c r="HTY3" s="9"/>
      <c r="HTZ3" s="9"/>
      <c r="HUA3" s="9"/>
      <c r="HUB3" s="9"/>
      <c r="HUC3" s="9"/>
      <c r="HUD3" s="9"/>
      <c r="HUE3" s="9"/>
      <c r="HUF3" s="9"/>
      <c r="HUG3" s="9"/>
      <c r="HUH3" s="9"/>
      <c r="HUI3" s="9"/>
      <c r="HUJ3" s="9"/>
      <c r="HUK3" s="9"/>
      <c r="HUL3" s="9"/>
      <c r="HUM3" s="9"/>
      <c r="HUN3" s="9"/>
      <c r="HUO3" s="9"/>
      <c r="HUP3" s="9"/>
      <c r="HUQ3" s="9"/>
      <c r="HUR3" s="9"/>
      <c r="HUS3" s="9"/>
      <c r="HUT3" s="9"/>
      <c r="HUU3" s="9"/>
      <c r="HUV3" s="9"/>
      <c r="HUW3" s="9"/>
      <c r="HUX3" s="9"/>
      <c r="HUY3" s="9"/>
      <c r="HUZ3" s="9"/>
      <c r="HVA3" s="9"/>
      <c r="HVB3" s="9"/>
      <c r="HVC3" s="9"/>
      <c r="HVD3" s="9"/>
      <c r="HVE3" s="9"/>
      <c r="HVF3" s="9"/>
      <c r="HVG3" s="9"/>
      <c r="HVH3" s="9"/>
      <c r="HVI3" s="9"/>
      <c r="HVJ3" s="9"/>
      <c r="HVK3" s="9"/>
      <c r="HVL3" s="9"/>
      <c r="HVM3" s="9"/>
      <c r="HVN3" s="9"/>
      <c r="HVO3" s="9"/>
      <c r="HVP3" s="9"/>
      <c r="HVQ3" s="9"/>
      <c r="HVR3" s="9"/>
      <c r="HVS3" s="9"/>
      <c r="HVT3" s="9"/>
      <c r="HVU3" s="9"/>
      <c r="HVV3" s="9"/>
      <c r="HVW3" s="9"/>
      <c r="HVX3" s="9"/>
      <c r="HVY3" s="9"/>
      <c r="HVZ3" s="9"/>
      <c r="HWA3" s="9"/>
      <c r="HWB3" s="9"/>
      <c r="HWC3" s="9"/>
      <c r="HWD3" s="9"/>
      <c r="HWE3" s="9"/>
      <c r="HWF3" s="9"/>
      <c r="HWG3" s="9"/>
      <c r="HWH3" s="9"/>
      <c r="HWI3" s="9"/>
      <c r="HWJ3" s="9"/>
      <c r="HWK3" s="9"/>
      <c r="HWL3" s="9"/>
      <c r="HWM3" s="9"/>
      <c r="HWN3" s="9"/>
      <c r="HWO3" s="9"/>
      <c r="HWP3" s="9"/>
      <c r="HWQ3" s="9"/>
      <c r="HWR3" s="9"/>
      <c r="HWS3" s="9"/>
      <c r="HWT3" s="9"/>
      <c r="HWU3" s="9"/>
      <c r="HWV3" s="9"/>
      <c r="HWW3" s="9"/>
      <c r="HWX3" s="9"/>
      <c r="HWY3" s="9"/>
      <c r="HWZ3" s="9"/>
      <c r="HXA3" s="9"/>
      <c r="HXB3" s="9"/>
      <c r="HXC3" s="9"/>
      <c r="HXD3" s="9"/>
      <c r="HXE3" s="9"/>
      <c r="HXF3" s="9"/>
      <c r="HXG3" s="9"/>
      <c r="HXH3" s="9"/>
      <c r="HXI3" s="9"/>
      <c r="HXJ3" s="9"/>
      <c r="HXK3" s="9"/>
      <c r="HXL3" s="9"/>
      <c r="HXM3" s="9"/>
      <c r="HXN3" s="9"/>
      <c r="HXO3" s="9"/>
      <c r="HXP3" s="9"/>
      <c r="HXQ3" s="9"/>
      <c r="HXR3" s="9"/>
      <c r="HXS3" s="9"/>
      <c r="HXT3" s="9"/>
      <c r="HXU3" s="9"/>
      <c r="HXV3" s="9"/>
      <c r="HXW3" s="9"/>
      <c r="HXX3" s="9"/>
      <c r="HXY3" s="9"/>
      <c r="HXZ3" s="9"/>
      <c r="HYA3" s="9"/>
      <c r="HYB3" s="9"/>
      <c r="HYC3" s="9"/>
      <c r="HYD3" s="9"/>
      <c r="HYE3" s="9"/>
      <c r="HYF3" s="9"/>
      <c r="HYG3" s="9"/>
      <c r="HYH3" s="9"/>
      <c r="HYI3" s="9"/>
      <c r="HYJ3" s="9"/>
      <c r="HYK3" s="9"/>
      <c r="HYL3" s="9"/>
      <c r="HYM3" s="9"/>
      <c r="HYN3" s="9"/>
      <c r="HYO3" s="9"/>
      <c r="HYP3" s="9"/>
      <c r="HYQ3" s="9"/>
      <c r="HYR3" s="9"/>
      <c r="HYS3" s="9"/>
      <c r="HYT3" s="9"/>
      <c r="HYU3" s="9"/>
      <c r="HYV3" s="9"/>
      <c r="HYW3" s="9"/>
      <c r="HYX3" s="9"/>
      <c r="HYY3" s="9"/>
      <c r="HYZ3" s="9"/>
      <c r="HZA3" s="9"/>
      <c r="HZB3" s="9"/>
      <c r="HZC3" s="9"/>
      <c r="HZD3" s="9"/>
      <c r="HZE3" s="9"/>
      <c r="HZF3" s="9"/>
      <c r="HZG3" s="9"/>
      <c r="HZH3" s="9"/>
      <c r="HZI3" s="9"/>
      <c r="HZJ3" s="9"/>
      <c r="HZK3" s="9"/>
      <c r="HZL3" s="9"/>
      <c r="HZM3" s="9"/>
      <c r="HZN3" s="9"/>
      <c r="HZO3" s="9"/>
      <c r="HZP3" s="9"/>
      <c r="HZQ3" s="9"/>
      <c r="HZR3" s="9"/>
      <c r="HZS3" s="9"/>
      <c r="HZT3" s="9"/>
      <c r="HZU3" s="9"/>
      <c r="HZV3" s="9"/>
      <c r="HZW3" s="9"/>
      <c r="HZX3" s="9"/>
      <c r="HZY3" s="9"/>
      <c r="HZZ3" s="9"/>
      <c r="IAA3" s="9"/>
      <c r="IAB3" s="9"/>
      <c r="IAC3" s="9"/>
      <c r="IAD3" s="9"/>
      <c r="IAE3" s="9"/>
      <c r="IAF3" s="9"/>
      <c r="IAG3" s="9"/>
      <c r="IAH3" s="9"/>
      <c r="IAI3" s="9"/>
      <c r="IAJ3" s="9"/>
      <c r="IAK3" s="9"/>
      <c r="IAL3" s="9"/>
      <c r="IAM3" s="9"/>
      <c r="IAN3" s="9"/>
      <c r="IAO3" s="9"/>
      <c r="IAP3" s="9"/>
      <c r="IAQ3" s="9"/>
      <c r="IAR3" s="9"/>
      <c r="IAS3" s="9"/>
      <c r="IAT3" s="9"/>
      <c r="IAU3" s="9"/>
      <c r="IAV3" s="9"/>
      <c r="IAW3" s="9"/>
      <c r="IAX3" s="9"/>
      <c r="IAY3" s="9"/>
      <c r="IAZ3" s="9"/>
      <c r="IBA3" s="9"/>
      <c r="IBB3" s="9"/>
      <c r="IBC3" s="9"/>
      <c r="IBD3" s="9"/>
      <c r="IBE3" s="9"/>
      <c r="IBF3" s="9"/>
      <c r="IBG3" s="9"/>
      <c r="IBH3" s="9"/>
      <c r="IBI3" s="9"/>
      <c r="IBJ3" s="9"/>
      <c r="IBK3" s="9"/>
      <c r="IBL3" s="9"/>
      <c r="IBM3" s="9"/>
      <c r="IBN3" s="9"/>
      <c r="IBO3" s="9"/>
      <c r="IBP3" s="9"/>
      <c r="IBQ3" s="9"/>
      <c r="IBR3" s="9"/>
      <c r="IBS3" s="9"/>
      <c r="IBT3" s="9"/>
      <c r="IBU3" s="9"/>
      <c r="IBV3" s="9"/>
      <c r="IBW3" s="9"/>
      <c r="IBX3" s="9"/>
      <c r="IBY3" s="9"/>
      <c r="IBZ3" s="9"/>
      <c r="ICA3" s="9"/>
      <c r="ICB3" s="9"/>
      <c r="ICC3" s="9"/>
      <c r="ICD3" s="9"/>
      <c r="ICE3" s="9"/>
      <c r="ICF3" s="9"/>
      <c r="ICG3" s="9"/>
      <c r="ICH3" s="9"/>
      <c r="ICI3" s="9"/>
      <c r="ICJ3" s="9"/>
      <c r="ICK3" s="9"/>
      <c r="ICL3" s="9"/>
      <c r="ICM3" s="9"/>
      <c r="ICN3" s="9"/>
      <c r="ICO3" s="9"/>
      <c r="ICP3" s="9"/>
      <c r="ICQ3" s="9"/>
      <c r="ICR3" s="9"/>
      <c r="ICS3" s="9"/>
      <c r="ICT3" s="9"/>
      <c r="ICU3" s="9"/>
      <c r="ICV3" s="9"/>
      <c r="ICW3" s="9"/>
      <c r="ICX3" s="9"/>
      <c r="ICY3" s="9"/>
      <c r="ICZ3" s="9"/>
      <c r="IDA3" s="9"/>
      <c r="IDB3" s="9"/>
      <c r="IDC3" s="9"/>
      <c r="IDD3" s="9"/>
      <c r="IDE3" s="9"/>
      <c r="IDF3" s="9"/>
      <c r="IDG3" s="9"/>
      <c r="IDH3" s="9"/>
      <c r="IDI3" s="9"/>
      <c r="IDJ3" s="9"/>
      <c r="IDK3" s="9"/>
      <c r="IDL3" s="9"/>
      <c r="IDM3" s="9"/>
      <c r="IDN3" s="9"/>
      <c r="IDO3" s="9"/>
      <c r="IDP3" s="9"/>
      <c r="IDQ3" s="9"/>
      <c r="IDR3" s="9"/>
      <c r="IDS3" s="9"/>
      <c r="IDT3" s="9"/>
      <c r="IDU3" s="9"/>
      <c r="IDV3" s="9"/>
      <c r="IDW3" s="9"/>
      <c r="IDX3" s="9"/>
      <c r="IDY3" s="9"/>
      <c r="IDZ3" s="9"/>
      <c r="IEA3" s="9"/>
      <c r="IEB3" s="9"/>
      <c r="IEC3" s="9"/>
      <c r="IED3" s="9"/>
      <c r="IEE3" s="9"/>
      <c r="IEF3" s="9"/>
      <c r="IEG3" s="9"/>
      <c r="IEH3" s="9"/>
      <c r="IEI3" s="9"/>
      <c r="IEJ3" s="9"/>
      <c r="IEK3" s="9"/>
      <c r="IEL3" s="9"/>
      <c r="IEM3" s="9"/>
      <c r="IEN3" s="9"/>
      <c r="IEO3" s="9"/>
      <c r="IEP3" s="9"/>
      <c r="IEQ3" s="9"/>
      <c r="IER3" s="9"/>
      <c r="IES3" s="9"/>
      <c r="IET3" s="9"/>
      <c r="IEU3" s="9"/>
      <c r="IEV3" s="9"/>
      <c r="IEW3" s="9"/>
      <c r="IEX3" s="9"/>
      <c r="IEY3" s="9"/>
      <c r="IEZ3" s="9"/>
      <c r="IFA3" s="9"/>
      <c r="IFB3" s="9"/>
      <c r="IFC3" s="9"/>
      <c r="IFD3" s="9"/>
      <c r="IFE3" s="9"/>
      <c r="IFF3" s="9"/>
      <c r="IFG3" s="9"/>
      <c r="IFH3" s="9"/>
      <c r="IFI3" s="9"/>
      <c r="IFJ3" s="9"/>
      <c r="IFK3" s="9"/>
      <c r="IFL3" s="9"/>
      <c r="IFM3" s="9"/>
      <c r="IFN3" s="9"/>
      <c r="IFO3" s="9"/>
      <c r="IFP3" s="9"/>
      <c r="IFQ3" s="9"/>
      <c r="IFR3" s="9"/>
      <c r="IFS3" s="9"/>
      <c r="IFT3" s="9"/>
      <c r="IFU3" s="9"/>
      <c r="IFV3" s="9"/>
      <c r="IFW3" s="9"/>
      <c r="IFX3" s="9"/>
      <c r="IFY3" s="9"/>
      <c r="IFZ3" s="9"/>
      <c r="IGA3" s="9"/>
      <c r="IGB3" s="9"/>
      <c r="IGC3" s="9"/>
      <c r="IGD3" s="9"/>
      <c r="IGE3" s="9"/>
      <c r="IGF3" s="9"/>
      <c r="IGG3" s="9"/>
      <c r="IGH3" s="9"/>
      <c r="IGI3" s="9"/>
      <c r="IGJ3" s="9"/>
      <c r="IGK3" s="9"/>
      <c r="IGL3" s="9"/>
      <c r="IGM3" s="9"/>
      <c r="IGN3" s="9"/>
      <c r="IGO3" s="9"/>
      <c r="IGP3" s="9"/>
      <c r="IGQ3" s="9"/>
      <c r="IGR3" s="9"/>
      <c r="IGS3" s="9"/>
      <c r="IGT3" s="9"/>
      <c r="IGU3" s="9"/>
      <c r="IGV3" s="9"/>
      <c r="IGW3" s="9"/>
      <c r="IGX3" s="9"/>
      <c r="IGY3" s="9"/>
      <c r="IGZ3" s="9"/>
      <c r="IHA3" s="9"/>
      <c r="IHB3" s="9"/>
      <c r="IHC3" s="9"/>
      <c r="IHD3" s="9"/>
      <c r="IHE3" s="9"/>
      <c r="IHF3" s="9"/>
      <c r="IHG3" s="9"/>
      <c r="IHH3" s="9"/>
      <c r="IHI3" s="9"/>
      <c r="IHJ3" s="9"/>
      <c r="IHK3" s="9"/>
      <c r="IHL3" s="9"/>
      <c r="IHM3" s="9"/>
      <c r="IHN3" s="9"/>
      <c r="IHO3" s="9"/>
      <c r="IHP3" s="9"/>
      <c r="IHQ3" s="9"/>
      <c r="IHR3" s="9"/>
      <c r="IHS3" s="9"/>
      <c r="IHT3" s="9"/>
      <c r="IHU3" s="9"/>
      <c r="IHV3" s="9"/>
      <c r="IHW3" s="9"/>
      <c r="IHX3" s="9"/>
      <c r="IHY3" s="9"/>
      <c r="IHZ3" s="9"/>
      <c r="IIA3" s="9"/>
      <c r="IIB3" s="9"/>
      <c r="IIC3" s="9"/>
      <c r="IID3" s="9"/>
      <c r="IIE3" s="9"/>
      <c r="IIF3" s="9"/>
      <c r="IIG3" s="9"/>
      <c r="IIH3" s="9"/>
      <c r="III3" s="9"/>
      <c r="IIJ3" s="9"/>
      <c r="IIK3" s="9"/>
      <c r="IIL3" s="9"/>
      <c r="IIM3" s="9"/>
      <c r="IIN3" s="9"/>
      <c r="IIO3" s="9"/>
      <c r="IIP3" s="9"/>
      <c r="IIQ3" s="9"/>
      <c r="IIR3" s="9"/>
      <c r="IIS3" s="9"/>
      <c r="IIT3" s="9"/>
      <c r="IIU3" s="9"/>
      <c r="IIV3" s="9"/>
      <c r="IIW3" s="9"/>
      <c r="IIX3" s="9"/>
      <c r="IIY3" s="9"/>
      <c r="IIZ3" s="9"/>
      <c r="IJA3" s="9"/>
      <c r="IJB3" s="9"/>
      <c r="IJC3" s="9"/>
      <c r="IJD3" s="9"/>
      <c r="IJE3" s="9"/>
      <c r="IJF3" s="9"/>
      <c r="IJG3" s="9"/>
      <c r="IJH3" s="9"/>
      <c r="IJI3" s="9"/>
      <c r="IJJ3" s="9"/>
      <c r="IJK3" s="9"/>
      <c r="IJL3" s="9"/>
      <c r="IJM3" s="9"/>
      <c r="IJN3" s="9"/>
      <c r="IJO3" s="9"/>
      <c r="IJP3" s="9"/>
      <c r="IJQ3" s="9"/>
      <c r="IJR3" s="9"/>
      <c r="IJS3" s="9"/>
      <c r="IJT3" s="9"/>
      <c r="IJU3" s="9"/>
      <c r="IJV3" s="9"/>
      <c r="IJW3" s="9"/>
      <c r="IJX3" s="9"/>
      <c r="IJY3" s="9"/>
      <c r="IJZ3" s="9"/>
      <c r="IKA3" s="9"/>
      <c r="IKB3" s="9"/>
      <c r="IKC3" s="9"/>
      <c r="IKD3" s="9"/>
      <c r="IKE3" s="9"/>
      <c r="IKF3" s="9"/>
      <c r="IKG3" s="9"/>
      <c r="IKH3" s="9"/>
      <c r="IKI3" s="9"/>
      <c r="IKJ3" s="9"/>
      <c r="IKK3" s="9"/>
      <c r="IKL3" s="9"/>
      <c r="IKM3" s="9"/>
      <c r="IKN3" s="9"/>
      <c r="IKO3" s="9"/>
      <c r="IKP3" s="9"/>
      <c r="IKQ3" s="9"/>
      <c r="IKR3" s="9"/>
      <c r="IKS3" s="9"/>
      <c r="IKT3" s="9"/>
      <c r="IKU3" s="9"/>
      <c r="IKV3" s="9"/>
      <c r="IKW3" s="9"/>
      <c r="IKX3" s="9"/>
      <c r="IKY3" s="9"/>
      <c r="IKZ3" s="9"/>
      <c r="ILA3" s="9"/>
      <c r="ILB3" s="9"/>
      <c r="ILC3" s="9"/>
      <c r="ILD3" s="9"/>
      <c r="ILE3" s="9"/>
      <c r="ILF3" s="9"/>
      <c r="ILG3" s="9"/>
      <c r="ILH3" s="9"/>
      <c r="ILI3" s="9"/>
      <c r="ILJ3" s="9"/>
      <c r="ILK3" s="9"/>
      <c r="ILL3" s="9"/>
      <c r="ILM3" s="9"/>
      <c r="ILN3" s="9"/>
      <c r="ILO3" s="9"/>
      <c r="ILP3" s="9"/>
      <c r="ILQ3" s="9"/>
      <c r="ILR3" s="9"/>
      <c r="ILS3" s="9"/>
      <c r="ILT3" s="9"/>
      <c r="ILU3" s="9"/>
      <c r="ILV3" s="9"/>
      <c r="ILW3" s="9"/>
      <c r="ILX3" s="9"/>
      <c r="ILY3" s="9"/>
      <c r="ILZ3" s="9"/>
      <c r="IMA3" s="9"/>
      <c r="IMB3" s="9"/>
      <c r="IMC3" s="9"/>
      <c r="IMD3" s="9"/>
      <c r="IME3" s="9"/>
      <c r="IMF3" s="9"/>
      <c r="IMG3" s="9"/>
      <c r="IMH3" s="9"/>
      <c r="IMI3" s="9"/>
      <c r="IMJ3" s="9"/>
      <c r="IMK3" s="9"/>
      <c r="IML3" s="9"/>
      <c r="IMM3" s="9"/>
      <c r="IMN3" s="9"/>
      <c r="IMO3" s="9"/>
      <c r="IMP3" s="9"/>
      <c r="IMQ3" s="9"/>
      <c r="IMR3" s="9"/>
      <c r="IMS3" s="9"/>
      <c r="IMT3" s="9"/>
      <c r="IMU3" s="9"/>
      <c r="IMV3" s="9"/>
      <c r="IMW3" s="9"/>
      <c r="IMX3" s="9"/>
      <c r="IMY3" s="9"/>
      <c r="IMZ3" s="9"/>
      <c r="INA3" s="9"/>
      <c r="INB3" s="9"/>
      <c r="INC3" s="9"/>
      <c r="IND3" s="9"/>
      <c r="INE3" s="9"/>
      <c r="INF3" s="9"/>
      <c r="ING3" s="9"/>
      <c r="INH3" s="9"/>
      <c r="INI3" s="9"/>
      <c r="INJ3" s="9"/>
      <c r="INK3" s="9"/>
      <c r="INL3" s="9"/>
      <c r="INM3" s="9"/>
      <c r="INN3" s="9"/>
      <c r="INO3" s="9"/>
      <c r="INP3" s="9"/>
      <c r="INQ3" s="9"/>
      <c r="INR3" s="9"/>
      <c r="INS3" s="9"/>
      <c r="INT3" s="9"/>
      <c r="INU3" s="9"/>
      <c r="INV3" s="9"/>
      <c r="INW3" s="9"/>
      <c r="INX3" s="9"/>
      <c r="INY3" s="9"/>
      <c r="INZ3" s="9"/>
      <c r="IOA3" s="9"/>
      <c r="IOB3" s="9"/>
      <c r="IOC3" s="9"/>
      <c r="IOD3" s="9"/>
      <c r="IOE3" s="9"/>
      <c r="IOF3" s="9"/>
      <c r="IOG3" s="9"/>
      <c r="IOH3" s="9"/>
      <c r="IOI3" s="9"/>
      <c r="IOJ3" s="9"/>
      <c r="IOK3" s="9"/>
      <c r="IOL3" s="9"/>
      <c r="IOM3" s="9"/>
      <c r="ION3" s="9"/>
      <c r="IOO3" s="9"/>
      <c r="IOP3" s="9"/>
      <c r="IOQ3" s="9"/>
      <c r="IOR3" s="9"/>
      <c r="IOS3" s="9"/>
      <c r="IOT3" s="9"/>
      <c r="IOU3" s="9"/>
      <c r="IOV3" s="9"/>
      <c r="IOW3" s="9"/>
      <c r="IOX3" s="9"/>
      <c r="IOY3" s="9"/>
      <c r="IOZ3" s="9"/>
      <c r="IPA3" s="9"/>
      <c r="IPB3" s="9"/>
      <c r="IPC3" s="9"/>
      <c r="IPD3" s="9"/>
      <c r="IPE3" s="9"/>
      <c r="IPF3" s="9"/>
      <c r="IPG3" s="9"/>
      <c r="IPH3" s="9"/>
      <c r="IPI3" s="9"/>
      <c r="IPJ3" s="9"/>
      <c r="IPK3" s="9"/>
      <c r="IPL3" s="9"/>
      <c r="IPM3" s="9"/>
      <c r="IPN3" s="9"/>
      <c r="IPO3" s="9"/>
      <c r="IPP3" s="9"/>
      <c r="IPQ3" s="9"/>
      <c r="IPR3" s="9"/>
      <c r="IPS3" s="9"/>
      <c r="IPT3" s="9"/>
      <c r="IPU3" s="9"/>
      <c r="IPV3" s="9"/>
      <c r="IPW3" s="9"/>
      <c r="IPX3" s="9"/>
      <c r="IPY3" s="9"/>
      <c r="IPZ3" s="9"/>
      <c r="IQA3" s="9"/>
      <c r="IQB3" s="9"/>
      <c r="IQC3" s="9"/>
      <c r="IQD3" s="9"/>
      <c r="IQE3" s="9"/>
      <c r="IQF3" s="9"/>
      <c r="IQG3" s="9"/>
      <c r="IQH3" s="9"/>
      <c r="IQI3" s="9"/>
      <c r="IQJ3" s="9"/>
      <c r="IQK3" s="9"/>
      <c r="IQL3" s="9"/>
      <c r="IQM3" s="9"/>
      <c r="IQN3" s="9"/>
      <c r="IQO3" s="9"/>
      <c r="IQP3" s="9"/>
      <c r="IQQ3" s="9"/>
      <c r="IQR3" s="9"/>
      <c r="IQS3" s="9"/>
      <c r="IQT3" s="9"/>
      <c r="IQU3" s="9"/>
      <c r="IQV3" s="9"/>
      <c r="IQW3" s="9"/>
      <c r="IQX3" s="9"/>
      <c r="IQY3" s="9"/>
      <c r="IQZ3" s="9"/>
      <c r="IRA3" s="9"/>
      <c r="IRB3" s="9"/>
      <c r="IRC3" s="9"/>
      <c r="IRD3" s="9"/>
      <c r="IRE3" s="9"/>
      <c r="IRF3" s="9"/>
      <c r="IRG3" s="9"/>
      <c r="IRH3" s="9"/>
      <c r="IRI3" s="9"/>
      <c r="IRJ3" s="9"/>
      <c r="IRK3" s="9"/>
      <c r="IRL3" s="9"/>
      <c r="IRM3" s="9"/>
      <c r="IRN3" s="9"/>
      <c r="IRO3" s="9"/>
      <c r="IRP3" s="9"/>
      <c r="IRQ3" s="9"/>
      <c r="IRR3" s="9"/>
      <c r="IRS3" s="9"/>
      <c r="IRT3" s="9"/>
      <c r="IRU3" s="9"/>
      <c r="IRV3" s="9"/>
      <c r="IRW3" s="9"/>
      <c r="IRX3" s="9"/>
      <c r="IRY3" s="9"/>
      <c r="IRZ3" s="9"/>
      <c r="ISA3" s="9"/>
      <c r="ISB3" s="9"/>
      <c r="ISC3" s="9"/>
      <c r="ISD3" s="9"/>
      <c r="ISE3" s="9"/>
      <c r="ISF3" s="9"/>
      <c r="ISG3" s="9"/>
      <c r="ISH3" s="9"/>
      <c r="ISI3" s="9"/>
      <c r="ISJ3" s="9"/>
      <c r="ISK3" s="9"/>
      <c r="ISL3" s="9"/>
      <c r="ISM3" s="9"/>
      <c r="ISN3" s="9"/>
      <c r="ISO3" s="9"/>
      <c r="ISP3" s="9"/>
      <c r="ISQ3" s="9"/>
      <c r="ISR3" s="9"/>
      <c r="ISS3" s="9"/>
      <c r="IST3" s="9"/>
      <c r="ISU3" s="9"/>
      <c r="ISV3" s="9"/>
      <c r="ISW3" s="9"/>
      <c r="ISX3" s="9"/>
      <c r="ISY3" s="9"/>
      <c r="ISZ3" s="9"/>
      <c r="ITA3" s="9"/>
      <c r="ITB3" s="9"/>
      <c r="ITC3" s="9"/>
      <c r="ITD3" s="9"/>
      <c r="ITE3" s="9"/>
      <c r="ITF3" s="9"/>
      <c r="ITG3" s="9"/>
      <c r="ITH3" s="9"/>
      <c r="ITI3" s="9"/>
      <c r="ITJ3" s="9"/>
      <c r="ITK3" s="9"/>
      <c r="ITL3" s="9"/>
      <c r="ITM3" s="9"/>
      <c r="ITN3" s="9"/>
      <c r="ITO3" s="9"/>
      <c r="ITP3" s="9"/>
      <c r="ITQ3" s="9"/>
      <c r="ITR3" s="9"/>
      <c r="ITS3" s="9"/>
      <c r="ITT3" s="9"/>
      <c r="ITU3" s="9"/>
      <c r="ITV3" s="9"/>
      <c r="ITW3" s="9"/>
      <c r="ITX3" s="9"/>
      <c r="ITY3" s="9"/>
      <c r="ITZ3" s="9"/>
      <c r="IUA3" s="9"/>
      <c r="IUB3" s="9"/>
      <c r="IUC3" s="9"/>
      <c r="IUD3" s="9"/>
      <c r="IUE3" s="9"/>
      <c r="IUF3" s="9"/>
      <c r="IUG3" s="9"/>
      <c r="IUH3" s="9"/>
      <c r="IUI3" s="9"/>
      <c r="IUJ3" s="9"/>
      <c r="IUK3" s="9"/>
      <c r="IUL3" s="9"/>
      <c r="IUM3" s="9"/>
      <c r="IUN3" s="9"/>
      <c r="IUO3" s="9"/>
      <c r="IUP3" s="9"/>
      <c r="IUQ3" s="9"/>
      <c r="IUR3" s="9"/>
      <c r="IUS3" s="9"/>
      <c r="IUT3" s="9"/>
      <c r="IUU3" s="9"/>
      <c r="IUV3" s="9"/>
      <c r="IUW3" s="9"/>
      <c r="IUX3" s="9"/>
      <c r="IUY3" s="9"/>
      <c r="IUZ3" s="9"/>
      <c r="IVA3" s="9"/>
      <c r="IVB3" s="9"/>
      <c r="IVC3" s="9"/>
      <c r="IVD3" s="9"/>
      <c r="IVE3" s="9"/>
      <c r="IVF3" s="9"/>
      <c r="IVG3" s="9"/>
      <c r="IVH3" s="9"/>
      <c r="IVI3" s="9"/>
      <c r="IVJ3" s="9"/>
      <c r="IVK3" s="9"/>
      <c r="IVL3" s="9"/>
      <c r="IVM3" s="9"/>
      <c r="IVN3" s="9"/>
      <c r="IVO3" s="9"/>
      <c r="IVP3" s="9"/>
      <c r="IVQ3" s="9"/>
      <c r="IVR3" s="9"/>
      <c r="IVS3" s="9"/>
      <c r="IVT3" s="9"/>
      <c r="IVU3" s="9"/>
      <c r="IVV3" s="9"/>
      <c r="IVW3" s="9"/>
      <c r="IVX3" s="9"/>
      <c r="IVY3" s="9"/>
      <c r="IVZ3" s="9"/>
      <c r="IWA3" s="9"/>
      <c r="IWB3" s="9"/>
      <c r="IWC3" s="9"/>
      <c r="IWD3" s="9"/>
      <c r="IWE3" s="9"/>
      <c r="IWF3" s="9"/>
      <c r="IWG3" s="9"/>
      <c r="IWH3" s="9"/>
      <c r="IWI3" s="9"/>
      <c r="IWJ3" s="9"/>
      <c r="IWK3" s="9"/>
      <c r="IWL3" s="9"/>
      <c r="IWM3" s="9"/>
      <c r="IWN3" s="9"/>
      <c r="IWO3" s="9"/>
      <c r="IWP3" s="9"/>
      <c r="IWQ3" s="9"/>
      <c r="IWR3" s="9"/>
      <c r="IWS3" s="9"/>
      <c r="IWT3" s="9"/>
      <c r="IWU3" s="9"/>
      <c r="IWV3" s="9"/>
      <c r="IWW3" s="9"/>
      <c r="IWX3" s="9"/>
      <c r="IWY3" s="9"/>
      <c r="IWZ3" s="9"/>
      <c r="IXA3" s="9"/>
      <c r="IXB3" s="9"/>
      <c r="IXC3" s="9"/>
      <c r="IXD3" s="9"/>
      <c r="IXE3" s="9"/>
      <c r="IXF3" s="9"/>
      <c r="IXG3" s="9"/>
      <c r="IXH3" s="9"/>
      <c r="IXI3" s="9"/>
      <c r="IXJ3" s="9"/>
      <c r="IXK3" s="9"/>
      <c r="IXL3" s="9"/>
      <c r="IXM3" s="9"/>
      <c r="IXN3" s="9"/>
      <c r="IXO3" s="9"/>
      <c r="IXP3" s="9"/>
      <c r="IXQ3" s="9"/>
      <c r="IXR3" s="9"/>
      <c r="IXS3" s="9"/>
      <c r="IXT3" s="9"/>
      <c r="IXU3" s="9"/>
      <c r="IXV3" s="9"/>
      <c r="IXW3" s="9"/>
      <c r="IXX3" s="9"/>
      <c r="IXY3" s="9"/>
      <c r="IXZ3" s="9"/>
      <c r="IYA3" s="9"/>
      <c r="IYB3" s="9"/>
      <c r="IYC3" s="9"/>
      <c r="IYD3" s="9"/>
      <c r="IYE3" s="9"/>
      <c r="IYF3" s="9"/>
      <c r="IYG3" s="9"/>
      <c r="IYH3" s="9"/>
      <c r="IYI3" s="9"/>
      <c r="IYJ3" s="9"/>
      <c r="IYK3" s="9"/>
      <c r="IYL3" s="9"/>
      <c r="IYM3" s="9"/>
      <c r="IYN3" s="9"/>
      <c r="IYO3" s="9"/>
      <c r="IYP3" s="9"/>
      <c r="IYQ3" s="9"/>
      <c r="IYR3" s="9"/>
      <c r="IYS3" s="9"/>
      <c r="IYT3" s="9"/>
      <c r="IYU3" s="9"/>
      <c r="IYV3" s="9"/>
      <c r="IYW3" s="9"/>
      <c r="IYX3" s="9"/>
      <c r="IYY3" s="9"/>
      <c r="IYZ3" s="9"/>
      <c r="IZA3" s="9"/>
      <c r="IZB3" s="9"/>
      <c r="IZC3" s="9"/>
      <c r="IZD3" s="9"/>
      <c r="IZE3" s="9"/>
      <c r="IZF3" s="9"/>
      <c r="IZG3" s="9"/>
      <c r="IZH3" s="9"/>
      <c r="IZI3" s="9"/>
      <c r="IZJ3" s="9"/>
      <c r="IZK3" s="9"/>
      <c r="IZL3" s="9"/>
      <c r="IZM3" s="9"/>
      <c r="IZN3" s="9"/>
      <c r="IZO3" s="9"/>
      <c r="IZP3" s="9"/>
      <c r="IZQ3" s="9"/>
      <c r="IZR3" s="9"/>
      <c r="IZS3" s="9"/>
      <c r="IZT3" s="9"/>
      <c r="IZU3" s="9"/>
      <c r="IZV3" s="9"/>
      <c r="IZW3" s="9"/>
      <c r="IZX3" s="9"/>
      <c r="IZY3" s="9"/>
      <c r="IZZ3" s="9"/>
      <c r="JAA3" s="9"/>
      <c r="JAB3" s="9"/>
      <c r="JAC3" s="9"/>
      <c r="JAD3" s="9"/>
      <c r="JAE3" s="9"/>
      <c r="JAF3" s="9"/>
      <c r="JAG3" s="9"/>
      <c r="JAH3" s="9"/>
      <c r="JAI3" s="9"/>
      <c r="JAJ3" s="9"/>
      <c r="JAK3" s="9"/>
      <c r="JAL3" s="9"/>
      <c r="JAM3" s="9"/>
      <c r="JAN3" s="9"/>
      <c r="JAO3" s="9"/>
      <c r="JAP3" s="9"/>
      <c r="JAQ3" s="9"/>
      <c r="JAR3" s="9"/>
      <c r="JAS3" s="9"/>
      <c r="JAT3" s="9"/>
      <c r="JAU3" s="9"/>
      <c r="JAV3" s="9"/>
      <c r="JAW3" s="9"/>
      <c r="JAX3" s="9"/>
      <c r="JAY3" s="9"/>
      <c r="JAZ3" s="9"/>
      <c r="JBA3" s="9"/>
      <c r="JBB3" s="9"/>
      <c r="JBC3" s="9"/>
      <c r="JBD3" s="9"/>
      <c r="JBE3" s="9"/>
      <c r="JBF3" s="9"/>
      <c r="JBG3" s="9"/>
      <c r="JBH3" s="9"/>
      <c r="JBI3" s="9"/>
      <c r="JBJ3" s="9"/>
      <c r="JBK3" s="9"/>
      <c r="JBL3" s="9"/>
      <c r="JBM3" s="9"/>
      <c r="JBN3" s="9"/>
      <c r="JBO3" s="9"/>
      <c r="JBP3" s="9"/>
      <c r="JBQ3" s="9"/>
      <c r="JBR3" s="9"/>
      <c r="JBS3" s="9"/>
      <c r="JBT3" s="9"/>
      <c r="JBU3" s="9"/>
      <c r="JBV3" s="9"/>
      <c r="JBW3" s="9"/>
      <c r="JBX3" s="9"/>
      <c r="JBY3" s="9"/>
      <c r="JBZ3" s="9"/>
      <c r="JCA3" s="9"/>
      <c r="JCB3" s="9"/>
      <c r="JCC3" s="9"/>
      <c r="JCD3" s="9"/>
      <c r="JCE3" s="9"/>
      <c r="JCF3" s="9"/>
      <c r="JCG3" s="9"/>
      <c r="JCH3" s="9"/>
      <c r="JCI3" s="9"/>
      <c r="JCJ3" s="9"/>
      <c r="JCK3" s="9"/>
      <c r="JCL3" s="9"/>
      <c r="JCM3" s="9"/>
      <c r="JCN3" s="9"/>
      <c r="JCO3" s="9"/>
      <c r="JCP3" s="9"/>
      <c r="JCQ3" s="9"/>
      <c r="JCR3" s="9"/>
      <c r="JCS3" s="9"/>
      <c r="JCT3" s="9"/>
      <c r="JCU3" s="9"/>
      <c r="JCV3" s="9"/>
      <c r="JCW3" s="9"/>
      <c r="JCX3" s="9"/>
      <c r="JCY3" s="9"/>
      <c r="JCZ3" s="9"/>
      <c r="JDA3" s="9"/>
      <c r="JDB3" s="9"/>
      <c r="JDC3" s="9"/>
      <c r="JDD3" s="9"/>
      <c r="JDE3" s="9"/>
      <c r="JDF3" s="9"/>
      <c r="JDG3" s="9"/>
      <c r="JDH3" s="9"/>
      <c r="JDI3" s="9"/>
      <c r="JDJ3" s="9"/>
      <c r="JDK3" s="9"/>
      <c r="JDL3" s="9"/>
      <c r="JDM3" s="9"/>
      <c r="JDN3" s="9"/>
      <c r="JDO3" s="9"/>
      <c r="JDP3" s="9"/>
      <c r="JDQ3" s="9"/>
      <c r="JDR3" s="9"/>
      <c r="JDS3" s="9"/>
      <c r="JDT3" s="9"/>
      <c r="JDU3" s="9"/>
      <c r="JDV3" s="9"/>
      <c r="JDW3" s="9"/>
      <c r="JDX3" s="9"/>
      <c r="JDY3" s="9"/>
      <c r="JDZ3" s="9"/>
      <c r="JEA3" s="9"/>
      <c r="JEB3" s="9"/>
      <c r="JEC3" s="9"/>
      <c r="JED3" s="9"/>
      <c r="JEE3" s="9"/>
      <c r="JEF3" s="9"/>
      <c r="JEG3" s="9"/>
      <c r="JEH3" s="9"/>
      <c r="JEI3" s="9"/>
      <c r="JEJ3" s="9"/>
      <c r="JEK3" s="9"/>
      <c r="JEL3" s="9"/>
      <c r="JEM3" s="9"/>
      <c r="JEN3" s="9"/>
      <c r="JEO3" s="9"/>
      <c r="JEP3" s="9"/>
      <c r="JEQ3" s="9"/>
      <c r="JER3" s="9"/>
      <c r="JES3" s="9"/>
      <c r="JET3" s="9"/>
      <c r="JEU3" s="9"/>
      <c r="JEV3" s="9"/>
      <c r="JEW3" s="9"/>
      <c r="JEX3" s="9"/>
      <c r="JEY3" s="9"/>
      <c r="JEZ3" s="9"/>
      <c r="JFA3" s="9"/>
      <c r="JFB3" s="9"/>
      <c r="JFC3" s="9"/>
      <c r="JFD3" s="9"/>
      <c r="JFE3" s="9"/>
      <c r="JFF3" s="9"/>
      <c r="JFG3" s="9"/>
      <c r="JFH3" s="9"/>
      <c r="JFI3" s="9"/>
      <c r="JFJ3" s="9"/>
      <c r="JFK3" s="9"/>
      <c r="JFL3" s="9"/>
      <c r="JFM3" s="9"/>
      <c r="JFN3" s="9"/>
      <c r="JFO3" s="9"/>
      <c r="JFP3" s="9"/>
      <c r="JFQ3" s="9"/>
      <c r="JFR3" s="9"/>
      <c r="JFS3" s="9"/>
      <c r="JFT3" s="9"/>
      <c r="JFU3" s="9"/>
      <c r="JFV3" s="9"/>
      <c r="JFW3" s="9"/>
      <c r="JFX3" s="9"/>
      <c r="JFY3" s="9"/>
      <c r="JFZ3" s="9"/>
      <c r="JGA3" s="9"/>
      <c r="JGB3" s="9"/>
      <c r="JGC3" s="9"/>
      <c r="JGD3" s="9"/>
      <c r="JGE3" s="9"/>
      <c r="JGF3" s="9"/>
      <c r="JGG3" s="9"/>
      <c r="JGH3" s="9"/>
      <c r="JGI3" s="9"/>
      <c r="JGJ3" s="9"/>
      <c r="JGK3" s="9"/>
      <c r="JGL3" s="9"/>
      <c r="JGM3" s="9"/>
      <c r="JGN3" s="9"/>
      <c r="JGO3" s="9"/>
      <c r="JGP3" s="9"/>
      <c r="JGQ3" s="9"/>
      <c r="JGR3" s="9"/>
      <c r="JGS3" s="9"/>
      <c r="JGT3" s="9"/>
      <c r="JGU3" s="9"/>
      <c r="JGV3" s="9"/>
      <c r="JGW3" s="9"/>
      <c r="JGX3" s="9"/>
      <c r="JGY3" s="9"/>
      <c r="JGZ3" s="9"/>
      <c r="JHA3" s="9"/>
      <c r="JHB3" s="9"/>
      <c r="JHC3" s="9"/>
      <c r="JHD3" s="9"/>
      <c r="JHE3" s="9"/>
      <c r="JHF3" s="9"/>
      <c r="JHG3" s="9"/>
      <c r="JHH3" s="9"/>
      <c r="JHI3" s="9"/>
      <c r="JHJ3" s="9"/>
      <c r="JHK3" s="9"/>
      <c r="JHL3" s="9"/>
      <c r="JHM3" s="9"/>
      <c r="JHN3" s="9"/>
      <c r="JHO3" s="9"/>
      <c r="JHP3" s="9"/>
      <c r="JHQ3" s="9"/>
      <c r="JHR3" s="9"/>
      <c r="JHS3" s="9"/>
      <c r="JHT3" s="9"/>
      <c r="JHU3" s="9"/>
      <c r="JHV3" s="9"/>
      <c r="JHW3" s="9"/>
      <c r="JHX3" s="9"/>
      <c r="JHY3" s="9"/>
      <c r="JHZ3" s="9"/>
      <c r="JIA3" s="9"/>
      <c r="JIB3" s="9"/>
      <c r="JIC3" s="9"/>
      <c r="JID3" s="9"/>
      <c r="JIE3" s="9"/>
      <c r="JIF3" s="9"/>
      <c r="JIG3" s="9"/>
      <c r="JIH3" s="9"/>
      <c r="JII3" s="9"/>
      <c r="JIJ3" s="9"/>
      <c r="JIK3" s="9"/>
      <c r="JIL3" s="9"/>
      <c r="JIM3" s="9"/>
      <c r="JIN3" s="9"/>
      <c r="JIO3" s="9"/>
      <c r="JIP3" s="9"/>
      <c r="JIQ3" s="9"/>
      <c r="JIR3" s="9"/>
      <c r="JIS3" s="9"/>
      <c r="JIT3" s="9"/>
      <c r="JIU3" s="9"/>
      <c r="JIV3" s="9"/>
      <c r="JIW3" s="9"/>
      <c r="JIX3" s="9"/>
      <c r="JIY3" s="9"/>
      <c r="JIZ3" s="9"/>
      <c r="JJA3" s="9"/>
      <c r="JJB3" s="9"/>
      <c r="JJC3" s="9"/>
      <c r="JJD3" s="9"/>
      <c r="JJE3" s="9"/>
      <c r="JJF3" s="9"/>
      <c r="JJG3" s="9"/>
      <c r="JJH3" s="9"/>
      <c r="JJI3" s="9"/>
      <c r="JJJ3" s="9"/>
      <c r="JJK3" s="9"/>
      <c r="JJL3" s="9"/>
      <c r="JJM3" s="9"/>
      <c r="JJN3" s="9"/>
      <c r="JJO3" s="9"/>
      <c r="JJP3" s="9"/>
      <c r="JJQ3" s="9"/>
      <c r="JJR3" s="9"/>
      <c r="JJS3" s="9"/>
      <c r="JJT3" s="9"/>
      <c r="JJU3" s="9"/>
      <c r="JJV3" s="9"/>
      <c r="JJW3" s="9"/>
      <c r="JJX3" s="9"/>
      <c r="JJY3" s="9"/>
      <c r="JJZ3" s="9"/>
      <c r="JKA3" s="9"/>
      <c r="JKB3" s="9"/>
      <c r="JKC3" s="9"/>
      <c r="JKD3" s="9"/>
      <c r="JKE3" s="9"/>
      <c r="JKF3" s="9"/>
      <c r="JKG3" s="9"/>
      <c r="JKH3" s="9"/>
      <c r="JKI3" s="9"/>
      <c r="JKJ3" s="9"/>
      <c r="JKK3" s="9"/>
      <c r="JKL3" s="9"/>
      <c r="JKM3" s="9"/>
      <c r="JKN3" s="9"/>
      <c r="JKO3" s="9"/>
      <c r="JKP3" s="9"/>
      <c r="JKQ3" s="9"/>
      <c r="JKR3" s="9"/>
      <c r="JKS3" s="9"/>
      <c r="JKT3" s="9"/>
      <c r="JKU3" s="9"/>
      <c r="JKV3" s="9"/>
      <c r="JKW3" s="9"/>
      <c r="JKX3" s="9"/>
      <c r="JKY3" s="9"/>
      <c r="JKZ3" s="9"/>
      <c r="JLA3" s="9"/>
      <c r="JLB3" s="9"/>
      <c r="JLC3" s="9"/>
      <c r="JLD3" s="9"/>
      <c r="JLE3" s="9"/>
      <c r="JLF3" s="9"/>
      <c r="JLG3" s="9"/>
      <c r="JLH3" s="9"/>
      <c r="JLI3" s="9"/>
      <c r="JLJ3" s="9"/>
      <c r="JLK3" s="9"/>
      <c r="JLL3" s="9"/>
      <c r="JLM3" s="9"/>
      <c r="JLN3" s="9"/>
      <c r="JLO3" s="9"/>
      <c r="JLP3" s="9"/>
      <c r="JLQ3" s="9"/>
      <c r="JLR3" s="9"/>
      <c r="JLS3" s="9"/>
      <c r="JLT3" s="9"/>
      <c r="JLU3" s="9"/>
      <c r="JLV3" s="9"/>
      <c r="JLW3" s="9"/>
      <c r="JLX3" s="9"/>
      <c r="JLY3" s="9"/>
      <c r="JLZ3" s="9"/>
      <c r="JMA3" s="9"/>
      <c r="JMB3" s="9"/>
      <c r="JMC3" s="9"/>
      <c r="JMD3" s="9"/>
      <c r="JME3" s="9"/>
      <c r="JMF3" s="9"/>
      <c r="JMG3" s="9"/>
      <c r="JMH3" s="9"/>
      <c r="JMI3" s="9"/>
      <c r="JMJ3" s="9"/>
      <c r="JMK3" s="9"/>
      <c r="JML3" s="9"/>
      <c r="JMM3" s="9"/>
      <c r="JMN3" s="9"/>
      <c r="JMO3" s="9"/>
      <c r="JMP3" s="9"/>
      <c r="JMQ3" s="9"/>
      <c r="JMR3" s="9"/>
      <c r="JMS3" s="9"/>
      <c r="JMT3" s="9"/>
      <c r="JMU3" s="9"/>
      <c r="JMV3" s="9"/>
      <c r="JMW3" s="9"/>
      <c r="JMX3" s="9"/>
      <c r="JMY3" s="9"/>
      <c r="JMZ3" s="9"/>
      <c r="JNA3" s="9"/>
      <c r="JNB3" s="9"/>
      <c r="JNC3" s="9"/>
      <c r="JND3" s="9"/>
      <c r="JNE3" s="9"/>
      <c r="JNF3" s="9"/>
      <c r="JNG3" s="9"/>
      <c r="JNH3" s="9"/>
      <c r="JNI3" s="9"/>
      <c r="JNJ3" s="9"/>
      <c r="JNK3" s="9"/>
      <c r="JNL3" s="9"/>
      <c r="JNM3" s="9"/>
      <c r="JNN3" s="9"/>
      <c r="JNO3" s="9"/>
      <c r="JNP3" s="9"/>
      <c r="JNQ3" s="9"/>
      <c r="JNR3" s="9"/>
      <c r="JNS3" s="9"/>
      <c r="JNT3" s="9"/>
      <c r="JNU3" s="9"/>
      <c r="JNV3" s="9"/>
      <c r="JNW3" s="9"/>
      <c r="JNX3" s="9"/>
      <c r="JNY3" s="9"/>
      <c r="JNZ3" s="9"/>
      <c r="JOA3" s="9"/>
      <c r="JOB3" s="9"/>
      <c r="JOC3" s="9"/>
      <c r="JOD3" s="9"/>
      <c r="JOE3" s="9"/>
      <c r="JOF3" s="9"/>
      <c r="JOG3" s="9"/>
      <c r="JOH3" s="9"/>
      <c r="JOI3" s="9"/>
      <c r="JOJ3" s="9"/>
      <c r="JOK3" s="9"/>
      <c r="JOL3" s="9"/>
      <c r="JOM3" s="9"/>
      <c r="JON3" s="9"/>
      <c r="JOO3" s="9"/>
      <c r="JOP3" s="9"/>
      <c r="JOQ3" s="9"/>
      <c r="JOR3" s="9"/>
      <c r="JOS3" s="9"/>
      <c r="JOT3" s="9"/>
      <c r="JOU3" s="9"/>
      <c r="JOV3" s="9"/>
      <c r="JOW3" s="9"/>
      <c r="JOX3" s="9"/>
      <c r="JOY3" s="9"/>
      <c r="JOZ3" s="9"/>
      <c r="JPA3" s="9"/>
      <c r="JPB3" s="9"/>
      <c r="JPC3" s="9"/>
      <c r="JPD3" s="9"/>
      <c r="JPE3" s="9"/>
      <c r="JPF3" s="9"/>
      <c r="JPG3" s="9"/>
      <c r="JPH3" s="9"/>
      <c r="JPI3" s="9"/>
      <c r="JPJ3" s="9"/>
      <c r="JPK3" s="9"/>
      <c r="JPL3" s="9"/>
      <c r="JPM3" s="9"/>
      <c r="JPN3" s="9"/>
      <c r="JPO3" s="9"/>
      <c r="JPP3" s="9"/>
      <c r="JPQ3" s="9"/>
      <c r="JPR3" s="9"/>
      <c r="JPS3" s="9"/>
      <c r="JPT3" s="9"/>
      <c r="JPU3" s="9"/>
      <c r="JPV3" s="9"/>
      <c r="JPW3" s="9"/>
      <c r="JPX3" s="9"/>
      <c r="JPY3" s="9"/>
      <c r="JPZ3" s="9"/>
      <c r="JQA3" s="9"/>
      <c r="JQB3" s="9"/>
      <c r="JQC3" s="9"/>
      <c r="JQD3" s="9"/>
      <c r="JQE3" s="9"/>
      <c r="JQF3" s="9"/>
      <c r="JQG3" s="9"/>
      <c r="JQH3" s="9"/>
      <c r="JQI3" s="9"/>
      <c r="JQJ3" s="9"/>
      <c r="JQK3" s="9"/>
      <c r="JQL3" s="9"/>
      <c r="JQM3" s="9"/>
      <c r="JQN3" s="9"/>
      <c r="JQO3" s="9"/>
      <c r="JQP3" s="9"/>
      <c r="JQQ3" s="9"/>
      <c r="JQR3" s="9"/>
      <c r="JQS3" s="9"/>
      <c r="JQT3" s="9"/>
      <c r="JQU3" s="9"/>
      <c r="JQV3" s="9"/>
      <c r="JQW3" s="9"/>
      <c r="JQX3" s="9"/>
      <c r="JQY3" s="9"/>
      <c r="JQZ3" s="9"/>
      <c r="JRA3" s="9"/>
      <c r="JRB3" s="9"/>
      <c r="JRC3" s="9"/>
      <c r="JRD3" s="9"/>
      <c r="JRE3" s="9"/>
      <c r="JRF3" s="9"/>
      <c r="JRG3" s="9"/>
      <c r="JRH3" s="9"/>
      <c r="JRI3" s="9"/>
      <c r="JRJ3" s="9"/>
      <c r="JRK3" s="9"/>
      <c r="JRL3" s="9"/>
      <c r="JRM3" s="9"/>
      <c r="JRN3" s="9"/>
      <c r="JRO3" s="9"/>
      <c r="JRP3" s="9"/>
      <c r="JRQ3" s="9"/>
      <c r="JRR3" s="9"/>
      <c r="JRS3" s="9"/>
      <c r="JRT3" s="9"/>
      <c r="JRU3" s="9"/>
      <c r="JRV3" s="9"/>
      <c r="JRW3" s="9"/>
      <c r="JRX3" s="9"/>
      <c r="JRY3" s="9"/>
      <c r="JRZ3" s="9"/>
      <c r="JSA3" s="9"/>
      <c r="JSB3" s="9"/>
      <c r="JSC3" s="9"/>
      <c r="JSD3" s="9"/>
      <c r="JSE3" s="9"/>
      <c r="JSF3" s="9"/>
      <c r="JSG3" s="9"/>
      <c r="JSH3" s="9"/>
      <c r="JSI3" s="9"/>
      <c r="JSJ3" s="9"/>
      <c r="JSK3" s="9"/>
      <c r="JSL3" s="9"/>
      <c r="JSM3" s="9"/>
      <c r="JSN3" s="9"/>
      <c r="JSO3" s="9"/>
      <c r="JSP3" s="9"/>
      <c r="JSQ3" s="9"/>
      <c r="JSR3" s="9"/>
      <c r="JSS3" s="9"/>
      <c r="JST3" s="9"/>
      <c r="JSU3" s="9"/>
      <c r="JSV3" s="9"/>
      <c r="JSW3" s="9"/>
      <c r="JSX3" s="9"/>
      <c r="JSY3" s="9"/>
      <c r="JSZ3" s="9"/>
      <c r="JTA3" s="9"/>
      <c r="JTB3" s="9"/>
      <c r="JTC3" s="9"/>
      <c r="JTD3" s="9"/>
      <c r="JTE3" s="9"/>
      <c r="JTF3" s="9"/>
      <c r="JTG3" s="9"/>
      <c r="JTH3" s="9"/>
      <c r="JTI3" s="9"/>
      <c r="JTJ3" s="9"/>
      <c r="JTK3" s="9"/>
      <c r="JTL3" s="9"/>
      <c r="JTM3" s="9"/>
      <c r="JTN3" s="9"/>
      <c r="JTO3" s="9"/>
      <c r="JTP3" s="9"/>
      <c r="JTQ3" s="9"/>
      <c r="JTR3" s="9"/>
      <c r="JTS3" s="9"/>
      <c r="JTT3" s="9"/>
      <c r="JTU3" s="9"/>
      <c r="JTV3" s="9"/>
      <c r="JTW3" s="9"/>
      <c r="JTX3" s="9"/>
      <c r="JTY3" s="9"/>
      <c r="JTZ3" s="9"/>
      <c r="JUA3" s="9"/>
      <c r="JUB3" s="9"/>
      <c r="JUC3" s="9"/>
      <c r="JUD3" s="9"/>
      <c r="JUE3" s="9"/>
      <c r="JUF3" s="9"/>
      <c r="JUG3" s="9"/>
      <c r="JUH3" s="9"/>
      <c r="JUI3" s="9"/>
      <c r="JUJ3" s="9"/>
      <c r="JUK3" s="9"/>
      <c r="JUL3" s="9"/>
      <c r="JUM3" s="9"/>
      <c r="JUN3" s="9"/>
      <c r="JUO3" s="9"/>
      <c r="JUP3" s="9"/>
      <c r="JUQ3" s="9"/>
      <c r="JUR3" s="9"/>
      <c r="JUS3" s="9"/>
      <c r="JUT3" s="9"/>
      <c r="JUU3" s="9"/>
      <c r="JUV3" s="9"/>
      <c r="JUW3" s="9"/>
      <c r="JUX3" s="9"/>
      <c r="JUY3" s="9"/>
      <c r="JUZ3" s="9"/>
      <c r="JVA3" s="9"/>
      <c r="JVB3" s="9"/>
      <c r="JVC3" s="9"/>
      <c r="JVD3" s="9"/>
      <c r="JVE3" s="9"/>
      <c r="JVF3" s="9"/>
      <c r="JVG3" s="9"/>
      <c r="JVH3" s="9"/>
      <c r="JVI3" s="9"/>
      <c r="JVJ3" s="9"/>
      <c r="JVK3" s="9"/>
      <c r="JVL3" s="9"/>
      <c r="JVM3" s="9"/>
      <c r="JVN3" s="9"/>
      <c r="JVO3" s="9"/>
      <c r="JVP3" s="9"/>
      <c r="JVQ3" s="9"/>
      <c r="JVR3" s="9"/>
      <c r="JVS3" s="9"/>
      <c r="JVT3" s="9"/>
      <c r="JVU3" s="9"/>
      <c r="JVV3" s="9"/>
      <c r="JVW3" s="9"/>
      <c r="JVX3" s="9"/>
      <c r="JVY3" s="9"/>
      <c r="JVZ3" s="9"/>
      <c r="JWA3" s="9"/>
      <c r="JWB3" s="9"/>
      <c r="JWC3" s="9"/>
      <c r="JWD3" s="9"/>
      <c r="JWE3" s="9"/>
      <c r="JWF3" s="9"/>
      <c r="JWG3" s="9"/>
      <c r="JWH3" s="9"/>
      <c r="JWI3" s="9"/>
      <c r="JWJ3" s="9"/>
      <c r="JWK3" s="9"/>
      <c r="JWL3" s="9"/>
      <c r="JWM3" s="9"/>
      <c r="JWN3" s="9"/>
      <c r="JWO3" s="9"/>
      <c r="JWP3" s="9"/>
      <c r="JWQ3" s="9"/>
      <c r="JWR3" s="9"/>
      <c r="JWS3" s="9"/>
      <c r="JWT3" s="9"/>
      <c r="JWU3" s="9"/>
      <c r="JWV3" s="9"/>
      <c r="JWW3" s="9"/>
      <c r="JWX3" s="9"/>
      <c r="JWY3" s="9"/>
      <c r="JWZ3" s="9"/>
      <c r="JXA3" s="9"/>
      <c r="JXB3" s="9"/>
      <c r="JXC3" s="9"/>
      <c r="JXD3" s="9"/>
      <c r="JXE3" s="9"/>
      <c r="JXF3" s="9"/>
      <c r="JXG3" s="9"/>
      <c r="JXH3" s="9"/>
      <c r="JXI3" s="9"/>
      <c r="JXJ3" s="9"/>
      <c r="JXK3" s="9"/>
      <c r="JXL3" s="9"/>
      <c r="JXM3" s="9"/>
      <c r="JXN3" s="9"/>
      <c r="JXO3" s="9"/>
      <c r="JXP3" s="9"/>
      <c r="JXQ3" s="9"/>
      <c r="JXR3" s="9"/>
      <c r="JXS3" s="9"/>
      <c r="JXT3" s="9"/>
      <c r="JXU3" s="9"/>
      <c r="JXV3" s="9"/>
      <c r="JXW3" s="9"/>
      <c r="JXX3" s="9"/>
      <c r="JXY3" s="9"/>
      <c r="JXZ3" s="9"/>
      <c r="JYA3" s="9"/>
      <c r="JYB3" s="9"/>
      <c r="JYC3" s="9"/>
      <c r="JYD3" s="9"/>
      <c r="JYE3" s="9"/>
      <c r="JYF3" s="9"/>
      <c r="JYG3" s="9"/>
      <c r="JYH3" s="9"/>
      <c r="JYI3" s="9"/>
      <c r="JYJ3" s="9"/>
      <c r="JYK3" s="9"/>
      <c r="JYL3" s="9"/>
      <c r="JYM3" s="9"/>
      <c r="JYN3" s="9"/>
      <c r="JYO3" s="9"/>
      <c r="JYP3" s="9"/>
      <c r="JYQ3" s="9"/>
      <c r="JYR3" s="9"/>
      <c r="JYS3" s="9"/>
      <c r="JYT3" s="9"/>
      <c r="JYU3" s="9"/>
      <c r="JYV3" s="9"/>
      <c r="JYW3" s="9"/>
      <c r="JYX3" s="9"/>
      <c r="JYY3" s="9"/>
      <c r="JYZ3" s="9"/>
      <c r="JZA3" s="9"/>
      <c r="JZB3" s="9"/>
      <c r="JZC3" s="9"/>
      <c r="JZD3" s="9"/>
      <c r="JZE3" s="9"/>
      <c r="JZF3" s="9"/>
      <c r="JZG3" s="9"/>
      <c r="JZH3" s="9"/>
      <c r="JZI3" s="9"/>
      <c r="JZJ3" s="9"/>
      <c r="JZK3" s="9"/>
      <c r="JZL3" s="9"/>
      <c r="JZM3" s="9"/>
      <c r="JZN3" s="9"/>
      <c r="JZO3" s="9"/>
      <c r="JZP3" s="9"/>
      <c r="JZQ3" s="9"/>
      <c r="JZR3" s="9"/>
      <c r="JZS3" s="9"/>
      <c r="JZT3" s="9"/>
      <c r="JZU3" s="9"/>
      <c r="JZV3" s="9"/>
      <c r="JZW3" s="9"/>
      <c r="JZX3" s="9"/>
      <c r="JZY3" s="9"/>
      <c r="JZZ3" s="9"/>
      <c r="KAA3" s="9"/>
      <c r="KAB3" s="9"/>
      <c r="KAC3" s="9"/>
      <c r="KAD3" s="9"/>
      <c r="KAE3" s="9"/>
      <c r="KAF3" s="9"/>
      <c r="KAG3" s="9"/>
      <c r="KAH3" s="9"/>
      <c r="KAI3" s="9"/>
      <c r="KAJ3" s="9"/>
      <c r="KAK3" s="9"/>
      <c r="KAL3" s="9"/>
      <c r="KAM3" s="9"/>
      <c r="KAN3" s="9"/>
      <c r="KAO3" s="9"/>
      <c r="KAP3" s="9"/>
      <c r="KAQ3" s="9"/>
      <c r="KAR3" s="9"/>
      <c r="KAS3" s="9"/>
      <c r="KAT3" s="9"/>
      <c r="KAU3" s="9"/>
      <c r="KAV3" s="9"/>
      <c r="KAW3" s="9"/>
      <c r="KAX3" s="9"/>
      <c r="KAY3" s="9"/>
      <c r="KAZ3" s="9"/>
      <c r="KBA3" s="9"/>
      <c r="KBB3" s="9"/>
      <c r="KBC3" s="9"/>
      <c r="KBD3" s="9"/>
      <c r="KBE3" s="9"/>
      <c r="KBF3" s="9"/>
      <c r="KBG3" s="9"/>
      <c r="KBH3" s="9"/>
      <c r="KBI3" s="9"/>
      <c r="KBJ3" s="9"/>
      <c r="KBK3" s="9"/>
      <c r="KBL3" s="9"/>
      <c r="KBM3" s="9"/>
      <c r="KBN3" s="9"/>
      <c r="KBO3" s="9"/>
      <c r="KBP3" s="9"/>
      <c r="KBQ3" s="9"/>
      <c r="KBR3" s="9"/>
      <c r="KBS3" s="9"/>
      <c r="KBT3" s="9"/>
      <c r="KBU3" s="9"/>
      <c r="KBV3" s="9"/>
      <c r="KBW3" s="9"/>
      <c r="KBX3" s="9"/>
      <c r="KBY3" s="9"/>
      <c r="KBZ3" s="9"/>
      <c r="KCA3" s="9"/>
      <c r="KCB3" s="9"/>
      <c r="KCC3" s="9"/>
      <c r="KCD3" s="9"/>
      <c r="KCE3" s="9"/>
      <c r="KCF3" s="9"/>
      <c r="KCG3" s="9"/>
      <c r="KCH3" s="9"/>
      <c r="KCI3" s="9"/>
      <c r="KCJ3" s="9"/>
      <c r="KCK3" s="9"/>
      <c r="KCL3" s="9"/>
      <c r="KCM3" s="9"/>
      <c r="KCN3" s="9"/>
      <c r="KCO3" s="9"/>
      <c r="KCP3" s="9"/>
      <c r="KCQ3" s="9"/>
      <c r="KCR3" s="9"/>
      <c r="KCS3" s="9"/>
      <c r="KCT3" s="9"/>
      <c r="KCU3" s="9"/>
      <c r="KCV3" s="9"/>
      <c r="KCW3" s="9"/>
      <c r="KCX3" s="9"/>
      <c r="KCY3" s="9"/>
      <c r="KCZ3" s="9"/>
      <c r="KDA3" s="9"/>
      <c r="KDB3" s="9"/>
      <c r="KDC3" s="9"/>
      <c r="KDD3" s="9"/>
      <c r="KDE3" s="9"/>
      <c r="KDF3" s="9"/>
      <c r="KDG3" s="9"/>
      <c r="KDH3" s="9"/>
      <c r="KDI3" s="9"/>
      <c r="KDJ3" s="9"/>
      <c r="KDK3" s="9"/>
      <c r="KDL3" s="9"/>
      <c r="KDM3" s="9"/>
      <c r="KDN3" s="9"/>
      <c r="KDO3" s="9"/>
      <c r="KDP3" s="9"/>
      <c r="KDQ3" s="9"/>
      <c r="KDR3" s="9"/>
      <c r="KDS3" s="9"/>
      <c r="KDT3" s="9"/>
      <c r="KDU3" s="9"/>
      <c r="KDV3" s="9"/>
      <c r="KDW3" s="9"/>
      <c r="KDX3" s="9"/>
      <c r="KDY3" s="9"/>
      <c r="KDZ3" s="9"/>
      <c r="KEA3" s="9"/>
      <c r="KEB3" s="9"/>
      <c r="KEC3" s="9"/>
      <c r="KED3" s="9"/>
      <c r="KEE3" s="9"/>
      <c r="KEF3" s="9"/>
      <c r="KEG3" s="9"/>
      <c r="KEH3" s="9"/>
      <c r="KEI3" s="9"/>
      <c r="KEJ3" s="9"/>
      <c r="KEK3" s="9"/>
      <c r="KEL3" s="9"/>
      <c r="KEM3" s="9"/>
      <c r="KEN3" s="9"/>
      <c r="KEO3" s="9"/>
      <c r="KEP3" s="9"/>
      <c r="KEQ3" s="9"/>
      <c r="KER3" s="9"/>
      <c r="KES3" s="9"/>
      <c r="KET3" s="9"/>
      <c r="KEU3" s="9"/>
      <c r="KEV3" s="9"/>
      <c r="KEW3" s="9"/>
      <c r="KEX3" s="9"/>
      <c r="KEY3" s="9"/>
      <c r="KEZ3" s="9"/>
      <c r="KFA3" s="9"/>
      <c r="KFB3" s="9"/>
      <c r="KFC3" s="9"/>
      <c r="KFD3" s="9"/>
      <c r="KFE3" s="9"/>
      <c r="KFF3" s="9"/>
      <c r="KFG3" s="9"/>
      <c r="KFH3" s="9"/>
      <c r="KFI3" s="9"/>
      <c r="KFJ3" s="9"/>
      <c r="KFK3" s="9"/>
      <c r="KFL3" s="9"/>
      <c r="KFM3" s="9"/>
      <c r="KFN3" s="9"/>
      <c r="KFO3" s="9"/>
      <c r="KFP3" s="9"/>
      <c r="KFQ3" s="9"/>
      <c r="KFR3" s="9"/>
      <c r="KFS3" s="9"/>
      <c r="KFT3" s="9"/>
      <c r="KFU3" s="9"/>
      <c r="KFV3" s="9"/>
      <c r="KFW3" s="9"/>
      <c r="KFX3" s="9"/>
      <c r="KFY3" s="9"/>
      <c r="KFZ3" s="9"/>
      <c r="KGA3" s="9"/>
      <c r="KGB3" s="9"/>
      <c r="KGC3" s="9"/>
      <c r="KGD3" s="9"/>
      <c r="KGE3" s="9"/>
      <c r="KGF3" s="9"/>
      <c r="KGG3" s="9"/>
      <c r="KGH3" s="9"/>
      <c r="KGI3" s="9"/>
      <c r="KGJ3" s="9"/>
      <c r="KGK3" s="9"/>
      <c r="KGL3" s="9"/>
      <c r="KGM3" s="9"/>
      <c r="KGN3" s="9"/>
      <c r="KGO3" s="9"/>
      <c r="KGP3" s="9"/>
      <c r="KGQ3" s="9"/>
      <c r="KGR3" s="9"/>
      <c r="KGS3" s="9"/>
      <c r="KGT3" s="9"/>
      <c r="KGU3" s="9"/>
      <c r="KGV3" s="9"/>
      <c r="KGW3" s="9"/>
      <c r="KGX3" s="9"/>
      <c r="KGY3" s="9"/>
      <c r="KGZ3" s="9"/>
      <c r="KHA3" s="9"/>
      <c r="KHB3" s="9"/>
      <c r="KHC3" s="9"/>
      <c r="KHD3" s="9"/>
      <c r="KHE3" s="9"/>
      <c r="KHF3" s="9"/>
      <c r="KHG3" s="9"/>
      <c r="KHH3" s="9"/>
      <c r="KHI3" s="9"/>
      <c r="KHJ3" s="9"/>
      <c r="KHK3" s="9"/>
      <c r="KHL3" s="9"/>
      <c r="KHM3" s="9"/>
      <c r="KHN3" s="9"/>
      <c r="KHO3" s="9"/>
      <c r="KHP3" s="9"/>
      <c r="KHQ3" s="9"/>
      <c r="KHR3" s="9"/>
      <c r="KHS3" s="9"/>
      <c r="KHT3" s="9"/>
      <c r="KHU3" s="9"/>
      <c r="KHV3" s="9"/>
      <c r="KHW3" s="9"/>
      <c r="KHX3" s="9"/>
      <c r="KHY3" s="9"/>
      <c r="KHZ3" s="9"/>
      <c r="KIA3" s="9"/>
      <c r="KIB3" s="9"/>
      <c r="KIC3" s="9"/>
      <c r="KID3" s="9"/>
      <c r="KIE3" s="9"/>
      <c r="KIF3" s="9"/>
      <c r="KIG3" s="9"/>
      <c r="KIH3" s="9"/>
      <c r="KII3" s="9"/>
      <c r="KIJ3" s="9"/>
      <c r="KIK3" s="9"/>
      <c r="KIL3" s="9"/>
      <c r="KIM3" s="9"/>
      <c r="KIN3" s="9"/>
      <c r="KIO3" s="9"/>
      <c r="KIP3" s="9"/>
      <c r="KIQ3" s="9"/>
      <c r="KIR3" s="9"/>
      <c r="KIS3" s="9"/>
      <c r="KIT3" s="9"/>
      <c r="KIU3" s="9"/>
      <c r="KIV3" s="9"/>
      <c r="KIW3" s="9"/>
      <c r="KIX3" s="9"/>
      <c r="KIY3" s="9"/>
      <c r="KIZ3" s="9"/>
      <c r="KJA3" s="9"/>
      <c r="KJB3" s="9"/>
      <c r="KJC3" s="9"/>
      <c r="KJD3" s="9"/>
      <c r="KJE3" s="9"/>
      <c r="KJF3" s="9"/>
      <c r="KJG3" s="9"/>
      <c r="KJH3" s="9"/>
      <c r="KJI3" s="9"/>
      <c r="KJJ3" s="9"/>
      <c r="KJK3" s="9"/>
      <c r="KJL3" s="9"/>
      <c r="KJM3" s="9"/>
      <c r="KJN3" s="9"/>
      <c r="KJO3" s="9"/>
      <c r="KJP3" s="9"/>
      <c r="KJQ3" s="9"/>
      <c r="KJR3" s="9"/>
      <c r="KJS3" s="9"/>
      <c r="KJT3" s="9"/>
      <c r="KJU3" s="9"/>
      <c r="KJV3" s="9"/>
      <c r="KJW3" s="9"/>
      <c r="KJX3" s="9"/>
      <c r="KJY3" s="9"/>
      <c r="KJZ3" s="9"/>
      <c r="KKA3" s="9"/>
      <c r="KKB3" s="9"/>
      <c r="KKC3" s="9"/>
      <c r="KKD3" s="9"/>
      <c r="KKE3" s="9"/>
      <c r="KKF3" s="9"/>
      <c r="KKG3" s="9"/>
      <c r="KKH3" s="9"/>
      <c r="KKI3" s="9"/>
      <c r="KKJ3" s="9"/>
      <c r="KKK3" s="9"/>
      <c r="KKL3" s="9"/>
      <c r="KKM3" s="9"/>
      <c r="KKN3" s="9"/>
      <c r="KKO3" s="9"/>
      <c r="KKP3" s="9"/>
      <c r="KKQ3" s="9"/>
      <c r="KKR3" s="9"/>
      <c r="KKS3" s="9"/>
      <c r="KKT3" s="9"/>
      <c r="KKU3" s="9"/>
      <c r="KKV3" s="9"/>
      <c r="KKW3" s="9"/>
      <c r="KKX3" s="9"/>
      <c r="KKY3" s="9"/>
      <c r="KKZ3" s="9"/>
      <c r="KLA3" s="9"/>
      <c r="KLB3" s="9"/>
      <c r="KLC3" s="9"/>
      <c r="KLD3" s="9"/>
      <c r="KLE3" s="9"/>
      <c r="KLF3" s="9"/>
      <c r="KLG3" s="9"/>
      <c r="KLH3" s="9"/>
      <c r="KLI3" s="9"/>
      <c r="KLJ3" s="9"/>
      <c r="KLK3" s="9"/>
      <c r="KLL3" s="9"/>
      <c r="KLM3" s="9"/>
      <c r="KLN3" s="9"/>
      <c r="KLO3" s="9"/>
      <c r="KLP3" s="9"/>
      <c r="KLQ3" s="9"/>
      <c r="KLR3" s="9"/>
      <c r="KLS3" s="9"/>
      <c r="KLT3" s="9"/>
      <c r="KLU3" s="9"/>
      <c r="KLV3" s="9"/>
      <c r="KLW3" s="9"/>
      <c r="KLX3" s="9"/>
      <c r="KLY3" s="9"/>
      <c r="KLZ3" s="9"/>
      <c r="KMA3" s="9"/>
      <c r="KMB3" s="9"/>
      <c r="KMC3" s="9"/>
      <c r="KMD3" s="9"/>
      <c r="KME3" s="9"/>
      <c r="KMF3" s="9"/>
      <c r="KMG3" s="9"/>
      <c r="KMH3" s="9"/>
      <c r="KMI3" s="9"/>
      <c r="KMJ3" s="9"/>
      <c r="KMK3" s="9"/>
      <c r="KML3" s="9"/>
      <c r="KMM3" s="9"/>
      <c r="KMN3" s="9"/>
      <c r="KMO3" s="9"/>
      <c r="KMP3" s="9"/>
      <c r="KMQ3" s="9"/>
      <c r="KMR3" s="9"/>
      <c r="KMS3" s="9"/>
      <c r="KMT3" s="9"/>
      <c r="KMU3" s="9"/>
      <c r="KMV3" s="9"/>
      <c r="KMW3" s="9"/>
      <c r="KMX3" s="9"/>
      <c r="KMY3" s="9"/>
      <c r="KMZ3" s="9"/>
      <c r="KNA3" s="9"/>
      <c r="KNB3" s="9"/>
      <c r="KNC3" s="9"/>
      <c r="KND3" s="9"/>
      <c r="KNE3" s="9"/>
      <c r="KNF3" s="9"/>
      <c r="KNG3" s="9"/>
      <c r="KNH3" s="9"/>
      <c r="KNI3" s="9"/>
      <c r="KNJ3" s="9"/>
      <c r="KNK3" s="9"/>
      <c r="KNL3" s="9"/>
      <c r="KNM3" s="9"/>
      <c r="KNN3" s="9"/>
      <c r="KNO3" s="9"/>
      <c r="KNP3" s="9"/>
      <c r="KNQ3" s="9"/>
      <c r="KNR3" s="9"/>
      <c r="KNS3" s="9"/>
      <c r="KNT3" s="9"/>
      <c r="KNU3" s="9"/>
      <c r="KNV3" s="9"/>
      <c r="KNW3" s="9"/>
      <c r="KNX3" s="9"/>
      <c r="KNY3" s="9"/>
      <c r="KNZ3" s="9"/>
      <c r="KOA3" s="9"/>
      <c r="KOB3" s="9"/>
      <c r="KOC3" s="9"/>
      <c r="KOD3" s="9"/>
      <c r="KOE3" s="9"/>
      <c r="KOF3" s="9"/>
      <c r="KOG3" s="9"/>
      <c r="KOH3" s="9"/>
      <c r="KOI3" s="9"/>
      <c r="KOJ3" s="9"/>
      <c r="KOK3" s="9"/>
      <c r="KOL3" s="9"/>
      <c r="KOM3" s="9"/>
      <c r="KON3" s="9"/>
      <c r="KOO3" s="9"/>
      <c r="KOP3" s="9"/>
      <c r="KOQ3" s="9"/>
      <c r="KOR3" s="9"/>
      <c r="KOS3" s="9"/>
      <c r="KOT3" s="9"/>
      <c r="KOU3" s="9"/>
      <c r="KOV3" s="9"/>
      <c r="KOW3" s="9"/>
      <c r="KOX3" s="9"/>
      <c r="KOY3" s="9"/>
      <c r="KOZ3" s="9"/>
      <c r="KPA3" s="9"/>
      <c r="KPB3" s="9"/>
      <c r="KPC3" s="9"/>
      <c r="KPD3" s="9"/>
      <c r="KPE3" s="9"/>
      <c r="KPF3" s="9"/>
      <c r="KPG3" s="9"/>
      <c r="KPH3" s="9"/>
      <c r="KPI3" s="9"/>
      <c r="KPJ3" s="9"/>
      <c r="KPK3" s="9"/>
      <c r="KPL3" s="9"/>
      <c r="KPM3" s="9"/>
      <c r="KPN3" s="9"/>
      <c r="KPO3" s="9"/>
      <c r="KPP3" s="9"/>
      <c r="KPQ3" s="9"/>
      <c r="KPR3" s="9"/>
      <c r="KPS3" s="9"/>
      <c r="KPT3" s="9"/>
      <c r="KPU3" s="9"/>
      <c r="KPV3" s="9"/>
      <c r="KPW3" s="9"/>
      <c r="KPX3" s="9"/>
      <c r="KPY3" s="9"/>
      <c r="KPZ3" s="9"/>
      <c r="KQA3" s="9"/>
      <c r="KQB3" s="9"/>
      <c r="KQC3" s="9"/>
      <c r="KQD3" s="9"/>
      <c r="KQE3" s="9"/>
      <c r="KQF3" s="9"/>
      <c r="KQG3" s="9"/>
      <c r="KQH3" s="9"/>
      <c r="KQI3" s="9"/>
      <c r="KQJ3" s="9"/>
      <c r="KQK3" s="9"/>
      <c r="KQL3" s="9"/>
      <c r="KQM3" s="9"/>
      <c r="KQN3" s="9"/>
      <c r="KQO3" s="9"/>
      <c r="KQP3" s="9"/>
      <c r="KQQ3" s="9"/>
      <c r="KQR3" s="9"/>
      <c r="KQS3" s="9"/>
      <c r="KQT3" s="9"/>
      <c r="KQU3" s="9"/>
      <c r="KQV3" s="9"/>
      <c r="KQW3" s="9"/>
      <c r="KQX3" s="9"/>
      <c r="KQY3" s="9"/>
      <c r="KQZ3" s="9"/>
      <c r="KRA3" s="9"/>
      <c r="KRB3" s="9"/>
      <c r="KRC3" s="9"/>
      <c r="KRD3" s="9"/>
      <c r="KRE3" s="9"/>
      <c r="KRF3" s="9"/>
      <c r="KRG3" s="9"/>
      <c r="KRH3" s="9"/>
      <c r="KRI3" s="9"/>
      <c r="KRJ3" s="9"/>
      <c r="KRK3" s="9"/>
      <c r="KRL3" s="9"/>
      <c r="KRM3" s="9"/>
      <c r="KRN3" s="9"/>
      <c r="KRO3" s="9"/>
      <c r="KRP3" s="9"/>
      <c r="KRQ3" s="9"/>
      <c r="KRR3" s="9"/>
      <c r="KRS3" s="9"/>
      <c r="KRT3" s="9"/>
      <c r="KRU3" s="9"/>
      <c r="KRV3" s="9"/>
      <c r="KRW3" s="9"/>
      <c r="KRX3" s="9"/>
      <c r="KRY3" s="9"/>
      <c r="KRZ3" s="9"/>
      <c r="KSA3" s="9"/>
      <c r="KSB3" s="9"/>
      <c r="KSC3" s="9"/>
      <c r="KSD3" s="9"/>
      <c r="KSE3" s="9"/>
      <c r="KSF3" s="9"/>
      <c r="KSG3" s="9"/>
      <c r="KSH3" s="9"/>
      <c r="KSI3" s="9"/>
      <c r="KSJ3" s="9"/>
      <c r="KSK3" s="9"/>
      <c r="KSL3" s="9"/>
      <c r="KSM3" s="9"/>
      <c r="KSN3" s="9"/>
      <c r="KSO3" s="9"/>
      <c r="KSP3" s="9"/>
      <c r="KSQ3" s="9"/>
      <c r="KSR3" s="9"/>
      <c r="KSS3" s="9"/>
      <c r="KST3" s="9"/>
      <c r="KSU3" s="9"/>
      <c r="KSV3" s="9"/>
      <c r="KSW3" s="9"/>
      <c r="KSX3" s="9"/>
      <c r="KSY3" s="9"/>
      <c r="KSZ3" s="9"/>
      <c r="KTA3" s="9"/>
      <c r="KTB3" s="9"/>
      <c r="KTC3" s="9"/>
      <c r="KTD3" s="9"/>
      <c r="KTE3" s="9"/>
      <c r="KTF3" s="9"/>
      <c r="KTG3" s="9"/>
      <c r="KTH3" s="9"/>
      <c r="KTI3" s="9"/>
      <c r="KTJ3" s="9"/>
      <c r="KTK3" s="9"/>
      <c r="KTL3" s="9"/>
      <c r="KTM3" s="9"/>
      <c r="KTN3" s="9"/>
      <c r="KTO3" s="9"/>
      <c r="KTP3" s="9"/>
      <c r="KTQ3" s="9"/>
      <c r="KTR3" s="9"/>
      <c r="KTS3" s="9"/>
      <c r="KTT3" s="9"/>
      <c r="KTU3" s="9"/>
      <c r="KTV3" s="9"/>
      <c r="KTW3" s="9"/>
      <c r="KTX3" s="9"/>
      <c r="KTY3" s="9"/>
      <c r="KTZ3" s="9"/>
      <c r="KUA3" s="9"/>
      <c r="KUB3" s="9"/>
      <c r="KUC3" s="9"/>
      <c r="KUD3" s="9"/>
      <c r="KUE3" s="9"/>
      <c r="KUF3" s="9"/>
      <c r="KUG3" s="9"/>
      <c r="KUH3" s="9"/>
      <c r="KUI3" s="9"/>
      <c r="KUJ3" s="9"/>
      <c r="KUK3" s="9"/>
      <c r="KUL3" s="9"/>
      <c r="KUM3" s="9"/>
      <c r="KUN3" s="9"/>
      <c r="KUO3" s="9"/>
      <c r="KUP3" s="9"/>
      <c r="KUQ3" s="9"/>
      <c r="KUR3" s="9"/>
      <c r="KUS3" s="9"/>
      <c r="KUT3" s="9"/>
      <c r="KUU3" s="9"/>
      <c r="KUV3" s="9"/>
      <c r="KUW3" s="9"/>
      <c r="KUX3" s="9"/>
      <c r="KUY3" s="9"/>
      <c r="KUZ3" s="9"/>
      <c r="KVA3" s="9"/>
      <c r="KVB3" s="9"/>
      <c r="KVC3" s="9"/>
      <c r="KVD3" s="9"/>
      <c r="KVE3" s="9"/>
      <c r="KVF3" s="9"/>
      <c r="KVG3" s="9"/>
      <c r="KVH3" s="9"/>
      <c r="KVI3" s="9"/>
      <c r="KVJ3" s="9"/>
      <c r="KVK3" s="9"/>
      <c r="KVL3" s="9"/>
      <c r="KVM3" s="9"/>
      <c r="KVN3" s="9"/>
      <c r="KVO3" s="9"/>
      <c r="KVP3" s="9"/>
      <c r="KVQ3" s="9"/>
      <c r="KVR3" s="9"/>
      <c r="KVS3" s="9"/>
      <c r="KVT3" s="9"/>
      <c r="KVU3" s="9"/>
      <c r="KVV3" s="9"/>
      <c r="KVW3" s="9"/>
      <c r="KVX3" s="9"/>
      <c r="KVY3" s="9"/>
      <c r="KVZ3" s="9"/>
      <c r="KWA3" s="9"/>
      <c r="KWB3" s="9"/>
      <c r="KWC3" s="9"/>
      <c r="KWD3" s="9"/>
      <c r="KWE3" s="9"/>
      <c r="KWF3" s="9"/>
      <c r="KWG3" s="9"/>
      <c r="KWH3" s="9"/>
      <c r="KWI3" s="9"/>
      <c r="KWJ3" s="9"/>
      <c r="KWK3" s="9"/>
      <c r="KWL3" s="9"/>
      <c r="KWM3" s="9"/>
      <c r="KWN3" s="9"/>
      <c r="KWO3" s="9"/>
      <c r="KWP3" s="9"/>
      <c r="KWQ3" s="9"/>
      <c r="KWR3" s="9"/>
      <c r="KWS3" s="9"/>
      <c r="KWT3" s="9"/>
      <c r="KWU3" s="9"/>
      <c r="KWV3" s="9"/>
      <c r="KWW3" s="9"/>
      <c r="KWX3" s="9"/>
      <c r="KWY3" s="9"/>
      <c r="KWZ3" s="9"/>
      <c r="KXA3" s="9"/>
      <c r="KXB3" s="9"/>
      <c r="KXC3" s="9"/>
      <c r="KXD3" s="9"/>
      <c r="KXE3" s="9"/>
      <c r="KXF3" s="9"/>
      <c r="KXG3" s="9"/>
      <c r="KXH3" s="9"/>
      <c r="KXI3" s="9"/>
      <c r="KXJ3" s="9"/>
      <c r="KXK3" s="9"/>
      <c r="KXL3" s="9"/>
      <c r="KXM3" s="9"/>
      <c r="KXN3" s="9"/>
      <c r="KXO3" s="9"/>
      <c r="KXP3" s="9"/>
      <c r="KXQ3" s="9"/>
      <c r="KXR3" s="9"/>
      <c r="KXS3" s="9"/>
      <c r="KXT3" s="9"/>
      <c r="KXU3" s="9"/>
      <c r="KXV3" s="9"/>
      <c r="KXW3" s="9"/>
      <c r="KXX3" s="9"/>
      <c r="KXY3" s="9"/>
      <c r="KXZ3" s="9"/>
      <c r="KYA3" s="9"/>
      <c r="KYB3" s="9"/>
      <c r="KYC3" s="9"/>
      <c r="KYD3" s="9"/>
      <c r="KYE3" s="9"/>
      <c r="KYF3" s="9"/>
      <c r="KYG3" s="9"/>
      <c r="KYH3" s="9"/>
      <c r="KYI3" s="9"/>
      <c r="KYJ3" s="9"/>
      <c r="KYK3" s="9"/>
      <c r="KYL3" s="9"/>
      <c r="KYM3" s="9"/>
      <c r="KYN3" s="9"/>
      <c r="KYO3" s="9"/>
      <c r="KYP3" s="9"/>
      <c r="KYQ3" s="9"/>
      <c r="KYR3" s="9"/>
      <c r="KYS3" s="9"/>
      <c r="KYT3" s="9"/>
      <c r="KYU3" s="9"/>
      <c r="KYV3" s="9"/>
      <c r="KYW3" s="9"/>
      <c r="KYX3" s="9"/>
      <c r="KYY3" s="9"/>
      <c r="KYZ3" s="9"/>
      <c r="KZA3" s="9"/>
      <c r="KZB3" s="9"/>
      <c r="KZC3" s="9"/>
      <c r="KZD3" s="9"/>
      <c r="KZE3" s="9"/>
      <c r="KZF3" s="9"/>
      <c r="KZG3" s="9"/>
      <c r="KZH3" s="9"/>
      <c r="KZI3" s="9"/>
      <c r="KZJ3" s="9"/>
      <c r="KZK3" s="9"/>
      <c r="KZL3" s="9"/>
      <c r="KZM3" s="9"/>
      <c r="KZN3" s="9"/>
      <c r="KZO3" s="9"/>
      <c r="KZP3" s="9"/>
      <c r="KZQ3" s="9"/>
      <c r="KZR3" s="9"/>
      <c r="KZS3" s="9"/>
      <c r="KZT3" s="9"/>
      <c r="KZU3" s="9"/>
      <c r="KZV3" s="9"/>
      <c r="KZW3" s="9"/>
      <c r="KZX3" s="9"/>
      <c r="KZY3" s="9"/>
      <c r="KZZ3" s="9"/>
      <c r="LAA3" s="9"/>
      <c r="LAB3" s="9"/>
      <c r="LAC3" s="9"/>
      <c r="LAD3" s="9"/>
      <c r="LAE3" s="9"/>
      <c r="LAF3" s="9"/>
      <c r="LAG3" s="9"/>
      <c r="LAH3" s="9"/>
      <c r="LAI3" s="9"/>
      <c r="LAJ3" s="9"/>
      <c r="LAK3" s="9"/>
      <c r="LAL3" s="9"/>
      <c r="LAM3" s="9"/>
      <c r="LAN3" s="9"/>
      <c r="LAO3" s="9"/>
      <c r="LAP3" s="9"/>
      <c r="LAQ3" s="9"/>
      <c r="LAR3" s="9"/>
      <c r="LAS3" s="9"/>
      <c r="LAT3" s="9"/>
      <c r="LAU3" s="9"/>
      <c r="LAV3" s="9"/>
      <c r="LAW3" s="9"/>
      <c r="LAX3" s="9"/>
      <c r="LAY3" s="9"/>
      <c r="LAZ3" s="9"/>
      <c r="LBA3" s="9"/>
      <c r="LBB3" s="9"/>
      <c r="LBC3" s="9"/>
      <c r="LBD3" s="9"/>
      <c r="LBE3" s="9"/>
      <c r="LBF3" s="9"/>
      <c r="LBG3" s="9"/>
      <c r="LBH3" s="9"/>
      <c r="LBI3" s="9"/>
      <c r="LBJ3" s="9"/>
      <c r="LBK3" s="9"/>
      <c r="LBL3" s="9"/>
      <c r="LBM3" s="9"/>
      <c r="LBN3" s="9"/>
      <c r="LBO3" s="9"/>
      <c r="LBP3" s="9"/>
      <c r="LBQ3" s="9"/>
      <c r="LBR3" s="9"/>
      <c r="LBS3" s="9"/>
      <c r="LBT3" s="9"/>
      <c r="LBU3" s="9"/>
      <c r="LBV3" s="9"/>
      <c r="LBW3" s="9"/>
      <c r="LBX3" s="9"/>
      <c r="LBY3" s="9"/>
      <c r="LBZ3" s="9"/>
      <c r="LCA3" s="9"/>
      <c r="LCB3" s="9"/>
      <c r="LCC3" s="9"/>
      <c r="LCD3" s="9"/>
      <c r="LCE3" s="9"/>
      <c r="LCF3" s="9"/>
      <c r="LCG3" s="9"/>
      <c r="LCH3" s="9"/>
      <c r="LCI3" s="9"/>
      <c r="LCJ3" s="9"/>
      <c r="LCK3" s="9"/>
      <c r="LCL3" s="9"/>
      <c r="LCM3" s="9"/>
      <c r="LCN3" s="9"/>
      <c r="LCO3" s="9"/>
      <c r="LCP3" s="9"/>
      <c r="LCQ3" s="9"/>
      <c r="LCR3" s="9"/>
      <c r="LCS3" s="9"/>
      <c r="LCT3" s="9"/>
      <c r="LCU3" s="9"/>
      <c r="LCV3" s="9"/>
      <c r="LCW3" s="9"/>
      <c r="LCX3" s="9"/>
      <c r="LCY3" s="9"/>
      <c r="LCZ3" s="9"/>
      <c r="LDA3" s="9"/>
      <c r="LDB3" s="9"/>
      <c r="LDC3" s="9"/>
      <c r="LDD3" s="9"/>
      <c r="LDE3" s="9"/>
      <c r="LDF3" s="9"/>
      <c r="LDG3" s="9"/>
      <c r="LDH3" s="9"/>
      <c r="LDI3" s="9"/>
      <c r="LDJ3" s="9"/>
      <c r="LDK3" s="9"/>
      <c r="LDL3" s="9"/>
      <c r="LDM3" s="9"/>
      <c r="LDN3" s="9"/>
      <c r="LDO3" s="9"/>
      <c r="LDP3" s="9"/>
      <c r="LDQ3" s="9"/>
      <c r="LDR3" s="9"/>
      <c r="LDS3" s="9"/>
      <c r="LDT3" s="9"/>
      <c r="LDU3" s="9"/>
      <c r="LDV3" s="9"/>
      <c r="LDW3" s="9"/>
      <c r="LDX3" s="9"/>
      <c r="LDY3" s="9"/>
      <c r="LDZ3" s="9"/>
      <c r="LEA3" s="9"/>
      <c r="LEB3" s="9"/>
      <c r="LEC3" s="9"/>
      <c r="LED3" s="9"/>
      <c r="LEE3" s="9"/>
      <c r="LEF3" s="9"/>
      <c r="LEG3" s="9"/>
      <c r="LEH3" s="9"/>
      <c r="LEI3" s="9"/>
      <c r="LEJ3" s="9"/>
      <c r="LEK3" s="9"/>
      <c r="LEL3" s="9"/>
      <c r="LEM3" s="9"/>
      <c r="LEN3" s="9"/>
      <c r="LEO3" s="9"/>
      <c r="LEP3" s="9"/>
      <c r="LEQ3" s="9"/>
      <c r="LER3" s="9"/>
      <c r="LES3" s="9"/>
      <c r="LET3" s="9"/>
      <c r="LEU3" s="9"/>
      <c r="LEV3" s="9"/>
      <c r="LEW3" s="9"/>
      <c r="LEX3" s="9"/>
      <c r="LEY3" s="9"/>
      <c r="LEZ3" s="9"/>
      <c r="LFA3" s="9"/>
      <c r="LFB3" s="9"/>
      <c r="LFC3" s="9"/>
      <c r="LFD3" s="9"/>
      <c r="LFE3" s="9"/>
      <c r="LFF3" s="9"/>
      <c r="LFG3" s="9"/>
      <c r="LFH3" s="9"/>
      <c r="LFI3" s="9"/>
      <c r="LFJ3" s="9"/>
      <c r="LFK3" s="9"/>
      <c r="LFL3" s="9"/>
      <c r="LFM3" s="9"/>
      <c r="LFN3" s="9"/>
      <c r="LFO3" s="9"/>
      <c r="LFP3" s="9"/>
      <c r="LFQ3" s="9"/>
      <c r="LFR3" s="9"/>
      <c r="LFS3" s="9"/>
      <c r="LFT3" s="9"/>
      <c r="LFU3" s="9"/>
      <c r="LFV3" s="9"/>
      <c r="LFW3" s="9"/>
      <c r="LFX3" s="9"/>
      <c r="LFY3" s="9"/>
      <c r="LFZ3" s="9"/>
      <c r="LGA3" s="9"/>
      <c r="LGB3" s="9"/>
      <c r="LGC3" s="9"/>
      <c r="LGD3" s="9"/>
      <c r="LGE3" s="9"/>
      <c r="LGF3" s="9"/>
      <c r="LGG3" s="9"/>
      <c r="LGH3" s="9"/>
      <c r="LGI3" s="9"/>
      <c r="LGJ3" s="9"/>
      <c r="LGK3" s="9"/>
      <c r="LGL3" s="9"/>
      <c r="LGM3" s="9"/>
      <c r="LGN3" s="9"/>
      <c r="LGO3" s="9"/>
      <c r="LGP3" s="9"/>
      <c r="LGQ3" s="9"/>
      <c r="LGR3" s="9"/>
      <c r="LGS3" s="9"/>
      <c r="LGT3" s="9"/>
      <c r="LGU3" s="9"/>
      <c r="LGV3" s="9"/>
      <c r="LGW3" s="9"/>
      <c r="LGX3" s="9"/>
      <c r="LGY3" s="9"/>
      <c r="LGZ3" s="9"/>
      <c r="LHA3" s="9"/>
      <c r="LHB3" s="9"/>
      <c r="LHC3" s="9"/>
      <c r="LHD3" s="9"/>
      <c r="LHE3" s="9"/>
      <c r="LHF3" s="9"/>
      <c r="LHG3" s="9"/>
      <c r="LHH3" s="9"/>
      <c r="LHI3" s="9"/>
      <c r="LHJ3" s="9"/>
      <c r="LHK3" s="9"/>
      <c r="LHL3" s="9"/>
      <c r="LHM3" s="9"/>
      <c r="LHN3" s="9"/>
      <c r="LHO3" s="9"/>
      <c r="LHP3" s="9"/>
      <c r="LHQ3" s="9"/>
      <c r="LHR3" s="9"/>
      <c r="LHS3" s="9"/>
      <c r="LHT3" s="9"/>
      <c r="LHU3" s="9"/>
      <c r="LHV3" s="9"/>
      <c r="LHW3" s="9"/>
      <c r="LHX3" s="9"/>
      <c r="LHY3" s="9"/>
      <c r="LHZ3" s="9"/>
      <c r="LIA3" s="9"/>
      <c r="LIB3" s="9"/>
      <c r="LIC3" s="9"/>
      <c r="LID3" s="9"/>
      <c r="LIE3" s="9"/>
      <c r="LIF3" s="9"/>
      <c r="LIG3" s="9"/>
      <c r="LIH3" s="9"/>
      <c r="LII3" s="9"/>
      <c r="LIJ3" s="9"/>
      <c r="LIK3" s="9"/>
      <c r="LIL3" s="9"/>
      <c r="LIM3" s="9"/>
      <c r="LIN3" s="9"/>
      <c r="LIO3" s="9"/>
      <c r="LIP3" s="9"/>
      <c r="LIQ3" s="9"/>
      <c r="LIR3" s="9"/>
      <c r="LIS3" s="9"/>
      <c r="LIT3" s="9"/>
      <c r="LIU3" s="9"/>
      <c r="LIV3" s="9"/>
      <c r="LIW3" s="9"/>
      <c r="LIX3" s="9"/>
      <c r="LIY3" s="9"/>
      <c r="LIZ3" s="9"/>
      <c r="LJA3" s="9"/>
      <c r="LJB3" s="9"/>
      <c r="LJC3" s="9"/>
      <c r="LJD3" s="9"/>
      <c r="LJE3" s="9"/>
      <c r="LJF3" s="9"/>
      <c r="LJG3" s="9"/>
      <c r="LJH3" s="9"/>
      <c r="LJI3" s="9"/>
      <c r="LJJ3" s="9"/>
      <c r="LJK3" s="9"/>
      <c r="LJL3" s="9"/>
      <c r="LJM3" s="9"/>
      <c r="LJN3" s="9"/>
      <c r="LJO3" s="9"/>
      <c r="LJP3" s="9"/>
      <c r="LJQ3" s="9"/>
      <c r="LJR3" s="9"/>
      <c r="LJS3" s="9"/>
      <c r="LJT3" s="9"/>
      <c r="LJU3" s="9"/>
      <c r="LJV3" s="9"/>
      <c r="LJW3" s="9"/>
      <c r="LJX3" s="9"/>
      <c r="LJY3" s="9"/>
      <c r="LJZ3" s="9"/>
      <c r="LKA3" s="9"/>
      <c r="LKB3" s="9"/>
      <c r="LKC3" s="9"/>
      <c r="LKD3" s="9"/>
      <c r="LKE3" s="9"/>
      <c r="LKF3" s="9"/>
      <c r="LKG3" s="9"/>
      <c r="LKH3" s="9"/>
      <c r="LKI3" s="9"/>
      <c r="LKJ3" s="9"/>
      <c r="LKK3" s="9"/>
      <c r="LKL3" s="9"/>
      <c r="LKM3" s="9"/>
      <c r="LKN3" s="9"/>
      <c r="LKO3" s="9"/>
      <c r="LKP3" s="9"/>
      <c r="LKQ3" s="9"/>
      <c r="LKR3" s="9"/>
      <c r="LKS3" s="9"/>
      <c r="LKT3" s="9"/>
      <c r="LKU3" s="9"/>
      <c r="LKV3" s="9"/>
      <c r="LKW3" s="9"/>
      <c r="LKX3" s="9"/>
      <c r="LKY3" s="9"/>
      <c r="LKZ3" s="9"/>
      <c r="LLA3" s="9"/>
      <c r="LLB3" s="9"/>
      <c r="LLC3" s="9"/>
      <c r="LLD3" s="9"/>
      <c r="LLE3" s="9"/>
      <c r="LLF3" s="9"/>
      <c r="LLG3" s="9"/>
      <c r="LLH3" s="9"/>
      <c r="LLI3" s="9"/>
      <c r="LLJ3" s="9"/>
      <c r="LLK3" s="9"/>
      <c r="LLL3" s="9"/>
      <c r="LLM3" s="9"/>
      <c r="LLN3" s="9"/>
      <c r="LLO3" s="9"/>
      <c r="LLP3" s="9"/>
      <c r="LLQ3" s="9"/>
      <c r="LLR3" s="9"/>
      <c r="LLS3" s="9"/>
      <c r="LLT3" s="9"/>
      <c r="LLU3" s="9"/>
      <c r="LLV3" s="9"/>
      <c r="LLW3" s="9"/>
      <c r="LLX3" s="9"/>
      <c r="LLY3" s="9"/>
      <c r="LLZ3" s="9"/>
      <c r="LMA3" s="9"/>
      <c r="LMB3" s="9"/>
      <c r="LMC3" s="9"/>
      <c r="LMD3" s="9"/>
      <c r="LME3" s="9"/>
      <c r="LMF3" s="9"/>
      <c r="LMG3" s="9"/>
      <c r="LMH3" s="9"/>
      <c r="LMI3" s="9"/>
      <c r="LMJ3" s="9"/>
      <c r="LMK3" s="9"/>
      <c r="LML3" s="9"/>
      <c r="LMM3" s="9"/>
      <c r="LMN3" s="9"/>
      <c r="LMO3" s="9"/>
      <c r="LMP3" s="9"/>
      <c r="LMQ3" s="9"/>
      <c r="LMR3" s="9"/>
      <c r="LMS3" s="9"/>
      <c r="LMT3" s="9"/>
      <c r="LMU3" s="9"/>
      <c r="LMV3" s="9"/>
      <c r="LMW3" s="9"/>
      <c r="LMX3" s="9"/>
      <c r="LMY3" s="9"/>
      <c r="LMZ3" s="9"/>
      <c r="LNA3" s="9"/>
      <c r="LNB3" s="9"/>
      <c r="LNC3" s="9"/>
      <c r="LND3" s="9"/>
      <c r="LNE3" s="9"/>
      <c r="LNF3" s="9"/>
      <c r="LNG3" s="9"/>
      <c r="LNH3" s="9"/>
      <c r="LNI3" s="9"/>
      <c r="LNJ3" s="9"/>
      <c r="LNK3" s="9"/>
      <c r="LNL3" s="9"/>
      <c r="LNM3" s="9"/>
      <c r="LNN3" s="9"/>
      <c r="LNO3" s="9"/>
      <c r="LNP3" s="9"/>
      <c r="LNQ3" s="9"/>
      <c r="LNR3" s="9"/>
      <c r="LNS3" s="9"/>
      <c r="LNT3" s="9"/>
      <c r="LNU3" s="9"/>
      <c r="LNV3" s="9"/>
      <c r="LNW3" s="9"/>
      <c r="LNX3" s="9"/>
      <c r="LNY3" s="9"/>
      <c r="LNZ3" s="9"/>
      <c r="LOA3" s="9"/>
      <c r="LOB3" s="9"/>
      <c r="LOC3" s="9"/>
      <c r="LOD3" s="9"/>
      <c r="LOE3" s="9"/>
      <c r="LOF3" s="9"/>
      <c r="LOG3" s="9"/>
      <c r="LOH3" s="9"/>
      <c r="LOI3" s="9"/>
      <c r="LOJ3" s="9"/>
      <c r="LOK3" s="9"/>
      <c r="LOL3" s="9"/>
      <c r="LOM3" s="9"/>
      <c r="LON3" s="9"/>
      <c r="LOO3" s="9"/>
      <c r="LOP3" s="9"/>
      <c r="LOQ3" s="9"/>
      <c r="LOR3" s="9"/>
      <c r="LOS3" s="9"/>
      <c r="LOT3" s="9"/>
      <c r="LOU3" s="9"/>
      <c r="LOV3" s="9"/>
      <c r="LOW3" s="9"/>
      <c r="LOX3" s="9"/>
      <c r="LOY3" s="9"/>
      <c r="LOZ3" s="9"/>
      <c r="LPA3" s="9"/>
      <c r="LPB3" s="9"/>
      <c r="LPC3" s="9"/>
      <c r="LPD3" s="9"/>
      <c r="LPE3" s="9"/>
      <c r="LPF3" s="9"/>
      <c r="LPG3" s="9"/>
      <c r="LPH3" s="9"/>
      <c r="LPI3" s="9"/>
      <c r="LPJ3" s="9"/>
      <c r="LPK3" s="9"/>
      <c r="LPL3" s="9"/>
      <c r="LPM3" s="9"/>
      <c r="LPN3" s="9"/>
      <c r="LPO3" s="9"/>
      <c r="LPP3" s="9"/>
      <c r="LPQ3" s="9"/>
      <c r="LPR3" s="9"/>
      <c r="LPS3" s="9"/>
      <c r="LPT3" s="9"/>
      <c r="LPU3" s="9"/>
      <c r="LPV3" s="9"/>
      <c r="LPW3" s="9"/>
      <c r="LPX3" s="9"/>
      <c r="LPY3" s="9"/>
      <c r="LPZ3" s="9"/>
      <c r="LQA3" s="9"/>
      <c r="LQB3" s="9"/>
      <c r="LQC3" s="9"/>
      <c r="LQD3" s="9"/>
      <c r="LQE3" s="9"/>
      <c r="LQF3" s="9"/>
      <c r="LQG3" s="9"/>
      <c r="LQH3" s="9"/>
      <c r="LQI3" s="9"/>
      <c r="LQJ3" s="9"/>
      <c r="LQK3" s="9"/>
      <c r="LQL3" s="9"/>
      <c r="LQM3" s="9"/>
      <c r="LQN3" s="9"/>
      <c r="LQO3" s="9"/>
      <c r="LQP3" s="9"/>
      <c r="LQQ3" s="9"/>
      <c r="LQR3" s="9"/>
      <c r="LQS3" s="9"/>
      <c r="LQT3" s="9"/>
      <c r="LQU3" s="9"/>
      <c r="LQV3" s="9"/>
      <c r="LQW3" s="9"/>
      <c r="LQX3" s="9"/>
      <c r="LQY3" s="9"/>
      <c r="LQZ3" s="9"/>
      <c r="LRA3" s="9"/>
      <c r="LRB3" s="9"/>
      <c r="LRC3" s="9"/>
      <c r="LRD3" s="9"/>
      <c r="LRE3" s="9"/>
      <c r="LRF3" s="9"/>
      <c r="LRG3" s="9"/>
      <c r="LRH3" s="9"/>
      <c r="LRI3" s="9"/>
      <c r="LRJ3" s="9"/>
      <c r="LRK3" s="9"/>
      <c r="LRL3" s="9"/>
      <c r="LRM3" s="9"/>
      <c r="LRN3" s="9"/>
      <c r="LRO3" s="9"/>
      <c r="LRP3" s="9"/>
      <c r="LRQ3" s="9"/>
      <c r="LRR3" s="9"/>
      <c r="LRS3" s="9"/>
      <c r="LRT3" s="9"/>
      <c r="LRU3" s="9"/>
      <c r="LRV3" s="9"/>
      <c r="LRW3" s="9"/>
      <c r="LRX3" s="9"/>
      <c r="LRY3" s="9"/>
      <c r="LRZ3" s="9"/>
      <c r="LSA3" s="9"/>
      <c r="LSB3" s="9"/>
      <c r="LSC3" s="9"/>
      <c r="LSD3" s="9"/>
      <c r="LSE3" s="9"/>
      <c r="LSF3" s="9"/>
      <c r="LSG3" s="9"/>
      <c r="LSH3" s="9"/>
      <c r="LSI3" s="9"/>
      <c r="LSJ3" s="9"/>
      <c r="LSK3" s="9"/>
      <c r="LSL3" s="9"/>
      <c r="LSM3" s="9"/>
      <c r="LSN3" s="9"/>
      <c r="LSO3" s="9"/>
      <c r="LSP3" s="9"/>
      <c r="LSQ3" s="9"/>
      <c r="LSR3" s="9"/>
      <c r="LSS3" s="9"/>
      <c r="LST3" s="9"/>
      <c r="LSU3" s="9"/>
      <c r="LSV3" s="9"/>
      <c r="LSW3" s="9"/>
      <c r="LSX3" s="9"/>
      <c r="LSY3" s="9"/>
      <c r="LSZ3" s="9"/>
      <c r="LTA3" s="9"/>
      <c r="LTB3" s="9"/>
      <c r="LTC3" s="9"/>
      <c r="LTD3" s="9"/>
      <c r="LTE3" s="9"/>
      <c r="LTF3" s="9"/>
      <c r="LTG3" s="9"/>
      <c r="LTH3" s="9"/>
      <c r="LTI3" s="9"/>
      <c r="LTJ3" s="9"/>
      <c r="LTK3" s="9"/>
      <c r="LTL3" s="9"/>
      <c r="LTM3" s="9"/>
      <c r="LTN3" s="9"/>
      <c r="LTO3" s="9"/>
      <c r="LTP3" s="9"/>
      <c r="LTQ3" s="9"/>
      <c r="LTR3" s="9"/>
      <c r="LTS3" s="9"/>
      <c r="LTT3" s="9"/>
      <c r="LTU3" s="9"/>
      <c r="LTV3" s="9"/>
      <c r="LTW3" s="9"/>
      <c r="LTX3" s="9"/>
      <c r="LTY3" s="9"/>
      <c r="LTZ3" s="9"/>
      <c r="LUA3" s="9"/>
      <c r="LUB3" s="9"/>
      <c r="LUC3" s="9"/>
      <c r="LUD3" s="9"/>
      <c r="LUE3" s="9"/>
      <c r="LUF3" s="9"/>
      <c r="LUG3" s="9"/>
      <c r="LUH3" s="9"/>
      <c r="LUI3" s="9"/>
      <c r="LUJ3" s="9"/>
      <c r="LUK3" s="9"/>
      <c r="LUL3" s="9"/>
      <c r="LUM3" s="9"/>
      <c r="LUN3" s="9"/>
      <c r="LUO3" s="9"/>
      <c r="LUP3" s="9"/>
      <c r="LUQ3" s="9"/>
      <c r="LUR3" s="9"/>
      <c r="LUS3" s="9"/>
      <c r="LUT3" s="9"/>
      <c r="LUU3" s="9"/>
      <c r="LUV3" s="9"/>
      <c r="LUW3" s="9"/>
      <c r="LUX3" s="9"/>
      <c r="LUY3" s="9"/>
      <c r="LUZ3" s="9"/>
      <c r="LVA3" s="9"/>
      <c r="LVB3" s="9"/>
      <c r="LVC3" s="9"/>
      <c r="LVD3" s="9"/>
      <c r="LVE3" s="9"/>
      <c r="LVF3" s="9"/>
      <c r="LVG3" s="9"/>
      <c r="LVH3" s="9"/>
      <c r="LVI3" s="9"/>
      <c r="LVJ3" s="9"/>
      <c r="LVK3" s="9"/>
      <c r="LVL3" s="9"/>
      <c r="LVM3" s="9"/>
      <c r="LVN3" s="9"/>
      <c r="LVO3" s="9"/>
      <c r="LVP3" s="9"/>
      <c r="LVQ3" s="9"/>
      <c r="LVR3" s="9"/>
      <c r="LVS3" s="9"/>
      <c r="LVT3" s="9"/>
      <c r="LVU3" s="9"/>
      <c r="LVV3" s="9"/>
      <c r="LVW3" s="9"/>
      <c r="LVX3" s="9"/>
      <c r="LVY3" s="9"/>
      <c r="LVZ3" s="9"/>
      <c r="LWA3" s="9"/>
      <c r="LWB3" s="9"/>
      <c r="LWC3" s="9"/>
      <c r="LWD3" s="9"/>
      <c r="LWE3" s="9"/>
      <c r="LWF3" s="9"/>
      <c r="LWG3" s="9"/>
      <c r="LWH3" s="9"/>
      <c r="LWI3" s="9"/>
      <c r="LWJ3" s="9"/>
      <c r="LWK3" s="9"/>
      <c r="LWL3" s="9"/>
      <c r="LWM3" s="9"/>
      <c r="LWN3" s="9"/>
      <c r="LWO3" s="9"/>
      <c r="LWP3" s="9"/>
      <c r="LWQ3" s="9"/>
      <c r="LWR3" s="9"/>
      <c r="LWS3" s="9"/>
      <c r="LWT3" s="9"/>
      <c r="LWU3" s="9"/>
      <c r="LWV3" s="9"/>
      <c r="LWW3" s="9"/>
      <c r="LWX3" s="9"/>
      <c r="LWY3" s="9"/>
      <c r="LWZ3" s="9"/>
      <c r="LXA3" s="9"/>
      <c r="LXB3" s="9"/>
      <c r="LXC3" s="9"/>
      <c r="LXD3" s="9"/>
      <c r="LXE3" s="9"/>
      <c r="LXF3" s="9"/>
      <c r="LXG3" s="9"/>
      <c r="LXH3" s="9"/>
      <c r="LXI3" s="9"/>
      <c r="LXJ3" s="9"/>
      <c r="LXK3" s="9"/>
      <c r="LXL3" s="9"/>
      <c r="LXM3" s="9"/>
      <c r="LXN3" s="9"/>
      <c r="LXO3" s="9"/>
      <c r="LXP3" s="9"/>
      <c r="LXQ3" s="9"/>
      <c r="LXR3" s="9"/>
      <c r="LXS3" s="9"/>
      <c r="LXT3" s="9"/>
      <c r="LXU3" s="9"/>
      <c r="LXV3" s="9"/>
      <c r="LXW3" s="9"/>
      <c r="LXX3" s="9"/>
      <c r="LXY3" s="9"/>
      <c r="LXZ3" s="9"/>
      <c r="LYA3" s="9"/>
      <c r="LYB3" s="9"/>
      <c r="LYC3" s="9"/>
      <c r="LYD3" s="9"/>
      <c r="LYE3" s="9"/>
      <c r="LYF3" s="9"/>
      <c r="LYG3" s="9"/>
      <c r="LYH3" s="9"/>
      <c r="LYI3" s="9"/>
      <c r="LYJ3" s="9"/>
      <c r="LYK3" s="9"/>
      <c r="LYL3" s="9"/>
      <c r="LYM3" s="9"/>
      <c r="LYN3" s="9"/>
      <c r="LYO3" s="9"/>
      <c r="LYP3" s="9"/>
      <c r="LYQ3" s="9"/>
      <c r="LYR3" s="9"/>
      <c r="LYS3" s="9"/>
      <c r="LYT3" s="9"/>
      <c r="LYU3" s="9"/>
      <c r="LYV3" s="9"/>
      <c r="LYW3" s="9"/>
      <c r="LYX3" s="9"/>
      <c r="LYY3" s="9"/>
      <c r="LYZ3" s="9"/>
      <c r="LZA3" s="9"/>
      <c r="LZB3" s="9"/>
      <c r="LZC3" s="9"/>
      <c r="LZD3" s="9"/>
      <c r="LZE3" s="9"/>
      <c r="LZF3" s="9"/>
      <c r="LZG3" s="9"/>
      <c r="LZH3" s="9"/>
      <c r="LZI3" s="9"/>
      <c r="LZJ3" s="9"/>
      <c r="LZK3" s="9"/>
      <c r="LZL3" s="9"/>
      <c r="LZM3" s="9"/>
      <c r="LZN3" s="9"/>
      <c r="LZO3" s="9"/>
      <c r="LZP3" s="9"/>
      <c r="LZQ3" s="9"/>
      <c r="LZR3" s="9"/>
      <c r="LZS3" s="9"/>
      <c r="LZT3" s="9"/>
      <c r="LZU3" s="9"/>
      <c r="LZV3" s="9"/>
      <c r="LZW3" s="9"/>
      <c r="LZX3" s="9"/>
      <c r="LZY3" s="9"/>
      <c r="LZZ3" s="9"/>
      <c r="MAA3" s="9"/>
      <c r="MAB3" s="9"/>
      <c r="MAC3" s="9"/>
      <c r="MAD3" s="9"/>
      <c r="MAE3" s="9"/>
      <c r="MAF3" s="9"/>
      <c r="MAG3" s="9"/>
      <c r="MAH3" s="9"/>
      <c r="MAI3" s="9"/>
      <c r="MAJ3" s="9"/>
      <c r="MAK3" s="9"/>
      <c r="MAL3" s="9"/>
      <c r="MAM3" s="9"/>
      <c r="MAN3" s="9"/>
      <c r="MAO3" s="9"/>
      <c r="MAP3" s="9"/>
      <c r="MAQ3" s="9"/>
      <c r="MAR3" s="9"/>
      <c r="MAS3" s="9"/>
      <c r="MAT3" s="9"/>
      <c r="MAU3" s="9"/>
      <c r="MAV3" s="9"/>
      <c r="MAW3" s="9"/>
      <c r="MAX3" s="9"/>
      <c r="MAY3" s="9"/>
      <c r="MAZ3" s="9"/>
      <c r="MBA3" s="9"/>
      <c r="MBB3" s="9"/>
      <c r="MBC3" s="9"/>
      <c r="MBD3" s="9"/>
      <c r="MBE3" s="9"/>
      <c r="MBF3" s="9"/>
      <c r="MBG3" s="9"/>
      <c r="MBH3" s="9"/>
      <c r="MBI3" s="9"/>
      <c r="MBJ3" s="9"/>
      <c r="MBK3" s="9"/>
      <c r="MBL3" s="9"/>
      <c r="MBM3" s="9"/>
      <c r="MBN3" s="9"/>
      <c r="MBO3" s="9"/>
      <c r="MBP3" s="9"/>
      <c r="MBQ3" s="9"/>
      <c r="MBR3" s="9"/>
      <c r="MBS3" s="9"/>
      <c r="MBT3" s="9"/>
      <c r="MBU3" s="9"/>
      <c r="MBV3" s="9"/>
      <c r="MBW3" s="9"/>
      <c r="MBX3" s="9"/>
      <c r="MBY3" s="9"/>
      <c r="MBZ3" s="9"/>
      <c r="MCA3" s="9"/>
      <c r="MCB3" s="9"/>
      <c r="MCC3" s="9"/>
      <c r="MCD3" s="9"/>
      <c r="MCE3" s="9"/>
      <c r="MCF3" s="9"/>
      <c r="MCG3" s="9"/>
      <c r="MCH3" s="9"/>
      <c r="MCI3" s="9"/>
      <c r="MCJ3" s="9"/>
      <c r="MCK3" s="9"/>
      <c r="MCL3" s="9"/>
      <c r="MCM3" s="9"/>
      <c r="MCN3" s="9"/>
      <c r="MCO3" s="9"/>
      <c r="MCP3" s="9"/>
      <c r="MCQ3" s="9"/>
      <c r="MCR3" s="9"/>
      <c r="MCS3" s="9"/>
      <c r="MCT3" s="9"/>
      <c r="MCU3" s="9"/>
      <c r="MCV3" s="9"/>
      <c r="MCW3" s="9"/>
      <c r="MCX3" s="9"/>
      <c r="MCY3" s="9"/>
      <c r="MCZ3" s="9"/>
      <c r="MDA3" s="9"/>
      <c r="MDB3" s="9"/>
      <c r="MDC3" s="9"/>
      <c r="MDD3" s="9"/>
      <c r="MDE3" s="9"/>
      <c r="MDF3" s="9"/>
      <c r="MDG3" s="9"/>
      <c r="MDH3" s="9"/>
      <c r="MDI3" s="9"/>
      <c r="MDJ3" s="9"/>
      <c r="MDK3" s="9"/>
      <c r="MDL3" s="9"/>
      <c r="MDM3" s="9"/>
      <c r="MDN3" s="9"/>
      <c r="MDO3" s="9"/>
      <c r="MDP3" s="9"/>
      <c r="MDQ3" s="9"/>
      <c r="MDR3" s="9"/>
      <c r="MDS3" s="9"/>
      <c r="MDT3" s="9"/>
      <c r="MDU3" s="9"/>
      <c r="MDV3" s="9"/>
      <c r="MDW3" s="9"/>
      <c r="MDX3" s="9"/>
      <c r="MDY3" s="9"/>
      <c r="MDZ3" s="9"/>
      <c r="MEA3" s="9"/>
      <c r="MEB3" s="9"/>
      <c r="MEC3" s="9"/>
      <c r="MED3" s="9"/>
      <c r="MEE3" s="9"/>
      <c r="MEF3" s="9"/>
      <c r="MEG3" s="9"/>
      <c r="MEH3" s="9"/>
      <c r="MEI3" s="9"/>
      <c r="MEJ3" s="9"/>
      <c r="MEK3" s="9"/>
      <c r="MEL3" s="9"/>
      <c r="MEM3" s="9"/>
      <c r="MEN3" s="9"/>
      <c r="MEO3" s="9"/>
      <c r="MEP3" s="9"/>
      <c r="MEQ3" s="9"/>
      <c r="MER3" s="9"/>
      <c r="MES3" s="9"/>
      <c r="MET3" s="9"/>
      <c r="MEU3" s="9"/>
      <c r="MEV3" s="9"/>
      <c r="MEW3" s="9"/>
      <c r="MEX3" s="9"/>
      <c r="MEY3" s="9"/>
      <c r="MEZ3" s="9"/>
      <c r="MFA3" s="9"/>
      <c r="MFB3" s="9"/>
      <c r="MFC3" s="9"/>
      <c r="MFD3" s="9"/>
      <c r="MFE3" s="9"/>
      <c r="MFF3" s="9"/>
      <c r="MFG3" s="9"/>
      <c r="MFH3" s="9"/>
      <c r="MFI3" s="9"/>
      <c r="MFJ3" s="9"/>
      <c r="MFK3" s="9"/>
      <c r="MFL3" s="9"/>
      <c r="MFM3" s="9"/>
      <c r="MFN3" s="9"/>
      <c r="MFO3" s="9"/>
      <c r="MFP3" s="9"/>
      <c r="MFQ3" s="9"/>
      <c r="MFR3" s="9"/>
      <c r="MFS3" s="9"/>
      <c r="MFT3" s="9"/>
      <c r="MFU3" s="9"/>
      <c r="MFV3" s="9"/>
      <c r="MFW3" s="9"/>
      <c r="MFX3" s="9"/>
      <c r="MFY3" s="9"/>
      <c r="MFZ3" s="9"/>
      <c r="MGA3" s="9"/>
      <c r="MGB3" s="9"/>
      <c r="MGC3" s="9"/>
      <c r="MGD3" s="9"/>
      <c r="MGE3" s="9"/>
      <c r="MGF3" s="9"/>
      <c r="MGG3" s="9"/>
      <c r="MGH3" s="9"/>
      <c r="MGI3" s="9"/>
      <c r="MGJ3" s="9"/>
      <c r="MGK3" s="9"/>
      <c r="MGL3" s="9"/>
      <c r="MGM3" s="9"/>
      <c r="MGN3" s="9"/>
      <c r="MGO3" s="9"/>
      <c r="MGP3" s="9"/>
      <c r="MGQ3" s="9"/>
      <c r="MGR3" s="9"/>
      <c r="MGS3" s="9"/>
      <c r="MGT3" s="9"/>
      <c r="MGU3" s="9"/>
      <c r="MGV3" s="9"/>
      <c r="MGW3" s="9"/>
      <c r="MGX3" s="9"/>
      <c r="MGY3" s="9"/>
      <c r="MGZ3" s="9"/>
      <c r="MHA3" s="9"/>
      <c r="MHB3" s="9"/>
      <c r="MHC3" s="9"/>
      <c r="MHD3" s="9"/>
      <c r="MHE3" s="9"/>
      <c r="MHF3" s="9"/>
      <c r="MHG3" s="9"/>
      <c r="MHH3" s="9"/>
      <c r="MHI3" s="9"/>
      <c r="MHJ3" s="9"/>
      <c r="MHK3" s="9"/>
      <c r="MHL3" s="9"/>
      <c r="MHM3" s="9"/>
      <c r="MHN3" s="9"/>
      <c r="MHO3" s="9"/>
      <c r="MHP3" s="9"/>
      <c r="MHQ3" s="9"/>
      <c r="MHR3" s="9"/>
      <c r="MHS3" s="9"/>
      <c r="MHT3" s="9"/>
      <c r="MHU3" s="9"/>
      <c r="MHV3" s="9"/>
      <c r="MHW3" s="9"/>
      <c r="MHX3" s="9"/>
      <c r="MHY3" s="9"/>
      <c r="MHZ3" s="9"/>
      <c r="MIA3" s="9"/>
      <c r="MIB3" s="9"/>
      <c r="MIC3" s="9"/>
      <c r="MID3" s="9"/>
      <c r="MIE3" s="9"/>
      <c r="MIF3" s="9"/>
      <c r="MIG3" s="9"/>
      <c r="MIH3" s="9"/>
      <c r="MII3" s="9"/>
      <c r="MIJ3" s="9"/>
      <c r="MIK3" s="9"/>
      <c r="MIL3" s="9"/>
      <c r="MIM3" s="9"/>
      <c r="MIN3" s="9"/>
      <c r="MIO3" s="9"/>
      <c r="MIP3" s="9"/>
      <c r="MIQ3" s="9"/>
      <c r="MIR3" s="9"/>
      <c r="MIS3" s="9"/>
      <c r="MIT3" s="9"/>
      <c r="MIU3" s="9"/>
      <c r="MIV3" s="9"/>
      <c r="MIW3" s="9"/>
      <c r="MIX3" s="9"/>
      <c r="MIY3" s="9"/>
      <c r="MIZ3" s="9"/>
      <c r="MJA3" s="9"/>
      <c r="MJB3" s="9"/>
      <c r="MJC3" s="9"/>
      <c r="MJD3" s="9"/>
      <c r="MJE3" s="9"/>
      <c r="MJF3" s="9"/>
      <c r="MJG3" s="9"/>
      <c r="MJH3" s="9"/>
      <c r="MJI3" s="9"/>
      <c r="MJJ3" s="9"/>
      <c r="MJK3" s="9"/>
      <c r="MJL3" s="9"/>
      <c r="MJM3" s="9"/>
      <c r="MJN3" s="9"/>
      <c r="MJO3" s="9"/>
      <c r="MJP3" s="9"/>
      <c r="MJQ3" s="9"/>
      <c r="MJR3" s="9"/>
      <c r="MJS3" s="9"/>
      <c r="MJT3" s="9"/>
      <c r="MJU3" s="9"/>
      <c r="MJV3" s="9"/>
      <c r="MJW3" s="9"/>
      <c r="MJX3" s="9"/>
      <c r="MJY3" s="9"/>
      <c r="MJZ3" s="9"/>
      <c r="MKA3" s="9"/>
      <c r="MKB3" s="9"/>
      <c r="MKC3" s="9"/>
      <c r="MKD3" s="9"/>
      <c r="MKE3" s="9"/>
      <c r="MKF3" s="9"/>
      <c r="MKG3" s="9"/>
      <c r="MKH3" s="9"/>
      <c r="MKI3" s="9"/>
      <c r="MKJ3" s="9"/>
      <c r="MKK3" s="9"/>
      <c r="MKL3" s="9"/>
      <c r="MKM3" s="9"/>
      <c r="MKN3" s="9"/>
      <c r="MKO3" s="9"/>
      <c r="MKP3" s="9"/>
      <c r="MKQ3" s="9"/>
      <c r="MKR3" s="9"/>
      <c r="MKS3" s="9"/>
      <c r="MKT3" s="9"/>
      <c r="MKU3" s="9"/>
      <c r="MKV3" s="9"/>
      <c r="MKW3" s="9"/>
      <c r="MKX3" s="9"/>
      <c r="MKY3" s="9"/>
      <c r="MKZ3" s="9"/>
      <c r="MLA3" s="9"/>
      <c r="MLB3" s="9"/>
      <c r="MLC3" s="9"/>
      <c r="MLD3" s="9"/>
      <c r="MLE3" s="9"/>
      <c r="MLF3" s="9"/>
      <c r="MLG3" s="9"/>
      <c r="MLH3" s="9"/>
      <c r="MLI3" s="9"/>
      <c r="MLJ3" s="9"/>
      <c r="MLK3" s="9"/>
      <c r="MLL3" s="9"/>
      <c r="MLM3" s="9"/>
      <c r="MLN3" s="9"/>
      <c r="MLO3" s="9"/>
      <c r="MLP3" s="9"/>
      <c r="MLQ3" s="9"/>
      <c r="MLR3" s="9"/>
      <c r="MLS3" s="9"/>
      <c r="MLT3" s="9"/>
      <c r="MLU3" s="9"/>
      <c r="MLV3" s="9"/>
      <c r="MLW3" s="9"/>
      <c r="MLX3" s="9"/>
      <c r="MLY3" s="9"/>
      <c r="MLZ3" s="9"/>
      <c r="MMA3" s="9"/>
      <c r="MMB3" s="9"/>
      <c r="MMC3" s="9"/>
      <c r="MMD3" s="9"/>
      <c r="MME3" s="9"/>
      <c r="MMF3" s="9"/>
      <c r="MMG3" s="9"/>
      <c r="MMH3" s="9"/>
      <c r="MMI3" s="9"/>
      <c r="MMJ3" s="9"/>
      <c r="MMK3" s="9"/>
      <c r="MML3" s="9"/>
      <c r="MMM3" s="9"/>
      <c r="MMN3" s="9"/>
      <c r="MMO3" s="9"/>
      <c r="MMP3" s="9"/>
      <c r="MMQ3" s="9"/>
      <c r="MMR3" s="9"/>
      <c r="MMS3" s="9"/>
      <c r="MMT3" s="9"/>
      <c r="MMU3" s="9"/>
      <c r="MMV3" s="9"/>
      <c r="MMW3" s="9"/>
      <c r="MMX3" s="9"/>
      <c r="MMY3" s="9"/>
      <c r="MMZ3" s="9"/>
      <c r="MNA3" s="9"/>
      <c r="MNB3" s="9"/>
      <c r="MNC3" s="9"/>
      <c r="MND3" s="9"/>
      <c r="MNE3" s="9"/>
      <c r="MNF3" s="9"/>
      <c r="MNG3" s="9"/>
      <c r="MNH3" s="9"/>
      <c r="MNI3" s="9"/>
      <c r="MNJ3" s="9"/>
      <c r="MNK3" s="9"/>
      <c r="MNL3" s="9"/>
      <c r="MNM3" s="9"/>
      <c r="MNN3" s="9"/>
      <c r="MNO3" s="9"/>
      <c r="MNP3" s="9"/>
      <c r="MNQ3" s="9"/>
      <c r="MNR3" s="9"/>
      <c r="MNS3" s="9"/>
      <c r="MNT3" s="9"/>
      <c r="MNU3" s="9"/>
      <c r="MNV3" s="9"/>
      <c r="MNW3" s="9"/>
      <c r="MNX3" s="9"/>
      <c r="MNY3" s="9"/>
      <c r="MNZ3" s="9"/>
      <c r="MOA3" s="9"/>
      <c r="MOB3" s="9"/>
      <c r="MOC3" s="9"/>
      <c r="MOD3" s="9"/>
      <c r="MOE3" s="9"/>
      <c r="MOF3" s="9"/>
      <c r="MOG3" s="9"/>
      <c r="MOH3" s="9"/>
      <c r="MOI3" s="9"/>
      <c r="MOJ3" s="9"/>
      <c r="MOK3" s="9"/>
      <c r="MOL3" s="9"/>
      <c r="MOM3" s="9"/>
      <c r="MON3" s="9"/>
      <c r="MOO3" s="9"/>
      <c r="MOP3" s="9"/>
      <c r="MOQ3" s="9"/>
      <c r="MOR3" s="9"/>
      <c r="MOS3" s="9"/>
      <c r="MOT3" s="9"/>
      <c r="MOU3" s="9"/>
      <c r="MOV3" s="9"/>
      <c r="MOW3" s="9"/>
      <c r="MOX3" s="9"/>
      <c r="MOY3" s="9"/>
      <c r="MOZ3" s="9"/>
      <c r="MPA3" s="9"/>
      <c r="MPB3" s="9"/>
      <c r="MPC3" s="9"/>
      <c r="MPD3" s="9"/>
      <c r="MPE3" s="9"/>
      <c r="MPF3" s="9"/>
      <c r="MPG3" s="9"/>
      <c r="MPH3" s="9"/>
      <c r="MPI3" s="9"/>
      <c r="MPJ3" s="9"/>
      <c r="MPK3" s="9"/>
      <c r="MPL3" s="9"/>
      <c r="MPM3" s="9"/>
      <c r="MPN3" s="9"/>
      <c r="MPO3" s="9"/>
      <c r="MPP3" s="9"/>
      <c r="MPQ3" s="9"/>
      <c r="MPR3" s="9"/>
      <c r="MPS3" s="9"/>
      <c r="MPT3" s="9"/>
      <c r="MPU3" s="9"/>
      <c r="MPV3" s="9"/>
      <c r="MPW3" s="9"/>
      <c r="MPX3" s="9"/>
      <c r="MPY3" s="9"/>
      <c r="MPZ3" s="9"/>
      <c r="MQA3" s="9"/>
      <c r="MQB3" s="9"/>
      <c r="MQC3" s="9"/>
      <c r="MQD3" s="9"/>
      <c r="MQE3" s="9"/>
      <c r="MQF3" s="9"/>
      <c r="MQG3" s="9"/>
      <c r="MQH3" s="9"/>
      <c r="MQI3" s="9"/>
      <c r="MQJ3" s="9"/>
      <c r="MQK3" s="9"/>
      <c r="MQL3" s="9"/>
      <c r="MQM3" s="9"/>
      <c r="MQN3" s="9"/>
      <c r="MQO3" s="9"/>
      <c r="MQP3" s="9"/>
      <c r="MQQ3" s="9"/>
      <c r="MQR3" s="9"/>
      <c r="MQS3" s="9"/>
      <c r="MQT3" s="9"/>
      <c r="MQU3" s="9"/>
      <c r="MQV3" s="9"/>
      <c r="MQW3" s="9"/>
      <c r="MQX3" s="9"/>
      <c r="MQY3" s="9"/>
      <c r="MQZ3" s="9"/>
      <c r="MRA3" s="9"/>
      <c r="MRB3" s="9"/>
      <c r="MRC3" s="9"/>
      <c r="MRD3" s="9"/>
      <c r="MRE3" s="9"/>
      <c r="MRF3" s="9"/>
      <c r="MRG3" s="9"/>
      <c r="MRH3" s="9"/>
      <c r="MRI3" s="9"/>
      <c r="MRJ3" s="9"/>
      <c r="MRK3" s="9"/>
      <c r="MRL3" s="9"/>
      <c r="MRM3" s="9"/>
      <c r="MRN3" s="9"/>
      <c r="MRO3" s="9"/>
      <c r="MRP3" s="9"/>
      <c r="MRQ3" s="9"/>
      <c r="MRR3" s="9"/>
      <c r="MRS3" s="9"/>
      <c r="MRT3" s="9"/>
      <c r="MRU3" s="9"/>
      <c r="MRV3" s="9"/>
      <c r="MRW3" s="9"/>
      <c r="MRX3" s="9"/>
      <c r="MRY3" s="9"/>
      <c r="MRZ3" s="9"/>
      <c r="MSA3" s="9"/>
      <c r="MSB3" s="9"/>
      <c r="MSC3" s="9"/>
      <c r="MSD3" s="9"/>
      <c r="MSE3" s="9"/>
      <c r="MSF3" s="9"/>
      <c r="MSG3" s="9"/>
      <c r="MSH3" s="9"/>
      <c r="MSI3" s="9"/>
      <c r="MSJ3" s="9"/>
      <c r="MSK3" s="9"/>
      <c r="MSL3" s="9"/>
      <c r="MSM3" s="9"/>
      <c r="MSN3" s="9"/>
      <c r="MSO3" s="9"/>
      <c r="MSP3" s="9"/>
      <c r="MSQ3" s="9"/>
      <c r="MSR3" s="9"/>
      <c r="MSS3" s="9"/>
      <c r="MST3" s="9"/>
      <c r="MSU3" s="9"/>
      <c r="MSV3" s="9"/>
      <c r="MSW3" s="9"/>
      <c r="MSX3" s="9"/>
      <c r="MSY3" s="9"/>
      <c r="MSZ3" s="9"/>
      <c r="MTA3" s="9"/>
      <c r="MTB3" s="9"/>
      <c r="MTC3" s="9"/>
      <c r="MTD3" s="9"/>
      <c r="MTE3" s="9"/>
      <c r="MTF3" s="9"/>
      <c r="MTG3" s="9"/>
      <c r="MTH3" s="9"/>
      <c r="MTI3" s="9"/>
      <c r="MTJ3" s="9"/>
      <c r="MTK3" s="9"/>
      <c r="MTL3" s="9"/>
      <c r="MTM3" s="9"/>
      <c r="MTN3" s="9"/>
      <c r="MTO3" s="9"/>
      <c r="MTP3" s="9"/>
      <c r="MTQ3" s="9"/>
      <c r="MTR3" s="9"/>
      <c r="MTS3" s="9"/>
      <c r="MTT3" s="9"/>
      <c r="MTU3" s="9"/>
      <c r="MTV3" s="9"/>
      <c r="MTW3" s="9"/>
      <c r="MTX3" s="9"/>
      <c r="MTY3" s="9"/>
      <c r="MTZ3" s="9"/>
      <c r="MUA3" s="9"/>
      <c r="MUB3" s="9"/>
      <c r="MUC3" s="9"/>
      <c r="MUD3" s="9"/>
      <c r="MUE3" s="9"/>
      <c r="MUF3" s="9"/>
      <c r="MUG3" s="9"/>
      <c r="MUH3" s="9"/>
      <c r="MUI3" s="9"/>
      <c r="MUJ3" s="9"/>
      <c r="MUK3" s="9"/>
      <c r="MUL3" s="9"/>
      <c r="MUM3" s="9"/>
      <c r="MUN3" s="9"/>
      <c r="MUO3" s="9"/>
      <c r="MUP3" s="9"/>
      <c r="MUQ3" s="9"/>
      <c r="MUR3" s="9"/>
      <c r="MUS3" s="9"/>
      <c r="MUT3" s="9"/>
      <c r="MUU3" s="9"/>
      <c r="MUV3" s="9"/>
      <c r="MUW3" s="9"/>
      <c r="MUX3" s="9"/>
      <c r="MUY3" s="9"/>
      <c r="MUZ3" s="9"/>
      <c r="MVA3" s="9"/>
      <c r="MVB3" s="9"/>
      <c r="MVC3" s="9"/>
      <c r="MVD3" s="9"/>
      <c r="MVE3" s="9"/>
      <c r="MVF3" s="9"/>
      <c r="MVG3" s="9"/>
      <c r="MVH3" s="9"/>
      <c r="MVI3" s="9"/>
      <c r="MVJ3" s="9"/>
      <c r="MVK3" s="9"/>
      <c r="MVL3" s="9"/>
      <c r="MVM3" s="9"/>
      <c r="MVN3" s="9"/>
      <c r="MVO3" s="9"/>
      <c r="MVP3" s="9"/>
      <c r="MVQ3" s="9"/>
      <c r="MVR3" s="9"/>
      <c r="MVS3" s="9"/>
      <c r="MVT3" s="9"/>
      <c r="MVU3" s="9"/>
      <c r="MVV3" s="9"/>
      <c r="MVW3" s="9"/>
      <c r="MVX3" s="9"/>
      <c r="MVY3" s="9"/>
      <c r="MVZ3" s="9"/>
      <c r="MWA3" s="9"/>
      <c r="MWB3" s="9"/>
      <c r="MWC3" s="9"/>
      <c r="MWD3" s="9"/>
      <c r="MWE3" s="9"/>
      <c r="MWF3" s="9"/>
      <c r="MWG3" s="9"/>
      <c r="MWH3" s="9"/>
      <c r="MWI3" s="9"/>
      <c r="MWJ3" s="9"/>
      <c r="MWK3" s="9"/>
      <c r="MWL3" s="9"/>
      <c r="MWM3" s="9"/>
      <c r="MWN3" s="9"/>
      <c r="MWO3" s="9"/>
      <c r="MWP3" s="9"/>
      <c r="MWQ3" s="9"/>
      <c r="MWR3" s="9"/>
      <c r="MWS3" s="9"/>
      <c r="MWT3" s="9"/>
      <c r="MWU3" s="9"/>
      <c r="MWV3" s="9"/>
      <c r="MWW3" s="9"/>
      <c r="MWX3" s="9"/>
      <c r="MWY3" s="9"/>
      <c r="MWZ3" s="9"/>
      <c r="MXA3" s="9"/>
      <c r="MXB3" s="9"/>
      <c r="MXC3" s="9"/>
      <c r="MXD3" s="9"/>
      <c r="MXE3" s="9"/>
      <c r="MXF3" s="9"/>
      <c r="MXG3" s="9"/>
      <c r="MXH3" s="9"/>
      <c r="MXI3" s="9"/>
      <c r="MXJ3" s="9"/>
      <c r="MXK3" s="9"/>
      <c r="MXL3" s="9"/>
      <c r="MXM3" s="9"/>
      <c r="MXN3" s="9"/>
      <c r="MXO3" s="9"/>
      <c r="MXP3" s="9"/>
      <c r="MXQ3" s="9"/>
      <c r="MXR3" s="9"/>
      <c r="MXS3" s="9"/>
      <c r="MXT3" s="9"/>
      <c r="MXU3" s="9"/>
      <c r="MXV3" s="9"/>
      <c r="MXW3" s="9"/>
      <c r="MXX3" s="9"/>
      <c r="MXY3" s="9"/>
      <c r="MXZ3" s="9"/>
      <c r="MYA3" s="9"/>
      <c r="MYB3" s="9"/>
      <c r="MYC3" s="9"/>
      <c r="MYD3" s="9"/>
      <c r="MYE3" s="9"/>
      <c r="MYF3" s="9"/>
      <c r="MYG3" s="9"/>
      <c r="MYH3" s="9"/>
      <c r="MYI3" s="9"/>
      <c r="MYJ3" s="9"/>
      <c r="MYK3" s="9"/>
      <c r="MYL3" s="9"/>
      <c r="MYM3" s="9"/>
      <c r="MYN3" s="9"/>
      <c r="MYO3" s="9"/>
      <c r="MYP3" s="9"/>
      <c r="MYQ3" s="9"/>
      <c r="MYR3" s="9"/>
      <c r="MYS3" s="9"/>
      <c r="MYT3" s="9"/>
      <c r="MYU3" s="9"/>
      <c r="MYV3" s="9"/>
      <c r="MYW3" s="9"/>
      <c r="MYX3" s="9"/>
      <c r="MYY3" s="9"/>
      <c r="MYZ3" s="9"/>
      <c r="MZA3" s="9"/>
      <c r="MZB3" s="9"/>
      <c r="MZC3" s="9"/>
      <c r="MZD3" s="9"/>
      <c r="MZE3" s="9"/>
      <c r="MZF3" s="9"/>
      <c r="MZG3" s="9"/>
      <c r="MZH3" s="9"/>
      <c r="MZI3" s="9"/>
      <c r="MZJ3" s="9"/>
      <c r="MZK3" s="9"/>
      <c r="MZL3" s="9"/>
      <c r="MZM3" s="9"/>
      <c r="MZN3" s="9"/>
      <c r="MZO3" s="9"/>
      <c r="MZP3" s="9"/>
      <c r="MZQ3" s="9"/>
      <c r="MZR3" s="9"/>
      <c r="MZS3" s="9"/>
      <c r="MZT3" s="9"/>
      <c r="MZU3" s="9"/>
      <c r="MZV3" s="9"/>
      <c r="MZW3" s="9"/>
      <c r="MZX3" s="9"/>
      <c r="MZY3" s="9"/>
      <c r="MZZ3" s="9"/>
      <c r="NAA3" s="9"/>
      <c r="NAB3" s="9"/>
      <c r="NAC3" s="9"/>
      <c r="NAD3" s="9"/>
      <c r="NAE3" s="9"/>
      <c r="NAF3" s="9"/>
      <c r="NAG3" s="9"/>
      <c r="NAH3" s="9"/>
      <c r="NAI3" s="9"/>
      <c r="NAJ3" s="9"/>
      <c r="NAK3" s="9"/>
      <c r="NAL3" s="9"/>
      <c r="NAM3" s="9"/>
      <c r="NAN3" s="9"/>
      <c r="NAO3" s="9"/>
      <c r="NAP3" s="9"/>
      <c r="NAQ3" s="9"/>
      <c r="NAR3" s="9"/>
      <c r="NAS3" s="9"/>
      <c r="NAT3" s="9"/>
      <c r="NAU3" s="9"/>
      <c r="NAV3" s="9"/>
      <c r="NAW3" s="9"/>
      <c r="NAX3" s="9"/>
      <c r="NAY3" s="9"/>
      <c r="NAZ3" s="9"/>
      <c r="NBA3" s="9"/>
      <c r="NBB3" s="9"/>
      <c r="NBC3" s="9"/>
      <c r="NBD3" s="9"/>
      <c r="NBE3" s="9"/>
      <c r="NBF3" s="9"/>
      <c r="NBG3" s="9"/>
      <c r="NBH3" s="9"/>
      <c r="NBI3" s="9"/>
      <c r="NBJ3" s="9"/>
      <c r="NBK3" s="9"/>
      <c r="NBL3" s="9"/>
      <c r="NBM3" s="9"/>
      <c r="NBN3" s="9"/>
      <c r="NBO3" s="9"/>
      <c r="NBP3" s="9"/>
      <c r="NBQ3" s="9"/>
      <c r="NBR3" s="9"/>
      <c r="NBS3" s="9"/>
      <c r="NBT3" s="9"/>
      <c r="NBU3" s="9"/>
      <c r="NBV3" s="9"/>
      <c r="NBW3" s="9"/>
      <c r="NBX3" s="9"/>
      <c r="NBY3" s="9"/>
      <c r="NBZ3" s="9"/>
      <c r="NCA3" s="9"/>
      <c r="NCB3" s="9"/>
      <c r="NCC3" s="9"/>
      <c r="NCD3" s="9"/>
      <c r="NCE3" s="9"/>
      <c r="NCF3" s="9"/>
      <c r="NCG3" s="9"/>
      <c r="NCH3" s="9"/>
      <c r="NCI3" s="9"/>
      <c r="NCJ3" s="9"/>
      <c r="NCK3" s="9"/>
      <c r="NCL3" s="9"/>
      <c r="NCM3" s="9"/>
      <c r="NCN3" s="9"/>
      <c r="NCO3" s="9"/>
      <c r="NCP3" s="9"/>
      <c r="NCQ3" s="9"/>
      <c r="NCR3" s="9"/>
      <c r="NCS3" s="9"/>
      <c r="NCT3" s="9"/>
      <c r="NCU3" s="9"/>
      <c r="NCV3" s="9"/>
      <c r="NCW3" s="9"/>
      <c r="NCX3" s="9"/>
      <c r="NCY3" s="9"/>
      <c r="NCZ3" s="9"/>
      <c r="NDA3" s="9"/>
      <c r="NDB3" s="9"/>
      <c r="NDC3" s="9"/>
      <c r="NDD3" s="9"/>
      <c r="NDE3" s="9"/>
      <c r="NDF3" s="9"/>
      <c r="NDG3" s="9"/>
      <c r="NDH3" s="9"/>
      <c r="NDI3" s="9"/>
      <c r="NDJ3" s="9"/>
      <c r="NDK3" s="9"/>
      <c r="NDL3" s="9"/>
      <c r="NDM3" s="9"/>
      <c r="NDN3" s="9"/>
      <c r="NDO3" s="9"/>
      <c r="NDP3" s="9"/>
      <c r="NDQ3" s="9"/>
      <c r="NDR3" s="9"/>
      <c r="NDS3" s="9"/>
      <c r="NDT3" s="9"/>
      <c r="NDU3" s="9"/>
      <c r="NDV3" s="9"/>
      <c r="NDW3" s="9"/>
      <c r="NDX3" s="9"/>
      <c r="NDY3" s="9"/>
      <c r="NDZ3" s="9"/>
      <c r="NEA3" s="9"/>
      <c r="NEB3" s="9"/>
      <c r="NEC3" s="9"/>
      <c r="NED3" s="9"/>
      <c r="NEE3" s="9"/>
      <c r="NEF3" s="9"/>
      <c r="NEG3" s="9"/>
      <c r="NEH3" s="9"/>
      <c r="NEI3" s="9"/>
      <c r="NEJ3" s="9"/>
      <c r="NEK3" s="9"/>
      <c r="NEL3" s="9"/>
      <c r="NEM3" s="9"/>
      <c r="NEN3" s="9"/>
      <c r="NEO3" s="9"/>
      <c r="NEP3" s="9"/>
      <c r="NEQ3" s="9"/>
      <c r="NER3" s="9"/>
      <c r="NES3" s="9"/>
      <c r="NET3" s="9"/>
      <c r="NEU3" s="9"/>
      <c r="NEV3" s="9"/>
      <c r="NEW3" s="9"/>
      <c r="NEX3" s="9"/>
      <c r="NEY3" s="9"/>
      <c r="NEZ3" s="9"/>
      <c r="NFA3" s="9"/>
      <c r="NFB3" s="9"/>
      <c r="NFC3" s="9"/>
      <c r="NFD3" s="9"/>
      <c r="NFE3" s="9"/>
      <c r="NFF3" s="9"/>
      <c r="NFG3" s="9"/>
      <c r="NFH3" s="9"/>
      <c r="NFI3" s="9"/>
      <c r="NFJ3" s="9"/>
      <c r="NFK3" s="9"/>
      <c r="NFL3" s="9"/>
      <c r="NFM3" s="9"/>
      <c r="NFN3" s="9"/>
      <c r="NFO3" s="9"/>
      <c r="NFP3" s="9"/>
      <c r="NFQ3" s="9"/>
      <c r="NFR3" s="9"/>
      <c r="NFS3" s="9"/>
      <c r="NFT3" s="9"/>
      <c r="NFU3" s="9"/>
      <c r="NFV3" s="9"/>
      <c r="NFW3" s="9"/>
      <c r="NFX3" s="9"/>
      <c r="NFY3" s="9"/>
      <c r="NFZ3" s="9"/>
      <c r="NGA3" s="9"/>
      <c r="NGB3" s="9"/>
      <c r="NGC3" s="9"/>
      <c r="NGD3" s="9"/>
      <c r="NGE3" s="9"/>
      <c r="NGF3" s="9"/>
      <c r="NGG3" s="9"/>
      <c r="NGH3" s="9"/>
      <c r="NGI3" s="9"/>
      <c r="NGJ3" s="9"/>
      <c r="NGK3" s="9"/>
      <c r="NGL3" s="9"/>
      <c r="NGM3" s="9"/>
      <c r="NGN3" s="9"/>
      <c r="NGO3" s="9"/>
      <c r="NGP3" s="9"/>
      <c r="NGQ3" s="9"/>
      <c r="NGR3" s="9"/>
      <c r="NGS3" s="9"/>
      <c r="NGT3" s="9"/>
      <c r="NGU3" s="9"/>
      <c r="NGV3" s="9"/>
      <c r="NGW3" s="9"/>
      <c r="NGX3" s="9"/>
      <c r="NGY3" s="9"/>
      <c r="NGZ3" s="9"/>
      <c r="NHA3" s="9"/>
      <c r="NHB3" s="9"/>
      <c r="NHC3" s="9"/>
      <c r="NHD3" s="9"/>
      <c r="NHE3" s="9"/>
      <c r="NHF3" s="9"/>
      <c r="NHG3" s="9"/>
      <c r="NHH3" s="9"/>
      <c r="NHI3" s="9"/>
      <c r="NHJ3" s="9"/>
      <c r="NHK3" s="9"/>
      <c r="NHL3" s="9"/>
      <c r="NHM3" s="9"/>
      <c r="NHN3" s="9"/>
      <c r="NHO3" s="9"/>
      <c r="NHP3" s="9"/>
      <c r="NHQ3" s="9"/>
      <c r="NHR3" s="9"/>
      <c r="NHS3" s="9"/>
      <c r="NHT3" s="9"/>
      <c r="NHU3" s="9"/>
      <c r="NHV3" s="9"/>
      <c r="NHW3" s="9"/>
      <c r="NHX3" s="9"/>
      <c r="NHY3" s="9"/>
      <c r="NHZ3" s="9"/>
      <c r="NIA3" s="9"/>
      <c r="NIB3" s="9"/>
      <c r="NIC3" s="9"/>
      <c r="NID3" s="9"/>
      <c r="NIE3" s="9"/>
      <c r="NIF3" s="9"/>
      <c r="NIG3" s="9"/>
      <c r="NIH3" s="9"/>
      <c r="NII3" s="9"/>
      <c r="NIJ3" s="9"/>
      <c r="NIK3" s="9"/>
      <c r="NIL3" s="9"/>
      <c r="NIM3" s="9"/>
      <c r="NIN3" s="9"/>
      <c r="NIO3" s="9"/>
      <c r="NIP3" s="9"/>
      <c r="NIQ3" s="9"/>
      <c r="NIR3" s="9"/>
      <c r="NIS3" s="9"/>
      <c r="NIT3" s="9"/>
      <c r="NIU3" s="9"/>
      <c r="NIV3" s="9"/>
      <c r="NIW3" s="9"/>
      <c r="NIX3" s="9"/>
      <c r="NIY3" s="9"/>
      <c r="NIZ3" s="9"/>
      <c r="NJA3" s="9"/>
      <c r="NJB3" s="9"/>
      <c r="NJC3" s="9"/>
      <c r="NJD3" s="9"/>
      <c r="NJE3" s="9"/>
      <c r="NJF3" s="9"/>
      <c r="NJG3" s="9"/>
      <c r="NJH3" s="9"/>
      <c r="NJI3" s="9"/>
      <c r="NJJ3" s="9"/>
      <c r="NJK3" s="9"/>
      <c r="NJL3" s="9"/>
      <c r="NJM3" s="9"/>
      <c r="NJN3" s="9"/>
      <c r="NJO3" s="9"/>
      <c r="NJP3" s="9"/>
      <c r="NJQ3" s="9"/>
      <c r="NJR3" s="9"/>
      <c r="NJS3" s="9"/>
      <c r="NJT3" s="9"/>
      <c r="NJU3" s="9"/>
      <c r="NJV3" s="9"/>
      <c r="NJW3" s="9"/>
      <c r="NJX3" s="9"/>
      <c r="NJY3" s="9"/>
      <c r="NJZ3" s="9"/>
      <c r="NKA3" s="9"/>
      <c r="NKB3" s="9"/>
      <c r="NKC3" s="9"/>
      <c r="NKD3" s="9"/>
      <c r="NKE3" s="9"/>
      <c r="NKF3" s="9"/>
      <c r="NKG3" s="9"/>
      <c r="NKH3" s="9"/>
      <c r="NKI3" s="9"/>
      <c r="NKJ3" s="9"/>
      <c r="NKK3" s="9"/>
      <c r="NKL3" s="9"/>
      <c r="NKM3" s="9"/>
      <c r="NKN3" s="9"/>
      <c r="NKO3" s="9"/>
      <c r="NKP3" s="9"/>
      <c r="NKQ3" s="9"/>
      <c r="NKR3" s="9"/>
      <c r="NKS3" s="9"/>
      <c r="NKT3" s="9"/>
      <c r="NKU3" s="9"/>
      <c r="NKV3" s="9"/>
      <c r="NKW3" s="9"/>
      <c r="NKX3" s="9"/>
      <c r="NKY3" s="9"/>
      <c r="NKZ3" s="9"/>
      <c r="NLA3" s="9"/>
      <c r="NLB3" s="9"/>
      <c r="NLC3" s="9"/>
      <c r="NLD3" s="9"/>
      <c r="NLE3" s="9"/>
      <c r="NLF3" s="9"/>
      <c r="NLG3" s="9"/>
      <c r="NLH3" s="9"/>
      <c r="NLI3" s="9"/>
      <c r="NLJ3" s="9"/>
      <c r="NLK3" s="9"/>
      <c r="NLL3" s="9"/>
      <c r="NLM3" s="9"/>
      <c r="NLN3" s="9"/>
      <c r="NLO3" s="9"/>
      <c r="NLP3" s="9"/>
      <c r="NLQ3" s="9"/>
      <c r="NLR3" s="9"/>
      <c r="NLS3" s="9"/>
      <c r="NLT3" s="9"/>
      <c r="NLU3" s="9"/>
      <c r="NLV3" s="9"/>
      <c r="NLW3" s="9"/>
      <c r="NLX3" s="9"/>
      <c r="NLY3" s="9"/>
      <c r="NLZ3" s="9"/>
      <c r="NMA3" s="9"/>
      <c r="NMB3" s="9"/>
      <c r="NMC3" s="9"/>
      <c r="NMD3" s="9"/>
      <c r="NME3" s="9"/>
      <c r="NMF3" s="9"/>
      <c r="NMG3" s="9"/>
      <c r="NMH3" s="9"/>
      <c r="NMI3" s="9"/>
      <c r="NMJ3" s="9"/>
      <c r="NMK3" s="9"/>
      <c r="NML3" s="9"/>
      <c r="NMM3" s="9"/>
      <c r="NMN3" s="9"/>
      <c r="NMO3" s="9"/>
      <c r="NMP3" s="9"/>
      <c r="NMQ3" s="9"/>
      <c r="NMR3" s="9"/>
      <c r="NMS3" s="9"/>
      <c r="NMT3" s="9"/>
      <c r="NMU3" s="9"/>
      <c r="NMV3" s="9"/>
      <c r="NMW3" s="9"/>
      <c r="NMX3" s="9"/>
      <c r="NMY3" s="9"/>
      <c r="NMZ3" s="9"/>
      <c r="NNA3" s="9"/>
      <c r="NNB3" s="9"/>
      <c r="NNC3" s="9"/>
      <c r="NND3" s="9"/>
      <c r="NNE3" s="9"/>
      <c r="NNF3" s="9"/>
      <c r="NNG3" s="9"/>
      <c r="NNH3" s="9"/>
      <c r="NNI3" s="9"/>
      <c r="NNJ3" s="9"/>
      <c r="NNK3" s="9"/>
      <c r="NNL3" s="9"/>
      <c r="NNM3" s="9"/>
      <c r="NNN3" s="9"/>
      <c r="NNO3" s="9"/>
      <c r="NNP3" s="9"/>
      <c r="NNQ3" s="9"/>
      <c r="NNR3" s="9"/>
      <c r="NNS3" s="9"/>
      <c r="NNT3" s="9"/>
      <c r="NNU3" s="9"/>
      <c r="NNV3" s="9"/>
      <c r="NNW3" s="9"/>
      <c r="NNX3" s="9"/>
      <c r="NNY3" s="9"/>
      <c r="NNZ3" s="9"/>
      <c r="NOA3" s="9"/>
      <c r="NOB3" s="9"/>
      <c r="NOC3" s="9"/>
      <c r="NOD3" s="9"/>
      <c r="NOE3" s="9"/>
      <c r="NOF3" s="9"/>
      <c r="NOG3" s="9"/>
      <c r="NOH3" s="9"/>
      <c r="NOI3" s="9"/>
      <c r="NOJ3" s="9"/>
      <c r="NOK3" s="9"/>
      <c r="NOL3" s="9"/>
      <c r="NOM3" s="9"/>
      <c r="NON3" s="9"/>
      <c r="NOO3" s="9"/>
      <c r="NOP3" s="9"/>
      <c r="NOQ3" s="9"/>
      <c r="NOR3" s="9"/>
      <c r="NOS3" s="9"/>
      <c r="NOT3" s="9"/>
      <c r="NOU3" s="9"/>
      <c r="NOV3" s="9"/>
      <c r="NOW3" s="9"/>
      <c r="NOX3" s="9"/>
      <c r="NOY3" s="9"/>
      <c r="NOZ3" s="9"/>
      <c r="NPA3" s="9"/>
      <c r="NPB3" s="9"/>
      <c r="NPC3" s="9"/>
      <c r="NPD3" s="9"/>
      <c r="NPE3" s="9"/>
      <c r="NPF3" s="9"/>
      <c r="NPG3" s="9"/>
      <c r="NPH3" s="9"/>
      <c r="NPI3" s="9"/>
      <c r="NPJ3" s="9"/>
      <c r="NPK3" s="9"/>
      <c r="NPL3" s="9"/>
      <c r="NPM3" s="9"/>
      <c r="NPN3" s="9"/>
      <c r="NPO3" s="9"/>
      <c r="NPP3" s="9"/>
      <c r="NPQ3" s="9"/>
      <c r="NPR3" s="9"/>
      <c r="NPS3" s="9"/>
      <c r="NPT3" s="9"/>
      <c r="NPU3" s="9"/>
      <c r="NPV3" s="9"/>
      <c r="NPW3" s="9"/>
      <c r="NPX3" s="9"/>
      <c r="NPY3" s="9"/>
      <c r="NPZ3" s="9"/>
      <c r="NQA3" s="9"/>
      <c r="NQB3" s="9"/>
      <c r="NQC3" s="9"/>
      <c r="NQD3" s="9"/>
      <c r="NQE3" s="9"/>
      <c r="NQF3" s="9"/>
      <c r="NQG3" s="9"/>
      <c r="NQH3" s="9"/>
      <c r="NQI3" s="9"/>
      <c r="NQJ3" s="9"/>
      <c r="NQK3" s="9"/>
      <c r="NQL3" s="9"/>
      <c r="NQM3" s="9"/>
      <c r="NQN3" s="9"/>
      <c r="NQO3" s="9"/>
      <c r="NQP3" s="9"/>
      <c r="NQQ3" s="9"/>
      <c r="NQR3" s="9"/>
      <c r="NQS3" s="9"/>
      <c r="NQT3" s="9"/>
      <c r="NQU3" s="9"/>
      <c r="NQV3" s="9"/>
      <c r="NQW3" s="9"/>
      <c r="NQX3" s="9"/>
      <c r="NQY3" s="9"/>
      <c r="NQZ3" s="9"/>
      <c r="NRA3" s="9"/>
      <c r="NRB3" s="9"/>
      <c r="NRC3" s="9"/>
      <c r="NRD3" s="9"/>
      <c r="NRE3" s="9"/>
      <c r="NRF3" s="9"/>
      <c r="NRG3" s="9"/>
      <c r="NRH3" s="9"/>
      <c r="NRI3" s="9"/>
      <c r="NRJ3" s="9"/>
      <c r="NRK3" s="9"/>
      <c r="NRL3" s="9"/>
      <c r="NRM3" s="9"/>
      <c r="NRN3" s="9"/>
      <c r="NRO3" s="9"/>
      <c r="NRP3" s="9"/>
      <c r="NRQ3" s="9"/>
      <c r="NRR3" s="9"/>
      <c r="NRS3" s="9"/>
      <c r="NRT3" s="9"/>
      <c r="NRU3" s="9"/>
      <c r="NRV3" s="9"/>
      <c r="NRW3" s="9"/>
      <c r="NRX3" s="9"/>
      <c r="NRY3" s="9"/>
      <c r="NRZ3" s="9"/>
      <c r="NSA3" s="9"/>
      <c r="NSB3" s="9"/>
      <c r="NSC3" s="9"/>
      <c r="NSD3" s="9"/>
      <c r="NSE3" s="9"/>
      <c r="NSF3" s="9"/>
      <c r="NSG3" s="9"/>
      <c r="NSH3" s="9"/>
      <c r="NSI3" s="9"/>
      <c r="NSJ3" s="9"/>
      <c r="NSK3" s="9"/>
      <c r="NSL3" s="9"/>
      <c r="NSM3" s="9"/>
      <c r="NSN3" s="9"/>
      <c r="NSO3" s="9"/>
      <c r="NSP3" s="9"/>
      <c r="NSQ3" s="9"/>
      <c r="NSR3" s="9"/>
      <c r="NSS3" s="9"/>
      <c r="NST3" s="9"/>
      <c r="NSU3" s="9"/>
      <c r="NSV3" s="9"/>
      <c r="NSW3" s="9"/>
      <c r="NSX3" s="9"/>
      <c r="NSY3" s="9"/>
      <c r="NSZ3" s="9"/>
      <c r="NTA3" s="9"/>
      <c r="NTB3" s="9"/>
      <c r="NTC3" s="9"/>
      <c r="NTD3" s="9"/>
      <c r="NTE3" s="9"/>
      <c r="NTF3" s="9"/>
      <c r="NTG3" s="9"/>
      <c r="NTH3" s="9"/>
      <c r="NTI3" s="9"/>
      <c r="NTJ3" s="9"/>
      <c r="NTK3" s="9"/>
      <c r="NTL3" s="9"/>
      <c r="NTM3" s="9"/>
      <c r="NTN3" s="9"/>
      <c r="NTO3" s="9"/>
      <c r="NTP3" s="9"/>
      <c r="NTQ3" s="9"/>
      <c r="NTR3" s="9"/>
      <c r="NTS3" s="9"/>
      <c r="NTT3" s="9"/>
      <c r="NTU3" s="9"/>
      <c r="NTV3" s="9"/>
      <c r="NTW3" s="9"/>
      <c r="NTX3" s="9"/>
      <c r="NTY3" s="9"/>
      <c r="NTZ3" s="9"/>
      <c r="NUA3" s="9"/>
      <c r="NUB3" s="9"/>
      <c r="NUC3" s="9"/>
      <c r="NUD3" s="9"/>
      <c r="NUE3" s="9"/>
      <c r="NUF3" s="9"/>
      <c r="NUG3" s="9"/>
      <c r="NUH3" s="9"/>
      <c r="NUI3" s="9"/>
      <c r="NUJ3" s="9"/>
      <c r="NUK3" s="9"/>
      <c r="NUL3" s="9"/>
      <c r="NUM3" s="9"/>
      <c r="NUN3" s="9"/>
      <c r="NUO3" s="9"/>
      <c r="NUP3" s="9"/>
      <c r="NUQ3" s="9"/>
      <c r="NUR3" s="9"/>
      <c r="NUS3" s="9"/>
      <c r="NUT3" s="9"/>
      <c r="NUU3" s="9"/>
      <c r="NUV3" s="9"/>
      <c r="NUW3" s="9"/>
      <c r="NUX3" s="9"/>
      <c r="NUY3" s="9"/>
      <c r="NUZ3" s="9"/>
      <c r="NVA3" s="9"/>
      <c r="NVB3" s="9"/>
      <c r="NVC3" s="9"/>
      <c r="NVD3" s="9"/>
      <c r="NVE3" s="9"/>
      <c r="NVF3" s="9"/>
      <c r="NVG3" s="9"/>
      <c r="NVH3" s="9"/>
      <c r="NVI3" s="9"/>
      <c r="NVJ3" s="9"/>
      <c r="NVK3" s="9"/>
      <c r="NVL3" s="9"/>
      <c r="NVM3" s="9"/>
      <c r="NVN3" s="9"/>
      <c r="NVO3" s="9"/>
      <c r="NVP3" s="9"/>
      <c r="NVQ3" s="9"/>
      <c r="NVR3" s="9"/>
      <c r="NVS3" s="9"/>
      <c r="NVT3" s="9"/>
      <c r="NVU3" s="9"/>
      <c r="NVV3" s="9"/>
      <c r="NVW3" s="9"/>
      <c r="NVX3" s="9"/>
      <c r="NVY3" s="9"/>
      <c r="NVZ3" s="9"/>
      <c r="NWA3" s="9"/>
      <c r="NWB3" s="9"/>
      <c r="NWC3" s="9"/>
      <c r="NWD3" s="9"/>
      <c r="NWE3" s="9"/>
      <c r="NWF3" s="9"/>
      <c r="NWG3" s="9"/>
      <c r="NWH3" s="9"/>
      <c r="NWI3" s="9"/>
      <c r="NWJ3" s="9"/>
      <c r="NWK3" s="9"/>
      <c r="NWL3" s="9"/>
      <c r="NWM3" s="9"/>
      <c r="NWN3" s="9"/>
      <c r="NWO3" s="9"/>
      <c r="NWP3" s="9"/>
      <c r="NWQ3" s="9"/>
      <c r="NWR3" s="9"/>
      <c r="NWS3" s="9"/>
      <c r="NWT3" s="9"/>
      <c r="NWU3" s="9"/>
      <c r="NWV3" s="9"/>
      <c r="NWW3" s="9"/>
      <c r="NWX3" s="9"/>
      <c r="NWY3" s="9"/>
      <c r="NWZ3" s="9"/>
      <c r="NXA3" s="9"/>
      <c r="NXB3" s="9"/>
      <c r="NXC3" s="9"/>
      <c r="NXD3" s="9"/>
      <c r="NXE3" s="9"/>
      <c r="NXF3" s="9"/>
      <c r="NXG3" s="9"/>
      <c r="NXH3" s="9"/>
      <c r="NXI3" s="9"/>
      <c r="NXJ3" s="9"/>
      <c r="NXK3" s="9"/>
      <c r="NXL3" s="9"/>
      <c r="NXM3" s="9"/>
      <c r="NXN3" s="9"/>
      <c r="NXO3" s="9"/>
      <c r="NXP3" s="9"/>
      <c r="NXQ3" s="9"/>
      <c r="NXR3" s="9"/>
      <c r="NXS3" s="9"/>
      <c r="NXT3" s="9"/>
      <c r="NXU3" s="9"/>
      <c r="NXV3" s="9"/>
      <c r="NXW3" s="9"/>
      <c r="NXX3" s="9"/>
      <c r="NXY3" s="9"/>
      <c r="NXZ3" s="9"/>
      <c r="NYA3" s="9"/>
      <c r="NYB3" s="9"/>
      <c r="NYC3" s="9"/>
      <c r="NYD3" s="9"/>
      <c r="NYE3" s="9"/>
      <c r="NYF3" s="9"/>
      <c r="NYG3" s="9"/>
      <c r="NYH3" s="9"/>
      <c r="NYI3" s="9"/>
      <c r="NYJ3" s="9"/>
      <c r="NYK3" s="9"/>
      <c r="NYL3" s="9"/>
      <c r="NYM3" s="9"/>
      <c r="NYN3" s="9"/>
      <c r="NYO3" s="9"/>
      <c r="NYP3" s="9"/>
      <c r="NYQ3" s="9"/>
      <c r="NYR3" s="9"/>
      <c r="NYS3" s="9"/>
      <c r="NYT3" s="9"/>
      <c r="NYU3" s="9"/>
      <c r="NYV3" s="9"/>
      <c r="NYW3" s="9"/>
      <c r="NYX3" s="9"/>
      <c r="NYY3" s="9"/>
      <c r="NYZ3" s="9"/>
      <c r="NZA3" s="9"/>
      <c r="NZB3" s="9"/>
      <c r="NZC3" s="9"/>
      <c r="NZD3" s="9"/>
      <c r="NZE3" s="9"/>
      <c r="NZF3" s="9"/>
      <c r="NZG3" s="9"/>
      <c r="NZH3" s="9"/>
      <c r="NZI3" s="9"/>
      <c r="NZJ3" s="9"/>
      <c r="NZK3" s="9"/>
      <c r="NZL3" s="9"/>
      <c r="NZM3" s="9"/>
      <c r="NZN3" s="9"/>
      <c r="NZO3" s="9"/>
      <c r="NZP3" s="9"/>
      <c r="NZQ3" s="9"/>
      <c r="NZR3" s="9"/>
      <c r="NZS3" s="9"/>
      <c r="NZT3" s="9"/>
      <c r="NZU3" s="9"/>
      <c r="NZV3" s="9"/>
      <c r="NZW3" s="9"/>
      <c r="NZX3" s="9"/>
      <c r="NZY3" s="9"/>
      <c r="NZZ3" s="9"/>
      <c r="OAA3" s="9"/>
      <c r="OAB3" s="9"/>
      <c r="OAC3" s="9"/>
      <c r="OAD3" s="9"/>
      <c r="OAE3" s="9"/>
      <c r="OAF3" s="9"/>
      <c r="OAG3" s="9"/>
      <c r="OAH3" s="9"/>
      <c r="OAI3" s="9"/>
      <c r="OAJ3" s="9"/>
      <c r="OAK3" s="9"/>
      <c r="OAL3" s="9"/>
      <c r="OAM3" s="9"/>
      <c r="OAN3" s="9"/>
      <c r="OAO3" s="9"/>
      <c r="OAP3" s="9"/>
      <c r="OAQ3" s="9"/>
      <c r="OAR3" s="9"/>
      <c r="OAS3" s="9"/>
      <c r="OAT3" s="9"/>
      <c r="OAU3" s="9"/>
      <c r="OAV3" s="9"/>
      <c r="OAW3" s="9"/>
      <c r="OAX3" s="9"/>
      <c r="OAY3" s="9"/>
      <c r="OAZ3" s="9"/>
      <c r="OBA3" s="9"/>
      <c r="OBB3" s="9"/>
      <c r="OBC3" s="9"/>
      <c r="OBD3" s="9"/>
      <c r="OBE3" s="9"/>
      <c r="OBF3" s="9"/>
      <c r="OBG3" s="9"/>
      <c r="OBH3" s="9"/>
      <c r="OBI3" s="9"/>
      <c r="OBJ3" s="9"/>
      <c r="OBK3" s="9"/>
      <c r="OBL3" s="9"/>
      <c r="OBM3" s="9"/>
      <c r="OBN3" s="9"/>
      <c r="OBO3" s="9"/>
      <c r="OBP3" s="9"/>
      <c r="OBQ3" s="9"/>
      <c r="OBR3" s="9"/>
      <c r="OBS3" s="9"/>
      <c r="OBT3" s="9"/>
      <c r="OBU3" s="9"/>
      <c r="OBV3" s="9"/>
      <c r="OBW3" s="9"/>
      <c r="OBX3" s="9"/>
      <c r="OBY3" s="9"/>
      <c r="OBZ3" s="9"/>
      <c r="OCA3" s="9"/>
      <c r="OCB3" s="9"/>
      <c r="OCC3" s="9"/>
      <c r="OCD3" s="9"/>
      <c r="OCE3" s="9"/>
      <c r="OCF3" s="9"/>
      <c r="OCG3" s="9"/>
      <c r="OCH3" s="9"/>
      <c r="OCI3" s="9"/>
      <c r="OCJ3" s="9"/>
      <c r="OCK3" s="9"/>
      <c r="OCL3" s="9"/>
      <c r="OCM3" s="9"/>
      <c r="OCN3" s="9"/>
      <c r="OCO3" s="9"/>
      <c r="OCP3" s="9"/>
      <c r="OCQ3" s="9"/>
      <c r="OCR3" s="9"/>
      <c r="OCS3" s="9"/>
      <c r="OCT3" s="9"/>
      <c r="OCU3" s="9"/>
      <c r="OCV3" s="9"/>
      <c r="OCW3" s="9"/>
      <c r="OCX3" s="9"/>
      <c r="OCY3" s="9"/>
      <c r="OCZ3" s="9"/>
      <c r="ODA3" s="9"/>
      <c r="ODB3" s="9"/>
      <c r="ODC3" s="9"/>
      <c r="ODD3" s="9"/>
      <c r="ODE3" s="9"/>
      <c r="ODF3" s="9"/>
      <c r="ODG3" s="9"/>
      <c r="ODH3" s="9"/>
      <c r="ODI3" s="9"/>
      <c r="ODJ3" s="9"/>
      <c r="ODK3" s="9"/>
      <c r="ODL3" s="9"/>
      <c r="ODM3" s="9"/>
      <c r="ODN3" s="9"/>
      <c r="ODO3" s="9"/>
      <c r="ODP3" s="9"/>
      <c r="ODQ3" s="9"/>
      <c r="ODR3" s="9"/>
      <c r="ODS3" s="9"/>
      <c r="ODT3" s="9"/>
      <c r="ODU3" s="9"/>
      <c r="ODV3" s="9"/>
      <c r="ODW3" s="9"/>
      <c r="ODX3" s="9"/>
      <c r="ODY3" s="9"/>
      <c r="ODZ3" s="9"/>
      <c r="OEA3" s="9"/>
      <c r="OEB3" s="9"/>
      <c r="OEC3" s="9"/>
      <c r="OED3" s="9"/>
      <c r="OEE3" s="9"/>
      <c r="OEF3" s="9"/>
      <c r="OEG3" s="9"/>
      <c r="OEH3" s="9"/>
      <c r="OEI3" s="9"/>
      <c r="OEJ3" s="9"/>
      <c r="OEK3" s="9"/>
      <c r="OEL3" s="9"/>
      <c r="OEM3" s="9"/>
      <c r="OEN3" s="9"/>
      <c r="OEO3" s="9"/>
      <c r="OEP3" s="9"/>
      <c r="OEQ3" s="9"/>
      <c r="OER3" s="9"/>
      <c r="OES3" s="9"/>
      <c r="OET3" s="9"/>
      <c r="OEU3" s="9"/>
      <c r="OEV3" s="9"/>
      <c r="OEW3" s="9"/>
      <c r="OEX3" s="9"/>
      <c r="OEY3" s="9"/>
      <c r="OEZ3" s="9"/>
      <c r="OFA3" s="9"/>
      <c r="OFB3" s="9"/>
      <c r="OFC3" s="9"/>
      <c r="OFD3" s="9"/>
      <c r="OFE3" s="9"/>
      <c r="OFF3" s="9"/>
      <c r="OFG3" s="9"/>
      <c r="OFH3" s="9"/>
      <c r="OFI3" s="9"/>
      <c r="OFJ3" s="9"/>
      <c r="OFK3" s="9"/>
      <c r="OFL3" s="9"/>
      <c r="OFM3" s="9"/>
      <c r="OFN3" s="9"/>
      <c r="OFO3" s="9"/>
      <c r="OFP3" s="9"/>
      <c r="OFQ3" s="9"/>
      <c r="OFR3" s="9"/>
      <c r="OFS3" s="9"/>
      <c r="OFT3" s="9"/>
      <c r="OFU3" s="9"/>
      <c r="OFV3" s="9"/>
      <c r="OFW3" s="9"/>
      <c r="OFX3" s="9"/>
      <c r="OFY3" s="9"/>
      <c r="OFZ3" s="9"/>
      <c r="OGA3" s="9"/>
      <c r="OGB3" s="9"/>
      <c r="OGC3" s="9"/>
      <c r="OGD3" s="9"/>
      <c r="OGE3" s="9"/>
      <c r="OGF3" s="9"/>
      <c r="OGG3" s="9"/>
      <c r="OGH3" s="9"/>
      <c r="OGI3" s="9"/>
      <c r="OGJ3" s="9"/>
      <c r="OGK3" s="9"/>
      <c r="OGL3" s="9"/>
      <c r="OGM3" s="9"/>
      <c r="OGN3" s="9"/>
      <c r="OGO3" s="9"/>
      <c r="OGP3" s="9"/>
      <c r="OGQ3" s="9"/>
      <c r="OGR3" s="9"/>
      <c r="OGS3" s="9"/>
      <c r="OGT3" s="9"/>
      <c r="OGU3" s="9"/>
      <c r="OGV3" s="9"/>
      <c r="OGW3" s="9"/>
      <c r="OGX3" s="9"/>
      <c r="OGY3" s="9"/>
      <c r="OGZ3" s="9"/>
      <c r="OHA3" s="9"/>
      <c r="OHB3" s="9"/>
      <c r="OHC3" s="9"/>
      <c r="OHD3" s="9"/>
      <c r="OHE3" s="9"/>
      <c r="OHF3" s="9"/>
      <c r="OHG3" s="9"/>
      <c r="OHH3" s="9"/>
      <c r="OHI3" s="9"/>
      <c r="OHJ3" s="9"/>
      <c r="OHK3" s="9"/>
      <c r="OHL3" s="9"/>
      <c r="OHM3" s="9"/>
      <c r="OHN3" s="9"/>
      <c r="OHO3" s="9"/>
      <c r="OHP3" s="9"/>
      <c r="OHQ3" s="9"/>
      <c r="OHR3" s="9"/>
      <c r="OHS3" s="9"/>
      <c r="OHT3" s="9"/>
      <c r="OHU3" s="9"/>
      <c r="OHV3" s="9"/>
      <c r="OHW3" s="9"/>
      <c r="OHX3" s="9"/>
      <c r="OHY3" s="9"/>
      <c r="OHZ3" s="9"/>
      <c r="OIA3" s="9"/>
      <c r="OIB3" s="9"/>
      <c r="OIC3" s="9"/>
      <c r="OID3" s="9"/>
      <c r="OIE3" s="9"/>
      <c r="OIF3" s="9"/>
      <c r="OIG3" s="9"/>
      <c r="OIH3" s="9"/>
      <c r="OII3" s="9"/>
      <c r="OIJ3" s="9"/>
      <c r="OIK3" s="9"/>
      <c r="OIL3" s="9"/>
      <c r="OIM3" s="9"/>
      <c r="OIN3" s="9"/>
      <c r="OIO3" s="9"/>
      <c r="OIP3" s="9"/>
      <c r="OIQ3" s="9"/>
      <c r="OIR3" s="9"/>
      <c r="OIS3" s="9"/>
      <c r="OIT3" s="9"/>
      <c r="OIU3" s="9"/>
      <c r="OIV3" s="9"/>
      <c r="OIW3" s="9"/>
      <c r="OIX3" s="9"/>
      <c r="OIY3" s="9"/>
      <c r="OIZ3" s="9"/>
      <c r="OJA3" s="9"/>
      <c r="OJB3" s="9"/>
      <c r="OJC3" s="9"/>
      <c r="OJD3" s="9"/>
      <c r="OJE3" s="9"/>
      <c r="OJF3" s="9"/>
      <c r="OJG3" s="9"/>
      <c r="OJH3" s="9"/>
      <c r="OJI3" s="9"/>
      <c r="OJJ3" s="9"/>
      <c r="OJK3" s="9"/>
      <c r="OJL3" s="9"/>
      <c r="OJM3" s="9"/>
      <c r="OJN3" s="9"/>
      <c r="OJO3" s="9"/>
      <c r="OJP3" s="9"/>
      <c r="OJQ3" s="9"/>
      <c r="OJR3" s="9"/>
      <c r="OJS3" s="9"/>
      <c r="OJT3" s="9"/>
      <c r="OJU3" s="9"/>
      <c r="OJV3" s="9"/>
      <c r="OJW3" s="9"/>
      <c r="OJX3" s="9"/>
      <c r="OJY3" s="9"/>
      <c r="OJZ3" s="9"/>
      <c r="OKA3" s="9"/>
      <c r="OKB3" s="9"/>
      <c r="OKC3" s="9"/>
      <c r="OKD3" s="9"/>
      <c r="OKE3" s="9"/>
      <c r="OKF3" s="9"/>
      <c r="OKG3" s="9"/>
      <c r="OKH3" s="9"/>
      <c r="OKI3" s="9"/>
      <c r="OKJ3" s="9"/>
      <c r="OKK3" s="9"/>
      <c r="OKL3" s="9"/>
      <c r="OKM3" s="9"/>
      <c r="OKN3" s="9"/>
      <c r="OKO3" s="9"/>
      <c r="OKP3" s="9"/>
      <c r="OKQ3" s="9"/>
      <c r="OKR3" s="9"/>
      <c r="OKS3" s="9"/>
      <c r="OKT3" s="9"/>
      <c r="OKU3" s="9"/>
      <c r="OKV3" s="9"/>
      <c r="OKW3" s="9"/>
      <c r="OKX3" s="9"/>
      <c r="OKY3" s="9"/>
      <c r="OKZ3" s="9"/>
      <c r="OLA3" s="9"/>
      <c r="OLB3" s="9"/>
      <c r="OLC3" s="9"/>
      <c r="OLD3" s="9"/>
      <c r="OLE3" s="9"/>
      <c r="OLF3" s="9"/>
      <c r="OLG3" s="9"/>
      <c r="OLH3" s="9"/>
      <c r="OLI3" s="9"/>
      <c r="OLJ3" s="9"/>
      <c r="OLK3" s="9"/>
      <c r="OLL3" s="9"/>
      <c r="OLM3" s="9"/>
      <c r="OLN3" s="9"/>
      <c r="OLO3" s="9"/>
      <c r="OLP3" s="9"/>
      <c r="OLQ3" s="9"/>
      <c r="OLR3" s="9"/>
      <c r="OLS3" s="9"/>
      <c r="OLT3" s="9"/>
      <c r="OLU3" s="9"/>
      <c r="OLV3" s="9"/>
      <c r="OLW3" s="9"/>
      <c r="OLX3" s="9"/>
      <c r="OLY3" s="9"/>
      <c r="OLZ3" s="9"/>
      <c r="OMA3" s="9"/>
      <c r="OMB3" s="9"/>
      <c r="OMC3" s="9"/>
      <c r="OMD3" s="9"/>
      <c r="OME3" s="9"/>
      <c r="OMF3" s="9"/>
      <c r="OMG3" s="9"/>
      <c r="OMH3" s="9"/>
      <c r="OMI3" s="9"/>
      <c r="OMJ3" s="9"/>
      <c r="OMK3" s="9"/>
      <c r="OML3" s="9"/>
      <c r="OMM3" s="9"/>
      <c r="OMN3" s="9"/>
      <c r="OMO3" s="9"/>
      <c r="OMP3" s="9"/>
      <c r="OMQ3" s="9"/>
      <c r="OMR3" s="9"/>
      <c r="OMS3" s="9"/>
      <c r="OMT3" s="9"/>
      <c r="OMU3" s="9"/>
      <c r="OMV3" s="9"/>
      <c r="OMW3" s="9"/>
      <c r="OMX3" s="9"/>
      <c r="OMY3" s="9"/>
      <c r="OMZ3" s="9"/>
      <c r="ONA3" s="9"/>
      <c r="ONB3" s="9"/>
      <c r="ONC3" s="9"/>
      <c r="OND3" s="9"/>
      <c r="ONE3" s="9"/>
      <c r="ONF3" s="9"/>
      <c r="ONG3" s="9"/>
      <c r="ONH3" s="9"/>
      <c r="ONI3" s="9"/>
      <c r="ONJ3" s="9"/>
      <c r="ONK3" s="9"/>
      <c r="ONL3" s="9"/>
      <c r="ONM3" s="9"/>
      <c r="ONN3" s="9"/>
      <c r="ONO3" s="9"/>
      <c r="ONP3" s="9"/>
      <c r="ONQ3" s="9"/>
      <c r="ONR3" s="9"/>
      <c r="ONS3" s="9"/>
      <c r="ONT3" s="9"/>
      <c r="ONU3" s="9"/>
      <c r="ONV3" s="9"/>
      <c r="ONW3" s="9"/>
      <c r="ONX3" s="9"/>
      <c r="ONY3" s="9"/>
      <c r="ONZ3" s="9"/>
      <c r="OOA3" s="9"/>
      <c r="OOB3" s="9"/>
      <c r="OOC3" s="9"/>
      <c r="OOD3" s="9"/>
      <c r="OOE3" s="9"/>
      <c r="OOF3" s="9"/>
      <c r="OOG3" s="9"/>
      <c r="OOH3" s="9"/>
      <c r="OOI3" s="9"/>
      <c r="OOJ3" s="9"/>
      <c r="OOK3" s="9"/>
      <c r="OOL3" s="9"/>
      <c r="OOM3" s="9"/>
      <c r="OON3" s="9"/>
      <c r="OOO3" s="9"/>
      <c r="OOP3" s="9"/>
      <c r="OOQ3" s="9"/>
      <c r="OOR3" s="9"/>
      <c r="OOS3" s="9"/>
      <c r="OOT3" s="9"/>
      <c r="OOU3" s="9"/>
      <c r="OOV3" s="9"/>
      <c r="OOW3" s="9"/>
      <c r="OOX3" s="9"/>
      <c r="OOY3" s="9"/>
      <c r="OOZ3" s="9"/>
      <c r="OPA3" s="9"/>
      <c r="OPB3" s="9"/>
      <c r="OPC3" s="9"/>
      <c r="OPD3" s="9"/>
      <c r="OPE3" s="9"/>
      <c r="OPF3" s="9"/>
      <c r="OPG3" s="9"/>
      <c r="OPH3" s="9"/>
      <c r="OPI3" s="9"/>
      <c r="OPJ3" s="9"/>
      <c r="OPK3" s="9"/>
      <c r="OPL3" s="9"/>
      <c r="OPM3" s="9"/>
      <c r="OPN3" s="9"/>
      <c r="OPO3" s="9"/>
      <c r="OPP3" s="9"/>
      <c r="OPQ3" s="9"/>
      <c r="OPR3" s="9"/>
      <c r="OPS3" s="9"/>
      <c r="OPT3" s="9"/>
      <c r="OPU3" s="9"/>
      <c r="OPV3" s="9"/>
      <c r="OPW3" s="9"/>
      <c r="OPX3" s="9"/>
      <c r="OPY3" s="9"/>
      <c r="OPZ3" s="9"/>
      <c r="OQA3" s="9"/>
      <c r="OQB3" s="9"/>
      <c r="OQC3" s="9"/>
      <c r="OQD3" s="9"/>
      <c r="OQE3" s="9"/>
      <c r="OQF3" s="9"/>
      <c r="OQG3" s="9"/>
      <c r="OQH3" s="9"/>
      <c r="OQI3" s="9"/>
      <c r="OQJ3" s="9"/>
      <c r="OQK3" s="9"/>
      <c r="OQL3" s="9"/>
      <c r="OQM3" s="9"/>
      <c r="OQN3" s="9"/>
      <c r="OQO3" s="9"/>
      <c r="OQP3" s="9"/>
      <c r="OQQ3" s="9"/>
      <c r="OQR3" s="9"/>
      <c r="OQS3" s="9"/>
      <c r="OQT3" s="9"/>
      <c r="OQU3" s="9"/>
      <c r="OQV3" s="9"/>
      <c r="OQW3" s="9"/>
      <c r="OQX3" s="9"/>
      <c r="OQY3" s="9"/>
      <c r="OQZ3" s="9"/>
      <c r="ORA3" s="9"/>
      <c r="ORB3" s="9"/>
      <c r="ORC3" s="9"/>
      <c r="ORD3" s="9"/>
      <c r="ORE3" s="9"/>
      <c r="ORF3" s="9"/>
      <c r="ORG3" s="9"/>
      <c r="ORH3" s="9"/>
      <c r="ORI3" s="9"/>
      <c r="ORJ3" s="9"/>
      <c r="ORK3" s="9"/>
      <c r="ORL3" s="9"/>
      <c r="ORM3" s="9"/>
      <c r="ORN3" s="9"/>
      <c r="ORO3" s="9"/>
      <c r="ORP3" s="9"/>
      <c r="ORQ3" s="9"/>
      <c r="ORR3" s="9"/>
      <c r="ORS3" s="9"/>
      <c r="ORT3" s="9"/>
      <c r="ORU3" s="9"/>
      <c r="ORV3" s="9"/>
      <c r="ORW3" s="9"/>
      <c r="ORX3" s="9"/>
      <c r="ORY3" s="9"/>
      <c r="ORZ3" s="9"/>
      <c r="OSA3" s="9"/>
      <c r="OSB3" s="9"/>
      <c r="OSC3" s="9"/>
      <c r="OSD3" s="9"/>
      <c r="OSE3" s="9"/>
      <c r="OSF3" s="9"/>
      <c r="OSG3" s="9"/>
      <c r="OSH3" s="9"/>
      <c r="OSI3" s="9"/>
      <c r="OSJ3" s="9"/>
      <c r="OSK3" s="9"/>
      <c r="OSL3" s="9"/>
      <c r="OSM3" s="9"/>
      <c r="OSN3" s="9"/>
      <c r="OSO3" s="9"/>
      <c r="OSP3" s="9"/>
      <c r="OSQ3" s="9"/>
      <c r="OSR3" s="9"/>
      <c r="OSS3" s="9"/>
      <c r="OST3" s="9"/>
      <c r="OSU3" s="9"/>
      <c r="OSV3" s="9"/>
      <c r="OSW3" s="9"/>
      <c r="OSX3" s="9"/>
      <c r="OSY3" s="9"/>
      <c r="OSZ3" s="9"/>
      <c r="OTA3" s="9"/>
      <c r="OTB3" s="9"/>
      <c r="OTC3" s="9"/>
      <c r="OTD3" s="9"/>
      <c r="OTE3" s="9"/>
      <c r="OTF3" s="9"/>
      <c r="OTG3" s="9"/>
      <c r="OTH3" s="9"/>
      <c r="OTI3" s="9"/>
      <c r="OTJ3" s="9"/>
      <c r="OTK3" s="9"/>
      <c r="OTL3" s="9"/>
      <c r="OTM3" s="9"/>
      <c r="OTN3" s="9"/>
      <c r="OTO3" s="9"/>
      <c r="OTP3" s="9"/>
      <c r="OTQ3" s="9"/>
      <c r="OTR3" s="9"/>
      <c r="OTS3" s="9"/>
      <c r="OTT3" s="9"/>
      <c r="OTU3" s="9"/>
      <c r="OTV3" s="9"/>
      <c r="OTW3" s="9"/>
      <c r="OTX3" s="9"/>
      <c r="OTY3" s="9"/>
      <c r="OTZ3" s="9"/>
      <c r="OUA3" s="9"/>
      <c r="OUB3" s="9"/>
      <c r="OUC3" s="9"/>
      <c r="OUD3" s="9"/>
      <c r="OUE3" s="9"/>
      <c r="OUF3" s="9"/>
      <c r="OUG3" s="9"/>
      <c r="OUH3" s="9"/>
      <c r="OUI3" s="9"/>
      <c r="OUJ3" s="9"/>
      <c r="OUK3" s="9"/>
      <c r="OUL3" s="9"/>
      <c r="OUM3" s="9"/>
      <c r="OUN3" s="9"/>
      <c r="OUO3" s="9"/>
      <c r="OUP3" s="9"/>
      <c r="OUQ3" s="9"/>
      <c r="OUR3" s="9"/>
      <c r="OUS3" s="9"/>
      <c r="OUT3" s="9"/>
      <c r="OUU3" s="9"/>
      <c r="OUV3" s="9"/>
      <c r="OUW3" s="9"/>
      <c r="OUX3" s="9"/>
      <c r="OUY3" s="9"/>
      <c r="OUZ3" s="9"/>
      <c r="OVA3" s="9"/>
      <c r="OVB3" s="9"/>
      <c r="OVC3" s="9"/>
      <c r="OVD3" s="9"/>
      <c r="OVE3" s="9"/>
      <c r="OVF3" s="9"/>
      <c r="OVG3" s="9"/>
      <c r="OVH3" s="9"/>
      <c r="OVI3" s="9"/>
      <c r="OVJ3" s="9"/>
      <c r="OVK3" s="9"/>
      <c r="OVL3" s="9"/>
      <c r="OVM3" s="9"/>
      <c r="OVN3" s="9"/>
      <c r="OVO3" s="9"/>
      <c r="OVP3" s="9"/>
      <c r="OVQ3" s="9"/>
      <c r="OVR3" s="9"/>
      <c r="OVS3" s="9"/>
      <c r="OVT3" s="9"/>
      <c r="OVU3" s="9"/>
      <c r="OVV3" s="9"/>
      <c r="OVW3" s="9"/>
      <c r="OVX3" s="9"/>
      <c r="OVY3" s="9"/>
      <c r="OVZ3" s="9"/>
      <c r="OWA3" s="9"/>
      <c r="OWB3" s="9"/>
      <c r="OWC3" s="9"/>
      <c r="OWD3" s="9"/>
      <c r="OWE3" s="9"/>
      <c r="OWF3" s="9"/>
      <c r="OWG3" s="9"/>
      <c r="OWH3" s="9"/>
      <c r="OWI3" s="9"/>
      <c r="OWJ3" s="9"/>
      <c r="OWK3" s="9"/>
      <c r="OWL3" s="9"/>
      <c r="OWM3" s="9"/>
      <c r="OWN3" s="9"/>
      <c r="OWO3" s="9"/>
      <c r="OWP3" s="9"/>
      <c r="OWQ3" s="9"/>
      <c r="OWR3" s="9"/>
      <c r="OWS3" s="9"/>
      <c r="OWT3" s="9"/>
      <c r="OWU3" s="9"/>
      <c r="OWV3" s="9"/>
      <c r="OWW3" s="9"/>
      <c r="OWX3" s="9"/>
      <c r="OWY3" s="9"/>
      <c r="OWZ3" s="9"/>
      <c r="OXA3" s="9"/>
      <c r="OXB3" s="9"/>
      <c r="OXC3" s="9"/>
      <c r="OXD3" s="9"/>
      <c r="OXE3" s="9"/>
      <c r="OXF3" s="9"/>
      <c r="OXG3" s="9"/>
      <c r="OXH3" s="9"/>
      <c r="OXI3" s="9"/>
      <c r="OXJ3" s="9"/>
      <c r="OXK3" s="9"/>
      <c r="OXL3" s="9"/>
      <c r="OXM3" s="9"/>
      <c r="OXN3" s="9"/>
      <c r="OXO3" s="9"/>
      <c r="OXP3" s="9"/>
      <c r="OXQ3" s="9"/>
      <c r="OXR3" s="9"/>
      <c r="OXS3" s="9"/>
      <c r="OXT3" s="9"/>
      <c r="OXU3" s="9"/>
      <c r="OXV3" s="9"/>
      <c r="OXW3" s="9"/>
      <c r="OXX3" s="9"/>
      <c r="OXY3" s="9"/>
      <c r="OXZ3" s="9"/>
      <c r="OYA3" s="9"/>
      <c r="OYB3" s="9"/>
      <c r="OYC3" s="9"/>
      <c r="OYD3" s="9"/>
      <c r="OYE3" s="9"/>
      <c r="OYF3" s="9"/>
      <c r="OYG3" s="9"/>
      <c r="OYH3" s="9"/>
      <c r="OYI3" s="9"/>
      <c r="OYJ3" s="9"/>
      <c r="OYK3" s="9"/>
      <c r="OYL3" s="9"/>
      <c r="OYM3" s="9"/>
      <c r="OYN3" s="9"/>
      <c r="OYO3" s="9"/>
      <c r="OYP3" s="9"/>
      <c r="OYQ3" s="9"/>
      <c r="OYR3" s="9"/>
      <c r="OYS3" s="9"/>
      <c r="OYT3" s="9"/>
      <c r="OYU3" s="9"/>
      <c r="OYV3" s="9"/>
      <c r="OYW3" s="9"/>
      <c r="OYX3" s="9"/>
      <c r="OYY3" s="9"/>
      <c r="OYZ3" s="9"/>
      <c r="OZA3" s="9"/>
      <c r="OZB3" s="9"/>
      <c r="OZC3" s="9"/>
      <c r="OZD3" s="9"/>
      <c r="OZE3" s="9"/>
      <c r="OZF3" s="9"/>
      <c r="OZG3" s="9"/>
      <c r="OZH3" s="9"/>
      <c r="OZI3" s="9"/>
      <c r="OZJ3" s="9"/>
      <c r="OZK3" s="9"/>
      <c r="OZL3" s="9"/>
      <c r="OZM3" s="9"/>
      <c r="OZN3" s="9"/>
      <c r="OZO3" s="9"/>
      <c r="OZP3" s="9"/>
      <c r="OZQ3" s="9"/>
      <c r="OZR3" s="9"/>
      <c r="OZS3" s="9"/>
      <c r="OZT3" s="9"/>
      <c r="OZU3" s="9"/>
      <c r="OZV3" s="9"/>
      <c r="OZW3" s="9"/>
      <c r="OZX3" s="9"/>
      <c r="OZY3" s="9"/>
      <c r="OZZ3" s="9"/>
      <c r="PAA3" s="9"/>
      <c r="PAB3" s="9"/>
      <c r="PAC3" s="9"/>
      <c r="PAD3" s="9"/>
      <c r="PAE3" s="9"/>
      <c r="PAF3" s="9"/>
      <c r="PAG3" s="9"/>
      <c r="PAH3" s="9"/>
      <c r="PAI3" s="9"/>
      <c r="PAJ3" s="9"/>
      <c r="PAK3" s="9"/>
      <c r="PAL3" s="9"/>
      <c r="PAM3" s="9"/>
      <c r="PAN3" s="9"/>
      <c r="PAO3" s="9"/>
      <c r="PAP3" s="9"/>
      <c r="PAQ3" s="9"/>
      <c r="PAR3" s="9"/>
      <c r="PAS3" s="9"/>
      <c r="PAT3" s="9"/>
      <c r="PAU3" s="9"/>
      <c r="PAV3" s="9"/>
      <c r="PAW3" s="9"/>
      <c r="PAX3" s="9"/>
      <c r="PAY3" s="9"/>
      <c r="PAZ3" s="9"/>
      <c r="PBA3" s="9"/>
      <c r="PBB3" s="9"/>
      <c r="PBC3" s="9"/>
      <c r="PBD3" s="9"/>
      <c r="PBE3" s="9"/>
      <c r="PBF3" s="9"/>
      <c r="PBG3" s="9"/>
      <c r="PBH3" s="9"/>
      <c r="PBI3" s="9"/>
      <c r="PBJ3" s="9"/>
      <c r="PBK3" s="9"/>
      <c r="PBL3" s="9"/>
      <c r="PBM3" s="9"/>
      <c r="PBN3" s="9"/>
      <c r="PBO3" s="9"/>
      <c r="PBP3" s="9"/>
      <c r="PBQ3" s="9"/>
      <c r="PBR3" s="9"/>
      <c r="PBS3" s="9"/>
      <c r="PBT3" s="9"/>
      <c r="PBU3" s="9"/>
      <c r="PBV3" s="9"/>
      <c r="PBW3" s="9"/>
      <c r="PBX3" s="9"/>
      <c r="PBY3" s="9"/>
      <c r="PBZ3" s="9"/>
      <c r="PCA3" s="9"/>
      <c r="PCB3" s="9"/>
      <c r="PCC3" s="9"/>
      <c r="PCD3" s="9"/>
      <c r="PCE3" s="9"/>
      <c r="PCF3" s="9"/>
      <c r="PCG3" s="9"/>
      <c r="PCH3" s="9"/>
      <c r="PCI3" s="9"/>
      <c r="PCJ3" s="9"/>
      <c r="PCK3" s="9"/>
      <c r="PCL3" s="9"/>
      <c r="PCM3" s="9"/>
      <c r="PCN3" s="9"/>
      <c r="PCO3" s="9"/>
      <c r="PCP3" s="9"/>
      <c r="PCQ3" s="9"/>
      <c r="PCR3" s="9"/>
      <c r="PCS3" s="9"/>
      <c r="PCT3" s="9"/>
      <c r="PCU3" s="9"/>
      <c r="PCV3" s="9"/>
      <c r="PCW3" s="9"/>
      <c r="PCX3" s="9"/>
      <c r="PCY3" s="9"/>
      <c r="PCZ3" s="9"/>
      <c r="PDA3" s="9"/>
      <c r="PDB3" s="9"/>
      <c r="PDC3" s="9"/>
      <c r="PDD3" s="9"/>
      <c r="PDE3" s="9"/>
      <c r="PDF3" s="9"/>
      <c r="PDG3" s="9"/>
      <c r="PDH3" s="9"/>
      <c r="PDI3" s="9"/>
      <c r="PDJ3" s="9"/>
      <c r="PDK3" s="9"/>
      <c r="PDL3" s="9"/>
      <c r="PDM3" s="9"/>
      <c r="PDN3" s="9"/>
      <c r="PDO3" s="9"/>
      <c r="PDP3" s="9"/>
      <c r="PDQ3" s="9"/>
      <c r="PDR3" s="9"/>
      <c r="PDS3" s="9"/>
      <c r="PDT3" s="9"/>
      <c r="PDU3" s="9"/>
      <c r="PDV3" s="9"/>
      <c r="PDW3" s="9"/>
      <c r="PDX3" s="9"/>
      <c r="PDY3" s="9"/>
      <c r="PDZ3" s="9"/>
      <c r="PEA3" s="9"/>
      <c r="PEB3" s="9"/>
      <c r="PEC3" s="9"/>
      <c r="PED3" s="9"/>
      <c r="PEE3" s="9"/>
      <c r="PEF3" s="9"/>
      <c r="PEG3" s="9"/>
      <c r="PEH3" s="9"/>
      <c r="PEI3" s="9"/>
      <c r="PEJ3" s="9"/>
      <c r="PEK3" s="9"/>
      <c r="PEL3" s="9"/>
      <c r="PEM3" s="9"/>
      <c r="PEN3" s="9"/>
      <c r="PEO3" s="9"/>
      <c r="PEP3" s="9"/>
      <c r="PEQ3" s="9"/>
      <c r="PER3" s="9"/>
      <c r="PES3" s="9"/>
      <c r="PET3" s="9"/>
      <c r="PEU3" s="9"/>
      <c r="PEV3" s="9"/>
      <c r="PEW3" s="9"/>
      <c r="PEX3" s="9"/>
      <c r="PEY3" s="9"/>
      <c r="PEZ3" s="9"/>
      <c r="PFA3" s="9"/>
      <c r="PFB3" s="9"/>
      <c r="PFC3" s="9"/>
      <c r="PFD3" s="9"/>
      <c r="PFE3" s="9"/>
      <c r="PFF3" s="9"/>
      <c r="PFG3" s="9"/>
      <c r="PFH3" s="9"/>
      <c r="PFI3" s="9"/>
      <c r="PFJ3" s="9"/>
      <c r="PFK3" s="9"/>
      <c r="PFL3" s="9"/>
      <c r="PFM3" s="9"/>
      <c r="PFN3" s="9"/>
      <c r="PFO3" s="9"/>
      <c r="PFP3" s="9"/>
      <c r="PFQ3" s="9"/>
      <c r="PFR3" s="9"/>
      <c r="PFS3" s="9"/>
      <c r="PFT3" s="9"/>
      <c r="PFU3" s="9"/>
      <c r="PFV3" s="9"/>
      <c r="PFW3" s="9"/>
      <c r="PFX3" s="9"/>
      <c r="PFY3" s="9"/>
      <c r="PFZ3" s="9"/>
      <c r="PGA3" s="9"/>
      <c r="PGB3" s="9"/>
      <c r="PGC3" s="9"/>
      <c r="PGD3" s="9"/>
      <c r="PGE3" s="9"/>
      <c r="PGF3" s="9"/>
      <c r="PGG3" s="9"/>
      <c r="PGH3" s="9"/>
      <c r="PGI3" s="9"/>
      <c r="PGJ3" s="9"/>
      <c r="PGK3" s="9"/>
      <c r="PGL3" s="9"/>
      <c r="PGM3" s="9"/>
      <c r="PGN3" s="9"/>
      <c r="PGO3" s="9"/>
      <c r="PGP3" s="9"/>
      <c r="PGQ3" s="9"/>
      <c r="PGR3" s="9"/>
      <c r="PGS3" s="9"/>
      <c r="PGT3" s="9"/>
      <c r="PGU3" s="9"/>
      <c r="PGV3" s="9"/>
      <c r="PGW3" s="9"/>
      <c r="PGX3" s="9"/>
      <c r="PGY3" s="9"/>
      <c r="PGZ3" s="9"/>
      <c r="PHA3" s="9"/>
      <c r="PHB3" s="9"/>
      <c r="PHC3" s="9"/>
      <c r="PHD3" s="9"/>
      <c r="PHE3" s="9"/>
      <c r="PHF3" s="9"/>
      <c r="PHG3" s="9"/>
      <c r="PHH3" s="9"/>
      <c r="PHI3" s="9"/>
      <c r="PHJ3" s="9"/>
      <c r="PHK3" s="9"/>
      <c r="PHL3" s="9"/>
      <c r="PHM3" s="9"/>
      <c r="PHN3" s="9"/>
      <c r="PHO3" s="9"/>
      <c r="PHP3" s="9"/>
      <c r="PHQ3" s="9"/>
      <c r="PHR3" s="9"/>
      <c r="PHS3" s="9"/>
      <c r="PHT3" s="9"/>
      <c r="PHU3" s="9"/>
      <c r="PHV3" s="9"/>
      <c r="PHW3" s="9"/>
      <c r="PHX3" s="9"/>
      <c r="PHY3" s="9"/>
      <c r="PHZ3" s="9"/>
      <c r="PIA3" s="9"/>
      <c r="PIB3" s="9"/>
      <c r="PIC3" s="9"/>
      <c r="PID3" s="9"/>
      <c r="PIE3" s="9"/>
      <c r="PIF3" s="9"/>
      <c r="PIG3" s="9"/>
      <c r="PIH3" s="9"/>
      <c r="PII3" s="9"/>
      <c r="PIJ3" s="9"/>
      <c r="PIK3" s="9"/>
      <c r="PIL3" s="9"/>
      <c r="PIM3" s="9"/>
      <c r="PIN3" s="9"/>
      <c r="PIO3" s="9"/>
      <c r="PIP3" s="9"/>
      <c r="PIQ3" s="9"/>
      <c r="PIR3" s="9"/>
      <c r="PIS3" s="9"/>
      <c r="PIT3" s="9"/>
      <c r="PIU3" s="9"/>
      <c r="PIV3" s="9"/>
      <c r="PIW3" s="9"/>
      <c r="PIX3" s="9"/>
      <c r="PIY3" s="9"/>
      <c r="PIZ3" s="9"/>
      <c r="PJA3" s="9"/>
      <c r="PJB3" s="9"/>
      <c r="PJC3" s="9"/>
      <c r="PJD3" s="9"/>
      <c r="PJE3" s="9"/>
      <c r="PJF3" s="9"/>
      <c r="PJG3" s="9"/>
      <c r="PJH3" s="9"/>
      <c r="PJI3" s="9"/>
      <c r="PJJ3" s="9"/>
      <c r="PJK3" s="9"/>
      <c r="PJL3" s="9"/>
      <c r="PJM3" s="9"/>
      <c r="PJN3" s="9"/>
      <c r="PJO3" s="9"/>
      <c r="PJP3" s="9"/>
      <c r="PJQ3" s="9"/>
      <c r="PJR3" s="9"/>
      <c r="PJS3" s="9"/>
      <c r="PJT3" s="9"/>
      <c r="PJU3" s="9"/>
      <c r="PJV3" s="9"/>
      <c r="PJW3" s="9"/>
      <c r="PJX3" s="9"/>
      <c r="PJY3" s="9"/>
      <c r="PJZ3" s="9"/>
      <c r="PKA3" s="9"/>
      <c r="PKB3" s="9"/>
      <c r="PKC3" s="9"/>
      <c r="PKD3" s="9"/>
      <c r="PKE3" s="9"/>
      <c r="PKF3" s="9"/>
      <c r="PKG3" s="9"/>
      <c r="PKH3" s="9"/>
      <c r="PKI3" s="9"/>
      <c r="PKJ3" s="9"/>
      <c r="PKK3" s="9"/>
      <c r="PKL3" s="9"/>
      <c r="PKM3" s="9"/>
      <c r="PKN3" s="9"/>
      <c r="PKO3" s="9"/>
      <c r="PKP3" s="9"/>
      <c r="PKQ3" s="9"/>
      <c r="PKR3" s="9"/>
      <c r="PKS3" s="9"/>
      <c r="PKT3" s="9"/>
      <c r="PKU3" s="9"/>
      <c r="PKV3" s="9"/>
      <c r="PKW3" s="9"/>
      <c r="PKX3" s="9"/>
      <c r="PKY3" s="9"/>
      <c r="PKZ3" s="9"/>
      <c r="PLA3" s="9"/>
      <c r="PLB3" s="9"/>
      <c r="PLC3" s="9"/>
      <c r="PLD3" s="9"/>
      <c r="PLE3" s="9"/>
      <c r="PLF3" s="9"/>
      <c r="PLG3" s="9"/>
      <c r="PLH3" s="9"/>
      <c r="PLI3" s="9"/>
      <c r="PLJ3" s="9"/>
      <c r="PLK3" s="9"/>
      <c r="PLL3" s="9"/>
      <c r="PLM3" s="9"/>
      <c r="PLN3" s="9"/>
      <c r="PLO3" s="9"/>
      <c r="PLP3" s="9"/>
      <c r="PLQ3" s="9"/>
      <c r="PLR3" s="9"/>
      <c r="PLS3" s="9"/>
      <c r="PLT3" s="9"/>
      <c r="PLU3" s="9"/>
      <c r="PLV3" s="9"/>
      <c r="PLW3" s="9"/>
      <c r="PLX3" s="9"/>
      <c r="PLY3" s="9"/>
      <c r="PLZ3" s="9"/>
      <c r="PMA3" s="9"/>
      <c r="PMB3" s="9"/>
      <c r="PMC3" s="9"/>
      <c r="PMD3" s="9"/>
      <c r="PME3" s="9"/>
      <c r="PMF3" s="9"/>
      <c r="PMG3" s="9"/>
      <c r="PMH3" s="9"/>
      <c r="PMI3" s="9"/>
      <c r="PMJ3" s="9"/>
      <c r="PMK3" s="9"/>
      <c r="PML3" s="9"/>
      <c r="PMM3" s="9"/>
      <c r="PMN3" s="9"/>
      <c r="PMO3" s="9"/>
      <c r="PMP3" s="9"/>
      <c r="PMQ3" s="9"/>
      <c r="PMR3" s="9"/>
      <c r="PMS3" s="9"/>
      <c r="PMT3" s="9"/>
      <c r="PMU3" s="9"/>
      <c r="PMV3" s="9"/>
      <c r="PMW3" s="9"/>
      <c r="PMX3" s="9"/>
      <c r="PMY3" s="9"/>
      <c r="PMZ3" s="9"/>
      <c r="PNA3" s="9"/>
      <c r="PNB3" s="9"/>
      <c r="PNC3" s="9"/>
      <c r="PND3" s="9"/>
      <c r="PNE3" s="9"/>
      <c r="PNF3" s="9"/>
      <c r="PNG3" s="9"/>
      <c r="PNH3" s="9"/>
      <c r="PNI3" s="9"/>
      <c r="PNJ3" s="9"/>
      <c r="PNK3" s="9"/>
      <c r="PNL3" s="9"/>
      <c r="PNM3" s="9"/>
      <c r="PNN3" s="9"/>
      <c r="PNO3" s="9"/>
      <c r="PNP3" s="9"/>
      <c r="PNQ3" s="9"/>
      <c r="PNR3" s="9"/>
      <c r="PNS3" s="9"/>
      <c r="PNT3" s="9"/>
      <c r="PNU3" s="9"/>
      <c r="PNV3" s="9"/>
      <c r="PNW3" s="9"/>
      <c r="PNX3" s="9"/>
      <c r="PNY3" s="9"/>
      <c r="PNZ3" s="9"/>
      <c r="POA3" s="9"/>
      <c r="POB3" s="9"/>
      <c r="POC3" s="9"/>
      <c r="POD3" s="9"/>
      <c r="POE3" s="9"/>
      <c r="POF3" s="9"/>
      <c r="POG3" s="9"/>
      <c r="POH3" s="9"/>
      <c r="POI3" s="9"/>
      <c r="POJ3" s="9"/>
      <c r="POK3" s="9"/>
      <c r="POL3" s="9"/>
      <c r="POM3" s="9"/>
      <c r="PON3" s="9"/>
      <c r="POO3" s="9"/>
      <c r="POP3" s="9"/>
      <c r="POQ3" s="9"/>
      <c r="POR3" s="9"/>
      <c r="POS3" s="9"/>
      <c r="POT3" s="9"/>
      <c r="POU3" s="9"/>
      <c r="POV3" s="9"/>
      <c r="POW3" s="9"/>
      <c r="POX3" s="9"/>
      <c r="POY3" s="9"/>
      <c r="POZ3" s="9"/>
      <c r="PPA3" s="9"/>
      <c r="PPB3" s="9"/>
      <c r="PPC3" s="9"/>
      <c r="PPD3" s="9"/>
      <c r="PPE3" s="9"/>
      <c r="PPF3" s="9"/>
      <c r="PPG3" s="9"/>
      <c r="PPH3" s="9"/>
      <c r="PPI3" s="9"/>
      <c r="PPJ3" s="9"/>
      <c r="PPK3" s="9"/>
      <c r="PPL3" s="9"/>
      <c r="PPM3" s="9"/>
      <c r="PPN3" s="9"/>
      <c r="PPO3" s="9"/>
      <c r="PPP3" s="9"/>
      <c r="PPQ3" s="9"/>
      <c r="PPR3" s="9"/>
      <c r="PPS3" s="9"/>
      <c r="PPT3" s="9"/>
      <c r="PPU3" s="9"/>
      <c r="PPV3" s="9"/>
      <c r="PPW3" s="9"/>
      <c r="PPX3" s="9"/>
      <c r="PPY3" s="9"/>
      <c r="PPZ3" s="9"/>
      <c r="PQA3" s="9"/>
      <c r="PQB3" s="9"/>
      <c r="PQC3" s="9"/>
      <c r="PQD3" s="9"/>
      <c r="PQE3" s="9"/>
      <c r="PQF3" s="9"/>
      <c r="PQG3" s="9"/>
      <c r="PQH3" s="9"/>
      <c r="PQI3" s="9"/>
      <c r="PQJ3" s="9"/>
      <c r="PQK3" s="9"/>
      <c r="PQL3" s="9"/>
      <c r="PQM3" s="9"/>
      <c r="PQN3" s="9"/>
      <c r="PQO3" s="9"/>
      <c r="PQP3" s="9"/>
      <c r="PQQ3" s="9"/>
      <c r="PQR3" s="9"/>
      <c r="PQS3" s="9"/>
      <c r="PQT3" s="9"/>
      <c r="PQU3" s="9"/>
      <c r="PQV3" s="9"/>
      <c r="PQW3" s="9"/>
      <c r="PQX3" s="9"/>
      <c r="PQY3" s="9"/>
      <c r="PQZ3" s="9"/>
      <c r="PRA3" s="9"/>
      <c r="PRB3" s="9"/>
      <c r="PRC3" s="9"/>
      <c r="PRD3" s="9"/>
      <c r="PRE3" s="9"/>
      <c r="PRF3" s="9"/>
      <c r="PRG3" s="9"/>
      <c r="PRH3" s="9"/>
      <c r="PRI3" s="9"/>
      <c r="PRJ3" s="9"/>
      <c r="PRK3" s="9"/>
      <c r="PRL3" s="9"/>
      <c r="PRM3" s="9"/>
      <c r="PRN3" s="9"/>
      <c r="PRO3" s="9"/>
      <c r="PRP3" s="9"/>
      <c r="PRQ3" s="9"/>
      <c r="PRR3" s="9"/>
      <c r="PRS3" s="9"/>
      <c r="PRT3" s="9"/>
      <c r="PRU3" s="9"/>
      <c r="PRV3" s="9"/>
      <c r="PRW3" s="9"/>
      <c r="PRX3" s="9"/>
      <c r="PRY3" s="9"/>
      <c r="PRZ3" s="9"/>
      <c r="PSA3" s="9"/>
      <c r="PSB3" s="9"/>
      <c r="PSC3" s="9"/>
      <c r="PSD3" s="9"/>
      <c r="PSE3" s="9"/>
      <c r="PSF3" s="9"/>
      <c r="PSG3" s="9"/>
      <c r="PSH3" s="9"/>
      <c r="PSI3" s="9"/>
      <c r="PSJ3" s="9"/>
      <c r="PSK3" s="9"/>
      <c r="PSL3" s="9"/>
      <c r="PSM3" s="9"/>
      <c r="PSN3" s="9"/>
      <c r="PSO3" s="9"/>
      <c r="PSP3" s="9"/>
      <c r="PSQ3" s="9"/>
      <c r="PSR3" s="9"/>
      <c r="PSS3" s="9"/>
      <c r="PST3" s="9"/>
      <c r="PSU3" s="9"/>
      <c r="PSV3" s="9"/>
      <c r="PSW3" s="9"/>
      <c r="PSX3" s="9"/>
      <c r="PSY3" s="9"/>
      <c r="PSZ3" s="9"/>
      <c r="PTA3" s="9"/>
      <c r="PTB3" s="9"/>
      <c r="PTC3" s="9"/>
      <c r="PTD3" s="9"/>
      <c r="PTE3" s="9"/>
      <c r="PTF3" s="9"/>
      <c r="PTG3" s="9"/>
      <c r="PTH3" s="9"/>
      <c r="PTI3" s="9"/>
      <c r="PTJ3" s="9"/>
      <c r="PTK3" s="9"/>
      <c r="PTL3" s="9"/>
      <c r="PTM3" s="9"/>
      <c r="PTN3" s="9"/>
      <c r="PTO3" s="9"/>
      <c r="PTP3" s="9"/>
      <c r="PTQ3" s="9"/>
      <c r="PTR3" s="9"/>
      <c r="PTS3" s="9"/>
      <c r="PTT3" s="9"/>
      <c r="PTU3" s="9"/>
      <c r="PTV3" s="9"/>
      <c r="PTW3" s="9"/>
      <c r="PTX3" s="9"/>
      <c r="PTY3" s="9"/>
      <c r="PTZ3" s="9"/>
      <c r="PUA3" s="9"/>
      <c r="PUB3" s="9"/>
      <c r="PUC3" s="9"/>
      <c r="PUD3" s="9"/>
      <c r="PUE3" s="9"/>
      <c r="PUF3" s="9"/>
      <c r="PUG3" s="9"/>
      <c r="PUH3" s="9"/>
      <c r="PUI3" s="9"/>
      <c r="PUJ3" s="9"/>
      <c r="PUK3" s="9"/>
      <c r="PUL3" s="9"/>
      <c r="PUM3" s="9"/>
      <c r="PUN3" s="9"/>
      <c r="PUO3" s="9"/>
      <c r="PUP3" s="9"/>
      <c r="PUQ3" s="9"/>
      <c r="PUR3" s="9"/>
      <c r="PUS3" s="9"/>
      <c r="PUT3" s="9"/>
      <c r="PUU3" s="9"/>
      <c r="PUV3" s="9"/>
      <c r="PUW3" s="9"/>
      <c r="PUX3" s="9"/>
      <c r="PUY3" s="9"/>
      <c r="PUZ3" s="9"/>
      <c r="PVA3" s="9"/>
      <c r="PVB3" s="9"/>
      <c r="PVC3" s="9"/>
      <c r="PVD3" s="9"/>
      <c r="PVE3" s="9"/>
      <c r="PVF3" s="9"/>
      <c r="PVG3" s="9"/>
      <c r="PVH3" s="9"/>
      <c r="PVI3" s="9"/>
      <c r="PVJ3" s="9"/>
      <c r="PVK3" s="9"/>
      <c r="PVL3" s="9"/>
      <c r="PVM3" s="9"/>
      <c r="PVN3" s="9"/>
      <c r="PVO3" s="9"/>
      <c r="PVP3" s="9"/>
      <c r="PVQ3" s="9"/>
      <c r="PVR3" s="9"/>
      <c r="PVS3" s="9"/>
      <c r="PVT3" s="9"/>
      <c r="PVU3" s="9"/>
      <c r="PVV3" s="9"/>
      <c r="PVW3" s="9"/>
      <c r="PVX3" s="9"/>
      <c r="PVY3" s="9"/>
      <c r="PVZ3" s="9"/>
      <c r="PWA3" s="9"/>
      <c r="PWB3" s="9"/>
      <c r="PWC3" s="9"/>
      <c r="PWD3" s="9"/>
      <c r="PWE3" s="9"/>
      <c r="PWF3" s="9"/>
      <c r="PWG3" s="9"/>
      <c r="PWH3" s="9"/>
      <c r="PWI3" s="9"/>
      <c r="PWJ3" s="9"/>
      <c r="PWK3" s="9"/>
      <c r="PWL3" s="9"/>
      <c r="PWM3" s="9"/>
      <c r="PWN3" s="9"/>
      <c r="PWO3" s="9"/>
      <c r="PWP3" s="9"/>
      <c r="PWQ3" s="9"/>
      <c r="PWR3" s="9"/>
      <c r="PWS3" s="9"/>
      <c r="PWT3" s="9"/>
      <c r="PWU3" s="9"/>
      <c r="PWV3" s="9"/>
      <c r="PWW3" s="9"/>
      <c r="PWX3" s="9"/>
      <c r="PWY3" s="9"/>
      <c r="PWZ3" s="9"/>
      <c r="PXA3" s="9"/>
      <c r="PXB3" s="9"/>
      <c r="PXC3" s="9"/>
      <c r="PXD3" s="9"/>
      <c r="PXE3" s="9"/>
      <c r="PXF3" s="9"/>
      <c r="PXG3" s="9"/>
      <c r="PXH3" s="9"/>
      <c r="PXI3" s="9"/>
      <c r="PXJ3" s="9"/>
      <c r="PXK3" s="9"/>
      <c r="PXL3" s="9"/>
      <c r="PXM3" s="9"/>
      <c r="PXN3" s="9"/>
      <c r="PXO3" s="9"/>
      <c r="PXP3" s="9"/>
      <c r="PXQ3" s="9"/>
      <c r="PXR3" s="9"/>
      <c r="PXS3" s="9"/>
      <c r="PXT3" s="9"/>
      <c r="PXU3" s="9"/>
      <c r="PXV3" s="9"/>
      <c r="PXW3" s="9"/>
      <c r="PXX3" s="9"/>
      <c r="PXY3" s="9"/>
      <c r="PXZ3" s="9"/>
      <c r="PYA3" s="9"/>
      <c r="PYB3" s="9"/>
      <c r="PYC3" s="9"/>
      <c r="PYD3" s="9"/>
      <c r="PYE3" s="9"/>
      <c r="PYF3" s="9"/>
      <c r="PYG3" s="9"/>
      <c r="PYH3" s="9"/>
      <c r="PYI3" s="9"/>
      <c r="PYJ3" s="9"/>
      <c r="PYK3" s="9"/>
      <c r="PYL3" s="9"/>
      <c r="PYM3" s="9"/>
      <c r="PYN3" s="9"/>
      <c r="PYO3" s="9"/>
      <c r="PYP3" s="9"/>
      <c r="PYQ3" s="9"/>
      <c r="PYR3" s="9"/>
      <c r="PYS3" s="9"/>
      <c r="PYT3" s="9"/>
      <c r="PYU3" s="9"/>
      <c r="PYV3" s="9"/>
      <c r="PYW3" s="9"/>
      <c r="PYX3" s="9"/>
      <c r="PYY3" s="9"/>
      <c r="PYZ3" s="9"/>
      <c r="PZA3" s="9"/>
      <c r="PZB3" s="9"/>
      <c r="PZC3" s="9"/>
      <c r="PZD3" s="9"/>
      <c r="PZE3" s="9"/>
      <c r="PZF3" s="9"/>
      <c r="PZG3" s="9"/>
      <c r="PZH3" s="9"/>
      <c r="PZI3" s="9"/>
      <c r="PZJ3" s="9"/>
      <c r="PZK3" s="9"/>
      <c r="PZL3" s="9"/>
      <c r="PZM3" s="9"/>
      <c r="PZN3" s="9"/>
      <c r="PZO3" s="9"/>
      <c r="PZP3" s="9"/>
      <c r="PZQ3" s="9"/>
      <c r="PZR3" s="9"/>
      <c r="PZS3" s="9"/>
      <c r="PZT3" s="9"/>
      <c r="PZU3" s="9"/>
      <c r="PZV3" s="9"/>
      <c r="PZW3" s="9"/>
      <c r="PZX3" s="9"/>
      <c r="PZY3" s="9"/>
      <c r="PZZ3" s="9"/>
      <c r="QAA3" s="9"/>
      <c r="QAB3" s="9"/>
      <c r="QAC3" s="9"/>
      <c r="QAD3" s="9"/>
      <c r="QAE3" s="9"/>
      <c r="QAF3" s="9"/>
      <c r="QAG3" s="9"/>
      <c r="QAH3" s="9"/>
      <c r="QAI3" s="9"/>
      <c r="QAJ3" s="9"/>
      <c r="QAK3" s="9"/>
      <c r="QAL3" s="9"/>
      <c r="QAM3" s="9"/>
      <c r="QAN3" s="9"/>
      <c r="QAO3" s="9"/>
      <c r="QAP3" s="9"/>
      <c r="QAQ3" s="9"/>
      <c r="QAR3" s="9"/>
      <c r="QAS3" s="9"/>
      <c r="QAT3" s="9"/>
      <c r="QAU3" s="9"/>
      <c r="QAV3" s="9"/>
      <c r="QAW3" s="9"/>
      <c r="QAX3" s="9"/>
      <c r="QAY3" s="9"/>
      <c r="QAZ3" s="9"/>
      <c r="QBA3" s="9"/>
      <c r="QBB3" s="9"/>
      <c r="QBC3" s="9"/>
      <c r="QBD3" s="9"/>
      <c r="QBE3" s="9"/>
      <c r="QBF3" s="9"/>
      <c r="QBG3" s="9"/>
      <c r="QBH3" s="9"/>
      <c r="QBI3" s="9"/>
      <c r="QBJ3" s="9"/>
      <c r="QBK3" s="9"/>
      <c r="QBL3" s="9"/>
      <c r="QBM3" s="9"/>
      <c r="QBN3" s="9"/>
      <c r="QBO3" s="9"/>
      <c r="QBP3" s="9"/>
      <c r="QBQ3" s="9"/>
      <c r="QBR3" s="9"/>
      <c r="QBS3" s="9"/>
      <c r="QBT3" s="9"/>
      <c r="QBU3" s="9"/>
      <c r="QBV3" s="9"/>
      <c r="QBW3" s="9"/>
      <c r="QBX3" s="9"/>
      <c r="QBY3" s="9"/>
      <c r="QBZ3" s="9"/>
      <c r="QCA3" s="9"/>
      <c r="QCB3" s="9"/>
      <c r="QCC3" s="9"/>
      <c r="QCD3" s="9"/>
      <c r="QCE3" s="9"/>
      <c r="QCF3" s="9"/>
      <c r="QCG3" s="9"/>
      <c r="QCH3" s="9"/>
      <c r="QCI3" s="9"/>
      <c r="QCJ3" s="9"/>
      <c r="QCK3" s="9"/>
      <c r="QCL3" s="9"/>
      <c r="QCM3" s="9"/>
      <c r="QCN3" s="9"/>
      <c r="QCO3" s="9"/>
      <c r="QCP3" s="9"/>
      <c r="QCQ3" s="9"/>
      <c r="QCR3" s="9"/>
      <c r="QCS3" s="9"/>
      <c r="QCT3" s="9"/>
      <c r="QCU3" s="9"/>
      <c r="QCV3" s="9"/>
      <c r="QCW3" s="9"/>
      <c r="QCX3" s="9"/>
      <c r="QCY3" s="9"/>
      <c r="QCZ3" s="9"/>
      <c r="QDA3" s="9"/>
      <c r="QDB3" s="9"/>
      <c r="QDC3" s="9"/>
      <c r="QDD3" s="9"/>
      <c r="QDE3" s="9"/>
      <c r="QDF3" s="9"/>
      <c r="QDG3" s="9"/>
      <c r="QDH3" s="9"/>
      <c r="QDI3" s="9"/>
      <c r="QDJ3" s="9"/>
      <c r="QDK3" s="9"/>
      <c r="QDL3" s="9"/>
      <c r="QDM3" s="9"/>
      <c r="QDN3" s="9"/>
      <c r="QDO3" s="9"/>
      <c r="QDP3" s="9"/>
      <c r="QDQ3" s="9"/>
      <c r="QDR3" s="9"/>
      <c r="QDS3" s="9"/>
      <c r="QDT3" s="9"/>
      <c r="QDU3" s="9"/>
      <c r="QDV3" s="9"/>
      <c r="QDW3" s="9"/>
      <c r="QDX3" s="9"/>
      <c r="QDY3" s="9"/>
      <c r="QDZ3" s="9"/>
      <c r="QEA3" s="9"/>
      <c r="QEB3" s="9"/>
      <c r="QEC3" s="9"/>
      <c r="QED3" s="9"/>
      <c r="QEE3" s="9"/>
      <c r="QEF3" s="9"/>
      <c r="QEG3" s="9"/>
      <c r="QEH3" s="9"/>
      <c r="QEI3" s="9"/>
      <c r="QEJ3" s="9"/>
      <c r="QEK3" s="9"/>
      <c r="QEL3" s="9"/>
      <c r="QEM3" s="9"/>
      <c r="QEN3" s="9"/>
      <c r="QEO3" s="9"/>
      <c r="QEP3" s="9"/>
      <c r="QEQ3" s="9"/>
      <c r="QER3" s="9"/>
      <c r="QES3" s="9"/>
      <c r="QET3" s="9"/>
      <c r="QEU3" s="9"/>
      <c r="QEV3" s="9"/>
      <c r="QEW3" s="9"/>
      <c r="QEX3" s="9"/>
      <c r="QEY3" s="9"/>
      <c r="QEZ3" s="9"/>
      <c r="QFA3" s="9"/>
      <c r="QFB3" s="9"/>
      <c r="QFC3" s="9"/>
      <c r="QFD3" s="9"/>
      <c r="QFE3" s="9"/>
      <c r="QFF3" s="9"/>
      <c r="QFG3" s="9"/>
      <c r="QFH3" s="9"/>
      <c r="QFI3" s="9"/>
      <c r="QFJ3" s="9"/>
      <c r="QFK3" s="9"/>
      <c r="QFL3" s="9"/>
      <c r="QFM3" s="9"/>
      <c r="QFN3" s="9"/>
      <c r="QFO3" s="9"/>
      <c r="QFP3" s="9"/>
      <c r="QFQ3" s="9"/>
      <c r="QFR3" s="9"/>
      <c r="QFS3" s="9"/>
      <c r="QFT3" s="9"/>
      <c r="QFU3" s="9"/>
      <c r="QFV3" s="9"/>
      <c r="QFW3" s="9"/>
      <c r="QFX3" s="9"/>
      <c r="QFY3" s="9"/>
      <c r="QFZ3" s="9"/>
      <c r="QGA3" s="9"/>
      <c r="QGB3" s="9"/>
      <c r="QGC3" s="9"/>
      <c r="QGD3" s="9"/>
      <c r="QGE3" s="9"/>
      <c r="QGF3" s="9"/>
      <c r="QGG3" s="9"/>
      <c r="QGH3" s="9"/>
      <c r="QGI3" s="9"/>
      <c r="QGJ3" s="9"/>
      <c r="QGK3" s="9"/>
      <c r="QGL3" s="9"/>
      <c r="QGM3" s="9"/>
      <c r="QGN3" s="9"/>
      <c r="QGO3" s="9"/>
      <c r="QGP3" s="9"/>
      <c r="QGQ3" s="9"/>
      <c r="QGR3" s="9"/>
      <c r="QGS3" s="9"/>
      <c r="QGT3" s="9"/>
      <c r="QGU3" s="9"/>
      <c r="QGV3" s="9"/>
      <c r="QGW3" s="9"/>
      <c r="QGX3" s="9"/>
      <c r="QGY3" s="9"/>
      <c r="QGZ3" s="9"/>
      <c r="QHA3" s="9"/>
      <c r="QHB3" s="9"/>
      <c r="QHC3" s="9"/>
      <c r="QHD3" s="9"/>
      <c r="QHE3" s="9"/>
      <c r="QHF3" s="9"/>
      <c r="QHG3" s="9"/>
      <c r="QHH3" s="9"/>
      <c r="QHI3" s="9"/>
      <c r="QHJ3" s="9"/>
      <c r="QHK3" s="9"/>
      <c r="QHL3" s="9"/>
      <c r="QHM3" s="9"/>
      <c r="QHN3" s="9"/>
      <c r="QHO3" s="9"/>
      <c r="QHP3" s="9"/>
      <c r="QHQ3" s="9"/>
      <c r="QHR3" s="9"/>
      <c r="QHS3" s="9"/>
      <c r="QHT3" s="9"/>
      <c r="QHU3" s="9"/>
      <c r="QHV3" s="9"/>
      <c r="QHW3" s="9"/>
      <c r="QHX3" s="9"/>
      <c r="QHY3" s="9"/>
      <c r="QHZ3" s="9"/>
      <c r="QIA3" s="9"/>
      <c r="QIB3" s="9"/>
      <c r="QIC3" s="9"/>
      <c r="QID3" s="9"/>
      <c r="QIE3" s="9"/>
      <c r="QIF3" s="9"/>
      <c r="QIG3" s="9"/>
      <c r="QIH3" s="9"/>
      <c r="QII3" s="9"/>
      <c r="QIJ3" s="9"/>
      <c r="QIK3" s="9"/>
      <c r="QIL3" s="9"/>
      <c r="QIM3" s="9"/>
      <c r="QIN3" s="9"/>
      <c r="QIO3" s="9"/>
      <c r="QIP3" s="9"/>
      <c r="QIQ3" s="9"/>
      <c r="QIR3" s="9"/>
      <c r="QIS3" s="9"/>
      <c r="QIT3" s="9"/>
      <c r="QIU3" s="9"/>
      <c r="QIV3" s="9"/>
      <c r="QIW3" s="9"/>
      <c r="QIX3" s="9"/>
      <c r="QIY3" s="9"/>
      <c r="QIZ3" s="9"/>
      <c r="QJA3" s="9"/>
      <c r="QJB3" s="9"/>
      <c r="QJC3" s="9"/>
      <c r="QJD3" s="9"/>
      <c r="QJE3" s="9"/>
      <c r="QJF3" s="9"/>
      <c r="QJG3" s="9"/>
      <c r="QJH3" s="9"/>
      <c r="QJI3" s="9"/>
      <c r="QJJ3" s="9"/>
      <c r="QJK3" s="9"/>
      <c r="QJL3" s="9"/>
      <c r="QJM3" s="9"/>
      <c r="QJN3" s="9"/>
      <c r="QJO3" s="9"/>
      <c r="QJP3" s="9"/>
      <c r="QJQ3" s="9"/>
      <c r="QJR3" s="9"/>
      <c r="QJS3" s="9"/>
      <c r="QJT3" s="9"/>
      <c r="QJU3" s="9"/>
      <c r="QJV3" s="9"/>
      <c r="QJW3" s="9"/>
      <c r="QJX3" s="9"/>
      <c r="QJY3" s="9"/>
      <c r="QJZ3" s="9"/>
      <c r="QKA3" s="9"/>
      <c r="QKB3" s="9"/>
      <c r="QKC3" s="9"/>
      <c r="QKD3" s="9"/>
      <c r="QKE3" s="9"/>
      <c r="QKF3" s="9"/>
      <c r="QKG3" s="9"/>
      <c r="QKH3" s="9"/>
      <c r="QKI3" s="9"/>
      <c r="QKJ3" s="9"/>
      <c r="QKK3" s="9"/>
      <c r="QKL3" s="9"/>
      <c r="QKM3" s="9"/>
      <c r="QKN3" s="9"/>
      <c r="QKO3" s="9"/>
      <c r="QKP3" s="9"/>
      <c r="QKQ3" s="9"/>
      <c r="QKR3" s="9"/>
      <c r="QKS3" s="9"/>
      <c r="QKT3" s="9"/>
      <c r="QKU3" s="9"/>
      <c r="QKV3" s="9"/>
      <c r="QKW3" s="9"/>
      <c r="QKX3" s="9"/>
      <c r="QKY3" s="9"/>
      <c r="QKZ3" s="9"/>
      <c r="QLA3" s="9"/>
      <c r="QLB3" s="9"/>
      <c r="QLC3" s="9"/>
      <c r="QLD3" s="9"/>
      <c r="QLE3" s="9"/>
      <c r="QLF3" s="9"/>
      <c r="QLG3" s="9"/>
      <c r="QLH3" s="9"/>
      <c r="QLI3" s="9"/>
      <c r="QLJ3" s="9"/>
      <c r="QLK3" s="9"/>
      <c r="QLL3" s="9"/>
      <c r="QLM3" s="9"/>
      <c r="QLN3" s="9"/>
      <c r="QLO3" s="9"/>
      <c r="QLP3" s="9"/>
      <c r="QLQ3" s="9"/>
      <c r="QLR3" s="9"/>
      <c r="QLS3" s="9"/>
      <c r="QLT3" s="9"/>
      <c r="QLU3" s="9"/>
      <c r="QLV3" s="9"/>
      <c r="QLW3" s="9"/>
      <c r="QLX3" s="9"/>
      <c r="QLY3" s="9"/>
      <c r="QLZ3" s="9"/>
      <c r="QMA3" s="9"/>
      <c r="QMB3" s="9"/>
      <c r="QMC3" s="9"/>
      <c r="QMD3" s="9"/>
      <c r="QME3" s="9"/>
      <c r="QMF3" s="9"/>
      <c r="QMG3" s="9"/>
      <c r="QMH3" s="9"/>
      <c r="QMI3" s="9"/>
      <c r="QMJ3" s="9"/>
      <c r="QMK3" s="9"/>
      <c r="QML3" s="9"/>
      <c r="QMM3" s="9"/>
      <c r="QMN3" s="9"/>
      <c r="QMO3" s="9"/>
      <c r="QMP3" s="9"/>
      <c r="QMQ3" s="9"/>
      <c r="QMR3" s="9"/>
      <c r="QMS3" s="9"/>
      <c r="QMT3" s="9"/>
      <c r="QMU3" s="9"/>
      <c r="QMV3" s="9"/>
      <c r="QMW3" s="9"/>
      <c r="QMX3" s="9"/>
      <c r="QMY3" s="9"/>
      <c r="QMZ3" s="9"/>
      <c r="QNA3" s="9"/>
      <c r="QNB3" s="9"/>
      <c r="QNC3" s="9"/>
      <c r="QND3" s="9"/>
      <c r="QNE3" s="9"/>
      <c r="QNF3" s="9"/>
      <c r="QNG3" s="9"/>
      <c r="QNH3" s="9"/>
      <c r="QNI3" s="9"/>
      <c r="QNJ3" s="9"/>
      <c r="QNK3" s="9"/>
      <c r="QNL3" s="9"/>
      <c r="QNM3" s="9"/>
      <c r="QNN3" s="9"/>
      <c r="QNO3" s="9"/>
      <c r="QNP3" s="9"/>
      <c r="QNQ3" s="9"/>
      <c r="QNR3" s="9"/>
      <c r="QNS3" s="9"/>
      <c r="QNT3" s="9"/>
      <c r="QNU3" s="9"/>
      <c r="QNV3" s="9"/>
      <c r="QNW3" s="9"/>
      <c r="QNX3" s="9"/>
      <c r="QNY3" s="9"/>
      <c r="QNZ3" s="9"/>
      <c r="QOA3" s="9"/>
      <c r="QOB3" s="9"/>
      <c r="QOC3" s="9"/>
      <c r="QOD3" s="9"/>
      <c r="QOE3" s="9"/>
      <c r="QOF3" s="9"/>
      <c r="QOG3" s="9"/>
      <c r="QOH3" s="9"/>
      <c r="QOI3" s="9"/>
      <c r="QOJ3" s="9"/>
      <c r="QOK3" s="9"/>
      <c r="QOL3" s="9"/>
      <c r="QOM3" s="9"/>
      <c r="QON3" s="9"/>
      <c r="QOO3" s="9"/>
      <c r="QOP3" s="9"/>
      <c r="QOQ3" s="9"/>
      <c r="QOR3" s="9"/>
      <c r="QOS3" s="9"/>
      <c r="QOT3" s="9"/>
      <c r="QOU3" s="9"/>
      <c r="QOV3" s="9"/>
      <c r="QOW3" s="9"/>
      <c r="QOX3" s="9"/>
      <c r="QOY3" s="9"/>
      <c r="QOZ3" s="9"/>
      <c r="QPA3" s="9"/>
      <c r="QPB3" s="9"/>
      <c r="QPC3" s="9"/>
      <c r="QPD3" s="9"/>
      <c r="QPE3" s="9"/>
      <c r="QPF3" s="9"/>
      <c r="QPG3" s="9"/>
      <c r="QPH3" s="9"/>
      <c r="QPI3" s="9"/>
      <c r="QPJ3" s="9"/>
      <c r="QPK3" s="9"/>
      <c r="QPL3" s="9"/>
      <c r="QPM3" s="9"/>
      <c r="QPN3" s="9"/>
      <c r="QPO3" s="9"/>
      <c r="QPP3" s="9"/>
      <c r="QPQ3" s="9"/>
      <c r="QPR3" s="9"/>
      <c r="QPS3" s="9"/>
      <c r="QPT3" s="9"/>
      <c r="QPU3" s="9"/>
      <c r="QPV3" s="9"/>
      <c r="QPW3" s="9"/>
      <c r="QPX3" s="9"/>
      <c r="QPY3" s="9"/>
      <c r="QPZ3" s="9"/>
      <c r="QQA3" s="9"/>
      <c r="QQB3" s="9"/>
      <c r="QQC3" s="9"/>
      <c r="QQD3" s="9"/>
      <c r="QQE3" s="9"/>
      <c r="QQF3" s="9"/>
      <c r="QQG3" s="9"/>
      <c r="QQH3" s="9"/>
      <c r="QQI3" s="9"/>
      <c r="QQJ3" s="9"/>
      <c r="QQK3" s="9"/>
      <c r="QQL3" s="9"/>
      <c r="QQM3" s="9"/>
      <c r="QQN3" s="9"/>
      <c r="QQO3" s="9"/>
      <c r="QQP3" s="9"/>
      <c r="QQQ3" s="9"/>
      <c r="QQR3" s="9"/>
      <c r="QQS3" s="9"/>
      <c r="QQT3" s="9"/>
      <c r="QQU3" s="9"/>
      <c r="QQV3" s="9"/>
      <c r="QQW3" s="9"/>
      <c r="QQX3" s="9"/>
      <c r="QQY3" s="9"/>
      <c r="QQZ3" s="9"/>
      <c r="QRA3" s="9"/>
      <c r="QRB3" s="9"/>
      <c r="QRC3" s="9"/>
      <c r="QRD3" s="9"/>
      <c r="QRE3" s="9"/>
      <c r="QRF3" s="9"/>
      <c r="QRG3" s="9"/>
      <c r="QRH3" s="9"/>
      <c r="QRI3" s="9"/>
      <c r="QRJ3" s="9"/>
      <c r="QRK3" s="9"/>
      <c r="QRL3" s="9"/>
      <c r="QRM3" s="9"/>
      <c r="QRN3" s="9"/>
      <c r="QRO3" s="9"/>
      <c r="QRP3" s="9"/>
      <c r="QRQ3" s="9"/>
      <c r="QRR3" s="9"/>
      <c r="QRS3" s="9"/>
      <c r="QRT3" s="9"/>
      <c r="QRU3" s="9"/>
      <c r="QRV3" s="9"/>
      <c r="QRW3" s="9"/>
      <c r="QRX3" s="9"/>
      <c r="QRY3" s="9"/>
      <c r="QRZ3" s="9"/>
      <c r="QSA3" s="9"/>
      <c r="QSB3" s="9"/>
      <c r="QSC3" s="9"/>
      <c r="QSD3" s="9"/>
      <c r="QSE3" s="9"/>
      <c r="QSF3" s="9"/>
      <c r="QSG3" s="9"/>
      <c r="QSH3" s="9"/>
      <c r="QSI3" s="9"/>
      <c r="QSJ3" s="9"/>
      <c r="QSK3" s="9"/>
      <c r="QSL3" s="9"/>
      <c r="QSM3" s="9"/>
      <c r="QSN3" s="9"/>
      <c r="QSO3" s="9"/>
      <c r="QSP3" s="9"/>
      <c r="QSQ3" s="9"/>
      <c r="QSR3" s="9"/>
      <c r="QSS3" s="9"/>
      <c r="QST3" s="9"/>
      <c r="QSU3" s="9"/>
      <c r="QSV3" s="9"/>
      <c r="QSW3" s="9"/>
      <c r="QSX3" s="9"/>
      <c r="QSY3" s="9"/>
      <c r="QSZ3" s="9"/>
      <c r="QTA3" s="9"/>
      <c r="QTB3" s="9"/>
      <c r="QTC3" s="9"/>
      <c r="QTD3" s="9"/>
      <c r="QTE3" s="9"/>
      <c r="QTF3" s="9"/>
      <c r="QTG3" s="9"/>
      <c r="QTH3" s="9"/>
      <c r="QTI3" s="9"/>
      <c r="QTJ3" s="9"/>
      <c r="QTK3" s="9"/>
      <c r="QTL3" s="9"/>
      <c r="QTM3" s="9"/>
      <c r="QTN3" s="9"/>
      <c r="QTO3" s="9"/>
      <c r="QTP3" s="9"/>
      <c r="QTQ3" s="9"/>
      <c r="QTR3" s="9"/>
      <c r="QTS3" s="9"/>
      <c r="QTT3" s="9"/>
      <c r="QTU3" s="9"/>
      <c r="QTV3" s="9"/>
      <c r="QTW3" s="9"/>
      <c r="QTX3" s="9"/>
      <c r="QTY3" s="9"/>
      <c r="QTZ3" s="9"/>
      <c r="QUA3" s="9"/>
      <c r="QUB3" s="9"/>
      <c r="QUC3" s="9"/>
      <c r="QUD3" s="9"/>
      <c r="QUE3" s="9"/>
      <c r="QUF3" s="9"/>
      <c r="QUG3" s="9"/>
      <c r="QUH3" s="9"/>
      <c r="QUI3" s="9"/>
      <c r="QUJ3" s="9"/>
      <c r="QUK3" s="9"/>
      <c r="QUL3" s="9"/>
      <c r="QUM3" s="9"/>
      <c r="QUN3" s="9"/>
      <c r="QUO3" s="9"/>
      <c r="QUP3" s="9"/>
      <c r="QUQ3" s="9"/>
      <c r="QUR3" s="9"/>
      <c r="QUS3" s="9"/>
      <c r="QUT3" s="9"/>
      <c r="QUU3" s="9"/>
      <c r="QUV3" s="9"/>
      <c r="QUW3" s="9"/>
      <c r="QUX3" s="9"/>
      <c r="QUY3" s="9"/>
      <c r="QUZ3" s="9"/>
      <c r="QVA3" s="9"/>
      <c r="QVB3" s="9"/>
      <c r="QVC3" s="9"/>
      <c r="QVD3" s="9"/>
      <c r="QVE3" s="9"/>
      <c r="QVF3" s="9"/>
      <c r="QVG3" s="9"/>
      <c r="QVH3" s="9"/>
      <c r="QVI3" s="9"/>
      <c r="QVJ3" s="9"/>
      <c r="QVK3" s="9"/>
      <c r="QVL3" s="9"/>
      <c r="QVM3" s="9"/>
      <c r="QVN3" s="9"/>
      <c r="QVO3" s="9"/>
      <c r="QVP3" s="9"/>
      <c r="QVQ3" s="9"/>
      <c r="QVR3" s="9"/>
      <c r="QVS3" s="9"/>
      <c r="QVT3" s="9"/>
      <c r="QVU3" s="9"/>
      <c r="QVV3" s="9"/>
      <c r="QVW3" s="9"/>
      <c r="QVX3" s="9"/>
      <c r="QVY3" s="9"/>
      <c r="QVZ3" s="9"/>
      <c r="QWA3" s="9"/>
      <c r="QWB3" s="9"/>
      <c r="QWC3" s="9"/>
      <c r="QWD3" s="9"/>
      <c r="QWE3" s="9"/>
      <c r="QWF3" s="9"/>
      <c r="QWG3" s="9"/>
      <c r="QWH3" s="9"/>
      <c r="QWI3" s="9"/>
      <c r="QWJ3" s="9"/>
      <c r="QWK3" s="9"/>
      <c r="QWL3" s="9"/>
      <c r="QWM3" s="9"/>
      <c r="QWN3" s="9"/>
      <c r="QWO3" s="9"/>
      <c r="QWP3" s="9"/>
      <c r="QWQ3" s="9"/>
      <c r="QWR3" s="9"/>
      <c r="QWS3" s="9"/>
      <c r="QWT3" s="9"/>
      <c r="QWU3" s="9"/>
      <c r="QWV3" s="9"/>
      <c r="QWW3" s="9"/>
      <c r="QWX3" s="9"/>
      <c r="QWY3" s="9"/>
      <c r="QWZ3" s="9"/>
      <c r="QXA3" s="9"/>
      <c r="QXB3" s="9"/>
      <c r="QXC3" s="9"/>
      <c r="QXD3" s="9"/>
      <c r="QXE3" s="9"/>
      <c r="QXF3" s="9"/>
      <c r="QXG3" s="9"/>
      <c r="QXH3" s="9"/>
      <c r="QXI3" s="9"/>
      <c r="QXJ3" s="9"/>
      <c r="QXK3" s="9"/>
      <c r="QXL3" s="9"/>
      <c r="QXM3" s="9"/>
      <c r="QXN3" s="9"/>
      <c r="QXO3" s="9"/>
      <c r="QXP3" s="9"/>
      <c r="QXQ3" s="9"/>
      <c r="QXR3" s="9"/>
      <c r="QXS3" s="9"/>
      <c r="QXT3" s="9"/>
      <c r="QXU3" s="9"/>
      <c r="QXV3" s="9"/>
      <c r="QXW3" s="9"/>
      <c r="QXX3" s="9"/>
      <c r="QXY3" s="9"/>
      <c r="QXZ3" s="9"/>
      <c r="QYA3" s="9"/>
      <c r="QYB3" s="9"/>
      <c r="QYC3" s="9"/>
      <c r="QYD3" s="9"/>
      <c r="QYE3" s="9"/>
      <c r="QYF3" s="9"/>
      <c r="QYG3" s="9"/>
      <c r="QYH3" s="9"/>
      <c r="QYI3" s="9"/>
      <c r="QYJ3" s="9"/>
      <c r="QYK3" s="9"/>
      <c r="QYL3" s="9"/>
      <c r="QYM3" s="9"/>
      <c r="QYN3" s="9"/>
      <c r="QYO3" s="9"/>
      <c r="QYP3" s="9"/>
      <c r="QYQ3" s="9"/>
      <c r="QYR3" s="9"/>
      <c r="QYS3" s="9"/>
      <c r="QYT3" s="9"/>
      <c r="QYU3" s="9"/>
      <c r="QYV3" s="9"/>
      <c r="QYW3" s="9"/>
      <c r="QYX3" s="9"/>
      <c r="QYY3" s="9"/>
      <c r="QYZ3" s="9"/>
      <c r="QZA3" s="9"/>
      <c r="QZB3" s="9"/>
      <c r="QZC3" s="9"/>
      <c r="QZD3" s="9"/>
      <c r="QZE3" s="9"/>
      <c r="QZF3" s="9"/>
      <c r="QZG3" s="9"/>
      <c r="QZH3" s="9"/>
      <c r="QZI3" s="9"/>
      <c r="QZJ3" s="9"/>
      <c r="QZK3" s="9"/>
      <c r="QZL3" s="9"/>
      <c r="QZM3" s="9"/>
      <c r="QZN3" s="9"/>
      <c r="QZO3" s="9"/>
      <c r="QZP3" s="9"/>
      <c r="QZQ3" s="9"/>
      <c r="QZR3" s="9"/>
      <c r="QZS3" s="9"/>
      <c r="QZT3" s="9"/>
      <c r="QZU3" s="9"/>
      <c r="QZV3" s="9"/>
      <c r="QZW3" s="9"/>
      <c r="QZX3" s="9"/>
      <c r="QZY3" s="9"/>
      <c r="QZZ3" s="9"/>
      <c r="RAA3" s="9"/>
      <c r="RAB3" s="9"/>
      <c r="RAC3" s="9"/>
      <c r="RAD3" s="9"/>
      <c r="RAE3" s="9"/>
      <c r="RAF3" s="9"/>
      <c r="RAG3" s="9"/>
      <c r="RAH3" s="9"/>
      <c r="RAI3" s="9"/>
      <c r="RAJ3" s="9"/>
      <c r="RAK3" s="9"/>
      <c r="RAL3" s="9"/>
      <c r="RAM3" s="9"/>
      <c r="RAN3" s="9"/>
      <c r="RAO3" s="9"/>
      <c r="RAP3" s="9"/>
      <c r="RAQ3" s="9"/>
      <c r="RAR3" s="9"/>
      <c r="RAS3" s="9"/>
      <c r="RAT3" s="9"/>
      <c r="RAU3" s="9"/>
      <c r="RAV3" s="9"/>
      <c r="RAW3" s="9"/>
      <c r="RAX3" s="9"/>
      <c r="RAY3" s="9"/>
      <c r="RAZ3" s="9"/>
      <c r="RBA3" s="9"/>
      <c r="RBB3" s="9"/>
      <c r="RBC3" s="9"/>
      <c r="RBD3" s="9"/>
      <c r="RBE3" s="9"/>
      <c r="RBF3" s="9"/>
      <c r="RBG3" s="9"/>
      <c r="RBH3" s="9"/>
      <c r="RBI3" s="9"/>
      <c r="RBJ3" s="9"/>
      <c r="RBK3" s="9"/>
      <c r="RBL3" s="9"/>
      <c r="RBM3" s="9"/>
      <c r="RBN3" s="9"/>
      <c r="RBO3" s="9"/>
      <c r="RBP3" s="9"/>
      <c r="RBQ3" s="9"/>
      <c r="RBR3" s="9"/>
      <c r="RBS3" s="9"/>
      <c r="RBT3" s="9"/>
      <c r="RBU3" s="9"/>
      <c r="RBV3" s="9"/>
      <c r="RBW3" s="9"/>
      <c r="RBX3" s="9"/>
      <c r="RBY3" s="9"/>
      <c r="RBZ3" s="9"/>
      <c r="RCA3" s="9"/>
      <c r="RCB3" s="9"/>
      <c r="RCC3" s="9"/>
      <c r="RCD3" s="9"/>
      <c r="RCE3" s="9"/>
      <c r="RCF3" s="9"/>
      <c r="RCG3" s="9"/>
      <c r="RCH3" s="9"/>
      <c r="RCI3" s="9"/>
      <c r="RCJ3" s="9"/>
      <c r="RCK3" s="9"/>
      <c r="RCL3" s="9"/>
      <c r="RCM3" s="9"/>
      <c r="RCN3" s="9"/>
      <c r="RCO3" s="9"/>
      <c r="RCP3" s="9"/>
      <c r="RCQ3" s="9"/>
      <c r="RCR3" s="9"/>
      <c r="RCS3" s="9"/>
      <c r="RCT3" s="9"/>
      <c r="RCU3" s="9"/>
      <c r="RCV3" s="9"/>
      <c r="RCW3" s="9"/>
      <c r="RCX3" s="9"/>
      <c r="RCY3" s="9"/>
      <c r="RCZ3" s="9"/>
      <c r="RDA3" s="9"/>
      <c r="RDB3" s="9"/>
      <c r="RDC3" s="9"/>
      <c r="RDD3" s="9"/>
      <c r="RDE3" s="9"/>
      <c r="RDF3" s="9"/>
      <c r="RDG3" s="9"/>
      <c r="RDH3" s="9"/>
      <c r="RDI3" s="9"/>
      <c r="RDJ3" s="9"/>
      <c r="RDK3" s="9"/>
      <c r="RDL3" s="9"/>
      <c r="RDM3" s="9"/>
      <c r="RDN3" s="9"/>
      <c r="RDO3" s="9"/>
      <c r="RDP3" s="9"/>
      <c r="RDQ3" s="9"/>
      <c r="RDR3" s="9"/>
      <c r="RDS3" s="9"/>
      <c r="RDT3" s="9"/>
      <c r="RDU3" s="9"/>
      <c r="RDV3" s="9"/>
      <c r="RDW3" s="9"/>
      <c r="RDX3" s="9"/>
      <c r="RDY3" s="9"/>
      <c r="RDZ3" s="9"/>
      <c r="REA3" s="9"/>
      <c r="REB3" s="9"/>
      <c r="REC3" s="9"/>
      <c r="RED3" s="9"/>
      <c r="REE3" s="9"/>
      <c r="REF3" s="9"/>
      <c r="REG3" s="9"/>
      <c r="REH3" s="9"/>
      <c r="REI3" s="9"/>
      <c r="REJ3" s="9"/>
      <c r="REK3" s="9"/>
      <c r="REL3" s="9"/>
      <c r="REM3" s="9"/>
      <c r="REN3" s="9"/>
      <c r="REO3" s="9"/>
      <c r="REP3" s="9"/>
      <c r="REQ3" s="9"/>
      <c r="RER3" s="9"/>
      <c r="RES3" s="9"/>
      <c r="RET3" s="9"/>
      <c r="REU3" s="9"/>
      <c r="REV3" s="9"/>
      <c r="REW3" s="9"/>
      <c r="REX3" s="9"/>
      <c r="REY3" s="9"/>
      <c r="REZ3" s="9"/>
      <c r="RFA3" s="9"/>
      <c r="RFB3" s="9"/>
      <c r="RFC3" s="9"/>
      <c r="RFD3" s="9"/>
      <c r="RFE3" s="9"/>
      <c r="RFF3" s="9"/>
      <c r="RFG3" s="9"/>
      <c r="RFH3" s="9"/>
      <c r="RFI3" s="9"/>
      <c r="RFJ3" s="9"/>
      <c r="RFK3" s="9"/>
      <c r="RFL3" s="9"/>
      <c r="RFM3" s="9"/>
      <c r="RFN3" s="9"/>
      <c r="RFO3" s="9"/>
      <c r="RFP3" s="9"/>
      <c r="RFQ3" s="9"/>
      <c r="RFR3" s="9"/>
      <c r="RFS3" s="9"/>
      <c r="RFT3" s="9"/>
      <c r="RFU3" s="9"/>
      <c r="RFV3" s="9"/>
      <c r="RFW3" s="9"/>
      <c r="RFX3" s="9"/>
      <c r="RFY3" s="9"/>
      <c r="RFZ3" s="9"/>
      <c r="RGA3" s="9"/>
      <c r="RGB3" s="9"/>
      <c r="RGC3" s="9"/>
      <c r="RGD3" s="9"/>
      <c r="RGE3" s="9"/>
      <c r="RGF3" s="9"/>
      <c r="RGG3" s="9"/>
      <c r="RGH3" s="9"/>
      <c r="RGI3" s="9"/>
      <c r="RGJ3" s="9"/>
      <c r="RGK3" s="9"/>
      <c r="RGL3" s="9"/>
      <c r="RGM3" s="9"/>
      <c r="RGN3" s="9"/>
      <c r="RGO3" s="9"/>
      <c r="RGP3" s="9"/>
      <c r="RGQ3" s="9"/>
      <c r="RGR3" s="9"/>
      <c r="RGS3" s="9"/>
      <c r="RGT3" s="9"/>
      <c r="RGU3" s="9"/>
      <c r="RGV3" s="9"/>
      <c r="RGW3" s="9"/>
      <c r="RGX3" s="9"/>
      <c r="RGY3" s="9"/>
      <c r="RGZ3" s="9"/>
      <c r="RHA3" s="9"/>
      <c r="RHB3" s="9"/>
      <c r="RHC3" s="9"/>
      <c r="RHD3" s="9"/>
      <c r="RHE3" s="9"/>
      <c r="RHF3" s="9"/>
      <c r="RHG3" s="9"/>
      <c r="RHH3" s="9"/>
      <c r="RHI3" s="9"/>
      <c r="RHJ3" s="9"/>
      <c r="RHK3" s="9"/>
      <c r="RHL3" s="9"/>
      <c r="RHM3" s="9"/>
      <c r="RHN3" s="9"/>
      <c r="RHO3" s="9"/>
      <c r="RHP3" s="9"/>
      <c r="RHQ3" s="9"/>
      <c r="RHR3" s="9"/>
      <c r="RHS3" s="9"/>
      <c r="RHT3" s="9"/>
      <c r="RHU3" s="9"/>
      <c r="RHV3" s="9"/>
      <c r="RHW3" s="9"/>
      <c r="RHX3" s="9"/>
      <c r="RHY3" s="9"/>
      <c r="RHZ3" s="9"/>
      <c r="RIA3" s="9"/>
      <c r="RIB3" s="9"/>
      <c r="RIC3" s="9"/>
      <c r="RID3" s="9"/>
      <c r="RIE3" s="9"/>
      <c r="RIF3" s="9"/>
      <c r="RIG3" s="9"/>
      <c r="RIH3" s="9"/>
      <c r="RII3" s="9"/>
      <c r="RIJ3" s="9"/>
      <c r="RIK3" s="9"/>
      <c r="RIL3" s="9"/>
      <c r="RIM3" s="9"/>
      <c r="RIN3" s="9"/>
      <c r="RIO3" s="9"/>
      <c r="RIP3" s="9"/>
      <c r="RIQ3" s="9"/>
      <c r="RIR3" s="9"/>
      <c r="RIS3" s="9"/>
      <c r="RIT3" s="9"/>
      <c r="RIU3" s="9"/>
      <c r="RIV3" s="9"/>
      <c r="RIW3" s="9"/>
      <c r="RIX3" s="9"/>
      <c r="RIY3" s="9"/>
      <c r="RIZ3" s="9"/>
      <c r="RJA3" s="9"/>
      <c r="RJB3" s="9"/>
      <c r="RJC3" s="9"/>
      <c r="RJD3" s="9"/>
      <c r="RJE3" s="9"/>
      <c r="RJF3" s="9"/>
      <c r="RJG3" s="9"/>
      <c r="RJH3" s="9"/>
      <c r="RJI3" s="9"/>
      <c r="RJJ3" s="9"/>
      <c r="RJK3" s="9"/>
      <c r="RJL3" s="9"/>
      <c r="RJM3" s="9"/>
      <c r="RJN3" s="9"/>
      <c r="RJO3" s="9"/>
      <c r="RJP3" s="9"/>
      <c r="RJQ3" s="9"/>
      <c r="RJR3" s="9"/>
      <c r="RJS3" s="9"/>
      <c r="RJT3" s="9"/>
      <c r="RJU3" s="9"/>
      <c r="RJV3" s="9"/>
      <c r="RJW3" s="9"/>
      <c r="RJX3" s="9"/>
      <c r="RJY3" s="9"/>
      <c r="RJZ3" s="9"/>
      <c r="RKA3" s="9"/>
      <c r="RKB3" s="9"/>
      <c r="RKC3" s="9"/>
      <c r="RKD3" s="9"/>
      <c r="RKE3" s="9"/>
      <c r="RKF3" s="9"/>
      <c r="RKG3" s="9"/>
      <c r="RKH3" s="9"/>
      <c r="RKI3" s="9"/>
      <c r="RKJ3" s="9"/>
      <c r="RKK3" s="9"/>
      <c r="RKL3" s="9"/>
      <c r="RKM3" s="9"/>
      <c r="RKN3" s="9"/>
      <c r="RKO3" s="9"/>
      <c r="RKP3" s="9"/>
      <c r="RKQ3" s="9"/>
      <c r="RKR3" s="9"/>
      <c r="RKS3" s="9"/>
      <c r="RKT3" s="9"/>
      <c r="RKU3" s="9"/>
      <c r="RKV3" s="9"/>
      <c r="RKW3" s="9"/>
      <c r="RKX3" s="9"/>
      <c r="RKY3" s="9"/>
      <c r="RKZ3" s="9"/>
      <c r="RLA3" s="9"/>
      <c r="RLB3" s="9"/>
      <c r="RLC3" s="9"/>
      <c r="RLD3" s="9"/>
      <c r="RLE3" s="9"/>
      <c r="RLF3" s="9"/>
      <c r="RLG3" s="9"/>
      <c r="RLH3" s="9"/>
      <c r="RLI3" s="9"/>
      <c r="RLJ3" s="9"/>
      <c r="RLK3" s="9"/>
      <c r="RLL3" s="9"/>
      <c r="RLM3" s="9"/>
      <c r="RLN3" s="9"/>
      <c r="RLO3" s="9"/>
      <c r="RLP3" s="9"/>
      <c r="RLQ3" s="9"/>
      <c r="RLR3" s="9"/>
      <c r="RLS3" s="9"/>
      <c r="RLT3" s="9"/>
      <c r="RLU3" s="9"/>
      <c r="RLV3" s="9"/>
      <c r="RLW3" s="9"/>
      <c r="RLX3" s="9"/>
      <c r="RLY3" s="9"/>
      <c r="RLZ3" s="9"/>
      <c r="RMA3" s="9"/>
      <c r="RMB3" s="9"/>
      <c r="RMC3" s="9"/>
      <c r="RMD3" s="9"/>
      <c r="RME3" s="9"/>
      <c r="RMF3" s="9"/>
      <c r="RMG3" s="9"/>
      <c r="RMH3" s="9"/>
      <c r="RMI3" s="9"/>
      <c r="RMJ3" s="9"/>
      <c r="RMK3" s="9"/>
      <c r="RML3" s="9"/>
      <c r="RMM3" s="9"/>
      <c r="RMN3" s="9"/>
      <c r="RMO3" s="9"/>
      <c r="RMP3" s="9"/>
      <c r="RMQ3" s="9"/>
      <c r="RMR3" s="9"/>
      <c r="RMS3" s="9"/>
      <c r="RMT3" s="9"/>
      <c r="RMU3" s="9"/>
      <c r="RMV3" s="9"/>
      <c r="RMW3" s="9"/>
      <c r="RMX3" s="9"/>
      <c r="RMY3" s="9"/>
      <c r="RMZ3" s="9"/>
      <c r="RNA3" s="9"/>
      <c r="RNB3" s="9"/>
      <c r="RNC3" s="9"/>
      <c r="RND3" s="9"/>
      <c r="RNE3" s="9"/>
      <c r="RNF3" s="9"/>
      <c r="RNG3" s="9"/>
      <c r="RNH3" s="9"/>
      <c r="RNI3" s="9"/>
      <c r="RNJ3" s="9"/>
      <c r="RNK3" s="9"/>
      <c r="RNL3" s="9"/>
      <c r="RNM3" s="9"/>
      <c r="RNN3" s="9"/>
      <c r="RNO3" s="9"/>
      <c r="RNP3" s="9"/>
      <c r="RNQ3" s="9"/>
      <c r="RNR3" s="9"/>
      <c r="RNS3" s="9"/>
      <c r="RNT3" s="9"/>
      <c r="RNU3" s="9"/>
      <c r="RNV3" s="9"/>
      <c r="RNW3" s="9"/>
      <c r="RNX3" s="9"/>
      <c r="RNY3" s="9"/>
      <c r="RNZ3" s="9"/>
      <c r="ROA3" s="9"/>
      <c r="ROB3" s="9"/>
      <c r="ROC3" s="9"/>
      <c r="ROD3" s="9"/>
      <c r="ROE3" s="9"/>
      <c r="ROF3" s="9"/>
      <c r="ROG3" s="9"/>
      <c r="ROH3" s="9"/>
      <c r="ROI3" s="9"/>
      <c r="ROJ3" s="9"/>
      <c r="ROK3" s="9"/>
      <c r="ROL3" s="9"/>
      <c r="ROM3" s="9"/>
      <c r="RON3" s="9"/>
      <c r="ROO3" s="9"/>
      <c r="ROP3" s="9"/>
      <c r="ROQ3" s="9"/>
      <c r="ROR3" s="9"/>
      <c r="ROS3" s="9"/>
      <c r="ROT3" s="9"/>
      <c r="ROU3" s="9"/>
      <c r="ROV3" s="9"/>
      <c r="ROW3" s="9"/>
      <c r="ROX3" s="9"/>
      <c r="ROY3" s="9"/>
      <c r="ROZ3" s="9"/>
      <c r="RPA3" s="9"/>
      <c r="RPB3" s="9"/>
      <c r="RPC3" s="9"/>
      <c r="RPD3" s="9"/>
      <c r="RPE3" s="9"/>
      <c r="RPF3" s="9"/>
      <c r="RPG3" s="9"/>
      <c r="RPH3" s="9"/>
      <c r="RPI3" s="9"/>
      <c r="RPJ3" s="9"/>
      <c r="RPK3" s="9"/>
      <c r="RPL3" s="9"/>
      <c r="RPM3" s="9"/>
      <c r="RPN3" s="9"/>
      <c r="RPO3" s="9"/>
      <c r="RPP3" s="9"/>
      <c r="RPQ3" s="9"/>
      <c r="RPR3" s="9"/>
      <c r="RPS3" s="9"/>
      <c r="RPT3" s="9"/>
      <c r="RPU3" s="9"/>
      <c r="RPV3" s="9"/>
      <c r="RPW3" s="9"/>
      <c r="RPX3" s="9"/>
      <c r="RPY3" s="9"/>
      <c r="RPZ3" s="9"/>
      <c r="RQA3" s="9"/>
      <c r="RQB3" s="9"/>
      <c r="RQC3" s="9"/>
      <c r="RQD3" s="9"/>
      <c r="RQE3" s="9"/>
      <c r="RQF3" s="9"/>
      <c r="RQG3" s="9"/>
      <c r="RQH3" s="9"/>
      <c r="RQI3" s="9"/>
      <c r="RQJ3" s="9"/>
      <c r="RQK3" s="9"/>
      <c r="RQL3" s="9"/>
      <c r="RQM3" s="9"/>
      <c r="RQN3" s="9"/>
      <c r="RQO3" s="9"/>
      <c r="RQP3" s="9"/>
      <c r="RQQ3" s="9"/>
      <c r="RQR3" s="9"/>
      <c r="RQS3" s="9"/>
      <c r="RQT3" s="9"/>
      <c r="RQU3" s="9"/>
      <c r="RQV3" s="9"/>
      <c r="RQW3" s="9"/>
      <c r="RQX3" s="9"/>
      <c r="RQY3" s="9"/>
      <c r="RQZ3" s="9"/>
      <c r="RRA3" s="9"/>
      <c r="RRB3" s="9"/>
      <c r="RRC3" s="9"/>
      <c r="RRD3" s="9"/>
      <c r="RRE3" s="9"/>
      <c r="RRF3" s="9"/>
      <c r="RRG3" s="9"/>
      <c r="RRH3" s="9"/>
      <c r="RRI3" s="9"/>
      <c r="RRJ3" s="9"/>
      <c r="RRK3" s="9"/>
      <c r="RRL3" s="9"/>
      <c r="RRM3" s="9"/>
      <c r="RRN3" s="9"/>
      <c r="RRO3" s="9"/>
      <c r="RRP3" s="9"/>
      <c r="RRQ3" s="9"/>
      <c r="RRR3" s="9"/>
      <c r="RRS3" s="9"/>
      <c r="RRT3" s="9"/>
      <c r="RRU3" s="9"/>
      <c r="RRV3" s="9"/>
      <c r="RRW3" s="9"/>
      <c r="RRX3" s="9"/>
      <c r="RRY3" s="9"/>
      <c r="RRZ3" s="9"/>
      <c r="RSA3" s="9"/>
      <c r="RSB3" s="9"/>
      <c r="RSC3" s="9"/>
      <c r="RSD3" s="9"/>
      <c r="RSE3" s="9"/>
      <c r="RSF3" s="9"/>
      <c r="RSG3" s="9"/>
      <c r="RSH3" s="9"/>
      <c r="RSI3" s="9"/>
      <c r="RSJ3" s="9"/>
      <c r="RSK3" s="9"/>
      <c r="RSL3" s="9"/>
      <c r="RSM3" s="9"/>
      <c r="RSN3" s="9"/>
      <c r="RSO3" s="9"/>
      <c r="RSP3" s="9"/>
      <c r="RSQ3" s="9"/>
      <c r="RSR3" s="9"/>
      <c r="RSS3" s="9"/>
      <c r="RST3" s="9"/>
      <c r="RSU3" s="9"/>
      <c r="RSV3" s="9"/>
      <c r="RSW3" s="9"/>
      <c r="RSX3" s="9"/>
      <c r="RSY3" s="9"/>
      <c r="RSZ3" s="9"/>
      <c r="RTA3" s="9"/>
      <c r="RTB3" s="9"/>
      <c r="RTC3" s="9"/>
      <c r="RTD3" s="9"/>
      <c r="RTE3" s="9"/>
      <c r="RTF3" s="9"/>
      <c r="RTG3" s="9"/>
      <c r="RTH3" s="9"/>
      <c r="RTI3" s="9"/>
      <c r="RTJ3" s="9"/>
      <c r="RTK3" s="9"/>
      <c r="RTL3" s="9"/>
      <c r="RTM3" s="9"/>
      <c r="RTN3" s="9"/>
      <c r="RTO3" s="9"/>
      <c r="RTP3" s="9"/>
      <c r="RTQ3" s="9"/>
      <c r="RTR3" s="9"/>
      <c r="RTS3" s="9"/>
      <c r="RTT3" s="9"/>
      <c r="RTU3" s="9"/>
      <c r="RTV3" s="9"/>
      <c r="RTW3" s="9"/>
      <c r="RTX3" s="9"/>
      <c r="RTY3" s="9"/>
      <c r="RTZ3" s="9"/>
      <c r="RUA3" s="9"/>
      <c r="RUB3" s="9"/>
      <c r="RUC3" s="9"/>
      <c r="RUD3" s="9"/>
      <c r="RUE3" s="9"/>
      <c r="RUF3" s="9"/>
      <c r="RUG3" s="9"/>
      <c r="RUH3" s="9"/>
      <c r="RUI3" s="9"/>
      <c r="RUJ3" s="9"/>
      <c r="RUK3" s="9"/>
      <c r="RUL3" s="9"/>
      <c r="RUM3" s="9"/>
      <c r="RUN3" s="9"/>
      <c r="RUO3" s="9"/>
      <c r="RUP3" s="9"/>
      <c r="RUQ3" s="9"/>
      <c r="RUR3" s="9"/>
      <c r="RUS3" s="9"/>
      <c r="RUT3" s="9"/>
      <c r="RUU3" s="9"/>
      <c r="RUV3" s="9"/>
      <c r="RUW3" s="9"/>
      <c r="RUX3" s="9"/>
      <c r="RUY3" s="9"/>
      <c r="RUZ3" s="9"/>
      <c r="RVA3" s="9"/>
      <c r="RVB3" s="9"/>
      <c r="RVC3" s="9"/>
      <c r="RVD3" s="9"/>
      <c r="RVE3" s="9"/>
      <c r="RVF3" s="9"/>
      <c r="RVG3" s="9"/>
      <c r="RVH3" s="9"/>
      <c r="RVI3" s="9"/>
      <c r="RVJ3" s="9"/>
      <c r="RVK3" s="9"/>
      <c r="RVL3" s="9"/>
      <c r="RVM3" s="9"/>
      <c r="RVN3" s="9"/>
      <c r="RVO3" s="9"/>
      <c r="RVP3" s="9"/>
      <c r="RVQ3" s="9"/>
      <c r="RVR3" s="9"/>
      <c r="RVS3" s="9"/>
      <c r="RVT3" s="9"/>
      <c r="RVU3" s="9"/>
      <c r="RVV3" s="9"/>
      <c r="RVW3" s="9"/>
      <c r="RVX3" s="9"/>
      <c r="RVY3" s="9"/>
      <c r="RVZ3" s="9"/>
      <c r="RWA3" s="9"/>
      <c r="RWB3" s="9"/>
      <c r="RWC3" s="9"/>
      <c r="RWD3" s="9"/>
      <c r="RWE3" s="9"/>
      <c r="RWF3" s="9"/>
      <c r="RWG3" s="9"/>
      <c r="RWH3" s="9"/>
      <c r="RWI3" s="9"/>
      <c r="RWJ3" s="9"/>
      <c r="RWK3" s="9"/>
      <c r="RWL3" s="9"/>
      <c r="RWM3" s="9"/>
      <c r="RWN3" s="9"/>
      <c r="RWO3" s="9"/>
      <c r="RWP3" s="9"/>
      <c r="RWQ3" s="9"/>
      <c r="RWR3" s="9"/>
      <c r="RWS3" s="9"/>
      <c r="RWT3" s="9"/>
      <c r="RWU3" s="9"/>
      <c r="RWV3" s="9"/>
      <c r="RWW3" s="9"/>
      <c r="RWX3" s="9"/>
      <c r="RWY3" s="9"/>
      <c r="RWZ3" s="9"/>
      <c r="RXA3" s="9"/>
      <c r="RXB3" s="9"/>
      <c r="RXC3" s="9"/>
      <c r="RXD3" s="9"/>
      <c r="RXE3" s="9"/>
      <c r="RXF3" s="9"/>
      <c r="RXG3" s="9"/>
      <c r="RXH3" s="9"/>
      <c r="RXI3" s="9"/>
      <c r="RXJ3" s="9"/>
      <c r="RXK3" s="9"/>
      <c r="RXL3" s="9"/>
      <c r="RXM3" s="9"/>
      <c r="RXN3" s="9"/>
      <c r="RXO3" s="9"/>
      <c r="RXP3" s="9"/>
      <c r="RXQ3" s="9"/>
      <c r="RXR3" s="9"/>
      <c r="RXS3" s="9"/>
      <c r="RXT3" s="9"/>
      <c r="RXU3" s="9"/>
      <c r="RXV3" s="9"/>
      <c r="RXW3" s="9"/>
      <c r="RXX3" s="9"/>
      <c r="RXY3" s="9"/>
      <c r="RXZ3" s="9"/>
      <c r="RYA3" s="9"/>
      <c r="RYB3" s="9"/>
      <c r="RYC3" s="9"/>
      <c r="RYD3" s="9"/>
      <c r="RYE3" s="9"/>
      <c r="RYF3" s="9"/>
      <c r="RYG3" s="9"/>
      <c r="RYH3" s="9"/>
      <c r="RYI3" s="9"/>
      <c r="RYJ3" s="9"/>
      <c r="RYK3" s="9"/>
      <c r="RYL3" s="9"/>
      <c r="RYM3" s="9"/>
      <c r="RYN3" s="9"/>
      <c r="RYO3" s="9"/>
      <c r="RYP3" s="9"/>
      <c r="RYQ3" s="9"/>
      <c r="RYR3" s="9"/>
      <c r="RYS3" s="9"/>
      <c r="RYT3" s="9"/>
      <c r="RYU3" s="9"/>
      <c r="RYV3" s="9"/>
      <c r="RYW3" s="9"/>
      <c r="RYX3" s="9"/>
      <c r="RYY3" s="9"/>
      <c r="RYZ3" s="9"/>
      <c r="RZA3" s="9"/>
      <c r="RZB3" s="9"/>
      <c r="RZC3" s="9"/>
      <c r="RZD3" s="9"/>
      <c r="RZE3" s="9"/>
      <c r="RZF3" s="9"/>
      <c r="RZG3" s="9"/>
      <c r="RZH3" s="9"/>
      <c r="RZI3" s="9"/>
      <c r="RZJ3" s="9"/>
      <c r="RZK3" s="9"/>
      <c r="RZL3" s="9"/>
      <c r="RZM3" s="9"/>
      <c r="RZN3" s="9"/>
      <c r="RZO3" s="9"/>
      <c r="RZP3" s="9"/>
      <c r="RZQ3" s="9"/>
      <c r="RZR3" s="9"/>
      <c r="RZS3" s="9"/>
      <c r="RZT3" s="9"/>
      <c r="RZU3" s="9"/>
      <c r="RZV3" s="9"/>
      <c r="RZW3" s="9"/>
      <c r="RZX3" s="9"/>
      <c r="RZY3" s="9"/>
      <c r="RZZ3" s="9"/>
      <c r="SAA3" s="9"/>
      <c r="SAB3" s="9"/>
      <c r="SAC3" s="9"/>
      <c r="SAD3" s="9"/>
      <c r="SAE3" s="9"/>
      <c r="SAF3" s="9"/>
      <c r="SAG3" s="9"/>
      <c r="SAH3" s="9"/>
      <c r="SAI3" s="9"/>
      <c r="SAJ3" s="9"/>
      <c r="SAK3" s="9"/>
      <c r="SAL3" s="9"/>
      <c r="SAM3" s="9"/>
      <c r="SAN3" s="9"/>
      <c r="SAO3" s="9"/>
      <c r="SAP3" s="9"/>
      <c r="SAQ3" s="9"/>
      <c r="SAR3" s="9"/>
      <c r="SAS3" s="9"/>
      <c r="SAT3" s="9"/>
      <c r="SAU3" s="9"/>
      <c r="SAV3" s="9"/>
      <c r="SAW3" s="9"/>
      <c r="SAX3" s="9"/>
      <c r="SAY3" s="9"/>
      <c r="SAZ3" s="9"/>
      <c r="SBA3" s="9"/>
      <c r="SBB3" s="9"/>
      <c r="SBC3" s="9"/>
      <c r="SBD3" s="9"/>
      <c r="SBE3" s="9"/>
      <c r="SBF3" s="9"/>
      <c r="SBG3" s="9"/>
      <c r="SBH3" s="9"/>
      <c r="SBI3" s="9"/>
      <c r="SBJ3" s="9"/>
      <c r="SBK3" s="9"/>
      <c r="SBL3" s="9"/>
      <c r="SBM3" s="9"/>
      <c r="SBN3" s="9"/>
      <c r="SBO3" s="9"/>
      <c r="SBP3" s="9"/>
      <c r="SBQ3" s="9"/>
      <c r="SBR3" s="9"/>
      <c r="SBS3" s="9"/>
      <c r="SBT3" s="9"/>
      <c r="SBU3" s="9"/>
      <c r="SBV3" s="9"/>
      <c r="SBW3" s="9"/>
      <c r="SBX3" s="9"/>
      <c r="SBY3" s="9"/>
      <c r="SBZ3" s="9"/>
      <c r="SCA3" s="9"/>
      <c r="SCB3" s="9"/>
      <c r="SCC3" s="9"/>
      <c r="SCD3" s="9"/>
      <c r="SCE3" s="9"/>
      <c r="SCF3" s="9"/>
      <c r="SCG3" s="9"/>
      <c r="SCH3" s="9"/>
      <c r="SCI3" s="9"/>
      <c r="SCJ3" s="9"/>
      <c r="SCK3" s="9"/>
      <c r="SCL3" s="9"/>
      <c r="SCM3" s="9"/>
      <c r="SCN3" s="9"/>
      <c r="SCO3" s="9"/>
      <c r="SCP3" s="9"/>
      <c r="SCQ3" s="9"/>
      <c r="SCR3" s="9"/>
      <c r="SCS3" s="9"/>
      <c r="SCT3" s="9"/>
      <c r="SCU3" s="9"/>
      <c r="SCV3" s="9"/>
      <c r="SCW3" s="9"/>
      <c r="SCX3" s="9"/>
      <c r="SCY3" s="9"/>
      <c r="SCZ3" s="9"/>
      <c r="SDA3" s="9"/>
      <c r="SDB3" s="9"/>
      <c r="SDC3" s="9"/>
      <c r="SDD3" s="9"/>
      <c r="SDE3" s="9"/>
      <c r="SDF3" s="9"/>
      <c r="SDG3" s="9"/>
      <c r="SDH3" s="9"/>
      <c r="SDI3" s="9"/>
      <c r="SDJ3" s="9"/>
      <c r="SDK3" s="9"/>
      <c r="SDL3" s="9"/>
      <c r="SDM3" s="9"/>
      <c r="SDN3" s="9"/>
      <c r="SDO3" s="9"/>
      <c r="SDP3" s="9"/>
      <c r="SDQ3" s="9"/>
      <c r="SDR3" s="9"/>
      <c r="SDS3" s="9"/>
      <c r="SDT3" s="9"/>
      <c r="SDU3" s="9"/>
      <c r="SDV3" s="9"/>
      <c r="SDW3" s="9"/>
      <c r="SDX3" s="9"/>
      <c r="SDY3" s="9"/>
      <c r="SDZ3" s="9"/>
      <c r="SEA3" s="9"/>
      <c r="SEB3" s="9"/>
      <c r="SEC3" s="9"/>
      <c r="SED3" s="9"/>
      <c r="SEE3" s="9"/>
      <c r="SEF3" s="9"/>
      <c r="SEG3" s="9"/>
      <c r="SEH3" s="9"/>
      <c r="SEI3" s="9"/>
      <c r="SEJ3" s="9"/>
      <c r="SEK3" s="9"/>
      <c r="SEL3" s="9"/>
      <c r="SEM3" s="9"/>
      <c r="SEN3" s="9"/>
      <c r="SEO3" s="9"/>
      <c r="SEP3" s="9"/>
      <c r="SEQ3" s="9"/>
      <c r="SER3" s="9"/>
      <c r="SES3" s="9"/>
      <c r="SET3" s="9"/>
      <c r="SEU3" s="9"/>
      <c r="SEV3" s="9"/>
      <c r="SEW3" s="9"/>
      <c r="SEX3" s="9"/>
      <c r="SEY3" s="9"/>
      <c r="SEZ3" s="9"/>
      <c r="SFA3" s="9"/>
      <c r="SFB3" s="9"/>
      <c r="SFC3" s="9"/>
      <c r="SFD3" s="9"/>
      <c r="SFE3" s="9"/>
      <c r="SFF3" s="9"/>
      <c r="SFG3" s="9"/>
      <c r="SFH3" s="9"/>
      <c r="SFI3" s="9"/>
      <c r="SFJ3" s="9"/>
      <c r="SFK3" s="9"/>
      <c r="SFL3" s="9"/>
      <c r="SFM3" s="9"/>
      <c r="SFN3" s="9"/>
      <c r="SFO3" s="9"/>
      <c r="SFP3" s="9"/>
      <c r="SFQ3" s="9"/>
      <c r="SFR3" s="9"/>
      <c r="SFS3" s="9"/>
      <c r="SFT3" s="9"/>
      <c r="SFU3" s="9"/>
      <c r="SFV3" s="9"/>
      <c r="SFW3" s="9"/>
      <c r="SFX3" s="9"/>
      <c r="SFY3" s="9"/>
      <c r="SFZ3" s="9"/>
      <c r="SGA3" s="9"/>
      <c r="SGB3" s="9"/>
      <c r="SGC3" s="9"/>
      <c r="SGD3" s="9"/>
      <c r="SGE3" s="9"/>
      <c r="SGF3" s="9"/>
      <c r="SGG3" s="9"/>
      <c r="SGH3" s="9"/>
      <c r="SGI3" s="9"/>
      <c r="SGJ3" s="9"/>
      <c r="SGK3" s="9"/>
      <c r="SGL3" s="9"/>
      <c r="SGM3" s="9"/>
      <c r="SGN3" s="9"/>
      <c r="SGO3" s="9"/>
      <c r="SGP3" s="9"/>
      <c r="SGQ3" s="9"/>
      <c r="SGR3" s="9"/>
      <c r="SGS3" s="9"/>
      <c r="SGT3" s="9"/>
      <c r="SGU3" s="9"/>
      <c r="SGV3" s="9"/>
      <c r="SGW3" s="9"/>
      <c r="SGX3" s="9"/>
      <c r="SGY3" s="9"/>
      <c r="SGZ3" s="9"/>
      <c r="SHA3" s="9"/>
      <c r="SHB3" s="9"/>
      <c r="SHC3" s="9"/>
      <c r="SHD3" s="9"/>
      <c r="SHE3" s="9"/>
      <c r="SHF3" s="9"/>
      <c r="SHG3" s="9"/>
      <c r="SHH3" s="9"/>
      <c r="SHI3" s="9"/>
      <c r="SHJ3" s="9"/>
      <c r="SHK3" s="9"/>
      <c r="SHL3" s="9"/>
      <c r="SHM3" s="9"/>
      <c r="SHN3" s="9"/>
      <c r="SHO3" s="9"/>
      <c r="SHP3" s="9"/>
      <c r="SHQ3" s="9"/>
      <c r="SHR3" s="9"/>
      <c r="SHS3" s="9"/>
      <c r="SHT3" s="9"/>
      <c r="SHU3" s="9"/>
      <c r="SHV3" s="9"/>
      <c r="SHW3" s="9"/>
      <c r="SHX3" s="9"/>
      <c r="SHY3" s="9"/>
      <c r="SHZ3" s="9"/>
      <c r="SIA3" s="9"/>
      <c r="SIB3" s="9"/>
      <c r="SIC3" s="9"/>
      <c r="SID3" s="9"/>
      <c r="SIE3" s="9"/>
      <c r="SIF3" s="9"/>
      <c r="SIG3" s="9"/>
      <c r="SIH3" s="9"/>
      <c r="SII3" s="9"/>
      <c r="SIJ3" s="9"/>
      <c r="SIK3" s="9"/>
      <c r="SIL3" s="9"/>
      <c r="SIM3" s="9"/>
      <c r="SIN3" s="9"/>
      <c r="SIO3" s="9"/>
      <c r="SIP3" s="9"/>
      <c r="SIQ3" s="9"/>
      <c r="SIR3" s="9"/>
      <c r="SIS3" s="9"/>
      <c r="SIT3" s="9"/>
      <c r="SIU3" s="9"/>
      <c r="SIV3" s="9"/>
      <c r="SIW3" s="9"/>
      <c r="SIX3" s="9"/>
      <c r="SIY3" s="9"/>
      <c r="SIZ3" s="9"/>
      <c r="SJA3" s="9"/>
      <c r="SJB3" s="9"/>
      <c r="SJC3" s="9"/>
      <c r="SJD3" s="9"/>
      <c r="SJE3" s="9"/>
      <c r="SJF3" s="9"/>
      <c r="SJG3" s="9"/>
      <c r="SJH3" s="9"/>
      <c r="SJI3" s="9"/>
      <c r="SJJ3" s="9"/>
      <c r="SJK3" s="9"/>
      <c r="SJL3" s="9"/>
      <c r="SJM3" s="9"/>
      <c r="SJN3" s="9"/>
      <c r="SJO3" s="9"/>
      <c r="SJP3" s="9"/>
      <c r="SJQ3" s="9"/>
      <c r="SJR3" s="9"/>
      <c r="SJS3" s="9"/>
      <c r="SJT3" s="9"/>
      <c r="SJU3" s="9"/>
      <c r="SJV3" s="9"/>
      <c r="SJW3" s="9"/>
      <c r="SJX3" s="9"/>
      <c r="SJY3" s="9"/>
      <c r="SJZ3" s="9"/>
      <c r="SKA3" s="9"/>
      <c r="SKB3" s="9"/>
      <c r="SKC3" s="9"/>
      <c r="SKD3" s="9"/>
      <c r="SKE3" s="9"/>
      <c r="SKF3" s="9"/>
      <c r="SKG3" s="9"/>
      <c r="SKH3" s="9"/>
      <c r="SKI3" s="9"/>
      <c r="SKJ3" s="9"/>
      <c r="SKK3" s="9"/>
      <c r="SKL3" s="9"/>
      <c r="SKM3" s="9"/>
      <c r="SKN3" s="9"/>
      <c r="SKO3" s="9"/>
      <c r="SKP3" s="9"/>
      <c r="SKQ3" s="9"/>
      <c r="SKR3" s="9"/>
      <c r="SKS3" s="9"/>
      <c r="SKT3" s="9"/>
      <c r="SKU3" s="9"/>
      <c r="SKV3" s="9"/>
      <c r="SKW3" s="9"/>
      <c r="SKX3" s="9"/>
      <c r="SKY3" s="9"/>
      <c r="SKZ3" s="9"/>
      <c r="SLA3" s="9"/>
      <c r="SLB3" s="9"/>
      <c r="SLC3" s="9"/>
      <c r="SLD3" s="9"/>
      <c r="SLE3" s="9"/>
      <c r="SLF3" s="9"/>
      <c r="SLG3" s="9"/>
      <c r="SLH3" s="9"/>
      <c r="SLI3" s="9"/>
      <c r="SLJ3" s="9"/>
      <c r="SLK3" s="9"/>
      <c r="SLL3" s="9"/>
      <c r="SLM3" s="9"/>
      <c r="SLN3" s="9"/>
      <c r="SLO3" s="9"/>
      <c r="SLP3" s="9"/>
      <c r="SLQ3" s="9"/>
      <c r="SLR3" s="9"/>
      <c r="SLS3" s="9"/>
      <c r="SLT3" s="9"/>
      <c r="SLU3" s="9"/>
      <c r="SLV3" s="9"/>
      <c r="SLW3" s="9"/>
      <c r="SLX3" s="9"/>
      <c r="SLY3" s="9"/>
      <c r="SLZ3" s="9"/>
      <c r="SMA3" s="9"/>
      <c r="SMB3" s="9"/>
      <c r="SMC3" s="9"/>
      <c r="SMD3" s="9"/>
      <c r="SME3" s="9"/>
      <c r="SMF3" s="9"/>
      <c r="SMG3" s="9"/>
      <c r="SMH3" s="9"/>
      <c r="SMI3" s="9"/>
      <c r="SMJ3" s="9"/>
      <c r="SMK3" s="9"/>
      <c r="SML3" s="9"/>
      <c r="SMM3" s="9"/>
      <c r="SMN3" s="9"/>
      <c r="SMO3" s="9"/>
      <c r="SMP3" s="9"/>
      <c r="SMQ3" s="9"/>
      <c r="SMR3" s="9"/>
      <c r="SMS3" s="9"/>
      <c r="SMT3" s="9"/>
      <c r="SMU3" s="9"/>
      <c r="SMV3" s="9"/>
      <c r="SMW3" s="9"/>
      <c r="SMX3" s="9"/>
      <c r="SMY3" s="9"/>
      <c r="SMZ3" s="9"/>
      <c r="SNA3" s="9"/>
      <c r="SNB3" s="9"/>
      <c r="SNC3" s="9"/>
      <c r="SND3" s="9"/>
      <c r="SNE3" s="9"/>
      <c r="SNF3" s="9"/>
      <c r="SNG3" s="9"/>
      <c r="SNH3" s="9"/>
      <c r="SNI3" s="9"/>
      <c r="SNJ3" s="9"/>
      <c r="SNK3" s="9"/>
      <c r="SNL3" s="9"/>
      <c r="SNM3" s="9"/>
      <c r="SNN3" s="9"/>
      <c r="SNO3" s="9"/>
      <c r="SNP3" s="9"/>
      <c r="SNQ3" s="9"/>
      <c r="SNR3" s="9"/>
      <c r="SNS3" s="9"/>
      <c r="SNT3" s="9"/>
      <c r="SNU3" s="9"/>
      <c r="SNV3" s="9"/>
      <c r="SNW3" s="9"/>
      <c r="SNX3" s="9"/>
      <c r="SNY3" s="9"/>
      <c r="SNZ3" s="9"/>
      <c r="SOA3" s="9"/>
      <c r="SOB3" s="9"/>
      <c r="SOC3" s="9"/>
      <c r="SOD3" s="9"/>
      <c r="SOE3" s="9"/>
      <c r="SOF3" s="9"/>
      <c r="SOG3" s="9"/>
      <c r="SOH3" s="9"/>
      <c r="SOI3" s="9"/>
      <c r="SOJ3" s="9"/>
      <c r="SOK3" s="9"/>
      <c r="SOL3" s="9"/>
      <c r="SOM3" s="9"/>
      <c r="SON3" s="9"/>
      <c r="SOO3" s="9"/>
      <c r="SOP3" s="9"/>
      <c r="SOQ3" s="9"/>
      <c r="SOR3" s="9"/>
      <c r="SOS3" s="9"/>
      <c r="SOT3" s="9"/>
      <c r="SOU3" s="9"/>
      <c r="SOV3" s="9"/>
      <c r="SOW3" s="9"/>
      <c r="SOX3" s="9"/>
      <c r="SOY3" s="9"/>
      <c r="SOZ3" s="9"/>
      <c r="SPA3" s="9"/>
      <c r="SPB3" s="9"/>
      <c r="SPC3" s="9"/>
      <c r="SPD3" s="9"/>
      <c r="SPE3" s="9"/>
      <c r="SPF3" s="9"/>
      <c r="SPG3" s="9"/>
      <c r="SPH3" s="9"/>
      <c r="SPI3" s="9"/>
      <c r="SPJ3" s="9"/>
      <c r="SPK3" s="9"/>
      <c r="SPL3" s="9"/>
      <c r="SPM3" s="9"/>
      <c r="SPN3" s="9"/>
      <c r="SPO3" s="9"/>
      <c r="SPP3" s="9"/>
      <c r="SPQ3" s="9"/>
      <c r="SPR3" s="9"/>
      <c r="SPS3" s="9"/>
      <c r="SPT3" s="9"/>
      <c r="SPU3" s="9"/>
      <c r="SPV3" s="9"/>
      <c r="SPW3" s="9"/>
      <c r="SPX3" s="9"/>
      <c r="SPY3" s="9"/>
      <c r="SPZ3" s="9"/>
      <c r="SQA3" s="9"/>
      <c r="SQB3" s="9"/>
      <c r="SQC3" s="9"/>
      <c r="SQD3" s="9"/>
      <c r="SQE3" s="9"/>
      <c r="SQF3" s="9"/>
      <c r="SQG3" s="9"/>
      <c r="SQH3" s="9"/>
      <c r="SQI3" s="9"/>
      <c r="SQJ3" s="9"/>
      <c r="SQK3" s="9"/>
      <c r="SQL3" s="9"/>
      <c r="SQM3" s="9"/>
      <c r="SQN3" s="9"/>
      <c r="SQO3" s="9"/>
      <c r="SQP3" s="9"/>
      <c r="SQQ3" s="9"/>
      <c r="SQR3" s="9"/>
      <c r="SQS3" s="9"/>
      <c r="SQT3" s="9"/>
      <c r="SQU3" s="9"/>
      <c r="SQV3" s="9"/>
      <c r="SQW3" s="9"/>
      <c r="SQX3" s="9"/>
      <c r="SQY3" s="9"/>
      <c r="SQZ3" s="9"/>
      <c r="SRA3" s="9"/>
      <c r="SRB3" s="9"/>
      <c r="SRC3" s="9"/>
      <c r="SRD3" s="9"/>
      <c r="SRE3" s="9"/>
      <c r="SRF3" s="9"/>
      <c r="SRG3" s="9"/>
      <c r="SRH3" s="9"/>
      <c r="SRI3" s="9"/>
      <c r="SRJ3" s="9"/>
      <c r="SRK3" s="9"/>
      <c r="SRL3" s="9"/>
      <c r="SRM3" s="9"/>
      <c r="SRN3" s="9"/>
      <c r="SRO3" s="9"/>
      <c r="SRP3" s="9"/>
      <c r="SRQ3" s="9"/>
      <c r="SRR3" s="9"/>
      <c r="SRS3" s="9"/>
      <c r="SRT3" s="9"/>
      <c r="SRU3" s="9"/>
      <c r="SRV3" s="9"/>
      <c r="SRW3" s="9"/>
      <c r="SRX3" s="9"/>
      <c r="SRY3" s="9"/>
      <c r="SRZ3" s="9"/>
      <c r="SSA3" s="9"/>
      <c r="SSB3" s="9"/>
      <c r="SSC3" s="9"/>
      <c r="SSD3" s="9"/>
      <c r="SSE3" s="9"/>
      <c r="SSF3" s="9"/>
      <c r="SSG3" s="9"/>
      <c r="SSH3" s="9"/>
      <c r="SSI3" s="9"/>
      <c r="SSJ3" s="9"/>
      <c r="SSK3" s="9"/>
      <c r="SSL3" s="9"/>
      <c r="SSM3" s="9"/>
      <c r="SSN3" s="9"/>
      <c r="SSO3" s="9"/>
      <c r="SSP3" s="9"/>
      <c r="SSQ3" s="9"/>
      <c r="SSR3" s="9"/>
      <c r="SSS3" s="9"/>
      <c r="SST3" s="9"/>
      <c r="SSU3" s="9"/>
      <c r="SSV3" s="9"/>
      <c r="SSW3" s="9"/>
      <c r="SSX3" s="9"/>
      <c r="SSY3" s="9"/>
      <c r="SSZ3" s="9"/>
      <c r="STA3" s="9"/>
      <c r="STB3" s="9"/>
      <c r="STC3" s="9"/>
      <c r="STD3" s="9"/>
      <c r="STE3" s="9"/>
      <c r="STF3" s="9"/>
      <c r="STG3" s="9"/>
      <c r="STH3" s="9"/>
      <c r="STI3" s="9"/>
      <c r="STJ3" s="9"/>
      <c r="STK3" s="9"/>
      <c r="STL3" s="9"/>
      <c r="STM3" s="9"/>
      <c r="STN3" s="9"/>
      <c r="STO3" s="9"/>
      <c r="STP3" s="9"/>
      <c r="STQ3" s="9"/>
      <c r="STR3" s="9"/>
      <c r="STS3" s="9"/>
      <c r="STT3" s="9"/>
      <c r="STU3" s="9"/>
      <c r="STV3" s="9"/>
      <c r="STW3" s="9"/>
      <c r="STX3" s="9"/>
      <c r="STY3" s="9"/>
      <c r="STZ3" s="9"/>
      <c r="SUA3" s="9"/>
      <c r="SUB3" s="9"/>
      <c r="SUC3" s="9"/>
      <c r="SUD3" s="9"/>
      <c r="SUE3" s="9"/>
      <c r="SUF3" s="9"/>
      <c r="SUG3" s="9"/>
      <c r="SUH3" s="9"/>
      <c r="SUI3" s="9"/>
      <c r="SUJ3" s="9"/>
      <c r="SUK3" s="9"/>
      <c r="SUL3" s="9"/>
      <c r="SUM3" s="9"/>
      <c r="SUN3" s="9"/>
      <c r="SUO3" s="9"/>
      <c r="SUP3" s="9"/>
      <c r="SUQ3" s="9"/>
      <c r="SUR3" s="9"/>
      <c r="SUS3" s="9"/>
      <c r="SUT3" s="9"/>
      <c r="SUU3" s="9"/>
      <c r="SUV3" s="9"/>
      <c r="SUW3" s="9"/>
      <c r="SUX3" s="9"/>
      <c r="SUY3" s="9"/>
      <c r="SUZ3" s="9"/>
      <c r="SVA3" s="9"/>
      <c r="SVB3" s="9"/>
      <c r="SVC3" s="9"/>
      <c r="SVD3" s="9"/>
      <c r="SVE3" s="9"/>
      <c r="SVF3" s="9"/>
      <c r="SVG3" s="9"/>
      <c r="SVH3" s="9"/>
      <c r="SVI3" s="9"/>
      <c r="SVJ3" s="9"/>
      <c r="SVK3" s="9"/>
      <c r="SVL3" s="9"/>
      <c r="SVM3" s="9"/>
      <c r="SVN3" s="9"/>
      <c r="SVO3" s="9"/>
      <c r="SVP3" s="9"/>
      <c r="SVQ3" s="9"/>
      <c r="SVR3" s="9"/>
      <c r="SVS3" s="9"/>
      <c r="SVT3" s="9"/>
      <c r="SVU3" s="9"/>
      <c r="SVV3" s="9"/>
      <c r="SVW3" s="9"/>
      <c r="SVX3" s="9"/>
      <c r="SVY3" s="9"/>
      <c r="SVZ3" s="9"/>
      <c r="SWA3" s="9"/>
      <c r="SWB3" s="9"/>
      <c r="SWC3" s="9"/>
      <c r="SWD3" s="9"/>
      <c r="SWE3" s="9"/>
      <c r="SWF3" s="9"/>
      <c r="SWG3" s="9"/>
      <c r="SWH3" s="9"/>
      <c r="SWI3" s="9"/>
      <c r="SWJ3" s="9"/>
      <c r="SWK3" s="9"/>
      <c r="SWL3" s="9"/>
      <c r="SWM3" s="9"/>
      <c r="SWN3" s="9"/>
      <c r="SWO3" s="9"/>
      <c r="SWP3" s="9"/>
      <c r="SWQ3" s="9"/>
      <c r="SWR3" s="9"/>
      <c r="SWS3" s="9"/>
      <c r="SWT3" s="9"/>
      <c r="SWU3" s="9"/>
      <c r="SWV3" s="9"/>
      <c r="SWW3" s="9"/>
      <c r="SWX3" s="9"/>
      <c r="SWY3" s="9"/>
      <c r="SWZ3" s="9"/>
      <c r="SXA3" s="9"/>
      <c r="SXB3" s="9"/>
      <c r="SXC3" s="9"/>
      <c r="SXD3" s="9"/>
      <c r="SXE3" s="9"/>
      <c r="SXF3" s="9"/>
      <c r="SXG3" s="9"/>
      <c r="SXH3" s="9"/>
      <c r="SXI3" s="9"/>
      <c r="SXJ3" s="9"/>
      <c r="SXK3" s="9"/>
      <c r="SXL3" s="9"/>
      <c r="SXM3" s="9"/>
      <c r="SXN3" s="9"/>
      <c r="SXO3" s="9"/>
      <c r="SXP3" s="9"/>
      <c r="SXQ3" s="9"/>
      <c r="SXR3" s="9"/>
      <c r="SXS3" s="9"/>
      <c r="SXT3" s="9"/>
      <c r="SXU3" s="9"/>
      <c r="SXV3" s="9"/>
      <c r="SXW3" s="9"/>
      <c r="SXX3" s="9"/>
      <c r="SXY3" s="9"/>
      <c r="SXZ3" s="9"/>
      <c r="SYA3" s="9"/>
      <c r="SYB3" s="9"/>
      <c r="SYC3" s="9"/>
      <c r="SYD3" s="9"/>
      <c r="SYE3" s="9"/>
      <c r="SYF3" s="9"/>
      <c r="SYG3" s="9"/>
      <c r="SYH3" s="9"/>
      <c r="SYI3" s="9"/>
      <c r="SYJ3" s="9"/>
      <c r="SYK3" s="9"/>
      <c r="SYL3" s="9"/>
      <c r="SYM3" s="9"/>
      <c r="SYN3" s="9"/>
      <c r="SYO3" s="9"/>
      <c r="SYP3" s="9"/>
      <c r="SYQ3" s="9"/>
      <c r="SYR3" s="9"/>
      <c r="SYS3" s="9"/>
      <c r="SYT3" s="9"/>
      <c r="SYU3" s="9"/>
      <c r="SYV3" s="9"/>
      <c r="SYW3" s="9"/>
      <c r="SYX3" s="9"/>
      <c r="SYY3" s="9"/>
      <c r="SYZ3" s="9"/>
      <c r="SZA3" s="9"/>
      <c r="SZB3" s="9"/>
      <c r="SZC3" s="9"/>
      <c r="SZD3" s="9"/>
      <c r="SZE3" s="9"/>
      <c r="SZF3" s="9"/>
      <c r="SZG3" s="9"/>
      <c r="SZH3" s="9"/>
      <c r="SZI3" s="9"/>
      <c r="SZJ3" s="9"/>
      <c r="SZK3" s="9"/>
      <c r="SZL3" s="9"/>
      <c r="SZM3" s="9"/>
      <c r="SZN3" s="9"/>
      <c r="SZO3" s="9"/>
      <c r="SZP3" s="9"/>
      <c r="SZQ3" s="9"/>
      <c r="SZR3" s="9"/>
      <c r="SZS3" s="9"/>
      <c r="SZT3" s="9"/>
      <c r="SZU3" s="9"/>
      <c r="SZV3" s="9"/>
      <c r="SZW3" s="9"/>
      <c r="SZX3" s="9"/>
      <c r="SZY3" s="9"/>
      <c r="SZZ3" s="9"/>
      <c r="TAA3" s="9"/>
      <c r="TAB3" s="9"/>
      <c r="TAC3" s="9"/>
      <c r="TAD3" s="9"/>
      <c r="TAE3" s="9"/>
      <c r="TAF3" s="9"/>
      <c r="TAG3" s="9"/>
      <c r="TAH3" s="9"/>
      <c r="TAI3" s="9"/>
      <c r="TAJ3" s="9"/>
      <c r="TAK3" s="9"/>
      <c r="TAL3" s="9"/>
      <c r="TAM3" s="9"/>
      <c r="TAN3" s="9"/>
      <c r="TAO3" s="9"/>
      <c r="TAP3" s="9"/>
      <c r="TAQ3" s="9"/>
      <c r="TAR3" s="9"/>
      <c r="TAS3" s="9"/>
      <c r="TAT3" s="9"/>
      <c r="TAU3" s="9"/>
      <c r="TAV3" s="9"/>
      <c r="TAW3" s="9"/>
      <c r="TAX3" s="9"/>
      <c r="TAY3" s="9"/>
      <c r="TAZ3" s="9"/>
      <c r="TBA3" s="9"/>
      <c r="TBB3" s="9"/>
      <c r="TBC3" s="9"/>
      <c r="TBD3" s="9"/>
      <c r="TBE3" s="9"/>
      <c r="TBF3" s="9"/>
      <c r="TBG3" s="9"/>
      <c r="TBH3" s="9"/>
      <c r="TBI3" s="9"/>
      <c r="TBJ3" s="9"/>
      <c r="TBK3" s="9"/>
      <c r="TBL3" s="9"/>
      <c r="TBM3" s="9"/>
      <c r="TBN3" s="9"/>
      <c r="TBO3" s="9"/>
      <c r="TBP3" s="9"/>
      <c r="TBQ3" s="9"/>
      <c r="TBR3" s="9"/>
      <c r="TBS3" s="9"/>
      <c r="TBT3" s="9"/>
      <c r="TBU3" s="9"/>
      <c r="TBV3" s="9"/>
      <c r="TBW3" s="9"/>
      <c r="TBX3" s="9"/>
      <c r="TBY3" s="9"/>
      <c r="TBZ3" s="9"/>
      <c r="TCA3" s="9"/>
      <c r="TCB3" s="9"/>
      <c r="TCC3" s="9"/>
      <c r="TCD3" s="9"/>
      <c r="TCE3" s="9"/>
      <c r="TCF3" s="9"/>
      <c r="TCG3" s="9"/>
      <c r="TCH3" s="9"/>
      <c r="TCI3" s="9"/>
      <c r="TCJ3" s="9"/>
      <c r="TCK3" s="9"/>
      <c r="TCL3" s="9"/>
      <c r="TCM3" s="9"/>
      <c r="TCN3" s="9"/>
      <c r="TCO3" s="9"/>
      <c r="TCP3" s="9"/>
      <c r="TCQ3" s="9"/>
      <c r="TCR3" s="9"/>
      <c r="TCS3" s="9"/>
      <c r="TCT3" s="9"/>
      <c r="TCU3" s="9"/>
      <c r="TCV3" s="9"/>
      <c r="TCW3" s="9"/>
      <c r="TCX3" s="9"/>
      <c r="TCY3" s="9"/>
      <c r="TCZ3" s="9"/>
      <c r="TDA3" s="9"/>
      <c r="TDB3" s="9"/>
      <c r="TDC3" s="9"/>
      <c r="TDD3" s="9"/>
      <c r="TDE3" s="9"/>
      <c r="TDF3" s="9"/>
      <c r="TDG3" s="9"/>
      <c r="TDH3" s="9"/>
      <c r="TDI3" s="9"/>
      <c r="TDJ3" s="9"/>
      <c r="TDK3" s="9"/>
      <c r="TDL3" s="9"/>
      <c r="TDM3" s="9"/>
      <c r="TDN3" s="9"/>
      <c r="TDO3" s="9"/>
      <c r="TDP3" s="9"/>
      <c r="TDQ3" s="9"/>
      <c r="TDR3" s="9"/>
      <c r="TDS3" s="9"/>
      <c r="TDT3" s="9"/>
      <c r="TDU3" s="9"/>
      <c r="TDV3" s="9"/>
      <c r="TDW3" s="9"/>
      <c r="TDX3" s="9"/>
      <c r="TDY3" s="9"/>
      <c r="TDZ3" s="9"/>
      <c r="TEA3" s="9"/>
      <c r="TEB3" s="9"/>
      <c r="TEC3" s="9"/>
      <c r="TED3" s="9"/>
      <c r="TEE3" s="9"/>
      <c r="TEF3" s="9"/>
      <c r="TEG3" s="9"/>
      <c r="TEH3" s="9"/>
      <c r="TEI3" s="9"/>
      <c r="TEJ3" s="9"/>
      <c r="TEK3" s="9"/>
      <c r="TEL3" s="9"/>
      <c r="TEM3" s="9"/>
      <c r="TEN3" s="9"/>
      <c r="TEO3" s="9"/>
      <c r="TEP3" s="9"/>
      <c r="TEQ3" s="9"/>
      <c r="TER3" s="9"/>
      <c r="TES3" s="9"/>
      <c r="TET3" s="9"/>
      <c r="TEU3" s="9"/>
      <c r="TEV3" s="9"/>
      <c r="TEW3" s="9"/>
      <c r="TEX3" s="9"/>
      <c r="TEY3" s="9"/>
      <c r="TEZ3" s="9"/>
      <c r="TFA3" s="9"/>
      <c r="TFB3" s="9"/>
      <c r="TFC3" s="9"/>
      <c r="TFD3" s="9"/>
      <c r="TFE3" s="9"/>
      <c r="TFF3" s="9"/>
      <c r="TFG3" s="9"/>
      <c r="TFH3" s="9"/>
      <c r="TFI3" s="9"/>
      <c r="TFJ3" s="9"/>
      <c r="TFK3" s="9"/>
      <c r="TFL3" s="9"/>
      <c r="TFM3" s="9"/>
      <c r="TFN3" s="9"/>
      <c r="TFO3" s="9"/>
      <c r="TFP3" s="9"/>
      <c r="TFQ3" s="9"/>
      <c r="TFR3" s="9"/>
      <c r="TFS3" s="9"/>
      <c r="TFT3" s="9"/>
      <c r="TFU3" s="9"/>
      <c r="TFV3" s="9"/>
      <c r="TFW3" s="9"/>
      <c r="TFX3" s="9"/>
      <c r="TFY3" s="9"/>
      <c r="TFZ3" s="9"/>
      <c r="TGA3" s="9"/>
      <c r="TGB3" s="9"/>
      <c r="TGC3" s="9"/>
      <c r="TGD3" s="9"/>
      <c r="TGE3" s="9"/>
      <c r="TGF3" s="9"/>
      <c r="TGG3" s="9"/>
      <c r="TGH3" s="9"/>
      <c r="TGI3" s="9"/>
      <c r="TGJ3" s="9"/>
      <c r="TGK3" s="9"/>
      <c r="TGL3" s="9"/>
      <c r="TGM3" s="9"/>
      <c r="TGN3" s="9"/>
      <c r="TGO3" s="9"/>
      <c r="TGP3" s="9"/>
      <c r="TGQ3" s="9"/>
      <c r="TGR3" s="9"/>
      <c r="TGS3" s="9"/>
      <c r="TGT3" s="9"/>
      <c r="TGU3" s="9"/>
      <c r="TGV3" s="9"/>
      <c r="TGW3" s="9"/>
      <c r="TGX3" s="9"/>
      <c r="TGY3" s="9"/>
      <c r="TGZ3" s="9"/>
      <c r="THA3" s="9"/>
      <c r="THB3" s="9"/>
      <c r="THC3" s="9"/>
      <c r="THD3" s="9"/>
      <c r="THE3" s="9"/>
      <c r="THF3" s="9"/>
      <c r="THG3" s="9"/>
      <c r="THH3" s="9"/>
      <c r="THI3" s="9"/>
      <c r="THJ3" s="9"/>
      <c r="THK3" s="9"/>
      <c r="THL3" s="9"/>
      <c r="THM3" s="9"/>
      <c r="THN3" s="9"/>
      <c r="THO3" s="9"/>
      <c r="THP3" s="9"/>
      <c r="THQ3" s="9"/>
      <c r="THR3" s="9"/>
      <c r="THS3" s="9"/>
      <c r="THT3" s="9"/>
      <c r="THU3" s="9"/>
      <c r="THV3" s="9"/>
      <c r="THW3" s="9"/>
      <c r="THX3" s="9"/>
      <c r="THY3" s="9"/>
      <c r="THZ3" s="9"/>
      <c r="TIA3" s="9"/>
      <c r="TIB3" s="9"/>
      <c r="TIC3" s="9"/>
      <c r="TID3" s="9"/>
      <c r="TIE3" s="9"/>
      <c r="TIF3" s="9"/>
      <c r="TIG3" s="9"/>
      <c r="TIH3" s="9"/>
      <c r="TII3" s="9"/>
      <c r="TIJ3" s="9"/>
      <c r="TIK3" s="9"/>
      <c r="TIL3" s="9"/>
      <c r="TIM3" s="9"/>
      <c r="TIN3" s="9"/>
      <c r="TIO3" s="9"/>
      <c r="TIP3" s="9"/>
      <c r="TIQ3" s="9"/>
      <c r="TIR3" s="9"/>
      <c r="TIS3" s="9"/>
      <c r="TIT3" s="9"/>
      <c r="TIU3" s="9"/>
      <c r="TIV3" s="9"/>
      <c r="TIW3" s="9"/>
      <c r="TIX3" s="9"/>
      <c r="TIY3" s="9"/>
      <c r="TIZ3" s="9"/>
      <c r="TJA3" s="9"/>
      <c r="TJB3" s="9"/>
      <c r="TJC3" s="9"/>
      <c r="TJD3" s="9"/>
      <c r="TJE3" s="9"/>
      <c r="TJF3" s="9"/>
      <c r="TJG3" s="9"/>
      <c r="TJH3" s="9"/>
      <c r="TJI3" s="9"/>
      <c r="TJJ3" s="9"/>
      <c r="TJK3" s="9"/>
      <c r="TJL3" s="9"/>
      <c r="TJM3" s="9"/>
      <c r="TJN3" s="9"/>
      <c r="TJO3" s="9"/>
      <c r="TJP3" s="9"/>
      <c r="TJQ3" s="9"/>
      <c r="TJR3" s="9"/>
      <c r="TJS3" s="9"/>
      <c r="TJT3" s="9"/>
      <c r="TJU3" s="9"/>
      <c r="TJV3" s="9"/>
      <c r="TJW3" s="9"/>
      <c r="TJX3" s="9"/>
      <c r="TJY3" s="9"/>
      <c r="TJZ3" s="9"/>
      <c r="TKA3" s="9"/>
      <c r="TKB3" s="9"/>
      <c r="TKC3" s="9"/>
      <c r="TKD3" s="9"/>
      <c r="TKE3" s="9"/>
      <c r="TKF3" s="9"/>
      <c r="TKG3" s="9"/>
      <c r="TKH3" s="9"/>
      <c r="TKI3" s="9"/>
      <c r="TKJ3" s="9"/>
      <c r="TKK3" s="9"/>
      <c r="TKL3" s="9"/>
      <c r="TKM3" s="9"/>
      <c r="TKN3" s="9"/>
      <c r="TKO3" s="9"/>
      <c r="TKP3" s="9"/>
      <c r="TKQ3" s="9"/>
      <c r="TKR3" s="9"/>
      <c r="TKS3" s="9"/>
      <c r="TKT3" s="9"/>
      <c r="TKU3" s="9"/>
      <c r="TKV3" s="9"/>
      <c r="TKW3" s="9"/>
      <c r="TKX3" s="9"/>
      <c r="TKY3" s="9"/>
      <c r="TKZ3" s="9"/>
      <c r="TLA3" s="9"/>
      <c r="TLB3" s="9"/>
      <c r="TLC3" s="9"/>
      <c r="TLD3" s="9"/>
      <c r="TLE3" s="9"/>
      <c r="TLF3" s="9"/>
      <c r="TLG3" s="9"/>
      <c r="TLH3" s="9"/>
      <c r="TLI3" s="9"/>
      <c r="TLJ3" s="9"/>
      <c r="TLK3" s="9"/>
      <c r="TLL3" s="9"/>
      <c r="TLM3" s="9"/>
      <c r="TLN3" s="9"/>
      <c r="TLO3" s="9"/>
      <c r="TLP3" s="9"/>
      <c r="TLQ3" s="9"/>
      <c r="TLR3" s="9"/>
      <c r="TLS3" s="9"/>
      <c r="TLT3" s="9"/>
      <c r="TLU3" s="9"/>
      <c r="TLV3" s="9"/>
      <c r="TLW3" s="9"/>
      <c r="TLX3" s="9"/>
      <c r="TLY3" s="9"/>
      <c r="TLZ3" s="9"/>
      <c r="TMA3" s="9"/>
      <c r="TMB3" s="9"/>
      <c r="TMC3" s="9"/>
      <c r="TMD3" s="9"/>
      <c r="TME3" s="9"/>
      <c r="TMF3" s="9"/>
      <c r="TMG3" s="9"/>
      <c r="TMH3" s="9"/>
      <c r="TMI3" s="9"/>
      <c r="TMJ3" s="9"/>
      <c r="TMK3" s="9"/>
      <c r="TML3" s="9"/>
      <c r="TMM3" s="9"/>
      <c r="TMN3" s="9"/>
      <c r="TMO3" s="9"/>
      <c r="TMP3" s="9"/>
      <c r="TMQ3" s="9"/>
      <c r="TMR3" s="9"/>
      <c r="TMS3" s="9"/>
      <c r="TMT3" s="9"/>
      <c r="TMU3" s="9"/>
      <c r="TMV3" s="9"/>
      <c r="TMW3" s="9"/>
      <c r="TMX3" s="9"/>
      <c r="TMY3" s="9"/>
      <c r="TMZ3" s="9"/>
      <c r="TNA3" s="9"/>
      <c r="TNB3" s="9"/>
      <c r="TNC3" s="9"/>
      <c r="TND3" s="9"/>
      <c r="TNE3" s="9"/>
      <c r="TNF3" s="9"/>
      <c r="TNG3" s="9"/>
      <c r="TNH3" s="9"/>
      <c r="TNI3" s="9"/>
      <c r="TNJ3" s="9"/>
      <c r="TNK3" s="9"/>
      <c r="TNL3" s="9"/>
      <c r="TNM3" s="9"/>
      <c r="TNN3" s="9"/>
      <c r="TNO3" s="9"/>
      <c r="TNP3" s="9"/>
      <c r="TNQ3" s="9"/>
      <c r="TNR3" s="9"/>
      <c r="TNS3" s="9"/>
      <c r="TNT3" s="9"/>
      <c r="TNU3" s="9"/>
      <c r="TNV3" s="9"/>
      <c r="TNW3" s="9"/>
      <c r="TNX3" s="9"/>
      <c r="TNY3" s="9"/>
      <c r="TNZ3" s="9"/>
      <c r="TOA3" s="9"/>
      <c r="TOB3" s="9"/>
      <c r="TOC3" s="9"/>
      <c r="TOD3" s="9"/>
      <c r="TOE3" s="9"/>
      <c r="TOF3" s="9"/>
      <c r="TOG3" s="9"/>
      <c r="TOH3" s="9"/>
      <c r="TOI3" s="9"/>
      <c r="TOJ3" s="9"/>
      <c r="TOK3" s="9"/>
      <c r="TOL3" s="9"/>
      <c r="TOM3" s="9"/>
      <c r="TON3" s="9"/>
      <c r="TOO3" s="9"/>
      <c r="TOP3" s="9"/>
      <c r="TOQ3" s="9"/>
      <c r="TOR3" s="9"/>
      <c r="TOS3" s="9"/>
      <c r="TOT3" s="9"/>
      <c r="TOU3" s="9"/>
      <c r="TOV3" s="9"/>
      <c r="TOW3" s="9"/>
      <c r="TOX3" s="9"/>
      <c r="TOY3" s="9"/>
      <c r="TOZ3" s="9"/>
      <c r="TPA3" s="9"/>
      <c r="TPB3" s="9"/>
      <c r="TPC3" s="9"/>
      <c r="TPD3" s="9"/>
      <c r="TPE3" s="9"/>
      <c r="TPF3" s="9"/>
      <c r="TPG3" s="9"/>
      <c r="TPH3" s="9"/>
      <c r="TPI3" s="9"/>
      <c r="TPJ3" s="9"/>
      <c r="TPK3" s="9"/>
      <c r="TPL3" s="9"/>
      <c r="TPM3" s="9"/>
      <c r="TPN3" s="9"/>
      <c r="TPO3" s="9"/>
      <c r="TPP3" s="9"/>
      <c r="TPQ3" s="9"/>
      <c r="TPR3" s="9"/>
      <c r="TPS3" s="9"/>
      <c r="TPT3" s="9"/>
      <c r="TPU3" s="9"/>
      <c r="TPV3" s="9"/>
      <c r="TPW3" s="9"/>
      <c r="TPX3" s="9"/>
      <c r="TPY3" s="9"/>
      <c r="TPZ3" s="9"/>
      <c r="TQA3" s="9"/>
      <c r="TQB3" s="9"/>
      <c r="TQC3" s="9"/>
      <c r="TQD3" s="9"/>
      <c r="TQE3" s="9"/>
      <c r="TQF3" s="9"/>
      <c r="TQG3" s="9"/>
      <c r="TQH3" s="9"/>
      <c r="TQI3" s="9"/>
      <c r="TQJ3" s="9"/>
      <c r="TQK3" s="9"/>
      <c r="TQL3" s="9"/>
      <c r="TQM3" s="9"/>
      <c r="TQN3" s="9"/>
      <c r="TQO3" s="9"/>
      <c r="TQP3" s="9"/>
      <c r="TQQ3" s="9"/>
      <c r="TQR3" s="9"/>
      <c r="TQS3" s="9"/>
      <c r="TQT3" s="9"/>
      <c r="TQU3" s="9"/>
      <c r="TQV3" s="9"/>
      <c r="TQW3" s="9"/>
      <c r="TQX3" s="9"/>
      <c r="TQY3" s="9"/>
      <c r="TQZ3" s="9"/>
      <c r="TRA3" s="9"/>
      <c r="TRB3" s="9"/>
      <c r="TRC3" s="9"/>
      <c r="TRD3" s="9"/>
      <c r="TRE3" s="9"/>
      <c r="TRF3" s="9"/>
      <c r="TRG3" s="9"/>
      <c r="TRH3" s="9"/>
      <c r="TRI3" s="9"/>
      <c r="TRJ3" s="9"/>
      <c r="TRK3" s="9"/>
      <c r="TRL3" s="9"/>
      <c r="TRM3" s="9"/>
      <c r="TRN3" s="9"/>
      <c r="TRO3" s="9"/>
      <c r="TRP3" s="9"/>
      <c r="TRQ3" s="9"/>
      <c r="TRR3" s="9"/>
      <c r="TRS3" s="9"/>
      <c r="TRT3" s="9"/>
      <c r="TRU3" s="9"/>
      <c r="TRV3" s="9"/>
      <c r="TRW3" s="9"/>
      <c r="TRX3" s="9"/>
      <c r="TRY3" s="9"/>
      <c r="TRZ3" s="9"/>
      <c r="TSA3" s="9"/>
      <c r="TSB3" s="9"/>
      <c r="TSC3" s="9"/>
      <c r="TSD3" s="9"/>
      <c r="TSE3" s="9"/>
      <c r="TSF3" s="9"/>
      <c r="TSG3" s="9"/>
      <c r="TSH3" s="9"/>
      <c r="TSI3" s="9"/>
      <c r="TSJ3" s="9"/>
      <c r="TSK3" s="9"/>
      <c r="TSL3" s="9"/>
      <c r="TSM3" s="9"/>
      <c r="TSN3" s="9"/>
      <c r="TSO3" s="9"/>
      <c r="TSP3" s="9"/>
      <c r="TSQ3" s="9"/>
      <c r="TSR3" s="9"/>
      <c r="TSS3" s="9"/>
      <c r="TST3" s="9"/>
      <c r="TSU3" s="9"/>
      <c r="TSV3" s="9"/>
      <c r="TSW3" s="9"/>
      <c r="TSX3" s="9"/>
      <c r="TSY3" s="9"/>
      <c r="TSZ3" s="9"/>
      <c r="TTA3" s="9"/>
      <c r="TTB3" s="9"/>
      <c r="TTC3" s="9"/>
      <c r="TTD3" s="9"/>
      <c r="TTE3" s="9"/>
      <c r="TTF3" s="9"/>
      <c r="TTG3" s="9"/>
      <c r="TTH3" s="9"/>
      <c r="TTI3" s="9"/>
      <c r="TTJ3" s="9"/>
      <c r="TTK3" s="9"/>
      <c r="TTL3" s="9"/>
      <c r="TTM3" s="9"/>
      <c r="TTN3" s="9"/>
      <c r="TTO3" s="9"/>
      <c r="TTP3" s="9"/>
      <c r="TTQ3" s="9"/>
      <c r="TTR3" s="9"/>
      <c r="TTS3" s="9"/>
      <c r="TTT3" s="9"/>
      <c r="TTU3" s="9"/>
      <c r="TTV3" s="9"/>
      <c r="TTW3" s="9"/>
      <c r="TTX3" s="9"/>
      <c r="TTY3" s="9"/>
      <c r="TTZ3" s="9"/>
      <c r="TUA3" s="9"/>
      <c r="TUB3" s="9"/>
      <c r="TUC3" s="9"/>
      <c r="TUD3" s="9"/>
      <c r="TUE3" s="9"/>
      <c r="TUF3" s="9"/>
      <c r="TUG3" s="9"/>
      <c r="TUH3" s="9"/>
      <c r="TUI3" s="9"/>
      <c r="TUJ3" s="9"/>
      <c r="TUK3" s="9"/>
      <c r="TUL3" s="9"/>
      <c r="TUM3" s="9"/>
      <c r="TUN3" s="9"/>
      <c r="TUO3" s="9"/>
      <c r="TUP3" s="9"/>
      <c r="TUQ3" s="9"/>
      <c r="TUR3" s="9"/>
      <c r="TUS3" s="9"/>
      <c r="TUT3" s="9"/>
      <c r="TUU3" s="9"/>
      <c r="TUV3" s="9"/>
      <c r="TUW3" s="9"/>
      <c r="TUX3" s="9"/>
      <c r="TUY3" s="9"/>
      <c r="TUZ3" s="9"/>
      <c r="TVA3" s="9"/>
      <c r="TVB3" s="9"/>
      <c r="TVC3" s="9"/>
      <c r="TVD3" s="9"/>
      <c r="TVE3" s="9"/>
      <c r="TVF3" s="9"/>
      <c r="TVG3" s="9"/>
      <c r="TVH3" s="9"/>
      <c r="TVI3" s="9"/>
      <c r="TVJ3" s="9"/>
      <c r="TVK3" s="9"/>
      <c r="TVL3" s="9"/>
      <c r="TVM3" s="9"/>
      <c r="TVN3" s="9"/>
      <c r="TVO3" s="9"/>
      <c r="TVP3" s="9"/>
      <c r="TVQ3" s="9"/>
      <c r="TVR3" s="9"/>
      <c r="TVS3" s="9"/>
      <c r="TVT3" s="9"/>
      <c r="TVU3" s="9"/>
      <c r="TVV3" s="9"/>
      <c r="TVW3" s="9"/>
      <c r="TVX3" s="9"/>
      <c r="TVY3" s="9"/>
      <c r="TVZ3" s="9"/>
      <c r="TWA3" s="9"/>
      <c r="TWB3" s="9"/>
      <c r="TWC3" s="9"/>
      <c r="TWD3" s="9"/>
      <c r="TWE3" s="9"/>
      <c r="TWF3" s="9"/>
      <c r="TWG3" s="9"/>
      <c r="TWH3" s="9"/>
      <c r="TWI3" s="9"/>
      <c r="TWJ3" s="9"/>
      <c r="TWK3" s="9"/>
      <c r="TWL3" s="9"/>
      <c r="TWM3" s="9"/>
      <c r="TWN3" s="9"/>
      <c r="TWO3" s="9"/>
      <c r="TWP3" s="9"/>
      <c r="TWQ3" s="9"/>
      <c r="TWR3" s="9"/>
      <c r="TWS3" s="9"/>
      <c r="TWT3" s="9"/>
      <c r="TWU3" s="9"/>
      <c r="TWV3" s="9"/>
      <c r="TWW3" s="9"/>
      <c r="TWX3" s="9"/>
      <c r="TWY3" s="9"/>
      <c r="TWZ3" s="9"/>
      <c r="TXA3" s="9"/>
      <c r="TXB3" s="9"/>
      <c r="TXC3" s="9"/>
      <c r="TXD3" s="9"/>
      <c r="TXE3" s="9"/>
      <c r="TXF3" s="9"/>
      <c r="TXG3" s="9"/>
      <c r="TXH3" s="9"/>
      <c r="TXI3" s="9"/>
      <c r="TXJ3" s="9"/>
      <c r="TXK3" s="9"/>
      <c r="TXL3" s="9"/>
      <c r="TXM3" s="9"/>
      <c r="TXN3" s="9"/>
      <c r="TXO3" s="9"/>
      <c r="TXP3" s="9"/>
      <c r="TXQ3" s="9"/>
      <c r="TXR3" s="9"/>
      <c r="TXS3" s="9"/>
      <c r="TXT3" s="9"/>
      <c r="TXU3" s="9"/>
      <c r="TXV3" s="9"/>
      <c r="TXW3" s="9"/>
      <c r="TXX3" s="9"/>
      <c r="TXY3" s="9"/>
      <c r="TXZ3" s="9"/>
      <c r="TYA3" s="9"/>
      <c r="TYB3" s="9"/>
      <c r="TYC3" s="9"/>
      <c r="TYD3" s="9"/>
      <c r="TYE3" s="9"/>
      <c r="TYF3" s="9"/>
      <c r="TYG3" s="9"/>
      <c r="TYH3" s="9"/>
      <c r="TYI3" s="9"/>
      <c r="TYJ3" s="9"/>
      <c r="TYK3" s="9"/>
      <c r="TYL3" s="9"/>
      <c r="TYM3" s="9"/>
      <c r="TYN3" s="9"/>
      <c r="TYO3" s="9"/>
      <c r="TYP3" s="9"/>
      <c r="TYQ3" s="9"/>
      <c r="TYR3" s="9"/>
      <c r="TYS3" s="9"/>
      <c r="TYT3" s="9"/>
      <c r="TYU3" s="9"/>
      <c r="TYV3" s="9"/>
      <c r="TYW3" s="9"/>
      <c r="TYX3" s="9"/>
      <c r="TYY3" s="9"/>
      <c r="TYZ3" s="9"/>
      <c r="TZA3" s="9"/>
      <c r="TZB3" s="9"/>
      <c r="TZC3" s="9"/>
      <c r="TZD3" s="9"/>
      <c r="TZE3" s="9"/>
      <c r="TZF3" s="9"/>
      <c r="TZG3" s="9"/>
      <c r="TZH3" s="9"/>
      <c r="TZI3" s="9"/>
      <c r="TZJ3" s="9"/>
      <c r="TZK3" s="9"/>
      <c r="TZL3" s="9"/>
      <c r="TZM3" s="9"/>
      <c r="TZN3" s="9"/>
      <c r="TZO3" s="9"/>
      <c r="TZP3" s="9"/>
      <c r="TZQ3" s="9"/>
      <c r="TZR3" s="9"/>
      <c r="TZS3" s="9"/>
      <c r="TZT3" s="9"/>
      <c r="TZU3" s="9"/>
      <c r="TZV3" s="9"/>
      <c r="TZW3" s="9"/>
      <c r="TZX3" s="9"/>
      <c r="TZY3" s="9"/>
      <c r="TZZ3" s="9"/>
      <c r="UAA3" s="9"/>
      <c r="UAB3" s="9"/>
      <c r="UAC3" s="9"/>
      <c r="UAD3" s="9"/>
      <c r="UAE3" s="9"/>
      <c r="UAF3" s="9"/>
      <c r="UAG3" s="9"/>
      <c r="UAH3" s="9"/>
      <c r="UAI3" s="9"/>
      <c r="UAJ3" s="9"/>
      <c r="UAK3" s="9"/>
      <c r="UAL3" s="9"/>
      <c r="UAM3" s="9"/>
      <c r="UAN3" s="9"/>
      <c r="UAO3" s="9"/>
      <c r="UAP3" s="9"/>
      <c r="UAQ3" s="9"/>
      <c r="UAR3" s="9"/>
      <c r="UAS3" s="9"/>
      <c r="UAT3" s="9"/>
      <c r="UAU3" s="9"/>
      <c r="UAV3" s="9"/>
      <c r="UAW3" s="9"/>
      <c r="UAX3" s="9"/>
      <c r="UAY3" s="9"/>
      <c r="UAZ3" s="9"/>
      <c r="UBA3" s="9"/>
      <c r="UBB3" s="9"/>
      <c r="UBC3" s="9"/>
      <c r="UBD3" s="9"/>
      <c r="UBE3" s="9"/>
      <c r="UBF3" s="9"/>
      <c r="UBG3" s="9"/>
      <c r="UBH3" s="9"/>
      <c r="UBI3" s="9"/>
      <c r="UBJ3" s="9"/>
      <c r="UBK3" s="9"/>
      <c r="UBL3" s="9"/>
      <c r="UBM3" s="9"/>
      <c r="UBN3" s="9"/>
      <c r="UBO3" s="9"/>
      <c r="UBP3" s="9"/>
      <c r="UBQ3" s="9"/>
      <c r="UBR3" s="9"/>
      <c r="UBS3" s="9"/>
      <c r="UBT3" s="9"/>
      <c r="UBU3" s="9"/>
      <c r="UBV3" s="9"/>
      <c r="UBW3" s="9"/>
      <c r="UBX3" s="9"/>
      <c r="UBY3" s="9"/>
      <c r="UBZ3" s="9"/>
      <c r="UCA3" s="9"/>
      <c r="UCB3" s="9"/>
      <c r="UCC3" s="9"/>
      <c r="UCD3" s="9"/>
      <c r="UCE3" s="9"/>
      <c r="UCF3" s="9"/>
      <c r="UCG3" s="9"/>
      <c r="UCH3" s="9"/>
      <c r="UCI3" s="9"/>
      <c r="UCJ3" s="9"/>
      <c r="UCK3" s="9"/>
      <c r="UCL3" s="9"/>
      <c r="UCM3" s="9"/>
      <c r="UCN3" s="9"/>
      <c r="UCO3" s="9"/>
      <c r="UCP3" s="9"/>
      <c r="UCQ3" s="9"/>
      <c r="UCR3" s="9"/>
      <c r="UCS3" s="9"/>
      <c r="UCT3" s="9"/>
      <c r="UCU3" s="9"/>
      <c r="UCV3" s="9"/>
      <c r="UCW3" s="9"/>
      <c r="UCX3" s="9"/>
      <c r="UCY3" s="9"/>
      <c r="UCZ3" s="9"/>
      <c r="UDA3" s="9"/>
      <c r="UDB3" s="9"/>
      <c r="UDC3" s="9"/>
      <c r="UDD3" s="9"/>
      <c r="UDE3" s="9"/>
      <c r="UDF3" s="9"/>
      <c r="UDG3" s="9"/>
      <c r="UDH3" s="9"/>
      <c r="UDI3" s="9"/>
      <c r="UDJ3" s="9"/>
      <c r="UDK3" s="9"/>
      <c r="UDL3" s="9"/>
      <c r="UDM3" s="9"/>
      <c r="UDN3" s="9"/>
      <c r="UDO3" s="9"/>
      <c r="UDP3" s="9"/>
      <c r="UDQ3" s="9"/>
      <c r="UDR3" s="9"/>
      <c r="UDS3" s="9"/>
      <c r="UDT3" s="9"/>
      <c r="UDU3" s="9"/>
      <c r="UDV3" s="9"/>
      <c r="UDW3" s="9"/>
      <c r="UDX3" s="9"/>
      <c r="UDY3" s="9"/>
      <c r="UDZ3" s="9"/>
      <c r="UEA3" s="9"/>
      <c r="UEB3" s="9"/>
      <c r="UEC3" s="9"/>
      <c r="UED3" s="9"/>
      <c r="UEE3" s="9"/>
      <c r="UEF3" s="9"/>
      <c r="UEG3" s="9"/>
      <c r="UEH3" s="9"/>
      <c r="UEI3" s="9"/>
      <c r="UEJ3" s="9"/>
      <c r="UEK3" s="9"/>
      <c r="UEL3" s="9"/>
      <c r="UEM3" s="9"/>
      <c r="UEN3" s="9"/>
      <c r="UEO3" s="9"/>
      <c r="UEP3" s="9"/>
      <c r="UEQ3" s="9"/>
      <c r="UER3" s="9"/>
      <c r="UES3" s="9"/>
      <c r="UET3" s="9"/>
      <c r="UEU3" s="9"/>
      <c r="UEV3" s="9"/>
      <c r="UEW3" s="9"/>
      <c r="UEX3" s="9"/>
      <c r="UEY3" s="9"/>
      <c r="UEZ3" s="9"/>
      <c r="UFA3" s="9"/>
      <c r="UFB3" s="9"/>
      <c r="UFC3" s="9"/>
      <c r="UFD3" s="9"/>
      <c r="UFE3" s="9"/>
      <c r="UFF3" s="9"/>
      <c r="UFG3" s="9"/>
      <c r="UFH3" s="9"/>
      <c r="UFI3" s="9"/>
      <c r="UFJ3" s="9"/>
      <c r="UFK3" s="9"/>
      <c r="UFL3" s="9"/>
      <c r="UFM3" s="9"/>
      <c r="UFN3" s="9"/>
      <c r="UFO3" s="9"/>
      <c r="UFP3" s="9"/>
      <c r="UFQ3" s="9"/>
      <c r="UFR3" s="9"/>
      <c r="UFS3" s="9"/>
      <c r="UFT3" s="9"/>
      <c r="UFU3" s="9"/>
      <c r="UFV3" s="9"/>
      <c r="UFW3" s="9"/>
      <c r="UFX3" s="9"/>
      <c r="UFY3" s="9"/>
      <c r="UFZ3" s="9"/>
      <c r="UGA3" s="9"/>
      <c r="UGB3" s="9"/>
      <c r="UGC3" s="9"/>
      <c r="UGD3" s="9"/>
      <c r="UGE3" s="9"/>
      <c r="UGF3" s="9"/>
      <c r="UGG3" s="9"/>
      <c r="UGH3" s="9"/>
      <c r="UGI3" s="9"/>
      <c r="UGJ3" s="9"/>
      <c r="UGK3" s="9"/>
      <c r="UGL3" s="9"/>
      <c r="UGM3" s="9"/>
      <c r="UGN3" s="9"/>
      <c r="UGO3" s="9"/>
      <c r="UGP3" s="9"/>
      <c r="UGQ3" s="9"/>
      <c r="UGR3" s="9"/>
      <c r="UGS3" s="9"/>
      <c r="UGT3" s="9"/>
      <c r="UGU3" s="9"/>
      <c r="UGV3" s="9"/>
      <c r="UGW3" s="9"/>
      <c r="UGX3" s="9"/>
      <c r="UGY3" s="9"/>
      <c r="UGZ3" s="9"/>
      <c r="UHA3" s="9"/>
      <c r="UHB3" s="9"/>
      <c r="UHC3" s="9"/>
      <c r="UHD3" s="9"/>
      <c r="UHE3" s="9"/>
      <c r="UHF3" s="9"/>
      <c r="UHG3" s="9"/>
      <c r="UHH3" s="9"/>
      <c r="UHI3" s="9"/>
      <c r="UHJ3" s="9"/>
      <c r="UHK3" s="9"/>
      <c r="UHL3" s="9"/>
      <c r="UHM3" s="9"/>
      <c r="UHN3" s="9"/>
      <c r="UHO3" s="9"/>
      <c r="UHP3" s="9"/>
      <c r="UHQ3" s="9"/>
      <c r="UHR3" s="9"/>
      <c r="UHS3" s="9"/>
      <c r="UHT3" s="9"/>
      <c r="UHU3" s="9"/>
      <c r="UHV3" s="9"/>
      <c r="UHW3" s="9"/>
      <c r="UHX3" s="9"/>
      <c r="UHY3" s="9"/>
      <c r="UHZ3" s="9"/>
      <c r="UIA3" s="9"/>
      <c r="UIB3" s="9"/>
      <c r="UIC3" s="9"/>
      <c r="UID3" s="9"/>
      <c r="UIE3" s="9"/>
      <c r="UIF3" s="9"/>
      <c r="UIG3" s="9"/>
      <c r="UIH3" s="9"/>
      <c r="UII3" s="9"/>
      <c r="UIJ3" s="9"/>
      <c r="UIK3" s="9"/>
      <c r="UIL3" s="9"/>
      <c r="UIM3" s="9"/>
      <c r="UIN3" s="9"/>
      <c r="UIO3" s="9"/>
      <c r="UIP3" s="9"/>
      <c r="UIQ3" s="9"/>
      <c r="UIR3" s="9"/>
      <c r="UIS3" s="9"/>
      <c r="UIT3" s="9"/>
      <c r="UIU3" s="9"/>
      <c r="UIV3" s="9"/>
      <c r="UIW3" s="9"/>
      <c r="UIX3" s="9"/>
      <c r="UIY3" s="9"/>
      <c r="UIZ3" s="9"/>
      <c r="UJA3" s="9"/>
      <c r="UJB3" s="9"/>
      <c r="UJC3" s="9"/>
      <c r="UJD3" s="9"/>
      <c r="UJE3" s="9"/>
      <c r="UJF3" s="9"/>
      <c r="UJG3" s="9"/>
      <c r="UJH3" s="9"/>
      <c r="UJI3" s="9"/>
      <c r="UJJ3" s="9"/>
      <c r="UJK3" s="9"/>
      <c r="UJL3" s="9"/>
      <c r="UJM3" s="9"/>
      <c r="UJN3" s="9"/>
      <c r="UJO3" s="9"/>
      <c r="UJP3" s="9"/>
      <c r="UJQ3" s="9"/>
      <c r="UJR3" s="9"/>
      <c r="UJS3" s="9"/>
      <c r="UJT3" s="9"/>
      <c r="UJU3" s="9"/>
      <c r="UJV3" s="9"/>
      <c r="UJW3" s="9"/>
      <c r="UJX3" s="9"/>
      <c r="UJY3" s="9"/>
      <c r="UJZ3" s="9"/>
      <c r="UKA3" s="9"/>
      <c r="UKB3" s="9"/>
      <c r="UKC3" s="9"/>
      <c r="UKD3" s="9"/>
      <c r="UKE3" s="9"/>
      <c r="UKF3" s="9"/>
      <c r="UKG3" s="9"/>
      <c r="UKH3" s="9"/>
      <c r="UKI3" s="9"/>
      <c r="UKJ3" s="9"/>
      <c r="UKK3" s="9"/>
      <c r="UKL3" s="9"/>
      <c r="UKM3" s="9"/>
      <c r="UKN3" s="9"/>
      <c r="UKO3" s="9"/>
      <c r="UKP3" s="9"/>
      <c r="UKQ3" s="9"/>
      <c r="UKR3" s="9"/>
      <c r="UKS3" s="9"/>
      <c r="UKT3" s="9"/>
      <c r="UKU3" s="9"/>
      <c r="UKV3" s="9"/>
      <c r="UKW3" s="9"/>
      <c r="UKX3" s="9"/>
      <c r="UKY3" s="9"/>
      <c r="UKZ3" s="9"/>
      <c r="ULA3" s="9"/>
      <c r="ULB3" s="9"/>
      <c r="ULC3" s="9"/>
      <c r="ULD3" s="9"/>
      <c r="ULE3" s="9"/>
      <c r="ULF3" s="9"/>
      <c r="ULG3" s="9"/>
      <c r="ULH3" s="9"/>
      <c r="ULI3" s="9"/>
      <c r="ULJ3" s="9"/>
      <c r="ULK3" s="9"/>
      <c r="ULL3" s="9"/>
      <c r="ULM3" s="9"/>
      <c r="ULN3" s="9"/>
      <c r="ULO3" s="9"/>
      <c r="ULP3" s="9"/>
      <c r="ULQ3" s="9"/>
      <c r="ULR3" s="9"/>
      <c r="ULS3" s="9"/>
      <c r="ULT3" s="9"/>
      <c r="ULU3" s="9"/>
      <c r="ULV3" s="9"/>
      <c r="ULW3" s="9"/>
      <c r="ULX3" s="9"/>
      <c r="ULY3" s="9"/>
      <c r="ULZ3" s="9"/>
      <c r="UMA3" s="9"/>
      <c r="UMB3" s="9"/>
      <c r="UMC3" s="9"/>
      <c r="UMD3" s="9"/>
      <c r="UME3" s="9"/>
      <c r="UMF3" s="9"/>
      <c r="UMG3" s="9"/>
      <c r="UMH3" s="9"/>
      <c r="UMI3" s="9"/>
      <c r="UMJ3" s="9"/>
      <c r="UMK3" s="9"/>
      <c r="UML3" s="9"/>
      <c r="UMM3" s="9"/>
      <c r="UMN3" s="9"/>
      <c r="UMO3" s="9"/>
      <c r="UMP3" s="9"/>
      <c r="UMQ3" s="9"/>
      <c r="UMR3" s="9"/>
      <c r="UMS3" s="9"/>
      <c r="UMT3" s="9"/>
      <c r="UMU3" s="9"/>
      <c r="UMV3" s="9"/>
      <c r="UMW3" s="9"/>
      <c r="UMX3" s="9"/>
      <c r="UMY3" s="9"/>
      <c r="UMZ3" s="9"/>
      <c r="UNA3" s="9"/>
      <c r="UNB3" s="9"/>
      <c r="UNC3" s="9"/>
      <c r="UND3" s="9"/>
      <c r="UNE3" s="9"/>
      <c r="UNF3" s="9"/>
      <c r="UNG3" s="9"/>
      <c r="UNH3" s="9"/>
      <c r="UNI3" s="9"/>
      <c r="UNJ3" s="9"/>
      <c r="UNK3" s="9"/>
      <c r="UNL3" s="9"/>
      <c r="UNM3" s="9"/>
      <c r="UNN3" s="9"/>
      <c r="UNO3" s="9"/>
      <c r="UNP3" s="9"/>
      <c r="UNQ3" s="9"/>
      <c r="UNR3" s="9"/>
      <c r="UNS3" s="9"/>
      <c r="UNT3" s="9"/>
      <c r="UNU3" s="9"/>
      <c r="UNV3" s="9"/>
      <c r="UNW3" s="9"/>
      <c r="UNX3" s="9"/>
      <c r="UNY3" s="9"/>
      <c r="UNZ3" s="9"/>
      <c r="UOA3" s="9"/>
      <c r="UOB3" s="9"/>
      <c r="UOC3" s="9"/>
      <c r="UOD3" s="9"/>
      <c r="UOE3" s="9"/>
      <c r="UOF3" s="9"/>
      <c r="UOG3" s="9"/>
      <c r="UOH3" s="9"/>
      <c r="UOI3" s="9"/>
      <c r="UOJ3" s="9"/>
      <c r="UOK3" s="9"/>
      <c r="UOL3" s="9"/>
      <c r="UOM3" s="9"/>
      <c r="UON3" s="9"/>
      <c r="UOO3" s="9"/>
      <c r="UOP3" s="9"/>
      <c r="UOQ3" s="9"/>
      <c r="UOR3" s="9"/>
      <c r="UOS3" s="9"/>
      <c r="UOT3" s="9"/>
      <c r="UOU3" s="9"/>
      <c r="UOV3" s="9"/>
      <c r="UOW3" s="9"/>
      <c r="UOX3" s="9"/>
      <c r="UOY3" s="9"/>
      <c r="UOZ3" s="9"/>
      <c r="UPA3" s="9"/>
      <c r="UPB3" s="9"/>
      <c r="UPC3" s="9"/>
      <c r="UPD3" s="9"/>
      <c r="UPE3" s="9"/>
      <c r="UPF3" s="9"/>
      <c r="UPG3" s="9"/>
      <c r="UPH3" s="9"/>
      <c r="UPI3" s="9"/>
      <c r="UPJ3" s="9"/>
      <c r="UPK3" s="9"/>
      <c r="UPL3" s="9"/>
      <c r="UPM3" s="9"/>
      <c r="UPN3" s="9"/>
      <c r="UPO3" s="9"/>
      <c r="UPP3" s="9"/>
      <c r="UPQ3" s="9"/>
      <c r="UPR3" s="9"/>
      <c r="UPS3" s="9"/>
      <c r="UPT3" s="9"/>
      <c r="UPU3" s="9"/>
      <c r="UPV3" s="9"/>
      <c r="UPW3" s="9"/>
      <c r="UPX3" s="9"/>
      <c r="UPY3" s="9"/>
      <c r="UPZ3" s="9"/>
      <c r="UQA3" s="9"/>
      <c r="UQB3" s="9"/>
      <c r="UQC3" s="9"/>
      <c r="UQD3" s="9"/>
      <c r="UQE3" s="9"/>
      <c r="UQF3" s="9"/>
      <c r="UQG3" s="9"/>
      <c r="UQH3" s="9"/>
      <c r="UQI3" s="9"/>
      <c r="UQJ3" s="9"/>
      <c r="UQK3" s="9"/>
      <c r="UQL3" s="9"/>
      <c r="UQM3" s="9"/>
      <c r="UQN3" s="9"/>
      <c r="UQO3" s="9"/>
      <c r="UQP3" s="9"/>
      <c r="UQQ3" s="9"/>
      <c r="UQR3" s="9"/>
      <c r="UQS3" s="9"/>
      <c r="UQT3" s="9"/>
      <c r="UQU3" s="9"/>
      <c r="UQV3" s="9"/>
      <c r="UQW3" s="9"/>
      <c r="UQX3" s="9"/>
      <c r="UQY3" s="9"/>
      <c r="UQZ3" s="9"/>
      <c r="URA3" s="9"/>
      <c r="URB3" s="9"/>
      <c r="URC3" s="9"/>
      <c r="URD3" s="9"/>
      <c r="URE3" s="9"/>
      <c r="URF3" s="9"/>
      <c r="URG3" s="9"/>
      <c r="URH3" s="9"/>
      <c r="URI3" s="9"/>
      <c r="URJ3" s="9"/>
      <c r="URK3" s="9"/>
      <c r="URL3" s="9"/>
      <c r="URM3" s="9"/>
      <c r="URN3" s="9"/>
      <c r="URO3" s="9"/>
      <c r="URP3" s="9"/>
      <c r="URQ3" s="9"/>
      <c r="URR3" s="9"/>
      <c r="URS3" s="9"/>
      <c r="URT3" s="9"/>
      <c r="URU3" s="9"/>
      <c r="URV3" s="9"/>
      <c r="URW3" s="9"/>
      <c r="URX3" s="9"/>
      <c r="URY3" s="9"/>
      <c r="URZ3" s="9"/>
      <c r="USA3" s="9"/>
      <c r="USB3" s="9"/>
      <c r="USC3" s="9"/>
      <c r="USD3" s="9"/>
      <c r="USE3" s="9"/>
      <c r="USF3" s="9"/>
      <c r="USG3" s="9"/>
      <c r="USH3" s="9"/>
      <c r="USI3" s="9"/>
      <c r="USJ3" s="9"/>
      <c r="USK3" s="9"/>
      <c r="USL3" s="9"/>
      <c r="USM3" s="9"/>
      <c r="USN3" s="9"/>
      <c r="USO3" s="9"/>
      <c r="USP3" s="9"/>
      <c r="USQ3" s="9"/>
      <c r="USR3" s="9"/>
      <c r="USS3" s="9"/>
      <c r="UST3" s="9"/>
      <c r="USU3" s="9"/>
      <c r="USV3" s="9"/>
      <c r="USW3" s="9"/>
      <c r="USX3" s="9"/>
      <c r="USY3" s="9"/>
      <c r="USZ3" s="9"/>
      <c r="UTA3" s="9"/>
      <c r="UTB3" s="9"/>
      <c r="UTC3" s="9"/>
      <c r="UTD3" s="9"/>
      <c r="UTE3" s="9"/>
      <c r="UTF3" s="9"/>
      <c r="UTG3" s="9"/>
      <c r="UTH3" s="9"/>
      <c r="UTI3" s="9"/>
      <c r="UTJ3" s="9"/>
      <c r="UTK3" s="9"/>
      <c r="UTL3" s="9"/>
      <c r="UTM3" s="9"/>
      <c r="UTN3" s="9"/>
      <c r="UTO3" s="9"/>
      <c r="UTP3" s="9"/>
      <c r="UTQ3" s="9"/>
      <c r="UTR3" s="9"/>
      <c r="UTS3" s="9"/>
      <c r="UTT3" s="9"/>
      <c r="UTU3" s="9"/>
      <c r="UTV3" s="9"/>
      <c r="UTW3" s="9"/>
      <c r="UTX3" s="9"/>
      <c r="UTY3" s="9"/>
      <c r="UTZ3" s="9"/>
      <c r="UUA3" s="9"/>
      <c r="UUB3" s="9"/>
      <c r="UUC3" s="9"/>
      <c r="UUD3" s="9"/>
      <c r="UUE3" s="9"/>
      <c r="UUF3" s="9"/>
      <c r="UUG3" s="9"/>
      <c r="UUH3" s="9"/>
      <c r="UUI3" s="9"/>
      <c r="UUJ3" s="9"/>
      <c r="UUK3" s="9"/>
      <c r="UUL3" s="9"/>
      <c r="UUM3" s="9"/>
      <c r="UUN3" s="9"/>
      <c r="UUO3" s="9"/>
      <c r="UUP3" s="9"/>
      <c r="UUQ3" s="9"/>
      <c r="UUR3" s="9"/>
      <c r="UUS3" s="9"/>
      <c r="UUT3" s="9"/>
      <c r="UUU3" s="9"/>
      <c r="UUV3" s="9"/>
      <c r="UUW3" s="9"/>
      <c r="UUX3" s="9"/>
      <c r="UUY3" s="9"/>
      <c r="UUZ3" s="9"/>
      <c r="UVA3" s="9"/>
      <c r="UVB3" s="9"/>
      <c r="UVC3" s="9"/>
      <c r="UVD3" s="9"/>
      <c r="UVE3" s="9"/>
      <c r="UVF3" s="9"/>
      <c r="UVG3" s="9"/>
      <c r="UVH3" s="9"/>
      <c r="UVI3" s="9"/>
      <c r="UVJ3" s="9"/>
      <c r="UVK3" s="9"/>
      <c r="UVL3" s="9"/>
      <c r="UVM3" s="9"/>
      <c r="UVN3" s="9"/>
      <c r="UVO3" s="9"/>
      <c r="UVP3" s="9"/>
      <c r="UVQ3" s="9"/>
      <c r="UVR3" s="9"/>
      <c r="UVS3" s="9"/>
      <c r="UVT3" s="9"/>
      <c r="UVU3" s="9"/>
      <c r="UVV3" s="9"/>
      <c r="UVW3" s="9"/>
      <c r="UVX3" s="9"/>
      <c r="UVY3" s="9"/>
      <c r="UVZ3" s="9"/>
      <c r="UWA3" s="9"/>
      <c r="UWB3" s="9"/>
      <c r="UWC3" s="9"/>
      <c r="UWD3" s="9"/>
      <c r="UWE3" s="9"/>
      <c r="UWF3" s="9"/>
      <c r="UWG3" s="9"/>
      <c r="UWH3" s="9"/>
      <c r="UWI3" s="9"/>
      <c r="UWJ3" s="9"/>
      <c r="UWK3" s="9"/>
      <c r="UWL3" s="9"/>
      <c r="UWM3" s="9"/>
      <c r="UWN3" s="9"/>
      <c r="UWO3" s="9"/>
      <c r="UWP3" s="9"/>
      <c r="UWQ3" s="9"/>
      <c r="UWR3" s="9"/>
      <c r="UWS3" s="9"/>
      <c r="UWT3" s="9"/>
      <c r="UWU3" s="9"/>
      <c r="UWV3" s="9"/>
      <c r="UWW3" s="9"/>
      <c r="UWX3" s="9"/>
      <c r="UWY3" s="9"/>
      <c r="UWZ3" s="9"/>
      <c r="UXA3" s="9"/>
      <c r="UXB3" s="9"/>
      <c r="UXC3" s="9"/>
      <c r="UXD3" s="9"/>
      <c r="UXE3" s="9"/>
      <c r="UXF3" s="9"/>
      <c r="UXG3" s="9"/>
      <c r="UXH3" s="9"/>
      <c r="UXI3" s="9"/>
      <c r="UXJ3" s="9"/>
      <c r="UXK3" s="9"/>
      <c r="UXL3" s="9"/>
      <c r="UXM3" s="9"/>
      <c r="UXN3" s="9"/>
      <c r="UXO3" s="9"/>
      <c r="UXP3" s="9"/>
      <c r="UXQ3" s="9"/>
      <c r="UXR3" s="9"/>
      <c r="UXS3" s="9"/>
      <c r="UXT3" s="9"/>
      <c r="UXU3" s="9"/>
      <c r="UXV3" s="9"/>
      <c r="UXW3" s="9"/>
      <c r="UXX3" s="9"/>
      <c r="UXY3" s="9"/>
      <c r="UXZ3" s="9"/>
      <c r="UYA3" s="9"/>
      <c r="UYB3" s="9"/>
      <c r="UYC3" s="9"/>
      <c r="UYD3" s="9"/>
      <c r="UYE3" s="9"/>
      <c r="UYF3" s="9"/>
      <c r="UYG3" s="9"/>
      <c r="UYH3" s="9"/>
      <c r="UYI3" s="9"/>
      <c r="UYJ3" s="9"/>
      <c r="UYK3" s="9"/>
      <c r="UYL3" s="9"/>
      <c r="UYM3" s="9"/>
      <c r="UYN3" s="9"/>
      <c r="UYO3" s="9"/>
      <c r="UYP3" s="9"/>
      <c r="UYQ3" s="9"/>
      <c r="UYR3" s="9"/>
      <c r="UYS3" s="9"/>
      <c r="UYT3" s="9"/>
      <c r="UYU3" s="9"/>
      <c r="UYV3" s="9"/>
      <c r="UYW3" s="9"/>
      <c r="UYX3" s="9"/>
      <c r="UYY3" s="9"/>
      <c r="UYZ3" s="9"/>
      <c r="UZA3" s="9"/>
      <c r="UZB3" s="9"/>
      <c r="UZC3" s="9"/>
      <c r="UZD3" s="9"/>
      <c r="UZE3" s="9"/>
      <c r="UZF3" s="9"/>
      <c r="UZG3" s="9"/>
      <c r="UZH3" s="9"/>
      <c r="UZI3" s="9"/>
      <c r="UZJ3" s="9"/>
      <c r="UZK3" s="9"/>
      <c r="UZL3" s="9"/>
      <c r="UZM3" s="9"/>
      <c r="UZN3" s="9"/>
      <c r="UZO3" s="9"/>
      <c r="UZP3" s="9"/>
      <c r="UZQ3" s="9"/>
      <c r="UZR3" s="9"/>
      <c r="UZS3" s="9"/>
      <c r="UZT3" s="9"/>
      <c r="UZU3" s="9"/>
      <c r="UZV3" s="9"/>
      <c r="UZW3" s="9"/>
      <c r="UZX3" s="9"/>
      <c r="UZY3" s="9"/>
      <c r="UZZ3" s="9"/>
      <c r="VAA3" s="9"/>
      <c r="VAB3" s="9"/>
      <c r="VAC3" s="9"/>
      <c r="VAD3" s="9"/>
      <c r="VAE3" s="9"/>
      <c r="VAF3" s="9"/>
      <c r="VAG3" s="9"/>
      <c r="VAH3" s="9"/>
      <c r="VAI3" s="9"/>
      <c r="VAJ3" s="9"/>
      <c r="VAK3" s="9"/>
      <c r="VAL3" s="9"/>
      <c r="VAM3" s="9"/>
      <c r="VAN3" s="9"/>
      <c r="VAO3" s="9"/>
      <c r="VAP3" s="9"/>
      <c r="VAQ3" s="9"/>
      <c r="VAR3" s="9"/>
      <c r="VAS3" s="9"/>
      <c r="VAT3" s="9"/>
      <c r="VAU3" s="9"/>
      <c r="VAV3" s="9"/>
      <c r="VAW3" s="9"/>
      <c r="VAX3" s="9"/>
      <c r="VAY3" s="9"/>
      <c r="VAZ3" s="9"/>
      <c r="VBA3" s="9"/>
      <c r="VBB3" s="9"/>
      <c r="VBC3" s="9"/>
      <c r="VBD3" s="9"/>
      <c r="VBE3" s="9"/>
      <c r="VBF3" s="9"/>
      <c r="VBG3" s="9"/>
      <c r="VBH3" s="9"/>
      <c r="VBI3" s="9"/>
      <c r="VBJ3" s="9"/>
      <c r="VBK3" s="9"/>
      <c r="VBL3" s="9"/>
      <c r="VBM3" s="9"/>
      <c r="VBN3" s="9"/>
      <c r="VBO3" s="9"/>
      <c r="VBP3" s="9"/>
      <c r="VBQ3" s="9"/>
      <c r="VBR3" s="9"/>
      <c r="VBS3" s="9"/>
      <c r="VBT3" s="9"/>
      <c r="VBU3" s="9"/>
      <c r="VBV3" s="9"/>
      <c r="VBW3" s="9"/>
      <c r="VBX3" s="9"/>
      <c r="VBY3" s="9"/>
      <c r="VBZ3" s="9"/>
      <c r="VCA3" s="9"/>
      <c r="VCB3" s="9"/>
      <c r="VCC3" s="9"/>
      <c r="VCD3" s="9"/>
      <c r="VCE3" s="9"/>
      <c r="VCF3" s="9"/>
      <c r="VCG3" s="9"/>
      <c r="VCH3" s="9"/>
      <c r="VCI3" s="9"/>
      <c r="VCJ3" s="9"/>
      <c r="VCK3" s="9"/>
      <c r="VCL3" s="9"/>
      <c r="VCM3" s="9"/>
      <c r="VCN3" s="9"/>
      <c r="VCO3" s="9"/>
      <c r="VCP3" s="9"/>
      <c r="VCQ3" s="9"/>
      <c r="VCR3" s="9"/>
      <c r="VCS3" s="9"/>
      <c r="VCT3" s="9"/>
      <c r="VCU3" s="9"/>
      <c r="VCV3" s="9"/>
      <c r="VCW3" s="9"/>
      <c r="VCX3" s="9"/>
      <c r="VCY3" s="9"/>
      <c r="VCZ3" s="9"/>
      <c r="VDA3" s="9"/>
      <c r="VDB3" s="9"/>
      <c r="VDC3" s="9"/>
      <c r="VDD3" s="9"/>
      <c r="VDE3" s="9"/>
      <c r="VDF3" s="9"/>
      <c r="VDG3" s="9"/>
      <c r="VDH3" s="9"/>
      <c r="VDI3" s="9"/>
      <c r="VDJ3" s="9"/>
      <c r="VDK3" s="9"/>
      <c r="VDL3" s="9"/>
      <c r="VDM3" s="9"/>
      <c r="VDN3" s="9"/>
      <c r="VDO3" s="9"/>
      <c r="VDP3" s="9"/>
      <c r="VDQ3" s="9"/>
      <c r="VDR3" s="9"/>
      <c r="VDS3" s="9"/>
      <c r="VDT3" s="9"/>
      <c r="VDU3" s="9"/>
      <c r="VDV3" s="9"/>
      <c r="VDW3" s="9"/>
      <c r="VDX3" s="9"/>
      <c r="VDY3" s="9"/>
      <c r="VDZ3" s="9"/>
      <c r="VEA3" s="9"/>
      <c r="VEB3" s="9"/>
      <c r="VEC3" s="9"/>
      <c r="VED3" s="9"/>
      <c r="VEE3" s="9"/>
      <c r="VEF3" s="9"/>
      <c r="VEG3" s="9"/>
      <c r="VEH3" s="9"/>
      <c r="VEI3" s="9"/>
      <c r="VEJ3" s="9"/>
      <c r="VEK3" s="9"/>
      <c r="VEL3" s="9"/>
      <c r="VEM3" s="9"/>
      <c r="VEN3" s="9"/>
      <c r="VEO3" s="9"/>
      <c r="VEP3" s="9"/>
      <c r="VEQ3" s="9"/>
      <c r="VER3" s="9"/>
      <c r="VES3" s="9"/>
      <c r="VET3" s="9"/>
      <c r="VEU3" s="9"/>
      <c r="VEV3" s="9"/>
      <c r="VEW3" s="9"/>
      <c r="VEX3" s="9"/>
      <c r="VEY3" s="9"/>
      <c r="VEZ3" s="9"/>
      <c r="VFA3" s="9"/>
      <c r="VFB3" s="9"/>
      <c r="VFC3" s="9"/>
      <c r="VFD3" s="9"/>
      <c r="VFE3" s="9"/>
      <c r="VFF3" s="9"/>
      <c r="VFG3" s="9"/>
      <c r="VFH3" s="9"/>
      <c r="VFI3" s="9"/>
      <c r="VFJ3" s="9"/>
      <c r="VFK3" s="9"/>
      <c r="VFL3" s="9"/>
      <c r="VFM3" s="9"/>
      <c r="VFN3" s="9"/>
      <c r="VFO3" s="9"/>
      <c r="VFP3" s="9"/>
      <c r="VFQ3" s="9"/>
      <c r="VFR3" s="9"/>
      <c r="VFS3" s="9"/>
      <c r="VFT3" s="9"/>
      <c r="VFU3" s="9"/>
      <c r="VFV3" s="9"/>
      <c r="VFW3" s="9"/>
      <c r="VFX3" s="9"/>
      <c r="VFY3" s="9"/>
      <c r="VFZ3" s="9"/>
      <c r="VGA3" s="9"/>
      <c r="VGB3" s="9"/>
      <c r="VGC3" s="9"/>
      <c r="VGD3" s="9"/>
      <c r="VGE3" s="9"/>
      <c r="VGF3" s="9"/>
      <c r="VGG3" s="9"/>
      <c r="VGH3" s="9"/>
      <c r="VGI3" s="9"/>
      <c r="VGJ3" s="9"/>
      <c r="VGK3" s="9"/>
      <c r="VGL3" s="9"/>
      <c r="VGM3" s="9"/>
      <c r="VGN3" s="9"/>
      <c r="VGO3" s="9"/>
      <c r="VGP3" s="9"/>
      <c r="VGQ3" s="9"/>
      <c r="VGR3" s="9"/>
      <c r="VGS3" s="9"/>
      <c r="VGT3" s="9"/>
      <c r="VGU3" s="9"/>
      <c r="VGV3" s="9"/>
      <c r="VGW3" s="9"/>
      <c r="VGX3" s="9"/>
      <c r="VGY3" s="9"/>
      <c r="VGZ3" s="9"/>
      <c r="VHA3" s="9"/>
      <c r="VHB3" s="9"/>
      <c r="VHC3" s="9"/>
      <c r="VHD3" s="9"/>
      <c r="VHE3" s="9"/>
      <c r="VHF3" s="9"/>
      <c r="VHG3" s="9"/>
      <c r="VHH3" s="9"/>
      <c r="VHI3" s="9"/>
      <c r="VHJ3" s="9"/>
      <c r="VHK3" s="9"/>
      <c r="VHL3" s="9"/>
      <c r="VHM3" s="9"/>
      <c r="VHN3" s="9"/>
      <c r="VHO3" s="9"/>
      <c r="VHP3" s="9"/>
      <c r="VHQ3" s="9"/>
      <c r="VHR3" s="9"/>
      <c r="VHS3" s="9"/>
      <c r="VHT3" s="9"/>
      <c r="VHU3" s="9"/>
      <c r="VHV3" s="9"/>
      <c r="VHW3" s="9"/>
      <c r="VHX3" s="9"/>
      <c r="VHY3" s="9"/>
      <c r="VHZ3" s="9"/>
      <c r="VIA3" s="9"/>
      <c r="VIB3" s="9"/>
      <c r="VIC3" s="9"/>
      <c r="VID3" s="9"/>
      <c r="VIE3" s="9"/>
      <c r="VIF3" s="9"/>
      <c r="VIG3" s="9"/>
      <c r="VIH3" s="9"/>
      <c r="VII3" s="9"/>
      <c r="VIJ3" s="9"/>
      <c r="VIK3" s="9"/>
      <c r="VIL3" s="9"/>
      <c r="VIM3" s="9"/>
      <c r="VIN3" s="9"/>
      <c r="VIO3" s="9"/>
      <c r="VIP3" s="9"/>
      <c r="VIQ3" s="9"/>
      <c r="VIR3" s="9"/>
      <c r="VIS3" s="9"/>
      <c r="VIT3" s="9"/>
      <c r="VIU3" s="9"/>
      <c r="VIV3" s="9"/>
      <c r="VIW3" s="9"/>
      <c r="VIX3" s="9"/>
      <c r="VIY3" s="9"/>
      <c r="VIZ3" s="9"/>
      <c r="VJA3" s="9"/>
      <c r="VJB3" s="9"/>
      <c r="VJC3" s="9"/>
      <c r="VJD3" s="9"/>
      <c r="VJE3" s="9"/>
      <c r="VJF3" s="9"/>
      <c r="VJG3" s="9"/>
      <c r="VJH3" s="9"/>
      <c r="VJI3" s="9"/>
      <c r="VJJ3" s="9"/>
      <c r="VJK3" s="9"/>
      <c r="VJL3" s="9"/>
      <c r="VJM3" s="9"/>
      <c r="VJN3" s="9"/>
      <c r="VJO3" s="9"/>
      <c r="VJP3" s="9"/>
      <c r="VJQ3" s="9"/>
      <c r="VJR3" s="9"/>
      <c r="VJS3" s="9"/>
      <c r="VJT3" s="9"/>
      <c r="VJU3" s="9"/>
      <c r="VJV3" s="9"/>
      <c r="VJW3" s="9"/>
      <c r="VJX3" s="9"/>
      <c r="VJY3" s="9"/>
      <c r="VJZ3" s="9"/>
      <c r="VKA3" s="9"/>
      <c r="VKB3" s="9"/>
      <c r="VKC3" s="9"/>
      <c r="VKD3" s="9"/>
      <c r="VKE3" s="9"/>
      <c r="VKF3" s="9"/>
      <c r="VKG3" s="9"/>
      <c r="VKH3" s="9"/>
      <c r="VKI3" s="9"/>
      <c r="VKJ3" s="9"/>
      <c r="VKK3" s="9"/>
      <c r="VKL3" s="9"/>
      <c r="VKM3" s="9"/>
      <c r="VKN3" s="9"/>
      <c r="VKO3" s="9"/>
      <c r="VKP3" s="9"/>
      <c r="VKQ3" s="9"/>
      <c r="VKR3" s="9"/>
      <c r="VKS3" s="9"/>
      <c r="VKT3" s="9"/>
      <c r="VKU3" s="9"/>
      <c r="VKV3" s="9"/>
      <c r="VKW3" s="9"/>
      <c r="VKX3" s="9"/>
      <c r="VKY3" s="9"/>
      <c r="VKZ3" s="9"/>
      <c r="VLA3" s="9"/>
      <c r="VLB3" s="9"/>
      <c r="VLC3" s="9"/>
      <c r="VLD3" s="9"/>
      <c r="VLE3" s="9"/>
      <c r="VLF3" s="9"/>
      <c r="VLG3" s="9"/>
      <c r="VLH3" s="9"/>
      <c r="VLI3" s="9"/>
      <c r="VLJ3" s="9"/>
      <c r="VLK3" s="9"/>
      <c r="VLL3" s="9"/>
      <c r="VLM3" s="9"/>
      <c r="VLN3" s="9"/>
      <c r="VLO3" s="9"/>
      <c r="VLP3" s="9"/>
      <c r="VLQ3" s="9"/>
      <c r="VLR3" s="9"/>
      <c r="VLS3" s="9"/>
      <c r="VLT3" s="9"/>
      <c r="VLU3" s="9"/>
      <c r="VLV3" s="9"/>
      <c r="VLW3" s="9"/>
      <c r="VLX3" s="9"/>
      <c r="VLY3" s="9"/>
      <c r="VLZ3" s="9"/>
      <c r="VMA3" s="9"/>
      <c r="VMB3" s="9"/>
      <c r="VMC3" s="9"/>
      <c r="VMD3" s="9"/>
      <c r="VME3" s="9"/>
      <c r="VMF3" s="9"/>
      <c r="VMG3" s="9"/>
      <c r="VMH3" s="9"/>
      <c r="VMI3" s="9"/>
      <c r="VMJ3" s="9"/>
      <c r="VMK3" s="9"/>
      <c r="VML3" s="9"/>
      <c r="VMM3" s="9"/>
      <c r="VMN3" s="9"/>
      <c r="VMO3" s="9"/>
      <c r="VMP3" s="9"/>
      <c r="VMQ3" s="9"/>
      <c r="VMR3" s="9"/>
      <c r="VMS3" s="9"/>
      <c r="VMT3" s="9"/>
      <c r="VMU3" s="9"/>
      <c r="VMV3" s="9"/>
      <c r="VMW3" s="9"/>
      <c r="VMX3" s="9"/>
      <c r="VMY3" s="9"/>
      <c r="VMZ3" s="9"/>
      <c r="VNA3" s="9"/>
      <c r="VNB3" s="9"/>
      <c r="VNC3" s="9"/>
      <c r="VND3" s="9"/>
      <c r="VNE3" s="9"/>
      <c r="VNF3" s="9"/>
      <c r="VNG3" s="9"/>
      <c r="VNH3" s="9"/>
      <c r="VNI3" s="9"/>
      <c r="VNJ3" s="9"/>
      <c r="VNK3" s="9"/>
      <c r="VNL3" s="9"/>
      <c r="VNM3" s="9"/>
      <c r="VNN3" s="9"/>
      <c r="VNO3" s="9"/>
      <c r="VNP3" s="9"/>
      <c r="VNQ3" s="9"/>
      <c r="VNR3" s="9"/>
      <c r="VNS3" s="9"/>
      <c r="VNT3" s="9"/>
      <c r="VNU3" s="9"/>
      <c r="VNV3" s="9"/>
      <c r="VNW3" s="9"/>
      <c r="VNX3" s="9"/>
      <c r="VNY3" s="9"/>
      <c r="VNZ3" s="9"/>
      <c r="VOA3" s="9"/>
      <c r="VOB3" s="9"/>
      <c r="VOC3" s="9"/>
      <c r="VOD3" s="9"/>
      <c r="VOE3" s="9"/>
      <c r="VOF3" s="9"/>
      <c r="VOG3" s="9"/>
      <c r="VOH3" s="9"/>
      <c r="VOI3" s="9"/>
      <c r="VOJ3" s="9"/>
      <c r="VOK3" s="9"/>
      <c r="VOL3" s="9"/>
      <c r="VOM3" s="9"/>
      <c r="VON3" s="9"/>
      <c r="VOO3" s="9"/>
      <c r="VOP3" s="9"/>
      <c r="VOQ3" s="9"/>
      <c r="VOR3" s="9"/>
      <c r="VOS3" s="9"/>
      <c r="VOT3" s="9"/>
      <c r="VOU3" s="9"/>
      <c r="VOV3" s="9"/>
      <c r="VOW3" s="9"/>
      <c r="VOX3" s="9"/>
      <c r="VOY3" s="9"/>
      <c r="VOZ3" s="9"/>
      <c r="VPA3" s="9"/>
      <c r="VPB3" s="9"/>
      <c r="VPC3" s="9"/>
      <c r="VPD3" s="9"/>
      <c r="VPE3" s="9"/>
      <c r="VPF3" s="9"/>
      <c r="VPG3" s="9"/>
      <c r="VPH3" s="9"/>
      <c r="VPI3" s="9"/>
      <c r="VPJ3" s="9"/>
      <c r="VPK3" s="9"/>
      <c r="VPL3" s="9"/>
      <c r="VPM3" s="9"/>
      <c r="VPN3" s="9"/>
      <c r="VPO3" s="9"/>
      <c r="VPP3" s="9"/>
      <c r="VPQ3" s="9"/>
      <c r="VPR3" s="9"/>
      <c r="VPS3" s="9"/>
      <c r="VPT3" s="9"/>
      <c r="VPU3" s="9"/>
      <c r="VPV3" s="9"/>
      <c r="VPW3" s="9"/>
      <c r="VPX3" s="9"/>
      <c r="VPY3" s="9"/>
      <c r="VPZ3" s="9"/>
      <c r="VQA3" s="9"/>
      <c r="VQB3" s="9"/>
      <c r="VQC3" s="9"/>
      <c r="VQD3" s="9"/>
      <c r="VQE3" s="9"/>
      <c r="VQF3" s="9"/>
      <c r="VQG3" s="9"/>
      <c r="VQH3" s="9"/>
      <c r="VQI3" s="9"/>
      <c r="VQJ3" s="9"/>
      <c r="VQK3" s="9"/>
      <c r="VQL3" s="9"/>
      <c r="VQM3" s="9"/>
      <c r="VQN3" s="9"/>
      <c r="VQO3" s="9"/>
      <c r="VQP3" s="9"/>
      <c r="VQQ3" s="9"/>
      <c r="VQR3" s="9"/>
      <c r="VQS3" s="9"/>
      <c r="VQT3" s="9"/>
      <c r="VQU3" s="9"/>
      <c r="VQV3" s="9"/>
      <c r="VQW3" s="9"/>
      <c r="VQX3" s="9"/>
      <c r="VQY3" s="9"/>
      <c r="VQZ3" s="9"/>
      <c r="VRA3" s="9"/>
      <c r="VRB3" s="9"/>
      <c r="VRC3" s="9"/>
      <c r="VRD3" s="9"/>
      <c r="VRE3" s="9"/>
      <c r="VRF3" s="9"/>
      <c r="VRG3" s="9"/>
      <c r="VRH3" s="9"/>
      <c r="VRI3" s="9"/>
      <c r="VRJ3" s="9"/>
      <c r="VRK3" s="9"/>
      <c r="VRL3" s="9"/>
      <c r="VRM3" s="9"/>
      <c r="VRN3" s="9"/>
      <c r="VRO3" s="9"/>
      <c r="VRP3" s="9"/>
      <c r="VRQ3" s="9"/>
      <c r="VRR3" s="9"/>
      <c r="VRS3" s="9"/>
      <c r="VRT3" s="9"/>
      <c r="VRU3" s="9"/>
      <c r="VRV3" s="9"/>
      <c r="VRW3" s="9"/>
      <c r="VRX3" s="9"/>
      <c r="VRY3" s="9"/>
      <c r="VRZ3" s="9"/>
      <c r="VSA3" s="9"/>
      <c r="VSB3" s="9"/>
      <c r="VSC3" s="9"/>
      <c r="VSD3" s="9"/>
      <c r="VSE3" s="9"/>
      <c r="VSF3" s="9"/>
      <c r="VSG3" s="9"/>
      <c r="VSH3" s="9"/>
      <c r="VSI3" s="9"/>
      <c r="VSJ3" s="9"/>
      <c r="VSK3" s="9"/>
      <c r="VSL3" s="9"/>
      <c r="VSM3" s="9"/>
      <c r="VSN3" s="9"/>
      <c r="VSO3" s="9"/>
      <c r="VSP3" s="9"/>
      <c r="VSQ3" s="9"/>
      <c r="VSR3" s="9"/>
      <c r="VSS3" s="9"/>
      <c r="VST3" s="9"/>
      <c r="VSU3" s="9"/>
      <c r="VSV3" s="9"/>
      <c r="VSW3" s="9"/>
      <c r="VSX3" s="9"/>
      <c r="VSY3" s="9"/>
      <c r="VSZ3" s="9"/>
      <c r="VTA3" s="9"/>
      <c r="VTB3" s="9"/>
      <c r="VTC3" s="9"/>
      <c r="VTD3" s="9"/>
      <c r="VTE3" s="9"/>
      <c r="VTF3" s="9"/>
      <c r="VTG3" s="9"/>
      <c r="VTH3" s="9"/>
      <c r="VTI3" s="9"/>
      <c r="VTJ3" s="9"/>
      <c r="VTK3" s="9"/>
      <c r="VTL3" s="9"/>
      <c r="VTM3" s="9"/>
      <c r="VTN3" s="9"/>
      <c r="VTO3" s="9"/>
      <c r="VTP3" s="9"/>
      <c r="VTQ3" s="9"/>
      <c r="VTR3" s="9"/>
      <c r="VTS3" s="9"/>
      <c r="VTT3" s="9"/>
      <c r="VTU3" s="9"/>
      <c r="VTV3" s="9"/>
      <c r="VTW3" s="9"/>
      <c r="VTX3" s="9"/>
      <c r="VTY3" s="9"/>
      <c r="VTZ3" s="9"/>
      <c r="VUA3" s="9"/>
      <c r="VUB3" s="9"/>
      <c r="VUC3" s="9"/>
      <c r="VUD3" s="9"/>
      <c r="VUE3" s="9"/>
      <c r="VUF3" s="9"/>
      <c r="VUG3" s="9"/>
      <c r="VUH3" s="9"/>
      <c r="VUI3" s="9"/>
      <c r="VUJ3" s="9"/>
      <c r="VUK3" s="9"/>
      <c r="VUL3" s="9"/>
      <c r="VUM3" s="9"/>
      <c r="VUN3" s="9"/>
      <c r="VUO3" s="9"/>
      <c r="VUP3" s="9"/>
      <c r="VUQ3" s="9"/>
      <c r="VUR3" s="9"/>
      <c r="VUS3" s="9"/>
      <c r="VUT3" s="9"/>
      <c r="VUU3" s="9"/>
      <c r="VUV3" s="9"/>
      <c r="VUW3" s="9"/>
      <c r="VUX3" s="9"/>
      <c r="VUY3" s="9"/>
      <c r="VUZ3" s="9"/>
      <c r="VVA3" s="9"/>
      <c r="VVB3" s="9"/>
      <c r="VVC3" s="9"/>
      <c r="VVD3" s="9"/>
      <c r="VVE3" s="9"/>
      <c r="VVF3" s="9"/>
      <c r="VVG3" s="9"/>
      <c r="VVH3" s="9"/>
      <c r="VVI3" s="9"/>
      <c r="VVJ3" s="9"/>
      <c r="VVK3" s="9"/>
      <c r="VVL3" s="9"/>
      <c r="VVM3" s="9"/>
      <c r="VVN3" s="9"/>
      <c r="VVO3" s="9"/>
      <c r="VVP3" s="9"/>
      <c r="VVQ3" s="9"/>
      <c r="VVR3" s="9"/>
      <c r="VVS3" s="9"/>
      <c r="VVT3" s="9"/>
      <c r="VVU3" s="9"/>
      <c r="VVV3" s="9"/>
      <c r="VVW3" s="9"/>
      <c r="VVX3" s="9"/>
      <c r="VVY3" s="9"/>
      <c r="VVZ3" s="9"/>
      <c r="VWA3" s="9"/>
      <c r="VWB3" s="9"/>
      <c r="VWC3" s="9"/>
      <c r="VWD3" s="9"/>
      <c r="VWE3" s="9"/>
      <c r="VWF3" s="9"/>
      <c r="VWG3" s="9"/>
      <c r="VWH3" s="9"/>
      <c r="VWI3" s="9"/>
      <c r="VWJ3" s="9"/>
      <c r="VWK3" s="9"/>
      <c r="VWL3" s="9"/>
      <c r="VWM3" s="9"/>
      <c r="VWN3" s="9"/>
      <c r="VWO3" s="9"/>
      <c r="VWP3" s="9"/>
      <c r="VWQ3" s="9"/>
      <c r="VWR3" s="9"/>
      <c r="VWS3" s="9"/>
      <c r="VWT3" s="9"/>
      <c r="VWU3" s="9"/>
      <c r="VWV3" s="9"/>
      <c r="VWW3" s="9"/>
      <c r="VWX3" s="9"/>
      <c r="VWY3" s="9"/>
      <c r="VWZ3" s="9"/>
      <c r="VXA3" s="9"/>
      <c r="VXB3" s="9"/>
      <c r="VXC3" s="9"/>
      <c r="VXD3" s="9"/>
      <c r="VXE3" s="9"/>
      <c r="VXF3" s="9"/>
      <c r="VXG3" s="9"/>
      <c r="VXH3" s="9"/>
      <c r="VXI3" s="9"/>
      <c r="VXJ3" s="9"/>
      <c r="VXK3" s="9"/>
      <c r="VXL3" s="9"/>
      <c r="VXM3" s="9"/>
      <c r="VXN3" s="9"/>
      <c r="VXO3" s="9"/>
      <c r="VXP3" s="9"/>
      <c r="VXQ3" s="9"/>
      <c r="VXR3" s="9"/>
      <c r="VXS3" s="9"/>
      <c r="VXT3" s="9"/>
      <c r="VXU3" s="9"/>
      <c r="VXV3" s="9"/>
      <c r="VXW3" s="9"/>
      <c r="VXX3" s="9"/>
      <c r="VXY3" s="9"/>
      <c r="VXZ3" s="9"/>
      <c r="VYA3" s="9"/>
      <c r="VYB3" s="9"/>
      <c r="VYC3" s="9"/>
      <c r="VYD3" s="9"/>
      <c r="VYE3" s="9"/>
      <c r="VYF3" s="9"/>
      <c r="VYG3" s="9"/>
      <c r="VYH3" s="9"/>
      <c r="VYI3" s="9"/>
      <c r="VYJ3" s="9"/>
      <c r="VYK3" s="9"/>
      <c r="VYL3" s="9"/>
      <c r="VYM3" s="9"/>
      <c r="VYN3" s="9"/>
      <c r="VYO3" s="9"/>
      <c r="VYP3" s="9"/>
      <c r="VYQ3" s="9"/>
      <c r="VYR3" s="9"/>
      <c r="VYS3" s="9"/>
      <c r="VYT3" s="9"/>
      <c r="VYU3" s="9"/>
      <c r="VYV3" s="9"/>
      <c r="VYW3" s="9"/>
      <c r="VYX3" s="9"/>
      <c r="VYY3" s="9"/>
      <c r="VYZ3" s="9"/>
      <c r="VZA3" s="9"/>
      <c r="VZB3" s="9"/>
      <c r="VZC3" s="9"/>
      <c r="VZD3" s="9"/>
      <c r="VZE3" s="9"/>
      <c r="VZF3" s="9"/>
      <c r="VZG3" s="9"/>
      <c r="VZH3" s="9"/>
      <c r="VZI3" s="9"/>
      <c r="VZJ3" s="9"/>
      <c r="VZK3" s="9"/>
      <c r="VZL3" s="9"/>
      <c r="VZM3" s="9"/>
      <c r="VZN3" s="9"/>
      <c r="VZO3" s="9"/>
      <c r="VZP3" s="9"/>
      <c r="VZQ3" s="9"/>
      <c r="VZR3" s="9"/>
      <c r="VZS3" s="9"/>
      <c r="VZT3" s="9"/>
      <c r="VZU3" s="9"/>
      <c r="VZV3" s="9"/>
      <c r="VZW3" s="9"/>
      <c r="VZX3" s="9"/>
      <c r="VZY3" s="9"/>
      <c r="VZZ3" s="9"/>
      <c r="WAA3" s="9"/>
      <c r="WAB3" s="9"/>
      <c r="WAC3" s="9"/>
      <c r="WAD3" s="9"/>
      <c r="WAE3" s="9"/>
      <c r="WAF3" s="9"/>
      <c r="WAG3" s="9"/>
      <c r="WAH3" s="9"/>
      <c r="WAI3" s="9"/>
      <c r="WAJ3" s="9"/>
      <c r="WAK3" s="9"/>
      <c r="WAL3" s="9"/>
      <c r="WAM3" s="9"/>
      <c r="WAN3" s="9"/>
      <c r="WAO3" s="9"/>
      <c r="WAP3" s="9"/>
      <c r="WAQ3" s="9"/>
      <c r="WAR3" s="9"/>
      <c r="WAS3" s="9"/>
      <c r="WAT3" s="9"/>
      <c r="WAU3" s="9"/>
      <c r="WAV3" s="9"/>
      <c r="WAW3" s="9"/>
      <c r="WAX3" s="9"/>
      <c r="WAY3" s="9"/>
      <c r="WAZ3" s="9"/>
      <c r="WBA3" s="9"/>
      <c r="WBB3" s="9"/>
      <c r="WBC3" s="9"/>
      <c r="WBD3" s="9"/>
      <c r="WBE3" s="9"/>
      <c r="WBF3" s="9"/>
      <c r="WBG3" s="9"/>
      <c r="WBH3" s="9"/>
      <c r="WBI3" s="9"/>
      <c r="WBJ3" s="9"/>
      <c r="WBK3" s="9"/>
      <c r="WBL3" s="9"/>
      <c r="WBM3" s="9"/>
      <c r="WBN3" s="9"/>
      <c r="WBO3" s="9"/>
      <c r="WBP3" s="9"/>
      <c r="WBQ3" s="9"/>
      <c r="WBR3" s="9"/>
      <c r="WBS3" s="9"/>
      <c r="WBT3" s="9"/>
      <c r="WBU3" s="9"/>
      <c r="WBV3" s="9"/>
      <c r="WBW3" s="9"/>
      <c r="WBX3" s="9"/>
      <c r="WBY3" s="9"/>
      <c r="WBZ3" s="9"/>
      <c r="WCA3" s="9"/>
      <c r="WCB3" s="9"/>
      <c r="WCC3" s="9"/>
      <c r="WCD3" s="9"/>
      <c r="WCE3" s="9"/>
      <c r="WCF3" s="9"/>
      <c r="WCG3" s="9"/>
      <c r="WCH3" s="9"/>
      <c r="WCI3" s="9"/>
      <c r="WCJ3" s="9"/>
      <c r="WCK3" s="9"/>
      <c r="WCL3" s="9"/>
      <c r="WCM3" s="9"/>
      <c r="WCN3" s="9"/>
      <c r="WCO3" s="9"/>
      <c r="WCP3" s="9"/>
      <c r="WCQ3" s="9"/>
      <c r="WCR3" s="9"/>
      <c r="WCS3" s="9"/>
      <c r="WCT3" s="9"/>
      <c r="WCU3" s="9"/>
      <c r="WCV3" s="9"/>
      <c r="WCW3" s="9"/>
      <c r="WCX3" s="9"/>
      <c r="WCY3" s="9"/>
      <c r="WCZ3" s="9"/>
      <c r="WDA3" s="9"/>
      <c r="WDB3" s="9"/>
      <c r="WDC3" s="9"/>
      <c r="WDD3" s="9"/>
      <c r="WDE3" s="9"/>
      <c r="WDF3" s="9"/>
      <c r="WDG3" s="9"/>
      <c r="WDH3" s="9"/>
      <c r="WDI3" s="9"/>
      <c r="WDJ3" s="9"/>
      <c r="WDK3" s="9"/>
      <c r="WDL3" s="9"/>
      <c r="WDM3" s="9"/>
      <c r="WDN3" s="9"/>
      <c r="WDO3" s="9"/>
      <c r="WDP3" s="9"/>
      <c r="WDQ3" s="9"/>
      <c r="WDR3" s="9"/>
      <c r="WDS3" s="9"/>
      <c r="WDT3" s="9"/>
      <c r="WDU3" s="9"/>
      <c r="WDV3" s="9"/>
      <c r="WDW3" s="9"/>
      <c r="WDX3" s="9"/>
      <c r="WDY3" s="9"/>
      <c r="WDZ3" s="9"/>
      <c r="WEA3" s="9"/>
      <c r="WEB3" s="9"/>
      <c r="WEC3" s="9"/>
      <c r="WED3" s="9"/>
      <c r="WEE3" s="9"/>
      <c r="WEF3" s="9"/>
      <c r="WEG3" s="9"/>
      <c r="WEH3" s="9"/>
      <c r="WEI3" s="9"/>
      <c r="WEJ3" s="9"/>
      <c r="WEK3" s="9"/>
      <c r="WEL3" s="9"/>
      <c r="WEM3" s="9"/>
      <c r="WEN3" s="9"/>
      <c r="WEO3" s="9"/>
      <c r="WEP3" s="9"/>
      <c r="WEQ3" s="9"/>
      <c r="WER3" s="9"/>
      <c r="WES3" s="9"/>
      <c r="WET3" s="9"/>
      <c r="WEU3" s="9"/>
      <c r="WEV3" s="9"/>
      <c r="WEW3" s="9"/>
      <c r="WEX3" s="9"/>
      <c r="WEY3" s="9"/>
      <c r="WEZ3" s="9"/>
      <c r="WFA3" s="9"/>
      <c r="WFB3" s="9"/>
      <c r="WFC3" s="9"/>
      <c r="WFD3" s="9"/>
      <c r="WFE3" s="9"/>
      <c r="WFF3" s="9"/>
      <c r="WFG3" s="9"/>
      <c r="WFH3" s="9"/>
      <c r="WFI3" s="9"/>
      <c r="WFJ3" s="9"/>
      <c r="WFK3" s="9"/>
      <c r="WFL3" s="9"/>
      <c r="WFM3" s="9"/>
      <c r="WFN3" s="9"/>
      <c r="WFO3" s="9"/>
      <c r="WFP3" s="9"/>
      <c r="WFQ3" s="9"/>
      <c r="WFR3" s="9"/>
      <c r="WFS3" s="9"/>
      <c r="WFT3" s="9"/>
      <c r="WFU3" s="9"/>
      <c r="WFV3" s="9"/>
      <c r="WFW3" s="9"/>
      <c r="WFX3" s="9"/>
      <c r="WFY3" s="9"/>
      <c r="WFZ3" s="9"/>
      <c r="WGA3" s="9"/>
      <c r="WGB3" s="9"/>
      <c r="WGC3" s="9"/>
      <c r="WGD3" s="9"/>
      <c r="WGE3" s="9"/>
      <c r="WGF3" s="9"/>
      <c r="WGG3" s="9"/>
      <c r="WGH3" s="9"/>
      <c r="WGI3" s="9"/>
      <c r="WGJ3" s="9"/>
      <c r="WGK3" s="9"/>
      <c r="WGL3" s="9"/>
      <c r="WGM3" s="9"/>
      <c r="WGN3" s="9"/>
      <c r="WGO3" s="9"/>
      <c r="WGP3" s="9"/>
      <c r="WGQ3" s="9"/>
      <c r="WGR3" s="9"/>
      <c r="WGS3" s="9"/>
      <c r="WGT3" s="9"/>
      <c r="WGU3" s="9"/>
      <c r="WGV3" s="9"/>
      <c r="WGW3" s="9"/>
      <c r="WGX3" s="9"/>
      <c r="WGY3" s="9"/>
      <c r="WGZ3" s="9"/>
      <c r="WHA3" s="9"/>
      <c r="WHB3" s="9"/>
      <c r="WHC3" s="9"/>
      <c r="WHD3" s="9"/>
      <c r="WHE3" s="9"/>
      <c r="WHF3" s="9"/>
      <c r="WHG3" s="9"/>
      <c r="WHH3" s="9"/>
      <c r="WHI3" s="9"/>
      <c r="WHJ3" s="9"/>
      <c r="WHK3" s="9"/>
      <c r="WHL3" s="9"/>
      <c r="WHM3" s="9"/>
      <c r="WHN3" s="9"/>
      <c r="WHO3" s="9"/>
      <c r="WHP3" s="9"/>
      <c r="WHQ3" s="9"/>
      <c r="WHR3" s="9"/>
      <c r="WHS3" s="9"/>
      <c r="WHT3" s="9"/>
      <c r="WHU3" s="9"/>
      <c r="WHV3" s="9"/>
      <c r="WHW3" s="9"/>
      <c r="WHX3" s="9"/>
      <c r="WHY3" s="9"/>
      <c r="WHZ3" s="9"/>
      <c r="WIA3" s="9"/>
      <c r="WIB3" s="9"/>
      <c r="WIC3" s="9"/>
      <c r="WID3" s="9"/>
      <c r="WIE3" s="9"/>
      <c r="WIF3" s="9"/>
      <c r="WIG3" s="9"/>
      <c r="WIH3" s="9"/>
      <c r="WII3" s="9"/>
      <c r="WIJ3" s="9"/>
      <c r="WIK3" s="9"/>
      <c r="WIL3" s="9"/>
      <c r="WIM3" s="9"/>
      <c r="WIN3" s="9"/>
      <c r="WIO3" s="9"/>
      <c r="WIP3" s="9"/>
      <c r="WIQ3" s="9"/>
      <c r="WIR3" s="9"/>
      <c r="WIS3" s="9"/>
      <c r="WIT3" s="9"/>
      <c r="WIU3" s="9"/>
      <c r="WIV3" s="9"/>
      <c r="WIW3" s="9"/>
      <c r="WIX3" s="9"/>
      <c r="WIY3" s="9"/>
      <c r="WIZ3" s="9"/>
      <c r="WJA3" s="9"/>
      <c r="WJB3" s="9"/>
      <c r="WJC3" s="9"/>
      <c r="WJD3" s="9"/>
      <c r="WJE3" s="9"/>
      <c r="WJF3" s="9"/>
      <c r="WJG3" s="9"/>
      <c r="WJH3" s="9"/>
      <c r="WJI3" s="9"/>
      <c r="WJJ3" s="9"/>
      <c r="WJK3" s="9"/>
      <c r="WJL3" s="9"/>
      <c r="WJM3" s="9"/>
      <c r="WJN3" s="9"/>
      <c r="WJO3" s="9"/>
      <c r="WJP3" s="9"/>
      <c r="WJQ3" s="9"/>
      <c r="WJR3" s="9"/>
      <c r="WJS3" s="9"/>
      <c r="WJT3" s="9"/>
      <c r="WJU3" s="9"/>
      <c r="WJV3" s="9"/>
      <c r="WJW3" s="9"/>
      <c r="WJX3" s="9"/>
      <c r="WJY3" s="9"/>
      <c r="WJZ3" s="9"/>
      <c r="WKA3" s="9"/>
      <c r="WKB3" s="9"/>
      <c r="WKC3" s="9"/>
      <c r="WKD3" s="9"/>
      <c r="WKE3" s="9"/>
      <c r="WKF3" s="9"/>
      <c r="WKG3" s="9"/>
      <c r="WKH3" s="9"/>
      <c r="WKI3" s="9"/>
      <c r="WKJ3" s="9"/>
      <c r="WKK3" s="9"/>
      <c r="WKL3" s="9"/>
      <c r="WKM3" s="9"/>
      <c r="WKN3" s="9"/>
      <c r="WKO3" s="9"/>
      <c r="WKP3" s="9"/>
      <c r="WKQ3" s="9"/>
      <c r="WKR3" s="9"/>
      <c r="WKS3" s="9"/>
      <c r="WKT3" s="9"/>
      <c r="WKU3" s="9"/>
      <c r="WKV3" s="9"/>
      <c r="WKW3" s="9"/>
      <c r="WKX3" s="9"/>
      <c r="WKY3" s="9"/>
      <c r="WKZ3" s="9"/>
      <c r="WLA3" s="9"/>
      <c r="WLB3" s="9"/>
      <c r="WLC3" s="9"/>
      <c r="WLD3" s="9"/>
      <c r="WLE3" s="9"/>
      <c r="WLF3" s="9"/>
      <c r="WLG3" s="9"/>
      <c r="WLH3" s="9"/>
      <c r="WLI3" s="9"/>
      <c r="WLJ3" s="9"/>
      <c r="WLK3" s="9"/>
      <c r="WLL3" s="9"/>
      <c r="WLM3" s="9"/>
      <c r="WLN3" s="9"/>
      <c r="WLO3" s="9"/>
      <c r="WLP3" s="9"/>
      <c r="WLQ3" s="9"/>
      <c r="WLR3" s="9"/>
      <c r="WLS3" s="9"/>
      <c r="WLT3" s="9"/>
      <c r="WLU3" s="9"/>
      <c r="WLV3" s="9"/>
      <c r="WLW3" s="9"/>
      <c r="WLX3" s="9"/>
      <c r="WLY3" s="9"/>
      <c r="WLZ3" s="9"/>
      <c r="WMA3" s="9"/>
      <c r="WMB3" s="9"/>
      <c r="WMC3" s="9"/>
      <c r="WMD3" s="9"/>
      <c r="WME3" s="9"/>
      <c r="WMF3" s="9"/>
      <c r="WMG3" s="9"/>
      <c r="WMH3" s="9"/>
      <c r="WMI3" s="9"/>
      <c r="WMJ3" s="9"/>
      <c r="WMK3" s="9"/>
      <c r="WML3" s="9"/>
      <c r="WMM3" s="9"/>
      <c r="WMN3" s="9"/>
      <c r="WMO3" s="9"/>
      <c r="WMP3" s="9"/>
      <c r="WMQ3" s="9"/>
      <c r="WMR3" s="9"/>
      <c r="WMS3" s="9"/>
      <c r="WMT3" s="9"/>
      <c r="WMU3" s="9"/>
      <c r="WMV3" s="9"/>
      <c r="WMW3" s="9"/>
      <c r="WMX3" s="9"/>
      <c r="WMY3" s="9"/>
      <c r="WMZ3" s="9"/>
      <c r="WNA3" s="9"/>
      <c r="WNB3" s="9"/>
      <c r="WNC3" s="9"/>
      <c r="WND3" s="9"/>
      <c r="WNE3" s="9"/>
      <c r="WNF3" s="9"/>
      <c r="WNG3" s="9"/>
      <c r="WNH3" s="9"/>
      <c r="WNI3" s="9"/>
      <c r="WNJ3" s="9"/>
      <c r="WNK3" s="9"/>
      <c r="WNL3" s="9"/>
      <c r="WNM3" s="9"/>
      <c r="WNN3" s="9"/>
      <c r="WNO3" s="9"/>
      <c r="WNP3" s="9"/>
      <c r="WNQ3" s="9"/>
      <c r="WNR3" s="9"/>
      <c r="WNS3" s="9"/>
      <c r="WNT3" s="9"/>
      <c r="WNU3" s="9"/>
      <c r="WNV3" s="9"/>
      <c r="WNW3" s="9"/>
      <c r="WNX3" s="9"/>
      <c r="WNY3" s="9"/>
      <c r="WNZ3" s="9"/>
      <c r="WOA3" s="9"/>
      <c r="WOB3" s="9"/>
      <c r="WOC3" s="9"/>
      <c r="WOD3" s="9"/>
      <c r="WOE3" s="9"/>
      <c r="WOF3" s="9"/>
      <c r="WOG3" s="9"/>
      <c r="WOH3" s="9"/>
      <c r="WOI3" s="9"/>
      <c r="WOJ3" s="9"/>
      <c r="WOK3" s="9"/>
      <c r="WOL3" s="9"/>
      <c r="WOM3" s="9"/>
      <c r="WON3" s="9"/>
      <c r="WOO3" s="9"/>
      <c r="WOP3" s="9"/>
      <c r="WOQ3" s="9"/>
      <c r="WOR3" s="9"/>
      <c r="WOS3" s="9"/>
      <c r="WOT3" s="9"/>
      <c r="WOU3" s="9"/>
      <c r="WOV3" s="9"/>
      <c r="WOW3" s="9"/>
      <c r="WOX3" s="9"/>
      <c r="WOY3" s="9"/>
      <c r="WOZ3" s="9"/>
      <c r="WPA3" s="9"/>
      <c r="WPB3" s="9"/>
      <c r="WPC3" s="9"/>
      <c r="WPD3" s="9"/>
      <c r="WPE3" s="9"/>
      <c r="WPF3" s="9"/>
      <c r="WPG3" s="9"/>
      <c r="WPH3" s="9"/>
      <c r="WPI3" s="9"/>
      <c r="WPJ3" s="9"/>
      <c r="WPK3" s="9"/>
      <c r="WPL3" s="9"/>
      <c r="WPM3" s="9"/>
      <c r="WPN3" s="9"/>
      <c r="WPO3" s="9"/>
      <c r="WPP3" s="9"/>
      <c r="WPQ3" s="9"/>
      <c r="WPR3" s="9"/>
      <c r="WPS3" s="9"/>
      <c r="WPT3" s="9"/>
      <c r="WPU3" s="9"/>
      <c r="WPV3" s="9"/>
      <c r="WPW3" s="9"/>
      <c r="WPX3" s="9"/>
      <c r="WPY3" s="9"/>
      <c r="WPZ3" s="9"/>
      <c r="WQA3" s="9"/>
      <c r="WQB3" s="9"/>
      <c r="WQC3" s="9"/>
      <c r="WQD3" s="9"/>
      <c r="WQE3" s="9"/>
      <c r="WQF3" s="9"/>
      <c r="WQG3" s="9"/>
      <c r="WQH3" s="9"/>
      <c r="WQI3" s="9"/>
      <c r="WQJ3" s="9"/>
      <c r="WQK3" s="9"/>
      <c r="WQL3" s="9"/>
      <c r="WQM3" s="9"/>
      <c r="WQN3" s="9"/>
      <c r="WQO3" s="9"/>
      <c r="WQP3" s="9"/>
      <c r="WQQ3" s="9"/>
      <c r="WQR3" s="9"/>
      <c r="WQS3" s="9"/>
      <c r="WQT3" s="9"/>
      <c r="WQU3" s="9"/>
      <c r="WQV3" s="9"/>
      <c r="WQW3" s="9"/>
      <c r="WQX3" s="9"/>
      <c r="WQY3" s="9"/>
      <c r="WQZ3" s="9"/>
      <c r="WRA3" s="9"/>
      <c r="WRB3" s="9"/>
      <c r="WRC3" s="9"/>
      <c r="WRD3" s="9"/>
      <c r="WRE3" s="9"/>
      <c r="WRF3" s="9"/>
      <c r="WRG3" s="9"/>
      <c r="WRH3" s="9"/>
      <c r="WRI3" s="9"/>
      <c r="WRJ3" s="9"/>
      <c r="WRK3" s="9"/>
      <c r="WRL3" s="9"/>
      <c r="WRM3" s="9"/>
      <c r="WRN3" s="9"/>
      <c r="WRO3" s="9"/>
      <c r="WRP3" s="9"/>
      <c r="WRQ3" s="9"/>
      <c r="WRR3" s="9"/>
      <c r="WRS3" s="9"/>
      <c r="WRT3" s="9"/>
      <c r="WRU3" s="9"/>
      <c r="WRV3" s="9"/>
      <c r="WRW3" s="9"/>
      <c r="WRX3" s="9"/>
      <c r="WRY3" s="9"/>
      <c r="WRZ3" s="9"/>
      <c r="WSA3" s="9"/>
      <c r="WSB3" s="9"/>
      <c r="WSC3" s="9"/>
      <c r="WSD3" s="9"/>
      <c r="WSE3" s="9"/>
      <c r="WSF3" s="9"/>
      <c r="WSG3" s="9"/>
      <c r="WSH3" s="9"/>
      <c r="WSI3" s="9"/>
      <c r="WSJ3" s="9"/>
      <c r="WSK3" s="9"/>
      <c r="WSL3" s="9"/>
      <c r="WSM3" s="9"/>
      <c r="WSN3" s="9"/>
      <c r="WSO3" s="9"/>
      <c r="WSP3" s="9"/>
      <c r="WSQ3" s="9"/>
      <c r="WSR3" s="9"/>
      <c r="WSS3" s="9"/>
      <c r="WST3" s="9"/>
      <c r="WSU3" s="9"/>
      <c r="WSV3" s="9"/>
      <c r="WSW3" s="9"/>
      <c r="WSX3" s="9"/>
      <c r="WSY3" s="9"/>
      <c r="WSZ3" s="9"/>
      <c r="WTA3" s="9"/>
      <c r="WTB3" s="9"/>
      <c r="WTC3" s="9"/>
      <c r="WTD3" s="9"/>
      <c r="WTE3" s="9"/>
      <c r="WTF3" s="9"/>
      <c r="WTG3" s="9"/>
      <c r="WTH3" s="9"/>
      <c r="WTI3" s="9"/>
      <c r="WTJ3" s="9"/>
      <c r="WTK3" s="9"/>
      <c r="WTL3" s="9"/>
      <c r="WTM3" s="9"/>
      <c r="WTN3" s="9"/>
      <c r="WTO3" s="9"/>
      <c r="WTP3" s="9"/>
      <c r="WTQ3" s="9"/>
      <c r="WTR3" s="9"/>
      <c r="WTS3" s="9"/>
      <c r="WTT3" s="9"/>
      <c r="WTU3" s="9"/>
      <c r="WTV3" s="9"/>
      <c r="WTW3" s="9"/>
      <c r="WTX3" s="9"/>
      <c r="WTY3" s="9"/>
      <c r="WTZ3" s="9"/>
      <c r="WUA3" s="9"/>
      <c r="WUB3" s="9"/>
      <c r="WUC3" s="9"/>
      <c r="WUD3" s="9"/>
      <c r="WUE3" s="9"/>
      <c r="WUF3" s="9"/>
      <c r="WUG3" s="9"/>
      <c r="WUH3" s="9"/>
      <c r="WUI3" s="9"/>
      <c r="WUJ3" s="9"/>
      <c r="WUK3" s="9"/>
      <c r="WUL3" s="9"/>
      <c r="WUM3" s="9"/>
      <c r="WUN3" s="9"/>
      <c r="WUO3" s="9"/>
      <c r="WUP3" s="9"/>
      <c r="WUQ3" s="9"/>
      <c r="WUR3" s="9"/>
      <c r="WUS3" s="9"/>
      <c r="WUT3" s="9"/>
      <c r="WUU3" s="9"/>
      <c r="WUV3" s="9"/>
      <c r="WUW3" s="9"/>
      <c r="WUX3" s="9"/>
      <c r="WUY3" s="9"/>
      <c r="WUZ3" s="9"/>
      <c r="WVA3" s="9"/>
      <c r="WVB3" s="9"/>
      <c r="WVC3" s="9"/>
      <c r="WVD3" s="9"/>
      <c r="WVE3" s="9"/>
      <c r="WVF3" s="9"/>
      <c r="WVG3" s="9"/>
      <c r="WVH3" s="9"/>
      <c r="WVI3" s="9"/>
      <c r="WVJ3" s="9"/>
      <c r="WVK3" s="9"/>
      <c r="WVL3" s="9"/>
      <c r="WVM3" s="9"/>
      <c r="WVN3" s="9"/>
      <c r="WVO3" s="9"/>
      <c r="WVP3" s="9"/>
      <c r="WVQ3" s="9"/>
      <c r="WVR3" s="9"/>
      <c r="WVS3" s="9"/>
      <c r="WVT3" s="9"/>
      <c r="WVU3" s="9"/>
      <c r="WVV3" s="9"/>
      <c r="WVW3" s="9"/>
      <c r="WVX3" s="9"/>
      <c r="WVY3" s="9"/>
      <c r="WVZ3" s="9"/>
      <c r="WWA3" s="9"/>
      <c r="WWB3" s="9"/>
      <c r="WWC3" s="9"/>
      <c r="WWD3" s="9"/>
      <c r="WWE3" s="9"/>
      <c r="WWF3" s="9"/>
      <c r="WWG3" s="9"/>
      <c r="WWH3" s="9"/>
      <c r="WWI3" s="9"/>
      <c r="WWJ3" s="9"/>
      <c r="WWK3" s="9"/>
      <c r="WWL3" s="9"/>
      <c r="WWM3" s="9"/>
      <c r="WWN3" s="9"/>
      <c r="WWO3" s="9"/>
      <c r="WWP3" s="9"/>
      <c r="WWQ3" s="9"/>
      <c r="WWR3" s="9"/>
      <c r="WWS3" s="9"/>
      <c r="WWT3" s="9"/>
      <c r="WWU3" s="9"/>
      <c r="WWV3" s="9"/>
      <c r="WWW3" s="9"/>
      <c r="WWX3" s="9"/>
      <c r="WWY3" s="9"/>
      <c r="WWZ3" s="9"/>
      <c r="WXA3" s="9"/>
      <c r="WXB3" s="9"/>
      <c r="WXC3" s="9"/>
      <c r="WXD3" s="9"/>
      <c r="WXE3" s="9"/>
      <c r="WXF3" s="9"/>
      <c r="WXG3" s="9"/>
      <c r="WXH3" s="9"/>
      <c r="WXI3" s="9"/>
      <c r="WXJ3" s="9"/>
      <c r="WXK3" s="9"/>
      <c r="WXL3" s="9"/>
      <c r="WXM3" s="9"/>
      <c r="WXN3" s="9"/>
      <c r="WXO3" s="9"/>
      <c r="WXP3" s="9"/>
      <c r="WXQ3" s="9"/>
      <c r="WXR3" s="9"/>
      <c r="WXS3" s="9"/>
      <c r="WXT3" s="9"/>
      <c r="WXU3" s="9"/>
      <c r="WXV3" s="9"/>
      <c r="WXW3" s="9"/>
      <c r="WXX3" s="9"/>
      <c r="WXY3" s="9"/>
      <c r="WXZ3" s="9"/>
      <c r="WYA3" s="9"/>
      <c r="WYB3" s="9"/>
      <c r="WYC3" s="9"/>
      <c r="WYD3" s="9"/>
      <c r="WYE3" s="9"/>
      <c r="WYF3" s="9"/>
      <c r="WYG3" s="9"/>
      <c r="WYH3" s="9"/>
      <c r="WYI3" s="9"/>
      <c r="WYJ3" s="9"/>
      <c r="WYK3" s="9"/>
      <c r="WYL3" s="9"/>
      <c r="WYM3" s="9"/>
      <c r="WYN3" s="9"/>
      <c r="WYO3" s="9"/>
      <c r="WYP3" s="9"/>
      <c r="WYQ3" s="9"/>
      <c r="WYR3" s="9"/>
      <c r="WYS3" s="9"/>
      <c r="WYT3" s="9"/>
      <c r="WYU3" s="9"/>
      <c r="WYV3" s="9"/>
      <c r="WYW3" s="9"/>
      <c r="WYX3" s="9"/>
      <c r="WYY3" s="9"/>
      <c r="WYZ3" s="9"/>
      <c r="WZA3" s="9"/>
      <c r="WZB3" s="9"/>
      <c r="WZC3" s="9"/>
      <c r="WZD3" s="9"/>
      <c r="WZE3" s="9"/>
      <c r="WZF3" s="9"/>
      <c r="WZG3" s="9"/>
      <c r="WZH3" s="9"/>
      <c r="WZI3" s="9"/>
      <c r="WZJ3" s="9"/>
      <c r="WZK3" s="9"/>
      <c r="WZL3" s="9"/>
      <c r="WZM3" s="9"/>
      <c r="WZN3" s="9"/>
      <c r="WZO3" s="9"/>
      <c r="WZP3" s="9"/>
      <c r="WZQ3" s="9"/>
      <c r="WZR3" s="9"/>
      <c r="WZS3" s="9"/>
      <c r="WZT3" s="9"/>
      <c r="WZU3" s="9"/>
      <c r="WZV3" s="9"/>
      <c r="WZW3" s="9"/>
      <c r="WZX3" s="9"/>
      <c r="WZY3" s="9"/>
      <c r="WZZ3" s="9"/>
      <c r="XAA3" s="9"/>
      <c r="XAB3" s="9"/>
      <c r="XAC3" s="9"/>
      <c r="XAD3" s="9"/>
      <c r="XAE3" s="9"/>
      <c r="XAF3" s="9"/>
      <c r="XAG3" s="9"/>
      <c r="XAH3" s="9"/>
      <c r="XAI3" s="9"/>
      <c r="XAJ3" s="9"/>
      <c r="XAK3" s="9"/>
      <c r="XAL3" s="9"/>
      <c r="XAM3" s="9"/>
      <c r="XAN3" s="9"/>
      <c r="XAO3" s="9"/>
      <c r="XAP3" s="9"/>
      <c r="XAQ3" s="9"/>
      <c r="XAR3" s="9"/>
      <c r="XAS3" s="9"/>
      <c r="XAT3" s="9"/>
      <c r="XAU3" s="9"/>
      <c r="XAV3" s="9"/>
      <c r="XAW3" s="9"/>
      <c r="XAX3" s="9"/>
      <c r="XAY3" s="9"/>
      <c r="XAZ3" s="9"/>
      <c r="XBA3" s="9"/>
      <c r="XBB3" s="9"/>
      <c r="XBC3" s="9"/>
      <c r="XBD3" s="9"/>
      <c r="XBE3" s="9"/>
      <c r="XBF3" s="9"/>
      <c r="XBG3" s="9"/>
      <c r="XBH3" s="9"/>
      <c r="XBI3" s="9"/>
      <c r="XBJ3" s="9"/>
      <c r="XBK3" s="9"/>
      <c r="XBL3" s="9"/>
      <c r="XBM3" s="9"/>
      <c r="XBN3" s="9"/>
      <c r="XBO3" s="9"/>
      <c r="XBP3" s="9"/>
      <c r="XBQ3" s="9"/>
      <c r="XBR3" s="9"/>
      <c r="XBS3" s="9"/>
      <c r="XBT3" s="9"/>
      <c r="XBU3" s="9"/>
      <c r="XBV3" s="9"/>
      <c r="XBW3" s="9"/>
      <c r="XBX3" s="9"/>
      <c r="XBY3" s="9"/>
      <c r="XBZ3" s="9"/>
      <c r="XCA3" s="9"/>
      <c r="XCB3" s="9"/>
      <c r="XCC3" s="9"/>
      <c r="XCD3" s="9"/>
      <c r="XCE3" s="9"/>
      <c r="XCF3" s="9"/>
      <c r="XCG3" s="9"/>
      <c r="XCH3" s="9"/>
      <c r="XCI3" s="9"/>
      <c r="XCJ3" s="9"/>
      <c r="XCK3" s="9"/>
      <c r="XCL3" s="9"/>
      <c r="XCM3" s="9"/>
      <c r="XCN3" s="9"/>
      <c r="XCO3" s="9"/>
      <c r="XCP3" s="9"/>
      <c r="XCQ3" s="9"/>
      <c r="XCR3" s="9"/>
      <c r="XCS3" s="9"/>
      <c r="XCT3" s="9"/>
      <c r="XCU3" s="9"/>
      <c r="XCV3" s="9"/>
      <c r="XCW3" s="9"/>
      <c r="XCX3" s="9"/>
      <c r="XCY3" s="9"/>
      <c r="XCZ3" s="9"/>
      <c r="XDA3" s="9"/>
      <c r="XDB3" s="9"/>
      <c r="XDC3" s="9"/>
      <c r="XDD3" s="9"/>
      <c r="XDE3" s="9"/>
      <c r="XDF3" s="9"/>
      <c r="XDG3" s="9"/>
      <c r="XDH3" s="9"/>
      <c r="XDI3" s="9"/>
      <c r="XDJ3" s="9"/>
      <c r="XDK3" s="9"/>
      <c r="XDL3" s="9"/>
      <c r="XDM3" s="9"/>
      <c r="XDN3" s="9"/>
      <c r="XDO3" s="9"/>
      <c r="XDP3" s="9"/>
      <c r="XDQ3" s="9"/>
      <c r="XDR3" s="9"/>
      <c r="XDS3" s="9"/>
      <c r="XDT3" s="9"/>
      <c r="XDU3" s="9"/>
      <c r="XDV3" s="9"/>
      <c r="XDW3" s="9"/>
      <c r="XDX3" s="9"/>
      <c r="XDY3" s="9"/>
      <c r="XDZ3" s="9"/>
      <c r="XEA3" s="9"/>
      <c r="XEB3" s="9"/>
      <c r="XEC3" s="9"/>
      <c r="XED3" s="9"/>
      <c r="XEE3" s="9"/>
      <c r="XEF3" s="9"/>
      <c r="XEG3" s="9"/>
      <c r="XEH3" s="9"/>
      <c r="XEI3" s="9"/>
      <c r="XEJ3" s="9"/>
      <c r="XEK3" s="9"/>
      <c r="XEL3" s="9"/>
      <c r="XEM3" s="9"/>
      <c r="XEN3" s="9"/>
      <c r="XEO3" s="9"/>
      <c r="XEP3" s="9"/>
    </row>
    <row r="4" spans="1:16370">
      <c r="A4" s="116">
        <v>1</v>
      </c>
      <c r="B4" s="103">
        <v>1</v>
      </c>
      <c r="C4" s="115">
        <v>44928</v>
      </c>
      <c r="D4" s="115">
        <v>44928</v>
      </c>
      <c r="E4" s="102" t="s">
        <v>205</v>
      </c>
      <c r="F4" s="102" t="s">
        <v>29</v>
      </c>
      <c r="G4" s="102" t="s">
        <v>215</v>
      </c>
      <c r="H4" s="140" t="s">
        <v>345</v>
      </c>
      <c r="I4" s="158" t="s">
        <v>344</v>
      </c>
      <c r="J4" s="102" t="s">
        <v>349</v>
      </c>
      <c r="K4" s="102" t="s">
        <v>223</v>
      </c>
      <c r="L4" s="102" t="s">
        <v>224</v>
      </c>
      <c r="M4" s="102" t="s">
        <v>224</v>
      </c>
      <c r="N4" s="103">
        <v>45</v>
      </c>
      <c r="O4" s="102" t="s">
        <v>225</v>
      </c>
      <c r="P4" s="114" t="s">
        <v>350</v>
      </c>
      <c r="Q4" s="108">
        <v>350000</v>
      </c>
      <c r="R4" s="108"/>
      <c r="S4" s="108"/>
      <c r="T4" s="108"/>
      <c r="U4" s="108"/>
      <c r="V4" s="108"/>
      <c r="W4" s="108"/>
      <c r="X4" s="108"/>
      <c r="Y4" s="108"/>
      <c r="Z4" s="108"/>
      <c r="AA4" s="141">
        <v>100000</v>
      </c>
      <c r="AB4" s="98" t="s">
        <v>814</v>
      </c>
      <c r="AC4" s="168">
        <v>44937</v>
      </c>
      <c r="AD4" s="168"/>
      <c r="AE4" s="98"/>
      <c r="AF4" s="114" t="s">
        <v>390</v>
      </c>
      <c r="AG4" s="114" t="s">
        <v>218</v>
      </c>
    </row>
    <row r="5" spans="1:16370">
      <c r="A5" s="103">
        <f>A4+1</f>
        <v>2</v>
      </c>
      <c r="B5" s="103">
        <v>2</v>
      </c>
      <c r="C5" s="115">
        <v>44928</v>
      </c>
      <c r="D5" s="115">
        <v>44928</v>
      </c>
      <c r="E5" s="109" t="s">
        <v>205</v>
      </c>
      <c r="F5" s="109" t="s">
        <v>31</v>
      </c>
      <c r="G5" s="140" t="s">
        <v>215</v>
      </c>
      <c r="H5" s="140" t="s">
        <v>820</v>
      </c>
      <c r="I5" s="158" t="s">
        <v>821</v>
      </c>
      <c r="J5" s="140" t="s">
        <v>817</v>
      </c>
      <c r="K5" s="109" t="s">
        <v>223</v>
      </c>
      <c r="L5" s="104" t="s">
        <v>224</v>
      </c>
      <c r="M5" s="140" t="s">
        <v>818</v>
      </c>
      <c r="N5" s="142">
        <v>124</v>
      </c>
      <c r="O5" s="104" t="s">
        <v>225</v>
      </c>
      <c r="P5" s="104" t="s">
        <v>819</v>
      </c>
      <c r="Q5" s="108">
        <v>750000</v>
      </c>
      <c r="R5" s="109"/>
      <c r="S5" s="109"/>
      <c r="T5" s="109"/>
      <c r="U5" s="109"/>
      <c r="V5" s="109"/>
      <c r="W5" s="109"/>
      <c r="X5" s="109"/>
      <c r="Y5" s="109"/>
      <c r="Z5" s="109"/>
      <c r="AA5" s="108">
        <v>500000</v>
      </c>
      <c r="AB5" s="98" t="s">
        <v>814</v>
      </c>
      <c r="AC5" s="168">
        <v>44937</v>
      </c>
      <c r="AD5" s="168"/>
      <c r="AE5" s="98"/>
      <c r="AF5" s="114" t="s">
        <v>390</v>
      </c>
      <c r="AG5" s="114" t="s">
        <v>226</v>
      </c>
    </row>
    <row r="6" spans="1:16370">
      <c r="A6" s="103">
        <f t="shared" ref="A6:A8" si="0">A5+1</f>
        <v>3</v>
      </c>
      <c r="B6" s="103">
        <v>3</v>
      </c>
      <c r="C6" s="115">
        <v>44928</v>
      </c>
      <c r="D6" s="115">
        <v>44928</v>
      </c>
      <c r="E6" s="109" t="s">
        <v>205</v>
      </c>
      <c r="F6" s="109" t="s">
        <v>29</v>
      </c>
      <c r="G6" s="140" t="s">
        <v>215</v>
      </c>
      <c r="H6" s="140" t="s">
        <v>815</v>
      </c>
      <c r="I6" s="158" t="s">
        <v>816</v>
      </c>
      <c r="J6" s="140" t="s">
        <v>817</v>
      </c>
      <c r="K6" s="109" t="s">
        <v>223</v>
      </c>
      <c r="L6" s="140" t="s">
        <v>818</v>
      </c>
      <c r="M6" s="104" t="s">
        <v>224</v>
      </c>
      <c r="N6" s="142">
        <v>124</v>
      </c>
      <c r="O6" s="104" t="s">
        <v>225</v>
      </c>
      <c r="P6" s="104" t="s">
        <v>819</v>
      </c>
      <c r="Q6" s="108">
        <v>750000</v>
      </c>
      <c r="R6" s="109"/>
      <c r="S6" s="109"/>
      <c r="T6" s="109"/>
      <c r="U6" s="109"/>
      <c r="V6" s="109"/>
      <c r="W6" s="109"/>
      <c r="X6" s="109"/>
      <c r="Y6" s="109"/>
      <c r="Z6" s="109"/>
      <c r="AA6" s="108">
        <v>0</v>
      </c>
      <c r="AB6" s="98" t="s">
        <v>814</v>
      </c>
      <c r="AC6" s="168">
        <v>44937</v>
      </c>
      <c r="AD6" s="168"/>
      <c r="AE6" s="98"/>
      <c r="AF6" s="114" t="s">
        <v>390</v>
      </c>
      <c r="AG6" s="114" t="s">
        <v>226</v>
      </c>
    </row>
    <row r="7" spans="1:16370">
      <c r="A7" s="103">
        <f t="shared" si="0"/>
        <v>4</v>
      </c>
      <c r="B7" s="103">
        <v>4</v>
      </c>
      <c r="C7" s="115">
        <v>44928</v>
      </c>
      <c r="D7" s="115">
        <v>44928</v>
      </c>
      <c r="E7" s="109" t="s">
        <v>205</v>
      </c>
      <c r="F7" s="109" t="s">
        <v>31</v>
      </c>
      <c r="G7" s="140" t="s">
        <v>212</v>
      </c>
      <c r="H7" s="109" t="s">
        <v>827</v>
      </c>
      <c r="I7" s="159" t="s">
        <v>828</v>
      </c>
      <c r="J7" s="109" t="s">
        <v>824</v>
      </c>
      <c r="K7" s="109" t="s">
        <v>223</v>
      </c>
      <c r="L7" s="109" t="s">
        <v>224</v>
      </c>
      <c r="M7" s="109" t="s">
        <v>825</v>
      </c>
      <c r="N7" s="142">
        <v>61</v>
      </c>
      <c r="O7" s="109" t="s">
        <v>225</v>
      </c>
      <c r="P7" s="140" t="s">
        <v>826</v>
      </c>
      <c r="Q7" s="143">
        <v>900000</v>
      </c>
      <c r="R7" s="143"/>
      <c r="S7" s="143"/>
      <c r="T7" s="143"/>
      <c r="U7" s="143"/>
      <c r="V7" s="143"/>
      <c r="W7" s="143"/>
      <c r="X7" s="143"/>
      <c r="Y7" s="143"/>
      <c r="Z7" s="143"/>
      <c r="AA7" s="143">
        <v>550000</v>
      </c>
      <c r="AB7" s="98" t="s">
        <v>814</v>
      </c>
      <c r="AC7" s="168">
        <v>44937</v>
      </c>
      <c r="AD7" s="168"/>
      <c r="AE7" s="98"/>
      <c r="AF7" s="114" t="s">
        <v>390</v>
      </c>
      <c r="AG7" s="114" t="s">
        <v>218</v>
      </c>
    </row>
    <row r="8" spans="1:16370">
      <c r="A8" s="103">
        <f t="shared" si="0"/>
        <v>5</v>
      </c>
      <c r="B8" s="103">
        <v>5</v>
      </c>
      <c r="C8" s="115">
        <v>44928</v>
      </c>
      <c r="D8" s="115">
        <v>44928</v>
      </c>
      <c r="E8" s="109" t="s">
        <v>205</v>
      </c>
      <c r="F8" s="109" t="s">
        <v>29</v>
      </c>
      <c r="G8" s="140" t="s">
        <v>212</v>
      </c>
      <c r="H8" s="109" t="s">
        <v>822</v>
      </c>
      <c r="I8" s="159" t="s">
        <v>823</v>
      </c>
      <c r="J8" s="109" t="s">
        <v>824</v>
      </c>
      <c r="K8" s="109" t="s">
        <v>223</v>
      </c>
      <c r="L8" s="109" t="s">
        <v>825</v>
      </c>
      <c r="M8" s="109" t="s">
        <v>224</v>
      </c>
      <c r="N8" s="142">
        <v>61</v>
      </c>
      <c r="O8" s="109" t="s">
        <v>225</v>
      </c>
      <c r="P8" s="140" t="s">
        <v>826</v>
      </c>
      <c r="Q8" s="143">
        <v>900000</v>
      </c>
      <c r="R8" s="143"/>
      <c r="S8" s="143"/>
      <c r="T8" s="143"/>
      <c r="U8" s="143"/>
      <c r="V8" s="143"/>
      <c r="W8" s="143"/>
      <c r="X8" s="143"/>
      <c r="Y8" s="143"/>
      <c r="Z8" s="143"/>
      <c r="AA8" s="143">
        <v>0</v>
      </c>
      <c r="AB8" s="98" t="s">
        <v>814</v>
      </c>
      <c r="AC8" s="168">
        <v>44937</v>
      </c>
      <c r="AD8" s="168"/>
      <c r="AE8" s="98"/>
      <c r="AF8" s="114" t="s">
        <v>390</v>
      </c>
      <c r="AG8" s="114" t="s">
        <v>218</v>
      </c>
    </row>
    <row r="9" spans="1:16370">
      <c r="A9" s="103"/>
      <c r="B9" s="103"/>
      <c r="C9" s="99" t="s">
        <v>30</v>
      </c>
      <c r="D9" s="102"/>
      <c r="E9" s="102"/>
      <c r="F9" s="102"/>
      <c r="G9" s="102"/>
      <c r="H9" s="109"/>
      <c r="I9" s="102"/>
      <c r="J9" s="102"/>
      <c r="K9" s="102"/>
      <c r="L9" s="102"/>
      <c r="M9" s="102"/>
      <c r="N9" s="103"/>
      <c r="O9" s="102"/>
      <c r="P9" s="102"/>
      <c r="Q9" s="117">
        <f>SUM(Q4:Q8)</f>
        <v>3650000</v>
      </c>
      <c r="R9" s="102"/>
      <c r="S9" s="102"/>
      <c r="T9" s="102"/>
      <c r="U9" s="102"/>
      <c r="V9" s="102"/>
      <c r="W9" s="102"/>
      <c r="X9" s="102"/>
      <c r="Y9" s="102"/>
      <c r="Z9" s="102"/>
      <c r="AA9" s="117">
        <f>SUM(AA4:AA8)</f>
        <v>1150000</v>
      </c>
      <c r="AB9" s="102"/>
      <c r="AC9" s="103"/>
      <c r="AD9" s="103"/>
      <c r="AE9" s="102"/>
      <c r="AF9" s="102"/>
      <c r="AG9" s="102"/>
    </row>
    <row r="10" spans="1:16370">
      <c r="A10" s="103">
        <f>A8+1</f>
        <v>6</v>
      </c>
      <c r="B10" s="103">
        <v>1</v>
      </c>
      <c r="C10" s="115">
        <v>44928</v>
      </c>
      <c r="D10" s="115">
        <v>44929</v>
      </c>
      <c r="E10" s="102" t="s">
        <v>205</v>
      </c>
      <c r="F10" s="189" t="s">
        <v>29</v>
      </c>
      <c r="G10" s="102" t="s">
        <v>861</v>
      </c>
      <c r="H10" s="109" t="s">
        <v>862</v>
      </c>
      <c r="I10" s="159" t="s">
        <v>863</v>
      </c>
      <c r="J10" s="103" t="s">
        <v>275</v>
      </c>
      <c r="K10" s="102" t="s">
        <v>905</v>
      </c>
      <c r="L10" s="109" t="s">
        <v>224</v>
      </c>
      <c r="M10" s="114" t="s">
        <v>300</v>
      </c>
      <c r="N10" s="103">
        <v>188</v>
      </c>
      <c r="O10" s="109" t="s">
        <v>225</v>
      </c>
      <c r="P10" s="114" t="s">
        <v>264</v>
      </c>
      <c r="Q10" s="122">
        <v>1100000</v>
      </c>
      <c r="R10" s="122"/>
      <c r="S10" s="122"/>
      <c r="T10" s="122"/>
      <c r="U10" s="122"/>
      <c r="V10" s="122"/>
      <c r="W10" s="122"/>
      <c r="X10" s="122"/>
      <c r="Y10" s="122"/>
      <c r="Z10" s="122"/>
      <c r="AA10" s="122">
        <v>650000</v>
      </c>
      <c r="AB10" s="98" t="s">
        <v>864</v>
      </c>
      <c r="AC10" s="168">
        <v>44937</v>
      </c>
      <c r="AD10" s="168"/>
      <c r="AE10" s="98"/>
      <c r="AF10" s="114" t="s">
        <v>390</v>
      </c>
      <c r="AG10" s="114" t="s">
        <v>226</v>
      </c>
    </row>
    <row r="11" spans="1:16370">
      <c r="A11" s="103"/>
      <c r="B11" s="103"/>
      <c r="C11" s="99" t="s">
        <v>30</v>
      </c>
      <c r="D11" s="102"/>
      <c r="E11" s="102"/>
      <c r="F11" s="102"/>
      <c r="G11" s="102"/>
      <c r="H11" s="109"/>
      <c r="I11" s="102"/>
      <c r="J11" s="102"/>
      <c r="K11" s="102"/>
      <c r="L11" s="102"/>
      <c r="M11" s="102"/>
      <c r="N11" s="103"/>
      <c r="O11" s="102"/>
      <c r="P11" s="102"/>
      <c r="Q11" s="117">
        <f>SUM(Q10)</f>
        <v>1100000</v>
      </c>
      <c r="R11" s="102"/>
      <c r="S11" s="102"/>
      <c r="T11" s="102"/>
      <c r="U11" s="102"/>
      <c r="V11" s="102"/>
      <c r="W11" s="102"/>
      <c r="X11" s="102"/>
      <c r="Y11" s="102"/>
      <c r="Z11" s="102"/>
      <c r="AA11" s="117">
        <f>SUM(AA10)</f>
        <v>650000</v>
      </c>
      <c r="AB11" s="98"/>
      <c r="AC11" s="103"/>
      <c r="AD11" s="103"/>
      <c r="AE11" s="98"/>
      <c r="AF11" s="114"/>
      <c r="AG11" s="114"/>
    </row>
    <row r="12" spans="1:16370">
      <c r="A12" s="103">
        <f>A10+1</f>
        <v>7</v>
      </c>
      <c r="B12" s="103">
        <v>1</v>
      </c>
      <c r="C12" s="115">
        <v>44929</v>
      </c>
      <c r="D12" s="115">
        <v>44930</v>
      </c>
      <c r="E12" s="102" t="s">
        <v>205</v>
      </c>
      <c r="F12" s="102" t="s">
        <v>29</v>
      </c>
      <c r="G12" s="114" t="s">
        <v>878</v>
      </c>
      <c r="H12" s="140" t="s">
        <v>877</v>
      </c>
      <c r="I12" s="158" t="s">
        <v>876</v>
      </c>
      <c r="J12" s="102" t="s">
        <v>879</v>
      </c>
      <c r="K12" s="102" t="s">
        <v>223</v>
      </c>
      <c r="L12" s="102" t="s">
        <v>825</v>
      </c>
      <c r="M12" s="102" t="s">
        <v>224</v>
      </c>
      <c r="N12" s="103">
        <v>61</v>
      </c>
      <c r="O12" s="102" t="s">
        <v>225</v>
      </c>
      <c r="P12" s="114" t="s">
        <v>880</v>
      </c>
      <c r="Q12" s="143">
        <v>900000</v>
      </c>
      <c r="R12" s="122"/>
      <c r="S12" s="122"/>
      <c r="T12" s="122"/>
      <c r="U12" s="122"/>
      <c r="V12" s="122"/>
      <c r="W12" s="122"/>
      <c r="X12" s="122"/>
      <c r="Y12" s="122"/>
      <c r="Z12" s="122"/>
      <c r="AA12" s="122">
        <v>400000</v>
      </c>
      <c r="AB12" s="98" t="s">
        <v>928</v>
      </c>
      <c r="AC12" s="168">
        <v>44937</v>
      </c>
      <c r="AD12" s="168"/>
      <c r="AE12" s="98"/>
      <c r="AF12" s="114" t="s">
        <v>390</v>
      </c>
      <c r="AG12" s="114" t="s">
        <v>218</v>
      </c>
    </row>
    <row r="13" spans="1:16370">
      <c r="A13" s="103"/>
      <c r="B13" s="103"/>
      <c r="C13" s="99" t="s">
        <v>30</v>
      </c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3"/>
      <c r="O13" s="102"/>
      <c r="P13" s="102"/>
      <c r="Q13" s="107">
        <f>SUM(Q12)</f>
        <v>900000</v>
      </c>
      <c r="R13" s="102"/>
      <c r="S13" s="102"/>
      <c r="T13" s="102"/>
      <c r="U13" s="102"/>
      <c r="V13" s="102"/>
      <c r="W13" s="102"/>
      <c r="X13" s="102"/>
      <c r="Y13" s="102"/>
      <c r="Z13" s="102"/>
      <c r="AA13" s="107">
        <f>SUM(AA12)</f>
        <v>400000</v>
      </c>
      <c r="AB13" s="102"/>
      <c r="AC13" s="103"/>
      <c r="AD13" s="103"/>
      <c r="AE13" s="102"/>
      <c r="AF13" s="102"/>
      <c r="AG13" s="102"/>
    </row>
    <row r="14" spans="1:16370">
      <c r="A14" s="103">
        <f>A12+1</f>
        <v>8</v>
      </c>
      <c r="B14" s="103">
        <v>1</v>
      </c>
      <c r="C14" s="115">
        <v>44930</v>
      </c>
      <c r="D14" s="115">
        <v>44931</v>
      </c>
      <c r="E14" s="109" t="s">
        <v>205</v>
      </c>
      <c r="F14" s="109" t="s">
        <v>31</v>
      </c>
      <c r="G14" s="140" t="s">
        <v>215</v>
      </c>
      <c r="H14" s="140" t="s">
        <v>815</v>
      </c>
      <c r="I14" s="158" t="s">
        <v>816</v>
      </c>
      <c r="J14" s="114" t="s">
        <v>1004</v>
      </c>
      <c r="K14" s="102" t="s">
        <v>223</v>
      </c>
      <c r="L14" s="104" t="s">
        <v>224</v>
      </c>
      <c r="M14" s="104" t="s">
        <v>255</v>
      </c>
      <c r="N14" s="144">
        <v>209</v>
      </c>
      <c r="O14" s="104" t="s">
        <v>225</v>
      </c>
      <c r="P14" s="114" t="s">
        <v>1007</v>
      </c>
      <c r="Q14" s="143">
        <v>850000</v>
      </c>
      <c r="R14" s="141"/>
      <c r="S14" s="141"/>
      <c r="T14" s="141"/>
      <c r="U14" s="141"/>
      <c r="V14" s="141"/>
      <c r="W14" s="141"/>
      <c r="X14" s="141"/>
      <c r="Y14" s="141"/>
      <c r="Z14" s="141"/>
      <c r="AA14" s="163">
        <v>600000</v>
      </c>
      <c r="AB14" s="98" t="s">
        <v>1008</v>
      </c>
      <c r="AC14" s="168">
        <v>44949</v>
      </c>
      <c r="AD14" s="168"/>
      <c r="AE14" s="98"/>
      <c r="AF14" s="114" t="s">
        <v>390</v>
      </c>
      <c r="AG14" s="114" t="s">
        <v>226</v>
      </c>
    </row>
    <row r="15" spans="1:16370">
      <c r="A15" s="103">
        <f>A14+1</f>
        <v>9</v>
      </c>
      <c r="B15" s="103">
        <v>2</v>
      </c>
      <c r="C15" s="115">
        <v>44930</v>
      </c>
      <c r="D15" s="115">
        <v>44931</v>
      </c>
      <c r="E15" s="109" t="s">
        <v>205</v>
      </c>
      <c r="F15" s="109" t="s">
        <v>29</v>
      </c>
      <c r="G15" s="140" t="s">
        <v>215</v>
      </c>
      <c r="H15" s="140" t="s">
        <v>1006</v>
      </c>
      <c r="I15" s="158" t="s">
        <v>1005</v>
      </c>
      <c r="J15" s="114" t="s">
        <v>1004</v>
      </c>
      <c r="K15" s="102" t="s">
        <v>223</v>
      </c>
      <c r="L15" s="104" t="s">
        <v>255</v>
      </c>
      <c r="M15" s="104" t="s">
        <v>224</v>
      </c>
      <c r="N15" s="144">
        <v>209</v>
      </c>
      <c r="O15" s="104" t="s">
        <v>225</v>
      </c>
      <c r="P15" s="114" t="s">
        <v>1007</v>
      </c>
      <c r="Q15" s="143">
        <v>850000</v>
      </c>
      <c r="R15" s="141"/>
      <c r="S15" s="141"/>
      <c r="T15" s="141"/>
      <c r="U15" s="141"/>
      <c r="V15" s="141"/>
      <c r="W15" s="141"/>
      <c r="X15" s="141"/>
      <c r="Y15" s="141"/>
      <c r="Z15" s="141"/>
      <c r="AA15" s="149">
        <v>0</v>
      </c>
      <c r="AB15" s="98" t="s">
        <v>1008</v>
      </c>
      <c r="AC15" s="168">
        <v>44949</v>
      </c>
      <c r="AD15" s="168"/>
      <c r="AE15" s="98"/>
      <c r="AF15" s="114" t="s">
        <v>390</v>
      </c>
      <c r="AG15" s="114" t="s">
        <v>226</v>
      </c>
    </row>
    <row r="16" spans="1:16370">
      <c r="A16" s="103"/>
      <c r="B16" s="103"/>
      <c r="C16" s="99" t="s">
        <v>30</v>
      </c>
      <c r="D16" s="102"/>
      <c r="E16" s="102"/>
      <c r="F16" s="102"/>
      <c r="G16" s="102"/>
      <c r="H16" s="109"/>
      <c r="I16" s="102"/>
      <c r="J16" s="102"/>
      <c r="K16" s="102"/>
      <c r="L16" s="102"/>
      <c r="M16" s="102"/>
      <c r="N16" s="103"/>
      <c r="O16" s="102"/>
      <c r="P16" s="102"/>
      <c r="Q16" s="107">
        <f>SUM(Q14:Q15)</f>
        <v>1700000</v>
      </c>
      <c r="R16" s="102"/>
      <c r="S16" s="102"/>
      <c r="T16" s="102"/>
      <c r="U16" s="102"/>
      <c r="V16" s="102"/>
      <c r="W16" s="102"/>
      <c r="X16" s="102"/>
      <c r="Y16" s="102"/>
      <c r="Z16" s="102"/>
      <c r="AA16" s="107">
        <f>SUM(AA14:AA15)</f>
        <v>600000</v>
      </c>
      <c r="AB16" s="102"/>
      <c r="AC16" s="103"/>
      <c r="AD16" s="103"/>
      <c r="AE16" s="102"/>
      <c r="AF16" s="102"/>
      <c r="AG16" s="102"/>
    </row>
    <row r="17" spans="1:33">
      <c r="A17" s="103">
        <f>A15+1</f>
        <v>10</v>
      </c>
      <c r="B17" s="103">
        <v>1</v>
      </c>
      <c r="C17" s="115">
        <v>44932</v>
      </c>
      <c r="D17" s="115">
        <v>44933</v>
      </c>
      <c r="E17" s="109" t="s">
        <v>205</v>
      </c>
      <c r="F17" s="109" t="s">
        <v>31</v>
      </c>
      <c r="G17" s="140" t="s">
        <v>215</v>
      </c>
      <c r="H17" s="109" t="s">
        <v>1161</v>
      </c>
      <c r="I17" s="159" t="s">
        <v>1162</v>
      </c>
      <c r="J17" s="114" t="s">
        <v>1195</v>
      </c>
      <c r="K17" s="114" t="s">
        <v>223</v>
      </c>
      <c r="L17" s="104" t="s">
        <v>224</v>
      </c>
      <c r="M17" s="104" t="s">
        <v>870</v>
      </c>
      <c r="N17" s="144">
        <v>120</v>
      </c>
      <c r="O17" s="104" t="s">
        <v>225</v>
      </c>
      <c r="P17" s="104" t="s">
        <v>1178</v>
      </c>
      <c r="Q17" s="141">
        <v>850000</v>
      </c>
      <c r="R17" s="143"/>
      <c r="S17" s="143"/>
      <c r="T17" s="143"/>
      <c r="U17" s="143"/>
      <c r="V17" s="143"/>
      <c r="W17" s="143"/>
      <c r="X17" s="143"/>
      <c r="Y17" s="143"/>
      <c r="Z17" s="143"/>
      <c r="AA17" s="143">
        <v>700000</v>
      </c>
      <c r="AB17" s="98" t="s">
        <v>1179</v>
      </c>
      <c r="AC17" s="168">
        <v>44949</v>
      </c>
      <c r="AD17" s="168"/>
      <c r="AE17" s="98"/>
      <c r="AF17" s="114" t="s">
        <v>390</v>
      </c>
      <c r="AG17" s="114" t="s">
        <v>226</v>
      </c>
    </row>
    <row r="18" spans="1:33">
      <c r="A18" s="103">
        <f>A17+1</f>
        <v>11</v>
      </c>
      <c r="B18" s="103">
        <v>2</v>
      </c>
      <c r="C18" s="115">
        <v>44932</v>
      </c>
      <c r="D18" s="115">
        <v>44933</v>
      </c>
      <c r="E18" s="109" t="s">
        <v>205</v>
      </c>
      <c r="F18" s="109" t="s">
        <v>29</v>
      </c>
      <c r="G18" s="140" t="s">
        <v>215</v>
      </c>
      <c r="H18" s="140" t="s">
        <v>1177</v>
      </c>
      <c r="I18" s="158" t="s">
        <v>1176</v>
      </c>
      <c r="J18" s="114" t="s">
        <v>1195</v>
      </c>
      <c r="K18" s="114" t="s">
        <v>223</v>
      </c>
      <c r="L18" s="104" t="s">
        <v>870</v>
      </c>
      <c r="M18" s="104" t="s">
        <v>224</v>
      </c>
      <c r="N18" s="144">
        <v>120</v>
      </c>
      <c r="O18" s="104" t="s">
        <v>225</v>
      </c>
      <c r="P18" s="104" t="s">
        <v>1178</v>
      </c>
      <c r="Q18" s="141">
        <v>850000</v>
      </c>
      <c r="R18" s="143"/>
      <c r="S18" s="143"/>
      <c r="T18" s="143"/>
      <c r="U18" s="143"/>
      <c r="V18" s="143"/>
      <c r="W18" s="143"/>
      <c r="X18" s="143"/>
      <c r="Y18" s="143"/>
      <c r="Z18" s="143"/>
      <c r="AA18" s="149">
        <v>0</v>
      </c>
      <c r="AB18" s="98" t="s">
        <v>1179</v>
      </c>
      <c r="AC18" s="168">
        <v>44949</v>
      </c>
      <c r="AD18" s="168"/>
      <c r="AE18" s="98"/>
      <c r="AF18" s="114" t="s">
        <v>390</v>
      </c>
      <c r="AG18" s="114" t="s">
        <v>226</v>
      </c>
    </row>
    <row r="19" spans="1:33">
      <c r="A19" s="103">
        <f t="shared" ref="A19:A20" si="1">A18+1</f>
        <v>12</v>
      </c>
      <c r="B19" s="103">
        <v>3</v>
      </c>
      <c r="C19" s="115">
        <v>44932</v>
      </c>
      <c r="D19" s="115">
        <v>44935</v>
      </c>
      <c r="E19" s="102" t="s">
        <v>205</v>
      </c>
      <c r="F19" s="102" t="s">
        <v>29</v>
      </c>
      <c r="G19" s="114" t="s">
        <v>272</v>
      </c>
      <c r="H19" s="140" t="s">
        <v>989</v>
      </c>
      <c r="I19" s="158" t="s">
        <v>988</v>
      </c>
      <c r="J19" s="102" t="s">
        <v>990</v>
      </c>
      <c r="K19" s="102" t="s">
        <v>216</v>
      </c>
      <c r="L19" s="102" t="s">
        <v>224</v>
      </c>
      <c r="M19" s="102" t="s">
        <v>224</v>
      </c>
      <c r="N19" s="103">
        <v>45</v>
      </c>
      <c r="O19" s="102" t="s">
        <v>225</v>
      </c>
      <c r="P19" s="114" t="s">
        <v>273</v>
      </c>
      <c r="Q19" s="108">
        <v>500000</v>
      </c>
      <c r="R19" s="143"/>
      <c r="S19" s="143"/>
      <c r="T19" s="143"/>
      <c r="U19" s="143"/>
      <c r="V19" s="143"/>
      <c r="W19" s="143"/>
      <c r="X19" s="143"/>
      <c r="Y19" s="143"/>
      <c r="Z19" s="143"/>
      <c r="AA19" s="108">
        <v>125000</v>
      </c>
      <c r="AB19" s="98" t="s">
        <v>1179</v>
      </c>
      <c r="AC19" s="168">
        <v>44949</v>
      </c>
      <c r="AD19" s="168"/>
      <c r="AE19" s="98"/>
      <c r="AF19" s="114" t="s">
        <v>390</v>
      </c>
      <c r="AG19" s="114" t="s">
        <v>218</v>
      </c>
    </row>
    <row r="20" spans="1:33">
      <c r="A20" s="103">
        <f t="shared" si="1"/>
        <v>13</v>
      </c>
      <c r="B20" s="103">
        <v>4</v>
      </c>
      <c r="C20" s="115">
        <v>44932</v>
      </c>
      <c r="D20" s="115">
        <v>44935</v>
      </c>
      <c r="E20" s="102" t="s">
        <v>205</v>
      </c>
      <c r="F20" s="102" t="s">
        <v>29</v>
      </c>
      <c r="G20" s="114" t="s">
        <v>272</v>
      </c>
      <c r="H20" s="140" t="s">
        <v>1066</v>
      </c>
      <c r="I20" s="158" t="s">
        <v>1065</v>
      </c>
      <c r="J20" s="102" t="s">
        <v>1067</v>
      </c>
      <c r="K20" s="102" t="s">
        <v>216</v>
      </c>
      <c r="L20" s="102" t="s">
        <v>255</v>
      </c>
      <c r="M20" s="102" t="s">
        <v>224</v>
      </c>
      <c r="N20" s="103">
        <v>209</v>
      </c>
      <c r="O20" s="102" t="s">
        <v>225</v>
      </c>
      <c r="P20" s="114" t="s">
        <v>273</v>
      </c>
      <c r="Q20" s="143">
        <v>1100000</v>
      </c>
      <c r="R20" s="143"/>
      <c r="S20" s="143"/>
      <c r="T20" s="143"/>
      <c r="U20" s="143"/>
      <c r="V20" s="143"/>
      <c r="W20" s="143"/>
      <c r="X20" s="143"/>
      <c r="Y20" s="143"/>
      <c r="Z20" s="143"/>
      <c r="AA20" s="143">
        <v>425000</v>
      </c>
      <c r="AB20" s="98" t="s">
        <v>1179</v>
      </c>
      <c r="AC20" s="168">
        <v>44949</v>
      </c>
      <c r="AD20" s="168"/>
      <c r="AE20" s="98"/>
      <c r="AF20" s="114" t="s">
        <v>390</v>
      </c>
      <c r="AG20" s="114" t="s">
        <v>226</v>
      </c>
    </row>
    <row r="21" spans="1:33">
      <c r="A21" s="103"/>
      <c r="B21" s="103"/>
      <c r="C21" s="99" t="s">
        <v>30</v>
      </c>
      <c r="D21" s="102"/>
      <c r="E21" s="102"/>
      <c r="F21" s="102"/>
      <c r="G21" s="102"/>
      <c r="H21" s="109"/>
      <c r="I21" s="102"/>
      <c r="J21" s="102"/>
      <c r="K21" s="102"/>
      <c r="L21" s="102"/>
      <c r="M21" s="102"/>
      <c r="N21" s="103"/>
      <c r="O21" s="102"/>
      <c r="P21" s="102"/>
      <c r="Q21" s="107">
        <f>SUM(Q17:Q20)</f>
        <v>3300000</v>
      </c>
      <c r="R21" s="102"/>
      <c r="S21" s="102"/>
      <c r="T21" s="102"/>
      <c r="U21" s="102"/>
      <c r="V21" s="102"/>
      <c r="W21" s="102"/>
      <c r="X21" s="102"/>
      <c r="Y21" s="102"/>
      <c r="Z21" s="102"/>
      <c r="AA21" s="107">
        <f>SUM(AA17:AA20)</f>
        <v>1250000</v>
      </c>
      <c r="AB21" s="102"/>
      <c r="AC21" s="103"/>
      <c r="AD21" s="103"/>
      <c r="AE21" s="102"/>
      <c r="AF21" s="102"/>
      <c r="AG21" s="102"/>
    </row>
    <row r="22" spans="1:33">
      <c r="A22" s="103">
        <f>A20+1</f>
        <v>14</v>
      </c>
      <c r="B22" s="103">
        <v>1</v>
      </c>
      <c r="C22" s="115">
        <v>44935</v>
      </c>
      <c r="D22" s="115">
        <v>44936</v>
      </c>
      <c r="E22" s="102" t="s">
        <v>205</v>
      </c>
      <c r="F22" s="102" t="s">
        <v>31</v>
      </c>
      <c r="G22" s="102" t="s">
        <v>215</v>
      </c>
      <c r="H22" s="109" t="s">
        <v>865</v>
      </c>
      <c r="I22" s="189" t="s">
        <v>2019</v>
      </c>
      <c r="J22" s="102" t="s">
        <v>867</v>
      </c>
      <c r="K22" s="102" t="s">
        <v>206</v>
      </c>
      <c r="L22" s="102" t="s">
        <v>869</v>
      </c>
      <c r="M22" s="102" t="s">
        <v>870</v>
      </c>
      <c r="N22" s="103">
        <v>120</v>
      </c>
      <c r="O22" s="102" t="s">
        <v>225</v>
      </c>
      <c r="P22" s="102" t="s">
        <v>479</v>
      </c>
      <c r="Q22" s="141">
        <v>850000</v>
      </c>
      <c r="R22" s="102"/>
      <c r="S22" s="102"/>
      <c r="T22" s="102"/>
      <c r="U22" s="102"/>
      <c r="V22" s="102"/>
      <c r="W22" s="102"/>
      <c r="X22" s="102"/>
      <c r="Y22" s="102"/>
      <c r="Z22" s="102"/>
      <c r="AA22" s="141">
        <v>500000</v>
      </c>
      <c r="AB22" s="98" t="s">
        <v>1251</v>
      </c>
      <c r="AC22" s="168">
        <v>44949</v>
      </c>
      <c r="AD22" s="168"/>
      <c r="AE22" s="98"/>
      <c r="AF22" s="114" t="s">
        <v>390</v>
      </c>
      <c r="AG22" s="114" t="s">
        <v>226</v>
      </c>
    </row>
    <row r="23" spans="1:33">
      <c r="A23" s="103"/>
      <c r="B23" s="103"/>
      <c r="C23" s="99" t="s">
        <v>30</v>
      </c>
      <c r="D23" s="102"/>
      <c r="E23" s="102"/>
      <c r="F23" s="102"/>
      <c r="G23" s="102"/>
      <c r="H23" s="109"/>
      <c r="I23" s="102"/>
      <c r="J23" s="102"/>
      <c r="K23" s="102"/>
      <c r="L23" s="102"/>
      <c r="M23" s="102"/>
      <c r="N23" s="103"/>
      <c r="O23" s="102"/>
      <c r="P23" s="102"/>
      <c r="Q23" s="107">
        <f>SUM(Q22)</f>
        <v>850000</v>
      </c>
      <c r="R23" s="102"/>
      <c r="S23" s="102"/>
      <c r="T23" s="102"/>
      <c r="U23" s="102"/>
      <c r="V23" s="102"/>
      <c r="W23" s="102"/>
      <c r="X23" s="102"/>
      <c r="Y23" s="102"/>
      <c r="Z23" s="102"/>
      <c r="AA23" s="107">
        <f>SUM(AA22)</f>
        <v>500000</v>
      </c>
      <c r="AB23" s="102"/>
      <c r="AC23" s="103"/>
      <c r="AD23" s="103"/>
      <c r="AE23" s="102"/>
      <c r="AF23" s="102"/>
      <c r="AG23" s="102"/>
    </row>
    <row r="24" spans="1:33">
      <c r="A24" s="103">
        <f>A22+1</f>
        <v>15</v>
      </c>
      <c r="B24" s="103">
        <v>1</v>
      </c>
      <c r="C24" s="115">
        <v>44936</v>
      </c>
      <c r="D24" s="115">
        <v>44936</v>
      </c>
      <c r="E24" s="109" t="s">
        <v>205</v>
      </c>
      <c r="F24" s="109" t="s">
        <v>31</v>
      </c>
      <c r="G24" s="114" t="s">
        <v>215</v>
      </c>
      <c r="H24" s="109" t="s">
        <v>1264</v>
      </c>
      <c r="I24" s="159" t="s">
        <v>1265</v>
      </c>
      <c r="J24" s="140" t="s">
        <v>1262</v>
      </c>
      <c r="K24" s="140" t="s">
        <v>223</v>
      </c>
      <c r="L24" s="109" t="s">
        <v>224</v>
      </c>
      <c r="M24" s="109" t="s">
        <v>825</v>
      </c>
      <c r="N24" s="142">
        <v>61</v>
      </c>
      <c r="O24" s="109" t="s">
        <v>225</v>
      </c>
      <c r="P24" s="140" t="s">
        <v>1263</v>
      </c>
      <c r="Q24" s="143">
        <v>650000</v>
      </c>
      <c r="R24" s="109"/>
      <c r="S24" s="109"/>
      <c r="T24" s="109"/>
      <c r="U24" s="109"/>
      <c r="V24" s="109"/>
      <c r="W24" s="109"/>
      <c r="X24" s="109"/>
      <c r="Y24" s="109"/>
      <c r="Z24" s="109"/>
      <c r="AA24" s="143">
        <v>500000</v>
      </c>
      <c r="AB24" s="98" t="s">
        <v>1270</v>
      </c>
      <c r="AC24" s="168">
        <v>44949</v>
      </c>
      <c r="AD24" s="168"/>
      <c r="AE24" s="98"/>
      <c r="AF24" s="114" t="s">
        <v>390</v>
      </c>
      <c r="AG24" s="114" t="s">
        <v>218</v>
      </c>
    </row>
    <row r="25" spans="1:33">
      <c r="A25" s="103">
        <f t="shared" ref="A25" si="2">A24+1</f>
        <v>16</v>
      </c>
      <c r="B25" s="103">
        <v>2</v>
      </c>
      <c r="C25" s="115">
        <v>44936</v>
      </c>
      <c r="D25" s="115">
        <v>44936</v>
      </c>
      <c r="E25" s="109" t="s">
        <v>205</v>
      </c>
      <c r="F25" s="109" t="s">
        <v>29</v>
      </c>
      <c r="G25" s="114" t="s">
        <v>1259</v>
      </c>
      <c r="H25" s="109" t="s">
        <v>1260</v>
      </c>
      <c r="I25" s="159" t="s">
        <v>1261</v>
      </c>
      <c r="J25" s="140" t="s">
        <v>1262</v>
      </c>
      <c r="K25" s="140" t="s">
        <v>223</v>
      </c>
      <c r="L25" s="109" t="s">
        <v>825</v>
      </c>
      <c r="M25" s="109" t="s">
        <v>224</v>
      </c>
      <c r="N25" s="142">
        <v>61</v>
      </c>
      <c r="O25" s="109" t="s">
        <v>225</v>
      </c>
      <c r="P25" s="140" t="s">
        <v>1263</v>
      </c>
      <c r="Q25" s="143">
        <v>650000</v>
      </c>
      <c r="R25" s="109"/>
      <c r="S25" s="109"/>
      <c r="T25" s="109"/>
      <c r="U25" s="109"/>
      <c r="V25" s="109"/>
      <c r="W25" s="109"/>
      <c r="X25" s="109"/>
      <c r="Y25" s="109"/>
      <c r="Z25" s="109"/>
      <c r="AA25" s="143">
        <v>0</v>
      </c>
      <c r="AB25" s="98" t="s">
        <v>1270</v>
      </c>
      <c r="AC25" s="168">
        <v>44949</v>
      </c>
      <c r="AD25" s="168"/>
      <c r="AE25" s="98"/>
      <c r="AF25" s="114" t="s">
        <v>390</v>
      </c>
      <c r="AG25" s="114" t="s">
        <v>218</v>
      </c>
    </row>
    <row r="26" spans="1:33">
      <c r="A26" s="103"/>
      <c r="B26" s="103"/>
      <c r="C26" s="99" t="s">
        <v>30</v>
      </c>
      <c r="D26" s="102"/>
      <c r="E26" s="102"/>
      <c r="F26" s="102"/>
      <c r="G26" s="102"/>
      <c r="H26" s="109"/>
      <c r="I26" s="102"/>
      <c r="J26" s="102"/>
      <c r="K26" s="102"/>
      <c r="L26" s="102"/>
      <c r="M26" s="102"/>
      <c r="N26" s="103"/>
      <c r="O26" s="102"/>
      <c r="P26" s="102"/>
      <c r="Q26" s="107">
        <f>SUM(Q24:Q25)</f>
        <v>1300000</v>
      </c>
      <c r="R26" s="102"/>
      <c r="S26" s="102"/>
      <c r="T26" s="102"/>
      <c r="U26" s="102"/>
      <c r="V26" s="102"/>
      <c r="W26" s="102"/>
      <c r="X26" s="102"/>
      <c r="Y26" s="102"/>
      <c r="Z26" s="102"/>
      <c r="AA26" s="107">
        <f>SUM(AA24:AA25)</f>
        <v>500000</v>
      </c>
      <c r="AB26" s="102"/>
      <c r="AC26" s="103"/>
      <c r="AD26" s="103"/>
      <c r="AE26" s="102"/>
      <c r="AF26" s="102"/>
      <c r="AG26" s="102"/>
    </row>
    <row r="27" spans="1:33">
      <c r="A27" s="103">
        <f>A25+1</f>
        <v>17</v>
      </c>
      <c r="B27" s="103">
        <v>1</v>
      </c>
      <c r="C27" s="115">
        <v>44936</v>
      </c>
      <c r="D27" s="115">
        <v>44937</v>
      </c>
      <c r="E27" s="102" t="s">
        <v>205</v>
      </c>
      <c r="F27" s="102" t="s">
        <v>31</v>
      </c>
      <c r="G27" s="102" t="s">
        <v>212</v>
      </c>
      <c r="H27" s="109" t="s">
        <v>866</v>
      </c>
      <c r="I27" s="189" t="s">
        <v>2020</v>
      </c>
      <c r="J27" s="102" t="s">
        <v>868</v>
      </c>
      <c r="K27" s="102" t="s">
        <v>206</v>
      </c>
      <c r="L27" s="102" t="s">
        <v>869</v>
      </c>
      <c r="M27" s="102" t="s">
        <v>255</v>
      </c>
      <c r="N27" s="103">
        <v>209</v>
      </c>
      <c r="O27" s="102" t="s">
        <v>225</v>
      </c>
      <c r="P27" s="102" t="s">
        <v>479</v>
      </c>
      <c r="Q27" s="108">
        <v>1100000</v>
      </c>
      <c r="R27" s="102"/>
      <c r="S27" s="102"/>
      <c r="T27" s="102"/>
      <c r="U27" s="102"/>
      <c r="V27" s="102"/>
      <c r="W27" s="102"/>
      <c r="X27" s="102"/>
      <c r="Y27" s="102"/>
      <c r="Z27" s="102"/>
      <c r="AA27" s="108">
        <v>425000</v>
      </c>
      <c r="AB27" s="98" t="s">
        <v>1290</v>
      </c>
      <c r="AC27" s="168">
        <v>44949</v>
      </c>
      <c r="AD27" s="168"/>
      <c r="AE27" s="98"/>
      <c r="AF27" s="114" t="s">
        <v>390</v>
      </c>
      <c r="AG27" s="114" t="s">
        <v>226</v>
      </c>
    </row>
    <row r="28" spans="1:33">
      <c r="A28" s="103"/>
      <c r="B28" s="103"/>
      <c r="C28" s="99" t="s">
        <v>30</v>
      </c>
      <c r="D28" s="102"/>
      <c r="E28" s="102"/>
      <c r="F28" s="102"/>
      <c r="G28" s="102"/>
      <c r="H28" s="109"/>
      <c r="I28" s="102"/>
      <c r="J28" s="102"/>
      <c r="K28" s="102"/>
      <c r="L28" s="102"/>
      <c r="M28" s="102"/>
      <c r="N28" s="103"/>
      <c r="O28" s="102"/>
      <c r="P28" s="102"/>
      <c r="Q28" s="117">
        <f>SUM(Q27)</f>
        <v>1100000</v>
      </c>
      <c r="R28" s="102"/>
      <c r="S28" s="102"/>
      <c r="T28" s="102"/>
      <c r="U28" s="102"/>
      <c r="V28" s="102"/>
      <c r="W28" s="102"/>
      <c r="X28" s="102"/>
      <c r="Y28" s="102"/>
      <c r="Z28" s="102"/>
      <c r="AA28" s="117">
        <f>SUM(AA27)</f>
        <v>425000</v>
      </c>
      <c r="AB28" s="102"/>
      <c r="AC28" s="103"/>
      <c r="AD28" s="103"/>
      <c r="AE28" s="102"/>
      <c r="AF28" s="102"/>
      <c r="AG28" s="102"/>
    </row>
    <row r="29" spans="1:33">
      <c r="A29" s="103">
        <f>A27+1</f>
        <v>18</v>
      </c>
      <c r="B29" s="103">
        <v>1</v>
      </c>
      <c r="C29" s="115">
        <v>44938</v>
      </c>
      <c r="D29" s="115">
        <v>44939</v>
      </c>
      <c r="E29" s="102" t="s">
        <v>205</v>
      </c>
      <c r="F29" s="102" t="s">
        <v>29</v>
      </c>
      <c r="G29" s="102" t="s">
        <v>215</v>
      </c>
      <c r="H29" s="140" t="s">
        <v>1204</v>
      </c>
      <c r="I29" s="158" t="s">
        <v>1203</v>
      </c>
      <c r="J29" s="102" t="s">
        <v>1205</v>
      </c>
      <c r="K29" s="102" t="s">
        <v>1206</v>
      </c>
      <c r="L29" s="102" t="s">
        <v>224</v>
      </c>
      <c r="M29" s="102" t="s">
        <v>224</v>
      </c>
      <c r="N29" s="103">
        <v>45</v>
      </c>
      <c r="O29" s="102" t="s">
        <v>225</v>
      </c>
      <c r="P29" s="114" t="s">
        <v>350</v>
      </c>
      <c r="Q29" s="108">
        <v>350000</v>
      </c>
      <c r="R29" s="108"/>
      <c r="S29" s="108"/>
      <c r="T29" s="108"/>
      <c r="U29" s="108"/>
      <c r="V29" s="108"/>
      <c r="W29" s="108"/>
      <c r="X29" s="108"/>
      <c r="Y29" s="108"/>
      <c r="Z29" s="108"/>
      <c r="AA29" s="141">
        <v>100000</v>
      </c>
      <c r="AB29" s="98" t="s">
        <v>1496</v>
      </c>
      <c r="AC29" s="168">
        <v>44949</v>
      </c>
      <c r="AD29" s="168"/>
      <c r="AE29" s="98"/>
      <c r="AF29" s="114" t="s">
        <v>390</v>
      </c>
      <c r="AG29" s="114" t="s">
        <v>218</v>
      </c>
    </row>
    <row r="30" spans="1:33">
      <c r="A30" s="103">
        <f t="shared" ref="A30" si="3">A29+1</f>
        <v>19</v>
      </c>
      <c r="B30" s="103">
        <v>2</v>
      </c>
      <c r="C30" s="115">
        <v>44938</v>
      </c>
      <c r="D30" s="115">
        <v>44939</v>
      </c>
      <c r="E30" s="102" t="s">
        <v>205</v>
      </c>
      <c r="F30" s="102" t="s">
        <v>31</v>
      </c>
      <c r="G30" s="102" t="s">
        <v>215</v>
      </c>
      <c r="H30" s="109" t="s">
        <v>345</v>
      </c>
      <c r="I30" s="159" t="s">
        <v>344</v>
      </c>
      <c r="J30" s="142" t="s">
        <v>275</v>
      </c>
      <c r="K30" s="109" t="s">
        <v>1494</v>
      </c>
      <c r="L30" s="102" t="s">
        <v>224</v>
      </c>
      <c r="M30" s="102" t="s">
        <v>1495</v>
      </c>
      <c r="N30" s="103">
        <v>188</v>
      </c>
      <c r="O30" s="102" t="s">
        <v>225</v>
      </c>
      <c r="P30" s="109" t="s">
        <v>264</v>
      </c>
      <c r="Q30" s="108">
        <v>900000</v>
      </c>
      <c r="R30" s="102"/>
      <c r="S30" s="102"/>
      <c r="T30" s="102"/>
      <c r="U30" s="102"/>
      <c r="V30" s="102"/>
      <c r="W30" s="102"/>
      <c r="X30" s="102"/>
      <c r="Y30" s="102"/>
      <c r="Z30" s="102"/>
      <c r="AA30" s="108">
        <v>550000</v>
      </c>
      <c r="AB30" s="98" t="s">
        <v>1496</v>
      </c>
      <c r="AC30" s="168">
        <v>44949</v>
      </c>
      <c r="AD30" s="168"/>
      <c r="AE30" s="98"/>
      <c r="AF30" s="114" t="s">
        <v>390</v>
      </c>
      <c r="AG30" s="114" t="s">
        <v>226</v>
      </c>
    </row>
    <row r="31" spans="1:33">
      <c r="A31" s="103"/>
      <c r="B31" s="103"/>
      <c r="C31" s="99" t="s">
        <v>30</v>
      </c>
      <c r="D31" s="102"/>
      <c r="E31" s="102"/>
      <c r="F31" s="102"/>
      <c r="G31" s="102"/>
      <c r="H31" s="109"/>
      <c r="I31" s="102"/>
      <c r="J31" s="102"/>
      <c r="K31" s="102"/>
      <c r="L31" s="102"/>
      <c r="M31" s="102"/>
      <c r="N31" s="103"/>
      <c r="O31" s="102"/>
      <c r="P31" s="102"/>
      <c r="Q31" s="117">
        <f>SUM(Q29:Q30)</f>
        <v>1250000</v>
      </c>
      <c r="R31" s="102"/>
      <c r="S31" s="102"/>
      <c r="T31" s="102"/>
      <c r="U31" s="102"/>
      <c r="V31" s="102"/>
      <c r="W31" s="102"/>
      <c r="X31" s="102"/>
      <c r="Y31" s="102"/>
      <c r="Z31" s="102"/>
      <c r="AA31" s="117">
        <f>SUM(AA29:AA30)</f>
        <v>650000</v>
      </c>
      <c r="AB31" s="102"/>
      <c r="AC31" s="103"/>
      <c r="AD31" s="103"/>
      <c r="AE31" s="102"/>
      <c r="AF31" s="102"/>
      <c r="AG31" s="102"/>
    </row>
    <row r="32" spans="1:33">
      <c r="A32" s="103">
        <f>A30+1</f>
        <v>20</v>
      </c>
      <c r="B32" s="103">
        <v>1</v>
      </c>
      <c r="C32" s="115">
        <v>44938</v>
      </c>
      <c r="D32" s="115">
        <v>44939</v>
      </c>
      <c r="E32" s="109" t="s">
        <v>205</v>
      </c>
      <c r="F32" s="109" t="s">
        <v>31</v>
      </c>
      <c r="G32" s="102" t="s">
        <v>215</v>
      </c>
      <c r="H32" s="140" t="s">
        <v>1507</v>
      </c>
      <c r="I32" s="158" t="s">
        <v>1508</v>
      </c>
      <c r="J32" s="140" t="s">
        <v>1506</v>
      </c>
      <c r="K32" s="140" t="s">
        <v>217</v>
      </c>
      <c r="L32" s="104" t="s">
        <v>224</v>
      </c>
      <c r="M32" s="104" t="s">
        <v>255</v>
      </c>
      <c r="N32" s="144">
        <v>209</v>
      </c>
      <c r="O32" s="104" t="s">
        <v>225</v>
      </c>
      <c r="P32" s="140" t="s">
        <v>331</v>
      </c>
      <c r="Q32" s="143">
        <v>850000</v>
      </c>
      <c r="R32" s="141"/>
      <c r="S32" s="141"/>
      <c r="T32" s="141"/>
      <c r="U32" s="141"/>
      <c r="V32" s="141"/>
      <c r="W32" s="141"/>
      <c r="X32" s="141"/>
      <c r="Y32" s="141"/>
      <c r="Z32" s="141"/>
      <c r="AA32" s="163">
        <v>600000</v>
      </c>
      <c r="AB32" s="98" t="s">
        <v>1509</v>
      </c>
      <c r="AC32" s="168">
        <v>44949</v>
      </c>
      <c r="AD32" s="168"/>
      <c r="AE32" s="98"/>
      <c r="AF32" s="114" t="s">
        <v>390</v>
      </c>
      <c r="AG32" s="114" t="s">
        <v>226</v>
      </c>
    </row>
    <row r="33" spans="1:33">
      <c r="A33" s="103">
        <f t="shared" ref="A33" si="4">A32+1</f>
        <v>21</v>
      </c>
      <c r="B33" s="103">
        <v>2</v>
      </c>
      <c r="C33" s="115">
        <v>44938</v>
      </c>
      <c r="D33" s="115">
        <v>44939</v>
      </c>
      <c r="E33" s="109" t="s">
        <v>205</v>
      </c>
      <c r="F33" s="109" t="s">
        <v>29</v>
      </c>
      <c r="G33" s="102" t="s">
        <v>215</v>
      </c>
      <c r="H33" s="140" t="s">
        <v>1504</v>
      </c>
      <c r="I33" s="158" t="s">
        <v>1505</v>
      </c>
      <c r="J33" s="140" t="s">
        <v>1506</v>
      </c>
      <c r="K33" s="140" t="s">
        <v>217</v>
      </c>
      <c r="L33" s="104" t="s">
        <v>255</v>
      </c>
      <c r="M33" s="104" t="s">
        <v>224</v>
      </c>
      <c r="N33" s="144">
        <v>209</v>
      </c>
      <c r="O33" s="104" t="s">
        <v>225</v>
      </c>
      <c r="P33" s="140" t="s">
        <v>331</v>
      </c>
      <c r="Q33" s="143">
        <v>850000</v>
      </c>
      <c r="R33" s="141"/>
      <c r="S33" s="141"/>
      <c r="T33" s="141"/>
      <c r="U33" s="141"/>
      <c r="V33" s="141"/>
      <c r="W33" s="141"/>
      <c r="X33" s="141"/>
      <c r="Y33" s="141"/>
      <c r="Z33" s="141"/>
      <c r="AA33" s="149">
        <v>0</v>
      </c>
      <c r="AB33" s="98" t="s">
        <v>1509</v>
      </c>
      <c r="AC33" s="168">
        <v>44949</v>
      </c>
      <c r="AD33" s="168"/>
      <c r="AE33" s="98"/>
      <c r="AF33" s="114" t="s">
        <v>390</v>
      </c>
      <c r="AG33" s="114" t="s">
        <v>226</v>
      </c>
    </row>
    <row r="34" spans="1:33">
      <c r="A34" s="103"/>
      <c r="B34" s="103"/>
      <c r="C34" s="99" t="s">
        <v>30</v>
      </c>
      <c r="D34" s="102"/>
      <c r="E34" s="102"/>
      <c r="F34" s="102"/>
      <c r="G34" s="102"/>
      <c r="H34" s="109"/>
      <c r="I34" s="102"/>
      <c r="J34" s="102"/>
      <c r="K34" s="102"/>
      <c r="L34" s="102"/>
      <c r="M34" s="102"/>
      <c r="N34" s="103"/>
      <c r="O34" s="102"/>
      <c r="P34" s="102"/>
      <c r="Q34" s="107">
        <f>SUM(Q32:Q33)</f>
        <v>1700000</v>
      </c>
      <c r="R34" s="102"/>
      <c r="S34" s="102"/>
      <c r="T34" s="102"/>
      <c r="U34" s="102"/>
      <c r="V34" s="102"/>
      <c r="W34" s="102"/>
      <c r="X34" s="102"/>
      <c r="Y34" s="102"/>
      <c r="Z34" s="102"/>
      <c r="AA34" s="107">
        <f>SUM(AA32:AA33)</f>
        <v>600000</v>
      </c>
      <c r="AB34" s="102"/>
      <c r="AC34" s="103"/>
      <c r="AD34" s="103"/>
      <c r="AE34" s="102"/>
      <c r="AF34" s="102"/>
      <c r="AG34" s="102"/>
    </row>
    <row r="35" spans="1:33">
      <c r="A35" s="103">
        <f>A33+1</f>
        <v>22</v>
      </c>
      <c r="B35" s="103">
        <v>1</v>
      </c>
      <c r="C35" s="115">
        <v>44939</v>
      </c>
      <c r="D35" s="115">
        <v>44941</v>
      </c>
      <c r="E35" s="102" t="s">
        <v>205</v>
      </c>
      <c r="F35" s="102" t="s">
        <v>31</v>
      </c>
      <c r="G35" s="102" t="s">
        <v>215</v>
      </c>
      <c r="H35" s="140" t="s">
        <v>1316</v>
      </c>
      <c r="I35" s="158" t="s">
        <v>1315</v>
      </c>
      <c r="J35" s="102" t="s">
        <v>1317</v>
      </c>
      <c r="K35" s="102" t="s">
        <v>223</v>
      </c>
      <c r="L35" s="102" t="s">
        <v>869</v>
      </c>
      <c r="M35" s="114" t="s">
        <v>818</v>
      </c>
      <c r="N35" s="142">
        <v>124</v>
      </c>
      <c r="O35" s="102" t="s">
        <v>225</v>
      </c>
      <c r="P35" s="114" t="s">
        <v>1318</v>
      </c>
      <c r="Q35" s="108">
        <v>750000</v>
      </c>
      <c r="R35" s="108"/>
      <c r="S35" s="108"/>
      <c r="T35" s="108"/>
      <c r="U35" s="108"/>
      <c r="V35" s="108"/>
      <c r="W35" s="108"/>
      <c r="X35" s="108"/>
      <c r="Y35" s="108"/>
      <c r="Z35" s="108"/>
      <c r="AA35" s="108">
        <v>500000</v>
      </c>
      <c r="AB35" s="98" t="s">
        <v>1562</v>
      </c>
      <c r="AC35" s="168">
        <v>44949</v>
      </c>
      <c r="AD35" s="168"/>
      <c r="AE35" s="98"/>
      <c r="AF35" s="114" t="s">
        <v>390</v>
      </c>
      <c r="AG35" s="114" t="s">
        <v>226</v>
      </c>
    </row>
    <row r="36" spans="1:33">
      <c r="A36" s="103">
        <f t="shared" ref="A36:A37" si="5">A35+1</f>
        <v>23</v>
      </c>
      <c r="B36" s="103">
        <v>2</v>
      </c>
      <c r="C36" s="115">
        <v>44939</v>
      </c>
      <c r="D36" s="115">
        <v>44941</v>
      </c>
      <c r="E36" s="102" t="s">
        <v>205</v>
      </c>
      <c r="F36" s="102" t="s">
        <v>29</v>
      </c>
      <c r="G36" s="102" t="s">
        <v>215</v>
      </c>
      <c r="H36" s="140" t="s">
        <v>1480</v>
      </c>
      <c r="I36" s="158" t="s">
        <v>1479</v>
      </c>
      <c r="J36" s="102" t="s">
        <v>1481</v>
      </c>
      <c r="K36" s="102" t="s">
        <v>223</v>
      </c>
      <c r="L36" s="140" t="s">
        <v>818</v>
      </c>
      <c r="M36" s="104" t="s">
        <v>224</v>
      </c>
      <c r="N36" s="142">
        <v>124</v>
      </c>
      <c r="O36" s="104" t="s">
        <v>225</v>
      </c>
      <c r="P36" s="114" t="s">
        <v>1318</v>
      </c>
      <c r="Q36" s="108">
        <v>750000</v>
      </c>
      <c r="R36" s="108"/>
      <c r="S36" s="108"/>
      <c r="T36" s="108"/>
      <c r="U36" s="108"/>
      <c r="V36" s="108"/>
      <c r="W36" s="108"/>
      <c r="X36" s="108"/>
      <c r="Y36" s="108"/>
      <c r="Z36" s="108"/>
      <c r="AA36" s="108">
        <v>0</v>
      </c>
      <c r="AB36" s="98" t="s">
        <v>1562</v>
      </c>
      <c r="AC36" s="168">
        <v>44949</v>
      </c>
      <c r="AD36" s="168"/>
      <c r="AE36" s="98"/>
      <c r="AF36" s="114" t="s">
        <v>390</v>
      </c>
      <c r="AG36" s="114" t="s">
        <v>226</v>
      </c>
    </row>
    <row r="37" spans="1:33">
      <c r="A37" s="103">
        <f t="shared" si="5"/>
        <v>24</v>
      </c>
      <c r="B37" s="103">
        <v>3</v>
      </c>
      <c r="C37" s="115">
        <v>44939</v>
      </c>
      <c r="D37" s="115">
        <v>44941</v>
      </c>
      <c r="E37" s="102" t="s">
        <v>205</v>
      </c>
      <c r="F37" s="102" t="s">
        <v>29</v>
      </c>
      <c r="G37" s="114" t="s">
        <v>212</v>
      </c>
      <c r="H37" s="140" t="s">
        <v>1483</v>
      </c>
      <c r="I37" s="158" t="s">
        <v>1482</v>
      </c>
      <c r="J37" s="102" t="s">
        <v>1484</v>
      </c>
      <c r="K37" s="102" t="s">
        <v>223</v>
      </c>
      <c r="L37" s="140" t="s">
        <v>818</v>
      </c>
      <c r="M37" s="104" t="s">
        <v>224</v>
      </c>
      <c r="N37" s="142">
        <v>124</v>
      </c>
      <c r="O37" s="104" t="s">
        <v>225</v>
      </c>
      <c r="P37" s="114" t="s">
        <v>1318</v>
      </c>
      <c r="Q37" s="108">
        <v>1000000</v>
      </c>
      <c r="R37" s="108"/>
      <c r="S37" s="108"/>
      <c r="T37" s="108"/>
      <c r="U37" s="108"/>
      <c r="V37" s="108"/>
      <c r="W37" s="108"/>
      <c r="X37" s="108"/>
      <c r="Y37" s="108"/>
      <c r="Z37" s="108"/>
      <c r="AA37" s="108">
        <v>325000</v>
      </c>
      <c r="AB37" s="98" t="s">
        <v>1562</v>
      </c>
      <c r="AC37" s="168">
        <v>44949</v>
      </c>
      <c r="AD37" s="168"/>
      <c r="AE37" s="98"/>
      <c r="AF37" s="114" t="s">
        <v>390</v>
      </c>
      <c r="AG37" s="114" t="s">
        <v>226</v>
      </c>
    </row>
    <row r="38" spans="1:33">
      <c r="A38" s="103"/>
      <c r="B38" s="103"/>
      <c r="C38" s="99" t="s">
        <v>30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3"/>
      <c r="O38" s="102"/>
      <c r="P38" s="102"/>
      <c r="Q38" s="117">
        <f>SUM(Q35:Q37)</f>
        <v>2500000</v>
      </c>
      <c r="R38" s="102"/>
      <c r="S38" s="102"/>
      <c r="T38" s="102"/>
      <c r="U38" s="102"/>
      <c r="V38" s="102"/>
      <c r="W38" s="102"/>
      <c r="X38" s="102"/>
      <c r="Y38" s="102"/>
      <c r="Z38" s="102"/>
      <c r="AA38" s="117">
        <f>SUM(AA35:AA37)</f>
        <v>825000</v>
      </c>
      <c r="AB38" s="102"/>
      <c r="AC38" s="103"/>
      <c r="AD38" s="103"/>
      <c r="AE38" s="102"/>
      <c r="AF38" s="102"/>
      <c r="AG38" s="102"/>
    </row>
    <row r="39" spans="1:33">
      <c r="A39" s="103">
        <f>A37+1</f>
        <v>25</v>
      </c>
      <c r="B39" s="103">
        <v>1</v>
      </c>
      <c r="C39" s="115">
        <v>44942</v>
      </c>
      <c r="D39" s="115">
        <v>44943</v>
      </c>
      <c r="E39" s="102" t="s">
        <v>205</v>
      </c>
      <c r="F39" s="102" t="s">
        <v>31</v>
      </c>
      <c r="G39" s="102" t="s">
        <v>215</v>
      </c>
      <c r="H39" s="140" t="s">
        <v>1563</v>
      </c>
      <c r="I39" s="158" t="s">
        <v>1564</v>
      </c>
      <c r="J39" s="102" t="s">
        <v>1565</v>
      </c>
      <c r="K39" s="102" t="s">
        <v>206</v>
      </c>
      <c r="L39" s="102" t="s">
        <v>1566</v>
      </c>
      <c r="M39" s="104" t="s">
        <v>255</v>
      </c>
      <c r="N39" s="144">
        <v>209</v>
      </c>
      <c r="O39" s="104" t="s">
        <v>225</v>
      </c>
      <c r="P39" s="140" t="s">
        <v>1567</v>
      </c>
      <c r="Q39" s="143">
        <v>850000</v>
      </c>
      <c r="R39" s="102"/>
      <c r="S39" s="102"/>
      <c r="T39" s="102"/>
      <c r="U39" s="102"/>
      <c r="V39" s="102"/>
      <c r="W39" s="102"/>
      <c r="X39" s="102"/>
      <c r="Y39" s="102"/>
      <c r="Z39" s="102"/>
      <c r="AA39" s="108">
        <v>375000</v>
      </c>
      <c r="AB39" s="98" t="s">
        <v>1618</v>
      </c>
      <c r="AC39" s="168">
        <v>44965</v>
      </c>
      <c r="AD39" s="168"/>
      <c r="AE39" s="98"/>
      <c r="AF39" s="114" t="s">
        <v>390</v>
      </c>
      <c r="AG39" s="114" t="s">
        <v>226</v>
      </c>
    </row>
    <row r="40" spans="1:33">
      <c r="A40" s="103"/>
      <c r="B40" s="103"/>
      <c r="C40" s="99" t="s">
        <v>30</v>
      </c>
      <c r="D40" s="102"/>
      <c r="E40" s="102"/>
      <c r="F40" s="102"/>
      <c r="G40" s="102"/>
      <c r="H40" s="109"/>
      <c r="I40" s="102"/>
      <c r="J40" s="102"/>
      <c r="K40" s="102"/>
      <c r="L40" s="102"/>
      <c r="M40" s="102"/>
      <c r="N40" s="103"/>
      <c r="O40" s="102"/>
      <c r="P40" s="102"/>
      <c r="Q40" s="107">
        <f>SUM(Q39)</f>
        <v>850000</v>
      </c>
      <c r="R40" s="102"/>
      <c r="S40" s="102"/>
      <c r="T40" s="102"/>
      <c r="U40" s="102"/>
      <c r="V40" s="102"/>
      <c r="W40" s="102"/>
      <c r="X40" s="102"/>
      <c r="Y40" s="102"/>
      <c r="Z40" s="102"/>
      <c r="AA40" s="107">
        <f>SUM(AA39)</f>
        <v>375000</v>
      </c>
      <c r="AB40" s="102"/>
      <c r="AC40" s="103"/>
      <c r="AD40" s="103"/>
      <c r="AE40" s="102"/>
      <c r="AF40" s="102"/>
      <c r="AG40" s="102"/>
    </row>
    <row r="41" spans="1:33">
      <c r="A41" s="103">
        <f>A39+1</f>
        <v>26</v>
      </c>
      <c r="B41" s="103">
        <v>1</v>
      </c>
      <c r="C41" s="115">
        <v>44944</v>
      </c>
      <c r="D41" s="115">
        <v>44945</v>
      </c>
      <c r="E41" s="102" t="s">
        <v>205</v>
      </c>
      <c r="F41" s="102" t="s">
        <v>31</v>
      </c>
      <c r="G41" s="102" t="s">
        <v>215</v>
      </c>
      <c r="H41" s="140" t="s">
        <v>1828</v>
      </c>
      <c r="I41" s="158" t="s">
        <v>1827</v>
      </c>
      <c r="J41" s="114" t="s">
        <v>1506</v>
      </c>
      <c r="K41" s="114" t="s">
        <v>217</v>
      </c>
      <c r="L41" s="104" t="s">
        <v>224</v>
      </c>
      <c r="M41" s="104" t="s">
        <v>1829</v>
      </c>
      <c r="N41" s="144">
        <v>147</v>
      </c>
      <c r="O41" s="104" t="s">
        <v>225</v>
      </c>
      <c r="P41" s="104" t="s">
        <v>331</v>
      </c>
      <c r="Q41" s="143">
        <v>800000</v>
      </c>
      <c r="R41" s="143"/>
      <c r="S41" s="143"/>
      <c r="T41" s="143"/>
      <c r="U41" s="143"/>
      <c r="V41" s="143"/>
      <c r="W41" s="143"/>
      <c r="X41" s="143"/>
      <c r="Y41" s="143"/>
      <c r="Z41" s="143"/>
      <c r="AA41" s="163">
        <f>650000+50000</f>
        <v>700000</v>
      </c>
      <c r="AB41" s="98" t="s">
        <v>1830</v>
      </c>
      <c r="AC41" s="168">
        <v>44965</v>
      </c>
      <c r="AD41" s="168"/>
      <c r="AE41" s="98"/>
      <c r="AF41" s="114" t="s">
        <v>390</v>
      </c>
      <c r="AG41" s="114" t="s">
        <v>226</v>
      </c>
    </row>
    <row r="42" spans="1:33">
      <c r="A42" s="103">
        <f t="shared" ref="A42" si="6">A41+1</f>
        <v>27</v>
      </c>
      <c r="B42" s="103">
        <v>2</v>
      </c>
      <c r="C42" s="115">
        <v>44944</v>
      </c>
      <c r="D42" s="115">
        <v>44945</v>
      </c>
      <c r="E42" s="102" t="s">
        <v>205</v>
      </c>
      <c r="F42" s="102" t="s">
        <v>29</v>
      </c>
      <c r="G42" s="102" t="s">
        <v>215</v>
      </c>
      <c r="H42" s="140" t="s">
        <v>1826</v>
      </c>
      <c r="I42" s="158" t="s">
        <v>1825</v>
      </c>
      <c r="J42" s="114" t="s">
        <v>1506</v>
      </c>
      <c r="K42" s="114" t="s">
        <v>217</v>
      </c>
      <c r="L42" s="104" t="s">
        <v>1829</v>
      </c>
      <c r="M42" s="104" t="s">
        <v>224</v>
      </c>
      <c r="N42" s="144">
        <v>147</v>
      </c>
      <c r="O42" s="104" t="s">
        <v>225</v>
      </c>
      <c r="P42" s="104" t="s">
        <v>331</v>
      </c>
      <c r="Q42" s="143">
        <v>800000</v>
      </c>
      <c r="R42" s="143"/>
      <c r="S42" s="143"/>
      <c r="T42" s="143"/>
      <c r="U42" s="143"/>
      <c r="V42" s="143"/>
      <c r="W42" s="143"/>
      <c r="X42" s="143"/>
      <c r="Y42" s="143"/>
      <c r="Z42" s="143"/>
      <c r="AA42" s="143">
        <v>0</v>
      </c>
      <c r="AB42" s="98" t="s">
        <v>1830</v>
      </c>
      <c r="AC42" s="168">
        <v>44965</v>
      </c>
      <c r="AD42" s="168"/>
      <c r="AE42" s="98"/>
      <c r="AF42" s="114" t="s">
        <v>390</v>
      </c>
      <c r="AG42" s="114" t="s">
        <v>226</v>
      </c>
    </row>
    <row r="43" spans="1:33">
      <c r="A43" s="103"/>
      <c r="B43" s="103"/>
      <c r="C43" s="99" t="s">
        <v>30</v>
      </c>
      <c r="D43" s="102"/>
      <c r="E43" s="102"/>
      <c r="F43" s="102"/>
      <c r="G43" s="102"/>
      <c r="H43" s="109"/>
      <c r="I43" s="102"/>
      <c r="J43" s="102"/>
      <c r="K43" s="102"/>
      <c r="L43" s="102"/>
      <c r="M43" s="102"/>
      <c r="N43" s="103"/>
      <c r="O43" s="102"/>
      <c r="P43" s="102"/>
      <c r="Q43" s="107">
        <f>SUM(Q41:Q42)</f>
        <v>1600000</v>
      </c>
      <c r="R43" s="102"/>
      <c r="S43" s="102"/>
      <c r="T43" s="102"/>
      <c r="U43" s="102"/>
      <c r="V43" s="102"/>
      <c r="W43" s="102"/>
      <c r="X43" s="102"/>
      <c r="Y43" s="102"/>
      <c r="Z43" s="102"/>
      <c r="AA43" s="107">
        <f>SUM(AA41:AA42)</f>
        <v>700000</v>
      </c>
      <c r="AB43" s="102"/>
      <c r="AC43" s="103"/>
      <c r="AD43" s="103"/>
      <c r="AE43" s="102"/>
      <c r="AF43" s="102"/>
      <c r="AG43" s="102"/>
    </row>
    <row r="44" spans="1:33">
      <c r="A44" s="103">
        <f>A42+1</f>
        <v>28</v>
      </c>
      <c r="B44" s="103">
        <v>1</v>
      </c>
      <c r="C44" s="115">
        <v>44944</v>
      </c>
      <c r="D44" s="115">
        <v>44945</v>
      </c>
      <c r="E44" s="102" t="s">
        <v>205</v>
      </c>
      <c r="F44" s="102" t="s">
        <v>31</v>
      </c>
      <c r="G44" s="102" t="s">
        <v>215</v>
      </c>
      <c r="H44" s="140" t="s">
        <v>1006</v>
      </c>
      <c r="I44" s="158" t="s">
        <v>1005</v>
      </c>
      <c r="J44" s="114" t="s">
        <v>1004</v>
      </c>
      <c r="K44" s="102" t="s">
        <v>223</v>
      </c>
      <c r="L44" s="104" t="s">
        <v>224</v>
      </c>
      <c r="M44" s="104" t="s">
        <v>255</v>
      </c>
      <c r="N44" s="144">
        <v>209</v>
      </c>
      <c r="O44" s="104" t="s">
        <v>225</v>
      </c>
      <c r="P44" s="114" t="s">
        <v>1007</v>
      </c>
      <c r="Q44" s="143">
        <v>850000</v>
      </c>
      <c r="R44" s="141"/>
      <c r="S44" s="141"/>
      <c r="T44" s="141"/>
      <c r="U44" s="141"/>
      <c r="V44" s="141"/>
      <c r="W44" s="141"/>
      <c r="X44" s="141"/>
      <c r="Y44" s="141"/>
      <c r="Z44" s="141"/>
      <c r="AA44" s="163">
        <v>600000</v>
      </c>
      <c r="AB44" s="98" t="s">
        <v>1846</v>
      </c>
      <c r="AC44" s="168">
        <v>44965</v>
      </c>
      <c r="AD44" s="168"/>
      <c r="AE44" s="98"/>
      <c r="AF44" s="114" t="s">
        <v>390</v>
      </c>
      <c r="AG44" s="114" t="s">
        <v>226</v>
      </c>
    </row>
    <row r="45" spans="1:33">
      <c r="A45" s="103">
        <f t="shared" ref="A45" si="7">A44+1</f>
        <v>29</v>
      </c>
      <c r="B45" s="103">
        <v>2</v>
      </c>
      <c r="C45" s="115">
        <v>44944</v>
      </c>
      <c r="D45" s="115">
        <v>44945</v>
      </c>
      <c r="E45" s="102" t="s">
        <v>205</v>
      </c>
      <c r="F45" s="102" t="s">
        <v>29</v>
      </c>
      <c r="G45" s="102" t="s">
        <v>215</v>
      </c>
      <c r="H45" s="140" t="s">
        <v>815</v>
      </c>
      <c r="I45" s="158" t="s">
        <v>816</v>
      </c>
      <c r="J45" s="114" t="s">
        <v>1004</v>
      </c>
      <c r="K45" s="102" t="s">
        <v>223</v>
      </c>
      <c r="L45" s="104" t="s">
        <v>255</v>
      </c>
      <c r="M45" s="104" t="s">
        <v>224</v>
      </c>
      <c r="N45" s="144">
        <v>209</v>
      </c>
      <c r="O45" s="104" t="s">
        <v>225</v>
      </c>
      <c r="P45" s="114" t="s">
        <v>1007</v>
      </c>
      <c r="Q45" s="143">
        <v>850000</v>
      </c>
      <c r="R45" s="141"/>
      <c r="S45" s="141"/>
      <c r="T45" s="141"/>
      <c r="U45" s="141"/>
      <c r="V45" s="141"/>
      <c r="W45" s="141"/>
      <c r="X45" s="141"/>
      <c r="Y45" s="141"/>
      <c r="Z45" s="141"/>
      <c r="AA45" s="149">
        <v>0</v>
      </c>
      <c r="AB45" s="98" t="s">
        <v>1846</v>
      </c>
      <c r="AC45" s="168">
        <v>44965</v>
      </c>
      <c r="AD45" s="168"/>
      <c r="AE45" s="98"/>
      <c r="AF45" s="114" t="s">
        <v>390</v>
      </c>
      <c r="AG45" s="114" t="s">
        <v>226</v>
      </c>
    </row>
    <row r="46" spans="1:33">
      <c r="A46" s="103"/>
      <c r="B46" s="103"/>
      <c r="C46" s="99" t="s">
        <v>30</v>
      </c>
      <c r="D46" s="102"/>
      <c r="E46" s="102"/>
      <c r="F46" s="102"/>
      <c r="G46" s="102"/>
      <c r="H46" s="109"/>
      <c r="I46" s="102"/>
      <c r="J46" s="102"/>
      <c r="K46" s="102"/>
      <c r="L46" s="102"/>
      <c r="M46" s="102"/>
      <c r="N46" s="103"/>
      <c r="O46" s="102"/>
      <c r="P46" s="102"/>
      <c r="Q46" s="107">
        <f>SUM(Q44:Q45)</f>
        <v>1700000</v>
      </c>
      <c r="R46" s="102"/>
      <c r="S46" s="102"/>
      <c r="T46" s="102"/>
      <c r="U46" s="102"/>
      <c r="V46" s="102"/>
      <c r="W46" s="102"/>
      <c r="X46" s="102"/>
      <c r="Y46" s="102"/>
      <c r="Z46" s="102"/>
      <c r="AA46" s="107">
        <f>SUM(AA44:AA45)</f>
        <v>600000</v>
      </c>
      <c r="AB46" s="102"/>
      <c r="AC46" s="103"/>
      <c r="AD46" s="103"/>
      <c r="AE46" s="102"/>
      <c r="AF46" s="102"/>
      <c r="AG46" s="102"/>
    </row>
    <row r="47" spans="1:33">
      <c r="A47" s="103">
        <f>A45+1</f>
        <v>30</v>
      </c>
      <c r="B47" s="103">
        <v>1</v>
      </c>
      <c r="C47" s="115">
        <v>44945</v>
      </c>
      <c r="D47" s="115">
        <v>44946</v>
      </c>
      <c r="E47" s="102" t="s">
        <v>205</v>
      </c>
      <c r="F47" s="102" t="s">
        <v>29</v>
      </c>
      <c r="G47" s="114" t="s">
        <v>1905</v>
      </c>
      <c r="H47" s="140" t="s">
        <v>1904</v>
      </c>
      <c r="I47" s="158" t="s">
        <v>1903</v>
      </c>
      <c r="J47" s="102" t="s">
        <v>1906</v>
      </c>
      <c r="K47" s="102" t="s">
        <v>223</v>
      </c>
      <c r="L47" s="102" t="s">
        <v>224</v>
      </c>
      <c r="M47" s="102" t="s">
        <v>224</v>
      </c>
      <c r="N47" s="103">
        <v>45</v>
      </c>
      <c r="O47" s="102" t="s">
        <v>225</v>
      </c>
      <c r="P47" s="114" t="s">
        <v>1907</v>
      </c>
      <c r="Q47" s="143">
        <v>600000</v>
      </c>
      <c r="R47" s="143"/>
      <c r="S47" s="143"/>
      <c r="T47" s="143"/>
      <c r="U47" s="143"/>
      <c r="V47" s="143"/>
      <c r="W47" s="143"/>
      <c r="X47" s="143"/>
      <c r="Y47" s="143"/>
      <c r="Z47" s="143"/>
      <c r="AA47" s="143">
        <v>175000</v>
      </c>
      <c r="AB47" s="98" t="s">
        <v>1908</v>
      </c>
      <c r="AC47" s="168">
        <v>44965</v>
      </c>
      <c r="AD47" s="168"/>
      <c r="AE47" s="98"/>
      <c r="AF47" s="114" t="s">
        <v>390</v>
      </c>
      <c r="AG47" s="114" t="s">
        <v>218</v>
      </c>
    </row>
    <row r="48" spans="1:33">
      <c r="A48" s="103"/>
      <c r="B48" s="103"/>
      <c r="C48" s="99" t="s">
        <v>30</v>
      </c>
      <c r="D48" s="102"/>
      <c r="E48" s="102"/>
      <c r="F48" s="102"/>
      <c r="G48" s="102"/>
      <c r="H48" s="109"/>
      <c r="I48" s="102"/>
      <c r="J48" s="102"/>
      <c r="K48" s="102"/>
      <c r="L48" s="102"/>
      <c r="M48" s="102"/>
      <c r="N48" s="103"/>
      <c r="O48" s="102"/>
      <c r="P48" s="102"/>
      <c r="Q48" s="107">
        <f>SUM(Q47)</f>
        <v>600000</v>
      </c>
      <c r="R48" s="102"/>
      <c r="S48" s="102"/>
      <c r="T48" s="102"/>
      <c r="U48" s="102"/>
      <c r="V48" s="102"/>
      <c r="W48" s="102"/>
      <c r="X48" s="102"/>
      <c r="Y48" s="102"/>
      <c r="Z48" s="102"/>
      <c r="AA48" s="107">
        <f>SUM(AA47)</f>
        <v>175000</v>
      </c>
      <c r="AB48" s="102"/>
      <c r="AC48" s="103"/>
      <c r="AD48" s="103"/>
      <c r="AE48" s="102"/>
      <c r="AF48" s="102"/>
      <c r="AG48" s="102"/>
    </row>
    <row r="49" spans="1:33">
      <c r="A49" s="103">
        <f>A47+1</f>
        <v>31</v>
      </c>
      <c r="B49" s="103">
        <v>1</v>
      </c>
      <c r="C49" s="115">
        <v>44949</v>
      </c>
      <c r="D49" s="115">
        <v>44949</v>
      </c>
      <c r="E49" s="102" t="s">
        <v>205</v>
      </c>
      <c r="F49" s="102" t="s">
        <v>29</v>
      </c>
      <c r="G49" s="102" t="s">
        <v>1944</v>
      </c>
      <c r="H49" s="109" t="s">
        <v>1943</v>
      </c>
      <c r="I49" s="159" t="s">
        <v>1942</v>
      </c>
      <c r="J49" s="102" t="s">
        <v>1945</v>
      </c>
      <c r="K49" s="102" t="s">
        <v>223</v>
      </c>
      <c r="L49" s="102" t="s">
        <v>224</v>
      </c>
      <c r="M49" s="102" t="s">
        <v>224</v>
      </c>
      <c r="N49" s="103">
        <v>45</v>
      </c>
      <c r="O49" s="104" t="s">
        <v>225</v>
      </c>
      <c r="P49" s="102" t="s">
        <v>880</v>
      </c>
      <c r="Q49" s="143">
        <v>500000</v>
      </c>
      <c r="R49" s="143"/>
      <c r="S49" s="143"/>
      <c r="T49" s="143"/>
      <c r="U49" s="143"/>
      <c r="V49" s="143"/>
      <c r="W49" s="143"/>
      <c r="X49" s="143"/>
      <c r="Y49" s="143"/>
      <c r="Z49" s="143"/>
      <c r="AA49" s="108">
        <v>125000</v>
      </c>
      <c r="AB49" s="98" t="s">
        <v>1993</v>
      </c>
      <c r="AC49" s="168">
        <v>44965</v>
      </c>
      <c r="AD49" s="168"/>
      <c r="AE49" s="98"/>
      <c r="AF49" s="114" t="s">
        <v>390</v>
      </c>
      <c r="AG49" s="114" t="s">
        <v>218</v>
      </c>
    </row>
    <row r="50" spans="1:33">
      <c r="A50" s="103"/>
      <c r="B50" s="103"/>
      <c r="C50" s="99" t="s">
        <v>30</v>
      </c>
      <c r="D50" s="102"/>
      <c r="E50" s="102"/>
      <c r="F50" s="102"/>
      <c r="G50" s="102"/>
      <c r="H50" s="109"/>
      <c r="I50" s="102"/>
      <c r="J50" s="102"/>
      <c r="K50" s="102"/>
      <c r="L50" s="102"/>
      <c r="M50" s="102"/>
      <c r="N50" s="103"/>
      <c r="O50" s="102"/>
      <c r="P50" s="102"/>
      <c r="Q50" s="107">
        <f>SUM(Q49)</f>
        <v>500000</v>
      </c>
      <c r="R50" s="102"/>
      <c r="S50" s="102"/>
      <c r="T50" s="102"/>
      <c r="U50" s="102"/>
      <c r="V50" s="102"/>
      <c r="W50" s="102"/>
      <c r="X50" s="102"/>
      <c r="Y50" s="102"/>
      <c r="Z50" s="102"/>
      <c r="AA50" s="107">
        <f>SUM(AA49)</f>
        <v>125000</v>
      </c>
      <c r="AB50" s="102"/>
      <c r="AC50" s="103"/>
      <c r="AD50" s="103"/>
      <c r="AE50" s="102"/>
      <c r="AF50" s="102"/>
      <c r="AG50" s="102"/>
    </row>
    <row r="51" spans="1:33">
      <c r="A51" s="103">
        <f>A49+1</f>
        <v>32</v>
      </c>
      <c r="B51" s="103">
        <v>1</v>
      </c>
      <c r="C51" s="115">
        <v>44949</v>
      </c>
      <c r="D51" s="115">
        <v>44950</v>
      </c>
      <c r="E51" s="102" t="s">
        <v>205</v>
      </c>
      <c r="F51" s="102" t="s">
        <v>31</v>
      </c>
      <c r="G51" s="102" t="s">
        <v>215</v>
      </c>
      <c r="H51" s="140" t="s">
        <v>2023</v>
      </c>
      <c r="I51" s="158" t="s">
        <v>2022</v>
      </c>
      <c r="J51" s="114" t="s">
        <v>1195</v>
      </c>
      <c r="K51" s="102" t="s">
        <v>223</v>
      </c>
      <c r="L51" s="104" t="s">
        <v>224</v>
      </c>
      <c r="M51" s="104" t="s">
        <v>870</v>
      </c>
      <c r="N51" s="144">
        <v>120</v>
      </c>
      <c r="O51" s="104" t="s">
        <v>225</v>
      </c>
      <c r="P51" s="104" t="s">
        <v>1178</v>
      </c>
      <c r="Q51" s="141">
        <v>850000</v>
      </c>
      <c r="R51" s="143"/>
      <c r="S51" s="143"/>
      <c r="T51" s="143"/>
      <c r="U51" s="143"/>
      <c r="V51" s="143"/>
      <c r="W51" s="143"/>
      <c r="X51" s="143"/>
      <c r="Y51" s="143"/>
      <c r="Z51" s="143"/>
      <c r="AA51" s="143">
        <v>700000</v>
      </c>
      <c r="AB51" s="98" t="s">
        <v>2026</v>
      </c>
      <c r="AC51" s="168">
        <v>44965</v>
      </c>
      <c r="AD51" s="168"/>
      <c r="AE51" s="98"/>
      <c r="AF51" s="114" t="s">
        <v>390</v>
      </c>
      <c r="AG51" s="114" t="s">
        <v>226</v>
      </c>
    </row>
    <row r="52" spans="1:33">
      <c r="A52" s="103">
        <f t="shared" ref="A52" si="8">A51+1</f>
        <v>33</v>
      </c>
      <c r="B52" s="103">
        <v>2</v>
      </c>
      <c r="C52" s="115">
        <v>44949</v>
      </c>
      <c r="D52" s="115">
        <v>44950</v>
      </c>
      <c r="E52" s="102" t="s">
        <v>205</v>
      </c>
      <c r="F52" s="102" t="s">
        <v>29</v>
      </c>
      <c r="G52" s="102" t="s">
        <v>215</v>
      </c>
      <c r="H52" s="140" t="s">
        <v>2025</v>
      </c>
      <c r="I52" s="158" t="s">
        <v>2024</v>
      </c>
      <c r="J52" s="114" t="s">
        <v>1195</v>
      </c>
      <c r="K52" s="102" t="s">
        <v>223</v>
      </c>
      <c r="L52" s="104" t="s">
        <v>870</v>
      </c>
      <c r="M52" s="104" t="s">
        <v>224</v>
      </c>
      <c r="N52" s="144">
        <v>120</v>
      </c>
      <c r="O52" s="104" t="s">
        <v>225</v>
      </c>
      <c r="P52" s="104" t="s">
        <v>1178</v>
      </c>
      <c r="Q52" s="141">
        <v>850000</v>
      </c>
      <c r="R52" s="143"/>
      <c r="S52" s="143"/>
      <c r="T52" s="143"/>
      <c r="U52" s="143"/>
      <c r="V52" s="143"/>
      <c r="W52" s="143"/>
      <c r="X52" s="143"/>
      <c r="Y52" s="143"/>
      <c r="Z52" s="143"/>
      <c r="AA52" s="149">
        <v>0</v>
      </c>
      <c r="AB52" s="98" t="s">
        <v>2026</v>
      </c>
      <c r="AC52" s="168">
        <v>44965</v>
      </c>
      <c r="AD52" s="168"/>
      <c r="AE52" s="98"/>
      <c r="AF52" s="114" t="s">
        <v>390</v>
      </c>
      <c r="AG52" s="114" t="s">
        <v>226</v>
      </c>
    </row>
    <row r="53" spans="1:33">
      <c r="A53" s="103"/>
      <c r="B53" s="103"/>
      <c r="C53" s="99" t="s">
        <v>30</v>
      </c>
      <c r="D53" s="102"/>
      <c r="E53" s="102"/>
      <c r="F53" s="102"/>
      <c r="G53" s="102"/>
      <c r="H53" s="109"/>
      <c r="I53" s="102"/>
      <c r="J53" s="102"/>
      <c r="K53" s="102"/>
      <c r="L53" s="102"/>
      <c r="M53" s="102"/>
      <c r="N53" s="103"/>
      <c r="O53" s="102"/>
      <c r="P53" s="102"/>
      <c r="Q53" s="107">
        <f>SUM(Q51:Q52)</f>
        <v>1700000</v>
      </c>
      <c r="R53" s="102"/>
      <c r="S53" s="102"/>
      <c r="T53" s="102"/>
      <c r="U53" s="102"/>
      <c r="V53" s="102"/>
      <c r="W53" s="102"/>
      <c r="X53" s="102"/>
      <c r="Y53" s="102"/>
      <c r="Z53" s="102"/>
      <c r="AA53" s="107">
        <f>SUM(AA51:AA52)</f>
        <v>700000</v>
      </c>
      <c r="AB53" s="102"/>
      <c r="AC53" s="103"/>
      <c r="AD53" s="103"/>
      <c r="AE53" s="102"/>
      <c r="AF53" s="102"/>
      <c r="AG53" s="102"/>
    </row>
    <row r="54" spans="1:33">
      <c r="A54" s="103">
        <f>A52+1</f>
        <v>34</v>
      </c>
      <c r="B54" s="103">
        <v>1</v>
      </c>
      <c r="C54" s="115">
        <v>44951</v>
      </c>
      <c r="D54" s="115">
        <v>44952</v>
      </c>
      <c r="E54" s="102" t="s">
        <v>205</v>
      </c>
      <c r="F54" s="102" t="s">
        <v>31</v>
      </c>
      <c r="G54" s="102" t="s">
        <v>215</v>
      </c>
      <c r="H54" s="140" t="s">
        <v>1826</v>
      </c>
      <c r="I54" s="158" t="s">
        <v>1825</v>
      </c>
      <c r="J54" s="114" t="s">
        <v>1506</v>
      </c>
      <c r="K54" s="114" t="s">
        <v>217</v>
      </c>
      <c r="L54" s="104" t="s">
        <v>224</v>
      </c>
      <c r="M54" s="104" t="s">
        <v>1829</v>
      </c>
      <c r="N54" s="144">
        <v>147</v>
      </c>
      <c r="O54" s="104" t="s">
        <v>225</v>
      </c>
      <c r="P54" s="114" t="s">
        <v>331</v>
      </c>
      <c r="Q54" s="143">
        <v>800000</v>
      </c>
      <c r="R54" s="141"/>
      <c r="S54" s="141"/>
      <c r="T54" s="141"/>
      <c r="U54" s="141"/>
      <c r="V54" s="141"/>
      <c r="W54" s="141"/>
      <c r="X54" s="141"/>
      <c r="Y54" s="141"/>
      <c r="Z54" s="141"/>
      <c r="AA54" s="141">
        <v>300000</v>
      </c>
      <c r="AB54" s="98" t="s">
        <v>2127</v>
      </c>
      <c r="AC54" s="168">
        <v>44965</v>
      </c>
      <c r="AD54" s="168"/>
      <c r="AE54" s="98"/>
      <c r="AF54" s="114" t="s">
        <v>390</v>
      </c>
      <c r="AG54" s="114" t="s">
        <v>226</v>
      </c>
    </row>
    <row r="55" spans="1:33">
      <c r="A55" s="103">
        <f t="shared" ref="A55:A56" si="9">A54+1</f>
        <v>35</v>
      </c>
      <c r="B55" s="103">
        <v>2</v>
      </c>
      <c r="C55" s="115">
        <v>44951</v>
      </c>
      <c r="D55" s="115">
        <v>44952</v>
      </c>
      <c r="E55" s="102" t="s">
        <v>205</v>
      </c>
      <c r="F55" s="102" t="s">
        <v>31</v>
      </c>
      <c r="G55" s="102" t="s">
        <v>215</v>
      </c>
      <c r="H55" s="140" t="s">
        <v>1828</v>
      </c>
      <c r="I55" s="158" t="s">
        <v>1827</v>
      </c>
      <c r="J55" s="114" t="s">
        <v>1506</v>
      </c>
      <c r="K55" s="114" t="s">
        <v>217</v>
      </c>
      <c r="L55" s="104" t="s">
        <v>1829</v>
      </c>
      <c r="M55" s="104" t="s">
        <v>1829</v>
      </c>
      <c r="N55" s="103">
        <v>45</v>
      </c>
      <c r="O55" s="104" t="s">
        <v>225</v>
      </c>
      <c r="P55" s="114" t="s">
        <v>2126</v>
      </c>
      <c r="Q55" s="141">
        <v>350000</v>
      </c>
      <c r="R55" s="141"/>
      <c r="S55" s="141"/>
      <c r="T55" s="141"/>
      <c r="U55" s="141"/>
      <c r="V55" s="141"/>
      <c r="W55" s="141"/>
      <c r="X55" s="141"/>
      <c r="Y55" s="141"/>
      <c r="Z55" s="141"/>
      <c r="AA55" s="141">
        <v>450000</v>
      </c>
      <c r="AB55" s="98" t="s">
        <v>2127</v>
      </c>
      <c r="AC55" s="168">
        <v>44965</v>
      </c>
      <c r="AD55" s="168"/>
      <c r="AE55" s="98"/>
      <c r="AF55" s="114" t="s">
        <v>390</v>
      </c>
      <c r="AG55" s="114" t="s">
        <v>218</v>
      </c>
    </row>
    <row r="56" spans="1:33">
      <c r="A56" s="103">
        <f t="shared" si="9"/>
        <v>36</v>
      </c>
      <c r="B56" s="103">
        <v>3</v>
      </c>
      <c r="C56" s="115">
        <v>44951</v>
      </c>
      <c r="D56" s="115">
        <v>44952</v>
      </c>
      <c r="E56" s="102" t="s">
        <v>205</v>
      </c>
      <c r="F56" s="102" t="s">
        <v>29</v>
      </c>
      <c r="G56" s="102" t="s">
        <v>215</v>
      </c>
      <c r="H56" s="140" t="s">
        <v>2125</v>
      </c>
      <c r="I56" s="158" t="s">
        <v>2124</v>
      </c>
      <c r="J56" s="114" t="s">
        <v>1506</v>
      </c>
      <c r="K56" s="114" t="s">
        <v>217</v>
      </c>
      <c r="L56" s="104" t="s">
        <v>1829</v>
      </c>
      <c r="M56" s="104" t="s">
        <v>224</v>
      </c>
      <c r="N56" s="144">
        <v>147</v>
      </c>
      <c r="O56" s="104" t="s">
        <v>225</v>
      </c>
      <c r="P56" s="114" t="s">
        <v>2126</v>
      </c>
      <c r="Q56" s="143">
        <v>800000</v>
      </c>
      <c r="R56" s="141"/>
      <c r="S56" s="141"/>
      <c r="T56" s="141"/>
      <c r="U56" s="141"/>
      <c r="V56" s="141"/>
      <c r="W56" s="141"/>
      <c r="X56" s="141"/>
      <c r="Y56" s="141"/>
      <c r="Z56" s="141"/>
      <c r="AA56" s="141">
        <v>0</v>
      </c>
      <c r="AB56" s="98" t="s">
        <v>2127</v>
      </c>
      <c r="AC56" s="168">
        <v>44965</v>
      </c>
      <c r="AD56" s="168"/>
      <c r="AE56" s="98"/>
      <c r="AF56" s="114" t="s">
        <v>390</v>
      </c>
      <c r="AG56" s="114" t="s">
        <v>226</v>
      </c>
    </row>
    <row r="57" spans="1:33">
      <c r="A57" s="103"/>
      <c r="B57" s="103"/>
      <c r="C57" s="99" t="s">
        <v>30</v>
      </c>
      <c r="D57" s="102"/>
      <c r="E57" s="102"/>
      <c r="F57" s="102"/>
      <c r="G57" s="102"/>
      <c r="H57" s="109"/>
      <c r="I57" s="102"/>
      <c r="J57" s="102"/>
      <c r="K57" s="102"/>
      <c r="L57" s="102"/>
      <c r="M57" s="102"/>
      <c r="N57" s="103"/>
      <c r="O57" s="102"/>
      <c r="P57" s="102"/>
      <c r="Q57" s="107">
        <f>SUM(Q54:Q56)</f>
        <v>1950000</v>
      </c>
      <c r="R57" s="102"/>
      <c r="S57" s="102"/>
      <c r="T57" s="102"/>
      <c r="U57" s="102"/>
      <c r="V57" s="102"/>
      <c r="W57" s="102"/>
      <c r="X57" s="102"/>
      <c r="Y57" s="102"/>
      <c r="Z57" s="102"/>
      <c r="AA57" s="107">
        <f>SUM(AA54:AA56)</f>
        <v>750000</v>
      </c>
      <c r="AB57" s="102"/>
      <c r="AC57" s="103"/>
      <c r="AD57" s="103"/>
      <c r="AE57" s="102"/>
      <c r="AF57" s="102"/>
      <c r="AG57" s="102"/>
    </row>
    <row r="58" spans="1:33">
      <c r="A58" s="103">
        <f>A56+1</f>
        <v>37</v>
      </c>
      <c r="B58" s="103">
        <v>1</v>
      </c>
      <c r="C58" s="115">
        <v>44956</v>
      </c>
      <c r="D58" s="115">
        <v>44956</v>
      </c>
      <c r="E58" s="102" t="s">
        <v>205</v>
      </c>
      <c r="F58" s="102" t="s">
        <v>31</v>
      </c>
      <c r="G58" s="102" t="s">
        <v>215</v>
      </c>
      <c r="H58" s="140" t="s">
        <v>2025</v>
      </c>
      <c r="I58" s="158" t="s">
        <v>2024</v>
      </c>
      <c r="J58" s="114" t="s">
        <v>1195</v>
      </c>
      <c r="K58" s="102" t="s">
        <v>223</v>
      </c>
      <c r="L58" s="104" t="s">
        <v>224</v>
      </c>
      <c r="M58" s="104" t="s">
        <v>870</v>
      </c>
      <c r="N58" s="144">
        <v>120</v>
      </c>
      <c r="O58" s="104" t="s">
        <v>225</v>
      </c>
      <c r="P58" s="104" t="s">
        <v>1178</v>
      </c>
      <c r="Q58" s="141">
        <v>850000</v>
      </c>
      <c r="R58" s="143"/>
      <c r="S58" s="143"/>
      <c r="T58" s="143"/>
      <c r="U58" s="143"/>
      <c r="V58" s="143"/>
      <c r="W58" s="143"/>
      <c r="X58" s="143"/>
      <c r="Y58" s="143"/>
      <c r="Z58" s="143"/>
      <c r="AA58" s="143">
        <v>700000</v>
      </c>
      <c r="AB58" s="98" t="s">
        <v>2386</v>
      </c>
      <c r="AC58" s="168">
        <v>44965</v>
      </c>
      <c r="AD58" s="168"/>
      <c r="AE58" s="98"/>
      <c r="AF58" s="114" t="s">
        <v>390</v>
      </c>
      <c r="AG58" s="114" t="s">
        <v>226</v>
      </c>
    </row>
    <row r="59" spans="1:33">
      <c r="A59" s="103">
        <f t="shared" ref="A59:A65" si="10">A58+1</f>
        <v>38</v>
      </c>
      <c r="B59" s="103">
        <v>2</v>
      </c>
      <c r="C59" s="115">
        <v>44956</v>
      </c>
      <c r="D59" s="115">
        <v>44956</v>
      </c>
      <c r="E59" s="102" t="s">
        <v>205</v>
      </c>
      <c r="F59" s="102" t="s">
        <v>29</v>
      </c>
      <c r="G59" s="102" t="s">
        <v>215</v>
      </c>
      <c r="H59" s="109" t="s">
        <v>1161</v>
      </c>
      <c r="I59" s="158" t="s">
        <v>1162</v>
      </c>
      <c r="J59" s="114" t="s">
        <v>1195</v>
      </c>
      <c r="K59" s="102" t="s">
        <v>223</v>
      </c>
      <c r="L59" s="104" t="s">
        <v>870</v>
      </c>
      <c r="M59" s="104" t="s">
        <v>224</v>
      </c>
      <c r="N59" s="144">
        <v>120</v>
      </c>
      <c r="O59" s="104" t="s">
        <v>225</v>
      </c>
      <c r="P59" s="104" t="s">
        <v>1178</v>
      </c>
      <c r="Q59" s="141">
        <v>850000</v>
      </c>
      <c r="R59" s="143"/>
      <c r="S59" s="143"/>
      <c r="T59" s="143"/>
      <c r="U59" s="143"/>
      <c r="V59" s="143"/>
      <c r="W59" s="143"/>
      <c r="X59" s="143"/>
      <c r="Y59" s="143"/>
      <c r="Z59" s="143"/>
      <c r="AA59" s="149">
        <v>0</v>
      </c>
      <c r="AB59" s="98" t="s">
        <v>2386</v>
      </c>
      <c r="AC59" s="168">
        <v>44965</v>
      </c>
      <c r="AD59" s="168"/>
      <c r="AE59" s="98"/>
      <c r="AF59" s="114" t="s">
        <v>390</v>
      </c>
      <c r="AG59" s="114" t="s">
        <v>226</v>
      </c>
    </row>
    <row r="60" spans="1:33">
      <c r="A60" s="103">
        <f t="shared" si="10"/>
        <v>39</v>
      </c>
      <c r="B60" s="103">
        <v>3</v>
      </c>
      <c r="C60" s="115">
        <v>44956</v>
      </c>
      <c r="D60" s="115">
        <v>44957</v>
      </c>
      <c r="E60" s="102" t="s">
        <v>205</v>
      </c>
      <c r="F60" s="102" t="s">
        <v>29</v>
      </c>
      <c r="G60" s="102" t="s">
        <v>215</v>
      </c>
      <c r="H60" s="109" t="s">
        <v>1699</v>
      </c>
      <c r="I60" s="158" t="s">
        <v>1669</v>
      </c>
      <c r="J60" s="102" t="s">
        <v>1712</v>
      </c>
      <c r="K60" s="102" t="s">
        <v>206</v>
      </c>
      <c r="L60" s="102" t="s">
        <v>224</v>
      </c>
      <c r="M60" s="102" t="s">
        <v>224</v>
      </c>
      <c r="N60" s="103">
        <v>45</v>
      </c>
      <c r="O60" s="104" t="s">
        <v>225</v>
      </c>
      <c r="P60" s="102" t="s">
        <v>1716</v>
      </c>
      <c r="Q60" s="108">
        <v>350000</v>
      </c>
      <c r="R60" s="141"/>
      <c r="S60" s="141"/>
      <c r="T60" s="141"/>
      <c r="U60" s="141"/>
      <c r="V60" s="141"/>
      <c r="W60" s="141"/>
      <c r="X60" s="141"/>
      <c r="Y60" s="141"/>
      <c r="Z60" s="141"/>
      <c r="AA60" s="141">
        <v>100000</v>
      </c>
      <c r="AB60" s="98" t="s">
        <v>2386</v>
      </c>
      <c r="AC60" s="168">
        <v>44965</v>
      </c>
      <c r="AD60" s="168"/>
      <c r="AE60" s="98"/>
      <c r="AF60" s="114" t="s">
        <v>390</v>
      </c>
      <c r="AG60" s="114" t="s">
        <v>218</v>
      </c>
    </row>
    <row r="61" spans="1:33">
      <c r="A61" s="103">
        <f t="shared" si="10"/>
        <v>40</v>
      </c>
      <c r="B61" s="103">
        <v>4</v>
      </c>
      <c r="C61" s="115">
        <v>44956</v>
      </c>
      <c r="D61" s="115">
        <v>44957</v>
      </c>
      <c r="E61" s="102" t="s">
        <v>205</v>
      </c>
      <c r="F61" s="102" t="s">
        <v>31</v>
      </c>
      <c r="G61" s="102" t="s">
        <v>215</v>
      </c>
      <c r="H61" s="140" t="s">
        <v>1832</v>
      </c>
      <c r="I61" s="158" t="s">
        <v>1831</v>
      </c>
      <c r="J61" s="102" t="s">
        <v>1833</v>
      </c>
      <c r="K61" s="102" t="s">
        <v>217</v>
      </c>
      <c r="L61" s="102" t="s">
        <v>869</v>
      </c>
      <c r="M61" s="102" t="s">
        <v>1829</v>
      </c>
      <c r="N61" s="103">
        <v>147</v>
      </c>
      <c r="O61" s="102" t="s">
        <v>225</v>
      </c>
      <c r="P61" s="114" t="s">
        <v>1834</v>
      </c>
      <c r="Q61" s="141">
        <v>800000</v>
      </c>
      <c r="R61" s="141"/>
      <c r="S61" s="141"/>
      <c r="T61" s="141"/>
      <c r="U61" s="141"/>
      <c r="V61" s="141"/>
      <c r="W61" s="141"/>
      <c r="X61" s="141"/>
      <c r="Y61" s="141"/>
      <c r="Z61" s="141"/>
      <c r="AA61" s="141">
        <v>425000</v>
      </c>
      <c r="AB61" s="98" t="s">
        <v>2386</v>
      </c>
      <c r="AC61" s="168">
        <v>44965</v>
      </c>
      <c r="AD61" s="168"/>
      <c r="AE61" s="98"/>
      <c r="AF61" s="114" t="s">
        <v>390</v>
      </c>
      <c r="AG61" s="114" t="s">
        <v>226</v>
      </c>
    </row>
    <row r="62" spans="1:33">
      <c r="A62" s="103">
        <f t="shared" si="10"/>
        <v>41</v>
      </c>
      <c r="B62" s="103">
        <v>5</v>
      </c>
      <c r="C62" s="115">
        <v>44956</v>
      </c>
      <c r="D62" s="115">
        <v>44957</v>
      </c>
      <c r="E62" s="102" t="s">
        <v>205</v>
      </c>
      <c r="F62" s="102" t="s">
        <v>31</v>
      </c>
      <c r="G62" s="102" t="s">
        <v>215</v>
      </c>
      <c r="H62" s="140" t="s">
        <v>1836</v>
      </c>
      <c r="I62" s="158" t="s">
        <v>1835</v>
      </c>
      <c r="J62" s="102" t="s">
        <v>1833</v>
      </c>
      <c r="K62" s="102" t="s">
        <v>217</v>
      </c>
      <c r="L62" s="102" t="s">
        <v>869</v>
      </c>
      <c r="M62" s="102" t="s">
        <v>255</v>
      </c>
      <c r="N62" s="103">
        <v>209</v>
      </c>
      <c r="O62" s="102" t="s">
        <v>225</v>
      </c>
      <c r="P62" s="114" t="s">
        <v>1834</v>
      </c>
      <c r="Q62" s="141">
        <v>850000</v>
      </c>
      <c r="R62" s="141"/>
      <c r="S62" s="141"/>
      <c r="T62" s="141"/>
      <c r="U62" s="141"/>
      <c r="V62" s="141"/>
      <c r="W62" s="141"/>
      <c r="X62" s="141"/>
      <c r="Y62" s="141"/>
      <c r="Z62" s="141"/>
      <c r="AA62" s="141">
        <v>375000</v>
      </c>
      <c r="AB62" s="98" t="s">
        <v>2386</v>
      </c>
      <c r="AC62" s="168">
        <v>44965</v>
      </c>
      <c r="AD62" s="168"/>
      <c r="AE62" s="98"/>
      <c r="AF62" s="114" t="s">
        <v>390</v>
      </c>
      <c r="AG62" s="114" t="s">
        <v>226</v>
      </c>
    </row>
    <row r="63" spans="1:33">
      <c r="A63" s="103">
        <f t="shared" si="10"/>
        <v>42</v>
      </c>
      <c r="B63" s="103">
        <v>6</v>
      </c>
      <c r="C63" s="115">
        <v>44956</v>
      </c>
      <c r="D63" s="115">
        <v>44957</v>
      </c>
      <c r="E63" s="102" t="s">
        <v>205</v>
      </c>
      <c r="F63" s="102" t="s">
        <v>31</v>
      </c>
      <c r="G63" s="102" t="s">
        <v>215</v>
      </c>
      <c r="H63" s="109" t="s">
        <v>1837</v>
      </c>
      <c r="I63" s="159" t="s">
        <v>1838</v>
      </c>
      <c r="J63" s="102" t="s">
        <v>1833</v>
      </c>
      <c r="K63" s="102" t="s">
        <v>217</v>
      </c>
      <c r="L63" s="102" t="s">
        <v>1566</v>
      </c>
      <c r="M63" s="102" t="s">
        <v>825</v>
      </c>
      <c r="N63" s="103">
        <v>61</v>
      </c>
      <c r="O63" s="102" t="s">
        <v>225</v>
      </c>
      <c r="P63" s="114" t="s">
        <v>1834</v>
      </c>
      <c r="Q63" s="141">
        <v>650000</v>
      </c>
      <c r="R63" s="141"/>
      <c r="S63" s="141"/>
      <c r="T63" s="141"/>
      <c r="U63" s="141"/>
      <c r="V63" s="141"/>
      <c r="W63" s="141"/>
      <c r="X63" s="141"/>
      <c r="Y63" s="141"/>
      <c r="Z63" s="141"/>
      <c r="AA63" s="141">
        <v>350000</v>
      </c>
      <c r="AB63" s="98" t="s">
        <v>2386</v>
      </c>
      <c r="AC63" s="168">
        <v>44965</v>
      </c>
      <c r="AD63" s="168"/>
      <c r="AE63" s="98"/>
      <c r="AF63" s="114" t="s">
        <v>390</v>
      </c>
      <c r="AG63" s="114" t="s">
        <v>218</v>
      </c>
    </row>
    <row r="64" spans="1:33">
      <c r="A64" s="103">
        <f t="shared" si="10"/>
        <v>43</v>
      </c>
      <c r="B64" s="103">
        <v>7</v>
      </c>
      <c r="C64" s="115">
        <v>44956</v>
      </c>
      <c r="D64" s="115">
        <v>44957</v>
      </c>
      <c r="E64" s="102" t="s">
        <v>205</v>
      </c>
      <c r="F64" s="102" t="s">
        <v>31</v>
      </c>
      <c r="G64" s="102" t="s">
        <v>215</v>
      </c>
      <c r="H64" s="140" t="s">
        <v>1204</v>
      </c>
      <c r="I64" s="158" t="s">
        <v>1203</v>
      </c>
      <c r="J64" s="102" t="s">
        <v>2048</v>
      </c>
      <c r="K64" s="102" t="s">
        <v>223</v>
      </c>
      <c r="L64" s="102" t="s">
        <v>224</v>
      </c>
      <c r="M64" s="102" t="s">
        <v>224</v>
      </c>
      <c r="N64" s="103">
        <v>45</v>
      </c>
      <c r="O64" s="104" t="s">
        <v>225</v>
      </c>
      <c r="P64" s="114" t="s">
        <v>880</v>
      </c>
      <c r="Q64" s="108">
        <v>350000</v>
      </c>
      <c r="R64" s="141"/>
      <c r="S64" s="141"/>
      <c r="T64" s="141"/>
      <c r="U64" s="141"/>
      <c r="V64" s="141"/>
      <c r="W64" s="141"/>
      <c r="X64" s="141"/>
      <c r="Y64" s="141"/>
      <c r="Z64" s="141"/>
      <c r="AA64" s="141">
        <v>200000</v>
      </c>
      <c r="AB64" s="98" t="s">
        <v>2386</v>
      </c>
      <c r="AC64" s="168">
        <v>44965</v>
      </c>
      <c r="AD64" s="168"/>
      <c r="AE64" s="98"/>
      <c r="AF64" s="114" t="s">
        <v>390</v>
      </c>
      <c r="AG64" s="114" t="s">
        <v>218</v>
      </c>
    </row>
    <row r="65" spans="1:33">
      <c r="A65" s="103">
        <f t="shared" si="10"/>
        <v>44</v>
      </c>
      <c r="B65" s="103">
        <v>8</v>
      </c>
      <c r="C65" s="115">
        <v>44956</v>
      </c>
      <c r="D65" s="115">
        <v>44957</v>
      </c>
      <c r="E65" s="102" t="s">
        <v>205</v>
      </c>
      <c r="F65" s="102" t="s">
        <v>29</v>
      </c>
      <c r="G65" s="102" t="s">
        <v>215</v>
      </c>
      <c r="H65" s="140" t="s">
        <v>2051</v>
      </c>
      <c r="I65" s="158" t="s">
        <v>2049</v>
      </c>
      <c r="J65" s="114" t="s">
        <v>2050</v>
      </c>
      <c r="K65" s="114" t="s">
        <v>223</v>
      </c>
      <c r="L65" s="102" t="s">
        <v>224</v>
      </c>
      <c r="M65" s="102" t="s">
        <v>224</v>
      </c>
      <c r="N65" s="103">
        <v>45</v>
      </c>
      <c r="O65" s="104" t="s">
        <v>225</v>
      </c>
      <c r="P65" s="114" t="s">
        <v>880</v>
      </c>
      <c r="Q65" s="108">
        <v>350000</v>
      </c>
      <c r="R65" s="141"/>
      <c r="S65" s="141"/>
      <c r="T65" s="141"/>
      <c r="U65" s="141"/>
      <c r="V65" s="141"/>
      <c r="W65" s="141"/>
      <c r="X65" s="141"/>
      <c r="Y65" s="141"/>
      <c r="Z65" s="141"/>
      <c r="AA65" s="141">
        <v>0</v>
      </c>
      <c r="AB65" s="98" t="s">
        <v>2386</v>
      </c>
      <c r="AC65" s="168">
        <v>44965</v>
      </c>
      <c r="AD65" s="168"/>
      <c r="AE65" s="98"/>
      <c r="AF65" s="114" t="s">
        <v>390</v>
      </c>
      <c r="AG65" s="114" t="s">
        <v>218</v>
      </c>
    </row>
    <row r="66" spans="1:33">
      <c r="A66" s="103"/>
      <c r="B66" s="103"/>
      <c r="C66" s="99" t="s">
        <v>30</v>
      </c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3"/>
      <c r="O66" s="102"/>
      <c r="P66" s="102"/>
      <c r="Q66" s="117">
        <f>SUM(Q58:Q65)</f>
        <v>5050000</v>
      </c>
      <c r="R66" s="102"/>
      <c r="S66" s="102"/>
      <c r="T66" s="102"/>
      <c r="U66" s="102"/>
      <c r="V66" s="102"/>
      <c r="W66" s="102"/>
      <c r="X66" s="102"/>
      <c r="Y66" s="102"/>
      <c r="Z66" s="102"/>
      <c r="AA66" s="117">
        <f>SUM(AA58:AA65)</f>
        <v>2150000</v>
      </c>
      <c r="AB66" s="102"/>
      <c r="AC66" s="103"/>
      <c r="AD66" s="103"/>
      <c r="AE66" s="102"/>
      <c r="AF66" s="102"/>
      <c r="AG66" s="102"/>
    </row>
    <row r="67" spans="1:33">
      <c r="A67" s="116">
        <v>1</v>
      </c>
      <c r="B67" s="103">
        <v>1</v>
      </c>
      <c r="C67" s="115">
        <v>44958</v>
      </c>
      <c r="D67" s="115">
        <v>44958</v>
      </c>
      <c r="E67" s="102" t="s">
        <v>205</v>
      </c>
      <c r="F67" s="102" t="s">
        <v>31</v>
      </c>
      <c r="G67" s="102" t="s">
        <v>215</v>
      </c>
      <c r="H67" s="109" t="s">
        <v>2164</v>
      </c>
      <c r="I67" s="159" t="s">
        <v>2161</v>
      </c>
      <c r="J67" s="102" t="s">
        <v>2167</v>
      </c>
      <c r="K67" s="102" t="s">
        <v>206</v>
      </c>
      <c r="L67" s="102" t="s">
        <v>869</v>
      </c>
      <c r="M67" s="114" t="s">
        <v>870</v>
      </c>
      <c r="N67" s="144">
        <v>120</v>
      </c>
      <c r="O67" s="102" t="s">
        <v>225</v>
      </c>
      <c r="P67" s="114" t="s">
        <v>2170</v>
      </c>
      <c r="Q67" s="141">
        <v>850000</v>
      </c>
      <c r="R67" s="108"/>
      <c r="S67" s="108"/>
      <c r="T67" s="108"/>
      <c r="U67" s="108"/>
      <c r="V67" s="108"/>
      <c r="W67" s="108"/>
      <c r="X67" s="108"/>
      <c r="Y67" s="108"/>
      <c r="Z67" s="108"/>
      <c r="AA67" s="108">
        <v>500000</v>
      </c>
      <c r="AB67" s="98" t="s">
        <v>2449</v>
      </c>
      <c r="AC67" s="168">
        <v>44973</v>
      </c>
      <c r="AD67" s="259" t="s">
        <v>199</v>
      </c>
      <c r="AE67" s="98"/>
      <c r="AF67" s="114" t="s">
        <v>390</v>
      </c>
      <c r="AG67" s="114" t="s">
        <v>226</v>
      </c>
    </row>
    <row r="68" spans="1:33">
      <c r="A68" s="103">
        <f>A67+1</f>
        <v>2</v>
      </c>
      <c r="B68" s="103">
        <v>2</v>
      </c>
      <c r="C68" s="115">
        <v>44958</v>
      </c>
      <c r="D68" s="115">
        <v>44958</v>
      </c>
      <c r="E68" s="102" t="s">
        <v>205</v>
      </c>
      <c r="F68" s="102" t="s">
        <v>31</v>
      </c>
      <c r="G68" s="102" t="s">
        <v>215</v>
      </c>
      <c r="H68" s="109" t="s">
        <v>2165</v>
      </c>
      <c r="I68" s="159" t="s">
        <v>2162</v>
      </c>
      <c r="J68" s="102" t="s">
        <v>2167</v>
      </c>
      <c r="K68" s="102" t="s">
        <v>206</v>
      </c>
      <c r="L68" s="102" t="s">
        <v>869</v>
      </c>
      <c r="M68" s="114" t="s">
        <v>2169</v>
      </c>
      <c r="N68" s="103">
        <v>103</v>
      </c>
      <c r="O68" s="102" t="s">
        <v>225</v>
      </c>
      <c r="P68" s="114" t="s">
        <v>2170</v>
      </c>
      <c r="Q68" s="108">
        <v>700000</v>
      </c>
      <c r="R68" s="108"/>
      <c r="S68" s="108"/>
      <c r="T68" s="108"/>
      <c r="U68" s="108"/>
      <c r="V68" s="108"/>
      <c r="W68" s="108"/>
      <c r="X68" s="108"/>
      <c r="Y68" s="108"/>
      <c r="Z68" s="108"/>
      <c r="AA68" s="108">
        <v>300000</v>
      </c>
      <c r="AB68" s="98" t="s">
        <v>2449</v>
      </c>
      <c r="AC68" s="168">
        <v>44973</v>
      </c>
      <c r="AD68" s="259" t="s">
        <v>199</v>
      </c>
      <c r="AE68" s="98"/>
      <c r="AF68" s="114" t="s">
        <v>390</v>
      </c>
      <c r="AG68" s="114" t="s">
        <v>226</v>
      </c>
    </row>
    <row r="69" spans="1:33">
      <c r="A69" s="103">
        <f t="shared" ref="A69:A72" si="11">A68+1</f>
        <v>3</v>
      </c>
      <c r="B69" s="103">
        <v>3</v>
      </c>
      <c r="C69" s="115">
        <v>44958</v>
      </c>
      <c r="D69" s="115">
        <v>44958</v>
      </c>
      <c r="E69" s="102" t="s">
        <v>205</v>
      </c>
      <c r="F69" s="102" t="s">
        <v>31</v>
      </c>
      <c r="G69" s="114" t="s">
        <v>212</v>
      </c>
      <c r="H69" s="109" t="s">
        <v>2166</v>
      </c>
      <c r="I69" s="159" t="s">
        <v>2163</v>
      </c>
      <c r="J69" s="102" t="s">
        <v>2168</v>
      </c>
      <c r="K69" s="102" t="s">
        <v>206</v>
      </c>
      <c r="L69" s="102" t="s">
        <v>869</v>
      </c>
      <c r="M69" s="114" t="s">
        <v>1829</v>
      </c>
      <c r="N69" s="103">
        <v>147</v>
      </c>
      <c r="O69" s="102" t="s">
        <v>225</v>
      </c>
      <c r="P69" s="114" t="s">
        <v>2170</v>
      </c>
      <c r="Q69" s="108">
        <v>1000000</v>
      </c>
      <c r="R69" s="108"/>
      <c r="S69" s="108"/>
      <c r="T69" s="108"/>
      <c r="U69" s="108"/>
      <c r="V69" s="108"/>
      <c r="W69" s="108"/>
      <c r="X69" s="108"/>
      <c r="Y69" s="108"/>
      <c r="Z69" s="108"/>
      <c r="AA69" s="108">
        <v>450000</v>
      </c>
      <c r="AB69" s="98" t="s">
        <v>2449</v>
      </c>
      <c r="AC69" s="168">
        <v>44973</v>
      </c>
      <c r="AD69" s="259" t="s">
        <v>199</v>
      </c>
      <c r="AE69" s="98"/>
      <c r="AF69" s="114" t="s">
        <v>390</v>
      </c>
      <c r="AG69" s="114" t="s">
        <v>226</v>
      </c>
    </row>
    <row r="70" spans="1:33">
      <c r="A70" s="103">
        <f t="shared" si="11"/>
        <v>4</v>
      </c>
      <c r="B70" s="103">
        <v>4</v>
      </c>
      <c r="C70" s="115">
        <v>44958</v>
      </c>
      <c r="D70" s="115">
        <v>44958</v>
      </c>
      <c r="E70" s="102" t="s">
        <v>205</v>
      </c>
      <c r="F70" s="102" t="s">
        <v>31</v>
      </c>
      <c r="G70" s="114" t="s">
        <v>215</v>
      </c>
      <c r="H70" s="109" t="s">
        <v>1161</v>
      </c>
      <c r="I70" s="159" t="s">
        <v>1162</v>
      </c>
      <c r="J70" s="102" t="s">
        <v>2532</v>
      </c>
      <c r="K70" s="102" t="s">
        <v>213</v>
      </c>
      <c r="L70" s="104" t="s">
        <v>224</v>
      </c>
      <c r="M70" s="104" t="s">
        <v>255</v>
      </c>
      <c r="N70" s="144">
        <v>209</v>
      </c>
      <c r="O70" s="104" t="s">
        <v>225</v>
      </c>
      <c r="P70" s="114" t="s">
        <v>1193</v>
      </c>
      <c r="Q70" s="143">
        <v>850000</v>
      </c>
      <c r="R70" s="141"/>
      <c r="S70" s="141"/>
      <c r="T70" s="141"/>
      <c r="U70" s="141"/>
      <c r="V70" s="141"/>
      <c r="W70" s="141"/>
      <c r="X70" s="141"/>
      <c r="Y70" s="141"/>
      <c r="Z70" s="141"/>
      <c r="AA70" s="163">
        <v>600000</v>
      </c>
      <c r="AB70" s="98" t="s">
        <v>2449</v>
      </c>
      <c r="AC70" s="168">
        <v>44973</v>
      </c>
      <c r="AD70" s="259" t="s">
        <v>199</v>
      </c>
      <c r="AE70" s="98"/>
      <c r="AF70" s="114" t="s">
        <v>390</v>
      </c>
      <c r="AG70" s="114" t="s">
        <v>226</v>
      </c>
    </row>
    <row r="71" spans="1:33">
      <c r="A71" s="103">
        <f t="shared" si="11"/>
        <v>5</v>
      </c>
      <c r="B71" s="103">
        <v>5</v>
      </c>
      <c r="C71" s="115">
        <v>44958</v>
      </c>
      <c r="D71" s="115">
        <v>44958</v>
      </c>
      <c r="E71" s="102" t="s">
        <v>205</v>
      </c>
      <c r="F71" s="102" t="s">
        <v>29</v>
      </c>
      <c r="G71" s="114" t="s">
        <v>215</v>
      </c>
      <c r="H71" s="140" t="s">
        <v>2528</v>
      </c>
      <c r="I71" s="158" t="s">
        <v>2527</v>
      </c>
      <c r="J71" s="102" t="s">
        <v>2532</v>
      </c>
      <c r="K71" s="102" t="s">
        <v>213</v>
      </c>
      <c r="L71" s="104" t="s">
        <v>255</v>
      </c>
      <c r="M71" s="104" t="s">
        <v>224</v>
      </c>
      <c r="N71" s="144">
        <v>209</v>
      </c>
      <c r="O71" s="104" t="s">
        <v>225</v>
      </c>
      <c r="P71" s="114" t="s">
        <v>1193</v>
      </c>
      <c r="Q71" s="143">
        <v>850000</v>
      </c>
      <c r="R71" s="141"/>
      <c r="S71" s="141"/>
      <c r="T71" s="141"/>
      <c r="U71" s="141"/>
      <c r="V71" s="141"/>
      <c r="W71" s="141"/>
      <c r="X71" s="141"/>
      <c r="Y71" s="141"/>
      <c r="Z71" s="141"/>
      <c r="AA71" s="149">
        <v>0</v>
      </c>
      <c r="AB71" s="98" t="s">
        <v>2449</v>
      </c>
      <c r="AC71" s="168">
        <v>44973</v>
      </c>
      <c r="AD71" s="259" t="s">
        <v>199</v>
      </c>
      <c r="AE71" s="98"/>
      <c r="AF71" s="114" t="s">
        <v>390</v>
      </c>
      <c r="AG71" s="114" t="s">
        <v>226</v>
      </c>
    </row>
    <row r="72" spans="1:33">
      <c r="A72" s="103">
        <f t="shared" si="11"/>
        <v>6</v>
      </c>
      <c r="B72" s="103">
        <v>6</v>
      </c>
      <c r="C72" s="115">
        <v>44958</v>
      </c>
      <c r="D72" s="115">
        <v>44958</v>
      </c>
      <c r="E72" s="114" t="s">
        <v>205</v>
      </c>
      <c r="F72" s="114" t="s">
        <v>31</v>
      </c>
      <c r="G72" s="114" t="s">
        <v>209</v>
      </c>
      <c r="H72" s="109" t="s">
        <v>2120</v>
      </c>
      <c r="I72" s="159" t="s">
        <v>2121</v>
      </c>
      <c r="J72" s="102" t="s">
        <v>2459</v>
      </c>
      <c r="K72" s="102" t="s">
        <v>216</v>
      </c>
      <c r="L72" s="104" t="s">
        <v>224</v>
      </c>
      <c r="M72" s="104" t="s">
        <v>2460</v>
      </c>
      <c r="N72" s="144">
        <v>124</v>
      </c>
      <c r="O72" s="104" t="s">
        <v>225</v>
      </c>
      <c r="P72" s="114" t="s">
        <v>2117</v>
      </c>
      <c r="Q72" s="143">
        <v>800000</v>
      </c>
      <c r="R72" s="143"/>
      <c r="S72" s="143"/>
      <c r="T72" s="143"/>
      <c r="U72" s="143"/>
      <c r="V72" s="143"/>
      <c r="W72" s="143"/>
      <c r="X72" s="143"/>
      <c r="Y72" s="143"/>
      <c r="Z72" s="143"/>
      <c r="AA72" s="143">
        <v>450000</v>
      </c>
      <c r="AB72" s="98" t="s">
        <v>2449</v>
      </c>
      <c r="AC72" s="168">
        <v>44973</v>
      </c>
      <c r="AD72" s="259" t="s">
        <v>199</v>
      </c>
      <c r="AE72" s="98"/>
      <c r="AF72" s="114" t="s">
        <v>390</v>
      </c>
      <c r="AG72" s="114" t="s">
        <v>226</v>
      </c>
    </row>
    <row r="73" spans="1:33">
      <c r="A73" s="103"/>
      <c r="B73" s="103"/>
      <c r="C73" s="99" t="s">
        <v>30</v>
      </c>
      <c r="D73" s="102"/>
      <c r="E73" s="102"/>
      <c r="F73" s="102"/>
      <c r="G73" s="102"/>
      <c r="H73" s="109"/>
      <c r="I73" s="102"/>
      <c r="J73" s="102"/>
      <c r="K73" s="102"/>
      <c r="L73" s="102"/>
      <c r="M73" s="102"/>
      <c r="N73" s="103"/>
      <c r="O73" s="102"/>
      <c r="P73" s="102"/>
      <c r="Q73" s="107">
        <f>SUM(Q67:Q72)</f>
        <v>5050000</v>
      </c>
      <c r="R73" s="102"/>
      <c r="S73" s="102"/>
      <c r="T73" s="102"/>
      <c r="U73" s="102"/>
      <c r="V73" s="102"/>
      <c r="W73" s="102"/>
      <c r="X73" s="102"/>
      <c r="Y73" s="102"/>
      <c r="Z73" s="102"/>
      <c r="AA73" s="107">
        <f>SUM(AA67:AA72)</f>
        <v>2300000</v>
      </c>
      <c r="AB73" s="102"/>
      <c r="AC73" s="103"/>
      <c r="AD73" s="103"/>
      <c r="AE73" s="102"/>
      <c r="AF73" s="102"/>
      <c r="AG73" s="102"/>
    </row>
    <row r="74" spans="1:33">
      <c r="A74" s="103">
        <f>A72+1</f>
        <v>7</v>
      </c>
      <c r="B74" s="103">
        <v>1</v>
      </c>
      <c r="C74" s="115">
        <v>44958</v>
      </c>
      <c r="D74" s="115">
        <v>44959</v>
      </c>
      <c r="E74" s="102" t="s">
        <v>205</v>
      </c>
      <c r="F74" s="102" t="s">
        <v>29</v>
      </c>
      <c r="G74" s="102" t="s">
        <v>215</v>
      </c>
      <c r="H74" s="109" t="s">
        <v>2238</v>
      </c>
      <c r="I74" s="159" t="s">
        <v>2206</v>
      </c>
      <c r="J74" s="102" t="s">
        <v>2270</v>
      </c>
      <c r="K74" s="102" t="s">
        <v>213</v>
      </c>
      <c r="L74" s="102" t="s">
        <v>255</v>
      </c>
      <c r="M74" s="102" t="s">
        <v>224</v>
      </c>
      <c r="N74" s="144">
        <v>209</v>
      </c>
      <c r="O74" s="102" t="s">
        <v>225</v>
      </c>
      <c r="P74" s="114" t="s">
        <v>2276</v>
      </c>
      <c r="Q74" s="141">
        <v>850000</v>
      </c>
      <c r="R74" s="143"/>
      <c r="S74" s="143"/>
      <c r="T74" s="143"/>
      <c r="U74" s="143"/>
      <c r="V74" s="143"/>
      <c r="W74" s="143"/>
      <c r="X74" s="143"/>
      <c r="Y74" s="143"/>
      <c r="Z74" s="143"/>
      <c r="AA74" s="141">
        <v>375000</v>
      </c>
      <c r="AB74" s="98" t="s">
        <v>2554</v>
      </c>
      <c r="AC74" s="168">
        <v>44973</v>
      </c>
      <c r="AD74" s="259" t="s">
        <v>199</v>
      </c>
      <c r="AE74" s="98"/>
      <c r="AF74" s="114" t="s">
        <v>390</v>
      </c>
      <c r="AG74" s="114" t="s">
        <v>226</v>
      </c>
    </row>
    <row r="75" spans="1:33">
      <c r="A75" s="103">
        <f t="shared" ref="A75:A76" si="12">A74+1</f>
        <v>8</v>
      </c>
      <c r="B75" s="103">
        <v>2</v>
      </c>
      <c r="C75" s="115">
        <v>44958</v>
      </c>
      <c r="D75" s="115">
        <v>44959</v>
      </c>
      <c r="E75" s="102" t="s">
        <v>205</v>
      </c>
      <c r="F75" s="102" t="s">
        <v>29</v>
      </c>
      <c r="G75" s="102" t="s">
        <v>215</v>
      </c>
      <c r="H75" s="109" t="s">
        <v>2242</v>
      </c>
      <c r="I75" s="159" t="s">
        <v>2210</v>
      </c>
      <c r="J75" s="102" t="s">
        <v>2270</v>
      </c>
      <c r="K75" s="102" t="s">
        <v>213</v>
      </c>
      <c r="L75" s="114" t="s">
        <v>1829</v>
      </c>
      <c r="M75" s="102" t="s">
        <v>224</v>
      </c>
      <c r="N75" s="103">
        <v>147</v>
      </c>
      <c r="O75" s="102" t="s">
        <v>225</v>
      </c>
      <c r="P75" s="114" t="s">
        <v>2276</v>
      </c>
      <c r="Q75" s="141">
        <v>800000</v>
      </c>
      <c r="R75" s="143"/>
      <c r="S75" s="143"/>
      <c r="T75" s="143"/>
      <c r="U75" s="143"/>
      <c r="V75" s="143"/>
      <c r="W75" s="143"/>
      <c r="X75" s="143"/>
      <c r="Y75" s="143"/>
      <c r="Z75" s="143"/>
      <c r="AA75" s="143">
        <v>425000</v>
      </c>
      <c r="AB75" s="98" t="s">
        <v>2554</v>
      </c>
      <c r="AC75" s="168">
        <v>44973</v>
      </c>
      <c r="AD75" s="259" t="s">
        <v>199</v>
      </c>
      <c r="AE75" s="98"/>
      <c r="AF75" s="114" t="s">
        <v>390</v>
      </c>
      <c r="AG75" s="114" t="s">
        <v>226</v>
      </c>
    </row>
    <row r="76" spans="1:33">
      <c r="A76" s="103">
        <f t="shared" si="12"/>
        <v>9</v>
      </c>
      <c r="B76" s="103">
        <v>3</v>
      </c>
      <c r="C76" s="115">
        <v>44958</v>
      </c>
      <c r="D76" s="115">
        <v>44959</v>
      </c>
      <c r="E76" s="102" t="s">
        <v>205</v>
      </c>
      <c r="F76" s="102" t="s">
        <v>29</v>
      </c>
      <c r="G76" s="114" t="s">
        <v>212</v>
      </c>
      <c r="H76" s="140" t="s">
        <v>2423</v>
      </c>
      <c r="I76" s="158" t="s">
        <v>2422</v>
      </c>
      <c r="J76" s="102" t="s">
        <v>2424</v>
      </c>
      <c r="K76" s="102" t="s">
        <v>223</v>
      </c>
      <c r="L76" s="114" t="s">
        <v>818</v>
      </c>
      <c r="M76" s="102" t="s">
        <v>224</v>
      </c>
      <c r="N76" s="103">
        <v>124</v>
      </c>
      <c r="O76" s="114" t="s">
        <v>225</v>
      </c>
      <c r="P76" s="114" t="s">
        <v>1364</v>
      </c>
      <c r="Q76" s="143">
        <v>1000000</v>
      </c>
      <c r="R76" s="143"/>
      <c r="S76" s="143"/>
      <c r="T76" s="143"/>
      <c r="U76" s="143"/>
      <c r="V76" s="143"/>
      <c r="W76" s="143"/>
      <c r="X76" s="143"/>
      <c r="Y76" s="143"/>
      <c r="Z76" s="143"/>
      <c r="AA76" s="143">
        <v>325000</v>
      </c>
      <c r="AB76" s="98" t="s">
        <v>2554</v>
      </c>
      <c r="AC76" s="168">
        <v>44973</v>
      </c>
      <c r="AD76" s="259" t="s">
        <v>199</v>
      </c>
      <c r="AE76" s="98"/>
      <c r="AF76" s="114" t="s">
        <v>390</v>
      </c>
      <c r="AG76" s="114" t="s">
        <v>226</v>
      </c>
    </row>
    <row r="77" spans="1:33">
      <c r="A77" s="103"/>
      <c r="B77" s="203"/>
      <c r="C77" s="214" t="s">
        <v>30</v>
      </c>
      <c r="D77" s="205"/>
      <c r="E77" s="205"/>
      <c r="F77" s="205"/>
      <c r="G77" s="205"/>
      <c r="H77" s="239"/>
      <c r="I77" s="205"/>
      <c r="J77" s="205"/>
      <c r="K77" s="205"/>
      <c r="L77" s="205"/>
      <c r="M77" s="205"/>
      <c r="N77" s="203"/>
      <c r="O77" s="205"/>
      <c r="P77" s="205"/>
      <c r="Q77" s="215">
        <f>SUM(Q74:Q76)</f>
        <v>2650000</v>
      </c>
      <c r="R77" s="205"/>
      <c r="S77" s="205"/>
      <c r="T77" s="205"/>
      <c r="U77" s="205"/>
      <c r="V77" s="205"/>
      <c r="W77" s="205"/>
      <c r="X77" s="205"/>
      <c r="Y77" s="205"/>
      <c r="Z77" s="205"/>
      <c r="AA77" s="215">
        <f>SUM(AA74:AA76)</f>
        <v>1125000</v>
      </c>
      <c r="AB77" s="102"/>
      <c r="AC77" s="103"/>
      <c r="AD77" s="103"/>
      <c r="AE77" s="102"/>
      <c r="AF77" s="102"/>
      <c r="AG77" s="102"/>
    </row>
    <row r="78" spans="1:33">
      <c r="A78" s="103">
        <f>A76+1</f>
        <v>10</v>
      </c>
      <c r="B78" s="103">
        <v>1</v>
      </c>
      <c r="C78" s="115">
        <v>44963</v>
      </c>
      <c r="D78" s="115">
        <v>44963</v>
      </c>
      <c r="E78" s="102" t="s">
        <v>205</v>
      </c>
      <c r="F78" s="102" t="s">
        <v>31</v>
      </c>
      <c r="G78" s="114" t="s">
        <v>215</v>
      </c>
      <c r="H78" s="109" t="s">
        <v>2670</v>
      </c>
      <c r="I78" s="159" t="s">
        <v>2671</v>
      </c>
      <c r="J78" s="114" t="s">
        <v>1506</v>
      </c>
      <c r="K78" s="114" t="s">
        <v>217</v>
      </c>
      <c r="L78" s="109" t="s">
        <v>224</v>
      </c>
      <c r="M78" s="109" t="s">
        <v>825</v>
      </c>
      <c r="N78" s="142">
        <v>61</v>
      </c>
      <c r="O78" s="109" t="s">
        <v>225</v>
      </c>
      <c r="P78" s="114" t="s">
        <v>331</v>
      </c>
      <c r="Q78" s="143">
        <v>650000</v>
      </c>
      <c r="R78" s="109"/>
      <c r="S78" s="109"/>
      <c r="T78" s="109"/>
      <c r="U78" s="109"/>
      <c r="V78" s="109"/>
      <c r="W78" s="109"/>
      <c r="X78" s="109"/>
      <c r="Y78" s="109"/>
      <c r="Z78" s="109"/>
      <c r="AA78" s="143">
        <v>500000</v>
      </c>
      <c r="AB78" s="98" t="s">
        <v>2674</v>
      </c>
      <c r="AC78" s="168">
        <v>44991</v>
      </c>
      <c r="AD78" s="259" t="s">
        <v>199</v>
      </c>
      <c r="AE78" s="98"/>
      <c r="AF78" s="114" t="s">
        <v>390</v>
      </c>
      <c r="AG78" s="114" t="s">
        <v>218</v>
      </c>
    </row>
    <row r="79" spans="1:33">
      <c r="A79" s="103">
        <f t="shared" ref="A79:A81" si="13">A78+1</f>
        <v>11</v>
      </c>
      <c r="B79" s="103">
        <v>2</v>
      </c>
      <c r="C79" s="115">
        <v>44963</v>
      </c>
      <c r="D79" s="115">
        <v>44963</v>
      </c>
      <c r="E79" s="102" t="s">
        <v>205</v>
      </c>
      <c r="F79" s="102" t="s">
        <v>29</v>
      </c>
      <c r="G79" s="114" t="s">
        <v>215</v>
      </c>
      <c r="H79" s="140" t="s">
        <v>2673</v>
      </c>
      <c r="I79" s="158" t="s">
        <v>2672</v>
      </c>
      <c r="J79" s="114" t="s">
        <v>1506</v>
      </c>
      <c r="K79" s="114" t="s">
        <v>217</v>
      </c>
      <c r="L79" s="109" t="s">
        <v>825</v>
      </c>
      <c r="M79" s="109" t="s">
        <v>224</v>
      </c>
      <c r="N79" s="142">
        <v>61</v>
      </c>
      <c r="O79" s="109" t="s">
        <v>225</v>
      </c>
      <c r="P79" s="114" t="s">
        <v>331</v>
      </c>
      <c r="Q79" s="143">
        <v>650000</v>
      </c>
      <c r="R79" s="109"/>
      <c r="S79" s="109"/>
      <c r="T79" s="109"/>
      <c r="U79" s="109"/>
      <c r="V79" s="109"/>
      <c r="W79" s="109"/>
      <c r="X79" s="109"/>
      <c r="Y79" s="109"/>
      <c r="Z79" s="109"/>
      <c r="AA79" s="143">
        <v>0</v>
      </c>
      <c r="AB79" s="98" t="s">
        <v>2674</v>
      </c>
      <c r="AC79" s="168">
        <v>44991</v>
      </c>
      <c r="AD79" s="259" t="s">
        <v>199</v>
      </c>
      <c r="AE79" s="98"/>
      <c r="AF79" s="114" t="s">
        <v>390</v>
      </c>
      <c r="AG79" s="114" t="s">
        <v>218</v>
      </c>
    </row>
    <row r="80" spans="1:33">
      <c r="A80" s="103">
        <f t="shared" si="13"/>
        <v>12</v>
      </c>
      <c r="B80" s="103">
        <v>3</v>
      </c>
      <c r="C80" s="115">
        <v>44963</v>
      </c>
      <c r="D80" s="115">
        <v>44963</v>
      </c>
      <c r="E80" s="102" t="s">
        <v>205</v>
      </c>
      <c r="F80" s="102" t="s">
        <v>31</v>
      </c>
      <c r="G80" s="114" t="s">
        <v>215</v>
      </c>
      <c r="H80" s="140" t="s">
        <v>1826</v>
      </c>
      <c r="I80" s="158" t="s">
        <v>1825</v>
      </c>
      <c r="J80" s="114" t="s">
        <v>1506</v>
      </c>
      <c r="K80" s="114" t="s">
        <v>217</v>
      </c>
      <c r="L80" s="104" t="s">
        <v>224</v>
      </c>
      <c r="M80" s="104" t="s">
        <v>1829</v>
      </c>
      <c r="N80" s="144">
        <v>147</v>
      </c>
      <c r="O80" s="104" t="s">
        <v>225</v>
      </c>
      <c r="P80" s="104" t="s">
        <v>331</v>
      </c>
      <c r="Q80" s="143">
        <v>800000</v>
      </c>
      <c r="R80" s="143"/>
      <c r="S80" s="143"/>
      <c r="T80" s="143"/>
      <c r="U80" s="143"/>
      <c r="V80" s="143"/>
      <c r="W80" s="143"/>
      <c r="X80" s="143"/>
      <c r="Y80" s="143"/>
      <c r="Z80" s="143"/>
      <c r="AA80" s="163">
        <f>650000+50000</f>
        <v>700000</v>
      </c>
      <c r="AB80" s="98" t="s">
        <v>2674</v>
      </c>
      <c r="AC80" s="168">
        <v>44991</v>
      </c>
      <c r="AD80" s="259" t="s">
        <v>199</v>
      </c>
      <c r="AE80" s="98"/>
      <c r="AF80" s="114" t="s">
        <v>390</v>
      </c>
      <c r="AG80" s="114" t="s">
        <v>226</v>
      </c>
    </row>
    <row r="81" spans="1:33">
      <c r="A81" s="103">
        <f t="shared" si="13"/>
        <v>13</v>
      </c>
      <c r="B81" s="103">
        <v>4</v>
      </c>
      <c r="C81" s="115">
        <v>44963</v>
      </c>
      <c r="D81" s="115">
        <v>44963</v>
      </c>
      <c r="E81" s="102" t="s">
        <v>205</v>
      </c>
      <c r="F81" s="102" t="s">
        <v>29</v>
      </c>
      <c r="G81" s="114" t="s">
        <v>215</v>
      </c>
      <c r="H81" s="140" t="s">
        <v>2676</v>
      </c>
      <c r="I81" s="158" t="s">
        <v>2675</v>
      </c>
      <c r="J81" s="114" t="s">
        <v>1506</v>
      </c>
      <c r="K81" s="114" t="s">
        <v>217</v>
      </c>
      <c r="L81" s="104" t="s">
        <v>1829</v>
      </c>
      <c r="M81" s="104" t="s">
        <v>224</v>
      </c>
      <c r="N81" s="144">
        <v>147</v>
      </c>
      <c r="O81" s="104" t="s">
        <v>225</v>
      </c>
      <c r="P81" s="104" t="s">
        <v>331</v>
      </c>
      <c r="Q81" s="143">
        <v>800000</v>
      </c>
      <c r="R81" s="143"/>
      <c r="S81" s="143"/>
      <c r="T81" s="143"/>
      <c r="U81" s="143"/>
      <c r="V81" s="143"/>
      <c r="W81" s="143"/>
      <c r="X81" s="143"/>
      <c r="Y81" s="143"/>
      <c r="Z81" s="143"/>
      <c r="AA81" s="143">
        <v>0</v>
      </c>
      <c r="AB81" s="98" t="s">
        <v>2674</v>
      </c>
      <c r="AC81" s="168">
        <v>44991</v>
      </c>
      <c r="AD81" s="259" t="s">
        <v>199</v>
      </c>
      <c r="AE81" s="98"/>
      <c r="AF81" s="114" t="s">
        <v>390</v>
      </c>
      <c r="AG81" s="114" t="s">
        <v>226</v>
      </c>
    </row>
    <row r="82" spans="1:33">
      <c r="A82" s="103"/>
      <c r="B82" s="103"/>
      <c r="C82" s="99" t="s">
        <v>30</v>
      </c>
      <c r="D82" s="102"/>
      <c r="E82" s="102"/>
      <c r="F82" s="102"/>
      <c r="G82" s="102"/>
      <c r="H82" s="109"/>
      <c r="I82" s="102"/>
      <c r="J82" s="102"/>
      <c r="K82" s="102"/>
      <c r="L82" s="102"/>
      <c r="M82" s="102"/>
      <c r="N82" s="103"/>
      <c r="O82" s="102"/>
      <c r="P82" s="102"/>
      <c r="Q82" s="107">
        <f>SUM(Q78:Q81)</f>
        <v>2900000</v>
      </c>
      <c r="R82" s="102"/>
      <c r="S82" s="102"/>
      <c r="T82" s="102"/>
      <c r="U82" s="102"/>
      <c r="V82" s="102"/>
      <c r="W82" s="102"/>
      <c r="X82" s="102"/>
      <c r="Y82" s="102"/>
      <c r="Z82" s="102"/>
      <c r="AA82" s="107">
        <f>SUM(AA78:AA81)</f>
        <v>1200000</v>
      </c>
      <c r="AB82" s="102"/>
      <c r="AC82" s="103"/>
      <c r="AD82" s="103"/>
      <c r="AE82" s="102"/>
      <c r="AF82" s="102"/>
      <c r="AG82" s="102"/>
    </row>
    <row r="83" spans="1:33">
      <c r="A83" s="103">
        <f>A81+1</f>
        <v>14</v>
      </c>
      <c r="B83" s="103">
        <v>1</v>
      </c>
      <c r="C83" s="115">
        <v>44963</v>
      </c>
      <c r="D83" s="115">
        <v>44964</v>
      </c>
      <c r="E83" s="102" t="s">
        <v>205</v>
      </c>
      <c r="F83" s="102" t="s">
        <v>31</v>
      </c>
      <c r="G83" s="102" t="s">
        <v>215</v>
      </c>
      <c r="H83" s="109" t="s">
        <v>2676</v>
      </c>
      <c r="I83" s="159" t="s">
        <v>2675</v>
      </c>
      <c r="J83" s="114" t="s">
        <v>2703</v>
      </c>
      <c r="K83" s="114" t="s">
        <v>217</v>
      </c>
      <c r="L83" s="104" t="s">
        <v>224</v>
      </c>
      <c r="M83" s="104" t="s">
        <v>255</v>
      </c>
      <c r="N83" s="144">
        <v>209</v>
      </c>
      <c r="O83" s="104" t="s">
        <v>225</v>
      </c>
      <c r="P83" s="140" t="s">
        <v>2697</v>
      </c>
      <c r="Q83" s="143">
        <v>850000</v>
      </c>
      <c r="R83" s="141"/>
      <c r="S83" s="141"/>
      <c r="T83" s="141"/>
      <c r="U83" s="141"/>
      <c r="V83" s="141"/>
      <c r="W83" s="141"/>
      <c r="X83" s="141"/>
      <c r="Y83" s="141"/>
      <c r="Z83" s="141"/>
      <c r="AA83" s="163">
        <v>600000</v>
      </c>
      <c r="AB83" s="98" t="s">
        <v>2698</v>
      </c>
      <c r="AC83" s="168">
        <v>44991</v>
      </c>
      <c r="AD83" s="259" t="s">
        <v>199</v>
      </c>
      <c r="AE83" s="98"/>
      <c r="AF83" s="114" t="s">
        <v>390</v>
      </c>
      <c r="AG83" s="114" t="s">
        <v>226</v>
      </c>
    </row>
    <row r="84" spans="1:33">
      <c r="A84" s="103">
        <f t="shared" ref="A84" si="14">A83+1</f>
        <v>15</v>
      </c>
      <c r="B84" s="103">
        <v>2</v>
      </c>
      <c r="C84" s="115">
        <v>44963</v>
      </c>
      <c r="D84" s="115">
        <v>44964</v>
      </c>
      <c r="E84" s="102" t="s">
        <v>205</v>
      </c>
      <c r="F84" s="102" t="s">
        <v>29</v>
      </c>
      <c r="G84" s="114" t="s">
        <v>215</v>
      </c>
      <c r="H84" s="140" t="s">
        <v>2696</v>
      </c>
      <c r="I84" s="158" t="s">
        <v>2695</v>
      </c>
      <c r="J84" s="114" t="s">
        <v>2703</v>
      </c>
      <c r="K84" s="114" t="s">
        <v>217</v>
      </c>
      <c r="L84" s="104" t="s">
        <v>255</v>
      </c>
      <c r="M84" s="104" t="s">
        <v>224</v>
      </c>
      <c r="N84" s="144">
        <v>209</v>
      </c>
      <c r="O84" s="104" t="s">
        <v>225</v>
      </c>
      <c r="P84" s="140" t="s">
        <v>2697</v>
      </c>
      <c r="Q84" s="143">
        <v>850000</v>
      </c>
      <c r="R84" s="141"/>
      <c r="S84" s="141"/>
      <c r="T84" s="141"/>
      <c r="U84" s="141"/>
      <c r="V84" s="141"/>
      <c r="W84" s="141"/>
      <c r="X84" s="141"/>
      <c r="Y84" s="141"/>
      <c r="Z84" s="141"/>
      <c r="AA84" s="149">
        <v>0</v>
      </c>
      <c r="AB84" s="98" t="s">
        <v>2698</v>
      </c>
      <c r="AC84" s="168">
        <v>44991</v>
      </c>
      <c r="AD84" s="259" t="s">
        <v>199</v>
      </c>
      <c r="AE84" s="98"/>
      <c r="AF84" s="114" t="s">
        <v>390</v>
      </c>
      <c r="AG84" s="114" t="s">
        <v>226</v>
      </c>
    </row>
    <row r="85" spans="1:33">
      <c r="A85" s="103"/>
      <c r="B85" s="103"/>
      <c r="C85" s="99" t="s">
        <v>30</v>
      </c>
      <c r="D85" s="102"/>
      <c r="E85" s="102"/>
      <c r="F85" s="102"/>
      <c r="G85" s="102"/>
      <c r="H85" s="109"/>
      <c r="I85" s="102"/>
      <c r="J85" s="102"/>
      <c r="K85" s="102"/>
      <c r="L85" s="102"/>
      <c r="M85" s="102"/>
      <c r="N85" s="103"/>
      <c r="O85" s="102"/>
      <c r="P85" s="102"/>
      <c r="Q85" s="107">
        <f>SUM(Q83:Q84)</f>
        <v>1700000</v>
      </c>
      <c r="R85" s="102"/>
      <c r="S85" s="102"/>
      <c r="T85" s="102"/>
      <c r="U85" s="102"/>
      <c r="V85" s="102"/>
      <c r="W85" s="102"/>
      <c r="X85" s="102"/>
      <c r="Y85" s="102"/>
      <c r="Z85" s="102"/>
      <c r="AA85" s="107">
        <f>SUM(AA83:AA84)</f>
        <v>600000</v>
      </c>
      <c r="AB85" s="102"/>
      <c r="AC85" s="103"/>
      <c r="AD85" s="103"/>
      <c r="AE85" s="102"/>
      <c r="AF85" s="102"/>
      <c r="AG85" s="102"/>
    </row>
    <row r="86" spans="1:33">
      <c r="A86" s="103">
        <f>A84+1</f>
        <v>16</v>
      </c>
      <c r="B86" s="103">
        <v>1</v>
      </c>
      <c r="C86" s="115">
        <v>44966</v>
      </c>
      <c r="D86" s="115">
        <v>44967</v>
      </c>
      <c r="E86" s="102" t="s">
        <v>205</v>
      </c>
      <c r="F86" s="102" t="s">
        <v>29</v>
      </c>
      <c r="G86" s="114" t="s">
        <v>215</v>
      </c>
      <c r="H86" s="109" t="s">
        <v>2805</v>
      </c>
      <c r="I86" s="159" t="s">
        <v>2804</v>
      </c>
      <c r="J86" s="102" t="s">
        <v>2806</v>
      </c>
      <c r="K86" s="102" t="s">
        <v>223</v>
      </c>
      <c r="L86" s="102" t="s">
        <v>224</v>
      </c>
      <c r="M86" s="102" t="s">
        <v>224</v>
      </c>
      <c r="N86" s="103">
        <v>45</v>
      </c>
      <c r="O86" s="104" t="s">
        <v>225</v>
      </c>
      <c r="P86" s="109" t="s">
        <v>2807</v>
      </c>
      <c r="Q86" s="108">
        <v>350000</v>
      </c>
      <c r="R86" s="108"/>
      <c r="S86" s="108"/>
      <c r="T86" s="108"/>
      <c r="U86" s="108"/>
      <c r="V86" s="108"/>
      <c r="W86" s="108"/>
      <c r="X86" s="108"/>
      <c r="Y86" s="108"/>
      <c r="Z86" s="108"/>
      <c r="AA86" s="141">
        <v>100000</v>
      </c>
      <c r="AB86" s="98" t="s">
        <v>2808</v>
      </c>
      <c r="AC86" s="168">
        <v>44991</v>
      </c>
      <c r="AD86" s="259" t="s">
        <v>199</v>
      </c>
      <c r="AE86" s="98"/>
      <c r="AF86" s="114" t="s">
        <v>390</v>
      </c>
      <c r="AG86" s="114" t="s">
        <v>218</v>
      </c>
    </row>
    <row r="87" spans="1:33">
      <c r="A87" s="103"/>
      <c r="B87" s="103"/>
      <c r="C87" s="99" t="s">
        <v>30</v>
      </c>
      <c r="D87" s="102"/>
      <c r="E87" s="102"/>
      <c r="F87" s="102"/>
      <c r="G87" s="102"/>
      <c r="H87" s="109"/>
      <c r="I87" s="102"/>
      <c r="J87" s="102"/>
      <c r="K87" s="102"/>
      <c r="L87" s="102"/>
      <c r="M87" s="102"/>
      <c r="N87" s="103"/>
      <c r="O87" s="102"/>
      <c r="P87" s="102"/>
      <c r="Q87" s="117">
        <f>SUM(Q86)</f>
        <v>350000</v>
      </c>
      <c r="R87" s="102"/>
      <c r="S87" s="102"/>
      <c r="T87" s="102"/>
      <c r="U87" s="102"/>
      <c r="V87" s="102"/>
      <c r="W87" s="102"/>
      <c r="X87" s="102"/>
      <c r="Y87" s="102"/>
      <c r="Z87" s="102"/>
      <c r="AA87" s="117">
        <f>SUM(AA86)</f>
        <v>100000</v>
      </c>
      <c r="AB87" s="98"/>
      <c r="AC87" s="103"/>
      <c r="AD87" s="103"/>
      <c r="AE87" s="98"/>
      <c r="AF87" s="114"/>
      <c r="AG87" s="102"/>
    </row>
    <row r="88" spans="1:33">
      <c r="A88" s="103">
        <f>A86+1</f>
        <v>17</v>
      </c>
      <c r="B88" s="103">
        <v>1</v>
      </c>
      <c r="C88" s="115">
        <v>44970</v>
      </c>
      <c r="D88" s="115">
        <v>44971</v>
      </c>
      <c r="E88" s="102" t="s">
        <v>205</v>
      </c>
      <c r="F88" s="102" t="s">
        <v>31</v>
      </c>
      <c r="G88" s="102" t="s">
        <v>215</v>
      </c>
      <c r="H88" s="140" t="s">
        <v>2528</v>
      </c>
      <c r="I88" s="158" t="s">
        <v>2902</v>
      </c>
      <c r="J88" s="114" t="s">
        <v>2532</v>
      </c>
      <c r="K88" s="114" t="s">
        <v>213</v>
      </c>
      <c r="L88" s="104" t="s">
        <v>224</v>
      </c>
      <c r="M88" s="104" t="s">
        <v>255</v>
      </c>
      <c r="N88" s="144">
        <v>209</v>
      </c>
      <c r="O88" s="104" t="s">
        <v>225</v>
      </c>
      <c r="P88" s="114" t="s">
        <v>1193</v>
      </c>
      <c r="Q88" s="143">
        <v>850000</v>
      </c>
      <c r="R88" s="141"/>
      <c r="S88" s="141"/>
      <c r="T88" s="141"/>
      <c r="U88" s="141"/>
      <c r="V88" s="141"/>
      <c r="W88" s="141"/>
      <c r="X88" s="141"/>
      <c r="Y88" s="141"/>
      <c r="Z88" s="141"/>
      <c r="AA88" s="163">
        <v>600000</v>
      </c>
      <c r="AB88" s="98" t="s">
        <v>2905</v>
      </c>
      <c r="AC88" s="168">
        <v>44991</v>
      </c>
      <c r="AD88" s="259" t="s">
        <v>199</v>
      </c>
      <c r="AE88" s="102"/>
      <c r="AF88" s="114" t="s">
        <v>390</v>
      </c>
      <c r="AG88" s="114" t="s">
        <v>226</v>
      </c>
    </row>
    <row r="89" spans="1:33">
      <c r="A89" s="103">
        <f t="shared" ref="A89" si="15">A88+1</f>
        <v>18</v>
      </c>
      <c r="B89" s="103">
        <v>2</v>
      </c>
      <c r="C89" s="115">
        <v>44970</v>
      </c>
      <c r="D89" s="115">
        <v>44971</v>
      </c>
      <c r="E89" s="102" t="s">
        <v>205</v>
      </c>
      <c r="F89" s="102" t="s">
        <v>29</v>
      </c>
      <c r="G89" s="114" t="s">
        <v>215</v>
      </c>
      <c r="H89" s="140" t="s">
        <v>2904</v>
      </c>
      <c r="I89" s="158" t="s">
        <v>2903</v>
      </c>
      <c r="J89" s="114" t="s">
        <v>2532</v>
      </c>
      <c r="K89" s="114" t="s">
        <v>213</v>
      </c>
      <c r="L89" s="104" t="s">
        <v>255</v>
      </c>
      <c r="M89" s="104" t="s">
        <v>224</v>
      </c>
      <c r="N89" s="144">
        <v>209</v>
      </c>
      <c r="O89" s="104" t="s">
        <v>225</v>
      </c>
      <c r="P89" s="114" t="s">
        <v>1193</v>
      </c>
      <c r="Q89" s="143">
        <v>850000</v>
      </c>
      <c r="R89" s="141"/>
      <c r="S89" s="141"/>
      <c r="T89" s="141"/>
      <c r="U89" s="141"/>
      <c r="V89" s="141"/>
      <c r="W89" s="141"/>
      <c r="X89" s="141"/>
      <c r="Y89" s="141"/>
      <c r="Z89" s="141"/>
      <c r="AA89" s="149">
        <v>0</v>
      </c>
      <c r="AB89" s="98" t="s">
        <v>2905</v>
      </c>
      <c r="AC89" s="168">
        <v>44991</v>
      </c>
      <c r="AD89" s="259" t="s">
        <v>199</v>
      </c>
      <c r="AE89" s="102"/>
      <c r="AF89" s="114" t="s">
        <v>390</v>
      </c>
      <c r="AG89" s="114" t="s">
        <v>226</v>
      </c>
    </row>
    <row r="90" spans="1:33">
      <c r="A90" s="103"/>
      <c r="B90" s="103"/>
      <c r="C90" s="99" t="s">
        <v>30</v>
      </c>
      <c r="D90" s="102"/>
      <c r="E90" s="102"/>
      <c r="F90" s="102"/>
      <c r="G90" s="102"/>
      <c r="H90" s="109"/>
      <c r="I90" s="102"/>
      <c r="J90" s="102"/>
      <c r="K90" s="102"/>
      <c r="L90" s="102"/>
      <c r="M90" s="102"/>
      <c r="N90" s="103"/>
      <c r="O90" s="102"/>
      <c r="P90" s="102"/>
      <c r="Q90" s="107">
        <f>SUM(Q88:Q89)</f>
        <v>1700000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7">
        <f>SUM(AA88:AA89)</f>
        <v>600000</v>
      </c>
      <c r="AB90" s="102"/>
      <c r="AC90" s="103"/>
      <c r="AD90" s="103"/>
      <c r="AE90" s="102"/>
      <c r="AF90" s="102"/>
      <c r="AG90" s="102"/>
    </row>
    <row r="91" spans="1:33">
      <c r="A91" s="103">
        <f>A89+1</f>
        <v>19</v>
      </c>
      <c r="B91" s="103">
        <v>1</v>
      </c>
      <c r="C91" s="115">
        <v>44974</v>
      </c>
      <c r="D91" s="115">
        <v>44977</v>
      </c>
      <c r="E91" s="102" t="s">
        <v>205</v>
      </c>
      <c r="F91" s="102" t="s">
        <v>31</v>
      </c>
      <c r="G91" s="114" t="s">
        <v>212</v>
      </c>
      <c r="H91" s="140" t="s">
        <v>2423</v>
      </c>
      <c r="I91" s="158" t="s">
        <v>2422</v>
      </c>
      <c r="J91" s="102" t="s">
        <v>3120</v>
      </c>
      <c r="K91" s="102" t="s">
        <v>216</v>
      </c>
      <c r="L91" s="102" t="s">
        <v>224</v>
      </c>
      <c r="M91" s="102" t="s">
        <v>35</v>
      </c>
      <c r="N91" s="103">
        <v>760</v>
      </c>
      <c r="O91" s="102" t="s">
        <v>225</v>
      </c>
      <c r="P91" s="114" t="s">
        <v>2730</v>
      </c>
      <c r="Q91" s="143">
        <v>2700000</v>
      </c>
      <c r="R91" s="143"/>
      <c r="S91" s="143"/>
      <c r="T91" s="143"/>
      <c r="U91" s="143"/>
      <c r="V91" s="143"/>
      <c r="W91" s="143"/>
      <c r="X91" s="143"/>
      <c r="Y91" s="143"/>
      <c r="Z91" s="143"/>
      <c r="AA91" s="143">
        <v>1400000</v>
      </c>
      <c r="AB91" s="98" t="s">
        <v>3121</v>
      </c>
      <c r="AC91" s="168">
        <v>44991</v>
      </c>
      <c r="AD91" s="259" t="s">
        <v>199</v>
      </c>
      <c r="AE91" s="102"/>
      <c r="AF91" s="114" t="s">
        <v>390</v>
      </c>
      <c r="AG91" s="114" t="s">
        <v>226</v>
      </c>
    </row>
    <row r="92" spans="1:33">
      <c r="A92" s="103"/>
      <c r="B92" s="103"/>
      <c r="C92" s="99" t="s">
        <v>30</v>
      </c>
      <c r="D92" s="102"/>
      <c r="E92" s="102"/>
      <c r="F92" s="102"/>
      <c r="G92" s="102"/>
      <c r="H92" s="109"/>
      <c r="I92" s="102"/>
      <c r="J92" s="102"/>
      <c r="K92" s="102"/>
      <c r="L92" s="102"/>
      <c r="M92" s="102"/>
      <c r="N92" s="103"/>
      <c r="O92" s="102"/>
      <c r="P92" s="102"/>
      <c r="Q92" s="107">
        <f>SUM(Q91)</f>
        <v>2700000</v>
      </c>
      <c r="R92" s="102"/>
      <c r="S92" s="102"/>
      <c r="T92" s="102"/>
      <c r="U92" s="102"/>
      <c r="V92" s="102"/>
      <c r="W92" s="102"/>
      <c r="X92" s="102"/>
      <c r="Y92" s="102"/>
      <c r="Z92" s="102"/>
      <c r="AA92" s="107">
        <f>SUM(AA91)</f>
        <v>1400000</v>
      </c>
      <c r="AB92" s="102"/>
      <c r="AC92" s="103"/>
      <c r="AD92" s="103"/>
      <c r="AE92" s="102"/>
      <c r="AF92" s="102"/>
      <c r="AG92" s="102"/>
    </row>
    <row r="93" spans="1:33">
      <c r="A93" s="103">
        <f>A91+1</f>
        <v>20</v>
      </c>
      <c r="B93" s="103">
        <v>1</v>
      </c>
      <c r="C93" s="115">
        <v>44977</v>
      </c>
      <c r="D93" s="115">
        <v>44978</v>
      </c>
      <c r="E93" s="102" t="s">
        <v>205</v>
      </c>
      <c r="F93" s="102" t="s">
        <v>31</v>
      </c>
      <c r="G93" s="102" t="s">
        <v>215</v>
      </c>
      <c r="H93" s="140" t="s">
        <v>2673</v>
      </c>
      <c r="I93" s="158" t="s">
        <v>3156</v>
      </c>
      <c r="J93" s="114" t="s">
        <v>1506</v>
      </c>
      <c r="K93" s="114" t="s">
        <v>217</v>
      </c>
      <c r="L93" s="109" t="s">
        <v>224</v>
      </c>
      <c r="M93" s="109" t="s">
        <v>825</v>
      </c>
      <c r="N93" s="142">
        <v>61</v>
      </c>
      <c r="O93" s="109" t="s">
        <v>225</v>
      </c>
      <c r="P93" s="114" t="s">
        <v>331</v>
      </c>
      <c r="Q93" s="143">
        <v>650000</v>
      </c>
      <c r="R93" s="109"/>
      <c r="S93" s="109"/>
      <c r="T93" s="109"/>
      <c r="U93" s="109"/>
      <c r="V93" s="109"/>
      <c r="W93" s="109"/>
      <c r="X93" s="109"/>
      <c r="Y93" s="109"/>
      <c r="Z93" s="109"/>
      <c r="AA93" s="143">
        <v>500000</v>
      </c>
      <c r="AB93" s="98" t="s">
        <v>3157</v>
      </c>
      <c r="AC93" s="168">
        <v>44991</v>
      </c>
      <c r="AD93" s="259" t="s">
        <v>199</v>
      </c>
      <c r="AE93" s="102"/>
      <c r="AF93" s="114" t="s">
        <v>390</v>
      </c>
      <c r="AG93" s="114" t="s">
        <v>226</v>
      </c>
    </row>
    <row r="94" spans="1:33">
      <c r="A94" s="103">
        <f t="shared" ref="A94" si="16">A93+1</f>
        <v>21</v>
      </c>
      <c r="B94" s="103">
        <v>2</v>
      </c>
      <c r="C94" s="115">
        <v>44977</v>
      </c>
      <c r="D94" s="115">
        <v>44978</v>
      </c>
      <c r="E94" s="102" t="s">
        <v>205</v>
      </c>
      <c r="F94" s="102" t="s">
        <v>29</v>
      </c>
      <c r="G94" s="114" t="s">
        <v>215</v>
      </c>
      <c r="H94" s="140" t="s">
        <v>2670</v>
      </c>
      <c r="I94" s="158" t="s">
        <v>2671</v>
      </c>
      <c r="J94" s="114" t="s">
        <v>1506</v>
      </c>
      <c r="K94" s="114" t="s">
        <v>217</v>
      </c>
      <c r="L94" s="109" t="s">
        <v>825</v>
      </c>
      <c r="M94" s="109" t="s">
        <v>224</v>
      </c>
      <c r="N94" s="142">
        <v>61</v>
      </c>
      <c r="O94" s="109" t="s">
        <v>225</v>
      </c>
      <c r="P94" s="114" t="s">
        <v>331</v>
      </c>
      <c r="Q94" s="143">
        <v>650000</v>
      </c>
      <c r="R94" s="109"/>
      <c r="S94" s="109"/>
      <c r="T94" s="109"/>
      <c r="U94" s="109"/>
      <c r="V94" s="109"/>
      <c r="W94" s="109"/>
      <c r="X94" s="109"/>
      <c r="Y94" s="109"/>
      <c r="Z94" s="109"/>
      <c r="AA94" s="143">
        <v>0</v>
      </c>
      <c r="AB94" s="98" t="s">
        <v>3157</v>
      </c>
      <c r="AC94" s="168">
        <v>44991</v>
      </c>
      <c r="AD94" s="259" t="s">
        <v>199</v>
      </c>
      <c r="AE94" s="102"/>
      <c r="AF94" s="114" t="s">
        <v>390</v>
      </c>
      <c r="AG94" s="114" t="s">
        <v>226</v>
      </c>
    </row>
    <row r="95" spans="1:33">
      <c r="A95" s="103"/>
      <c r="B95" s="103"/>
      <c r="C95" s="99" t="s">
        <v>30</v>
      </c>
      <c r="D95" s="102"/>
      <c r="E95" s="102"/>
      <c r="F95" s="102"/>
      <c r="G95" s="102"/>
      <c r="H95" s="109"/>
      <c r="I95" s="102"/>
      <c r="J95" s="102"/>
      <c r="K95" s="102"/>
      <c r="L95" s="102"/>
      <c r="M95" s="102"/>
      <c r="N95" s="103"/>
      <c r="O95" s="102"/>
      <c r="P95" s="102"/>
      <c r="Q95" s="107">
        <f>SUM(Q93:Q94)</f>
        <v>1300000</v>
      </c>
      <c r="R95" s="102"/>
      <c r="S95" s="102"/>
      <c r="T95" s="102"/>
      <c r="U95" s="102"/>
      <c r="V95" s="102"/>
      <c r="W95" s="102"/>
      <c r="X95" s="102"/>
      <c r="Y95" s="102"/>
      <c r="Z95" s="102"/>
      <c r="AA95" s="107">
        <f>SUM(AA93:AA94)</f>
        <v>500000</v>
      </c>
      <c r="AB95" s="102"/>
      <c r="AC95" s="103"/>
      <c r="AD95" s="103"/>
      <c r="AE95" s="102"/>
      <c r="AF95" s="102"/>
      <c r="AG95" s="102"/>
    </row>
    <row r="96" spans="1:33">
      <c r="A96" s="103">
        <f>A94+1</f>
        <v>22</v>
      </c>
      <c r="B96" s="103">
        <v>1</v>
      </c>
      <c r="C96" s="115">
        <v>44978</v>
      </c>
      <c r="D96" s="115">
        <v>44978</v>
      </c>
      <c r="E96" s="102" t="s">
        <v>205</v>
      </c>
      <c r="F96" s="102" t="s">
        <v>31</v>
      </c>
      <c r="G96" s="102" t="s">
        <v>215</v>
      </c>
      <c r="H96" s="109" t="s">
        <v>815</v>
      </c>
      <c r="I96" s="159" t="s">
        <v>816</v>
      </c>
      <c r="J96" s="114" t="s">
        <v>3201</v>
      </c>
      <c r="K96" s="102" t="s">
        <v>223</v>
      </c>
      <c r="L96" s="104" t="s">
        <v>224</v>
      </c>
      <c r="M96" s="140" t="s">
        <v>818</v>
      </c>
      <c r="N96" s="142">
        <v>124</v>
      </c>
      <c r="O96" s="104" t="s">
        <v>225</v>
      </c>
      <c r="P96" s="104" t="s">
        <v>819</v>
      </c>
      <c r="Q96" s="108">
        <v>750000</v>
      </c>
      <c r="R96" s="109"/>
      <c r="S96" s="109"/>
      <c r="T96" s="109"/>
      <c r="U96" s="109"/>
      <c r="V96" s="109"/>
      <c r="W96" s="109"/>
      <c r="X96" s="109"/>
      <c r="Y96" s="109"/>
      <c r="Z96" s="109"/>
      <c r="AA96" s="108">
        <v>500000</v>
      </c>
      <c r="AB96" s="98" t="s">
        <v>3183</v>
      </c>
      <c r="AC96" s="168">
        <v>44991</v>
      </c>
      <c r="AD96" s="259" t="s">
        <v>199</v>
      </c>
      <c r="AE96" s="102"/>
      <c r="AF96" s="114" t="s">
        <v>390</v>
      </c>
      <c r="AG96" s="114" t="s">
        <v>226</v>
      </c>
    </row>
    <row r="97" spans="1:33">
      <c r="A97" s="103">
        <f t="shared" ref="A97" si="17">A96+1</f>
        <v>23</v>
      </c>
      <c r="B97" s="103">
        <v>2</v>
      </c>
      <c r="C97" s="115">
        <v>44978</v>
      </c>
      <c r="D97" s="115">
        <v>44978</v>
      </c>
      <c r="E97" s="102" t="s">
        <v>205</v>
      </c>
      <c r="F97" s="102" t="s">
        <v>29</v>
      </c>
      <c r="G97" s="114" t="s">
        <v>215</v>
      </c>
      <c r="H97" s="140" t="s">
        <v>3185</v>
      </c>
      <c r="I97" s="158" t="s">
        <v>3184</v>
      </c>
      <c r="J97" s="114" t="s">
        <v>3201</v>
      </c>
      <c r="K97" s="102" t="s">
        <v>223</v>
      </c>
      <c r="L97" s="140" t="s">
        <v>818</v>
      </c>
      <c r="M97" s="104" t="s">
        <v>224</v>
      </c>
      <c r="N97" s="142">
        <v>124</v>
      </c>
      <c r="O97" s="104" t="s">
        <v>225</v>
      </c>
      <c r="P97" s="104" t="s">
        <v>819</v>
      </c>
      <c r="Q97" s="108">
        <v>750000</v>
      </c>
      <c r="R97" s="109"/>
      <c r="S97" s="109"/>
      <c r="T97" s="109"/>
      <c r="U97" s="109"/>
      <c r="V97" s="109"/>
      <c r="W97" s="109"/>
      <c r="X97" s="109"/>
      <c r="Y97" s="109"/>
      <c r="Z97" s="109"/>
      <c r="AA97" s="108">
        <v>0</v>
      </c>
      <c r="AB97" s="98" t="s">
        <v>3183</v>
      </c>
      <c r="AC97" s="168">
        <v>44991</v>
      </c>
      <c r="AD97" s="259" t="s">
        <v>199</v>
      </c>
      <c r="AE97" s="102"/>
      <c r="AF97" s="114" t="s">
        <v>390</v>
      </c>
      <c r="AG97" s="114" t="s">
        <v>226</v>
      </c>
    </row>
    <row r="98" spans="1:33">
      <c r="A98" s="103"/>
      <c r="B98" s="103"/>
      <c r="C98" s="99" t="s">
        <v>30</v>
      </c>
      <c r="D98" s="102"/>
      <c r="E98" s="102"/>
      <c r="F98" s="102"/>
      <c r="G98" s="102"/>
      <c r="H98" s="109"/>
      <c r="I98" s="102"/>
      <c r="J98" s="102"/>
      <c r="K98" s="102"/>
      <c r="L98" s="102"/>
      <c r="M98" s="102"/>
      <c r="N98" s="103"/>
      <c r="O98" s="102"/>
      <c r="P98" s="102"/>
      <c r="Q98" s="117">
        <f>SUM(Q96:Q97)</f>
        <v>1500000</v>
      </c>
      <c r="R98" s="102"/>
      <c r="S98" s="102"/>
      <c r="T98" s="102"/>
      <c r="U98" s="102"/>
      <c r="V98" s="102"/>
      <c r="W98" s="102"/>
      <c r="X98" s="102"/>
      <c r="Y98" s="102"/>
      <c r="Z98" s="102"/>
      <c r="AA98" s="117">
        <f>SUM(AA96:AA97)</f>
        <v>500000</v>
      </c>
      <c r="AB98" s="102"/>
      <c r="AC98" s="103"/>
      <c r="AD98" s="103"/>
      <c r="AE98" s="102"/>
      <c r="AF98" s="102"/>
      <c r="AG98" s="102"/>
    </row>
    <row r="99" spans="1:33">
      <c r="A99" s="103">
        <f>A97+1</f>
        <v>24</v>
      </c>
      <c r="B99" s="103">
        <v>1</v>
      </c>
      <c r="C99" s="115">
        <v>44979</v>
      </c>
      <c r="D99" s="115">
        <v>44979</v>
      </c>
      <c r="E99" s="102" t="s">
        <v>205</v>
      </c>
      <c r="F99" s="102" t="s">
        <v>31</v>
      </c>
      <c r="G99" s="109" t="s">
        <v>407</v>
      </c>
      <c r="H99" s="140" t="s">
        <v>3241</v>
      </c>
      <c r="I99" s="158" t="s">
        <v>3240</v>
      </c>
      <c r="J99" s="114" t="s">
        <v>2380</v>
      </c>
      <c r="K99" s="114" t="s">
        <v>210</v>
      </c>
      <c r="L99" s="104" t="s">
        <v>224</v>
      </c>
      <c r="M99" s="104" t="s">
        <v>255</v>
      </c>
      <c r="N99" s="144">
        <v>209</v>
      </c>
      <c r="O99" s="104" t="s">
        <v>225</v>
      </c>
      <c r="P99" s="114" t="s">
        <v>322</v>
      </c>
      <c r="Q99" s="143">
        <v>850000</v>
      </c>
      <c r="R99" s="141"/>
      <c r="S99" s="141"/>
      <c r="T99" s="141"/>
      <c r="U99" s="141"/>
      <c r="V99" s="141"/>
      <c r="W99" s="141"/>
      <c r="X99" s="141"/>
      <c r="Y99" s="141"/>
      <c r="Z99" s="141"/>
      <c r="AA99" s="163">
        <v>600000</v>
      </c>
      <c r="AB99" s="98" t="s">
        <v>3244</v>
      </c>
      <c r="AC99" s="168">
        <v>44991</v>
      </c>
      <c r="AD99" s="259" t="s">
        <v>199</v>
      </c>
      <c r="AE99" s="102"/>
      <c r="AF99" s="114" t="s">
        <v>390</v>
      </c>
      <c r="AG99" s="114" t="s">
        <v>226</v>
      </c>
    </row>
    <row r="100" spans="1:33">
      <c r="A100" s="103">
        <f t="shared" ref="A100" si="18">A99+1</f>
        <v>25</v>
      </c>
      <c r="B100" s="103">
        <v>2</v>
      </c>
      <c r="C100" s="115">
        <v>44979</v>
      </c>
      <c r="D100" s="115">
        <v>44979</v>
      </c>
      <c r="E100" s="102" t="s">
        <v>205</v>
      </c>
      <c r="F100" s="102" t="s">
        <v>29</v>
      </c>
      <c r="G100" s="114" t="s">
        <v>243</v>
      </c>
      <c r="H100" s="140" t="s">
        <v>3243</v>
      </c>
      <c r="I100" s="158" t="s">
        <v>3242</v>
      </c>
      <c r="J100" s="114" t="s">
        <v>2380</v>
      </c>
      <c r="K100" s="114" t="s">
        <v>210</v>
      </c>
      <c r="L100" s="104" t="s">
        <v>255</v>
      </c>
      <c r="M100" s="104" t="s">
        <v>224</v>
      </c>
      <c r="N100" s="144">
        <v>209</v>
      </c>
      <c r="O100" s="104" t="s">
        <v>225</v>
      </c>
      <c r="P100" s="114" t="s">
        <v>322</v>
      </c>
      <c r="Q100" s="143">
        <v>850000</v>
      </c>
      <c r="R100" s="141"/>
      <c r="S100" s="141"/>
      <c r="T100" s="141"/>
      <c r="U100" s="141"/>
      <c r="V100" s="141"/>
      <c r="W100" s="141"/>
      <c r="X100" s="141"/>
      <c r="Y100" s="141"/>
      <c r="Z100" s="141"/>
      <c r="AA100" s="149">
        <v>0</v>
      </c>
      <c r="AB100" s="98" t="s">
        <v>3244</v>
      </c>
      <c r="AC100" s="168">
        <v>44991</v>
      </c>
      <c r="AD100" s="259" t="s">
        <v>199</v>
      </c>
      <c r="AE100" s="102"/>
      <c r="AF100" s="114" t="s">
        <v>390</v>
      </c>
      <c r="AG100" s="114" t="s">
        <v>226</v>
      </c>
    </row>
    <row r="101" spans="1:33">
      <c r="A101" s="103"/>
      <c r="B101" s="103"/>
      <c r="C101" s="99" t="s">
        <v>30</v>
      </c>
      <c r="D101" s="102"/>
      <c r="E101" s="102"/>
      <c r="F101" s="102"/>
      <c r="G101" s="102"/>
      <c r="H101" s="109"/>
      <c r="I101" s="102"/>
      <c r="J101" s="102"/>
      <c r="K101" s="102"/>
      <c r="L101" s="102"/>
      <c r="M101" s="102"/>
      <c r="N101" s="103"/>
      <c r="O101" s="102"/>
      <c r="P101" s="102"/>
      <c r="Q101" s="107">
        <f>SUM(Q99:Q100)</f>
        <v>1700000</v>
      </c>
      <c r="R101" s="102"/>
      <c r="S101" s="102"/>
      <c r="T101" s="102"/>
      <c r="U101" s="102"/>
      <c r="V101" s="102"/>
      <c r="W101" s="102"/>
      <c r="X101" s="102"/>
      <c r="Y101" s="102"/>
      <c r="Z101" s="102"/>
      <c r="AA101" s="107">
        <f>SUM(AA99:AA100)</f>
        <v>600000</v>
      </c>
      <c r="AB101" s="102"/>
      <c r="AC101" s="103"/>
      <c r="AD101" s="103"/>
      <c r="AE101" s="102"/>
      <c r="AF101" s="102"/>
      <c r="AG101" s="102"/>
    </row>
    <row r="102" spans="1:33">
      <c r="A102" s="103">
        <f>A100+1</f>
        <v>26</v>
      </c>
      <c r="B102" s="103">
        <v>1</v>
      </c>
      <c r="C102" s="115">
        <v>44980</v>
      </c>
      <c r="D102" s="115">
        <v>44981</v>
      </c>
      <c r="E102" s="102" t="s">
        <v>205</v>
      </c>
      <c r="F102" s="102" t="s">
        <v>31</v>
      </c>
      <c r="G102" s="114" t="s">
        <v>215</v>
      </c>
      <c r="H102" s="140" t="s">
        <v>2904</v>
      </c>
      <c r="I102" s="158" t="s">
        <v>2903</v>
      </c>
      <c r="J102" s="114" t="s">
        <v>2532</v>
      </c>
      <c r="K102" s="114" t="s">
        <v>213</v>
      </c>
      <c r="L102" s="104" t="s">
        <v>224</v>
      </c>
      <c r="M102" s="104" t="s">
        <v>255</v>
      </c>
      <c r="N102" s="144">
        <v>209</v>
      </c>
      <c r="O102" s="104" t="s">
        <v>225</v>
      </c>
      <c r="P102" s="114" t="s">
        <v>1193</v>
      </c>
      <c r="Q102" s="143">
        <v>850000</v>
      </c>
      <c r="R102" s="141"/>
      <c r="S102" s="141"/>
      <c r="T102" s="141"/>
      <c r="U102" s="141"/>
      <c r="V102" s="141"/>
      <c r="W102" s="141"/>
      <c r="X102" s="141"/>
      <c r="Y102" s="141"/>
      <c r="Z102" s="141"/>
      <c r="AA102" s="163">
        <v>600000</v>
      </c>
      <c r="AB102" s="98" t="s">
        <v>3322</v>
      </c>
      <c r="AC102" s="168">
        <v>44991</v>
      </c>
      <c r="AD102" s="259" t="s">
        <v>199</v>
      </c>
      <c r="AE102" s="102"/>
      <c r="AF102" s="114" t="s">
        <v>390</v>
      </c>
      <c r="AG102" s="114" t="s">
        <v>226</v>
      </c>
    </row>
    <row r="103" spans="1:33">
      <c r="A103" s="103">
        <f t="shared" ref="A103" si="19">A102+1</f>
        <v>27</v>
      </c>
      <c r="B103" s="103">
        <v>2</v>
      </c>
      <c r="C103" s="115">
        <v>44980</v>
      </c>
      <c r="D103" s="115">
        <v>44981</v>
      </c>
      <c r="E103" s="102" t="s">
        <v>205</v>
      </c>
      <c r="F103" s="102" t="s">
        <v>29</v>
      </c>
      <c r="G103" s="114" t="s">
        <v>215</v>
      </c>
      <c r="H103" s="140" t="s">
        <v>1161</v>
      </c>
      <c r="I103" s="158" t="s">
        <v>1162</v>
      </c>
      <c r="J103" s="114" t="s">
        <v>2532</v>
      </c>
      <c r="K103" s="114" t="s">
        <v>213</v>
      </c>
      <c r="L103" s="104" t="s">
        <v>255</v>
      </c>
      <c r="M103" s="104" t="s">
        <v>224</v>
      </c>
      <c r="N103" s="144">
        <v>209</v>
      </c>
      <c r="O103" s="104" t="s">
        <v>225</v>
      </c>
      <c r="P103" s="114" t="s">
        <v>1193</v>
      </c>
      <c r="Q103" s="143">
        <v>850000</v>
      </c>
      <c r="R103" s="141"/>
      <c r="S103" s="141"/>
      <c r="T103" s="141"/>
      <c r="U103" s="141"/>
      <c r="V103" s="141"/>
      <c r="W103" s="141"/>
      <c r="X103" s="141"/>
      <c r="Y103" s="141"/>
      <c r="Z103" s="141"/>
      <c r="AA103" s="149">
        <v>0</v>
      </c>
      <c r="AB103" s="98" t="s">
        <v>3322</v>
      </c>
      <c r="AC103" s="168">
        <v>44991</v>
      </c>
      <c r="AD103" s="259" t="s">
        <v>199</v>
      </c>
      <c r="AE103" s="102"/>
      <c r="AF103" s="114" t="s">
        <v>390</v>
      </c>
      <c r="AG103" s="114" t="s">
        <v>226</v>
      </c>
    </row>
    <row r="104" spans="1:33">
      <c r="A104" s="103"/>
      <c r="B104" s="103"/>
      <c r="C104" s="99" t="s">
        <v>30</v>
      </c>
      <c r="D104" s="102"/>
      <c r="E104" s="102"/>
      <c r="F104" s="102"/>
      <c r="G104" s="102"/>
      <c r="H104" s="109"/>
      <c r="I104" s="102"/>
      <c r="J104" s="102"/>
      <c r="K104" s="102"/>
      <c r="L104" s="102"/>
      <c r="M104" s="102"/>
      <c r="N104" s="103"/>
      <c r="O104" s="102"/>
      <c r="P104" s="102"/>
      <c r="Q104" s="107">
        <f>SUM(Q102:Q103)</f>
        <v>1700000</v>
      </c>
      <c r="R104" s="102"/>
      <c r="S104" s="102"/>
      <c r="T104" s="102"/>
      <c r="U104" s="102"/>
      <c r="V104" s="102"/>
      <c r="W104" s="102"/>
      <c r="X104" s="102"/>
      <c r="Y104" s="102"/>
      <c r="Z104" s="102"/>
      <c r="AA104" s="107">
        <f>SUM(AA102:AA103)</f>
        <v>600000</v>
      </c>
      <c r="AB104" s="102"/>
      <c r="AC104" s="103"/>
      <c r="AD104" s="103"/>
      <c r="AE104" s="102"/>
      <c r="AF104" s="102"/>
      <c r="AG104" s="102"/>
    </row>
    <row r="105" spans="1:33">
      <c r="A105" s="103">
        <f>A103+1</f>
        <v>28</v>
      </c>
      <c r="B105" s="103">
        <v>1</v>
      </c>
      <c r="C105" s="115">
        <v>44984</v>
      </c>
      <c r="D105" s="115">
        <v>44984</v>
      </c>
      <c r="E105" s="102" t="s">
        <v>205</v>
      </c>
      <c r="F105" s="102" t="s">
        <v>31</v>
      </c>
      <c r="G105" s="102" t="s">
        <v>215</v>
      </c>
      <c r="H105" s="140" t="s">
        <v>3263</v>
      </c>
      <c r="I105" s="158" t="s">
        <v>3264</v>
      </c>
      <c r="J105" s="102" t="s">
        <v>3265</v>
      </c>
      <c r="K105" s="102" t="s">
        <v>206</v>
      </c>
      <c r="L105" s="102" t="s">
        <v>869</v>
      </c>
      <c r="M105" s="102" t="s">
        <v>255</v>
      </c>
      <c r="N105" s="103">
        <v>209</v>
      </c>
      <c r="O105" s="102" t="s">
        <v>225</v>
      </c>
      <c r="P105" s="114" t="s">
        <v>1567</v>
      </c>
      <c r="Q105" s="141">
        <v>850000</v>
      </c>
      <c r="R105" s="141"/>
      <c r="S105" s="141"/>
      <c r="T105" s="141"/>
      <c r="U105" s="141"/>
      <c r="V105" s="141"/>
      <c r="W105" s="141"/>
      <c r="X105" s="141"/>
      <c r="Y105" s="141"/>
      <c r="Z105" s="141"/>
      <c r="AA105" s="141">
        <v>375000</v>
      </c>
      <c r="AB105" s="98" t="s">
        <v>3433</v>
      </c>
      <c r="AC105" s="168">
        <v>44991</v>
      </c>
      <c r="AD105" s="259" t="s">
        <v>199</v>
      </c>
      <c r="AE105" s="102"/>
      <c r="AF105" s="114" t="s">
        <v>390</v>
      </c>
      <c r="AG105" s="114" t="s">
        <v>226</v>
      </c>
    </row>
    <row r="106" spans="1:33">
      <c r="A106" s="103"/>
      <c r="B106" s="103"/>
      <c r="C106" s="99" t="s">
        <v>30</v>
      </c>
      <c r="D106" s="102"/>
      <c r="E106" s="102"/>
      <c r="F106" s="102"/>
      <c r="G106" s="102"/>
      <c r="H106" s="109"/>
      <c r="I106" s="102"/>
      <c r="J106" s="102"/>
      <c r="K106" s="102"/>
      <c r="L106" s="102"/>
      <c r="M106" s="102"/>
      <c r="N106" s="103"/>
      <c r="O106" s="102"/>
      <c r="P106" s="102"/>
      <c r="Q106" s="107">
        <f>SUM(Q105)</f>
        <v>850000</v>
      </c>
      <c r="R106" s="102"/>
      <c r="S106" s="102"/>
      <c r="T106" s="102"/>
      <c r="U106" s="102"/>
      <c r="V106" s="102"/>
      <c r="W106" s="102"/>
      <c r="X106" s="102"/>
      <c r="Y106" s="102"/>
      <c r="Z106" s="102"/>
      <c r="AA106" s="107">
        <f>SUM(AA105)</f>
        <v>375000</v>
      </c>
      <c r="AB106" s="102"/>
      <c r="AC106" s="103"/>
      <c r="AD106" s="103"/>
      <c r="AE106" s="102"/>
      <c r="AF106" s="102"/>
      <c r="AG106" s="102"/>
    </row>
    <row r="107" spans="1:33">
      <c r="A107" s="103">
        <f>A105+1</f>
        <v>29</v>
      </c>
      <c r="B107" s="103">
        <v>1</v>
      </c>
      <c r="C107" s="115">
        <v>44984</v>
      </c>
      <c r="D107" s="115">
        <v>44984</v>
      </c>
      <c r="E107" s="102" t="s">
        <v>205</v>
      </c>
      <c r="F107" s="102" t="s">
        <v>31</v>
      </c>
      <c r="G107" s="114" t="s">
        <v>215</v>
      </c>
      <c r="H107" s="109" t="s">
        <v>1161</v>
      </c>
      <c r="I107" s="159" t="s">
        <v>1162</v>
      </c>
      <c r="J107" s="114" t="s">
        <v>3201</v>
      </c>
      <c r="K107" s="102" t="s">
        <v>223</v>
      </c>
      <c r="L107" s="104" t="s">
        <v>224</v>
      </c>
      <c r="M107" s="140" t="s">
        <v>818</v>
      </c>
      <c r="N107" s="142">
        <v>124</v>
      </c>
      <c r="O107" s="104" t="s">
        <v>225</v>
      </c>
      <c r="P107" s="104" t="s">
        <v>819</v>
      </c>
      <c r="Q107" s="108">
        <v>750000</v>
      </c>
      <c r="R107" s="109"/>
      <c r="S107" s="109"/>
      <c r="T107" s="109"/>
      <c r="U107" s="109"/>
      <c r="V107" s="109"/>
      <c r="W107" s="109"/>
      <c r="X107" s="109"/>
      <c r="Y107" s="109"/>
      <c r="Z107" s="109"/>
      <c r="AA107" s="108">
        <v>500000</v>
      </c>
      <c r="AB107" s="98" t="s">
        <v>3446</v>
      </c>
      <c r="AC107" s="168">
        <v>44991</v>
      </c>
      <c r="AD107" s="259" t="s">
        <v>199</v>
      </c>
      <c r="AE107" s="102"/>
      <c r="AF107" s="114" t="s">
        <v>390</v>
      </c>
      <c r="AG107" s="114" t="s">
        <v>226</v>
      </c>
    </row>
    <row r="108" spans="1:33">
      <c r="A108" s="103">
        <f t="shared" ref="A108" si="20">A107+1</f>
        <v>30</v>
      </c>
      <c r="B108" s="103">
        <v>2</v>
      </c>
      <c r="C108" s="115">
        <v>44984</v>
      </c>
      <c r="D108" s="115">
        <v>44984</v>
      </c>
      <c r="E108" s="102" t="s">
        <v>205</v>
      </c>
      <c r="F108" s="102" t="s">
        <v>29</v>
      </c>
      <c r="G108" s="114" t="s">
        <v>215</v>
      </c>
      <c r="H108" s="109" t="s">
        <v>815</v>
      </c>
      <c r="I108" s="159" t="s">
        <v>816</v>
      </c>
      <c r="J108" s="114" t="s">
        <v>3201</v>
      </c>
      <c r="K108" s="102" t="s">
        <v>223</v>
      </c>
      <c r="L108" s="140" t="s">
        <v>818</v>
      </c>
      <c r="M108" s="104" t="s">
        <v>224</v>
      </c>
      <c r="N108" s="142">
        <v>124</v>
      </c>
      <c r="O108" s="104" t="s">
        <v>225</v>
      </c>
      <c r="P108" s="104" t="s">
        <v>819</v>
      </c>
      <c r="Q108" s="108">
        <v>750000</v>
      </c>
      <c r="R108" s="109"/>
      <c r="S108" s="109"/>
      <c r="T108" s="109"/>
      <c r="U108" s="109"/>
      <c r="V108" s="109"/>
      <c r="W108" s="109"/>
      <c r="X108" s="109"/>
      <c r="Y108" s="109"/>
      <c r="Z108" s="109"/>
      <c r="AA108" s="108">
        <v>0</v>
      </c>
      <c r="AB108" s="98" t="s">
        <v>3446</v>
      </c>
      <c r="AC108" s="168">
        <v>44991</v>
      </c>
      <c r="AD108" s="259" t="s">
        <v>199</v>
      </c>
      <c r="AE108" s="102"/>
      <c r="AF108" s="114" t="s">
        <v>390</v>
      </c>
      <c r="AG108" s="114" t="s">
        <v>226</v>
      </c>
    </row>
    <row r="109" spans="1:33">
      <c r="A109" s="103"/>
      <c r="B109" s="103"/>
      <c r="C109" s="99" t="s">
        <v>30</v>
      </c>
      <c r="D109" s="102"/>
      <c r="E109" s="102"/>
      <c r="F109" s="102"/>
      <c r="G109" s="102"/>
      <c r="H109" s="109"/>
      <c r="I109" s="102"/>
      <c r="J109" s="102"/>
      <c r="K109" s="102"/>
      <c r="L109" s="102"/>
      <c r="M109" s="102"/>
      <c r="N109" s="103"/>
      <c r="O109" s="102"/>
      <c r="P109" s="102"/>
      <c r="Q109" s="117">
        <f>SUM(Q107:Q108)</f>
        <v>1500000</v>
      </c>
      <c r="R109" s="102"/>
      <c r="S109" s="102"/>
      <c r="T109" s="102"/>
      <c r="U109" s="102"/>
      <c r="V109" s="102"/>
      <c r="W109" s="102"/>
      <c r="X109" s="102"/>
      <c r="Y109" s="102"/>
      <c r="Z109" s="102"/>
      <c r="AA109" s="117">
        <f>SUM(AA107:AA108)</f>
        <v>500000</v>
      </c>
      <c r="AB109" s="102"/>
      <c r="AC109" s="103"/>
      <c r="AD109" s="103"/>
      <c r="AE109" s="102"/>
      <c r="AF109" s="102"/>
      <c r="AG109" s="102"/>
    </row>
    <row r="110" spans="1:33">
      <c r="A110" s="103">
        <f>A108+1</f>
        <v>31</v>
      </c>
      <c r="B110" s="103">
        <v>1</v>
      </c>
      <c r="C110" s="200">
        <v>44985</v>
      </c>
      <c r="D110" s="200">
        <v>44985</v>
      </c>
      <c r="E110" s="102" t="s">
        <v>205</v>
      </c>
      <c r="F110" s="102" t="s">
        <v>31</v>
      </c>
      <c r="G110" s="114" t="s">
        <v>215</v>
      </c>
      <c r="H110" s="140" t="s">
        <v>2696</v>
      </c>
      <c r="I110" s="158" t="s">
        <v>3487</v>
      </c>
      <c r="J110" s="114" t="s">
        <v>2703</v>
      </c>
      <c r="K110" s="114" t="s">
        <v>217</v>
      </c>
      <c r="L110" s="104" t="s">
        <v>224</v>
      </c>
      <c r="M110" s="104" t="s">
        <v>255</v>
      </c>
      <c r="N110" s="144">
        <v>209</v>
      </c>
      <c r="O110" s="104" t="s">
        <v>225</v>
      </c>
      <c r="P110" s="114" t="s">
        <v>1058</v>
      </c>
      <c r="Q110" s="141">
        <v>850000</v>
      </c>
      <c r="R110" s="108"/>
      <c r="S110" s="108"/>
      <c r="T110" s="108"/>
      <c r="U110" s="108"/>
      <c r="V110" s="108"/>
      <c r="W110" s="108"/>
      <c r="X110" s="108"/>
      <c r="Y110" s="108"/>
      <c r="Z110" s="108"/>
      <c r="AA110" s="108">
        <v>300000</v>
      </c>
      <c r="AB110" s="98" t="s">
        <v>3491</v>
      </c>
      <c r="AC110" s="168">
        <v>44991</v>
      </c>
      <c r="AD110" s="259" t="s">
        <v>199</v>
      </c>
      <c r="AE110" s="102"/>
      <c r="AF110" s="114" t="s">
        <v>390</v>
      </c>
      <c r="AG110" s="114" t="s">
        <v>226</v>
      </c>
    </row>
    <row r="111" spans="1:33">
      <c r="A111" s="103">
        <f t="shared" ref="A111:A112" si="21">A110+1</f>
        <v>32</v>
      </c>
      <c r="B111" s="103">
        <v>2</v>
      </c>
      <c r="C111" s="200">
        <v>44985</v>
      </c>
      <c r="D111" s="200">
        <v>44985</v>
      </c>
      <c r="E111" s="102" t="s">
        <v>205</v>
      </c>
      <c r="F111" s="102" t="s">
        <v>31</v>
      </c>
      <c r="G111" s="114" t="s">
        <v>215</v>
      </c>
      <c r="H111" s="140" t="s">
        <v>2676</v>
      </c>
      <c r="I111" s="158" t="s">
        <v>3488</v>
      </c>
      <c r="J111" s="114" t="s">
        <v>2703</v>
      </c>
      <c r="K111" s="114" t="s">
        <v>217</v>
      </c>
      <c r="L111" s="104" t="s">
        <v>255</v>
      </c>
      <c r="M111" s="104" t="s">
        <v>255</v>
      </c>
      <c r="N111" s="103">
        <v>45</v>
      </c>
      <c r="O111" s="114" t="s">
        <v>225</v>
      </c>
      <c r="P111" s="114" t="s">
        <v>1058</v>
      </c>
      <c r="Q111" s="108">
        <v>800000</v>
      </c>
      <c r="R111" s="108"/>
      <c r="S111" s="108"/>
      <c r="T111" s="108"/>
      <c r="U111" s="108"/>
      <c r="V111" s="108"/>
      <c r="W111" s="108"/>
      <c r="X111" s="108"/>
      <c r="Y111" s="108"/>
      <c r="Z111" s="108"/>
      <c r="AA111" s="108">
        <v>600000</v>
      </c>
      <c r="AB111" s="98" t="s">
        <v>3491</v>
      </c>
      <c r="AC111" s="168">
        <v>44991</v>
      </c>
      <c r="AD111" s="259" t="s">
        <v>199</v>
      </c>
      <c r="AE111" s="102"/>
      <c r="AF111" s="114" t="s">
        <v>390</v>
      </c>
      <c r="AG111" s="114" t="s">
        <v>218</v>
      </c>
    </row>
    <row r="112" spans="1:33">
      <c r="A112" s="103">
        <f t="shared" si="21"/>
        <v>33</v>
      </c>
      <c r="B112" s="103">
        <v>3</v>
      </c>
      <c r="C112" s="200">
        <v>44985</v>
      </c>
      <c r="D112" s="200">
        <v>44985</v>
      </c>
      <c r="E112" s="102" t="s">
        <v>205</v>
      </c>
      <c r="F112" s="102" t="s">
        <v>29</v>
      </c>
      <c r="G112" s="114" t="s">
        <v>215</v>
      </c>
      <c r="H112" s="140" t="s">
        <v>3490</v>
      </c>
      <c r="I112" s="158" t="s">
        <v>3489</v>
      </c>
      <c r="J112" s="114" t="s">
        <v>2703</v>
      </c>
      <c r="K112" s="114" t="s">
        <v>217</v>
      </c>
      <c r="L112" s="104" t="s">
        <v>255</v>
      </c>
      <c r="M112" s="104" t="s">
        <v>224</v>
      </c>
      <c r="N112" s="144">
        <v>209</v>
      </c>
      <c r="O112" s="104" t="s">
        <v>225</v>
      </c>
      <c r="P112" s="114" t="s">
        <v>1058</v>
      </c>
      <c r="Q112" s="141">
        <v>850000</v>
      </c>
      <c r="R112" s="108"/>
      <c r="S112" s="108"/>
      <c r="T112" s="108"/>
      <c r="U112" s="108"/>
      <c r="V112" s="108"/>
      <c r="W112" s="108"/>
      <c r="X112" s="108"/>
      <c r="Y112" s="108"/>
      <c r="Z112" s="108"/>
      <c r="AA112" s="108">
        <v>0</v>
      </c>
      <c r="AB112" s="98" t="s">
        <v>3491</v>
      </c>
      <c r="AC112" s="168">
        <v>44991</v>
      </c>
      <c r="AD112" s="259" t="s">
        <v>199</v>
      </c>
      <c r="AE112" s="102"/>
      <c r="AF112" s="114" t="s">
        <v>390</v>
      </c>
      <c r="AG112" s="114" t="s">
        <v>226</v>
      </c>
    </row>
    <row r="113" spans="1:33">
      <c r="A113" s="103"/>
      <c r="B113" s="103"/>
      <c r="C113" s="99" t="s">
        <v>30</v>
      </c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3"/>
      <c r="O113" s="102"/>
      <c r="P113" s="102"/>
      <c r="Q113" s="107">
        <f>SUM(Q110:Q112)</f>
        <v>2500000</v>
      </c>
      <c r="R113" s="102"/>
      <c r="S113" s="102"/>
      <c r="T113" s="102"/>
      <c r="U113" s="102"/>
      <c r="V113" s="102"/>
      <c r="W113" s="102"/>
      <c r="X113" s="102"/>
      <c r="Y113" s="102"/>
      <c r="Z113" s="102"/>
      <c r="AA113" s="107">
        <f>SUM(AA110:AA112)</f>
        <v>900000</v>
      </c>
      <c r="AB113" s="102"/>
      <c r="AC113" s="103"/>
      <c r="AD113" s="103"/>
      <c r="AE113" s="102"/>
      <c r="AF113" s="102"/>
      <c r="AG113" s="102"/>
    </row>
    <row r="114" spans="1:33">
      <c r="A114" s="116">
        <v>1</v>
      </c>
      <c r="B114" s="174">
        <v>1</v>
      </c>
      <c r="C114" s="115">
        <v>44986</v>
      </c>
      <c r="D114" s="115">
        <v>44987</v>
      </c>
      <c r="E114" s="102" t="s">
        <v>205</v>
      </c>
      <c r="F114" s="102" t="s">
        <v>29</v>
      </c>
      <c r="G114" s="102" t="s">
        <v>215</v>
      </c>
      <c r="H114" s="140" t="s">
        <v>3203</v>
      </c>
      <c r="I114" s="158" t="s">
        <v>3202</v>
      </c>
      <c r="J114" s="102" t="s">
        <v>3204</v>
      </c>
      <c r="K114" s="102" t="s">
        <v>223</v>
      </c>
      <c r="L114" s="102" t="s">
        <v>3205</v>
      </c>
      <c r="M114" s="102" t="s">
        <v>224</v>
      </c>
      <c r="N114" s="103">
        <v>50</v>
      </c>
      <c r="O114" s="102" t="s">
        <v>225</v>
      </c>
      <c r="P114" s="114" t="s">
        <v>1311</v>
      </c>
      <c r="Q114" s="141">
        <v>550000</v>
      </c>
      <c r="R114" s="141"/>
      <c r="S114" s="141"/>
      <c r="T114" s="141"/>
      <c r="U114" s="141"/>
      <c r="V114" s="141"/>
      <c r="W114" s="141"/>
      <c r="X114" s="141"/>
      <c r="Y114" s="141"/>
      <c r="Z114" s="141"/>
      <c r="AA114" s="141">
        <v>175000</v>
      </c>
      <c r="AB114" s="98" t="s">
        <v>3537</v>
      </c>
      <c r="AC114" s="168">
        <v>45002</v>
      </c>
      <c r="AD114" s="259" t="s">
        <v>199</v>
      </c>
      <c r="AE114" s="102"/>
      <c r="AF114" s="114" t="s">
        <v>390</v>
      </c>
      <c r="AG114" s="114" t="s">
        <v>218</v>
      </c>
    </row>
    <row r="115" spans="1:33">
      <c r="A115" s="103"/>
      <c r="B115" s="103"/>
      <c r="C115" s="99" t="s">
        <v>30</v>
      </c>
      <c r="D115" s="102"/>
      <c r="E115" s="102"/>
      <c r="F115" s="102"/>
      <c r="G115" s="102"/>
      <c r="H115" s="109"/>
      <c r="I115" s="102"/>
      <c r="J115" s="102"/>
      <c r="K115" s="102"/>
      <c r="L115" s="102"/>
      <c r="M115" s="102"/>
      <c r="N115" s="103"/>
      <c r="O115" s="102"/>
      <c r="P115" s="102"/>
      <c r="Q115" s="107">
        <f>SUM(Q114)</f>
        <v>550000</v>
      </c>
      <c r="R115" s="102"/>
      <c r="S115" s="102"/>
      <c r="T115" s="102"/>
      <c r="U115" s="102"/>
      <c r="V115" s="102"/>
      <c r="W115" s="102"/>
      <c r="X115" s="102"/>
      <c r="Y115" s="102"/>
      <c r="Z115" s="102"/>
      <c r="AA115" s="107">
        <f>SUM(AA114)</f>
        <v>175000</v>
      </c>
      <c r="AB115" s="102"/>
      <c r="AC115" s="103"/>
      <c r="AD115" s="103"/>
      <c r="AE115" s="102"/>
      <c r="AF115" s="102"/>
      <c r="AG115" s="102"/>
    </row>
    <row r="116" spans="1:33">
      <c r="A116" s="103">
        <f>A114+1</f>
        <v>2</v>
      </c>
      <c r="B116" s="103">
        <v>1</v>
      </c>
      <c r="C116" s="115">
        <v>44988</v>
      </c>
      <c r="D116" s="115">
        <v>44991</v>
      </c>
      <c r="E116" s="102" t="s">
        <v>205</v>
      </c>
      <c r="F116" s="102" t="s">
        <v>31</v>
      </c>
      <c r="G116" s="102" t="s">
        <v>215</v>
      </c>
      <c r="H116" s="109" t="s">
        <v>3543</v>
      </c>
      <c r="I116" s="305" t="s">
        <v>4202</v>
      </c>
      <c r="J116" s="102" t="s">
        <v>3527</v>
      </c>
      <c r="K116" s="102" t="s">
        <v>206</v>
      </c>
      <c r="L116" s="102" t="s">
        <v>869</v>
      </c>
      <c r="M116" s="114" t="s">
        <v>870</v>
      </c>
      <c r="N116" s="103">
        <v>120</v>
      </c>
      <c r="O116" s="102" t="s">
        <v>225</v>
      </c>
      <c r="P116" s="114" t="s">
        <v>887</v>
      </c>
      <c r="Q116" s="141">
        <v>850000</v>
      </c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>
        <v>500000</v>
      </c>
      <c r="AB116" s="98" t="s">
        <v>3603</v>
      </c>
      <c r="AC116" s="168">
        <v>45002</v>
      </c>
      <c r="AD116" s="259" t="s">
        <v>199</v>
      </c>
      <c r="AE116" s="102"/>
      <c r="AF116" s="114" t="s">
        <v>390</v>
      </c>
      <c r="AG116" s="114" t="s">
        <v>226</v>
      </c>
    </row>
    <row r="117" spans="1:33">
      <c r="A117" s="103">
        <f>A116+1</f>
        <v>3</v>
      </c>
      <c r="B117" s="103">
        <v>2</v>
      </c>
      <c r="C117" s="115">
        <v>44988</v>
      </c>
      <c r="D117" s="115">
        <v>44991</v>
      </c>
      <c r="E117" s="102" t="s">
        <v>205</v>
      </c>
      <c r="F117" s="102" t="s">
        <v>31</v>
      </c>
      <c r="G117" s="102" t="s">
        <v>215</v>
      </c>
      <c r="H117" s="109" t="s">
        <v>3545</v>
      </c>
      <c r="I117" s="305" t="s">
        <v>4203</v>
      </c>
      <c r="J117" s="102" t="s">
        <v>3527</v>
      </c>
      <c r="K117" s="102" t="s">
        <v>206</v>
      </c>
      <c r="L117" s="102" t="s">
        <v>869</v>
      </c>
      <c r="M117" s="114" t="s">
        <v>3549</v>
      </c>
      <c r="N117" s="103">
        <v>140</v>
      </c>
      <c r="O117" s="102" t="s">
        <v>225</v>
      </c>
      <c r="P117" s="114" t="s">
        <v>887</v>
      </c>
      <c r="Q117" s="141">
        <v>850000</v>
      </c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>
        <v>450000</v>
      </c>
      <c r="AB117" s="98" t="s">
        <v>3603</v>
      </c>
      <c r="AC117" s="168">
        <v>45002</v>
      </c>
      <c r="AD117" s="259" t="s">
        <v>199</v>
      </c>
      <c r="AE117" s="102"/>
      <c r="AF117" s="114" t="s">
        <v>390</v>
      </c>
      <c r="AG117" s="114" t="s">
        <v>226</v>
      </c>
    </row>
    <row r="118" spans="1:33">
      <c r="A118" s="103">
        <f t="shared" ref="A118:A120" si="22">A117+1</f>
        <v>4</v>
      </c>
      <c r="B118" s="103">
        <v>3</v>
      </c>
      <c r="C118" s="115">
        <v>44988</v>
      </c>
      <c r="D118" s="115">
        <v>44991</v>
      </c>
      <c r="E118" s="102" t="s">
        <v>205</v>
      </c>
      <c r="F118" s="102" t="s">
        <v>31</v>
      </c>
      <c r="G118" s="102" t="s">
        <v>215</v>
      </c>
      <c r="H118" s="109" t="s">
        <v>3546</v>
      </c>
      <c r="I118" s="305" t="s">
        <v>4204</v>
      </c>
      <c r="J118" s="102" t="s">
        <v>3527</v>
      </c>
      <c r="K118" s="102" t="s">
        <v>206</v>
      </c>
      <c r="L118" s="102" t="s">
        <v>869</v>
      </c>
      <c r="M118" s="114" t="s">
        <v>255</v>
      </c>
      <c r="N118" s="144">
        <v>209</v>
      </c>
      <c r="O118" s="102" t="s">
        <v>225</v>
      </c>
      <c r="P118" s="114" t="s">
        <v>887</v>
      </c>
      <c r="Q118" s="141">
        <v>850000</v>
      </c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>
        <v>375000</v>
      </c>
      <c r="AB118" s="98" t="s">
        <v>3603</v>
      </c>
      <c r="AC118" s="168">
        <v>45002</v>
      </c>
      <c r="AD118" s="259" t="s">
        <v>199</v>
      </c>
      <c r="AE118" s="102"/>
      <c r="AF118" s="114" t="s">
        <v>390</v>
      </c>
      <c r="AG118" s="114" t="s">
        <v>226</v>
      </c>
    </row>
    <row r="119" spans="1:33">
      <c r="A119" s="103">
        <f t="shared" si="22"/>
        <v>5</v>
      </c>
      <c r="B119" s="103">
        <v>4</v>
      </c>
      <c r="C119" s="115">
        <v>44988</v>
      </c>
      <c r="D119" s="115">
        <v>44991</v>
      </c>
      <c r="E119" s="102" t="s">
        <v>205</v>
      </c>
      <c r="F119" s="102" t="s">
        <v>31</v>
      </c>
      <c r="G119" s="102" t="s">
        <v>215</v>
      </c>
      <c r="H119" s="109" t="s">
        <v>3547</v>
      </c>
      <c r="I119" s="305" t="s">
        <v>4205</v>
      </c>
      <c r="J119" s="102" t="s">
        <v>3527</v>
      </c>
      <c r="K119" s="102" t="s">
        <v>206</v>
      </c>
      <c r="L119" s="102" t="s">
        <v>869</v>
      </c>
      <c r="M119" s="114" t="s">
        <v>255</v>
      </c>
      <c r="N119" s="144">
        <v>209</v>
      </c>
      <c r="O119" s="102" t="s">
        <v>225</v>
      </c>
      <c r="P119" s="114" t="s">
        <v>887</v>
      </c>
      <c r="Q119" s="141">
        <v>850000</v>
      </c>
      <c r="R119" s="141"/>
      <c r="S119" s="141"/>
      <c r="T119" s="141"/>
      <c r="U119" s="141"/>
      <c r="V119" s="141"/>
      <c r="W119" s="141"/>
      <c r="X119" s="141"/>
      <c r="Y119" s="141"/>
      <c r="Z119" s="141"/>
      <c r="AA119" s="141">
        <v>375000</v>
      </c>
      <c r="AB119" s="98" t="s">
        <v>3603</v>
      </c>
      <c r="AC119" s="168">
        <v>45002</v>
      </c>
      <c r="AD119" s="259" t="s">
        <v>199</v>
      </c>
      <c r="AE119" s="102"/>
      <c r="AF119" s="114" t="s">
        <v>390</v>
      </c>
      <c r="AG119" s="114" t="s">
        <v>226</v>
      </c>
    </row>
    <row r="120" spans="1:33">
      <c r="A120" s="103">
        <f t="shared" si="22"/>
        <v>6</v>
      </c>
      <c r="B120" s="103">
        <v>5</v>
      </c>
      <c r="C120" s="115">
        <v>44988</v>
      </c>
      <c r="D120" s="115">
        <v>44991</v>
      </c>
      <c r="E120" s="102" t="s">
        <v>205</v>
      </c>
      <c r="F120" s="102" t="s">
        <v>31</v>
      </c>
      <c r="G120" s="102" t="s">
        <v>215</v>
      </c>
      <c r="H120" s="109" t="s">
        <v>3548</v>
      </c>
      <c r="I120" s="305" t="s">
        <v>4206</v>
      </c>
      <c r="J120" s="102" t="s">
        <v>3527</v>
      </c>
      <c r="K120" s="102" t="s">
        <v>206</v>
      </c>
      <c r="L120" s="102" t="s">
        <v>869</v>
      </c>
      <c r="M120" s="114" t="s">
        <v>255</v>
      </c>
      <c r="N120" s="144">
        <v>209</v>
      </c>
      <c r="O120" s="102" t="s">
        <v>225</v>
      </c>
      <c r="P120" s="114" t="s">
        <v>887</v>
      </c>
      <c r="Q120" s="141">
        <v>850000</v>
      </c>
      <c r="R120" s="141"/>
      <c r="S120" s="141"/>
      <c r="T120" s="141"/>
      <c r="U120" s="141"/>
      <c r="V120" s="141"/>
      <c r="W120" s="141"/>
      <c r="X120" s="141"/>
      <c r="Y120" s="141"/>
      <c r="Z120" s="141"/>
      <c r="AA120" s="141">
        <v>375000</v>
      </c>
      <c r="AB120" s="98" t="s">
        <v>3603</v>
      </c>
      <c r="AC120" s="168">
        <v>45002</v>
      </c>
      <c r="AD120" s="259" t="s">
        <v>199</v>
      </c>
      <c r="AE120" s="102"/>
      <c r="AF120" s="114" t="s">
        <v>390</v>
      </c>
      <c r="AG120" s="114" t="s">
        <v>226</v>
      </c>
    </row>
    <row r="121" spans="1:33">
      <c r="A121" s="103"/>
      <c r="B121" s="103"/>
      <c r="C121" s="99" t="s">
        <v>30</v>
      </c>
      <c r="D121" s="102"/>
      <c r="E121" s="102"/>
      <c r="F121" s="102"/>
      <c r="G121" s="102"/>
      <c r="H121" s="109"/>
      <c r="I121" s="102"/>
      <c r="J121" s="102"/>
      <c r="K121" s="102"/>
      <c r="L121" s="102"/>
      <c r="M121" s="102"/>
      <c r="N121" s="103"/>
      <c r="O121" s="102"/>
      <c r="P121" s="102"/>
      <c r="Q121" s="107">
        <f>SUM(Q116:Q120)</f>
        <v>4250000</v>
      </c>
      <c r="R121" s="102"/>
      <c r="S121" s="102"/>
      <c r="T121" s="102"/>
      <c r="U121" s="102"/>
      <c r="V121" s="102"/>
      <c r="W121" s="102"/>
      <c r="X121" s="102"/>
      <c r="Y121" s="102"/>
      <c r="Z121" s="102"/>
      <c r="AA121" s="107">
        <f>SUM(AA116:AA120)</f>
        <v>2075000</v>
      </c>
      <c r="AB121" s="102"/>
      <c r="AC121" s="103"/>
      <c r="AD121" s="103"/>
      <c r="AE121" s="102"/>
      <c r="AF121" s="102"/>
      <c r="AG121" s="102"/>
    </row>
    <row r="122" spans="1:33">
      <c r="A122" s="103">
        <f>A120+1</f>
        <v>7</v>
      </c>
      <c r="B122" s="103">
        <v>1</v>
      </c>
      <c r="C122" s="115">
        <v>44991</v>
      </c>
      <c r="D122" s="115">
        <v>44991</v>
      </c>
      <c r="E122" s="102" t="s">
        <v>205</v>
      </c>
      <c r="F122" s="102" t="s">
        <v>31</v>
      </c>
      <c r="G122" s="102" t="s">
        <v>215</v>
      </c>
      <c r="H122" s="109" t="s">
        <v>3544</v>
      </c>
      <c r="I122" s="305" t="s">
        <v>4207</v>
      </c>
      <c r="J122" s="102" t="s">
        <v>3527</v>
      </c>
      <c r="K122" s="102" t="s">
        <v>206</v>
      </c>
      <c r="L122" s="102" t="s">
        <v>869</v>
      </c>
      <c r="M122" s="114" t="s">
        <v>3666</v>
      </c>
      <c r="N122" s="103">
        <v>124</v>
      </c>
      <c r="O122" s="102" t="s">
        <v>225</v>
      </c>
      <c r="P122" s="114" t="s">
        <v>887</v>
      </c>
      <c r="Q122" s="141">
        <v>900000</v>
      </c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>
        <v>425000</v>
      </c>
      <c r="AB122" s="98" t="s">
        <v>3667</v>
      </c>
      <c r="AC122" s="168">
        <v>45002</v>
      </c>
      <c r="AD122" s="259" t="s">
        <v>199</v>
      </c>
      <c r="AE122" s="102"/>
      <c r="AF122" s="114" t="s">
        <v>390</v>
      </c>
      <c r="AG122" s="114" t="s">
        <v>226</v>
      </c>
    </row>
    <row r="123" spans="1:33">
      <c r="A123" s="103">
        <f t="shared" ref="A123:A126" si="23">A122+1</f>
        <v>8</v>
      </c>
      <c r="B123" s="103">
        <v>2</v>
      </c>
      <c r="C123" s="115">
        <v>44991</v>
      </c>
      <c r="D123" s="115">
        <v>44991</v>
      </c>
      <c r="E123" s="102" t="s">
        <v>205</v>
      </c>
      <c r="F123" s="102" t="s">
        <v>31</v>
      </c>
      <c r="G123" s="102" t="s">
        <v>215</v>
      </c>
      <c r="H123" s="109" t="s">
        <v>3526</v>
      </c>
      <c r="I123" s="305" t="s">
        <v>4208</v>
      </c>
      <c r="J123" s="102" t="s">
        <v>3527</v>
      </c>
      <c r="K123" s="102" t="s">
        <v>206</v>
      </c>
      <c r="L123" s="102" t="s">
        <v>1566</v>
      </c>
      <c r="M123" s="114" t="s">
        <v>3668</v>
      </c>
      <c r="N123" s="103">
        <v>95</v>
      </c>
      <c r="O123" s="102" t="s">
        <v>225</v>
      </c>
      <c r="P123" s="102" t="s">
        <v>887</v>
      </c>
      <c r="Q123" s="141">
        <v>750000</v>
      </c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>
        <v>425000</v>
      </c>
      <c r="AB123" s="98" t="s">
        <v>3667</v>
      </c>
      <c r="AC123" s="168">
        <v>45002</v>
      </c>
      <c r="AD123" s="259" t="s">
        <v>199</v>
      </c>
      <c r="AE123" s="102"/>
      <c r="AF123" s="114" t="s">
        <v>390</v>
      </c>
      <c r="AG123" s="114" t="s">
        <v>226</v>
      </c>
    </row>
    <row r="124" spans="1:33">
      <c r="A124" s="103">
        <f t="shared" si="23"/>
        <v>9</v>
      </c>
      <c r="B124" s="103">
        <v>3</v>
      </c>
      <c r="C124" s="115">
        <v>44991</v>
      </c>
      <c r="D124" s="115">
        <v>44991</v>
      </c>
      <c r="E124" s="102" t="s">
        <v>205</v>
      </c>
      <c r="F124" s="102" t="s">
        <v>31</v>
      </c>
      <c r="G124" s="114" t="s">
        <v>215</v>
      </c>
      <c r="H124" s="140" t="s">
        <v>2015</v>
      </c>
      <c r="I124" s="158" t="s">
        <v>2014</v>
      </c>
      <c r="J124" s="114" t="s">
        <v>2016</v>
      </c>
      <c r="K124" s="114" t="s">
        <v>216</v>
      </c>
      <c r="L124" s="104" t="s">
        <v>224</v>
      </c>
      <c r="M124" s="104" t="s">
        <v>255</v>
      </c>
      <c r="N124" s="144">
        <v>209</v>
      </c>
      <c r="O124" s="104" t="s">
        <v>225</v>
      </c>
      <c r="P124" s="114" t="s">
        <v>3671</v>
      </c>
      <c r="Q124" s="141">
        <v>850000</v>
      </c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>
        <v>300000</v>
      </c>
      <c r="AB124" s="98" t="s">
        <v>3667</v>
      </c>
      <c r="AC124" s="168">
        <v>45002</v>
      </c>
      <c r="AD124" s="259" t="s">
        <v>199</v>
      </c>
      <c r="AE124" s="102"/>
      <c r="AF124" s="114" t="s">
        <v>390</v>
      </c>
      <c r="AG124" s="114" t="s">
        <v>226</v>
      </c>
    </row>
    <row r="125" spans="1:33">
      <c r="A125" s="103">
        <f t="shared" si="23"/>
        <v>10</v>
      </c>
      <c r="B125" s="103">
        <v>4</v>
      </c>
      <c r="C125" s="115">
        <v>44991</v>
      </c>
      <c r="D125" s="115">
        <v>44991</v>
      </c>
      <c r="E125" s="102" t="s">
        <v>205</v>
      </c>
      <c r="F125" s="102" t="s">
        <v>31</v>
      </c>
      <c r="G125" s="114" t="s">
        <v>215</v>
      </c>
      <c r="H125" s="140" t="s">
        <v>1504</v>
      </c>
      <c r="I125" s="158" t="s">
        <v>1505</v>
      </c>
      <c r="J125" s="114" t="s">
        <v>2016</v>
      </c>
      <c r="K125" s="114" t="s">
        <v>216</v>
      </c>
      <c r="L125" s="104" t="s">
        <v>255</v>
      </c>
      <c r="M125" s="104" t="s">
        <v>255</v>
      </c>
      <c r="N125" s="103">
        <v>45</v>
      </c>
      <c r="O125" s="114" t="s">
        <v>225</v>
      </c>
      <c r="P125" s="114" t="s">
        <v>3671</v>
      </c>
      <c r="Q125" s="108">
        <v>800000</v>
      </c>
      <c r="R125" s="108"/>
      <c r="S125" s="108"/>
      <c r="T125" s="108"/>
      <c r="U125" s="108"/>
      <c r="V125" s="108"/>
      <c r="W125" s="108"/>
      <c r="X125" s="108"/>
      <c r="Y125" s="108"/>
      <c r="Z125" s="108"/>
      <c r="AA125" s="108">
        <v>600000</v>
      </c>
      <c r="AB125" s="98" t="s">
        <v>3667</v>
      </c>
      <c r="AC125" s="168">
        <v>45002</v>
      </c>
      <c r="AD125" s="259" t="s">
        <v>199</v>
      </c>
      <c r="AE125" s="102"/>
      <c r="AF125" s="114" t="s">
        <v>390</v>
      </c>
      <c r="AG125" s="114" t="s">
        <v>218</v>
      </c>
    </row>
    <row r="126" spans="1:33">
      <c r="A126" s="103">
        <f t="shared" si="23"/>
        <v>11</v>
      </c>
      <c r="B126" s="103">
        <v>5</v>
      </c>
      <c r="C126" s="115">
        <v>44991</v>
      </c>
      <c r="D126" s="115">
        <v>44991</v>
      </c>
      <c r="E126" s="102" t="s">
        <v>205</v>
      </c>
      <c r="F126" s="102" t="s">
        <v>29</v>
      </c>
      <c r="G126" s="114" t="s">
        <v>215</v>
      </c>
      <c r="H126" s="140" t="s">
        <v>3670</v>
      </c>
      <c r="I126" s="158" t="s">
        <v>3669</v>
      </c>
      <c r="J126" s="114" t="s">
        <v>2016</v>
      </c>
      <c r="K126" s="114" t="s">
        <v>216</v>
      </c>
      <c r="L126" s="104" t="s">
        <v>255</v>
      </c>
      <c r="M126" s="104" t="s">
        <v>224</v>
      </c>
      <c r="N126" s="144">
        <v>209</v>
      </c>
      <c r="O126" s="104" t="s">
        <v>225</v>
      </c>
      <c r="P126" s="114" t="s">
        <v>3671</v>
      </c>
      <c r="Q126" s="141">
        <v>850000</v>
      </c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>
        <v>0</v>
      </c>
      <c r="AB126" s="98" t="s">
        <v>3667</v>
      </c>
      <c r="AC126" s="168">
        <v>45002</v>
      </c>
      <c r="AD126" s="259" t="s">
        <v>199</v>
      </c>
      <c r="AE126" s="102"/>
      <c r="AF126" s="114" t="s">
        <v>390</v>
      </c>
      <c r="AG126" s="114" t="s">
        <v>226</v>
      </c>
    </row>
    <row r="127" spans="1:33">
      <c r="A127" s="103"/>
      <c r="B127" s="103"/>
      <c r="C127" s="99" t="s">
        <v>30</v>
      </c>
      <c r="D127" s="102"/>
      <c r="E127" s="102"/>
      <c r="F127" s="102"/>
      <c r="G127" s="102"/>
      <c r="H127" s="109"/>
      <c r="I127" s="102"/>
      <c r="J127" s="102"/>
      <c r="K127" s="102"/>
      <c r="L127" s="102"/>
      <c r="M127" s="102"/>
      <c r="N127" s="103"/>
      <c r="O127" s="102"/>
      <c r="P127" s="102"/>
      <c r="Q127" s="107">
        <f>SUM(Q122:Q126)</f>
        <v>4150000</v>
      </c>
      <c r="R127" s="102"/>
      <c r="S127" s="102"/>
      <c r="T127" s="102"/>
      <c r="U127" s="102"/>
      <c r="V127" s="102"/>
      <c r="W127" s="102"/>
      <c r="X127" s="102"/>
      <c r="Y127" s="102"/>
      <c r="Z127" s="102"/>
      <c r="AA127" s="107">
        <f>SUM(AA122:AA126)</f>
        <v>1750000</v>
      </c>
      <c r="AB127" s="102"/>
      <c r="AC127" s="103"/>
      <c r="AD127" s="103"/>
      <c r="AE127" s="102"/>
      <c r="AF127" s="102"/>
      <c r="AG127" s="102"/>
    </row>
    <row r="128" spans="1:33">
      <c r="A128" s="103">
        <f>A126+1</f>
        <v>12</v>
      </c>
      <c r="B128" s="103">
        <v>1</v>
      </c>
      <c r="C128" s="115">
        <v>44991</v>
      </c>
      <c r="D128" s="115">
        <v>44991</v>
      </c>
      <c r="E128" s="102" t="s">
        <v>205</v>
      </c>
      <c r="F128" s="102" t="s">
        <v>31</v>
      </c>
      <c r="G128" s="114" t="s">
        <v>215</v>
      </c>
      <c r="H128" s="140" t="s">
        <v>815</v>
      </c>
      <c r="I128" s="158" t="s">
        <v>3678</v>
      </c>
      <c r="J128" s="114" t="s">
        <v>1004</v>
      </c>
      <c r="K128" s="114" t="s">
        <v>223</v>
      </c>
      <c r="L128" s="102" t="s">
        <v>224</v>
      </c>
      <c r="M128" s="102" t="s">
        <v>332</v>
      </c>
      <c r="N128" s="103">
        <v>118</v>
      </c>
      <c r="O128" s="104" t="s">
        <v>225</v>
      </c>
      <c r="P128" s="114" t="s">
        <v>3681</v>
      </c>
      <c r="Q128" s="108">
        <v>800000</v>
      </c>
      <c r="R128" s="108"/>
      <c r="S128" s="108"/>
      <c r="T128" s="108"/>
      <c r="U128" s="108"/>
      <c r="V128" s="108"/>
      <c r="W128" s="108"/>
      <c r="X128" s="108"/>
      <c r="Y128" s="108"/>
      <c r="Z128" s="108"/>
      <c r="AA128" s="108">
        <f>450000+50000</f>
        <v>500000</v>
      </c>
      <c r="AB128" s="98" t="s">
        <v>3682</v>
      </c>
      <c r="AC128" s="168">
        <v>45002</v>
      </c>
      <c r="AD128" s="259" t="s">
        <v>199</v>
      </c>
      <c r="AE128" s="102"/>
      <c r="AF128" s="114" t="s">
        <v>390</v>
      </c>
      <c r="AG128" s="114" t="s">
        <v>226</v>
      </c>
    </row>
    <row r="129" spans="1:33">
      <c r="A129" s="103">
        <f t="shared" ref="A129" si="24">A128+1</f>
        <v>13</v>
      </c>
      <c r="B129" s="103">
        <v>2</v>
      </c>
      <c r="C129" s="115">
        <v>44991</v>
      </c>
      <c r="D129" s="115">
        <v>44991</v>
      </c>
      <c r="E129" s="102" t="s">
        <v>205</v>
      </c>
      <c r="F129" s="102" t="s">
        <v>29</v>
      </c>
      <c r="G129" s="114" t="s">
        <v>215</v>
      </c>
      <c r="H129" s="140" t="s">
        <v>3680</v>
      </c>
      <c r="I129" s="158" t="s">
        <v>3679</v>
      </c>
      <c r="J129" s="114" t="s">
        <v>1004</v>
      </c>
      <c r="K129" s="114" t="s">
        <v>223</v>
      </c>
      <c r="L129" s="102" t="s">
        <v>332</v>
      </c>
      <c r="M129" s="102" t="s">
        <v>224</v>
      </c>
      <c r="N129" s="103">
        <v>118</v>
      </c>
      <c r="O129" s="104" t="s">
        <v>225</v>
      </c>
      <c r="P129" s="114" t="s">
        <v>3681</v>
      </c>
      <c r="Q129" s="108">
        <v>800000</v>
      </c>
      <c r="R129" s="108"/>
      <c r="S129" s="108"/>
      <c r="T129" s="108"/>
      <c r="U129" s="108"/>
      <c r="V129" s="108"/>
      <c r="W129" s="108"/>
      <c r="X129" s="108"/>
      <c r="Y129" s="108"/>
      <c r="Z129" s="108"/>
      <c r="AA129" s="108">
        <v>0</v>
      </c>
      <c r="AB129" s="98" t="s">
        <v>3682</v>
      </c>
      <c r="AC129" s="168">
        <v>45002</v>
      </c>
      <c r="AD129" s="259" t="s">
        <v>199</v>
      </c>
      <c r="AE129" s="102"/>
      <c r="AF129" s="114" t="s">
        <v>390</v>
      </c>
      <c r="AG129" s="114" t="s">
        <v>226</v>
      </c>
    </row>
    <row r="130" spans="1:33">
      <c r="A130" s="103"/>
      <c r="B130" s="103"/>
      <c r="C130" s="99" t="s">
        <v>30</v>
      </c>
      <c r="D130" s="102"/>
      <c r="E130" s="102"/>
      <c r="F130" s="102"/>
      <c r="G130" s="102"/>
      <c r="H130" s="109"/>
      <c r="I130" s="102"/>
      <c r="J130" s="102"/>
      <c r="K130" s="102"/>
      <c r="L130" s="102"/>
      <c r="M130" s="102"/>
      <c r="N130" s="103"/>
      <c r="O130" s="102"/>
      <c r="P130" s="102"/>
      <c r="Q130" s="117">
        <f>SUM(Q128:Q129)</f>
        <v>1600000</v>
      </c>
      <c r="R130" s="102"/>
      <c r="S130" s="102"/>
      <c r="T130" s="102"/>
      <c r="U130" s="102"/>
      <c r="V130" s="102"/>
      <c r="W130" s="102"/>
      <c r="X130" s="102"/>
      <c r="Y130" s="102"/>
      <c r="Z130" s="102"/>
      <c r="AA130" s="117">
        <f>SUM(AA128:AA129)</f>
        <v>500000</v>
      </c>
      <c r="AB130" s="102"/>
      <c r="AC130" s="103"/>
      <c r="AD130" s="103"/>
      <c r="AE130" s="102"/>
      <c r="AF130" s="102"/>
      <c r="AG130" s="102"/>
    </row>
    <row r="131" spans="1:33">
      <c r="A131" s="103">
        <f>A129+1</f>
        <v>14</v>
      </c>
      <c r="B131" s="103">
        <v>1</v>
      </c>
      <c r="C131" s="115">
        <v>44993</v>
      </c>
      <c r="D131" s="115">
        <v>44993</v>
      </c>
      <c r="E131" s="102" t="s">
        <v>205</v>
      </c>
      <c r="F131" s="102" t="s">
        <v>31</v>
      </c>
      <c r="G131" s="140" t="s">
        <v>212</v>
      </c>
      <c r="H131" s="109" t="s">
        <v>3786</v>
      </c>
      <c r="I131" s="159" t="s">
        <v>3787</v>
      </c>
      <c r="J131" s="114" t="s">
        <v>3796</v>
      </c>
      <c r="K131" s="114" t="s">
        <v>223</v>
      </c>
      <c r="L131" s="104" t="s">
        <v>224</v>
      </c>
      <c r="M131" s="140" t="s">
        <v>818</v>
      </c>
      <c r="N131" s="142">
        <v>124</v>
      </c>
      <c r="O131" s="104" t="s">
        <v>225</v>
      </c>
      <c r="P131" s="104" t="s">
        <v>819</v>
      </c>
      <c r="Q131" s="108">
        <v>1000000</v>
      </c>
      <c r="R131" s="109"/>
      <c r="S131" s="109"/>
      <c r="T131" s="109"/>
      <c r="U131" s="109"/>
      <c r="V131" s="109"/>
      <c r="W131" s="109"/>
      <c r="X131" s="109"/>
      <c r="Y131" s="109"/>
      <c r="Z131" s="109"/>
      <c r="AA131" s="108">
        <v>550000</v>
      </c>
      <c r="AB131" s="98" t="s">
        <v>3788</v>
      </c>
      <c r="AC131" s="168">
        <v>45002</v>
      </c>
      <c r="AD131" s="259" t="s">
        <v>199</v>
      </c>
      <c r="AE131" s="102"/>
      <c r="AF131" s="114" t="s">
        <v>390</v>
      </c>
      <c r="AG131" s="114" t="s">
        <v>226</v>
      </c>
    </row>
    <row r="132" spans="1:33">
      <c r="A132" s="103">
        <f t="shared" ref="A132:A134" si="25">A131+1</f>
        <v>15</v>
      </c>
      <c r="B132" s="103">
        <v>2</v>
      </c>
      <c r="C132" s="115">
        <v>44993</v>
      </c>
      <c r="D132" s="115">
        <v>44993</v>
      </c>
      <c r="E132" s="102" t="s">
        <v>205</v>
      </c>
      <c r="F132" s="102" t="s">
        <v>29</v>
      </c>
      <c r="G132" s="140" t="s">
        <v>212</v>
      </c>
      <c r="H132" s="140" t="s">
        <v>3794</v>
      </c>
      <c r="I132" s="158" t="s">
        <v>3793</v>
      </c>
      <c r="J132" s="114" t="s">
        <v>3796</v>
      </c>
      <c r="K132" s="114" t="s">
        <v>223</v>
      </c>
      <c r="L132" s="140" t="s">
        <v>818</v>
      </c>
      <c r="M132" s="104" t="s">
        <v>224</v>
      </c>
      <c r="N132" s="142">
        <v>124</v>
      </c>
      <c r="O132" s="104" t="s">
        <v>225</v>
      </c>
      <c r="P132" s="104" t="s">
        <v>819</v>
      </c>
      <c r="Q132" s="108">
        <v>1000000</v>
      </c>
      <c r="R132" s="109"/>
      <c r="S132" s="109"/>
      <c r="T132" s="109"/>
      <c r="U132" s="109"/>
      <c r="V132" s="109"/>
      <c r="W132" s="109"/>
      <c r="X132" s="109"/>
      <c r="Y132" s="109"/>
      <c r="Z132" s="109"/>
      <c r="AA132" s="108">
        <v>0</v>
      </c>
      <c r="AB132" s="98" t="s">
        <v>3788</v>
      </c>
      <c r="AC132" s="168">
        <v>45002</v>
      </c>
      <c r="AD132" s="259" t="s">
        <v>199</v>
      </c>
      <c r="AE132" s="102"/>
      <c r="AF132" s="114" t="s">
        <v>390</v>
      </c>
      <c r="AG132" s="114" t="s">
        <v>226</v>
      </c>
    </row>
    <row r="133" spans="1:33">
      <c r="A133" s="103">
        <f t="shared" si="25"/>
        <v>16</v>
      </c>
      <c r="B133" s="103">
        <v>3</v>
      </c>
      <c r="C133" s="115">
        <v>44993</v>
      </c>
      <c r="D133" s="115">
        <v>44993</v>
      </c>
      <c r="E133" s="102" t="s">
        <v>205</v>
      </c>
      <c r="F133" s="102" t="s">
        <v>31</v>
      </c>
      <c r="G133" s="140" t="s">
        <v>215</v>
      </c>
      <c r="H133" s="109" t="s">
        <v>3789</v>
      </c>
      <c r="I133" s="159" t="s">
        <v>3790</v>
      </c>
      <c r="J133" s="114" t="s">
        <v>1506</v>
      </c>
      <c r="K133" s="114" t="s">
        <v>217</v>
      </c>
      <c r="L133" s="109" t="s">
        <v>224</v>
      </c>
      <c r="M133" s="109" t="s">
        <v>825</v>
      </c>
      <c r="N133" s="142">
        <v>61</v>
      </c>
      <c r="O133" s="109" t="s">
        <v>225</v>
      </c>
      <c r="P133" s="114" t="s">
        <v>331</v>
      </c>
      <c r="Q133" s="143">
        <v>650000</v>
      </c>
      <c r="R133" s="109"/>
      <c r="S133" s="109"/>
      <c r="T133" s="109"/>
      <c r="U133" s="109"/>
      <c r="V133" s="109"/>
      <c r="W133" s="109"/>
      <c r="X133" s="109"/>
      <c r="Y133" s="109"/>
      <c r="Z133" s="109"/>
      <c r="AA133" s="143">
        <v>500000</v>
      </c>
      <c r="AB133" s="98" t="s">
        <v>3788</v>
      </c>
      <c r="AC133" s="168">
        <v>45002</v>
      </c>
      <c r="AD133" s="259" t="s">
        <v>199</v>
      </c>
      <c r="AE133" s="102"/>
      <c r="AF133" s="114" t="s">
        <v>390</v>
      </c>
      <c r="AG133" s="114" t="s">
        <v>218</v>
      </c>
    </row>
    <row r="134" spans="1:33">
      <c r="A134" s="103">
        <f t="shared" si="25"/>
        <v>17</v>
      </c>
      <c r="B134" s="103">
        <v>4</v>
      </c>
      <c r="C134" s="115">
        <v>44993</v>
      </c>
      <c r="D134" s="115">
        <v>44993</v>
      </c>
      <c r="E134" s="102" t="s">
        <v>205</v>
      </c>
      <c r="F134" s="102" t="s">
        <v>29</v>
      </c>
      <c r="G134" s="140" t="s">
        <v>215</v>
      </c>
      <c r="H134" s="109" t="s">
        <v>3791</v>
      </c>
      <c r="I134" s="159" t="s">
        <v>3792</v>
      </c>
      <c r="J134" s="114" t="s">
        <v>1506</v>
      </c>
      <c r="K134" s="114" t="s">
        <v>217</v>
      </c>
      <c r="L134" s="109" t="s">
        <v>825</v>
      </c>
      <c r="M134" s="109" t="s">
        <v>224</v>
      </c>
      <c r="N134" s="142">
        <v>61</v>
      </c>
      <c r="O134" s="109" t="s">
        <v>225</v>
      </c>
      <c r="P134" s="114" t="s">
        <v>331</v>
      </c>
      <c r="Q134" s="143">
        <v>650000</v>
      </c>
      <c r="R134" s="109"/>
      <c r="S134" s="109"/>
      <c r="T134" s="109"/>
      <c r="U134" s="109"/>
      <c r="V134" s="109"/>
      <c r="W134" s="109"/>
      <c r="X134" s="109"/>
      <c r="Y134" s="109"/>
      <c r="Z134" s="109"/>
      <c r="AA134" s="143">
        <v>0</v>
      </c>
      <c r="AB134" s="98" t="s">
        <v>3788</v>
      </c>
      <c r="AC134" s="168">
        <v>45002</v>
      </c>
      <c r="AD134" s="259" t="s">
        <v>199</v>
      </c>
      <c r="AE134" s="102"/>
      <c r="AF134" s="114" t="s">
        <v>390</v>
      </c>
      <c r="AG134" s="114" t="s">
        <v>218</v>
      </c>
    </row>
    <row r="135" spans="1:33">
      <c r="A135" s="103"/>
      <c r="B135" s="103"/>
      <c r="C135" s="99" t="s">
        <v>30</v>
      </c>
      <c r="D135" s="102"/>
      <c r="E135" s="102"/>
      <c r="F135" s="102"/>
      <c r="G135" s="102"/>
      <c r="H135" s="109"/>
      <c r="I135" s="102"/>
      <c r="J135" s="102"/>
      <c r="K135" s="102"/>
      <c r="L135" s="102"/>
      <c r="M135" s="102"/>
      <c r="N135" s="103"/>
      <c r="O135" s="102"/>
      <c r="P135" s="102"/>
      <c r="Q135" s="117">
        <f>SUM(Q131:Q134)</f>
        <v>3300000</v>
      </c>
      <c r="R135" s="102"/>
      <c r="S135" s="102"/>
      <c r="T135" s="102"/>
      <c r="U135" s="102"/>
      <c r="V135" s="102"/>
      <c r="W135" s="102"/>
      <c r="X135" s="102"/>
      <c r="Y135" s="102"/>
      <c r="Z135" s="102"/>
      <c r="AA135" s="117">
        <f>SUM(AA131:AA134)</f>
        <v>1050000</v>
      </c>
      <c r="AB135" s="102"/>
      <c r="AC135" s="103"/>
      <c r="AD135" s="103"/>
      <c r="AE135" s="102"/>
      <c r="AF135" s="102"/>
      <c r="AG135" s="102"/>
    </row>
    <row r="136" spans="1:33">
      <c r="A136" s="103">
        <f>A134+1</f>
        <v>18</v>
      </c>
      <c r="B136" s="103">
        <v>1</v>
      </c>
      <c r="C136" s="115">
        <v>44993</v>
      </c>
      <c r="D136" s="115">
        <v>44994</v>
      </c>
      <c r="E136" s="102" t="s">
        <v>205</v>
      </c>
      <c r="F136" s="102" t="s">
        <v>31</v>
      </c>
      <c r="G136" s="140" t="s">
        <v>215</v>
      </c>
      <c r="H136" s="109" t="s">
        <v>3185</v>
      </c>
      <c r="I136" s="159" t="s">
        <v>3184</v>
      </c>
      <c r="J136" s="102" t="s">
        <v>3201</v>
      </c>
      <c r="K136" s="102" t="s">
        <v>223</v>
      </c>
      <c r="L136" s="104" t="s">
        <v>224</v>
      </c>
      <c r="M136" s="140" t="s">
        <v>818</v>
      </c>
      <c r="N136" s="142">
        <v>124</v>
      </c>
      <c r="O136" s="104" t="s">
        <v>225</v>
      </c>
      <c r="P136" s="104" t="s">
        <v>819</v>
      </c>
      <c r="Q136" s="108">
        <v>750000</v>
      </c>
      <c r="R136" s="109"/>
      <c r="S136" s="109"/>
      <c r="T136" s="109"/>
      <c r="U136" s="109"/>
      <c r="V136" s="109"/>
      <c r="W136" s="109"/>
      <c r="X136" s="109"/>
      <c r="Y136" s="109"/>
      <c r="Z136" s="109"/>
      <c r="AA136" s="108">
        <v>500000</v>
      </c>
      <c r="AB136" s="98" t="s">
        <v>3827</v>
      </c>
      <c r="AC136" s="168">
        <v>45002</v>
      </c>
      <c r="AD136" s="259" t="s">
        <v>199</v>
      </c>
      <c r="AE136" s="102"/>
      <c r="AF136" s="114" t="s">
        <v>390</v>
      </c>
      <c r="AG136" s="114" t="s">
        <v>226</v>
      </c>
    </row>
    <row r="137" spans="1:33">
      <c r="A137" s="103">
        <f t="shared" ref="A137" si="26">A136+1</f>
        <v>19</v>
      </c>
      <c r="B137" s="103">
        <v>2</v>
      </c>
      <c r="C137" s="115">
        <v>44993</v>
      </c>
      <c r="D137" s="115">
        <v>44994</v>
      </c>
      <c r="E137" s="102" t="s">
        <v>205</v>
      </c>
      <c r="F137" s="102" t="s">
        <v>29</v>
      </c>
      <c r="G137" s="140" t="s">
        <v>215</v>
      </c>
      <c r="H137" s="109" t="s">
        <v>1161</v>
      </c>
      <c r="I137" s="159" t="s">
        <v>1162</v>
      </c>
      <c r="J137" s="102" t="s">
        <v>3201</v>
      </c>
      <c r="K137" s="102" t="s">
        <v>223</v>
      </c>
      <c r="L137" s="140" t="s">
        <v>818</v>
      </c>
      <c r="M137" s="104" t="s">
        <v>224</v>
      </c>
      <c r="N137" s="142">
        <v>124</v>
      </c>
      <c r="O137" s="104" t="s">
        <v>225</v>
      </c>
      <c r="P137" s="104" t="s">
        <v>819</v>
      </c>
      <c r="Q137" s="108">
        <v>750000</v>
      </c>
      <c r="R137" s="109"/>
      <c r="S137" s="109"/>
      <c r="T137" s="109"/>
      <c r="U137" s="109"/>
      <c r="V137" s="109"/>
      <c r="W137" s="109"/>
      <c r="X137" s="109"/>
      <c r="Y137" s="109"/>
      <c r="Z137" s="109"/>
      <c r="AA137" s="108">
        <v>0</v>
      </c>
      <c r="AB137" s="98" t="s">
        <v>3827</v>
      </c>
      <c r="AC137" s="168">
        <v>45002</v>
      </c>
      <c r="AD137" s="259" t="s">
        <v>199</v>
      </c>
      <c r="AE137" s="102"/>
      <c r="AF137" s="114" t="s">
        <v>390</v>
      </c>
      <c r="AG137" s="114" t="s">
        <v>226</v>
      </c>
    </row>
    <row r="138" spans="1:33">
      <c r="A138" s="103"/>
      <c r="B138" s="103"/>
      <c r="C138" s="99" t="s">
        <v>30</v>
      </c>
      <c r="D138" s="102"/>
      <c r="E138" s="102"/>
      <c r="F138" s="102"/>
      <c r="G138" s="102"/>
      <c r="H138" s="109"/>
      <c r="I138" s="102"/>
      <c r="J138" s="102"/>
      <c r="K138" s="102"/>
      <c r="L138" s="102"/>
      <c r="M138" s="102"/>
      <c r="N138" s="103"/>
      <c r="O138" s="102"/>
      <c r="P138" s="102"/>
      <c r="Q138" s="117">
        <f>SUM(Q136:Q137)</f>
        <v>1500000</v>
      </c>
      <c r="R138" s="102"/>
      <c r="S138" s="102"/>
      <c r="T138" s="102"/>
      <c r="U138" s="102"/>
      <c r="V138" s="102"/>
      <c r="W138" s="102"/>
      <c r="X138" s="102"/>
      <c r="Y138" s="102"/>
      <c r="Z138" s="102"/>
      <c r="AA138" s="117">
        <f>SUM(AA136:AA137)</f>
        <v>500000</v>
      </c>
      <c r="AB138" s="102"/>
      <c r="AC138" s="103"/>
      <c r="AD138" s="103"/>
      <c r="AE138" s="102"/>
      <c r="AF138" s="102"/>
      <c r="AG138" s="102"/>
    </row>
    <row r="139" spans="1:33">
      <c r="A139" s="103">
        <f>A137+1</f>
        <v>20</v>
      </c>
      <c r="B139" s="103">
        <v>1</v>
      </c>
      <c r="C139" s="115">
        <v>44995</v>
      </c>
      <c r="D139" s="115">
        <v>44995</v>
      </c>
      <c r="E139" s="102" t="s">
        <v>205</v>
      </c>
      <c r="F139" s="102" t="s">
        <v>29</v>
      </c>
      <c r="G139" s="102" t="s">
        <v>215</v>
      </c>
      <c r="H139" s="140" t="s">
        <v>3780</v>
      </c>
      <c r="I139" s="158" t="s">
        <v>3779</v>
      </c>
      <c r="J139" s="102" t="s">
        <v>3781</v>
      </c>
      <c r="K139" s="102" t="s">
        <v>223</v>
      </c>
      <c r="L139" s="102" t="s">
        <v>224</v>
      </c>
      <c r="M139" s="102" t="s">
        <v>224</v>
      </c>
      <c r="N139" s="103">
        <v>45</v>
      </c>
      <c r="O139" s="102" t="s">
        <v>225</v>
      </c>
      <c r="P139" s="114" t="s">
        <v>982</v>
      </c>
      <c r="Q139" s="108">
        <v>350000</v>
      </c>
      <c r="R139" s="108"/>
      <c r="S139" s="108"/>
      <c r="T139" s="108"/>
      <c r="U139" s="108"/>
      <c r="V139" s="108"/>
      <c r="W139" s="108"/>
      <c r="X139" s="108"/>
      <c r="Y139" s="108"/>
      <c r="Z139" s="108"/>
      <c r="AA139" s="141">
        <v>100000</v>
      </c>
      <c r="AB139" s="98" t="s">
        <v>3899</v>
      </c>
      <c r="AC139" s="168">
        <v>45002</v>
      </c>
      <c r="AD139" s="259" t="s">
        <v>199</v>
      </c>
      <c r="AE139" s="102"/>
      <c r="AF139" s="114" t="s">
        <v>390</v>
      </c>
      <c r="AG139" s="114" t="s">
        <v>218</v>
      </c>
    </row>
    <row r="140" spans="1:33">
      <c r="A140" s="103"/>
      <c r="B140" s="103"/>
      <c r="C140" s="99" t="s">
        <v>30</v>
      </c>
      <c r="D140" s="102"/>
      <c r="E140" s="102"/>
      <c r="F140" s="102"/>
      <c r="G140" s="102"/>
      <c r="H140" s="109"/>
      <c r="I140" s="102"/>
      <c r="J140" s="102"/>
      <c r="K140" s="102"/>
      <c r="L140" s="102"/>
      <c r="M140" s="102"/>
      <c r="N140" s="103"/>
      <c r="O140" s="102"/>
      <c r="P140" s="102"/>
      <c r="Q140" s="117">
        <f>SUM(Q139)</f>
        <v>350000</v>
      </c>
      <c r="R140" s="102"/>
      <c r="S140" s="102"/>
      <c r="T140" s="102"/>
      <c r="U140" s="102"/>
      <c r="V140" s="102"/>
      <c r="W140" s="102"/>
      <c r="X140" s="102"/>
      <c r="Y140" s="102"/>
      <c r="Z140" s="102"/>
      <c r="AA140" s="117">
        <f>SUM(AA139)</f>
        <v>100000</v>
      </c>
      <c r="AB140" s="102"/>
      <c r="AC140" s="103"/>
      <c r="AD140" s="103"/>
      <c r="AE140" s="102"/>
      <c r="AF140" s="102"/>
      <c r="AG140" s="102"/>
    </row>
    <row r="141" spans="1:33">
      <c r="A141" s="103">
        <f>A139+1</f>
        <v>21</v>
      </c>
      <c r="B141" s="103">
        <v>1</v>
      </c>
      <c r="C141" s="115">
        <v>44995</v>
      </c>
      <c r="D141" s="115">
        <v>44995</v>
      </c>
      <c r="E141" s="102" t="s">
        <v>205</v>
      </c>
      <c r="F141" s="102" t="s">
        <v>31</v>
      </c>
      <c r="G141" s="140" t="s">
        <v>215</v>
      </c>
      <c r="H141" s="109" t="s">
        <v>3791</v>
      </c>
      <c r="I141" s="159" t="s">
        <v>3792</v>
      </c>
      <c r="J141" s="114" t="s">
        <v>1506</v>
      </c>
      <c r="K141" s="114" t="s">
        <v>217</v>
      </c>
      <c r="L141" s="109" t="s">
        <v>224</v>
      </c>
      <c r="M141" s="109" t="s">
        <v>825</v>
      </c>
      <c r="N141" s="142">
        <v>61</v>
      </c>
      <c r="O141" s="109" t="s">
        <v>225</v>
      </c>
      <c r="P141" s="114" t="s">
        <v>331</v>
      </c>
      <c r="Q141" s="143">
        <v>650000</v>
      </c>
      <c r="R141" s="109"/>
      <c r="S141" s="109"/>
      <c r="T141" s="109"/>
      <c r="U141" s="109"/>
      <c r="V141" s="109"/>
      <c r="W141" s="109"/>
      <c r="X141" s="109"/>
      <c r="Y141" s="109"/>
      <c r="Z141" s="109"/>
      <c r="AA141" s="143">
        <v>500000</v>
      </c>
      <c r="AB141" s="98" t="s">
        <v>3945</v>
      </c>
      <c r="AC141" s="168">
        <v>45002</v>
      </c>
      <c r="AD141" s="259" t="s">
        <v>199</v>
      </c>
      <c r="AE141" s="102"/>
      <c r="AF141" s="114" t="s">
        <v>390</v>
      </c>
      <c r="AG141" s="114" t="s">
        <v>218</v>
      </c>
    </row>
    <row r="142" spans="1:33">
      <c r="A142" s="103">
        <f t="shared" ref="A142" si="27">A141+1</f>
        <v>22</v>
      </c>
      <c r="B142" s="103">
        <v>2</v>
      </c>
      <c r="C142" s="115">
        <v>44995</v>
      </c>
      <c r="D142" s="115">
        <v>44995</v>
      </c>
      <c r="E142" s="102" t="s">
        <v>205</v>
      </c>
      <c r="F142" s="102" t="s">
        <v>29</v>
      </c>
      <c r="G142" s="140" t="s">
        <v>215</v>
      </c>
      <c r="H142" s="140" t="s">
        <v>3944</v>
      </c>
      <c r="I142" s="158" t="s">
        <v>3943</v>
      </c>
      <c r="J142" s="114" t="s">
        <v>1506</v>
      </c>
      <c r="K142" s="114" t="s">
        <v>217</v>
      </c>
      <c r="L142" s="109" t="s">
        <v>825</v>
      </c>
      <c r="M142" s="109" t="s">
        <v>224</v>
      </c>
      <c r="N142" s="142">
        <v>61</v>
      </c>
      <c r="O142" s="109" t="s">
        <v>225</v>
      </c>
      <c r="P142" s="114" t="s">
        <v>331</v>
      </c>
      <c r="Q142" s="143">
        <v>650000</v>
      </c>
      <c r="R142" s="109"/>
      <c r="S142" s="109"/>
      <c r="T142" s="109"/>
      <c r="U142" s="109"/>
      <c r="V142" s="109"/>
      <c r="W142" s="109"/>
      <c r="X142" s="109"/>
      <c r="Y142" s="109"/>
      <c r="Z142" s="109"/>
      <c r="AA142" s="143">
        <v>0</v>
      </c>
      <c r="AB142" s="98" t="s">
        <v>3945</v>
      </c>
      <c r="AC142" s="168">
        <v>45002</v>
      </c>
      <c r="AD142" s="259" t="s">
        <v>199</v>
      </c>
      <c r="AE142" s="102"/>
      <c r="AF142" s="114" t="s">
        <v>390</v>
      </c>
      <c r="AG142" s="114" t="s">
        <v>218</v>
      </c>
    </row>
    <row r="143" spans="1:33">
      <c r="A143" s="103"/>
      <c r="B143" s="103"/>
      <c r="C143" s="99" t="s">
        <v>30</v>
      </c>
      <c r="D143" s="102"/>
      <c r="E143" s="102"/>
      <c r="F143" s="102"/>
      <c r="G143" s="102"/>
      <c r="H143" s="109"/>
      <c r="I143" s="102"/>
      <c r="J143" s="102"/>
      <c r="K143" s="102"/>
      <c r="L143" s="102"/>
      <c r="M143" s="102"/>
      <c r="N143" s="103"/>
      <c r="O143" s="102"/>
      <c r="P143" s="102"/>
      <c r="Q143" s="107">
        <f>SUM(Q141:Q142)</f>
        <v>1300000</v>
      </c>
      <c r="R143" s="102"/>
      <c r="S143" s="102"/>
      <c r="T143" s="102"/>
      <c r="U143" s="102"/>
      <c r="V143" s="102"/>
      <c r="W143" s="102"/>
      <c r="X143" s="102"/>
      <c r="Y143" s="102"/>
      <c r="Z143" s="102"/>
      <c r="AA143" s="107">
        <f>SUM(AA141:AA142)</f>
        <v>500000</v>
      </c>
      <c r="AB143" s="102"/>
      <c r="AC143" s="103"/>
      <c r="AD143" s="103"/>
      <c r="AE143" s="102"/>
      <c r="AF143" s="102"/>
      <c r="AG143" s="102"/>
    </row>
    <row r="144" spans="1:33">
      <c r="A144" s="103">
        <f>A142+1</f>
        <v>23</v>
      </c>
      <c r="B144" s="103">
        <v>1</v>
      </c>
      <c r="C144" s="115">
        <v>44998</v>
      </c>
      <c r="D144" s="115">
        <v>44998</v>
      </c>
      <c r="E144" s="102" t="s">
        <v>205</v>
      </c>
      <c r="F144" s="102" t="s">
        <v>31</v>
      </c>
      <c r="G144" s="102" t="s">
        <v>3966</v>
      </c>
      <c r="H144" s="109" t="s">
        <v>3967</v>
      </c>
      <c r="I144" s="159" t="s">
        <v>3968</v>
      </c>
      <c r="J144" s="114" t="s">
        <v>3971</v>
      </c>
      <c r="K144" s="114" t="s">
        <v>223</v>
      </c>
      <c r="L144" s="109" t="s">
        <v>224</v>
      </c>
      <c r="M144" s="109" t="s">
        <v>825</v>
      </c>
      <c r="N144" s="142">
        <v>61</v>
      </c>
      <c r="O144" s="109" t="s">
        <v>225</v>
      </c>
      <c r="P144" s="140" t="s">
        <v>826</v>
      </c>
      <c r="Q144" s="143">
        <v>900000</v>
      </c>
      <c r="R144" s="143"/>
      <c r="S144" s="143"/>
      <c r="T144" s="143"/>
      <c r="U144" s="143"/>
      <c r="V144" s="143"/>
      <c r="W144" s="143"/>
      <c r="X144" s="143"/>
      <c r="Y144" s="143"/>
      <c r="Z144" s="143"/>
      <c r="AA144" s="143">
        <v>550000</v>
      </c>
      <c r="AB144" s="98" t="s">
        <v>4056</v>
      </c>
      <c r="AC144" s="168">
        <v>45002</v>
      </c>
      <c r="AD144" s="259" t="s">
        <v>199</v>
      </c>
      <c r="AE144" s="102"/>
      <c r="AF144" s="114" t="s">
        <v>390</v>
      </c>
      <c r="AG144" s="114" t="s">
        <v>226</v>
      </c>
    </row>
    <row r="145" spans="1:33">
      <c r="A145" s="103">
        <f t="shared" ref="A145:A146" si="28">A144+1</f>
        <v>24</v>
      </c>
      <c r="B145" s="103">
        <v>2</v>
      </c>
      <c r="C145" s="115">
        <v>44998</v>
      </c>
      <c r="D145" s="115">
        <v>44998</v>
      </c>
      <c r="E145" s="102" t="s">
        <v>205</v>
      </c>
      <c r="F145" s="102" t="s">
        <v>29</v>
      </c>
      <c r="G145" s="114" t="s">
        <v>1983</v>
      </c>
      <c r="H145" s="140" t="s">
        <v>3970</v>
      </c>
      <c r="I145" s="158" t="s">
        <v>3969</v>
      </c>
      <c r="J145" s="114" t="s">
        <v>3971</v>
      </c>
      <c r="K145" s="114" t="s">
        <v>223</v>
      </c>
      <c r="L145" s="109" t="s">
        <v>825</v>
      </c>
      <c r="M145" s="109" t="s">
        <v>224</v>
      </c>
      <c r="N145" s="142">
        <v>61</v>
      </c>
      <c r="O145" s="109" t="s">
        <v>225</v>
      </c>
      <c r="P145" s="140" t="s">
        <v>826</v>
      </c>
      <c r="Q145" s="143">
        <v>900000</v>
      </c>
      <c r="R145" s="143"/>
      <c r="S145" s="143"/>
      <c r="T145" s="143"/>
      <c r="U145" s="143"/>
      <c r="V145" s="143"/>
      <c r="W145" s="143"/>
      <c r="X145" s="143"/>
      <c r="Y145" s="143"/>
      <c r="Z145" s="143"/>
      <c r="AA145" s="143">
        <v>0</v>
      </c>
      <c r="AB145" s="98" t="s">
        <v>4056</v>
      </c>
      <c r="AC145" s="168">
        <v>45002</v>
      </c>
      <c r="AD145" s="259" t="s">
        <v>199</v>
      </c>
      <c r="AE145" s="102"/>
      <c r="AF145" s="114" t="s">
        <v>390</v>
      </c>
      <c r="AG145" s="114" t="s">
        <v>226</v>
      </c>
    </row>
    <row r="146" spans="1:33">
      <c r="A146" s="103">
        <f t="shared" si="28"/>
        <v>25</v>
      </c>
      <c r="B146" s="103">
        <v>3</v>
      </c>
      <c r="C146" s="115">
        <v>44998</v>
      </c>
      <c r="D146" s="115">
        <v>44999</v>
      </c>
      <c r="E146" s="102" t="s">
        <v>205</v>
      </c>
      <c r="F146" s="102" t="s">
        <v>31</v>
      </c>
      <c r="G146" s="140" t="s">
        <v>215</v>
      </c>
      <c r="H146" s="114" t="s">
        <v>3378</v>
      </c>
      <c r="I146" s="114" t="s">
        <v>3377</v>
      </c>
      <c r="J146" s="102" t="s">
        <v>3959</v>
      </c>
      <c r="K146" s="102" t="s">
        <v>223</v>
      </c>
      <c r="L146" s="109" t="s">
        <v>224</v>
      </c>
      <c r="M146" s="114" t="s">
        <v>3961</v>
      </c>
      <c r="N146" s="103">
        <v>45</v>
      </c>
      <c r="O146" s="109" t="s">
        <v>225</v>
      </c>
      <c r="P146" s="114" t="s">
        <v>2572</v>
      </c>
      <c r="Q146" s="143">
        <v>450000</v>
      </c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>
        <v>250000</v>
      </c>
      <c r="AB146" s="98" t="s">
        <v>4056</v>
      </c>
      <c r="AC146" s="103"/>
      <c r="AD146" s="259" t="s">
        <v>199</v>
      </c>
      <c r="AE146" s="102"/>
      <c r="AF146" s="114" t="s">
        <v>390</v>
      </c>
      <c r="AG146" s="114" t="s">
        <v>226</v>
      </c>
    </row>
    <row r="147" spans="1:33">
      <c r="A147" s="103">
        <f t="shared" ref="A147" si="29">A146+1</f>
        <v>26</v>
      </c>
      <c r="B147" s="103">
        <v>4</v>
      </c>
      <c r="C147" s="115">
        <v>44998</v>
      </c>
      <c r="D147" s="115">
        <v>44999</v>
      </c>
      <c r="E147" s="102" t="s">
        <v>205</v>
      </c>
      <c r="F147" s="102" t="s">
        <v>29</v>
      </c>
      <c r="G147" s="140" t="s">
        <v>215</v>
      </c>
      <c r="H147" s="114" t="s">
        <v>3958</v>
      </c>
      <c r="I147" s="114" t="s">
        <v>3957</v>
      </c>
      <c r="J147" s="114" t="s">
        <v>3960</v>
      </c>
      <c r="K147" s="114" t="s">
        <v>223</v>
      </c>
      <c r="L147" s="114" t="s">
        <v>3961</v>
      </c>
      <c r="M147" s="109" t="s">
        <v>224</v>
      </c>
      <c r="N147" s="103">
        <v>45</v>
      </c>
      <c r="O147" s="109" t="s">
        <v>225</v>
      </c>
      <c r="P147" s="114" t="s">
        <v>2572</v>
      </c>
      <c r="Q147" s="143">
        <v>450000</v>
      </c>
      <c r="R147" s="143"/>
      <c r="S147" s="143"/>
      <c r="T147" s="143"/>
      <c r="U147" s="143"/>
      <c r="V147" s="143"/>
      <c r="W147" s="143"/>
      <c r="X147" s="143"/>
      <c r="Y147" s="143"/>
      <c r="Z147" s="143"/>
      <c r="AA147" s="143">
        <v>0</v>
      </c>
      <c r="AB147" s="98" t="s">
        <v>4056</v>
      </c>
      <c r="AC147" s="103"/>
      <c r="AD147" s="259" t="s">
        <v>199</v>
      </c>
      <c r="AE147" s="102"/>
      <c r="AF147" s="114" t="s">
        <v>390</v>
      </c>
      <c r="AG147" s="114" t="s">
        <v>226</v>
      </c>
    </row>
    <row r="148" spans="1:33">
      <c r="A148" s="103"/>
      <c r="B148" s="103"/>
      <c r="C148" s="99" t="s">
        <v>30</v>
      </c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3"/>
      <c r="O148" s="102"/>
      <c r="P148" s="102"/>
      <c r="Q148" s="107">
        <f>SUM(Q144:Q147)</f>
        <v>2700000</v>
      </c>
      <c r="R148" s="102"/>
      <c r="S148" s="102"/>
      <c r="T148" s="102"/>
      <c r="U148" s="102"/>
      <c r="V148" s="102"/>
      <c r="W148" s="102"/>
      <c r="X148" s="102"/>
      <c r="Y148" s="102"/>
      <c r="Z148" s="102"/>
      <c r="AA148" s="107">
        <f>SUM(AA144:AA147)</f>
        <v>800000</v>
      </c>
      <c r="AB148" s="102"/>
      <c r="AC148" s="103"/>
      <c r="AD148" s="103"/>
      <c r="AE148" s="102"/>
      <c r="AF148" s="102"/>
      <c r="AG148" s="102"/>
    </row>
    <row r="149" spans="1:33">
      <c r="A149" s="103">
        <f>A147+1</f>
        <v>27</v>
      </c>
      <c r="B149" s="103">
        <v>1</v>
      </c>
      <c r="C149" s="115">
        <v>44999</v>
      </c>
      <c r="D149" s="115">
        <v>44999</v>
      </c>
      <c r="E149" s="102" t="s">
        <v>205</v>
      </c>
      <c r="F149" s="102" t="s">
        <v>31</v>
      </c>
      <c r="G149" s="140" t="s">
        <v>215</v>
      </c>
      <c r="H149" s="102" t="s">
        <v>1161</v>
      </c>
      <c r="I149" s="102" t="s">
        <v>1162</v>
      </c>
      <c r="J149" s="114" t="s">
        <v>4066</v>
      </c>
      <c r="K149" s="114" t="s">
        <v>206</v>
      </c>
      <c r="L149" s="102" t="s">
        <v>224</v>
      </c>
      <c r="M149" s="102" t="s">
        <v>4054</v>
      </c>
      <c r="N149" s="103">
        <v>214</v>
      </c>
      <c r="O149" s="102" t="s">
        <v>225</v>
      </c>
      <c r="P149" s="140" t="s">
        <v>4055</v>
      </c>
      <c r="Q149" s="143">
        <v>800000</v>
      </c>
      <c r="R149" s="143"/>
      <c r="S149" s="143"/>
      <c r="T149" s="143"/>
      <c r="U149" s="143"/>
      <c r="V149" s="143"/>
      <c r="W149" s="143"/>
      <c r="X149" s="143"/>
      <c r="Y149" s="143"/>
      <c r="Z149" s="143"/>
      <c r="AA149" s="143">
        <v>650000</v>
      </c>
      <c r="AB149" s="98" t="s">
        <v>3965</v>
      </c>
      <c r="AC149" s="103"/>
      <c r="AD149" s="259" t="s">
        <v>199</v>
      </c>
      <c r="AE149" s="102"/>
      <c r="AF149" s="114" t="s">
        <v>390</v>
      </c>
      <c r="AG149" s="114" t="s">
        <v>226</v>
      </c>
    </row>
    <row r="150" spans="1:33">
      <c r="A150" s="103">
        <f t="shared" ref="A150" si="30">A149+1</f>
        <v>28</v>
      </c>
      <c r="B150" s="103">
        <v>2</v>
      </c>
      <c r="C150" s="115">
        <v>44999</v>
      </c>
      <c r="D150" s="115">
        <v>44999</v>
      </c>
      <c r="E150" s="102" t="s">
        <v>205</v>
      </c>
      <c r="F150" s="102" t="s">
        <v>29</v>
      </c>
      <c r="G150" s="140" t="s">
        <v>215</v>
      </c>
      <c r="H150" s="140" t="s">
        <v>4053</v>
      </c>
      <c r="I150" s="140" t="s">
        <v>4052</v>
      </c>
      <c r="J150" s="114" t="s">
        <v>4066</v>
      </c>
      <c r="K150" s="114" t="s">
        <v>206</v>
      </c>
      <c r="L150" s="102" t="s">
        <v>4054</v>
      </c>
      <c r="M150" s="102" t="s">
        <v>224</v>
      </c>
      <c r="N150" s="103">
        <v>214</v>
      </c>
      <c r="O150" s="102" t="s">
        <v>225</v>
      </c>
      <c r="P150" s="140" t="s">
        <v>4055</v>
      </c>
      <c r="Q150" s="143">
        <v>800000</v>
      </c>
      <c r="R150" s="143"/>
      <c r="S150" s="143"/>
      <c r="T150" s="143"/>
      <c r="U150" s="143"/>
      <c r="V150" s="143"/>
      <c r="W150" s="143"/>
      <c r="X150" s="143"/>
      <c r="Y150" s="143"/>
      <c r="Z150" s="143"/>
      <c r="AA150" s="143">
        <v>0</v>
      </c>
      <c r="AB150" s="98" t="s">
        <v>3965</v>
      </c>
      <c r="AC150" s="103"/>
      <c r="AD150" s="259" t="s">
        <v>199</v>
      </c>
      <c r="AE150" s="102"/>
      <c r="AF150" s="114" t="s">
        <v>390</v>
      </c>
      <c r="AG150" s="114" t="s">
        <v>226</v>
      </c>
    </row>
    <row r="151" spans="1:33">
      <c r="A151" s="103"/>
      <c r="B151" s="103"/>
      <c r="C151" s="99" t="s">
        <v>30</v>
      </c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3"/>
      <c r="O151" s="102"/>
      <c r="P151" s="102"/>
      <c r="Q151" s="107">
        <f>SUM(Q149:Q150)</f>
        <v>1600000</v>
      </c>
      <c r="R151" s="102"/>
      <c r="S151" s="102"/>
      <c r="T151" s="102"/>
      <c r="U151" s="102"/>
      <c r="V151" s="102"/>
      <c r="W151" s="102"/>
      <c r="X151" s="102"/>
      <c r="Y151" s="102"/>
      <c r="Z151" s="102"/>
      <c r="AA151" s="107">
        <f>SUM(AA149:AA150)</f>
        <v>650000</v>
      </c>
      <c r="AB151" s="102"/>
      <c r="AC151" s="103"/>
      <c r="AD151" s="103"/>
      <c r="AE151" s="102"/>
      <c r="AF151" s="102"/>
      <c r="AG151" s="102"/>
    </row>
    <row r="152" spans="1:33">
      <c r="A152" s="103">
        <f>A150+1</f>
        <v>29</v>
      </c>
      <c r="B152" s="103">
        <v>1</v>
      </c>
      <c r="C152" s="115">
        <v>45005</v>
      </c>
      <c r="D152" s="115">
        <v>45005</v>
      </c>
      <c r="E152" s="102" t="s">
        <v>205</v>
      </c>
      <c r="F152" s="102" t="s">
        <v>31</v>
      </c>
      <c r="G152" s="140" t="s">
        <v>215</v>
      </c>
      <c r="H152" s="102" t="s">
        <v>2670</v>
      </c>
      <c r="I152" s="102" t="s">
        <v>2671</v>
      </c>
      <c r="J152" s="114" t="s">
        <v>1506</v>
      </c>
      <c r="K152" s="114" t="s">
        <v>217</v>
      </c>
      <c r="L152" s="104" t="s">
        <v>224</v>
      </c>
      <c r="M152" s="104" t="s">
        <v>255</v>
      </c>
      <c r="N152" s="144">
        <v>209</v>
      </c>
      <c r="O152" s="104" t="s">
        <v>225</v>
      </c>
      <c r="P152" s="114" t="s">
        <v>4257</v>
      </c>
      <c r="Q152" s="143">
        <v>850000</v>
      </c>
      <c r="R152" s="141"/>
      <c r="S152" s="141"/>
      <c r="T152" s="141"/>
      <c r="U152" s="141"/>
      <c r="V152" s="141"/>
      <c r="W152" s="141"/>
      <c r="X152" s="141"/>
      <c r="Y152" s="141"/>
      <c r="Z152" s="141"/>
      <c r="AA152" s="163">
        <v>600000</v>
      </c>
      <c r="AB152" s="98" t="s">
        <v>4258</v>
      </c>
      <c r="AC152" s="103"/>
      <c r="AD152" s="259" t="s">
        <v>199</v>
      </c>
      <c r="AE152" s="102"/>
      <c r="AF152" s="114" t="s">
        <v>390</v>
      </c>
      <c r="AG152" s="114" t="s">
        <v>226</v>
      </c>
    </row>
    <row r="153" spans="1:33">
      <c r="A153" s="103">
        <f t="shared" ref="A153:A155" si="31">A152+1</f>
        <v>30</v>
      </c>
      <c r="B153" s="103">
        <v>2</v>
      </c>
      <c r="C153" s="115">
        <v>45005</v>
      </c>
      <c r="D153" s="115">
        <v>45005</v>
      </c>
      <c r="E153" s="102" t="s">
        <v>205</v>
      </c>
      <c r="F153" s="102" t="s">
        <v>29</v>
      </c>
      <c r="G153" s="140" t="s">
        <v>215</v>
      </c>
      <c r="H153" s="160" t="s">
        <v>4278</v>
      </c>
      <c r="I153" s="160" t="s">
        <v>4277</v>
      </c>
      <c r="J153" s="114" t="s">
        <v>1506</v>
      </c>
      <c r="K153" s="114" t="s">
        <v>217</v>
      </c>
      <c r="L153" s="104" t="s">
        <v>255</v>
      </c>
      <c r="M153" s="104" t="s">
        <v>224</v>
      </c>
      <c r="N153" s="144">
        <v>209</v>
      </c>
      <c r="O153" s="104" t="s">
        <v>225</v>
      </c>
      <c r="P153" s="114" t="s">
        <v>4257</v>
      </c>
      <c r="Q153" s="143">
        <v>850000</v>
      </c>
      <c r="R153" s="141"/>
      <c r="S153" s="141"/>
      <c r="T153" s="141"/>
      <c r="U153" s="141"/>
      <c r="V153" s="141"/>
      <c r="W153" s="141"/>
      <c r="X153" s="141"/>
      <c r="Y153" s="141"/>
      <c r="Z153" s="141"/>
      <c r="AA153" s="149">
        <v>0</v>
      </c>
      <c r="AB153" s="98" t="s">
        <v>4258</v>
      </c>
      <c r="AC153" s="103"/>
      <c r="AD153" s="259" t="s">
        <v>199</v>
      </c>
      <c r="AE153" s="102"/>
      <c r="AF153" s="114" t="s">
        <v>390</v>
      </c>
      <c r="AG153" s="114" t="s">
        <v>226</v>
      </c>
    </row>
    <row r="154" spans="1:33">
      <c r="A154" s="103">
        <f t="shared" si="31"/>
        <v>31</v>
      </c>
      <c r="B154" s="103">
        <v>3</v>
      </c>
      <c r="C154" s="115">
        <v>45005</v>
      </c>
      <c r="D154" s="115">
        <v>45005</v>
      </c>
      <c r="E154" s="102" t="s">
        <v>205</v>
      </c>
      <c r="F154" s="102" t="s">
        <v>31</v>
      </c>
      <c r="G154" s="140" t="s">
        <v>212</v>
      </c>
      <c r="H154" s="102" t="s">
        <v>3794</v>
      </c>
      <c r="I154" s="102" t="s">
        <v>3793</v>
      </c>
      <c r="J154" s="114" t="s">
        <v>3796</v>
      </c>
      <c r="K154" s="114" t="s">
        <v>223</v>
      </c>
      <c r="L154" s="104" t="s">
        <v>224</v>
      </c>
      <c r="M154" s="140" t="s">
        <v>818</v>
      </c>
      <c r="N154" s="142">
        <v>124</v>
      </c>
      <c r="O154" s="104" t="s">
        <v>225</v>
      </c>
      <c r="P154" s="104" t="s">
        <v>819</v>
      </c>
      <c r="Q154" s="108">
        <v>1000000</v>
      </c>
      <c r="R154" s="109"/>
      <c r="S154" s="109"/>
      <c r="T154" s="109"/>
      <c r="U154" s="109"/>
      <c r="V154" s="109"/>
      <c r="W154" s="109"/>
      <c r="X154" s="109"/>
      <c r="Y154" s="109"/>
      <c r="Z154" s="109"/>
      <c r="AA154" s="108">
        <v>550000</v>
      </c>
      <c r="AB154" s="98" t="s">
        <v>4258</v>
      </c>
      <c r="AC154" s="103"/>
      <c r="AD154" s="259" t="s">
        <v>199</v>
      </c>
      <c r="AE154" s="102"/>
      <c r="AF154" s="114" t="s">
        <v>390</v>
      </c>
      <c r="AG154" s="114" t="s">
        <v>226</v>
      </c>
    </row>
    <row r="155" spans="1:33">
      <c r="A155" s="103">
        <f t="shared" si="31"/>
        <v>32</v>
      </c>
      <c r="B155" s="103">
        <v>4</v>
      </c>
      <c r="C155" s="115">
        <v>45005</v>
      </c>
      <c r="D155" s="115">
        <v>45005</v>
      </c>
      <c r="E155" s="102" t="s">
        <v>205</v>
      </c>
      <c r="F155" s="102" t="s">
        <v>29</v>
      </c>
      <c r="G155" s="140" t="s">
        <v>212</v>
      </c>
      <c r="H155" s="102" t="s">
        <v>3786</v>
      </c>
      <c r="I155" s="102" t="s">
        <v>3787</v>
      </c>
      <c r="J155" s="114" t="s">
        <v>3796</v>
      </c>
      <c r="K155" s="114" t="s">
        <v>223</v>
      </c>
      <c r="L155" s="140" t="s">
        <v>818</v>
      </c>
      <c r="M155" s="104" t="s">
        <v>224</v>
      </c>
      <c r="N155" s="142">
        <v>124</v>
      </c>
      <c r="O155" s="104" t="s">
        <v>225</v>
      </c>
      <c r="P155" s="104" t="s">
        <v>819</v>
      </c>
      <c r="Q155" s="108">
        <v>1000000</v>
      </c>
      <c r="R155" s="109"/>
      <c r="S155" s="109"/>
      <c r="T155" s="109"/>
      <c r="U155" s="109"/>
      <c r="V155" s="109"/>
      <c r="W155" s="109"/>
      <c r="X155" s="109"/>
      <c r="Y155" s="109"/>
      <c r="Z155" s="109"/>
      <c r="AA155" s="108">
        <v>0</v>
      </c>
      <c r="AB155" s="98" t="s">
        <v>4258</v>
      </c>
      <c r="AC155" s="103"/>
      <c r="AD155" s="259" t="s">
        <v>199</v>
      </c>
      <c r="AE155" s="102"/>
      <c r="AF155" s="114" t="s">
        <v>390</v>
      </c>
      <c r="AG155" s="114" t="s">
        <v>226</v>
      </c>
    </row>
    <row r="156" spans="1:33">
      <c r="A156" s="103"/>
      <c r="B156" s="103"/>
      <c r="C156" s="99" t="s">
        <v>30</v>
      </c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3"/>
      <c r="O156" s="102"/>
      <c r="P156" s="102"/>
      <c r="Q156" s="107">
        <f>SUM(Q152:Q155)</f>
        <v>3700000</v>
      </c>
      <c r="R156" s="102"/>
      <c r="S156" s="102"/>
      <c r="T156" s="102"/>
      <c r="U156" s="102"/>
      <c r="V156" s="102"/>
      <c r="W156" s="102"/>
      <c r="X156" s="102"/>
      <c r="Y156" s="102"/>
      <c r="Z156" s="102"/>
      <c r="AA156" s="107">
        <f>SUM(AA152:AA155)</f>
        <v>1150000</v>
      </c>
      <c r="AB156" s="102"/>
      <c r="AC156" s="103"/>
      <c r="AD156" s="103"/>
      <c r="AE156" s="102"/>
      <c r="AF156" s="102"/>
      <c r="AG156" s="102"/>
    </row>
  </sheetData>
  <conditionalFormatting sqref="H3">
    <cfRule type="duplicateValues" dxfId="110" priority="5"/>
  </conditionalFormatting>
  <conditionalFormatting sqref="H3">
    <cfRule type="duplicateValues" dxfId="109" priority="2"/>
    <cfRule type="duplicateValues" dxfId="108" priority="3"/>
  </conditionalFormatting>
  <pageMargins left="0.31496062992125984" right="0.31496062992125984" top="0.74803149606299213" bottom="0.74803149606299213" header="0.31496062992125984" footer="0.31496062992125984"/>
  <pageSetup paperSize="9" scale="3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>
    <pageSetUpPr fitToPage="1"/>
  </sheetPr>
  <dimension ref="A1:XEP307"/>
  <sheetViews>
    <sheetView zoomScale="90" zoomScaleNormal="90" workbookViewId="0">
      <pane ySplit="4" topLeftCell="A281" activePane="bottomLeft" state="frozen"/>
      <selection pane="bottomLeft" activeCell="I267" sqref="I267"/>
    </sheetView>
  </sheetViews>
  <sheetFormatPr defaultColWidth="9.140625" defaultRowHeight="15"/>
  <cols>
    <col min="1" max="1" width="9.140625" style="1" customWidth="1"/>
    <col min="2" max="2" width="5.7109375" style="1" customWidth="1"/>
    <col min="3" max="3" width="12.28515625" customWidth="1"/>
    <col min="4" max="4" width="12.5703125" customWidth="1"/>
    <col min="5" max="5" width="10" customWidth="1"/>
    <col min="6" max="6" width="10.7109375" customWidth="1"/>
    <col min="7" max="7" width="25.42578125" customWidth="1"/>
    <col min="8" max="8" width="22.140625" customWidth="1"/>
    <col min="9" max="9" width="16" customWidth="1"/>
    <col min="10" max="10" width="20.28515625" customWidth="1"/>
    <col min="11" max="11" width="11.7109375" customWidth="1"/>
    <col min="12" max="13" width="13.42578125" customWidth="1"/>
    <col min="14" max="14" width="5.5703125" style="1" customWidth="1"/>
    <col min="15" max="15" width="9.42578125" customWidth="1"/>
    <col min="16" max="16" width="22.5703125" customWidth="1"/>
    <col min="17" max="17" width="12.42578125" customWidth="1"/>
    <col min="18" max="18" width="6.42578125" hidden="1" customWidth="1"/>
    <col min="19" max="19" width="7.140625" hidden="1" customWidth="1"/>
    <col min="20" max="20" width="7.7109375" hidden="1" customWidth="1"/>
    <col min="21" max="21" width="10.42578125" hidden="1" customWidth="1"/>
    <col min="22" max="22" width="13.28515625" hidden="1" customWidth="1"/>
    <col min="23" max="23" width="9.5703125" hidden="1" customWidth="1"/>
    <col min="24" max="24" width="3.140625" hidden="1" customWidth="1"/>
    <col min="25" max="25" width="5" hidden="1" customWidth="1"/>
    <col min="26" max="26" width="6" hidden="1" customWidth="1"/>
    <col min="27" max="27" width="12.140625" customWidth="1"/>
    <col min="28" max="28" width="24" customWidth="1"/>
    <col min="29" max="29" width="15.85546875" style="1" bestFit="1" customWidth="1"/>
    <col min="30" max="30" width="15.85546875" style="1" customWidth="1"/>
    <col min="31" max="31" width="24" customWidth="1"/>
    <col min="32" max="32" width="16.7109375" customWidth="1"/>
    <col min="33" max="33" width="13.140625" customWidth="1"/>
    <col min="34" max="34" width="10" customWidth="1"/>
  </cols>
  <sheetData>
    <row r="1" spans="1:16370">
      <c r="Q1" s="18" t="s">
        <v>36</v>
      </c>
    </row>
    <row r="2" spans="1:16370">
      <c r="C2" s="7" t="s">
        <v>43</v>
      </c>
    </row>
    <row r="4" spans="1:16370" ht="45" customHeight="1">
      <c r="A4" s="126" t="s">
        <v>1</v>
      </c>
      <c r="B4" s="2" t="s">
        <v>2</v>
      </c>
      <c r="C4" s="3" t="s">
        <v>3</v>
      </c>
      <c r="D4" s="3" t="s">
        <v>4</v>
      </c>
      <c r="E4" s="4" t="s">
        <v>5</v>
      </c>
      <c r="F4" s="2" t="s">
        <v>6</v>
      </c>
      <c r="G4" s="5" t="s">
        <v>7</v>
      </c>
      <c r="H4" s="2" t="s">
        <v>253</v>
      </c>
      <c r="I4" s="2" t="s">
        <v>8</v>
      </c>
      <c r="J4" s="6" t="s">
        <v>9</v>
      </c>
      <c r="K4" s="6" t="s">
        <v>10</v>
      </c>
      <c r="L4" s="2" t="s">
        <v>11</v>
      </c>
      <c r="M4" s="2" t="s">
        <v>12</v>
      </c>
      <c r="N4" s="15" t="s">
        <v>13</v>
      </c>
      <c r="O4" s="15" t="s">
        <v>14</v>
      </c>
      <c r="P4" s="4" t="s">
        <v>15</v>
      </c>
      <c r="Q4" s="19" t="s">
        <v>2890</v>
      </c>
      <c r="R4" s="19" t="s">
        <v>17</v>
      </c>
      <c r="S4" s="19" t="s">
        <v>18</v>
      </c>
      <c r="T4" s="19" t="s">
        <v>19</v>
      </c>
      <c r="U4" s="19" t="s">
        <v>20</v>
      </c>
      <c r="V4" s="19" t="s">
        <v>21</v>
      </c>
      <c r="W4" s="19" t="s">
        <v>22</v>
      </c>
      <c r="X4" s="19" t="s">
        <v>23</v>
      </c>
      <c r="Y4" s="19" t="s">
        <v>24</v>
      </c>
      <c r="Z4" s="19" t="s">
        <v>25</v>
      </c>
      <c r="AA4" s="22" t="s">
        <v>244</v>
      </c>
      <c r="AB4" s="4" t="s">
        <v>27</v>
      </c>
      <c r="AC4" s="4" t="s">
        <v>2892</v>
      </c>
      <c r="AD4" s="129" t="s">
        <v>41</v>
      </c>
      <c r="AE4" s="129" t="s">
        <v>1541</v>
      </c>
      <c r="AF4" s="4" t="s">
        <v>2893</v>
      </c>
      <c r="AG4" s="4" t="s">
        <v>203</v>
      </c>
      <c r="AH4" s="137" t="s">
        <v>442</v>
      </c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9"/>
      <c r="DEI4" s="9"/>
      <c r="DEJ4" s="9"/>
      <c r="DEK4" s="9"/>
      <c r="DEL4" s="9"/>
      <c r="DEM4" s="9"/>
      <c r="DEN4" s="9"/>
      <c r="DEO4" s="9"/>
      <c r="DEP4" s="9"/>
      <c r="DEQ4" s="9"/>
      <c r="DER4" s="9"/>
      <c r="DES4" s="9"/>
      <c r="DET4" s="9"/>
      <c r="DEU4" s="9"/>
      <c r="DEV4" s="9"/>
      <c r="DEW4" s="9"/>
      <c r="DEX4" s="9"/>
      <c r="DEY4" s="9"/>
      <c r="DEZ4" s="9"/>
      <c r="DFA4" s="9"/>
      <c r="DFB4" s="9"/>
      <c r="DFC4" s="9"/>
      <c r="DFD4" s="9"/>
      <c r="DFE4" s="9"/>
      <c r="DFF4" s="9"/>
      <c r="DFG4" s="9"/>
      <c r="DFH4" s="9"/>
      <c r="DFI4" s="9"/>
      <c r="DFJ4" s="9"/>
      <c r="DFK4" s="9"/>
      <c r="DFL4" s="9"/>
      <c r="DFM4" s="9"/>
      <c r="DFN4" s="9"/>
      <c r="DFO4" s="9"/>
      <c r="DFP4" s="9"/>
      <c r="DFQ4" s="9"/>
      <c r="DFR4" s="9"/>
      <c r="DFS4" s="9"/>
      <c r="DFT4" s="9"/>
      <c r="DFU4" s="9"/>
      <c r="DFV4" s="9"/>
      <c r="DFW4" s="9"/>
      <c r="DFX4" s="9"/>
      <c r="DFY4" s="9"/>
      <c r="DFZ4" s="9"/>
      <c r="DGA4" s="9"/>
      <c r="DGB4" s="9"/>
      <c r="DGC4" s="9"/>
      <c r="DGD4" s="9"/>
      <c r="DGE4" s="9"/>
      <c r="DGF4" s="9"/>
      <c r="DGG4" s="9"/>
      <c r="DGH4" s="9"/>
      <c r="DGI4" s="9"/>
      <c r="DGJ4" s="9"/>
      <c r="DGK4" s="9"/>
      <c r="DGL4" s="9"/>
      <c r="DGM4" s="9"/>
      <c r="DGN4" s="9"/>
      <c r="DGO4" s="9"/>
      <c r="DGP4" s="9"/>
      <c r="DGQ4" s="9"/>
      <c r="DGR4" s="9"/>
      <c r="DGS4" s="9"/>
      <c r="DGT4" s="9"/>
      <c r="DGU4" s="9"/>
      <c r="DGV4" s="9"/>
      <c r="DGW4" s="9"/>
      <c r="DGX4" s="9"/>
      <c r="DGY4" s="9"/>
      <c r="DGZ4" s="9"/>
      <c r="DHA4" s="9"/>
      <c r="DHB4" s="9"/>
      <c r="DHC4" s="9"/>
      <c r="DHD4" s="9"/>
      <c r="DHE4" s="9"/>
      <c r="DHF4" s="9"/>
      <c r="DHG4" s="9"/>
      <c r="DHH4" s="9"/>
      <c r="DHI4" s="9"/>
      <c r="DHJ4" s="9"/>
      <c r="DHK4" s="9"/>
      <c r="DHL4" s="9"/>
      <c r="DHM4" s="9"/>
      <c r="DHN4" s="9"/>
      <c r="DHO4" s="9"/>
      <c r="DHP4" s="9"/>
      <c r="DHQ4" s="9"/>
      <c r="DHR4" s="9"/>
      <c r="DHS4" s="9"/>
      <c r="DHT4" s="9"/>
      <c r="DHU4" s="9"/>
      <c r="DHV4" s="9"/>
      <c r="DHW4" s="9"/>
      <c r="DHX4" s="9"/>
      <c r="DHY4" s="9"/>
      <c r="DHZ4" s="9"/>
      <c r="DIA4" s="9"/>
      <c r="DIB4" s="9"/>
      <c r="DIC4" s="9"/>
      <c r="DID4" s="9"/>
      <c r="DIE4" s="9"/>
      <c r="DIF4" s="9"/>
      <c r="DIG4" s="9"/>
      <c r="DIH4" s="9"/>
      <c r="DII4" s="9"/>
      <c r="DIJ4" s="9"/>
      <c r="DIK4" s="9"/>
      <c r="DIL4" s="9"/>
      <c r="DIM4" s="9"/>
      <c r="DIN4" s="9"/>
      <c r="DIO4" s="9"/>
      <c r="DIP4" s="9"/>
      <c r="DIQ4" s="9"/>
      <c r="DIR4" s="9"/>
      <c r="DIS4" s="9"/>
      <c r="DIT4" s="9"/>
      <c r="DIU4" s="9"/>
      <c r="DIV4" s="9"/>
      <c r="DIW4" s="9"/>
      <c r="DIX4" s="9"/>
      <c r="DIY4" s="9"/>
      <c r="DIZ4" s="9"/>
      <c r="DJA4" s="9"/>
      <c r="DJB4" s="9"/>
      <c r="DJC4" s="9"/>
      <c r="DJD4" s="9"/>
      <c r="DJE4" s="9"/>
      <c r="DJF4" s="9"/>
      <c r="DJG4" s="9"/>
      <c r="DJH4" s="9"/>
      <c r="DJI4" s="9"/>
      <c r="DJJ4" s="9"/>
      <c r="DJK4" s="9"/>
      <c r="DJL4" s="9"/>
      <c r="DJM4" s="9"/>
      <c r="DJN4" s="9"/>
      <c r="DJO4" s="9"/>
      <c r="DJP4" s="9"/>
      <c r="DJQ4" s="9"/>
      <c r="DJR4" s="9"/>
      <c r="DJS4" s="9"/>
      <c r="DJT4" s="9"/>
      <c r="DJU4" s="9"/>
      <c r="DJV4" s="9"/>
      <c r="DJW4" s="9"/>
      <c r="DJX4" s="9"/>
      <c r="DJY4" s="9"/>
      <c r="DJZ4" s="9"/>
      <c r="DKA4" s="9"/>
      <c r="DKB4" s="9"/>
      <c r="DKC4" s="9"/>
      <c r="DKD4" s="9"/>
      <c r="DKE4" s="9"/>
      <c r="DKF4" s="9"/>
      <c r="DKG4" s="9"/>
      <c r="DKH4" s="9"/>
      <c r="DKI4" s="9"/>
      <c r="DKJ4" s="9"/>
      <c r="DKK4" s="9"/>
      <c r="DKL4" s="9"/>
      <c r="DKM4" s="9"/>
      <c r="DKN4" s="9"/>
      <c r="DKO4" s="9"/>
      <c r="DKP4" s="9"/>
      <c r="DKQ4" s="9"/>
      <c r="DKR4" s="9"/>
      <c r="DKS4" s="9"/>
      <c r="DKT4" s="9"/>
      <c r="DKU4" s="9"/>
      <c r="DKV4" s="9"/>
      <c r="DKW4" s="9"/>
      <c r="DKX4" s="9"/>
      <c r="DKY4" s="9"/>
      <c r="DKZ4" s="9"/>
      <c r="DLA4" s="9"/>
      <c r="DLB4" s="9"/>
      <c r="DLC4" s="9"/>
      <c r="DLD4" s="9"/>
      <c r="DLE4" s="9"/>
      <c r="DLF4" s="9"/>
      <c r="DLG4" s="9"/>
      <c r="DLH4" s="9"/>
      <c r="DLI4" s="9"/>
      <c r="DLJ4" s="9"/>
      <c r="DLK4" s="9"/>
      <c r="DLL4" s="9"/>
      <c r="DLM4" s="9"/>
      <c r="DLN4" s="9"/>
      <c r="DLO4" s="9"/>
      <c r="DLP4" s="9"/>
      <c r="DLQ4" s="9"/>
      <c r="DLR4" s="9"/>
      <c r="DLS4" s="9"/>
      <c r="DLT4" s="9"/>
      <c r="DLU4" s="9"/>
      <c r="DLV4" s="9"/>
      <c r="DLW4" s="9"/>
      <c r="DLX4" s="9"/>
      <c r="DLY4" s="9"/>
      <c r="DLZ4" s="9"/>
      <c r="DMA4" s="9"/>
      <c r="DMB4" s="9"/>
      <c r="DMC4" s="9"/>
      <c r="DMD4" s="9"/>
      <c r="DME4" s="9"/>
      <c r="DMF4" s="9"/>
      <c r="DMG4" s="9"/>
      <c r="DMH4" s="9"/>
      <c r="DMI4" s="9"/>
      <c r="DMJ4" s="9"/>
      <c r="DMK4" s="9"/>
      <c r="DML4" s="9"/>
      <c r="DMM4" s="9"/>
      <c r="DMN4" s="9"/>
      <c r="DMO4" s="9"/>
      <c r="DMP4" s="9"/>
      <c r="DMQ4" s="9"/>
      <c r="DMR4" s="9"/>
      <c r="DMS4" s="9"/>
      <c r="DMT4" s="9"/>
      <c r="DMU4" s="9"/>
      <c r="DMV4" s="9"/>
      <c r="DMW4" s="9"/>
      <c r="DMX4" s="9"/>
      <c r="DMY4" s="9"/>
      <c r="DMZ4" s="9"/>
      <c r="DNA4" s="9"/>
      <c r="DNB4" s="9"/>
      <c r="DNC4" s="9"/>
      <c r="DND4" s="9"/>
      <c r="DNE4" s="9"/>
      <c r="DNF4" s="9"/>
      <c r="DNG4" s="9"/>
      <c r="DNH4" s="9"/>
      <c r="DNI4" s="9"/>
      <c r="DNJ4" s="9"/>
      <c r="DNK4" s="9"/>
      <c r="DNL4" s="9"/>
      <c r="DNM4" s="9"/>
      <c r="DNN4" s="9"/>
      <c r="DNO4" s="9"/>
      <c r="DNP4" s="9"/>
      <c r="DNQ4" s="9"/>
      <c r="DNR4" s="9"/>
      <c r="DNS4" s="9"/>
      <c r="DNT4" s="9"/>
      <c r="DNU4" s="9"/>
      <c r="DNV4" s="9"/>
      <c r="DNW4" s="9"/>
      <c r="DNX4" s="9"/>
      <c r="DNY4" s="9"/>
      <c r="DNZ4" s="9"/>
      <c r="DOA4" s="9"/>
      <c r="DOB4" s="9"/>
      <c r="DOC4" s="9"/>
      <c r="DOD4" s="9"/>
      <c r="DOE4" s="9"/>
      <c r="DOF4" s="9"/>
      <c r="DOG4" s="9"/>
      <c r="DOH4" s="9"/>
      <c r="DOI4" s="9"/>
      <c r="DOJ4" s="9"/>
      <c r="DOK4" s="9"/>
      <c r="DOL4" s="9"/>
      <c r="DOM4" s="9"/>
      <c r="DON4" s="9"/>
      <c r="DOO4" s="9"/>
      <c r="DOP4" s="9"/>
      <c r="DOQ4" s="9"/>
      <c r="DOR4" s="9"/>
      <c r="DOS4" s="9"/>
      <c r="DOT4" s="9"/>
      <c r="DOU4" s="9"/>
      <c r="DOV4" s="9"/>
      <c r="DOW4" s="9"/>
      <c r="DOX4" s="9"/>
      <c r="DOY4" s="9"/>
      <c r="DOZ4" s="9"/>
      <c r="DPA4" s="9"/>
      <c r="DPB4" s="9"/>
      <c r="DPC4" s="9"/>
      <c r="DPD4" s="9"/>
      <c r="DPE4" s="9"/>
      <c r="DPF4" s="9"/>
      <c r="DPG4" s="9"/>
      <c r="DPH4" s="9"/>
      <c r="DPI4" s="9"/>
      <c r="DPJ4" s="9"/>
      <c r="DPK4" s="9"/>
      <c r="DPL4" s="9"/>
      <c r="DPM4" s="9"/>
      <c r="DPN4" s="9"/>
      <c r="DPO4" s="9"/>
      <c r="DPP4" s="9"/>
      <c r="DPQ4" s="9"/>
      <c r="DPR4" s="9"/>
      <c r="DPS4" s="9"/>
      <c r="DPT4" s="9"/>
      <c r="DPU4" s="9"/>
      <c r="DPV4" s="9"/>
      <c r="DPW4" s="9"/>
      <c r="DPX4" s="9"/>
      <c r="DPY4" s="9"/>
      <c r="DPZ4" s="9"/>
      <c r="DQA4" s="9"/>
      <c r="DQB4" s="9"/>
      <c r="DQC4" s="9"/>
      <c r="DQD4" s="9"/>
      <c r="DQE4" s="9"/>
      <c r="DQF4" s="9"/>
      <c r="DQG4" s="9"/>
      <c r="DQH4" s="9"/>
      <c r="DQI4" s="9"/>
      <c r="DQJ4" s="9"/>
      <c r="DQK4" s="9"/>
      <c r="DQL4" s="9"/>
      <c r="DQM4" s="9"/>
      <c r="DQN4" s="9"/>
      <c r="DQO4" s="9"/>
      <c r="DQP4" s="9"/>
      <c r="DQQ4" s="9"/>
      <c r="DQR4" s="9"/>
      <c r="DQS4" s="9"/>
      <c r="DQT4" s="9"/>
      <c r="DQU4" s="9"/>
      <c r="DQV4" s="9"/>
      <c r="DQW4" s="9"/>
      <c r="DQX4" s="9"/>
      <c r="DQY4" s="9"/>
      <c r="DQZ4" s="9"/>
      <c r="DRA4" s="9"/>
      <c r="DRB4" s="9"/>
      <c r="DRC4" s="9"/>
      <c r="DRD4" s="9"/>
      <c r="DRE4" s="9"/>
      <c r="DRF4" s="9"/>
      <c r="DRG4" s="9"/>
      <c r="DRH4" s="9"/>
      <c r="DRI4" s="9"/>
      <c r="DRJ4" s="9"/>
      <c r="DRK4" s="9"/>
      <c r="DRL4" s="9"/>
      <c r="DRM4" s="9"/>
      <c r="DRN4" s="9"/>
      <c r="DRO4" s="9"/>
      <c r="DRP4" s="9"/>
      <c r="DRQ4" s="9"/>
      <c r="DRR4" s="9"/>
      <c r="DRS4" s="9"/>
      <c r="DRT4" s="9"/>
      <c r="DRU4" s="9"/>
      <c r="DRV4" s="9"/>
      <c r="DRW4" s="9"/>
      <c r="DRX4" s="9"/>
      <c r="DRY4" s="9"/>
      <c r="DRZ4" s="9"/>
      <c r="DSA4" s="9"/>
      <c r="DSB4" s="9"/>
      <c r="DSC4" s="9"/>
      <c r="DSD4" s="9"/>
      <c r="DSE4" s="9"/>
      <c r="DSF4" s="9"/>
      <c r="DSG4" s="9"/>
      <c r="DSH4" s="9"/>
      <c r="DSI4" s="9"/>
      <c r="DSJ4" s="9"/>
      <c r="DSK4" s="9"/>
      <c r="DSL4" s="9"/>
      <c r="DSM4" s="9"/>
      <c r="DSN4" s="9"/>
      <c r="DSO4" s="9"/>
      <c r="DSP4" s="9"/>
      <c r="DSQ4" s="9"/>
      <c r="DSR4" s="9"/>
      <c r="DSS4" s="9"/>
      <c r="DST4" s="9"/>
      <c r="DSU4" s="9"/>
      <c r="DSV4" s="9"/>
      <c r="DSW4" s="9"/>
      <c r="DSX4" s="9"/>
      <c r="DSY4" s="9"/>
      <c r="DSZ4" s="9"/>
      <c r="DTA4" s="9"/>
      <c r="DTB4" s="9"/>
      <c r="DTC4" s="9"/>
      <c r="DTD4" s="9"/>
      <c r="DTE4" s="9"/>
      <c r="DTF4" s="9"/>
      <c r="DTG4" s="9"/>
      <c r="DTH4" s="9"/>
      <c r="DTI4" s="9"/>
      <c r="DTJ4" s="9"/>
      <c r="DTK4" s="9"/>
      <c r="DTL4" s="9"/>
      <c r="DTM4" s="9"/>
      <c r="DTN4" s="9"/>
      <c r="DTO4" s="9"/>
      <c r="DTP4" s="9"/>
      <c r="DTQ4" s="9"/>
      <c r="DTR4" s="9"/>
      <c r="DTS4" s="9"/>
      <c r="DTT4" s="9"/>
      <c r="DTU4" s="9"/>
      <c r="DTV4" s="9"/>
      <c r="DTW4" s="9"/>
      <c r="DTX4" s="9"/>
      <c r="DTY4" s="9"/>
      <c r="DTZ4" s="9"/>
      <c r="DUA4" s="9"/>
      <c r="DUB4" s="9"/>
      <c r="DUC4" s="9"/>
      <c r="DUD4" s="9"/>
      <c r="DUE4" s="9"/>
      <c r="DUF4" s="9"/>
      <c r="DUG4" s="9"/>
      <c r="DUH4" s="9"/>
      <c r="DUI4" s="9"/>
      <c r="DUJ4" s="9"/>
      <c r="DUK4" s="9"/>
      <c r="DUL4" s="9"/>
      <c r="DUM4" s="9"/>
      <c r="DUN4" s="9"/>
      <c r="DUO4" s="9"/>
      <c r="DUP4" s="9"/>
      <c r="DUQ4" s="9"/>
      <c r="DUR4" s="9"/>
      <c r="DUS4" s="9"/>
      <c r="DUT4" s="9"/>
      <c r="DUU4" s="9"/>
      <c r="DUV4" s="9"/>
      <c r="DUW4" s="9"/>
      <c r="DUX4" s="9"/>
      <c r="DUY4" s="9"/>
      <c r="DUZ4" s="9"/>
      <c r="DVA4" s="9"/>
      <c r="DVB4" s="9"/>
      <c r="DVC4" s="9"/>
      <c r="DVD4" s="9"/>
      <c r="DVE4" s="9"/>
      <c r="DVF4" s="9"/>
      <c r="DVG4" s="9"/>
      <c r="DVH4" s="9"/>
      <c r="DVI4" s="9"/>
      <c r="DVJ4" s="9"/>
      <c r="DVK4" s="9"/>
      <c r="DVL4" s="9"/>
      <c r="DVM4" s="9"/>
      <c r="DVN4" s="9"/>
      <c r="DVO4" s="9"/>
      <c r="DVP4" s="9"/>
      <c r="DVQ4" s="9"/>
      <c r="DVR4" s="9"/>
      <c r="DVS4" s="9"/>
      <c r="DVT4" s="9"/>
      <c r="DVU4" s="9"/>
      <c r="DVV4" s="9"/>
      <c r="DVW4" s="9"/>
      <c r="DVX4" s="9"/>
      <c r="DVY4" s="9"/>
      <c r="DVZ4" s="9"/>
      <c r="DWA4" s="9"/>
      <c r="DWB4" s="9"/>
      <c r="DWC4" s="9"/>
      <c r="DWD4" s="9"/>
      <c r="DWE4" s="9"/>
      <c r="DWF4" s="9"/>
      <c r="DWG4" s="9"/>
      <c r="DWH4" s="9"/>
      <c r="DWI4" s="9"/>
      <c r="DWJ4" s="9"/>
      <c r="DWK4" s="9"/>
      <c r="DWL4" s="9"/>
      <c r="DWM4" s="9"/>
      <c r="DWN4" s="9"/>
      <c r="DWO4" s="9"/>
      <c r="DWP4" s="9"/>
      <c r="DWQ4" s="9"/>
      <c r="DWR4" s="9"/>
      <c r="DWS4" s="9"/>
      <c r="DWT4" s="9"/>
      <c r="DWU4" s="9"/>
      <c r="DWV4" s="9"/>
      <c r="DWW4" s="9"/>
      <c r="DWX4" s="9"/>
      <c r="DWY4" s="9"/>
      <c r="DWZ4" s="9"/>
      <c r="DXA4" s="9"/>
      <c r="DXB4" s="9"/>
      <c r="DXC4" s="9"/>
      <c r="DXD4" s="9"/>
      <c r="DXE4" s="9"/>
      <c r="DXF4" s="9"/>
      <c r="DXG4" s="9"/>
      <c r="DXH4" s="9"/>
      <c r="DXI4" s="9"/>
      <c r="DXJ4" s="9"/>
      <c r="DXK4" s="9"/>
      <c r="DXL4" s="9"/>
      <c r="DXM4" s="9"/>
      <c r="DXN4" s="9"/>
      <c r="DXO4" s="9"/>
      <c r="DXP4" s="9"/>
      <c r="DXQ4" s="9"/>
      <c r="DXR4" s="9"/>
      <c r="DXS4" s="9"/>
      <c r="DXT4" s="9"/>
      <c r="DXU4" s="9"/>
      <c r="DXV4" s="9"/>
      <c r="DXW4" s="9"/>
      <c r="DXX4" s="9"/>
      <c r="DXY4" s="9"/>
      <c r="DXZ4" s="9"/>
      <c r="DYA4" s="9"/>
      <c r="DYB4" s="9"/>
      <c r="DYC4" s="9"/>
      <c r="DYD4" s="9"/>
      <c r="DYE4" s="9"/>
      <c r="DYF4" s="9"/>
      <c r="DYG4" s="9"/>
      <c r="DYH4" s="9"/>
      <c r="DYI4" s="9"/>
      <c r="DYJ4" s="9"/>
      <c r="DYK4" s="9"/>
      <c r="DYL4" s="9"/>
      <c r="DYM4" s="9"/>
      <c r="DYN4" s="9"/>
      <c r="DYO4" s="9"/>
      <c r="DYP4" s="9"/>
      <c r="DYQ4" s="9"/>
      <c r="DYR4" s="9"/>
      <c r="DYS4" s="9"/>
      <c r="DYT4" s="9"/>
      <c r="DYU4" s="9"/>
      <c r="DYV4" s="9"/>
      <c r="DYW4" s="9"/>
      <c r="DYX4" s="9"/>
      <c r="DYY4" s="9"/>
      <c r="DYZ4" s="9"/>
      <c r="DZA4" s="9"/>
      <c r="DZB4" s="9"/>
      <c r="DZC4" s="9"/>
      <c r="DZD4" s="9"/>
      <c r="DZE4" s="9"/>
      <c r="DZF4" s="9"/>
      <c r="DZG4" s="9"/>
      <c r="DZH4" s="9"/>
      <c r="DZI4" s="9"/>
      <c r="DZJ4" s="9"/>
      <c r="DZK4" s="9"/>
      <c r="DZL4" s="9"/>
      <c r="DZM4" s="9"/>
      <c r="DZN4" s="9"/>
      <c r="DZO4" s="9"/>
      <c r="DZP4" s="9"/>
      <c r="DZQ4" s="9"/>
      <c r="DZR4" s="9"/>
      <c r="DZS4" s="9"/>
      <c r="DZT4" s="9"/>
      <c r="DZU4" s="9"/>
      <c r="DZV4" s="9"/>
      <c r="DZW4" s="9"/>
      <c r="DZX4" s="9"/>
      <c r="DZY4" s="9"/>
      <c r="DZZ4" s="9"/>
      <c r="EAA4" s="9"/>
      <c r="EAB4" s="9"/>
      <c r="EAC4" s="9"/>
      <c r="EAD4" s="9"/>
      <c r="EAE4" s="9"/>
      <c r="EAF4" s="9"/>
      <c r="EAG4" s="9"/>
      <c r="EAH4" s="9"/>
      <c r="EAI4" s="9"/>
      <c r="EAJ4" s="9"/>
      <c r="EAK4" s="9"/>
      <c r="EAL4" s="9"/>
      <c r="EAM4" s="9"/>
      <c r="EAN4" s="9"/>
      <c r="EAO4" s="9"/>
      <c r="EAP4" s="9"/>
      <c r="EAQ4" s="9"/>
      <c r="EAR4" s="9"/>
      <c r="EAS4" s="9"/>
      <c r="EAT4" s="9"/>
      <c r="EAU4" s="9"/>
      <c r="EAV4" s="9"/>
      <c r="EAW4" s="9"/>
      <c r="EAX4" s="9"/>
      <c r="EAY4" s="9"/>
      <c r="EAZ4" s="9"/>
      <c r="EBA4" s="9"/>
      <c r="EBB4" s="9"/>
      <c r="EBC4" s="9"/>
      <c r="EBD4" s="9"/>
      <c r="EBE4" s="9"/>
      <c r="EBF4" s="9"/>
      <c r="EBG4" s="9"/>
      <c r="EBH4" s="9"/>
      <c r="EBI4" s="9"/>
      <c r="EBJ4" s="9"/>
      <c r="EBK4" s="9"/>
      <c r="EBL4" s="9"/>
      <c r="EBM4" s="9"/>
      <c r="EBN4" s="9"/>
      <c r="EBO4" s="9"/>
      <c r="EBP4" s="9"/>
      <c r="EBQ4" s="9"/>
      <c r="EBR4" s="9"/>
      <c r="EBS4" s="9"/>
      <c r="EBT4" s="9"/>
      <c r="EBU4" s="9"/>
      <c r="EBV4" s="9"/>
      <c r="EBW4" s="9"/>
      <c r="EBX4" s="9"/>
      <c r="EBY4" s="9"/>
      <c r="EBZ4" s="9"/>
      <c r="ECA4" s="9"/>
      <c r="ECB4" s="9"/>
      <c r="ECC4" s="9"/>
      <c r="ECD4" s="9"/>
      <c r="ECE4" s="9"/>
      <c r="ECF4" s="9"/>
      <c r="ECG4" s="9"/>
      <c r="ECH4" s="9"/>
      <c r="ECI4" s="9"/>
      <c r="ECJ4" s="9"/>
      <c r="ECK4" s="9"/>
      <c r="ECL4" s="9"/>
      <c r="ECM4" s="9"/>
      <c r="ECN4" s="9"/>
      <c r="ECO4" s="9"/>
      <c r="ECP4" s="9"/>
      <c r="ECQ4" s="9"/>
      <c r="ECR4" s="9"/>
      <c r="ECS4" s="9"/>
      <c r="ECT4" s="9"/>
      <c r="ECU4" s="9"/>
      <c r="ECV4" s="9"/>
      <c r="ECW4" s="9"/>
      <c r="ECX4" s="9"/>
      <c r="ECY4" s="9"/>
      <c r="ECZ4" s="9"/>
      <c r="EDA4" s="9"/>
      <c r="EDB4" s="9"/>
      <c r="EDC4" s="9"/>
      <c r="EDD4" s="9"/>
      <c r="EDE4" s="9"/>
      <c r="EDF4" s="9"/>
      <c r="EDG4" s="9"/>
      <c r="EDH4" s="9"/>
      <c r="EDI4" s="9"/>
      <c r="EDJ4" s="9"/>
      <c r="EDK4" s="9"/>
      <c r="EDL4" s="9"/>
      <c r="EDM4" s="9"/>
      <c r="EDN4" s="9"/>
      <c r="EDO4" s="9"/>
      <c r="EDP4" s="9"/>
      <c r="EDQ4" s="9"/>
      <c r="EDR4" s="9"/>
      <c r="EDS4" s="9"/>
      <c r="EDT4" s="9"/>
      <c r="EDU4" s="9"/>
      <c r="EDV4" s="9"/>
      <c r="EDW4" s="9"/>
      <c r="EDX4" s="9"/>
      <c r="EDY4" s="9"/>
      <c r="EDZ4" s="9"/>
      <c r="EEA4" s="9"/>
      <c r="EEB4" s="9"/>
      <c r="EEC4" s="9"/>
      <c r="EED4" s="9"/>
      <c r="EEE4" s="9"/>
      <c r="EEF4" s="9"/>
      <c r="EEG4" s="9"/>
      <c r="EEH4" s="9"/>
      <c r="EEI4" s="9"/>
      <c r="EEJ4" s="9"/>
      <c r="EEK4" s="9"/>
      <c r="EEL4" s="9"/>
      <c r="EEM4" s="9"/>
      <c r="EEN4" s="9"/>
      <c r="EEO4" s="9"/>
      <c r="EEP4" s="9"/>
      <c r="EEQ4" s="9"/>
      <c r="EER4" s="9"/>
      <c r="EES4" s="9"/>
      <c r="EET4" s="9"/>
      <c r="EEU4" s="9"/>
      <c r="EEV4" s="9"/>
      <c r="EEW4" s="9"/>
      <c r="EEX4" s="9"/>
      <c r="EEY4" s="9"/>
      <c r="EEZ4" s="9"/>
      <c r="EFA4" s="9"/>
      <c r="EFB4" s="9"/>
      <c r="EFC4" s="9"/>
      <c r="EFD4" s="9"/>
      <c r="EFE4" s="9"/>
      <c r="EFF4" s="9"/>
      <c r="EFG4" s="9"/>
      <c r="EFH4" s="9"/>
      <c r="EFI4" s="9"/>
      <c r="EFJ4" s="9"/>
      <c r="EFK4" s="9"/>
      <c r="EFL4" s="9"/>
      <c r="EFM4" s="9"/>
      <c r="EFN4" s="9"/>
      <c r="EFO4" s="9"/>
      <c r="EFP4" s="9"/>
      <c r="EFQ4" s="9"/>
      <c r="EFR4" s="9"/>
      <c r="EFS4" s="9"/>
      <c r="EFT4" s="9"/>
      <c r="EFU4" s="9"/>
      <c r="EFV4" s="9"/>
      <c r="EFW4" s="9"/>
      <c r="EFX4" s="9"/>
      <c r="EFY4" s="9"/>
      <c r="EFZ4" s="9"/>
      <c r="EGA4" s="9"/>
      <c r="EGB4" s="9"/>
      <c r="EGC4" s="9"/>
      <c r="EGD4" s="9"/>
      <c r="EGE4" s="9"/>
      <c r="EGF4" s="9"/>
      <c r="EGG4" s="9"/>
      <c r="EGH4" s="9"/>
      <c r="EGI4" s="9"/>
      <c r="EGJ4" s="9"/>
      <c r="EGK4" s="9"/>
      <c r="EGL4" s="9"/>
      <c r="EGM4" s="9"/>
      <c r="EGN4" s="9"/>
      <c r="EGO4" s="9"/>
      <c r="EGP4" s="9"/>
      <c r="EGQ4" s="9"/>
      <c r="EGR4" s="9"/>
      <c r="EGS4" s="9"/>
      <c r="EGT4" s="9"/>
      <c r="EGU4" s="9"/>
      <c r="EGV4" s="9"/>
      <c r="EGW4" s="9"/>
      <c r="EGX4" s="9"/>
      <c r="EGY4" s="9"/>
      <c r="EGZ4" s="9"/>
      <c r="EHA4" s="9"/>
      <c r="EHB4" s="9"/>
      <c r="EHC4" s="9"/>
      <c r="EHD4" s="9"/>
      <c r="EHE4" s="9"/>
      <c r="EHF4" s="9"/>
      <c r="EHG4" s="9"/>
      <c r="EHH4" s="9"/>
      <c r="EHI4" s="9"/>
      <c r="EHJ4" s="9"/>
      <c r="EHK4" s="9"/>
      <c r="EHL4" s="9"/>
      <c r="EHM4" s="9"/>
      <c r="EHN4" s="9"/>
      <c r="EHO4" s="9"/>
      <c r="EHP4" s="9"/>
      <c r="EHQ4" s="9"/>
      <c r="EHR4" s="9"/>
      <c r="EHS4" s="9"/>
      <c r="EHT4" s="9"/>
      <c r="EHU4" s="9"/>
      <c r="EHV4" s="9"/>
      <c r="EHW4" s="9"/>
      <c r="EHX4" s="9"/>
      <c r="EHY4" s="9"/>
      <c r="EHZ4" s="9"/>
      <c r="EIA4" s="9"/>
      <c r="EIB4" s="9"/>
      <c r="EIC4" s="9"/>
      <c r="EID4" s="9"/>
      <c r="EIE4" s="9"/>
      <c r="EIF4" s="9"/>
      <c r="EIG4" s="9"/>
      <c r="EIH4" s="9"/>
      <c r="EII4" s="9"/>
      <c r="EIJ4" s="9"/>
      <c r="EIK4" s="9"/>
      <c r="EIL4" s="9"/>
      <c r="EIM4" s="9"/>
      <c r="EIN4" s="9"/>
      <c r="EIO4" s="9"/>
      <c r="EIP4" s="9"/>
      <c r="EIQ4" s="9"/>
      <c r="EIR4" s="9"/>
      <c r="EIS4" s="9"/>
      <c r="EIT4" s="9"/>
      <c r="EIU4" s="9"/>
      <c r="EIV4" s="9"/>
      <c r="EIW4" s="9"/>
      <c r="EIX4" s="9"/>
      <c r="EIY4" s="9"/>
      <c r="EIZ4" s="9"/>
      <c r="EJA4" s="9"/>
      <c r="EJB4" s="9"/>
      <c r="EJC4" s="9"/>
      <c r="EJD4" s="9"/>
      <c r="EJE4" s="9"/>
      <c r="EJF4" s="9"/>
      <c r="EJG4" s="9"/>
      <c r="EJH4" s="9"/>
      <c r="EJI4" s="9"/>
      <c r="EJJ4" s="9"/>
      <c r="EJK4" s="9"/>
      <c r="EJL4" s="9"/>
      <c r="EJM4" s="9"/>
      <c r="EJN4" s="9"/>
      <c r="EJO4" s="9"/>
      <c r="EJP4" s="9"/>
      <c r="EJQ4" s="9"/>
      <c r="EJR4" s="9"/>
      <c r="EJS4" s="9"/>
      <c r="EJT4" s="9"/>
      <c r="EJU4" s="9"/>
      <c r="EJV4" s="9"/>
      <c r="EJW4" s="9"/>
      <c r="EJX4" s="9"/>
      <c r="EJY4" s="9"/>
      <c r="EJZ4" s="9"/>
      <c r="EKA4" s="9"/>
      <c r="EKB4" s="9"/>
      <c r="EKC4" s="9"/>
      <c r="EKD4" s="9"/>
      <c r="EKE4" s="9"/>
      <c r="EKF4" s="9"/>
      <c r="EKG4" s="9"/>
      <c r="EKH4" s="9"/>
      <c r="EKI4" s="9"/>
      <c r="EKJ4" s="9"/>
      <c r="EKK4" s="9"/>
      <c r="EKL4" s="9"/>
      <c r="EKM4" s="9"/>
      <c r="EKN4" s="9"/>
      <c r="EKO4" s="9"/>
      <c r="EKP4" s="9"/>
      <c r="EKQ4" s="9"/>
      <c r="EKR4" s="9"/>
      <c r="EKS4" s="9"/>
      <c r="EKT4" s="9"/>
      <c r="EKU4" s="9"/>
      <c r="EKV4" s="9"/>
      <c r="EKW4" s="9"/>
      <c r="EKX4" s="9"/>
      <c r="EKY4" s="9"/>
      <c r="EKZ4" s="9"/>
      <c r="ELA4" s="9"/>
      <c r="ELB4" s="9"/>
      <c r="ELC4" s="9"/>
      <c r="ELD4" s="9"/>
      <c r="ELE4" s="9"/>
      <c r="ELF4" s="9"/>
      <c r="ELG4" s="9"/>
      <c r="ELH4" s="9"/>
      <c r="ELI4" s="9"/>
      <c r="ELJ4" s="9"/>
      <c r="ELK4" s="9"/>
      <c r="ELL4" s="9"/>
      <c r="ELM4" s="9"/>
      <c r="ELN4" s="9"/>
      <c r="ELO4" s="9"/>
      <c r="ELP4" s="9"/>
      <c r="ELQ4" s="9"/>
      <c r="ELR4" s="9"/>
      <c r="ELS4" s="9"/>
      <c r="ELT4" s="9"/>
      <c r="ELU4" s="9"/>
      <c r="ELV4" s="9"/>
      <c r="ELW4" s="9"/>
      <c r="ELX4" s="9"/>
      <c r="ELY4" s="9"/>
      <c r="ELZ4" s="9"/>
      <c r="EMA4" s="9"/>
      <c r="EMB4" s="9"/>
      <c r="EMC4" s="9"/>
      <c r="EMD4" s="9"/>
      <c r="EME4" s="9"/>
      <c r="EMF4" s="9"/>
      <c r="EMG4" s="9"/>
      <c r="EMH4" s="9"/>
      <c r="EMI4" s="9"/>
      <c r="EMJ4" s="9"/>
      <c r="EMK4" s="9"/>
      <c r="EML4" s="9"/>
      <c r="EMM4" s="9"/>
      <c r="EMN4" s="9"/>
      <c r="EMO4" s="9"/>
      <c r="EMP4" s="9"/>
      <c r="EMQ4" s="9"/>
      <c r="EMR4" s="9"/>
      <c r="EMS4" s="9"/>
      <c r="EMT4" s="9"/>
      <c r="EMU4" s="9"/>
      <c r="EMV4" s="9"/>
      <c r="EMW4" s="9"/>
      <c r="EMX4" s="9"/>
      <c r="EMY4" s="9"/>
      <c r="EMZ4" s="9"/>
      <c r="ENA4" s="9"/>
      <c r="ENB4" s="9"/>
      <c r="ENC4" s="9"/>
      <c r="END4" s="9"/>
      <c r="ENE4" s="9"/>
      <c r="ENF4" s="9"/>
      <c r="ENG4" s="9"/>
      <c r="ENH4" s="9"/>
      <c r="ENI4" s="9"/>
      <c r="ENJ4" s="9"/>
      <c r="ENK4" s="9"/>
      <c r="ENL4" s="9"/>
      <c r="ENM4" s="9"/>
      <c r="ENN4" s="9"/>
      <c r="ENO4" s="9"/>
      <c r="ENP4" s="9"/>
      <c r="ENQ4" s="9"/>
      <c r="ENR4" s="9"/>
      <c r="ENS4" s="9"/>
      <c r="ENT4" s="9"/>
      <c r="ENU4" s="9"/>
      <c r="ENV4" s="9"/>
      <c r="ENW4" s="9"/>
      <c r="ENX4" s="9"/>
      <c r="ENY4" s="9"/>
      <c r="ENZ4" s="9"/>
      <c r="EOA4" s="9"/>
      <c r="EOB4" s="9"/>
      <c r="EOC4" s="9"/>
      <c r="EOD4" s="9"/>
      <c r="EOE4" s="9"/>
      <c r="EOF4" s="9"/>
      <c r="EOG4" s="9"/>
      <c r="EOH4" s="9"/>
      <c r="EOI4" s="9"/>
      <c r="EOJ4" s="9"/>
      <c r="EOK4" s="9"/>
      <c r="EOL4" s="9"/>
      <c r="EOM4" s="9"/>
      <c r="EON4" s="9"/>
      <c r="EOO4" s="9"/>
      <c r="EOP4" s="9"/>
      <c r="EOQ4" s="9"/>
      <c r="EOR4" s="9"/>
      <c r="EOS4" s="9"/>
      <c r="EOT4" s="9"/>
      <c r="EOU4" s="9"/>
      <c r="EOV4" s="9"/>
      <c r="EOW4" s="9"/>
      <c r="EOX4" s="9"/>
      <c r="EOY4" s="9"/>
      <c r="EOZ4" s="9"/>
      <c r="EPA4" s="9"/>
      <c r="EPB4" s="9"/>
      <c r="EPC4" s="9"/>
      <c r="EPD4" s="9"/>
      <c r="EPE4" s="9"/>
      <c r="EPF4" s="9"/>
      <c r="EPG4" s="9"/>
      <c r="EPH4" s="9"/>
      <c r="EPI4" s="9"/>
      <c r="EPJ4" s="9"/>
      <c r="EPK4" s="9"/>
      <c r="EPL4" s="9"/>
      <c r="EPM4" s="9"/>
      <c r="EPN4" s="9"/>
      <c r="EPO4" s="9"/>
      <c r="EPP4" s="9"/>
      <c r="EPQ4" s="9"/>
      <c r="EPR4" s="9"/>
      <c r="EPS4" s="9"/>
      <c r="EPT4" s="9"/>
      <c r="EPU4" s="9"/>
      <c r="EPV4" s="9"/>
      <c r="EPW4" s="9"/>
      <c r="EPX4" s="9"/>
      <c r="EPY4" s="9"/>
      <c r="EPZ4" s="9"/>
      <c r="EQA4" s="9"/>
      <c r="EQB4" s="9"/>
      <c r="EQC4" s="9"/>
      <c r="EQD4" s="9"/>
      <c r="EQE4" s="9"/>
      <c r="EQF4" s="9"/>
      <c r="EQG4" s="9"/>
      <c r="EQH4" s="9"/>
      <c r="EQI4" s="9"/>
      <c r="EQJ4" s="9"/>
      <c r="EQK4" s="9"/>
      <c r="EQL4" s="9"/>
      <c r="EQM4" s="9"/>
      <c r="EQN4" s="9"/>
      <c r="EQO4" s="9"/>
      <c r="EQP4" s="9"/>
      <c r="EQQ4" s="9"/>
      <c r="EQR4" s="9"/>
      <c r="EQS4" s="9"/>
      <c r="EQT4" s="9"/>
      <c r="EQU4" s="9"/>
      <c r="EQV4" s="9"/>
      <c r="EQW4" s="9"/>
      <c r="EQX4" s="9"/>
      <c r="EQY4" s="9"/>
      <c r="EQZ4" s="9"/>
      <c r="ERA4" s="9"/>
      <c r="ERB4" s="9"/>
      <c r="ERC4" s="9"/>
      <c r="ERD4" s="9"/>
      <c r="ERE4" s="9"/>
      <c r="ERF4" s="9"/>
      <c r="ERG4" s="9"/>
      <c r="ERH4" s="9"/>
      <c r="ERI4" s="9"/>
      <c r="ERJ4" s="9"/>
      <c r="ERK4" s="9"/>
      <c r="ERL4" s="9"/>
      <c r="ERM4" s="9"/>
      <c r="ERN4" s="9"/>
      <c r="ERO4" s="9"/>
      <c r="ERP4" s="9"/>
      <c r="ERQ4" s="9"/>
      <c r="ERR4" s="9"/>
      <c r="ERS4" s="9"/>
      <c r="ERT4" s="9"/>
      <c r="ERU4" s="9"/>
      <c r="ERV4" s="9"/>
      <c r="ERW4" s="9"/>
      <c r="ERX4" s="9"/>
      <c r="ERY4" s="9"/>
      <c r="ERZ4" s="9"/>
      <c r="ESA4" s="9"/>
      <c r="ESB4" s="9"/>
      <c r="ESC4" s="9"/>
      <c r="ESD4" s="9"/>
      <c r="ESE4" s="9"/>
      <c r="ESF4" s="9"/>
      <c r="ESG4" s="9"/>
      <c r="ESH4" s="9"/>
      <c r="ESI4" s="9"/>
      <c r="ESJ4" s="9"/>
      <c r="ESK4" s="9"/>
      <c r="ESL4" s="9"/>
      <c r="ESM4" s="9"/>
      <c r="ESN4" s="9"/>
      <c r="ESO4" s="9"/>
      <c r="ESP4" s="9"/>
      <c r="ESQ4" s="9"/>
      <c r="ESR4" s="9"/>
      <c r="ESS4" s="9"/>
      <c r="EST4" s="9"/>
      <c r="ESU4" s="9"/>
      <c r="ESV4" s="9"/>
      <c r="ESW4" s="9"/>
      <c r="ESX4" s="9"/>
      <c r="ESY4" s="9"/>
      <c r="ESZ4" s="9"/>
      <c r="ETA4" s="9"/>
      <c r="ETB4" s="9"/>
      <c r="ETC4" s="9"/>
      <c r="ETD4" s="9"/>
      <c r="ETE4" s="9"/>
      <c r="ETF4" s="9"/>
      <c r="ETG4" s="9"/>
      <c r="ETH4" s="9"/>
      <c r="ETI4" s="9"/>
      <c r="ETJ4" s="9"/>
      <c r="ETK4" s="9"/>
      <c r="ETL4" s="9"/>
      <c r="ETM4" s="9"/>
      <c r="ETN4" s="9"/>
      <c r="ETO4" s="9"/>
      <c r="ETP4" s="9"/>
      <c r="ETQ4" s="9"/>
      <c r="ETR4" s="9"/>
      <c r="ETS4" s="9"/>
      <c r="ETT4" s="9"/>
      <c r="ETU4" s="9"/>
      <c r="ETV4" s="9"/>
      <c r="ETW4" s="9"/>
      <c r="ETX4" s="9"/>
      <c r="ETY4" s="9"/>
      <c r="ETZ4" s="9"/>
      <c r="EUA4" s="9"/>
      <c r="EUB4" s="9"/>
      <c r="EUC4" s="9"/>
      <c r="EUD4" s="9"/>
      <c r="EUE4" s="9"/>
      <c r="EUF4" s="9"/>
      <c r="EUG4" s="9"/>
      <c r="EUH4" s="9"/>
      <c r="EUI4" s="9"/>
      <c r="EUJ4" s="9"/>
      <c r="EUK4" s="9"/>
      <c r="EUL4" s="9"/>
      <c r="EUM4" s="9"/>
      <c r="EUN4" s="9"/>
      <c r="EUO4" s="9"/>
      <c r="EUP4" s="9"/>
      <c r="EUQ4" s="9"/>
      <c r="EUR4" s="9"/>
      <c r="EUS4" s="9"/>
      <c r="EUT4" s="9"/>
      <c r="EUU4" s="9"/>
      <c r="EUV4" s="9"/>
      <c r="EUW4" s="9"/>
      <c r="EUX4" s="9"/>
      <c r="EUY4" s="9"/>
      <c r="EUZ4" s="9"/>
      <c r="EVA4" s="9"/>
      <c r="EVB4" s="9"/>
      <c r="EVC4" s="9"/>
      <c r="EVD4" s="9"/>
      <c r="EVE4" s="9"/>
      <c r="EVF4" s="9"/>
      <c r="EVG4" s="9"/>
      <c r="EVH4" s="9"/>
      <c r="EVI4" s="9"/>
      <c r="EVJ4" s="9"/>
      <c r="EVK4" s="9"/>
      <c r="EVL4" s="9"/>
      <c r="EVM4" s="9"/>
      <c r="EVN4" s="9"/>
      <c r="EVO4" s="9"/>
      <c r="EVP4" s="9"/>
      <c r="EVQ4" s="9"/>
      <c r="EVR4" s="9"/>
      <c r="EVS4" s="9"/>
      <c r="EVT4" s="9"/>
      <c r="EVU4" s="9"/>
      <c r="EVV4" s="9"/>
      <c r="EVW4" s="9"/>
      <c r="EVX4" s="9"/>
      <c r="EVY4" s="9"/>
      <c r="EVZ4" s="9"/>
      <c r="EWA4" s="9"/>
      <c r="EWB4" s="9"/>
      <c r="EWC4" s="9"/>
      <c r="EWD4" s="9"/>
      <c r="EWE4" s="9"/>
      <c r="EWF4" s="9"/>
      <c r="EWG4" s="9"/>
      <c r="EWH4" s="9"/>
      <c r="EWI4" s="9"/>
      <c r="EWJ4" s="9"/>
      <c r="EWK4" s="9"/>
      <c r="EWL4" s="9"/>
      <c r="EWM4" s="9"/>
      <c r="EWN4" s="9"/>
      <c r="EWO4" s="9"/>
      <c r="EWP4" s="9"/>
      <c r="EWQ4" s="9"/>
      <c r="EWR4" s="9"/>
      <c r="EWS4" s="9"/>
      <c r="EWT4" s="9"/>
      <c r="EWU4" s="9"/>
      <c r="EWV4" s="9"/>
      <c r="EWW4" s="9"/>
      <c r="EWX4" s="9"/>
      <c r="EWY4" s="9"/>
      <c r="EWZ4" s="9"/>
      <c r="EXA4" s="9"/>
      <c r="EXB4" s="9"/>
      <c r="EXC4" s="9"/>
      <c r="EXD4" s="9"/>
      <c r="EXE4" s="9"/>
      <c r="EXF4" s="9"/>
      <c r="EXG4" s="9"/>
      <c r="EXH4" s="9"/>
      <c r="EXI4" s="9"/>
      <c r="EXJ4" s="9"/>
      <c r="EXK4" s="9"/>
      <c r="EXL4" s="9"/>
      <c r="EXM4" s="9"/>
      <c r="EXN4" s="9"/>
      <c r="EXO4" s="9"/>
      <c r="EXP4" s="9"/>
      <c r="EXQ4" s="9"/>
      <c r="EXR4" s="9"/>
      <c r="EXS4" s="9"/>
      <c r="EXT4" s="9"/>
      <c r="EXU4" s="9"/>
      <c r="EXV4" s="9"/>
      <c r="EXW4" s="9"/>
      <c r="EXX4" s="9"/>
      <c r="EXY4" s="9"/>
      <c r="EXZ4" s="9"/>
      <c r="EYA4" s="9"/>
      <c r="EYB4" s="9"/>
      <c r="EYC4" s="9"/>
      <c r="EYD4" s="9"/>
      <c r="EYE4" s="9"/>
      <c r="EYF4" s="9"/>
      <c r="EYG4" s="9"/>
      <c r="EYH4" s="9"/>
      <c r="EYI4" s="9"/>
      <c r="EYJ4" s="9"/>
      <c r="EYK4" s="9"/>
      <c r="EYL4" s="9"/>
      <c r="EYM4" s="9"/>
      <c r="EYN4" s="9"/>
      <c r="EYO4" s="9"/>
      <c r="EYP4" s="9"/>
      <c r="EYQ4" s="9"/>
      <c r="EYR4" s="9"/>
      <c r="EYS4" s="9"/>
      <c r="EYT4" s="9"/>
      <c r="EYU4" s="9"/>
      <c r="EYV4" s="9"/>
      <c r="EYW4" s="9"/>
      <c r="EYX4" s="9"/>
      <c r="EYY4" s="9"/>
      <c r="EYZ4" s="9"/>
      <c r="EZA4" s="9"/>
      <c r="EZB4" s="9"/>
      <c r="EZC4" s="9"/>
      <c r="EZD4" s="9"/>
      <c r="EZE4" s="9"/>
      <c r="EZF4" s="9"/>
      <c r="EZG4" s="9"/>
      <c r="EZH4" s="9"/>
      <c r="EZI4" s="9"/>
      <c r="EZJ4" s="9"/>
      <c r="EZK4" s="9"/>
      <c r="EZL4" s="9"/>
      <c r="EZM4" s="9"/>
      <c r="EZN4" s="9"/>
      <c r="EZO4" s="9"/>
      <c r="EZP4" s="9"/>
      <c r="EZQ4" s="9"/>
      <c r="EZR4" s="9"/>
      <c r="EZS4" s="9"/>
      <c r="EZT4" s="9"/>
      <c r="EZU4" s="9"/>
      <c r="EZV4" s="9"/>
      <c r="EZW4" s="9"/>
      <c r="EZX4" s="9"/>
      <c r="EZY4" s="9"/>
      <c r="EZZ4" s="9"/>
      <c r="FAA4" s="9"/>
      <c r="FAB4" s="9"/>
      <c r="FAC4" s="9"/>
      <c r="FAD4" s="9"/>
      <c r="FAE4" s="9"/>
      <c r="FAF4" s="9"/>
      <c r="FAG4" s="9"/>
      <c r="FAH4" s="9"/>
      <c r="FAI4" s="9"/>
      <c r="FAJ4" s="9"/>
      <c r="FAK4" s="9"/>
      <c r="FAL4" s="9"/>
      <c r="FAM4" s="9"/>
      <c r="FAN4" s="9"/>
      <c r="FAO4" s="9"/>
      <c r="FAP4" s="9"/>
      <c r="FAQ4" s="9"/>
      <c r="FAR4" s="9"/>
      <c r="FAS4" s="9"/>
      <c r="FAT4" s="9"/>
      <c r="FAU4" s="9"/>
      <c r="FAV4" s="9"/>
      <c r="FAW4" s="9"/>
      <c r="FAX4" s="9"/>
      <c r="FAY4" s="9"/>
      <c r="FAZ4" s="9"/>
      <c r="FBA4" s="9"/>
      <c r="FBB4" s="9"/>
      <c r="FBC4" s="9"/>
      <c r="FBD4" s="9"/>
      <c r="FBE4" s="9"/>
      <c r="FBF4" s="9"/>
      <c r="FBG4" s="9"/>
      <c r="FBH4" s="9"/>
      <c r="FBI4" s="9"/>
      <c r="FBJ4" s="9"/>
      <c r="FBK4" s="9"/>
      <c r="FBL4" s="9"/>
      <c r="FBM4" s="9"/>
      <c r="FBN4" s="9"/>
      <c r="FBO4" s="9"/>
      <c r="FBP4" s="9"/>
      <c r="FBQ4" s="9"/>
      <c r="FBR4" s="9"/>
      <c r="FBS4" s="9"/>
      <c r="FBT4" s="9"/>
      <c r="FBU4" s="9"/>
      <c r="FBV4" s="9"/>
      <c r="FBW4" s="9"/>
      <c r="FBX4" s="9"/>
      <c r="FBY4" s="9"/>
      <c r="FBZ4" s="9"/>
      <c r="FCA4" s="9"/>
      <c r="FCB4" s="9"/>
      <c r="FCC4" s="9"/>
      <c r="FCD4" s="9"/>
      <c r="FCE4" s="9"/>
      <c r="FCF4" s="9"/>
      <c r="FCG4" s="9"/>
      <c r="FCH4" s="9"/>
      <c r="FCI4" s="9"/>
      <c r="FCJ4" s="9"/>
      <c r="FCK4" s="9"/>
      <c r="FCL4" s="9"/>
      <c r="FCM4" s="9"/>
      <c r="FCN4" s="9"/>
      <c r="FCO4" s="9"/>
      <c r="FCP4" s="9"/>
      <c r="FCQ4" s="9"/>
      <c r="FCR4" s="9"/>
      <c r="FCS4" s="9"/>
      <c r="FCT4" s="9"/>
      <c r="FCU4" s="9"/>
      <c r="FCV4" s="9"/>
      <c r="FCW4" s="9"/>
      <c r="FCX4" s="9"/>
      <c r="FCY4" s="9"/>
      <c r="FCZ4" s="9"/>
      <c r="FDA4" s="9"/>
      <c r="FDB4" s="9"/>
      <c r="FDC4" s="9"/>
      <c r="FDD4" s="9"/>
      <c r="FDE4" s="9"/>
      <c r="FDF4" s="9"/>
      <c r="FDG4" s="9"/>
      <c r="FDH4" s="9"/>
      <c r="FDI4" s="9"/>
      <c r="FDJ4" s="9"/>
      <c r="FDK4" s="9"/>
      <c r="FDL4" s="9"/>
      <c r="FDM4" s="9"/>
      <c r="FDN4" s="9"/>
      <c r="FDO4" s="9"/>
      <c r="FDP4" s="9"/>
      <c r="FDQ4" s="9"/>
      <c r="FDR4" s="9"/>
      <c r="FDS4" s="9"/>
      <c r="FDT4" s="9"/>
      <c r="FDU4" s="9"/>
      <c r="FDV4" s="9"/>
      <c r="FDW4" s="9"/>
      <c r="FDX4" s="9"/>
      <c r="FDY4" s="9"/>
      <c r="FDZ4" s="9"/>
      <c r="FEA4" s="9"/>
      <c r="FEB4" s="9"/>
      <c r="FEC4" s="9"/>
      <c r="FED4" s="9"/>
      <c r="FEE4" s="9"/>
      <c r="FEF4" s="9"/>
      <c r="FEG4" s="9"/>
      <c r="FEH4" s="9"/>
      <c r="FEI4" s="9"/>
      <c r="FEJ4" s="9"/>
      <c r="FEK4" s="9"/>
      <c r="FEL4" s="9"/>
      <c r="FEM4" s="9"/>
      <c r="FEN4" s="9"/>
      <c r="FEO4" s="9"/>
      <c r="FEP4" s="9"/>
      <c r="FEQ4" s="9"/>
      <c r="FER4" s="9"/>
      <c r="FES4" s="9"/>
      <c r="FET4" s="9"/>
      <c r="FEU4" s="9"/>
      <c r="FEV4" s="9"/>
      <c r="FEW4" s="9"/>
      <c r="FEX4" s="9"/>
      <c r="FEY4" s="9"/>
      <c r="FEZ4" s="9"/>
      <c r="FFA4" s="9"/>
      <c r="FFB4" s="9"/>
      <c r="FFC4" s="9"/>
      <c r="FFD4" s="9"/>
      <c r="FFE4" s="9"/>
      <c r="FFF4" s="9"/>
      <c r="FFG4" s="9"/>
      <c r="FFH4" s="9"/>
      <c r="FFI4" s="9"/>
      <c r="FFJ4" s="9"/>
      <c r="FFK4" s="9"/>
      <c r="FFL4" s="9"/>
      <c r="FFM4" s="9"/>
      <c r="FFN4" s="9"/>
      <c r="FFO4" s="9"/>
      <c r="FFP4" s="9"/>
      <c r="FFQ4" s="9"/>
      <c r="FFR4" s="9"/>
      <c r="FFS4" s="9"/>
      <c r="FFT4" s="9"/>
      <c r="FFU4" s="9"/>
      <c r="FFV4" s="9"/>
      <c r="FFW4" s="9"/>
      <c r="FFX4" s="9"/>
      <c r="FFY4" s="9"/>
      <c r="FFZ4" s="9"/>
      <c r="FGA4" s="9"/>
      <c r="FGB4" s="9"/>
      <c r="FGC4" s="9"/>
      <c r="FGD4" s="9"/>
      <c r="FGE4" s="9"/>
      <c r="FGF4" s="9"/>
      <c r="FGG4" s="9"/>
      <c r="FGH4" s="9"/>
      <c r="FGI4" s="9"/>
      <c r="FGJ4" s="9"/>
      <c r="FGK4" s="9"/>
      <c r="FGL4" s="9"/>
      <c r="FGM4" s="9"/>
      <c r="FGN4" s="9"/>
      <c r="FGO4" s="9"/>
      <c r="FGP4" s="9"/>
      <c r="FGQ4" s="9"/>
      <c r="FGR4" s="9"/>
      <c r="FGS4" s="9"/>
      <c r="FGT4" s="9"/>
      <c r="FGU4" s="9"/>
      <c r="FGV4" s="9"/>
      <c r="FGW4" s="9"/>
      <c r="FGX4" s="9"/>
      <c r="FGY4" s="9"/>
      <c r="FGZ4" s="9"/>
      <c r="FHA4" s="9"/>
      <c r="FHB4" s="9"/>
      <c r="FHC4" s="9"/>
      <c r="FHD4" s="9"/>
      <c r="FHE4" s="9"/>
      <c r="FHF4" s="9"/>
      <c r="FHG4" s="9"/>
      <c r="FHH4" s="9"/>
      <c r="FHI4" s="9"/>
      <c r="FHJ4" s="9"/>
      <c r="FHK4" s="9"/>
      <c r="FHL4" s="9"/>
      <c r="FHM4" s="9"/>
      <c r="FHN4" s="9"/>
      <c r="FHO4" s="9"/>
      <c r="FHP4" s="9"/>
      <c r="FHQ4" s="9"/>
      <c r="FHR4" s="9"/>
      <c r="FHS4" s="9"/>
      <c r="FHT4" s="9"/>
      <c r="FHU4" s="9"/>
      <c r="FHV4" s="9"/>
      <c r="FHW4" s="9"/>
      <c r="FHX4" s="9"/>
      <c r="FHY4" s="9"/>
      <c r="FHZ4" s="9"/>
      <c r="FIA4" s="9"/>
      <c r="FIB4" s="9"/>
      <c r="FIC4" s="9"/>
      <c r="FID4" s="9"/>
      <c r="FIE4" s="9"/>
      <c r="FIF4" s="9"/>
      <c r="FIG4" s="9"/>
      <c r="FIH4" s="9"/>
      <c r="FII4" s="9"/>
      <c r="FIJ4" s="9"/>
      <c r="FIK4" s="9"/>
      <c r="FIL4" s="9"/>
      <c r="FIM4" s="9"/>
      <c r="FIN4" s="9"/>
      <c r="FIO4" s="9"/>
      <c r="FIP4" s="9"/>
      <c r="FIQ4" s="9"/>
      <c r="FIR4" s="9"/>
      <c r="FIS4" s="9"/>
      <c r="FIT4" s="9"/>
      <c r="FIU4" s="9"/>
      <c r="FIV4" s="9"/>
      <c r="FIW4" s="9"/>
      <c r="FIX4" s="9"/>
      <c r="FIY4" s="9"/>
      <c r="FIZ4" s="9"/>
      <c r="FJA4" s="9"/>
      <c r="FJB4" s="9"/>
      <c r="FJC4" s="9"/>
      <c r="FJD4" s="9"/>
      <c r="FJE4" s="9"/>
      <c r="FJF4" s="9"/>
      <c r="FJG4" s="9"/>
      <c r="FJH4" s="9"/>
      <c r="FJI4" s="9"/>
      <c r="FJJ4" s="9"/>
      <c r="FJK4" s="9"/>
      <c r="FJL4" s="9"/>
      <c r="FJM4" s="9"/>
      <c r="FJN4" s="9"/>
      <c r="FJO4" s="9"/>
      <c r="FJP4" s="9"/>
      <c r="FJQ4" s="9"/>
      <c r="FJR4" s="9"/>
      <c r="FJS4" s="9"/>
      <c r="FJT4" s="9"/>
      <c r="FJU4" s="9"/>
      <c r="FJV4" s="9"/>
      <c r="FJW4" s="9"/>
      <c r="FJX4" s="9"/>
      <c r="FJY4" s="9"/>
      <c r="FJZ4" s="9"/>
      <c r="FKA4" s="9"/>
      <c r="FKB4" s="9"/>
      <c r="FKC4" s="9"/>
      <c r="FKD4" s="9"/>
      <c r="FKE4" s="9"/>
      <c r="FKF4" s="9"/>
      <c r="FKG4" s="9"/>
      <c r="FKH4" s="9"/>
      <c r="FKI4" s="9"/>
      <c r="FKJ4" s="9"/>
      <c r="FKK4" s="9"/>
      <c r="FKL4" s="9"/>
      <c r="FKM4" s="9"/>
      <c r="FKN4" s="9"/>
      <c r="FKO4" s="9"/>
      <c r="FKP4" s="9"/>
      <c r="FKQ4" s="9"/>
      <c r="FKR4" s="9"/>
      <c r="FKS4" s="9"/>
      <c r="FKT4" s="9"/>
      <c r="FKU4" s="9"/>
      <c r="FKV4" s="9"/>
      <c r="FKW4" s="9"/>
      <c r="FKX4" s="9"/>
      <c r="FKY4" s="9"/>
      <c r="FKZ4" s="9"/>
      <c r="FLA4" s="9"/>
      <c r="FLB4" s="9"/>
      <c r="FLC4" s="9"/>
      <c r="FLD4" s="9"/>
      <c r="FLE4" s="9"/>
      <c r="FLF4" s="9"/>
      <c r="FLG4" s="9"/>
      <c r="FLH4" s="9"/>
      <c r="FLI4" s="9"/>
      <c r="FLJ4" s="9"/>
      <c r="FLK4" s="9"/>
      <c r="FLL4" s="9"/>
      <c r="FLM4" s="9"/>
      <c r="FLN4" s="9"/>
      <c r="FLO4" s="9"/>
      <c r="FLP4" s="9"/>
      <c r="FLQ4" s="9"/>
      <c r="FLR4" s="9"/>
      <c r="FLS4" s="9"/>
      <c r="FLT4" s="9"/>
      <c r="FLU4" s="9"/>
      <c r="FLV4" s="9"/>
      <c r="FLW4" s="9"/>
      <c r="FLX4" s="9"/>
      <c r="FLY4" s="9"/>
      <c r="FLZ4" s="9"/>
      <c r="FMA4" s="9"/>
      <c r="FMB4" s="9"/>
      <c r="FMC4" s="9"/>
      <c r="FMD4" s="9"/>
      <c r="FME4" s="9"/>
      <c r="FMF4" s="9"/>
      <c r="FMG4" s="9"/>
      <c r="FMH4" s="9"/>
      <c r="FMI4" s="9"/>
      <c r="FMJ4" s="9"/>
      <c r="FMK4" s="9"/>
      <c r="FML4" s="9"/>
      <c r="FMM4" s="9"/>
      <c r="FMN4" s="9"/>
      <c r="FMO4" s="9"/>
      <c r="FMP4" s="9"/>
      <c r="FMQ4" s="9"/>
      <c r="FMR4" s="9"/>
      <c r="FMS4" s="9"/>
      <c r="FMT4" s="9"/>
      <c r="FMU4" s="9"/>
      <c r="FMV4" s="9"/>
      <c r="FMW4" s="9"/>
      <c r="FMX4" s="9"/>
      <c r="FMY4" s="9"/>
      <c r="FMZ4" s="9"/>
      <c r="FNA4" s="9"/>
      <c r="FNB4" s="9"/>
      <c r="FNC4" s="9"/>
      <c r="FND4" s="9"/>
      <c r="FNE4" s="9"/>
      <c r="FNF4" s="9"/>
      <c r="FNG4" s="9"/>
      <c r="FNH4" s="9"/>
      <c r="FNI4" s="9"/>
      <c r="FNJ4" s="9"/>
      <c r="FNK4" s="9"/>
      <c r="FNL4" s="9"/>
      <c r="FNM4" s="9"/>
      <c r="FNN4" s="9"/>
      <c r="FNO4" s="9"/>
      <c r="FNP4" s="9"/>
      <c r="FNQ4" s="9"/>
      <c r="FNR4" s="9"/>
      <c r="FNS4" s="9"/>
      <c r="FNT4" s="9"/>
      <c r="FNU4" s="9"/>
      <c r="FNV4" s="9"/>
      <c r="FNW4" s="9"/>
      <c r="FNX4" s="9"/>
      <c r="FNY4" s="9"/>
      <c r="FNZ4" s="9"/>
      <c r="FOA4" s="9"/>
      <c r="FOB4" s="9"/>
      <c r="FOC4" s="9"/>
      <c r="FOD4" s="9"/>
      <c r="FOE4" s="9"/>
      <c r="FOF4" s="9"/>
      <c r="FOG4" s="9"/>
      <c r="FOH4" s="9"/>
      <c r="FOI4" s="9"/>
      <c r="FOJ4" s="9"/>
      <c r="FOK4" s="9"/>
      <c r="FOL4" s="9"/>
      <c r="FOM4" s="9"/>
      <c r="FON4" s="9"/>
      <c r="FOO4" s="9"/>
      <c r="FOP4" s="9"/>
      <c r="FOQ4" s="9"/>
      <c r="FOR4" s="9"/>
      <c r="FOS4" s="9"/>
      <c r="FOT4" s="9"/>
      <c r="FOU4" s="9"/>
      <c r="FOV4" s="9"/>
      <c r="FOW4" s="9"/>
      <c r="FOX4" s="9"/>
      <c r="FOY4" s="9"/>
      <c r="FOZ4" s="9"/>
      <c r="FPA4" s="9"/>
      <c r="FPB4" s="9"/>
      <c r="FPC4" s="9"/>
      <c r="FPD4" s="9"/>
      <c r="FPE4" s="9"/>
      <c r="FPF4" s="9"/>
      <c r="FPG4" s="9"/>
      <c r="FPH4" s="9"/>
      <c r="FPI4" s="9"/>
      <c r="FPJ4" s="9"/>
      <c r="FPK4" s="9"/>
      <c r="FPL4" s="9"/>
      <c r="FPM4" s="9"/>
      <c r="FPN4" s="9"/>
      <c r="FPO4" s="9"/>
      <c r="FPP4" s="9"/>
      <c r="FPQ4" s="9"/>
      <c r="FPR4" s="9"/>
      <c r="FPS4" s="9"/>
      <c r="FPT4" s="9"/>
      <c r="FPU4" s="9"/>
      <c r="FPV4" s="9"/>
      <c r="FPW4" s="9"/>
      <c r="FPX4" s="9"/>
      <c r="FPY4" s="9"/>
      <c r="FPZ4" s="9"/>
      <c r="FQA4" s="9"/>
      <c r="FQB4" s="9"/>
      <c r="FQC4" s="9"/>
      <c r="FQD4" s="9"/>
      <c r="FQE4" s="9"/>
      <c r="FQF4" s="9"/>
      <c r="FQG4" s="9"/>
      <c r="FQH4" s="9"/>
      <c r="FQI4" s="9"/>
      <c r="FQJ4" s="9"/>
      <c r="FQK4" s="9"/>
      <c r="FQL4" s="9"/>
      <c r="FQM4" s="9"/>
      <c r="FQN4" s="9"/>
      <c r="FQO4" s="9"/>
      <c r="FQP4" s="9"/>
      <c r="FQQ4" s="9"/>
      <c r="FQR4" s="9"/>
      <c r="FQS4" s="9"/>
      <c r="FQT4" s="9"/>
      <c r="FQU4" s="9"/>
      <c r="FQV4" s="9"/>
      <c r="FQW4" s="9"/>
      <c r="FQX4" s="9"/>
      <c r="FQY4" s="9"/>
      <c r="FQZ4" s="9"/>
      <c r="FRA4" s="9"/>
      <c r="FRB4" s="9"/>
      <c r="FRC4" s="9"/>
      <c r="FRD4" s="9"/>
      <c r="FRE4" s="9"/>
      <c r="FRF4" s="9"/>
      <c r="FRG4" s="9"/>
      <c r="FRH4" s="9"/>
      <c r="FRI4" s="9"/>
      <c r="FRJ4" s="9"/>
      <c r="FRK4" s="9"/>
      <c r="FRL4" s="9"/>
      <c r="FRM4" s="9"/>
      <c r="FRN4" s="9"/>
      <c r="FRO4" s="9"/>
      <c r="FRP4" s="9"/>
      <c r="FRQ4" s="9"/>
      <c r="FRR4" s="9"/>
      <c r="FRS4" s="9"/>
      <c r="FRT4" s="9"/>
      <c r="FRU4" s="9"/>
      <c r="FRV4" s="9"/>
      <c r="FRW4" s="9"/>
      <c r="FRX4" s="9"/>
      <c r="FRY4" s="9"/>
      <c r="FRZ4" s="9"/>
      <c r="FSA4" s="9"/>
      <c r="FSB4" s="9"/>
      <c r="FSC4" s="9"/>
      <c r="FSD4" s="9"/>
      <c r="FSE4" s="9"/>
      <c r="FSF4" s="9"/>
      <c r="FSG4" s="9"/>
      <c r="FSH4" s="9"/>
      <c r="FSI4" s="9"/>
      <c r="FSJ4" s="9"/>
      <c r="FSK4" s="9"/>
      <c r="FSL4" s="9"/>
      <c r="FSM4" s="9"/>
      <c r="FSN4" s="9"/>
      <c r="FSO4" s="9"/>
      <c r="FSP4" s="9"/>
      <c r="FSQ4" s="9"/>
      <c r="FSR4" s="9"/>
      <c r="FSS4" s="9"/>
      <c r="FST4" s="9"/>
      <c r="FSU4" s="9"/>
      <c r="FSV4" s="9"/>
      <c r="FSW4" s="9"/>
      <c r="FSX4" s="9"/>
      <c r="FSY4" s="9"/>
      <c r="FSZ4" s="9"/>
      <c r="FTA4" s="9"/>
      <c r="FTB4" s="9"/>
      <c r="FTC4" s="9"/>
      <c r="FTD4" s="9"/>
      <c r="FTE4" s="9"/>
      <c r="FTF4" s="9"/>
      <c r="FTG4" s="9"/>
      <c r="FTH4" s="9"/>
      <c r="FTI4" s="9"/>
      <c r="FTJ4" s="9"/>
      <c r="FTK4" s="9"/>
      <c r="FTL4" s="9"/>
      <c r="FTM4" s="9"/>
      <c r="FTN4" s="9"/>
      <c r="FTO4" s="9"/>
      <c r="FTP4" s="9"/>
      <c r="FTQ4" s="9"/>
      <c r="FTR4" s="9"/>
      <c r="FTS4" s="9"/>
      <c r="FTT4" s="9"/>
      <c r="FTU4" s="9"/>
      <c r="FTV4" s="9"/>
      <c r="FTW4" s="9"/>
      <c r="FTX4" s="9"/>
      <c r="FTY4" s="9"/>
      <c r="FTZ4" s="9"/>
      <c r="FUA4" s="9"/>
      <c r="FUB4" s="9"/>
      <c r="FUC4" s="9"/>
      <c r="FUD4" s="9"/>
      <c r="FUE4" s="9"/>
      <c r="FUF4" s="9"/>
      <c r="FUG4" s="9"/>
      <c r="FUH4" s="9"/>
      <c r="FUI4" s="9"/>
      <c r="FUJ4" s="9"/>
      <c r="FUK4" s="9"/>
      <c r="FUL4" s="9"/>
      <c r="FUM4" s="9"/>
      <c r="FUN4" s="9"/>
      <c r="FUO4" s="9"/>
      <c r="FUP4" s="9"/>
      <c r="FUQ4" s="9"/>
      <c r="FUR4" s="9"/>
      <c r="FUS4" s="9"/>
      <c r="FUT4" s="9"/>
      <c r="FUU4" s="9"/>
      <c r="FUV4" s="9"/>
      <c r="FUW4" s="9"/>
      <c r="FUX4" s="9"/>
      <c r="FUY4" s="9"/>
      <c r="FUZ4" s="9"/>
      <c r="FVA4" s="9"/>
      <c r="FVB4" s="9"/>
      <c r="FVC4" s="9"/>
      <c r="FVD4" s="9"/>
      <c r="FVE4" s="9"/>
      <c r="FVF4" s="9"/>
      <c r="FVG4" s="9"/>
      <c r="FVH4" s="9"/>
      <c r="FVI4" s="9"/>
      <c r="FVJ4" s="9"/>
      <c r="FVK4" s="9"/>
      <c r="FVL4" s="9"/>
      <c r="FVM4" s="9"/>
      <c r="FVN4" s="9"/>
      <c r="FVO4" s="9"/>
      <c r="FVP4" s="9"/>
      <c r="FVQ4" s="9"/>
      <c r="FVR4" s="9"/>
      <c r="FVS4" s="9"/>
      <c r="FVT4" s="9"/>
      <c r="FVU4" s="9"/>
      <c r="FVV4" s="9"/>
      <c r="FVW4" s="9"/>
      <c r="FVX4" s="9"/>
      <c r="FVY4" s="9"/>
      <c r="FVZ4" s="9"/>
      <c r="FWA4" s="9"/>
      <c r="FWB4" s="9"/>
      <c r="FWC4" s="9"/>
      <c r="FWD4" s="9"/>
      <c r="FWE4" s="9"/>
      <c r="FWF4" s="9"/>
      <c r="FWG4" s="9"/>
      <c r="FWH4" s="9"/>
      <c r="FWI4" s="9"/>
      <c r="FWJ4" s="9"/>
      <c r="FWK4" s="9"/>
      <c r="FWL4" s="9"/>
      <c r="FWM4" s="9"/>
      <c r="FWN4" s="9"/>
      <c r="FWO4" s="9"/>
      <c r="FWP4" s="9"/>
      <c r="FWQ4" s="9"/>
      <c r="FWR4" s="9"/>
      <c r="FWS4" s="9"/>
      <c r="FWT4" s="9"/>
      <c r="FWU4" s="9"/>
      <c r="FWV4" s="9"/>
      <c r="FWW4" s="9"/>
      <c r="FWX4" s="9"/>
      <c r="FWY4" s="9"/>
      <c r="FWZ4" s="9"/>
      <c r="FXA4" s="9"/>
      <c r="FXB4" s="9"/>
      <c r="FXC4" s="9"/>
      <c r="FXD4" s="9"/>
      <c r="FXE4" s="9"/>
      <c r="FXF4" s="9"/>
      <c r="FXG4" s="9"/>
      <c r="FXH4" s="9"/>
      <c r="FXI4" s="9"/>
      <c r="FXJ4" s="9"/>
      <c r="FXK4" s="9"/>
      <c r="FXL4" s="9"/>
      <c r="FXM4" s="9"/>
      <c r="FXN4" s="9"/>
      <c r="FXO4" s="9"/>
      <c r="FXP4" s="9"/>
      <c r="FXQ4" s="9"/>
      <c r="FXR4" s="9"/>
      <c r="FXS4" s="9"/>
      <c r="FXT4" s="9"/>
      <c r="FXU4" s="9"/>
      <c r="FXV4" s="9"/>
      <c r="FXW4" s="9"/>
      <c r="FXX4" s="9"/>
      <c r="FXY4" s="9"/>
      <c r="FXZ4" s="9"/>
      <c r="FYA4" s="9"/>
      <c r="FYB4" s="9"/>
      <c r="FYC4" s="9"/>
      <c r="FYD4" s="9"/>
      <c r="FYE4" s="9"/>
      <c r="FYF4" s="9"/>
      <c r="FYG4" s="9"/>
      <c r="FYH4" s="9"/>
      <c r="FYI4" s="9"/>
      <c r="FYJ4" s="9"/>
      <c r="FYK4" s="9"/>
      <c r="FYL4" s="9"/>
      <c r="FYM4" s="9"/>
      <c r="FYN4" s="9"/>
      <c r="FYO4" s="9"/>
      <c r="FYP4" s="9"/>
      <c r="FYQ4" s="9"/>
      <c r="FYR4" s="9"/>
      <c r="FYS4" s="9"/>
      <c r="FYT4" s="9"/>
      <c r="FYU4" s="9"/>
      <c r="FYV4" s="9"/>
      <c r="FYW4" s="9"/>
      <c r="FYX4" s="9"/>
      <c r="FYY4" s="9"/>
      <c r="FYZ4" s="9"/>
      <c r="FZA4" s="9"/>
      <c r="FZB4" s="9"/>
      <c r="FZC4" s="9"/>
      <c r="FZD4" s="9"/>
      <c r="FZE4" s="9"/>
      <c r="FZF4" s="9"/>
      <c r="FZG4" s="9"/>
      <c r="FZH4" s="9"/>
      <c r="FZI4" s="9"/>
      <c r="FZJ4" s="9"/>
      <c r="FZK4" s="9"/>
      <c r="FZL4" s="9"/>
      <c r="FZM4" s="9"/>
      <c r="FZN4" s="9"/>
      <c r="FZO4" s="9"/>
      <c r="FZP4" s="9"/>
      <c r="FZQ4" s="9"/>
      <c r="FZR4" s="9"/>
      <c r="FZS4" s="9"/>
      <c r="FZT4" s="9"/>
      <c r="FZU4" s="9"/>
      <c r="FZV4" s="9"/>
      <c r="FZW4" s="9"/>
      <c r="FZX4" s="9"/>
      <c r="FZY4" s="9"/>
      <c r="FZZ4" s="9"/>
      <c r="GAA4" s="9"/>
      <c r="GAB4" s="9"/>
      <c r="GAC4" s="9"/>
      <c r="GAD4" s="9"/>
      <c r="GAE4" s="9"/>
      <c r="GAF4" s="9"/>
      <c r="GAG4" s="9"/>
      <c r="GAH4" s="9"/>
      <c r="GAI4" s="9"/>
      <c r="GAJ4" s="9"/>
      <c r="GAK4" s="9"/>
      <c r="GAL4" s="9"/>
      <c r="GAM4" s="9"/>
      <c r="GAN4" s="9"/>
      <c r="GAO4" s="9"/>
      <c r="GAP4" s="9"/>
      <c r="GAQ4" s="9"/>
      <c r="GAR4" s="9"/>
      <c r="GAS4" s="9"/>
      <c r="GAT4" s="9"/>
      <c r="GAU4" s="9"/>
      <c r="GAV4" s="9"/>
      <c r="GAW4" s="9"/>
      <c r="GAX4" s="9"/>
      <c r="GAY4" s="9"/>
      <c r="GAZ4" s="9"/>
      <c r="GBA4" s="9"/>
      <c r="GBB4" s="9"/>
      <c r="GBC4" s="9"/>
      <c r="GBD4" s="9"/>
      <c r="GBE4" s="9"/>
      <c r="GBF4" s="9"/>
      <c r="GBG4" s="9"/>
      <c r="GBH4" s="9"/>
      <c r="GBI4" s="9"/>
      <c r="GBJ4" s="9"/>
      <c r="GBK4" s="9"/>
      <c r="GBL4" s="9"/>
      <c r="GBM4" s="9"/>
      <c r="GBN4" s="9"/>
      <c r="GBO4" s="9"/>
      <c r="GBP4" s="9"/>
      <c r="GBQ4" s="9"/>
      <c r="GBR4" s="9"/>
      <c r="GBS4" s="9"/>
      <c r="GBT4" s="9"/>
      <c r="GBU4" s="9"/>
      <c r="GBV4" s="9"/>
      <c r="GBW4" s="9"/>
      <c r="GBX4" s="9"/>
      <c r="GBY4" s="9"/>
      <c r="GBZ4" s="9"/>
      <c r="GCA4" s="9"/>
      <c r="GCB4" s="9"/>
      <c r="GCC4" s="9"/>
      <c r="GCD4" s="9"/>
      <c r="GCE4" s="9"/>
      <c r="GCF4" s="9"/>
      <c r="GCG4" s="9"/>
      <c r="GCH4" s="9"/>
      <c r="GCI4" s="9"/>
      <c r="GCJ4" s="9"/>
      <c r="GCK4" s="9"/>
      <c r="GCL4" s="9"/>
      <c r="GCM4" s="9"/>
      <c r="GCN4" s="9"/>
      <c r="GCO4" s="9"/>
      <c r="GCP4" s="9"/>
      <c r="GCQ4" s="9"/>
      <c r="GCR4" s="9"/>
      <c r="GCS4" s="9"/>
      <c r="GCT4" s="9"/>
      <c r="GCU4" s="9"/>
      <c r="GCV4" s="9"/>
      <c r="GCW4" s="9"/>
      <c r="GCX4" s="9"/>
      <c r="GCY4" s="9"/>
      <c r="GCZ4" s="9"/>
      <c r="GDA4" s="9"/>
      <c r="GDB4" s="9"/>
      <c r="GDC4" s="9"/>
      <c r="GDD4" s="9"/>
      <c r="GDE4" s="9"/>
      <c r="GDF4" s="9"/>
      <c r="GDG4" s="9"/>
      <c r="GDH4" s="9"/>
      <c r="GDI4" s="9"/>
      <c r="GDJ4" s="9"/>
      <c r="GDK4" s="9"/>
      <c r="GDL4" s="9"/>
      <c r="GDM4" s="9"/>
      <c r="GDN4" s="9"/>
      <c r="GDO4" s="9"/>
      <c r="GDP4" s="9"/>
      <c r="GDQ4" s="9"/>
      <c r="GDR4" s="9"/>
      <c r="GDS4" s="9"/>
      <c r="GDT4" s="9"/>
      <c r="GDU4" s="9"/>
      <c r="GDV4" s="9"/>
      <c r="GDW4" s="9"/>
      <c r="GDX4" s="9"/>
      <c r="GDY4" s="9"/>
      <c r="GDZ4" s="9"/>
      <c r="GEA4" s="9"/>
      <c r="GEB4" s="9"/>
      <c r="GEC4" s="9"/>
      <c r="GED4" s="9"/>
      <c r="GEE4" s="9"/>
      <c r="GEF4" s="9"/>
      <c r="GEG4" s="9"/>
      <c r="GEH4" s="9"/>
      <c r="GEI4" s="9"/>
      <c r="GEJ4" s="9"/>
      <c r="GEK4" s="9"/>
      <c r="GEL4" s="9"/>
      <c r="GEM4" s="9"/>
      <c r="GEN4" s="9"/>
      <c r="GEO4" s="9"/>
      <c r="GEP4" s="9"/>
      <c r="GEQ4" s="9"/>
      <c r="GER4" s="9"/>
      <c r="GES4" s="9"/>
      <c r="GET4" s="9"/>
      <c r="GEU4" s="9"/>
      <c r="GEV4" s="9"/>
      <c r="GEW4" s="9"/>
      <c r="GEX4" s="9"/>
      <c r="GEY4" s="9"/>
      <c r="GEZ4" s="9"/>
      <c r="GFA4" s="9"/>
      <c r="GFB4" s="9"/>
      <c r="GFC4" s="9"/>
      <c r="GFD4" s="9"/>
      <c r="GFE4" s="9"/>
      <c r="GFF4" s="9"/>
      <c r="GFG4" s="9"/>
      <c r="GFH4" s="9"/>
      <c r="GFI4" s="9"/>
      <c r="GFJ4" s="9"/>
      <c r="GFK4" s="9"/>
      <c r="GFL4" s="9"/>
      <c r="GFM4" s="9"/>
      <c r="GFN4" s="9"/>
      <c r="GFO4" s="9"/>
      <c r="GFP4" s="9"/>
      <c r="GFQ4" s="9"/>
      <c r="GFR4" s="9"/>
      <c r="GFS4" s="9"/>
      <c r="GFT4" s="9"/>
      <c r="GFU4" s="9"/>
      <c r="GFV4" s="9"/>
      <c r="GFW4" s="9"/>
      <c r="GFX4" s="9"/>
      <c r="GFY4" s="9"/>
      <c r="GFZ4" s="9"/>
      <c r="GGA4" s="9"/>
      <c r="GGB4" s="9"/>
      <c r="GGC4" s="9"/>
      <c r="GGD4" s="9"/>
      <c r="GGE4" s="9"/>
      <c r="GGF4" s="9"/>
      <c r="GGG4" s="9"/>
      <c r="GGH4" s="9"/>
      <c r="GGI4" s="9"/>
      <c r="GGJ4" s="9"/>
      <c r="GGK4" s="9"/>
      <c r="GGL4" s="9"/>
      <c r="GGM4" s="9"/>
      <c r="GGN4" s="9"/>
      <c r="GGO4" s="9"/>
      <c r="GGP4" s="9"/>
      <c r="GGQ4" s="9"/>
      <c r="GGR4" s="9"/>
      <c r="GGS4" s="9"/>
      <c r="GGT4" s="9"/>
      <c r="GGU4" s="9"/>
      <c r="GGV4" s="9"/>
      <c r="GGW4" s="9"/>
      <c r="GGX4" s="9"/>
      <c r="GGY4" s="9"/>
      <c r="GGZ4" s="9"/>
      <c r="GHA4" s="9"/>
      <c r="GHB4" s="9"/>
      <c r="GHC4" s="9"/>
      <c r="GHD4" s="9"/>
      <c r="GHE4" s="9"/>
      <c r="GHF4" s="9"/>
      <c r="GHG4" s="9"/>
      <c r="GHH4" s="9"/>
      <c r="GHI4" s="9"/>
      <c r="GHJ4" s="9"/>
      <c r="GHK4" s="9"/>
      <c r="GHL4" s="9"/>
      <c r="GHM4" s="9"/>
      <c r="GHN4" s="9"/>
      <c r="GHO4" s="9"/>
      <c r="GHP4" s="9"/>
      <c r="GHQ4" s="9"/>
      <c r="GHR4" s="9"/>
      <c r="GHS4" s="9"/>
      <c r="GHT4" s="9"/>
      <c r="GHU4" s="9"/>
      <c r="GHV4" s="9"/>
      <c r="GHW4" s="9"/>
      <c r="GHX4" s="9"/>
      <c r="GHY4" s="9"/>
      <c r="GHZ4" s="9"/>
      <c r="GIA4" s="9"/>
      <c r="GIB4" s="9"/>
      <c r="GIC4" s="9"/>
      <c r="GID4" s="9"/>
      <c r="GIE4" s="9"/>
      <c r="GIF4" s="9"/>
      <c r="GIG4" s="9"/>
      <c r="GIH4" s="9"/>
      <c r="GII4" s="9"/>
      <c r="GIJ4" s="9"/>
      <c r="GIK4" s="9"/>
      <c r="GIL4" s="9"/>
      <c r="GIM4" s="9"/>
      <c r="GIN4" s="9"/>
      <c r="GIO4" s="9"/>
      <c r="GIP4" s="9"/>
      <c r="GIQ4" s="9"/>
      <c r="GIR4" s="9"/>
      <c r="GIS4" s="9"/>
      <c r="GIT4" s="9"/>
      <c r="GIU4" s="9"/>
      <c r="GIV4" s="9"/>
      <c r="GIW4" s="9"/>
      <c r="GIX4" s="9"/>
      <c r="GIY4" s="9"/>
      <c r="GIZ4" s="9"/>
      <c r="GJA4" s="9"/>
      <c r="GJB4" s="9"/>
      <c r="GJC4" s="9"/>
      <c r="GJD4" s="9"/>
      <c r="GJE4" s="9"/>
      <c r="GJF4" s="9"/>
      <c r="GJG4" s="9"/>
      <c r="GJH4" s="9"/>
      <c r="GJI4" s="9"/>
      <c r="GJJ4" s="9"/>
      <c r="GJK4" s="9"/>
      <c r="GJL4" s="9"/>
      <c r="GJM4" s="9"/>
      <c r="GJN4" s="9"/>
      <c r="GJO4" s="9"/>
      <c r="GJP4" s="9"/>
      <c r="GJQ4" s="9"/>
      <c r="GJR4" s="9"/>
      <c r="GJS4" s="9"/>
      <c r="GJT4" s="9"/>
      <c r="GJU4" s="9"/>
      <c r="GJV4" s="9"/>
      <c r="GJW4" s="9"/>
      <c r="GJX4" s="9"/>
      <c r="GJY4" s="9"/>
      <c r="GJZ4" s="9"/>
      <c r="GKA4" s="9"/>
      <c r="GKB4" s="9"/>
      <c r="GKC4" s="9"/>
      <c r="GKD4" s="9"/>
      <c r="GKE4" s="9"/>
      <c r="GKF4" s="9"/>
      <c r="GKG4" s="9"/>
      <c r="GKH4" s="9"/>
      <c r="GKI4" s="9"/>
      <c r="GKJ4" s="9"/>
      <c r="GKK4" s="9"/>
      <c r="GKL4" s="9"/>
      <c r="GKM4" s="9"/>
      <c r="GKN4" s="9"/>
      <c r="GKO4" s="9"/>
      <c r="GKP4" s="9"/>
      <c r="GKQ4" s="9"/>
      <c r="GKR4" s="9"/>
      <c r="GKS4" s="9"/>
      <c r="GKT4" s="9"/>
      <c r="GKU4" s="9"/>
      <c r="GKV4" s="9"/>
      <c r="GKW4" s="9"/>
      <c r="GKX4" s="9"/>
      <c r="GKY4" s="9"/>
      <c r="GKZ4" s="9"/>
      <c r="GLA4" s="9"/>
      <c r="GLB4" s="9"/>
      <c r="GLC4" s="9"/>
      <c r="GLD4" s="9"/>
      <c r="GLE4" s="9"/>
      <c r="GLF4" s="9"/>
      <c r="GLG4" s="9"/>
      <c r="GLH4" s="9"/>
      <c r="GLI4" s="9"/>
      <c r="GLJ4" s="9"/>
      <c r="GLK4" s="9"/>
      <c r="GLL4" s="9"/>
      <c r="GLM4" s="9"/>
      <c r="GLN4" s="9"/>
      <c r="GLO4" s="9"/>
      <c r="GLP4" s="9"/>
      <c r="GLQ4" s="9"/>
      <c r="GLR4" s="9"/>
      <c r="GLS4" s="9"/>
      <c r="GLT4" s="9"/>
      <c r="GLU4" s="9"/>
      <c r="GLV4" s="9"/>
      <c r="GLW4" s="9"/>
      <c r="GLX4" s="9"/>
      <c r="GLY4" s="9"/>
      <c r="GLZ4" s="9"/>
      <c r="GMA4" s="9"/>
      <c r="GMB4" s="9"/>
      <c r="GMC4" s="9"/>
      <c r="GMD4" s="9"/>
      <c r="GME4" s="9"/>
      <c r="GMF4" s="9"/>
      <c r="GMG4" s="9"/>
      <c r="GMH4" s="9"/>
      <c r="GMI4" s="9"/>
      <c r="GMJ4" s="9"/>
      <c r="GMK4" s="9"/>
      <c r="GML4" s="9"/>
      <c r="GMM4" s="9"/>
      <c r="GMN4" s="9"/>
      <c r="GMO4" s="9"/>
      <c r="GMP4" s="9"/>
      <c r="GMQ4" s="9"/>
      <c r="GMR4" s="9"/>
      <c r="GMS4" s="9"/>
      <c r="GMT4" s="9"/>
      <c r="GMU4" s="9"/>
      <c r="GMV4" s="9"/>
      <c r="GMW4" s="9"/>
      <c r="GMX4" s="9"/>
      <c r="GMY4" s="9"/>
      <c r="GMZ4" s="9"/>
      <c r="GNA4" s="9"/>
      <c r="GNB4" s="9"/>
      <c r="GNC4" s="9"/>
      <c r="GND4" s="9"/>
      <c r="GNE4" s="9"/>
      <c r="GNF4" s="9"/>
      <c r="GNG4" s="9"/>
      <c r="GNH4" s="9"/>
      <c r="GNI4" s="9"/>
      <c r="GNJ4" s="9"/>
      <c r="GNK4" s="9"/>
      <c r="GNL4" s="9"/>
      <c r="GNM4" s="9"/>
      <c r="GNN4" s="9"/>
      <c r="GNO4" s="9"/>
      <c r="GNP4" s="9"/>
      <c r="GNQ4" s="9"/>
      <c r="GNR4" s="9"/>
      <c r="GNS4" s="9"/>
      <c r="GNT4" s="9"/>
      <c r="GNU4" s="9"/>
      <c r="GNV4" s="9"/>
      <c r="GNW4" s="9"/>
      <c r="GNX4" s="9"/>
      <c r="GNY4" s="9"/>
      <c r="GNZ4" s="9"/>
      <c r="GOA4" s="9"/>
      <c r="GOB4" s="9"/>
      <c r="GOC4" s="9"/>
      <c r="GOD4" s="9"/>
      <c r="GOE4" s="9"/>
      <c r="GOF4" s="9"/>
      <c r="GOG4" s="9"/>
      <c r="GOH4" s="9"/>
      <c r="GOI4" s="9"/>
      <c r="GOJ4" s="9"/>
      <c r="GOK4" s="9"/>
      <c r="GOL4" s="9"/>
      <c r="GOM4" s="9"/>
      <c r="GON4" s="9"/>
      <c r="GOO4" s="9"/>
      <c r="GOP4" s="9"/>
      <c r="GOQ4" s="9"/>
      <c r="GOR4" s="9"/>
      <c r="GOS4" s="9"/>
      <c r="GOT4" s="9"/>
      <c r="GOU4" s="9"/>
      <c r="GOV4" s="9"/>
      <c r="GOW4" s="9"/>
      <c r="GOX4" s="9"/>
      <c r="GOY4" s="9"/>
      <c r="GOZ4" s="9"/>
      <c r="GPA4" s="9"/>
      <c r="GPB4" s="9"/>
      <c r="GPC4" s="9"/>
      <c r="GPD4" s="9"/>
      <c r="GPE4" s="9"/>
      <c r="GPF4" s="9"/>
      <c r="GPG4" s="9"/>
      <c r="GPH4" s="9"/>
      <c r="GPI4" s="9"/>
      <c r="GPJ4" s="9"/>
      <c r="GPK4" s="9"/>
      <c r="GPL4" s="9"/>
      <c r="GPM4" s="9"/>
      <c r="GPN4" s="9"/>
      <c r="GPO4" s="9"/>
      <c r="GPP4" s="9"/>
      <c r="GPQ4" s="9"/>
      <c r="GPR4" s="9"/>
      <c r="GPS4" s="9"/>
      <c r="GPT4" s="9"/>
      <c r="GPU4" s="9"/>
      <c r="GPV4" s="9"/>
      <c r="GPW4" s="9"/>
      <c r="GPX4" s="9"/>
      <c r="GPY4" s="9"/>
      <c r="GPZ4" s="9"/>
      <c r="GQA4" s="9"/>
      <c r="GQB4" s="9"/>
      <c r="GQC4" s="9"/>
      <c r="GQD4" s="9"/>
      <c r="GQE4" s="9"/>
      <c r="GQF4" s="9"/>
      <c r="GQG4" s="9"/>
      <c r="GQH4" s="9"/>
      <c r="GQI4" s="9"/>
      <c r="GQJ4" s="9"/>
      <c r="GQK4" s="9"/>
      <c r="GQL4" s="9"/>
      <c r="GQM4" s="9"/>
      <c r="GQN4" s="9"/>
      <c r="GQO4" s="9"/>
      <c r="GQP4" s="9"/>
      <c r="GQQ4" s="9"/>
      <c r="GQR4" s="9"/>
      <c r="GQS4" s="9"/>
      <c r="GQT4" s="9"/>
      <c r="GQU4" s="9"/>
      <c r="GQV4" s="9"/>
      <c r="GQW4" s="9"/>
      <c r="GQX4" s="9"/>
      <c r="GQY4" s="9"/>
      <c r="GQZ4" s="9"/>
      <c r="GRA4" s="9"/>
      <c r="GRB4" s="9"/>
      <c r="GRC4" s="9"/>
      <c r="GRD4" s="9"/>
      <c r="GRE4" s="9"/>
      <c r="GRF4" s="9"/>
      <c r="GRG4" s="9"/>
      <c r="GRH4" s="9"/>
      <c r="GRI4" s="9"/>
      <c r="GRJ4" s="9"/>
      <c r="GRK4" s="9"/>
      <c r="GRL4" s="9"/>
      <c r="GRM4" s="9"/>
      <c r="GRN4" s="9"/>
      <c r="GRO4" s="9"/>
      <c r="GRP4" s="9"/>
      <c r="GRQ4" s="9"/>
      <c r="GRR4" s="9"/>
      <c r="GRS4" s="9"/>
      <c r="GRT4" s="9"/>
      <c r="GRU4" s="9"/>
      <c r="GRV4" s="9"/>
      <c r="GRW4" s="9"/>
      <c r="GRX4" s="9"/>
      <c r="GRY4" s="9"/>
      <c r="GRZ4" s="9"/>
      <c r="GSA4" s="9"/>
      <c r="GSB4" s="9"/>
      <c r="GSC4" s="9"/>
      <c r="GSD4" s="9"/>
      <c r="GSE4" s="9"/>
      <c r="GSF4" s="9"/>
      <c r="GSG4" s="9"/>
      <c r="GSH4" s="9"/>
      <c r="GSI4" s="9"/>
      <c r="GSJ4" s="9"/>
      <c r="GSK4" s="9"/>
      <c r="GSL4" s="9"/>
      <c r="GSM4" s="9"/>
      <c r="GSN4" s="9"/>
      <c r="GSO4" s="9"/>
      <c r="GSP4" s="9"/>
      <c r="GSQ4" s="9"/>
      <c r="GSR4" s="9"/>
      <c r="GSS4" s="9"/>
      <c r="GST4" s="9"/>
      <c r="GSU4" s="9"/>
      <c r="GSV4" s="9"/>
      <c r="GSW4" s="9"/>
      <c r="GSX4" s="9"/>
      <c r="GSY4" s="9"/>
      <c r="GSZ4" s="9"/>
      <c r="GTA4" s="9"/>
      <c r="GTB4" s="9"/>
      <c r="GTC4" s="9"/>
      <c r="GTD4" s="9"/>
      <c r="GTE4" s="9"/>
      <c r="GTF4" s="9"/>
      <c r="GTG4" s="9"/>
      <c r="GTH4" s="9"/>
      <c r="GTI4" s="9"/>
      <c r="GTJ4" s="9"/>
      <c r="GTK4" s="9"/>
      <c r="GTL4" s="9"/>
      <c r="GTM4" s="9"/>
      <c r="GTN4" s="9"/>
      <c r="GTO4" s="9"/>
      <c r="GTP4" s="9"/>
      <c r="GTQ4" s="9"/>
      <c r="GTR4" s="9"/>
      <c r="GTS4" s="9"/>
      <c r="GTT4" s="9"/>
      <c r="GTU4" s="9"/>
      <c r="GTV4" s="9"/>
      <c r="GTW4" s="9"/>
      <c r="GTX4" s="9"/>
      <c r="GTY4" s="9"/>
      <c r="GTZ4" s="9"/>
      <c r="GUA4" s="9"/>
      <c r="GUB4" s="9"/>
      <c r="GUC4" s="9"/>
      <c r="GUD4" s="9"/>
      <c r="GUE4" s="9"/>
      <c r="GUF4" s="9"/>
      <c r="GUG4" s="9"/>
      <c r="GUH4" s="9"/>
      <c r="GUI4" s="9"/>
      <c r="GUJ4" s="9"/>
      <c r="GUK4" s="9"/>
      <c r="GUL4" s="9"/>
      <c r="GUM4" s="9"/>
      <c r="GUN4" s="9"/>
      <c r="GUO4" s="9"/>
      <c r="GUP4" s="9"/>
      <c r="GUQ4" s="9"/>
      <c r="GUR4" s="9"/>
      <c r="GUS4" s="9"/>
      <c r="GUT4" s="9"/>
      <c r="GUU4" s="9"/>
      <c r="GUV4" s="9"/>
      <c r="GUW4" s="9"/>
      <c r="GUX4" s="9"/>
      <c r="GUY4" s="9"/>
      <c r="GUZ4" s="9"/>
      <c r="GVA4" s="9"/>
      <c r="GVB4" s="9"/>
      <c r="GVC4" s="9"/>
      <c r="GVD4" s="9"/>
      <c r="GVE4" s="9"/>
      <c r="GVF4" s="9"/>
      <c r="GVG4" s="9"/>
      <c r="GVH4" s="9"/>
      <c r="GVI4" s="9"/>
      <c r="GVJ4" s="9"/>
      <c r="GVK4" s="9"/>
      <c r="GVL4" s="9"/>
      <c r="GVM4" s="9"/>
      <c r="GVN4" s="9"/>
      <c r="GVO4" s="9"/>
      <c r="GVP4" s="9"/>
      <c r="GVQ4" s="9"/>
      <c r="GVR4" s="9"/>
      <c r="GVS4" s="9"/>
      <c r="GVT4" s="9"/>
      <c r="GVU4" s="9"/>
      <c r="GVV4" s="9"/>
      <c r="GVW4" s="9"/>
      <c r="GVX4" s="9"/>
      <c r="GVY4" s="9"/>
      <c r="GVZ4" s="9"/>
      <c r="GWA4" s="9"/>
      <c r="GWB4" s="9"/>
      <c r="GWC4" s="9"/>
      <c r="GWD4" s="9"/>
      <c r="GWE4" s="9"/>
      <c r="GWF4" s="9"/>
      <c r="GWG4" s="9"/>
      <c r="GWH4" s="9"/>
      <c r="GWI4" s="9"/>
      <c r="GWJ4" s="9"/>
      <c r="GWK4" s="9"/>
      <c r="GWL4" s="9"/>
      <c r="GWM4" s="9"/>
      <c r="GWN4" s="9"/>
      <c r="GWO4" s="9"/>
      <c r="GWP4" s="9"/>
      <c r="GWQ4" s="9"/>
      <c r="GWR4" s="9"/>
      <c r="GWS4" s="9"/>
      <c r="GWT4" s="9"/>
      <c r="GWU4" s="9"/>
      <c r="GWV4" s="9"/>
      <c r="GWW4" s="9"/>
      <c r="GWX4" s="9"/>
      <c r="GWY4" s="9"/>
      <c r="GWZ4" s="9"/>
      <c r="GXA4" s="9"/>
      <c r="GXB4" s="9"/>
      <c r="GXC4" s="9"/>
      <c r="GXD4" s="9"/>
      <c r="GXE4" s="9"/>
      <c r="GXF4" s="9"/>
      <c r="GXG4" s="9"/>
      <c r="GXH4" s="9"/>
      <c r="GXI4" s="9"/>
      <c r="GXJ4" s="9"/>
      <c r="GXK4" s="9"/>
      <c r="GXL4" s="9"/>
      <c r="GXM4" s="9"/>
      <c r="GXN4" s="9"/>
      <c r="GXO4" s="9"/>
      <c r="GXP4" s="9"/>
      <c r="GXQ4" s="9"/>
      <c r="GXR4" s="9"/>
      <c r="GXS4" s="9"/>
      <c r="GXT4" s="9"/>
      <c r="GXU4" s="9"/>
      <c r="GXV4" s="9"/>
      <c r="GXW4" s="9"/>
      <c r="GXX4" s="9"/>
      <c r="GXY4" s="9"/>
      <c r="GXZ4" s="9"/>
      <c r="GYA4" s="9"/>
      <c r="GYB4" s="9"/>
      <c r="GYC4" s="9"/>
      <c r="GYD4" s="9"/>
      <c r="GYE4" s="9"/>
      <c r="GYF4" s="9"/>
      <c r="GYG4" s="9"/>
      <c r="GYH4" s="9"/>
      <c r="GYI4" s="9"/>
      <c r="GYJ4" s="9"/>
      <c r="GYK4" s="9"/>
      <c r="GYL4" s="9"/>
      <c r="GYM4" s="9"/>
      <c r="GYN4" s="9"/>
      <c r="GYO4" s="9"/>
      <c r="GYP4" s="9"/>
      <c r="GYQ4" s="9"/>
      <c r="GYR4" s="9"/>
      <c r="GYS4" s="9"/>
      <c r="GYT4" s="9"/>
      <c r="GYU4" s="9"/>
      <c r="GYV4" s="9"/>
      <c r="GYW4" s="9"/>
      <c r="GYX4" s="9"/>
      <c r="GYY4" s="9"/>
      <c r="GYZ4" s="9"/>
      <c r="GZA4" s="9"/>
      <c r="GZB4" s="9"/>
      <c r="GZC4" s="9"/>
      <c r="GZD4" s="9"/>
      <c r="GZE4" s="9"/>
      <c r="GZF4" s="9"/>
      <c r="GZG4" s="9"/>
      <c r="GZH4" s="9"/>
      <c r="GZI4" s="9"/>
      <c r="GZJ4" s="9"/>
      <c r="GZK4" s="9"/>
      <c r="GZL4" s="9"/>
      <c r="GZM4" s="9"/>
      <c r="GZN4" s="9"/>
      <c r="GZO4" s="9"/>
      <c r="GZP4" s="9"/>
      <c r="GZQ4" s="9"/>
      <c r="GZR4" s="9"/>
      <c r="GZS4" s="9"/>
      <c r="GZT4" s="9"/>
      <c r="GZU4" s="9"/>
      <c r="GZV4" s="9"/>
      <c r="GZW4" s="9"/>
      <c r="GZX4" s="9"/>
      <c r="GZY4" s="9"/>
      <c r="GZZ4" s="9"/>
      <c r="HAA4" s="9"/>
      <c r="HAB4" s="9"/>
      <c r="HAC4" s="9"/>
      <c r="HAD4" s="9"/>
      <c r="HAE4" s="9"/>
      <c r="HAF4" s="9"/>
      <c r="HAG4" s="9"/>
      <c r="HAH4" s="9"/>
      <c r="HAI4" s="9"/>
      <c r="HAJ4" s="9"/>
      <c r="HAK4" s="9"/>
      <c r="HAL4" s="9"/>
      <c r="HAM4" s="9"/>
      <c r="HAN4" s="9"/>
      <c r="HAO4" s="9"/>
      <c r="HAP4" s="9"/>
      <c r="HAQ4" s="9"/>
      <c r="HAR4" s="9"/>
      <c r="HAS4" s="9"/>
      <c r="HAT4" s="9"/>
      <c r="HAU4" s="9"/>
      <c r="HAV4" s="9"/>
      <c r="HAW4" s="9"/>
      <c r="HAX4" s="9"/>
      <c r="HAY4" s="9"/>
      <c r="HAZ4" s="9"/>
      <c r="HBA4" s="9"/>
      <c r="HBB4" s="9"/>
      <c r="HBC4" s="9"/>
      <c r="HBD4" s="9"/>
      <c r="HBE4" s="9"/>
      <c r="HBF4" s="9"/>
      <c r="HBG4" s="9"/>
      <c r="HBH4" s="9"/>
      <c r="HBI4" s="9"/>
      <c r="HBJ4" s="9"/>
      <c r="HBK4" s="9"/>
      <c r="HBL4" s="9"/>
      <c r="HBM4" s="9"/>
      <c r="HBN4" s="9"/>
      <c r="HBO4" s="9"/>
      <c r="HBP4" s="9"/>
      <c r="HBQ4" s="9"/>
      <c r="HBR4" s="9"/>
      <c r="HBS4" s="9"/>
      <c r="HBT4" s="9"/>
      <c r="HBU4" s="9"/>
      <c r="HBV4" s="9"/>
      <c r="HBW4" s="9"/>
      <c r="HBX4" s="9"/>
      <c r="HBY4" s="9"/>
      <c r="HBZ4" s="9"/>
      <c r="HCA4" s="9"/>
      <c r="HCB4" s="9"/>
      <c r="HCC4" s="9"/>
      <c r="HCD4" s="9"/>
      <c r="HCE4" s="9"/>
      <c r="HCF4" s="9"/>
      <c r="HCG4" s="9"/>
      <c r="HCH4" s="9"/>
      <c r="HCI4" s="9"/>
      <c r="HCJ4" s="9"/>
      <c r="HCK4" s="9"/>
      <c r="HCL4" s="9"/>
      <c r="HCM4" s="9"/>
      <c r="HCN4" s="9"/>
      <c r="HCO4" s="9"/>
      <c r="HCP4" s="9"/>
      <c r="HCQ4" s="9"/>
      <c r="HCR4" s="9"/>
      <c r="HCS4" s="9"/>
      <c r="HCT4" s="9"/>
      <c r="HCU4" s="9"/>
      <c r="HCV4" s="9"/>
      <c r="HCW4" s="9"/>
      <c r="HCX4" s="9"/>
      <c r="HCY4" s="9"/>
      <c r="HCZ4" s="9"/>
      <c r="HDA4" s="9"/>
      <c r="HDB4" s="9"/>
      <c r="HDC4" s="9"/>
      <c r="HDD4" s="9"/>
      <c r="HDE4" s="9"/>
      <c r="HDF4" s="9"/>
      <c r="HDG4" s="9"/>
      <c r="HDH4" s="9"/>
      <c r="HDI4" s="9"/>
      <c r="HDJ4" s="9"/>
      <c r="HDK4" s="9"/>
      <c r="HDL4" s="9"/>
      <c r="HDM4" s="9"/>
      <c r="HDN4" s="9"/>
      <c r="HDO4" s="9"/>
      <c r="HDP4" s="9"/>
      <c r="HDQ4" s="9"/>
      <c r="HDR4" s="9"/>
      <c r="HDS4" s="9"/>
      <c r="HDT4" s="9"/>
      <c r="HDU4" s="9"/>
      <c r="HDV4" s="9"/>
      <c r="HDW4" s="9"/>
      <c r="HDX4" s="9"/>
      <c r="HDY4" s="9"/>
      <c r="HDZ4" s="9"/>
      <c r="HEA4" s="9"/>
      <c r="HEB4" s="9"/>
      <c r="HEC4" s="9"/>
      <c r="HED4" s="9"/>
      <c r="HEE4" s="9"/>
      <c r="HEF4" s="9"/>
      <c r="HEG4" s="9"/>
      <c r="HEH4" s="9"/>
      <c r="HEI4" s="9"/>
      <c r="HEJ4" s="9"/>
      <c r="HEK4" s="9"/>
      <c r="HEL4" s="9"/>
      <c r="HEM4" s="9"/>
      <c r="HEN4" s="9"/>
      <c r="HEO4" s="9"/>
      <c r="HEP4" s="9"/>
      <c r="HEQ4" s="9"/>
      <c r="HER4" s="9"/>
      <c r="HES4" s="9"/>
      <c r="HET4" s="9"/>
      <c r="HEU4" s="9"/>
      <c r="HEV4" s="9"/>
      <c r="HEW4" s="9"/>
      <c r="HEX4" s="9"/>
      <c r="HEY4" s="9"/>
      <c r="HEZ4" s="9"/>
      <c r="HFA4" s="9"/>
      <c r="HFB4" s="9"/>
      <c r="HFC4" s="9"/>
      <c r="HFD4" s="9"/>
      <c r="HFE4" s="9"/>
      <c r="HFF4" s="9"/>
      <c r="HFG4" s="9"/>
      <c r="HFH4" s="9"/>
      <c r="HFI4" s="9"/>
      <c r="HFJ4" s="9"/>
      <c r="HFK4" s="9"/>
      <c r="HFL4" s="9"/>
      <c r="HFM4" s="9"/>
      <c r="HFN4" s="9"/>
      <c r="HFO4" s="9"/>
      <c r="HFP4" s="9"/>
      <c r="HFQ4" s="9"/>
      <c r="HFR4" s="9"/>
      <c r="HFS4" s="9"/>
      <c r="HFT4" s="9"/>
      <c r="HFU4" s="9"/>
      <c r="HFV4" s="9"/>
      <c r="HFW4" s="9"/>
      <c r="HFX4" s="9"/>
      <c r="HFY4" s="9"/>
      <c r="HFZ4" s="9"/>
      <c r="HGA4" s="9"/>
      <c r="HGB4" s="9"/>
      <c r="HGC4" s="9"/>
      <c r="HGD4" s="9"/>
      <c r="HGE4" s="9"/>
      <c r="HGF4" s="9"/>
      <c r="HGG4" s="9"/>
      <c r="HGH4" s="9"/>
      <c r="HGI4" s="9"/>
      <c r="HGJ4" s="9"/>
      <c r="HGK4" s="9"/>
      <c r="HGL4" s="9"/>
      <c r="HGM4" s="9"/>
      <c r="HGN4" s="9"/>
      <c r="HGO4" s="9"/>
      <c r="HGP4" s="9"/>
      <c r="HGQ4" s="9"/>
      <c r="HGR4" s="9"/>
      <c r="HGS4" s="9"/>
      <c r="HGT4" s="9"/>
      <c r="HGU4" s="9"/>
      <c r="HGV4" s="9"/>
      <c r="HGW4" s="9"/>
      <c r="HGX4" s="9"/>
      <c r="HGY4" s="9"/>
      <c r="HGZ4" s="9"/>
      <c r="HHA4" s="9"/>
      <c r="HHB4" s="9"/>
      <c r="HHC4" s="9"/>
      <c r="HHD4" s="9"/>
      <c r="HHE4" s="9"/>
      <c r="HHF4" s="9"/>
      <c r="HHG4" s="9"/>
      <c r="HHH4" s="9"/>
      <c r="HHI4" s="9"/>
      <c r="HHJ4" s="9"/>
      <c r="HHK4" s="9"/>
      <c r="HHL4" s="9"/>
      <c r="HHM4" s="9"/>
      <c r="HHN4" s="9"/>
      <c r="HHO4" s="9"/>
      <c r="HHP4" s="9"/>
      <c r="HHQ4" s="9"/>
      <c r="HHR4" s="9"/>
      <c r="HHS4" s="9"/>
      <c r="HHT4" s="9"/>
      <c r="HHU4" s="9"/>
      <c r="HHV4" s="9"/>
      <c r="HHW4" s="9"/>
      <c r="HHX4" s="9"/>
      <c r="HHY4" s="9"/>
      <c r="HHZ4" s="9"/>
      <c r="HIA4" s="9"/>
      <c r="HIB4" s="9"/>
      <c r="HIC4" s="9"/>
      <c r="HID4" s="9"/>
      <c r="HIE4" s="9"/>
      <c r="HIF4" s="9"/>
      <c r="HIG4" s="9"/>
      <c r="HIH4" s="9"/>
      <c r="HII4" s="9"/>
      <c r="HIJ4" s="9"/>
      <c r="HIK4" s="9"/>
      <c r="HIL4" s="9"/>
      <c r="HIM4" s="9"/>
      <c r="HIN4" s="9"/>
      <c r="HIO4" s="9"/>
      <c r="HIP4" s="9"/>
      <c r="HIQ4" s="9"/>
      <c r="HIR4" s="9"/>
      <c r="HIS4" s="9"/>
      <c r="HIT4" s="9"/>
      <c r="HIU4" s="9"/>
      <c r="HIV4" s="9"/>
      <c r="HIW4" s="9"/>
      <c r="HIX4" s="9"/>
      <c r="HIY4" s="9"/>
      <c r="HIZ4" s="9"/>
      <c r="HJA4" s="9"/>
      <c r="HJB4" s="9"/>
      <c r="HJC4" s="9"/>
      <c r="HJD4" s="9"/>
      <c r="HJE4" s="9"/>
      <c r="HJF4" s="9"/>
      <c r="HJG4" s="9"/>
      <c r="HJH4" s="9"/>
      <c r="HJI4" s="9"/>
      <c r="HJJ4" s="9"/>
      <c r="HJK4" s="9"/>
      <c r="HJL4" s="9"/>
      <c r="HJM4" s="9"/>
      <c r="HJN4" s="9"/>
      <c r="HJO4" s="9"/>
      <c r="HJP4" s="9"/>
      <c r="HJQ4" s="9"/>
      <c r="HJR4" s="9"/>
      <c r="HJS4" s="9"/>
      <c r="HJT4" s="9"/>
      <c r="HJU4" s="9"/>
      <c r="HJV4" s="9"/>
      <c r="HJW4" s="9"/>
      <c r="HJX4" s="9"/>
      <c r="HJY4" s="9"/>
      <c r="HJZ4" s="9"/>
      <c r="HKA4" s="9"/>
      <c r="HKB4" s="9"/>
      <c r="HKC4" s="9"/>
      <c r="HKD4" s="9"/>
      <c r="HKE4" s="9"/>
      <c r="HKF4" s="9"/>
      <c r="HKG4" s="9"/>
      <c r="HKH4" s="9"/>
      <c r="HKI4" s="9"/>
      <c r="HKJ4" s="9"/>
      <c r="HKK4" s="9"/>
      <c r="HKL4" s="9"/>
      <c r="HKM4" s="9"/>
      <c r="HKN4" s="9"/>
      <c r="HKO4" s="9"/>
      <c r="HKP4" s="9"/>
      <c r="HKQ4" s="9"/>
      <c r="HKR4" s="9"/>
      <c r="HKS4" s="9"/>
      <c r="HKT4" s="9"/>
      <c r="HKU4" s="9"/>
      <c r="HKV4" s="9"/>
      <c r="HKW4" s="9"/>
      <c r="HKX4" s="9"/>
      <c r="HKY4" s="9"/>
      <c r="HKZ4" s="9"/>
      <c r="HLA4" s="9"/>
      <c r="HLB4" s="9"/>
      <c r="HLC4" s="9"/>
      <c r="HLD4" s="9"/>
      <c r="HLE4" s="9"/>
      <c r="HLF4" s="9"/>
      <c r="HLG4" s="9"/>
      <c r="HLH4" s="9"/>
      <c r="HLI4" s="9"/>
      <c r="HLJ4" s="9"/>
      <c r="HLK4" s="9"/>
      <c r="HLL4" s="9"/>
      <c r="HLM4" s="9"/>
      <c r="HLN4" s="9"/>
      <c r="HLO4" s="9"/>
      <c r="HLP4" s="9"/>
      <c r="HLQ4" s="9"/>
      <c r="HLR4" s="9"/>
      <c r="HLS4" s="9"/>
      <c r="HLT4" s="9"/>
      <c r="HLU4" s="9"/>
      <c r="HLV4" s="9"/>
      <c r="HLW4" s="9"/>
      <c r="HLX4" s="9"/>
      <c r="HLY4" s="9"/>
      <c r="HLZ4" s="9"/>
      <c r="HMA4" s="9"/>
      <c r="HMB4" s="9"/>
      <c r="HMC4" s="9"/>
      <c r="HMD4" s="9"/>
      <c r="HME4" s="9"/>
      <c r="HMF4" s="9"/>
      <c r="HMG4" s="9"/>
      <c r="HMH4" s="9"/>
      <c r="HMI4" s="9"/>
      <c r="HMJ4" s="9"/>
      <c r="HMK4" s="9"/>
      <c r="HML4" s="9"/>
      <c r="HMM4" s="9"/>
      <c r="HMN4" s="9"/>
      <c r="HMO4" s="9"/>
      <c r="HMP4" s="9"/>
      <c r="HMQ4" s="9"/>
      <c r="HMR4" s="9"/>
      <c r="HMS4" s="9"/>
      <c r="HMT4" s="9"/>
      <c r="HMU4" s="9"/>
      <c r="HMV4" s="9"/>
      <c r="HMW4" s="9"/>
      <c r="HMX4" s="9"/>
      <c r="HMY4" s="9"/>
      <c r="HMZ4" s="9"/>
      <c r="HNA4" s="9"/>
      <c r="HNB4" s="9"/>
      <c r="HNC4" s="9"/>
      <c r="HND4" s="9"/>
      <c r="HNE4" s="9"/>
      <c r="HNF4" s="9"/>
      <c r="HNG4" s="9"/>
      <c r="HNH4" s="9"/>
      <c r="HNI4" s="9"/>
      <c r="HNJ4" s="9"/>
      <c r="HNK4" s="9"/>
      <c r="HNL4" s="9"/>
      <c r="HNM4" s="9"/>
      <c r="HNN4" s="9"/>
      <c r="HNO4" s="9"/>
      <c r="HNP4" s="9"/>
      <c r="HNQ4" s="9"/>
      <c r="HNR4" s="9"/>
      <c r="HNS4" s="9"/>
      <c r="HNT4" s="9"/>
      <c r="HNU4" s="9"/>
      <c r="HNV4" s="9"/>
      <c r="HNW4" s="9"/>
      <c r="HNX4" s="9"/>
      <c r="HNY4" s="9"/>
      <c r="HNZ4" s="9"/>
      <c r="HOA4" s="9"/>
      <c r="HOB4" s="9"/>
      <c r="HOC4" s="9"/>
      <c r="HOD4" s="9"/>
      <c r="HOE4" s="9"/>
      <c r="HOF4" s="9"/>
      <c r="HOG4" s="9"/>
      <c r="HOH4" s="9"/>
      <c r="HOI4" s="9"/>
      <c r="HOJ4" s="9"/>
      <c r="HOK4" s="9"/>
      <c r="HOL4" s="9"/>
      <c r="HOM4" s="9"/>
      <c r="HON4" s="9"/>
      <c r="HOO4" s="9"/>
      <c r="HOP4" s="9"/>
      <c r="HOQ4" s="9"/>
      <c r="HOR4" s="9"/>
      <c r="HOS4" s="9"/>
      <c r="HOT4" s="9"/>
      <c r="HOU4" s="9"/>
      <c r="HOV4" s="9"/>
      <c r="HOW4" s="9"/>
      <c r="HOX4" s="9"/>
      <c r="HOY4" s="9"/>
      <c r="HOZ4" s="9"/>
      <c r="HPA4" s="9"/>
      <c r="HPB4" s="9"/>
      <c r="HPC4" s="9"/>
      <c r="HPD4" s="9"/>
      <c r="HPE4" s="9"/>
      <c r="HPF4" s="9"/>
      <c r="HPG4" s="9"/>
      <c r="HPH4" s="9"/>
      <c r="HPI4" s="9"/>
      <c r="HPJ4" s="9"/>
      <c r="HPK4" s="9"/>
      <c r="HPL4" s="9"/>
      <c r="HPM4" s="9"/>
      <c r="HPN4" s="9"/>
      <c r="HPO4" s="9"/>
      <c r="HPP4" s="9"/>
      <c r="HPQ4" s="9"/>
      <c r="HPR4" s="9"/>
      <c r="HPS4" s="9"/>
      <c r="HPT4" s="9"/>
      <c r="HPU4" s="9"/>
      <c r="HPV4" s="9"/>
      <c r="HPW4" s="9"/>
      <c r="HPX4" s="9"/>
      <c r="HPY4" s="9"/>
      <c r="HPZ4" s="9"/>
      <c r="HQA4" s="9"/>
      <c r="HQB4" s="9"/>
      <c r="HQC4" s="9"/>
      <c r="HQD4" s="9"/>
      <c r="HQE4" s="9"/>
      <c r="HQF4" s="9"/>
      <c r="HQG4" s="9"/>
      <c r="HQH4" s="9"/>
      <c r="HQI4" s="9"/>
      <c r="HQJ4" s="9"/>
      <c r="HQK4" s="9"/>
      <c r="HQL4" s="9"/>
      <c r="HQM4" s="9"/>
      <c r="HQN4" s="9"/>
      <c r="HQO4" s="9"/>
      <c r="HQP4" s="9"/>
      <c r="HQQ4" s="9"/>
      <c r="HQR4" s="9"/>
      <c r="HQS4" s="9"/>
      <c r="HQT4" s="9"/>
      <c r="HQU4" s="9"/>
      <c r="HQV4" s="9"/>
      <c r="HQW4" s="9"/>
      <c r="HQX4" s="9"/>
      <c r="HQY4" s="9"/>
      <c r="HQZ4" s="9"/>
      <c r="HRA4" s="9"/>
      <c r="HRB4" s="9"/>
      <c r="HRC4" s="9"/>
      <c r="HRD4" s="9"/>
      <c r="HRE4" s="9"/>
      <c r="HRF4" s="9"/>
      <c r="HRG4" s="9"/>
      <c r="HRH4" s="9"/>
      <c r="HRI4" s="9"/>
      <c r="HRJ4" s="9"/>
      <c r="HRK4" s="9"/>
      <c r="HRL4" s="9"/>
      <c r="HRM4" s="9"/>
      <c r="HRN4" s="9"/>
      <c r="HRO4" s="9"/>
      <c r="HRP4" s="9"/>
      <c r="HRQ4" s="9"/>
      <c r="HRR4" s="9"/>
      <c r="HRS4" s="9"/>
      <c r="HRT4" s="9"/>
      <c r="HRU4" s="9"/>
      <c r="HRV4" s="9"/>
      <c r="HRW4" s="9"/>
      <c r="HRX4" s="9"/>
      <c r="HRY4" s="9"/>
      <c r="HRZ4" s="9"/>
      <c r="HSA4" s="9"/>
      <c r="HSB4" s="9"/>
      <c r="HSC4" s="9"/>
      <c r="HSD4" s="9"/>
      <c r="HSE4" s="9"/>
      <c r="HSF4" s="9"/>
      <c r="HSG4" s="9"/>
      <c r="HSH4" s="9"/>
      <c r="HSI4" s="9"/>
      <c r="HSJ4" s="9"/>
      <c r="HSK4" s="9"/>
      <c r="HSL4" s="9"/>
      <c r="HSM4" s="9"/>
      <c r="HSN4" s="9"/>
      <c r="HSO4" s="9"/>
      <c r="HSP4" s="9"/>
      <c r="HSQ4" s="9"/>
      <c r="HSR4" s="9"/>
      <c r="HSS4" s="9"/>
      <c r="HST4" s="9"/>
      <c r="HSU4" s="9"/>
      <c r="HSV4" s="9"/>
      <c r="HSW4" s="9"/>
      <c r="HSX4" s="9"/>
      <c r="HSY4" s="9"/>
      <c r="HSZ4" s="9"/>
      <c r="HTA4" s="9"/>
      <c r="HTB4" s="9"/>
      <c r="HTC4" s="9"/>
      <c r="HTD4" s="9"/>
      <c r="HTE4" s="9"/>
      <c r="HTF4" s="9"/>
      <c r="HTG4" s="9"/>
      <c r="HTH4" s="9"/>
      <c r="HTI4" s="9"/>
      <c r="HTJ4" s="9"/>
      <c r="HTK4" s="9"/>
      <c r="HTL4" s="9"/>
      <c r="HTM4" s="9"/>
      <c r="HTN4" s="9"/>
      <c r="HTO4" s="9"/>
      <c r="HTP4" s="9"/>
      <c r="HTQ4" s="9"/>
      <c r="HTR4" s="9"/>
      <c r="HTS4" s="9"/>
      <c r="HTT4" s="9"/>
      <c r="HTU4" s="9"/>
      <c r="HTV4" s="9"/>
      <c r="HTW4" s="9"/>
      <c r="HTX4" s="9"/>
      <c r="HTY4" s="9"/>
      <c r="HTZ4" s="9"/>
      <c r="HUA4" s="9"/>
      <c r="HUB4" s="9"/>
      <c r="HUC4" s="9"/>
      <c r="HUD4" s="9"/>
      <c r="HUE4" s="9"/>
      <c r="HUF4" s="9"/>
      <c r="HUG4" s="9"/>
      <c r="HUH4" s="9"/>
      <c r="HUI4" s="9"/>
      <c r="HUJ4" s="9"/>
      <c r="HUK4" s="9"/>
      <c r="HUL4" s="9"/>
      <c r="HUM4" s="9"/>
      <c r="HUN4" s="9"/>
      <c r="HUO4" s="9"/>
      <c r="HUP4" s="9"/>
      <c r="HUQ4" s="9"/>
      <c r="HUR4" s="9"/>
      <c r="HUS4" s="9"/>
      <c r="HUT4" s="9"/>
      <c r="HUU4" s="9"/>
      <c r="HUV4" s="9"/>
      <c r="HUW4" s="9"/>
      <c r="HUX4" s="9"/>
      <c r="HUY4" s="9"/>
      <c r="HUZ4" s="9"/>
      <c r="HVA4" s="9"/>
      <c r="HVB4" s="9"/>
      <c r="HVC4" s="9"/>
      <c r="HVD4" s="9"/>
      <c r="HVE4" s="9"/>
      <c r="HVF4" s="9"/>
      <c r="HVG4" s="9"/>
      <c r="HVH4" s="9"/>
      <c r="HVI4" s="9"/>
      <c r="HVJ4" s="9"/>
      <c r="HVK4" s="9"/>
      <c r="HVL4" s="9"/>
      <c r="HVM4" s="9"/>
      <c r="HVN4" s="9"/>
      <c r="HVO4" s="9"/>
      <c r="HVP4" s="9"/>
      <c r="HVQ4" s="9"/>
      <c r="HVR4" s="9"/>
      <c r="HVS4" s="9"/>
      <c r="HVT4" s="9"/>
      <c r="HVU4" s="9"/>
      <c r="HVV4" s="9"/>
      <c r="HVW4" s="9"/>
      <c r="HVX4" s="9"/>
      <c r="HVY4" s="9"/>
      <c r="HVZ4" s="9"/>
      <c r="HWA4" s="9"/>
      <c r="HWB4" s="9"/>
      <c r="HWC4" s="9"/>
      <c r="HWD4" s="9"/>
      <c r="HWE4" s="9"/>
      <c r="HWF4" s="9"/>
      <c r="HWG4" s="9"/>
      <c r="HWH4" s="9"/>
      <c r="HWI4" s="9"/>
      <c r="HWJ4" s="9"/>
      <c r="HWK4" s="9"/>
      <c r="HWL4" s="9"/>
      <c r="HWM4" s="9"/>
      <c r="HWN4" s="9"/>
      <c r="HWO4" s="9"/>
      <c r="HWP4" s="9"/>
      <c r="HWQ4" s="9"/>
      <c r="HWR4" s="9"/>
      <c r="HWS4" s="9"/>
      <c r="HWT4" s="9"/>
      <c r="HWU4" s="9"/>
      <c r="HWV4" s="9"/>
      <c r="HWW4" s="9"/>
      <c r="HWX4" s="9"/>
      <c r="HWY4" s="9"/>
      <c r="HWZ4" s="9"/>
      <c r="HXA4" s="9"/>
      <c r="HXB4" s="9"/>
      <c r="HXC4" s="9"/>
      <c r="HXD4" s="9"/>
      <c r="HXE4" s="9"/>
      <c r="HXF4" s="9"/>
      <c r="HXG4" s="9"/>
      <c r="HXH4" s="9"/>
      <c r="HXI4" s="9"/>
      <c r="HXJ4" s="9"/>
      <c r="HXK4" s="9"/>
      <c r="HXL4" s="9"/>
      <c r="HXM4" s="9"/>
      <c r="HXN4" s="9"/>
      <c r="HXO4" s="9"/>
      <c r="HXP4" s="9"/>
      <c r="HXQ4" s="9"/>
      <c r="HXR4" s="9"/>
      <c r="HXS4" s="9"/>
      <c r="HXT4" s="9"/>
      <c r="HXU4" s="9"/>
      <c r="HXV4" s="9"/>
      <c r="HXW4" s="9"/>
      <c r="HXX4" s="9"/>
      <c r="HXY4" s="9"/>
      <c r="HXZ4" s="9"/>
      <c r="HYA4" s="9"/>
      <c r="HYB4" s="9"/>
      <c r="HYC4" s="9"/>
      <c r="HYD4" s="9"/>
      <c r="HYE4" s="9"/>
      <c r="HYF4" s="9"/>
      <c r="HYG4" s="9"/>
      <c r="HYH4" s="9"/>
      <c r="HYI4" s="9"/>
      <c r="HYJ4" s="9"/>
      <c r="HYK4" s="9"/>
      <c r="HYL4" s="9"/>
      <c r="HYM4" s="9"/>
      <c r="HYN4" s="9"/>
      <c r="HYO4" s="9"/>
      <c r="HYP4" s="9"/>
      <c r="HYQ4" s="9"/>
      <c r="HYR4" s="9"/>
      <c r="HYS4" s="9"/>
      <c r="HYT4" s="9"/>
      <c r="HYU4" s="9"/>
      <c r="HYV4" s="9"/>
      <c r="HYW4" s="9"/>
      <c r="HYX4" s="9"/>
      <c r="HYY4" s="9"/>
      <c r="HYZ4" s="9"/>
      <c r="HZA4" s="9"/>
      <c r="HZB4" s="9"/>
      <c r="HZC4" s="9"/>
      <c r="HZD4" s="9"/>
      <c r="HZE4" s="9"/>
      <c r="HZF4" s="9"/>
      <c r="HZG4" s="9"/>
      <c r="HZH4" s="9"/>
      <c r="HZI4" s="9"/>
      <c r="HZJ4" s="9"/>
      <c r="HZK4" s="9"/>
      <c r="HZL4" s="9"/>
      <c r="HZM4" s="9"/>
      <c r="HZN4" s="9"/>
      <c r="HZO4" s="9"/>
      <c r="HZP4" s="9"/>
      <c r="HZQ4" s="9"/>
      <c r="HZR4" s="9"/>
      <c r="HZS4" s="9"/>
      <c r="HZT4" s="9"/>
      <c r="HZU4" s="9"/>
      <c r="HZV4" s="9"/>
      <c r="HZW4" s="9"/>
      <c r="HZX4" s="9"/>
      <c r="HZY4" s="9"/>
      <c r="HZZ4" s="9"/>
      <c r="IAA4" s="9"/>
      <c r="IAB4" s="9"/>
      <c r="IAC4" s="9"/>
      <c r="IAD4" s="9"/>
      <c r="IAE4" s="9"/>
      <c r="IAF4" s="9"/>
      <c r="IAG4" s="9"/>
      <c r="IAH4" s="9"/>
      <c r="IAI4" s="9"/>
      <c r="IAJ4" s="9"/>
      <c r="IAK4" s="9"/>
      <c r="IAL4" s="9"/>
      <c r="IAM4" s="9"/>
      <c r="IAN4" s="9"/>
      <c r="IAO4" s="9"/>
      <c r="IAP4" s="9"/>
      <c r="IAQ4" s="9"/>
      <c r="IAR4" s="9"/>
      <c r="IAS4" s="9"/>
      <c r="IAT4" s="9"/>
      <c r="IAU4" s="9"/>
      <c r="IAV4" s="9"/>
      <c r="IAW4" s="9"/>
      <c r="IAX4" s="9"/>
      <c r="IAY4" s="9"/>
      <c r="IAZ4" s="9"/>
      <c r="IBA4" s="9"/>
      <c r="IBB4" s="9"/>
      <c r="IBC4" s="9"/>
      <c r="IBD4" s="9"/>
      <c r="IBE4" s="9"/>
      <c r="IBF4" s="9"/>
      <c r="IBG4" s="9"/>
      <c r="IBH4" s="9"/>
      <c r="IBI4" s="9"/>
      <c r="IBJ4" s="9"/>
      <c r="IBK4" s="9"/>
      <c r="IBL4" s="9"/>
      <c r="IBM4" s="9"/>
      <c r="IBN4" s="9"/>
      <c r="IBO4" s="9"/>
      <c r="IBP4" s="9"/>
      <c r="IBQ4" s="9"/>
      <c r="IBR4" s="9"/>
      <c r="IBS4" s="9"/>
      <c r="IBT4" s="9"/>
      <c r="IBU4" s="9"/>
      <c r="IBV4" s="9"/>
      <c r="IBW4" s="9"/>
      <c r="IBX4" s="9"/>
      <c r="IBY4" s="9"/>
      <c r="IBZ4" s="9"/>
      <c r="ICA4" s="9"/>
      <c r="ICB4" s="9"/>
      <c r="ICC4" s="9"/>
      <c r="ICD4" s="9"/>
      <c r="ICE4" s="9"/>
      <c r="ICF4" s="9"/>
      <c r="ICG4" s="9"/>
      <c r="ICH4" s="9"/>
      <c r="ICI4" s="9"/>
      <c r="ICJ4" s="9"/>
      <c r="ICK4" s="9"/>
      <c r="ICL4" s="9"/>
      <c r="ICM4" s="9"/>
      <c r="ICN4" s="9"/>
      <c r="ICO4" s="9"/>
      <c r="ICP4" s="9"/>
      <c r="ICQ4" s="9"/>
      <c r="ICR4" s="9"/>
      <c r="ICS4" s="9"/>
      <c r="ICT4" s="9"/>
      <c r="ICU4" s="9"/>
      <c r="ICV4" s="9"/>
      <c r="ICW4" s="9"/>
      <c r="ICX4" s="9"/>
      <c r="ICY4" s="9"/>
      <c r="ICZ4" s="9"/>
      <c r="IDA4" s="9"/>
      <c r="IDB4" s="9"/>
      <c r="IDC4" s="9"/>
      <c r="IDD4" s="9"/>
      <c r="IDE4" s="9"/>
      <c r="IDF4" s="9"/>
      <c r="IDG4" s="9"/>
      <c r="IDH4" s="9"/>
      <c r="IDI4" s="9"/>
      <c r="IDJ4" s="9"/>
      <c r="IDK4" s="9"/>
      <c r="IDL4" s="9"/>
      <c r="IDM4" s="9"/>
      <c r="IDN4" s="9"/>
      <c r="IDO4" s="9"/>
      <c r="IDP4" s="9"/>
      <c r="IDQ4" s="9"/>
      <c r="IDR4" s="9"/>
      <c r="IDS4" s="9"/>
      <c r="IDT4" s="9"/>
      <c r="IDU4" s="9"/>
      <c r="IDV4" s="9"/>
      <c r="IDW4" s="9"/>
      <c r="IDX4" s="9"/>
      <c r="IDY4" s="9"/>
      <c r="IDZ4" s="9"/>
      <c r="IEA4" s="9"/>
      <c r="IEB4" s="9"/>
      <c r="IEC4" s="9"/>
      <c r="IED4" s="9"/>
      <c r="IEE4" s="9"/>
      <c r="IEF4" s="9"/>
      <c r="IEG4" s="9"/>
      <c r="IEH4" s="9"/>
      <c r="IEI4" s="9"/>
      <c r="IEJ4" s="9"/>
      <c r="IEK4" s="9"/>
      <c r="IEL4" s="9"/>
      <c r="IEM4" s="9"/>
      <c r="IEN4" s="9"/>
      <c r="IEO4" s="9"/>
      <c r="IEP4" s="9"/>
      <c r="IEQ4" s="9"/>
      <c r="IER4" s="9"/>
      <c r="IES4" s="9"/>
      <c r="IET4" s="9"/>
      <c r="IEU4" s="9"/>
      <c r="IEV4" s="9"/>
      <c r="IEW4" s="9"/>
      <c r="IEX4" s="9"/>
      <c r="IEY4" s="9"/>
      <c r="IEZ4" s="9"/>
      <c r="IFA4" s="9"/>
      <c r="IFB4" s="9"/>
      <c r="IFC4" s="9"/>
      <c r="IFD4" s="9"/>
      <c r="IFE4" s="9"/>
      <c r="IFF4" s="9"/>
      <c r="IFG4" s="9"/>
      <c r="IFH4" s="9"/>
      <c r="IFI4" s="9"/>
      <c r="IFJ4" s="9"/>
      <c r="IFK4" s="9"/>
      <c r="IFL4" s="9"/>
      <c r="IFM4" s="9"/>
      <c r="IFN4" s="9"/>
      <c r="IFO4" s="9"/>
      <c r="IFP4" s="9"/>
      <c r="IFQ4" s="9"/>
      <c r="IFR4" s="9"/>
      <c r="IFS4" s="9"/>
      <c r="IFT4" s="9"/>
      <c r="IFU4" s="9"/>
      <c r="IFV4" s="9"/>
      <c r="IFW4" s="9"/>
      <c r="IFX4" s="9"/>
      <c r="IFY4" s="9"/>
      <c r="IFZ4" s="9"/>
      <c r="IGA4" s="9"/>
      <c r="IGB4" s="9"/>
      <c r="IGC4" s="9"/>
      <c r="IGD4" s="9"/>
      <c r="IGE4" s="9"/>
      <c r="IGF4" s="9"/>
      <c r="IGG4" s="9"/>
      <c r="IGH4" s="9"/>
      <c r="IGI4" s="9"/>
      <c r="IGJ4" s="9"/>
      <c r="IGK4" s="9"/>
      <c r="IGL4" s="9"/>
      <c r="IGM4" s="9"/>
      <c r="IGN4" s="9"/>
      <c r="IGO4" s="9"/>
      <c r="IGP4" s="9"/>
      <c r="IGQ4" s="9"/>
      <c r="IGR4" s="9"/>
      <c r="IGS4" s="9"/>
      <c r="IGT4" s="9"/>
      <c r="IGU4" s="9"/>
      <c r="IGV4" s="9"/>
      <c r="IGW4" s="9"/>
      <c r="IGX4" s="9"/>
      <c r="IGY4" s="9"/>
      <c r="IGZ4" s="9"/>
      <c r="IHA4" s="9"/>
      <c r="IHB4" s="9"/>
      <c r="IHC4" s="9"/>
      <c r="IHD4" s="9"/>
      <c r="IHE4" s="9"/>
      <c r="IHF4" s="9"/>
      <c r="IHG4" s="9"/>
      <c r="IHH4" s="9"/>
      <c r="IHI4" s="9"/>
      <c r="IHJ4" s="9"/>
      <c r="IHK4" s="9"/>
      <c r="IHL4" s="9"/>
      <c r="IHM4" s="9"/>
      <c r="IHN4" s="9"/>
      <c r="IHO4" s="9"/>
      <c r="IHP4" s="9"/>
      <c r="IHQ4" s="9"/>
      <c r="IHR4" s="9"/>
      <c r="IHS4" s="9"/>
      <c r="IHT4" s="9"/>
      <c r="IHU4" s="9"/>
      <c r="IHV4" s="9"/>
      <c r="IHW4" s="9"/>
      <c r="IHX4" s="9"/>
      <c r="IHY4" s="9"/>
      <c r="IHZ4" s="9"/>
      <c r="IIA4" s="9"/>
      <c r="IIB4" s="9"/>
      <c r="IIC4" s="9"/>
      <c r="IID4" s="9"/>
      <c r="IIE4" s="9"/>
      <c r="IIF4" s="9"/>
      <c r="IIG4" s="9"/>
      <c r="IIH4" s="9"/>
      <c r="III4" s="9"/>
      <c r="IIJ4" s="9"/>
      <c r="IIK4" s="9"/>
      <c r="IIL4" s="9"/>
      <c r="IIM4" s="9"/>
      <c r="IIN4" s="9"/>
      <c r="IIO4" s="9"/>
      <c r="IIP4" s="9"/>
      <c r="IIQ4" s="9"/>
      <c r="IIR4" s="9"/>
      <c r="IIS4" s="9"/>
      <c r="IIT4" s="9"/>
      <c r="IIU4" s="9"/>
      <c r="IIV4" s="9"/>
      <c r="IIW4" s="9"/>
      <c r="IIX4" s="9"/>
      <c r="IIY4" s="9"/>
      <c r="IIZ4" s="9"/>
      <c r="IJA4" s="9"/>
      <c r="IJB4" s="9"/>
      <c r="IJC4" s="9"/>
      <c r="IJD4" s="9"/>
      <c r="IJE4" s="9"/>
      <c r="IJF4" s="9"/>
      <c r="IJG4" s="9"/>
      <c r="IJH4" s="9"/>
      <c r="IJI4" s="9"/>
      <c r="IJJ4" s="9"/>
      <c r="IJK4" s="9"/>
      <c r="IJL4" s="9"/>
      <c r="IJM4" s="9"/>
      <c r="IJN4" s="9"/>
      <c r="IJO4" s="9"/>
      <c r="IJP4" s="9"/>
      <c r="IJQ4" s="9"/>
      <c r="IJR4" s="9"/>
      <c r="IJS4" s="9"/>
      <c r="IJT4" s="9"/>
      <c r="IJU4" s="9"/>
      <c r="IJV4" s="9"/>
      <c r="IJW4" s="9"/>
      <c r="IJX4" s="9"/>
      <c r="IJY4" s="9"/>
      <c r="IJZ4" s="9"/>
      <c r="IKA4" s="9"/>
      <c r="IKB4" s="9"/>
      <c r="IKC4" s="9"/>
      <c r="IKD4" s="9"/>
      <c r="IKE4" s="9"/>
      <c r="IKF4" s="9"/>
      <c r="IKG4" s="9"/>
      <c r="IKH4" s="9"/>
      <c r="IKI4" s="9"/>
      <c r="IKJ4" s="9"/>
      <c r="IKK4" s="9"/>
      <c r="IKL4" s="9"/>
      <c r="IKM4" s="9"/>
      <c r="IKN4" s="9"/>
      <c r="IKO4" s="9"/>
      <c r="IKP4" s="9"/>
      <c r="IKQ4" s="9"/>
      <c r="IKR4" s="9"/>
      <c r="IKS4" s="9"/>
      <c r="IKT4" s="9"/>
      <c r="IKU4" s="9"/>
      <c r="IKV4" s="9"/>
      <c r="IKW4" s="9"/>
      <c r="IKX4" s="9"/>
      <c r="IKY4" s="9"/>
      <c r="IKZ4" s="9"/>
      <c r="ILA4" s="9"/>
      <c r="ILB4" s="9"/>
      <c r="ILC4" s="9"/>
      <c r="ILD4" s="9"/>
      <c r="ILE4" s="9"/>
      <c r="ILF4" s="9"/>
      <c r="ILG4" s="9"/>
      <c r="ILH4" s="9"/>
      <c r="ILI4" s="9"/>
      <c r="ILJ4" s="9"/>
      <c r="ILK4" s="9"/>
      <c r="ILL4" s="9"/>
      <c r="ILM4" s="9"/>
      <c r="ILN4" s="9"/>
      <c r="ILO4" s="9"/>
      <c r="ILP4" s="9"/>
      <c r="ILQ4" s="9"/>
      <c r="ILR4" s="9"/>
      <c r="ILS4" s="9"/>
      <c r="ILT4" s="9"/>
      <c r="ILU4" s="9"/>
      <c r="ILV4" s="9"/>
      <c r="ILW4" s="9"/>
      <c r="ILX4" s="9"/>
      <c r="ILY4" s="9"/>
      <c r="ILZ4" s="9"/>
      <c r="IMA4" s="9"/>
      <c r="IMB4" s="9"/>
      <c r="IMC4" s="9"/>
      <c r="IMD4" s="9"/>
      <c r="IME4" s="9"/>
      <c r="IMF4" s="9"/>
      <c r="IMG4" s="9"/>
      <c r="IMH4" s="9"/>
      <c r="IMI4" s="9"/>
      <c r="IMJ4" s="9"/>
      <c r="IMK4" s="9"/>
      <c r="IML4" s="9"/>
      <c r="IMM4" s="9"/>
      <c r="IMN4" s="9"/>
      <c r="IMO4" s="9"/>
      <c r="IMP4" s="9"/>
      <c r="IMQ4" s="9"/>
      <c r="IMR4" s="9"/>
      <c r="IMS4" s="9"/>
      <c r="IMT4" s="9"/>
      <c r="IMU4" s="9"/>
      <c r="IMV4" s="9"/>
      <c r="IMW4" s="9"/>
      <c r="IMX4" s="9"/>
      <c r="IMY4" s="9"/>
      <c r="IMZ4" s="9"/>
      <c r="INA4" s="9"/>
      <c r="INB4" s="9"/>
      <c r="INC4" s="9"/>
      <c r="IND4" s="9"/>
      <c r="INE4" s="9"/>
      <c r="INF4" s="9"/>
      <c r="ING4" s="9"/>
      <c r="INH4" s="9"/>
      <c r="INI4" s="9"/>
      <c r="INJ4" s="9"/>
      <c r="INK4" s="9"/>
      <c r="INL4" s="9"/>
      <c r="INM4" s="9"/>
      <c r="INN4" s="9"/>
      <c r="INO4" s="9"/>
      <c r="INP4" s="9"/>
      <c r="INQ4" s="9"/>
      <c r="INR4" s="9"/>
      <c r="INS4" s="9"/>
      <c r="INT4" s="9"/>
      <c r="INU4" s="9"/>
      <c r="INV4" s="9"/>
      <c r="INW4" s="9"/>
      <c r="INX4" s="9"/>
      <c r="INY4" s="9"/>
      <c r="INZ4" s="9"/>
      <c r="IOA4" s="9"/>
      <c r="IOB4" s="9"/>
      <c r="IOC4" s="9"/>
      <c r="IOD4" s="9"/>
      <c r="IOE4" s="9"/>
      <c r="IOF4" s="9"/>
      <c r="IOG4" s="9"/>
      <c r="IOH4" s="9"/>
      <c r="IOI4" s="9"/>
      <c r="IOJ4" s="9"/>
      <c r="IOK4" s="9"/>
      <c r="IOL4" s="9"/>
      <c r="IOM4" s="9"/>
      <c r="ION4" s="9"/>
      <c r="IOO4" s="9"/>
      <c r="IOP4" s="9"/>
      <c r="IOQ4" s="9"/>
      <c r="IOR4" s="9"/>
      <c r="IOS4" s="9"/>
      <c r="IOT4" s="9"/>
      <c r="IOU4" s="9"/>
      <c r="IOV4" s="9"/>
      <c r="IOW4" s="9"/>
      <c r="IOX4" s="9"/>
      <c r="IOY4" s="9"/>
      <c r="IOZ4" s="9"/>
      <c r="IPA4" s="9"/>
      <c r="IPB4" s="9"/>
      <c r="IPC4" s="9"/>
      <c r="IPD4" s="9"/>
      <c r="IPE4" s="9"/>
      <c r="IPF4" s="9"/>
      <c r="IPG4" s="9"/>
      <c r="IPH4" s="9"/>
      <c r="IPI4" s="9"/>
      <c r="IPJ4" s="9"/>
      <c r="IPK4" s="9"/>
      <c r="IPL4" s="9"/>
      <c r="IPM4" s="9"/>
      <c r="IPN4" s="9"/>
      <c r="IPO4" s="9"/>
      <c r="IPP4" s="9"/>
      <c r="IPQ4" s="9"/>
      <c r="IPR4" s="9"/>
      <c r="IPS4" s="9"/>
      <c r="IPT4" s="9"/>
      <c r="IPU4" s="9"/>
      <c r="IPV4" s="9"/>
      <c r="IPW4" s="9"/>
      <c r="IPX4" s="9"/>
      <c r="IPY4" s="9"/>
      <c r="IPZ4" s="9"/>
      <c r="IQA4" s="9"/>
      <c r="IQB4" s="9"/>
      <c r="IQC4" s="9"/>
      <c r="IQD4" s="9"/>
      <c r="IQE4" s="9"/>
      <c r="IQF4" s="9"/>
      <c r="IQG4" s="9"/>
      <c r="IQH4" s="9"/>
      <c r="IQI4" s="9"/>
      <c r="IQJ4" s="9"/>
      <c r="IQK4" s="9"/>
      <c r="IQL4" s="9"/>
      <c r="IQM4" s="9"/>
      <c r="IQN4" s="9"/>
      <c r="IQO4" s="9"/>
      <c r="IQP4" s="9"/>
      <c r="IQQ4" s="9"/>
      <c r="IQR4" s="9"/>
      <c r="IQS4" s="9"/>
      <c r="IQT4" s="9"/>
      <c r="IQU4" s="9"/>
      <c r="IQV4" s="9"/>
      <c r="IQW4" s="9"/>
      <c r="IQX4" s="9"/>
      <c r="IQY4" s="9"/>
      <c r="IQZ4" s="9"/>
      <c r="IRA4" s="9"/>
      <c r="IRB4" s="9"/>
      <c r="IRC4" s="9"/>
      <c r="IRD4" s="9"/>
      <c r="IRE4" s="9"/>
      <c r="IRF4" s="9"/>
      <c r="IRG4" s="9"/>
      <c r="IRH4" s="9"/>
      <c r="IRI4" s="9"/>
      <c r="IRJ4" s="9"/>
      <c r="IRK4" s="9"/>
      <c r="IRL4" s="9"/>
      <c r="IRM4" s="9"/>
      <c r="IRN4" s="9"/>
      <c r="IRO4" s="9"/>
      <c r="IRP4" s="9"/>
      <c r="IRQ4" s="9"/>
      <c r="IRR4" s="9"/>
      <c r="IRS4" s="9"/>
      <c r="IRT4" s="9"/>
      <c r="IRU4" s="9"/>
      <c r="IRV4" s="9"/>
      <c r="IRW4" s="9"/>
      <c r="IRX4" s="9"/>
      <c r="IRY4" s="9"/>
      <c r="IRZ4" s="9"/>
      <c r="ISA4" s="9"/>
      <c r="ISB4" s="9"/>
      <c r="ISC4" s="9"/>
      <c r="ISD4" s="9"/>
      <c r="ISE4" s="9"/>
      <c r="ISF4" s="9"/>
      <c r="ISG4" s="9"/>
      <c r="ISH4" s="9"/>
      <c r="ISI4" s="9"/>
      <c r="ISJ4" s="9"/>
      <c r="ISK4" s="9"/>
      <c r="ISL4" s="9"/>
      <c r="ISM4" s="9"/>
      <c r="ISN4" s="9"/>
      <c r="ISO4" s="9"/>
      <c r="ISP4" s="9"/>
      <c r="ISQ4" s="9"/>
      <c r="ISR4" s="9"/>
      <c r="ISS4" s="9"/>
      <c r="IST4" s="9"/>
      <c r="ISU4" s="9"/>
      <c r="ISV4" s="9"/>
      <c r="ISW4" s="9"/>
      <c r="ISX4" s="9"/>
      <c r="ISY4" s="9"/>
      <c r="ISZ4" s="9"/>
      <c r="ITA4" s="9"/>
      <c r="ITB4" s="9"/>
      <c r="ITC4" s="9"/>
      <c r="ITD4" s="9"/>
      <c r="ITE4" s="9"/>
      <c r="ITF4" s="9"/>
      <c r="ITG4" s="9"/>
      <c r="ITH4" s="9"/>
      <c r="ITI4" s="9"/>
      <c r="ITJ4" s="9"/>
      <c r="ITK4" s="9"/>
      <c r="ITL4" s="9"/>
      <c r="ITM4" s="9"/>
      <c r="ITN4" s="9"/>
      <c r="ITO4" s="9"/>
      <c r="ITP4" s="9"/>
      <c r="ITQ4" s="9"/>
      <c r="ITR4" s="9"/>
      <c r="ITS4" s="9"/>
      <c r="ITT4" s="9"/>
      <c r="ITU4" s="9"/>
      <c r="ITV4" s="9"/>
      <c r="ITW4" s="9"/>
      <c r="ITX4" s="9"/>
      <c r="ITY4" s="9"/>
      <c r="ITZ4" s="9"/>
      <c r="IUA4" s="9"/>
      <c r="IUB4" s="9"/>
      <c r="IUC4" s="9"/>
      <c r="IUD4" s="9"/>
      <c r="IUE4" s="9"/>
      <c r="IUF4" s="9"/>
      <c r="IUG4" s="9"/>
      <c r="IUH4" s="9"/>
      <c r="IUI4" s="9"/>
      <c r="IUJ4" s="9"/>
      <c r="IUK4" s="9"/>
      <c r="IUL4" s="9"/>
      <c r="IUM4" s="9"/>
      <c r="IUN4" s="9"/>
      <c r="IUO4" s="9"/>
      <c r="IUP4" s="9"/>
      <c r="IUQ4" s="9"/>
      <c r="IUR4" s="9"/>
      <c r="IUS4" s="9"/>
      <c r="IUT4" s="9"/>
      <c r="IUU4" s="9"/>
      <c r="IUV4" s="9"/>
      <c r="IUW4" s="9"/>
      <c r="IUX4" s="9"/>
      <c r="IUY4" s="9"/>
      <c r="IUZ4" s="9"/>
      <c r="IVA4" s="9"/>
      <c r="IVB4" s="9"/>
      <c r="IVC4" s="9"/>
      <c r="IVD4" s="9"/>
      <c r="IVE4" s="9"/>
      <c r="IVF4" s="9"/>
      <c r="IVG4" s="9"/>
      <c r="IVH4" s="9"/>
      <c r="IVI4" s="9"/>
      <c r="IVJ4" s="9"/>
      <c r="IVK4" s="9"/>
      <c r="IVL4" s="9"/>
      <c r="IVM4" s="9"/>
      <c r="IVN4" s="9"/>
      <c r="IVO4" s="9"/>
      <c r="IVP4" s="9"/>
      <c r="IVQ4" s="9"/>
      <c r="IVR4" s="9"/>
      <c r="IVS4" s="9"/>
      <c r="IVT4" s="9"/>
      <c r="IVU4" s="9"/>
      <c r="IVV4" s="9"/>
      <c r="IVW4" s="9"/>
      <c r="IVX4" s="9"/>
      <c r="IVY4" s="9"/>
      <c r="IVZ4" s="9"/>
      <c r="IWA4" s="9"/>
      <c r="IWB4" s="9"/>
      <c r="IWC4" s="9"/>
      <c r="IWD4" s="9"/>
      <c r="IWE4" s="9"/>
      <c r="IWF4" s="9"/>
      <c r="IWG4" s="9"/>
      <c r="IWH4" s="9"/>
      <c r="IWI4" s="9"/>
      <c r="IWJ4" s="9"/>
      <c r="IWK4" s="9"/>
      <c r="IWL4" s="9"/>
      <c r="IWM4" s="9"/>
      <c r="IWN4" s="9"/>
      <c r="IWO4" s="9"/>
      <c r="IWP4" s="9"/>
      <c r="IWQ4" s="9"/>
      <c r="IWR4" s="9"/>
      <c r="IWS4" s="9"/>
      <c r="IWT4" s="9"/>
      <c r="IWU4" s="9"/>
      <c r="IWV4" s="9"/>
      <c r="IWW4" s="9"/>
      <c r="IWX4" s="9"/>
      <c r="IWY4" s="9"/>
      <c r="IWZ4" s="9"/>
      <c r="IXA4" s="9"/>
      <c r="IXB4" s="9"/>
      <c r="IXC4" s="9"/>
      <c r="IXD4" s="9"/>
      <c r="IXE4" s="9"/>
      <c r="IXF4" s="9"/>
      <c r="IXG4" s="9"/>
      <c r="IXH4" s="9"/>
      <c r="IXI4" s="9"/>
      <c r="IXJ4" s="9"/>
      <c r="IXK4" s="9"/>
      <c r="IXL4" s="9"/>
      <c r="IXM4" s="9"/>
      <c r="IXN4" s="9"/>
      <c r="IXO4" s="9"/>
      <c r="IXP4" s="9"/>
      <c r="IXQ4" s="9"/>
      <c r="IXR4" s="9"/>
      <c r="IXS4" s="9"/>
      <c r="IXT4" s="9"/>
      <c r="IXU4" s="9"/>
      <c r="IXV4" s="9"/>
      <c r="IXW4" s="9"/>
      <c r="IXX4" s="9"/>
      <c r="IXY4" s="9"/>
      <c r="IXZ4" s="9"/>
      <c r="IYA4" s="9"/>
      <c r="IYB4" s="9"/>
      <c r="IYC4" s="9"/>
      <c r="IYD4" s="9"/>
      <c r="IYE4" s="9"/>
      <c r="IYF4" s="9"/>
      <c r="IYG4" s="9"/>
      <c r="IYH4" s="9"/>
      <c r="IYI4" s="9"/>
      <c r="IYJ4" s="9"/>
      <c r="IYK4" s="9"/>
      <c r="IYL4" s="9"/>
      <c r="IYM4" s="9"/>
      <c r="IYN4" s="9"/>
      <c r="IYO4" s="9"/>
      <c r="IYP4" s="9"/>
      <c r="IYQ4" s="9"/>
      <c r="IYR4" s="9"/>
      <c r="IYS4" s="9"/>
      <c r="IYT4" s="9"/>
      <c r="IYU4" s="9"/>
      <c r="IYV4" s="9"/>
      <c r="IYW4" s="9"/>
      <c r="IYX4" s="9"/>
      <c r="IYY4" s="9"/>
      <c r="IYZ4" s="9"/>
      <c r="IZA4" s="9"/>
      <c r="IZB4" s="9"/>
      <c r="IZC4" s="9"/>
      <c r="IZD4" s="9"/>
      <c r="IZE4" s="9"/>
      <c r="IZF4" s="9"/>
      <c r="IZG4" s="9"/>
      <c r="IZH4" s="9"/>
      <c r="IZI4" s="9"/>
      <c r="IZJ4" s="9"/>
      <c r="IZK4" s="9"/>
      <c r="IZL4" s="9"/>
      <c r="IZM4" s="9"/>
      <c r="IZN4" s="9"/>
      <c r="IZO4" s="9"/>
      <c r="IZP4" s="9"/>
      <c r="IZQ4" s="9"/>
      <c r="IZR4" s="9"/>
      <c r="IZS4" s="9"/>
      <c r="IZT4" s="9"/>
      <c r="IZU4" s="9"/>
      <c r="IZV4" s="9"/>
      <c r="IZW4" s="9"/>
      <c r="IZX4" s="9"/>
      <c r="IZY4" s="9"/>
      <c r="IZZ4" s="9"/>
      <c r="JAA4" s="9"/>
      <c r="JAB4" s="9"/>
      <c r="JAC4" s="9"/>
      <c r="JAD4" s="9"/>
      <c r="JAE4" s="9"/>
      <c r="JAF4" s="9"/>
      <c r="JAG4" s="9"/>
      <c r="JAH4" s="9"/>
      <c r="JAI4" s="9"/>
      <c r="JAJ4" s="9"/>
      <c r="JAK4" s="9"/>
      <c r="JAL4" s="9"/>
      <c r="JAM4" s="9"/>
      <c r="JAN4" s="9"/>
      <c r="JAO4" s="9"/>
      <c r="JAP4" s="9"/>
      <c r="JAQ4" s="9"/>
      <c r="JAR4" s="9"/>
      <c r="JAS4" s="9"/>
      <c r="JAT4" s="9"/>
      <c r="JAU4" s="9"/>
      <c r="JAV4" s="9"/>
      <c r="JAW4" s="9"/>
      <c r="JAX4" s="9"/>
      <c r="JAY4" s="9"/>
      <c r="JAZ4" s="9"/>
      <c r="JBA4" s="9"/>
      <c r="JBB4" s="9"/>
      <c r="JBC4" s="9"/>
      <c r="JBD4" s="9"/>
      <c r="JBE4" s="9"/>
      <c r="JBF4" s="9"/>
      <c r="JBG4" s="9"/>
      <c r="JBH4" s="9"/>
      <c r="JBI4" s="9"/>
      <c r="JBJ4" s="9"/>
      <c r="JBK4" s="9"/>
      <c r="JBL4" s="9"/>
      <c r="JBM4" s="9"/>
      <c r="JBN4" s="9"/>
      <c r="JBO4" s="9"/>
      <c r="JBP4" s="9"/>
      <c r="JBQ4" s="9"/>
      <c r="JBR4" s="9"/>
      <c r="JBS4" s="9"/>
      <c r="JBT4" s="9"/>
      <c r="JBU4" s="9"/>
      <c r="JBV4" s="9"/>
      <c r="JBW4" s="9"/>
      <c r="JBX4" s="9"/>
      <c r="JBY4" s="9"/>
      <c r="JBZ4" s="9"/>
      <c r="JCA4" s="9"/>
      <c r="JCB4" s="9"/>
      <c r="JCC4" s="9"/>
      <c r="JCD4" s="9"/>
      <c r="JCE4" s="9"/>
      <c r="JCF4" s="9"/>
      <c r="JCG4" s="9"/>
      <c r="JCH4" s="9"/>
      <c r="JCI4" s="9"/>
      <c r="JCJ4" s="9"/>
      <c r="JCK4" s="9"/>
      <c r="JCL4" s="9"/>
      <c r="JCM4" s="9"/>
      <c r="JCN4" s="9"/>
      <c r="JCO4" s="9"/>
      <c r="JCP4" s="9"/>
      <c r="JCQ4" s="9"/>
      <c r="JCR4" s="9"/>
      <c r="JCS4" s="9"/>
      <c r="JCT4" s="9"/>
      <c r="JCU4" s="9"/>
      <c r="JCV4" s="9"/>
      <c r="JCW4" s="9"/>
      <c r="JCX4" s="9"/>
      <c r="JCY4" s="9"/>
      <c r="JCZ4" s="9"/>
      <c r="JDA4" s="9"/>
      <c r="JDB4" s="9"/>
      <c r="JDC4" s="9"/>
      <c r="JDD4" s="9"/>
      <c r="JDE4" s="9"/>
      <c r="JDF4" s="9"/>
      <c r="JDG4" s="9"/>
      <c r="JDH4" s="9"/>
      <c r="JDI4" s="9"/>
      <c r="JDJ4" s="9"/>
      <c r="JDK4" s="9"/>
      <c r="JDL4" s="9"/>
      <c r="JDM4" s="9"/>
      <c r="JDN4" s="9"/>
      <c r="JDO4" s="9"/>
      <c r="JDP4" s="9"/>
      <c r="JDQ4" s="9"/>
      <c r="JDR4" s="9"/>
      <c r="JDS4" s="9"/>
      <c r="JDT4" s="9"/>
      <c r="JDU4" s="9"/>
      <c r="JDV4" s="9"/>
      <c r="JDW4" s="9"/>
      <c r="JDX4" s="9"/>
      <c r="JDY4" s="9"/>
      <c r="JDZ4" s="9"/>
      <c r="JEA4" s="9"/>
      <c r="JEB4" s="9"/>
      <c r="JEC4" s="9"/>
      <c r="JED4" s="9"/>
      <c r="JEE4" s="9"/>
      <c r="JEF4" s="9"/>
      <c r="JEG4" s="9"/>
      <c r="JEH4" s="9"/>
      <c r="JEI4" s="9"/>
      <c r="JEJ4" s="9"/>
      <c r="JEK4" s="9"/>
      <c r="JEL4" s="9"/>
      <c r="JEM4" s="9"/>
      <c r="JEN4" s="9"/>
      <c r="JEO4" s="9"/>
      <c r="JEP4" s="9"/>
      <c r="JEQ4" s="9"/>
      <c r="JER4" s="9"/>
      <c r="JES4" s="9"/>
      <c r="JET4" s="9"/>
      <c r="JEU4" s="9"/>
      <c r="JEV4" s="9"/>
      <c r="JEW4" s="9"/>
      <c r="JEX4" s="9"/>
      <c r="JEY4" s="9"/>
      <c r="JEZ4" s="9"/>
      <c r="JFA4" s="9"/>
      <c r="JFB4" s="9"/>
      <c r="JFC4" s="9"/>
      <c r="JFD4" s="9"/>
      <c r="JFE4" s="9"/>
      <c r="JFF4" s="9"/>
      <c r="JFG4" s="9"/>
      <c r="JFH4" s="9"/>
      <c r="JFI4" s="9"/>
      <c r="JFJ4" s="9"/>
      <c r="JFK4" s="9"/>
      <c r="JFL4" s="9"/>
      <c r="JFM4" s="9"/>
      <c r="JFN4" s="9"/>
      <c r="JFO4" s="9"/>
      <c r="JFP4" s="9"/>
      <c r="JFQ4" s="9"/>
      <c r="JFR4" s="9"/>
      <c r="JFS4" s="9"/>
      <c r="JFT4" s="9"/>
      <c r="JFU4" s="9"/>
      <c r="JFV4" s="9"/>
      <c r="JFW4" s="9"/>
      <c r="JFX4" s="9"/>
      <c r="JFY4" s="9"/>
      <c r="JFZ4" s="9"/>
      <c r="JGA4" s="9"/>
      <c r="JGB4" s="9"/>
      <c r="JGC4" s="9"/>
      <c r="JGD4" s="9"/>
      <c r="JGE4" s="9"/>
      <c r="JGF4" s="9"/>
      <c r="JGG4" s="9"/>
      <c r="JGH4" s="9"/>
      <c r="JGI4" s="9"/>
      <c r="JGJ4" s="9"/>
      <c r="JGK4" s="9"/>
      <c r="JGL4" s="9"/>
      <c r="JGM4" s="9"/>
      <c r="JGN4" s="9"/>
      <c r="JGO4" s="9"/>
      <c r="JGP4" s="9"/>
      <c r="JGQ4" s="9"/>
      <c r="JGR4" s="9"/>
      <c r="JGS4" s="9"/>
      <c r="JGT4" s="9"/>
      <c r="JGU4" s="9"/>
      <c r="JGV4" s="9"/>
      <c r="JGW4" s="9"/>
      <c r="JGX4" s="9"/>
      <c r="JGY4" s="9"/>
      <c r="JGZ4" s="9"/>
      <c r="JHA4" s="9"/>
      <c r="JHB4" s="9"/>
      <c r="JHC4" s="9"/>
      <c r="JHD4" s="9"/>
      <c r="JHE4" s="9"/>
      <c r="JHF4" s="9"/>
      <c r="JHG4" s="9"/>
      <c r="JHH4" s="9"/>
      <c r="JHI4" s="9"/>
      <c r="JHJ4" s="9"/>
      <c r="JHK4" s="9"/>
      <c r="JHL4" s="9"/>
      <c r="JHM4" s="9"/>
      <c r="JHN4" s="9"/>
      <c r="JHO4" s="9"/>
      <c r="JHP4" s="9"/>
      <c r="JHQ4" s="9"/>
      <c r="JHR4" s="9"/>
      <c r="JHS4" s="9"/>
      <c r="JHT4" s="9"/>
      <c r="JHU4" s="9"/>
      <c r="JHV4" s="9"/>
      <c r="JHW4" s="9"/>
      <c r="JHX4" s="9"/>
      <c r="JHY4" s="9"/>
      <c r="JHZ4" s="9"/>
      <c r="JIA4" s="9"/>
      <c r="JIB4" s="9"/>
      <c r="JIC4" s="9"/>
      <c r="JID4" s="9"/>
      <c r="JIE4" s="9"/>
      <c r="JIF4" s="9"/>
      <c r="JIG4" s="9"/>
      <c r="JIH4" s="9"/>
      <c r="JII4" s="9"/>
      <c r="JIJ4" s="9"/>
      <c r="JIK4" s="9"/>
      <c r="JIL4" s="9"/>
      <c r="JIM4" s="9"/>
      <c r="JIN4" s="9"/>
      <c r="JIO4" s="9"/>
      <c r="JIP4" s="9"/>
      <c r="JIQ4" s="9"/>
      <c r="JIR4" s="9"/>
      <c r="JIS4" s="9"/>
      <c r="JIT4" s="9"/>
      <c r="JIU4" s="9"/>
      <c r="JIV4" s="9"/>
      <c r="JIW4" s="9"/>
      <c r="JIX4" s="9"/>
      <c r="JIY4" s="9"/>
      <c r="JIZ4" s="9"/>
      <c r="JJA4" s="9"/>
      <c r="JJB4" s="9"/>
      <c r="JJC4" s="9"/>
      <c r="JJD4" s="9"/>
      <c r="JJE4" s="9"/>
      <c r="JJF4" s="9"/>
      <c r="JJG4" s="9"/>
      <c r="JJH4" s="9"/>
      <c r="JJI4" s="9"/>
      <c r="JJJ4" s="9"/>
      <c r="JJK4" s="9"/>
      <c r="JJL4" s="9"/>
      <c r="JJM4" s="9"/>
      <c r="JJN4" s="9"/>
      <c r="JJO4" s="9"/>
      <c r="JJP4" s="9"/>
      <c r="JJQ4" s="9"/>
      <c r="JJR4" s="9"/>
      <c r="JJS4" s="9"/>
      <c r="JJT4" s="9"/>
      <c r="JJU4" s="9"/>
      <c r="JJV4" s="9"/>
      <c r="JJW4" s="9"/>
      <c r="JJX4" s="9"/>
      <c r="JJY4" s="9"/>
      <c r="JJZ4" s="9"/>
      <c r="JKA4" s="9"/>
      <c r="JKB4" s="9"/>
      <c r="JKC4" s="9"/>
      <c r="JKD4" s="9"/>
      <c r="JKE4" s="9"/>
      <c r="JKF4" s="9"/>
      <c r="JKG4" s="9"/>
      <c r="JKH4" s="9"/>
      <c r="JKI4" s="9"/>
      <c r="JKJ4" s="9"/>
      <c r="JKK4" s="9"/>
      <c r="JKL4" s="9"/>
      <c r="JKM4" s="9"/>
      <c r="JKN4" s="9"/>
      <c r="JKO4" s="9"/>
      <c r="JKP4" s="9"/>
      <c r="JKQ4" s="9"/>
      <c r="JKR4" s="9"/>
      <c r="JKS4" s="9"/>
      <c r="JKT4" s="9"/>
      <c r="JKU4" s="9"/>
      <c r="JKV4" s="9"/>
      <c r="JKW4" s="9"/>
      <c r="JKX4" s="9"/>
      <c r="JKY4" s="9"/>
      <c r="JKZ4" s="9"/>
      <c r="JLA4" s="9"/>
      <c r="JLB4" s="9"/>
      <c r="JLC4" s="9"/>
      <c r="JLD4" s="9"/>
      <c r="JLE4" s="9"/>
      <c r="JLF4" s="9"/>
      <c r="JLG4" s="9"/>
      <c r="JLH4" s="9"/>
      <c r="JLI4" s="9"/>
      <c r="JLJ4" s="9"/>
      <c r="JLK4" s="9"/>
      <c r="JLL4" s="9"/>
      <c r="JLM4" s="9"/>
      <c r="JLN4" s="9"/>
      <c r="JLO4" s="9"/>
      <c r="JLP4" s="9"/>
      <c r="JLQ4" s="9"/>
      <c r="JLR4" s="9"/>
      <c r="JLS4" s="9"/>
      <c r="JLT4" s="9"/>
      <c r="JLU4" s="9"/>
      <c r="JLV4" s="9"/>
      <c r="JLW4" s="9"/>
      <c r="JLX4" s="9"/>
      <c r="JLY4" s="9"/>
      <c r="JLZ4" s="9"/>
      <c r="JMA4" s="9"/>
      <c r="JMB4" s="9"/>
      <c r="JMC4" s="9"/>
      <c r="JMD4" s="9"/>
      <c r="JME4" s="9"/>
      <c r="JMF4" s="9"/>
      <c r="JMG4" s="9"/>
      <c r="JMH4" s="9"/>
      <c r="JMI4" s="9"/>
      <c r="JMJ4" s="9"/>
      <c r="JMK4" s="9"/>
      <c r="JML4" s="9"/>
      <c r="JMM4" s="9"/>
      <c r="JMN4" s="9"/>
      <c r="JMO4" s="9"/>
      <c r="JMP4" s="9"/>
      <c r="JMQ4" s="9"/>
      <c r="JMR4" s="9"/>
      <c r="JMS4" s="9"/>
      <c r="JMT4" s="9"/>
      <c r="JMU4" s="9"/>
      <c r="JMV4" s="9"/>
      <c r="JMW4" s="9"/>
      <c r="JMX4" s="9"/>
      <c r="JMY4" s="9"/>
      <c r="JMZ4" s="9"/>
      <c r="JNA4" s="9"/>
      <c r="JNB4" s="9"/>
      <c r="JNC4" s="9"/>
      <c r="JND4" s="9"/>
      <c r="JNE4" s="9"/>
      <c r="JNF4" s="9"/>
      <c r="JNG4" s="9"/>
      <c r="JNH4" s="9"/>
      <c r="JNI4" s="9"/>
      <c r="JNJ4" s="9"/>
      <c r="JNK4" s="9"/>
      <c r="JNL4" s="9"/>
      <c r="JNM4" s="9"/>
      <c r="JNN4" s="9"/>
      <c r="JNO4" s="9"/>
      <c r="JNP4" s="9"/>
      <c r="JNQ4" s="9"/>
      <c r="JNR4" s="9"/>
      <c r="JNS4" s="9"/>
      <c r="JNT4" s="9"/>
      <c r="JNU4" s="9"/>
      <c r="JNV4" s="9"/>
      <c r="JNW4" s="9"/>
      <c r="JNX4" s="9"/>
      <c r="JNY4" s="9"/>
      <c r="JNZ4" s="9"/>
      <c r="JOA4" s="9"/>
      <c r="JOB4" s="9"/>
      <c r="JOC4" s="9"/>
      <c r="JOD4" s="9"/>
      <c r="JOE4" s="9"/>
      <c r="JOF4" s="9"/>
      <c r="JOG4" s="9"/>
      <c r="JOH4" s="9"/>
      <c r="JOI4" s="9"/>
      <c r="JOJ4" s="9"/>
      <c r="JOK4" s="9"/>
      <c r="JOL4" s="9"/>
      <c r="JOM4" s="9"/>
      <c r="JON4" s="9"/>
      <c r="JOO4" s="9"/>
      <c r="JOP4" s="9"/>
      <c r="JOQ4" s="9"/>
      <c r="JOR4" s="9"/>
      <c r="JOS4" s="9"/>
      <c r="JOT4" s="9"/>
      <c r="JOU4" s="9"/>
      <c r="JOV4" s="9"/>
      <c r="JOW4" s="9"/>
      <c r="JOX4" s="9"/>
      <c r="JOY4" s="9"/>
      <c r="JOZ4" s="9"/>
      <c r="JPA4" s="9"/>
      <c r="JPB4" s="9"/>
      <c r="JPC4" s="9"/>
      <c r="JPD4" s="9"/>
      <c r="JPE4" s="9"/>
      <c r="JPF4" s="9"/>
      <c r="JPG4" s="9"/>
      <c r="JPH4" s="9"/>
      <c r="JPI4" s="9"/>
      <c r="JPJ4" s="9"/>
      <c r="JPK4" s="9"/>
      <c r="JPL4" s="9"/>
      <c r="JPM4" s="9"/>
      <c r="JPN4" s="9"/>
      <c r="JPO4" s="9"/>
      <c r="JPP4" s="9"/>
      <c r="JPQ4" s="9"/>
      <c r="JPR4" s="9"/>
      <c r="JPS4" s="9"/>
      <c r="JPT4" s="9"/>
      <c r="JPU4" s="9"/>
      <c r="JPV4" s="9"/>
      <c r="JPW4" s="9"/>
      <c r="JPX4" s="9"/>
      <c r="JPY4" s="9"/>
      <c r="JPZ4" s="9"/>
      <c r="JQA4" s="9"/>
      <c r="JQB4" s="9"/>
      <c r="JQC4" s="9"/>
      <c r="JQD4" s="9"/>
      <c r="JQE4" s="9"/>
      <c r="JQF4" s="9"/>
      <c r="JQG4" s="9"/>
      <c r="JQH4" s="9"/>
      <c r="JQI4" s="9"/>
      <c r="JQJ4" s="9"/>
      <c r="JQK4" s="9"/>
      <c r="JQL4" s="9"/>
      <c r="JQM4" s="9"/>
      <c r="JQN4" s="9"/>
      <c r="JQO4" s="9"/>
      <c r="JQP4" s="9"/>
      <c r="JQQ4" s="9"/>
      <c r="JQR4" s="9"/>
      <c r="JQS4" s="9"/>
      <c r="JQT4" s="9"/>
      <c r="JQU4" s="9"/>
      <c r="JQV4" s="9"/>
      <c r="JQW4" s="9"/>
      <c r="JQX4" s="9"/>
      <c r="JQY4" s="9"/>
      <c r="JQZ4" s="9"/>
      <c r="JRA4" s="9"/>
      <c r="JRB4" s="9"/>
      <c r="JRC4" s="9"/>
      <c r="JRD4" s="9"/>
      <c r="JRE4" s="9"/>
      <c r="JRF4" s="9"/>
      <c r="JRG4" s="9"/>
      <c r="JRH4" s="9"/>
      <c r="JRI4" s="9"/>
      <c r="JRJ4" s="9"/>
      <c r="JRK4" s="9"/>
      <c r="JRL4" s="9"/>
      <c r="JRM4" s="9"/>
      <c r="JRN4" s="9"/>
      <c r="JRO4" s="9"/>
      <c r="JRP4" s="9"/>
      <c r="JRQ4" s="9"/>
      <c r="JRR4" s="9"/>
      <c r="JRS4" s="9"/>
      <c r="JRT4" s="9"/>
      <c r="JRU4" s="9"/>
      <c r="JRV4" s="9"/>
      <c r="JRW4" s="9"/>
      <c r="JRX4" s="9"/>
      <c r="JRY4" s="9"/>
      <c r="JRZ4" s="9"/>
      <c r="JSA4" s="9"/>
      <c r="JSB4" s="9"/>
      <c r="JSC4" s="9"/>
      <c r="JSD4" s="9"/>
      <c r="JSE4" s="9"/>
      <c r="JSF4" s="9"/>
      <c r="JSG4" s="9"/>
      <c r="JSH4" s="9"/>
      <c r="JSI4" s="9"/>
      <c r="JSJ4" s="9"/>
      <c r="JSK4" s="9"/>
      <c r="JSL4" s="9"/>
      <c r="JSM4" s="9"/>
      <c r="JSN4" s="9"/>
      <c r="JSO4" s="9"/>
      <c r="JSP4" s="9"/>
      <c r="JSQ4" s="9"/>
      <c r="JSR4" s="9"/>
      <c r="JSS4" s="9"/>
      <c r="JST4" s="9"/>
      <c r="JSU4" s="9"/>
      <c r="JSV4" s="9"/>
      <c r="JSW4" s="9"/>
      <c r="JSX4" s="9"/>
      <c r="JSY4" s="9"/>
      <c r="JSZ4" s="9"/>
      <c r="JTA4" s="9"/>
      <c r="JTB4" s="9"/>
      <c r="JTC4" s="9"/>
      <c r="JTD4" s="9"/>
      <c r="JTE4" s="9"/>
      <c r="JTF4" s="9"/>
      <c r="JTG4" s="9"/>
      <c r="JTH4" s="9"/>
      <c r="JTI4" s="9"/>
      <c r="JTJ4" s="9"/>
      <c r="JTK4" s="9"/>
      <c r="JTL4" s="9"/>
      <c r="JTM4" s="9"/>
      <c r="JTN4" s="9"/>
      <c r="JTO4" s="9"/>
      <c r="JTP4" s="9"/>
      <c r="JTQ4" s="9"/>
      <c r="JTR4" s="9"/>
      <c r="JTS4" s="9"/>
      <c r="JTT4" s="9"/>
      <c r="JTU4" s="9"/>
      <c r="JTV4" s="9"/>
      <c r="JTW4" s="9"/>
      <c r="JTX4" s="9"/>
      <c r="JTY4" s="9"/>
      <c r="JTZ4" s="9"/>
      <c r="JUA4" s="9"/>
      <c r="JUB4" s="9"/>
      <c r="JUC4" s="9"/>
      <c r="JUD4" s="9"/>
      <c r="JUE4" s="9"/>
      <c r="JUF4" s="9"/>
      <c r="JUG4" s="9"/>
      <c r="JUH4" s="9"/>
      <c r="JUI4" s="9"/>
      <c r="JUJ4" s="9"/>
      <c r="JUK4" s="9"/>
      <c r="JUL4" s="9"/>
      <c r="JUM4" s="9"/>
      <c r="JUN4" s="9"/>
      <c r="JUO4" s="9"/>
      <c r="JUP4" s="9"/>
      <c r="JUQ4" s="9"/>
      <c r="JUR4" s="9"/>
      <c r="JUS4" s="9"/>
      <c r="JUT4" s="9"/>
      <c r="JUU4" s="9"/>
      <c r="JUV4" s="9"/>
      <c r="JUW4" s="9"/>
      <c r="JUX4" s="9"/>
      <c r="JUY4" s="9"/>
      <c r="JUZ4" s="9"/>
      <c r="JVA4" s="9"/>
      <c r="JVB4" s="9"/>
      <c r="JVC4" s="9"/>
      <c r="JVD4" s="9"/>
      <c r="JVE4" s="9"/>
      <c r="JVF4" s="9"/>
      <c r="JVG4" s="9"/>
      <c r="JVH4" s="9"/>
      <c r="JVI4" s="9"/>
      <c r="JVJ4" s="9"/>
      <c r="JVK4" s="9"/>
      <c r="JVL4" s="9"/>
      <c r="JVM4" s="9"/>
      <c r="JVN4" s="9"/>
      <c r="JVO4" s="9"/>
      <c r="JVP4" s="9"/>
      <c r="JVQ4" s="9"/>
      <c r="JVR4" s="9"/>
      <c r="JVS4" s="9"/>
      <c r="JVT4" s="9"/>
      <c r="JVU4" s="9"/>
      <c r="JVV4" s="9"/>
      <c r="JVW4" s="9"/>
      <c r="JVX4" s="9"/>
      <c r="JVY4" s="9"/>
      <c r="JVZ4" s="9"/>
      <c r="JWA4" s="9"/>
      <c r="JWB4" s="9"/>
      <c r="JWC4" s="9"/>
      <c r="JWD4" s="9"/>
      <c r="JWE4" s="9"/>
      <c r="JWF4" s="9"/>
      <c r="JWG4" s="9"/>
      <c r="JWH4" s="9"/>
      <c r="JWI4" s="9"/>
      <c r="JWJ4" s="9"/>
      <c r="JWK4" s="9"/>
      <c r="JWL4" s="9"/>
      <c r="JWM4" s="9"/>
      <c r="JWN4" s="9"/>
      <c r="JWO4" s="9"/>
      <c r="JWP4" s="9"/>
      <c r="JWQ4" s="9"/>
      <c r="JWR4" s="9"/>
      <c r="JWS4" s="9"/>
      <c r="JWT4" s="9"/>
      <c r="JWU4" s="9"/>
      <c r="JWV4" s="9"/>
      <c r="JWW4" s="9"/>
      <c r="JWX4" s="9"/>
      <c r="JWY4" s="9"/>
      <c r="JWZ4" s="9"/>
      <c r="JXA4" s="9"/>
      <c r="JXB4" s="9"/>
      <c r="JXC4" s="9"/>
      <c r="JXD4" s="9"/>
      <c r="JXE4" s="9"/>
      <c r="JXF4" s="9"/>
      <c r="JXG4" s="9"/>
      <c r="JXH4" s="9"/>
      <c r="JXI4" s="9"/>
      <c r="JXJ4" s="9"/>
      <c r="JXK4" s="9"/>
      <c r="JXL4" s="9"/>
      <c r="JXM4" s="9"/>
      <c r="JXN4" s="9"/>
      <c r="JXO4" s="9"/>
      <c r="JXP4" s="9"/>
      <c r="JXQ4" s="9"/>
      <c r="JXR4" s="9"/>
      <c r="JXS4" s="9"/>
      <c r="JXT4" s="9"/>
      <c r="JXU4" s="9"/>
      <c r="JXV4" s="9"/>
      <c r="JXW4" s="9"/>
      <c r="JXX4" s="9"/>
      <c r="JXY4" s="9"/>
      <c r="JXZ4" s="9"/>
      <c r="JYA4" s="9"/>
      <c r="JYB4" s="9"/>
      <c r="JYC4" s="9"/>
      <c r="JYD4" s="9"/>
      <c r="JYE4" s="9"/>
      <c r="JYF4" s="9"/>
      <c r="JYG4" s="9"/>
      <c r="JYH4" s="9"/>
      <c r="JYI4" s="9"/>
      <c r="JYJ4" s="9"/>
      <c r="JYK4" s="9"/>
      <c r="JYL4" s="9"/>
      <c r="JYM4" s="9"/>
      <c r="JYN4" s="9"/>
      <c r="JYO4" s="9"/>
      <c r="JYP4" s="9"/>
      <c r="JYQ4" s="9"/>
      <c r="JYR4" s="9"/>
      <c r="JYS4" s="9"/>
      <c r="JYT4" s="9"/>
      <c r="JYU4" s="9"/>
      <c r="JYV4" s="9"/>
      <c r="JYW4" s="9"/>
      <c r="JYX4" s="9"/>
      <c r="JYY4" s="9"/>
      <c r="JYZ4" s="9"/>
      <c r="JZA4" s="9"/>
      <c r="JZB4" s="9"/>
      <c r="JZC4" s="9"/>
      <c r="JZD4" s="9"/>
      <c r="JZE4" s="9"/>
      <c r="JZF4" s="9"/>
      <c r="JZG4" s="9"/>
      <c r="JZH4" s="9"/>
      <c r="JZI4" s="9"/>
      <c r="JZJ4" s="9"/>
      <c r="JZK4" s="9"/>
      <c r="JZL4" s="9"/>
      <c r="JZM4" s="9"/>
      <c r="JZN4" s="9"/>
      <c r="JZO4" s="9"/>
      <c r="JZP4" s="9"/>
      <c r="JZQ4" s="9"/>
      <c r="JZR4" s="9"/>
      <c r="JZS4" s="9"/>
      <c r="JZT4" s="9"/>
      <c r="JZU4" s="9"/>
      <c r="JZV4" s="9"/>
      <c r="JZW4" s="9"/>
      <c r="JZX4" s="9"/>
      <c r="JZY4" s="9"/>
      <c r="JZZ4" s="9"/>
      <c r="KAA4" s="9"/>
      <c r="KAB4" s="9"/>
      <c r="KAC4" s="9"/>
      <c r="KAD4" s="9"/>
      <c r="KAE4" s="9"/>
      <c r="KAF4" s="9"/>
      <c r="KAG4" s="9"/>
      <c r="KAH4" s="9"/>
      <c r="KAI4" s="9"/>
      <c r="KAJ4" s="9"/>
      <c r="KAK4" s="9"/>
      <c r="KAL4" s="9"/>
      <c r="KAM4" s="9"/>
      <c r="KAN4" s="9"/>
      <c r="KAO4" s="9"/>
      <c r="KAP4" s="9"/>
      <c r="KAQ4" s="9"/>
      <c r="KAR4" s="9"/>
      <c r="KAS4" s="9"/>
      <c r="KAT4" s="9"/>
      <c r="KAU4" s="9"/>
      <c r="KAV4" s="9"/>
      <c r="KAW4" s="9"/>
      <c r="KAX4" s="9"/>
      <c r="KAY4" s="9"/>
      <c r="KAZ4" s="9"/>
      <c r="KBA4" s="9"/>
      <c r="KBB4" s="9"/>
      <c r="KBC4" s="9"/>
      <c r="KBD4" s="9"/>
      <c r="KBE4" s="9"/>
      <c r="KBF4" s="9"/>
      <c r="KBG4" s="9"/>
      <c r="KBH4" s="9"/>
      <c r="KBI4" s="9"/>
      <c r="KBJ4" s="9"/>
      <c r="KBK4" s="9"/>
      <c r="KBL4" s="9"/>
      <c r="KBM4" s="9"/>
      <c r="KBN4" s="9"/>
      <c r="KBO4" s="9"/>
      <c r="KBP4" s="9"/>
      <c r="KBQ4" s="9"/>
      <c r="KBR4" s="9"/>
      <c r="KBS4" s="9"/>
      <c r="KBT4" s="9"/>
      <c r="KBU4" s="9"/>
      <c r="KBV4" s="9"/>
      <c r="KBW4" s="9"/>
      <c r="KBX4" s="9"/>
      <c r="KBY4" s="9"/>
      <c r="KBZ4" s="9"/>
      <c r="KCA4" s="9"/>
      <c r="KCB4" s="9"/>
      <c r="KCC4" s="9"/>
      <c r="KCD4" s="9"/>
      <c r="KCE4" s="9"/>
      <c r="KCF4" s="9"/>
      <c r="KCG4" s="9"/>
      <c r="KCH4" s="9"/>
      <c r="KCI4" s="9"/>
      <c r="KCJ4" s="9"/>
      <c r="KCK4" s="9"/>
      <c r="KCL4" s="9"/>
      <c r="KCM4" s="9"/>
      <c r="KCN4" s="9"/>
      <c r="KCO4" s="9"/>
      <c r="KCP4" s="9"/>
      <c r="KCQ4" s="9"/>
      <c r="KCR4" s="9"/>
      <c r="KCS4" s="9"/>
      <c r="KCT4" s="9"/>
      <c r="KCU4" s="9"/>
      <c r="KCV4" s="9"/>
      <c r="KCW4" s="9"/>
      <c r="KCX4" s="9"/>
      <c r="KCY4" s="9"/>
      <c r="KCZ4" s="9"/>
      <c r="KDA4" s="9"/>
      <c r="KDB4" s="9"/>
      <c r="KDC4" s="9"/>
      <c r="KDD4" s="9"/>
      <c r="KDE4" s="9"/>
      <c r="KDF4" s="9"/>
      <c r="KDG4" s="9"/>
      <c r="KDH4" s="9"/>
      <c r="KDI4" s="9"/>
      <c r="KDJ4" s="9"/>
      <c r="KDK4" s="9"/>
      <c r="KDL4" s="9"/>
      <c r="KDM4" s="9"/>
      <c r="KDN4" s="9"/>
      <c r="KDO4" s="9"/>
      <c r="KDP4" s="9"/>
      <c r="KDQ4" s="9"/>
      <c r="KDR4" s="9"/>
      <c r="KDS4" s="9"/>
      <c r="KDT4" s="9"/>
      <c r="KDU4" s="9"/>
      <c r="KDV4" s="9"/>
      <c r="KDW4" s="9"/>
      <c r="KDX4" s="9"/>
      <c r="KDY4" s="9"/>
      <c r="KDZ4" s="9"/>
      <c r="KEA4" s="9"/>
      <c r="KEB4" s="9"/>
      <c r="KEC4" s="9"/>
      <c r="KED4" s="9"/>
      <c r="KEE4" s="9"/>
      <c r="KEF4" s="9"/>
      <c r="KEG4" s="9"/>
      <c r="KEH4" s="9"/>
      <c r="KEI4" s="9"/>
      <c r="KEJ4" s="9"/>
      <c r="KEK4" s="9"/>
      <c r="KEL4" s="9"/>
      <c r="KEM4" s="9"/>
      <c r="KEN4" s="9"/>
      <c r="KEO4" s="9"/>
      <c r="KEP4" s="9"/>
      <c r="KEQ4" s="9"/>
      <c r="KER4" s="9"/>
      <c r="KES4" s="9"/>
      <c r="KET4" s="9"/>
      <c r="KEU4" s="9"/>
      <c r="KEV4" s="9"/>
      <c r="KEW4" s="9"/>
      <c r="KEX4" s="9"/>
      <c r="KEY4" s="9"/>
      <c r="KEZ4" s="9"/>
      <c r="KFA4" s="9"/>
      <c r="KFB4" s="9"/>
      <c r="KFC4" s="9"/>
      <c r="KFD4" s="9"/>
      <c r="KFE4" s="9"/>
      <c r="KFF4" s="9"/>
      <c r="KFG4" s="9"/>
      <c r="KFH4" s="9"/>
      <c r="KFI4" s="9"/>
      <c r="KFJ4" s="9"/>
      <c r="KFK4" s="9"/>
      <c r="KFL4" s="9"/>
      <c r="KFM4" s="9"/>
      <c r="KFN4" s="9"/>
      <c r="KFO4" s="9"/>
      <c r="KFP4" s="9"/>
      <c r="KFQ4" s="9"/>
      <c r="KFR4" s="9"/>
      <c r="KFS4" s="9"/>
      <c r="KFT4" s="9"/>
      <c r="KFU4" s="9"/>
      <c r="KFV4" s="9"/>
      <c r="KFW4" s="9"/>
      <c r="KFX4" s="9"/>
      <c r="KFY4" s="9"/>
      <c r="KFZ4" s="9"/>
      <c r="KGA4" s="9"/>
      <c r="KGB4" s="9"/>
      <c r="KGC4" s="9"/>
      <c r="KGD4" s="9"/>
      <c r="KGE4" s="9"/>
      <c r="KGF4" s="9"/>
      <c r="KGG4" s="9"/>
      <c r="KGH4" s="9"/>
      <c r="KGI4" s="9"/>
      <c r="KGJ4" s="9"/>
      <c r="KGK4" s="9"/>
      <c r="KGL4" s="9"/>
      <c r="KGM4" s="9"/>
      <c r="KGN4" s="9"/>
      <c r="KGO4" s="9"/>
      <c r="KGP4" s="9"/>
      <c r="KGQ4" s="9"/>
      <c r="KGR4" s="9"/>
      <c r="KGS4" s="9"/>
      <c r="KGT4" s="9"/>
      <c r="KGU4" s="9"/>
      <c r="KGV4" s="9"/>
      <c r="KGW4" s="9"/>
      <c r="KGX4" s="9"/>
      <c r="KGY4" s="9"/>
      <c r="KGZ4" s="9"/>
      <c r="KHA4" s="9"/>
      <c r="KHB4" s="9"/>
      <c r="KHC4" s="9"/>
      <c r="KHD4" s="9"/>
      <c r="KHE4" s="9"/>
      <c r="KHF4" s="9"/>
      <c r="KHG4" s="9"/>
      <c r="KHH4" s="9"/>
      <c r="KHI4" s="9"/>
      <c r="KHJ4" s="9"/>
      <c r="KHK4" s="9"/>
      <c r="KHL4" s="9"/>
      <c r="KHM4" s="9"/>
      <c r="KHN4" s="9"/>
      <c r="KHO4" s="9"/>
      <c r="KHP4" s="9"/>
      <c r="KHQ4" s="9"/>
      <c r="KHR4" s="9"/>
      <c r="KHS4" s="9"/>
      <c r="KHT4" s="9"/>
      <c r="KHU4" s="9"/>
      <c r="KHV4" s="9"/>
      <c r="KHW4" s="9"/>
      <c r="KHX4" s="9"/>
      <c r="KHY4" s="9"/>
      <c r="KHZ4" s="9"/>
      <c r="KIA4" s="9"/>
      <c r="KIB4" s="9"/>
      <c r="KIC4" s="9"/>
      <c r="KID4" s="9"/>
      <c r="KIE4" s="9"/>
      <c r="KIF4" s="9"/>
      <c r="KIG4" s="9"/>
      <c r="KIH4" s="9"/>
      <c r="KII4" s="9"/>
      <c r="KIJ4" s="9"/>
      <c r="KIK4" s="9"/>
      <c r="KIL4" s="9"/>
      <c r="KIM4" s="9"/>
      <c r="KIN4" s="9"/>
      <c r="KIO4" s="9"/>
      <c r="KIP4" s="9"/>
      <c r="KIQ4" s="9"/>
      <c r="KIR4" s="9"/>
      <c r="KIS4" s="9"/>
      <c r="KIT4" s="9"/>
      <c r="KIU4" s="9"/>
      <c r="KIV4" s="9"/>
      <c r="KIW4" s="9"/>
      <c r="KIX4" s="9"/>
      <c r="KIY4" s="9"/>
      <c r="KIZ4" s="9"/>
      <c r="KJA4" s="9"/>
      <c r="KJB4" s="9"/>
      <c r="KJC4" s="9"/>
      <c r="KJD4" s="9"/>
      <c r="KJE4" s="9"/>
      <c r="KJF4" s="9"/>
      <c r="KJG4" s="9"/>
      <c r="KJH4" s="9"/>
      <c r="KJI4" s="9"/>
      <c r="KJJ4" s="9"/>
      <c r="KJK4" s="9"/>
      <c r="KJL4" s="9"/>
      <c r="KJM4" s="9"/>
      <c r="KJN4" s="9"/>
      <c r="KJO4" s="9"/>
      <c r="KJP4" s="9"/>
      <c r="KJQ4" s="9"/>
      <c r="KJR4" s="9"/>
      <c r="KJS4" s="9"/>
      <c r="KJT4" s="9"/>
      <c r="KJU4" s="9"/>
      <c r="KJV4" s="9"/>
      <c r="KJW4" s="9"/>
      <c r="KJX4" s="9"/>
      <c r="KJY4" s="9"/>
      <c r="KJZ4" s="9"/>
      <c r="KKA4" s="9"/>
      <c r="KKB4" s="9"/>
      <c r="KKC4" s="9"/>
      <c r="KKD4" s="9"/>
      <c r="KKE4" s="9"/>
      <c r="KKF4" s="9"/>
      <c r="KKG4" s="9"/>
      <c r="KKH4" s="9"/>
      <c r="KKI4" s="9"/>
      <c r="KKJ4" s="9"/>
      <c r="KKK4" s="9"/>
      <c r="KKL4" s="9"/>
      <c r="KKM4" s="9"/>
      <c r="KKN4" s="9"/>
      <c r="KKO4" s="9"/>
      <c r="KKP4" s="9"/>
      <c r="KKQ4" s="9"/>
      <c r="KKR4" s="9"/>
      <c r="KKS4" s="9"/>
      <c r="KKT4" s="9"/>
      <c r="KKU4" s="9"/>
      <c r="KKV4" s="9"/>
      <c r="KKW4" s="9"/>
      <c r="KKX4" s="9"/>
      <c r="KKY4" s="9"/>
      <c r="KKZ4" s="9"/>
      <c r="KLA4" s="9"/>
      <c r="KLB4" s="9"/>
      <c r="KLC4" s="9"/>
      <c r="KLD4" s="9"/>
      <c r="KLE4" s="9"/>
      <c r="KLF4" s="9"/>
      <c r="KLG4" s="9"/>
      <c r="KLH4" s="9"/>
      <c r="KLI4" s="9"/>
      <c r="KLJ4" s="9"/>
      <c r="KLK4" s="9"/>
      <c r="KLL4" s="9"/>
      <c r="KLM4" s="9"/>
      <c r="KLN4" s="9"/>
      <c r="KLO4" s="9"/>
      <c r="KLP4" s="9"/>
      <c r="KLQ4" s="9"/>
      <c r="KLR4" s="9"/>
      <c r="KLS4" s="9"/>
      <c r="KLT4" s="9"/>
      <c r="KLU4" s="9"/>
      <c r="KLV4" s="9"/>
      <c r="KLW4" s="9"/>
      <c r="KLX4" s="9"/>
      <c r="KLY4" s="9"/>
      <c r="KLZ4" s="9"/>
      <c r="KMA4" s="9"/>
      <c r="KMB4" s="9"/>
      <c r="KMC4" s="9"/>
      <c r="KMD4" s="9"/>
      <c r="KME4" s="9"/>
      <c r="KMF4" s="9"/>
      <c r="KMG4" s="9"/>
      <c r="KMH4" s="9"/>
      <c r="KMI4" s="9"/>
      <c r="KMJ4" s="9"/>
      <c r="KMK4" s="9"/>
      <c r="KML4" s="9"/>
      <c r="KMM4" s="9"/>
      <c r="KMN4" s="9"/>
      <c r="KMO4" s="9"/>
      <c r="KMP4" s="9"/>
      <c r="KMQ4" s="9"/>
      <c r="KMR4" s="9"/>
      <c r="KMS4" s="9"/>
      <c r="KMT4" s="9"/>
      <c r="KMU4" s="9"/>
      <c r="KMV4" s="9"/>
      <c r="KMW4" s="9"/>
      <c r="KMX4" s="9"/>
      <c r="KMY4" s="9"/>
      <c r="KMZ4" s="9"/>
      <c r="KNA4" s="9"/>
      <c r="KNB4" s="9"/>
      <c r="KNC4" s="9"/>
      <c r="KND4" s="9"/>
      <c r="KNE4" s="9"/>
      <c r="KNF4" s="9"/>
      <c r="KNG4" s="9"/>
      <c r="KNH4" s="9"/>
      <c r="KNI4" s="9"/>
      <c r="KNJ4" s="9"/>
      <c r="KNK4" s="9"/>
      <c r="KNL4" s="9"/>
      <c r="KNM4" s="9"/>
      <c r="KNN4" s="9"/>
      <c r="KNO4" s="9"/>
      <c r="KNP4" s="9"/>
      <c r="KNQ4" s="9"/>
      <c r="KNR4" s="9"/>
      <c r="KNS4" s="9"/>
      <c r="KNT4" s="9"/>
      <c r="KNU4" s="9"/>
      <c r="KNV4" s="9"/>
      <c r="KNW4" s="9"/>
      <c r="KNX4" s="9"/>
      <c r="KNY4" s="9"/>
      <c r="KNZ4" s="9"/>
      <c r="KOA4" s="9"/>
      <c r="KOB4" s="9"/>
      <c r="KOC4" s="9"/>
      <c r="KOD4" s="9"/>
      <c r="KOE4" s="9"/>
      <c r="KOF4" s="9"/>
      <c r="KOG4" s="9"/>
      <c r="KOH4" s="9"/>
      <c r="KOI4" s="9"/>
      <c r="KOJ4" s="9"/>
      <c r="KOK4" s="9"/>
      <c r="KOL4" s="9"/>
      <c r="KOM4" s="9"/>
      <c r="KON4" s="9"/>
      <c r="KOO4" s="9"/>
      <c r="KOP4" s="9"/>
      <c r="KOQ4" s="9"/>
      <c r="KOR4" s="9"/>
      <c r="KOS4" s="9"/>
      <c r="KOT4" s="9"/>
      <c r="KOU4" s="9"/>
      <c r="KOV4" s="9"/>
      <c r="KOW4" s="9"/>
      <c r="KOX4" s="9"/>
      <c r="KOY4" s="9"/>
      <c r="KOZ4" s="9"/>
      <c r="KPA4" s="9"/>
      <c r="KPB4" s="9"/>
      <c r="KPC4" s="9"/>
      <c r="KPD4" s="9"/>
      <c r="KPE4" s="9"/>
      <c r="KPF4" s="9"/>
      <c r="KPG4" s="9"/>
      <c r="KPH4" s="9"/>
      <c r="KPI4" s="9"/>
      <c r="KPJ4" s="9"/>
      <c r="KPK4" s="9"/>
      <c r="KPL4" s="9"/>
      <c r="KPM4" s="9"/>
      <c r="KPN4" s="9"/>
      <c r="KPO4" s="9"/>
      <c r="KPP4" s="9"/>
      <c r="KPQ4" s="9"/>
      <c r="KPR4" s="9"/>
      <c r="KPS4" s="9"/>
      <c r="KPT4" s="9"/>
      <c r="KPU4" s="9"/>
      <c r="KPV4" s="9"/>
      <c r="KPW4" s="9"/>
      <c r="KPX4" s="9"/>
      <c r="KPY4" s="9"/>
      <c r="KPZ4" s="9"/>
      <c r="KQA4" s="9"/>
      <c r="KQB4" s="9"/>
      <c r="KQC4" s="9"/>
      <c r="KQD4" s="9"/>
      <c r="KQE4" s="9"/>
      <c r="KQF4" s="9"/>
      <c r="KQG4" s="9"/>
      <c r="KQH4" s="9"/>
      <c r="KQI4" s="9"/>
      <c r="KQJ4" s="9"/>
      <c r="KQK4" s="9"/>
      <c r="KQL4" s="9"/>
      <c r="KQM4" s="9"/>
      <c r="KQN4" s="9"/>
      <c r="KQO4" s="9"/>
      <c r="KQP4" s="9"/>
      <c r="KQQ4" s="9"/>
      <c r="KQR4" s="9"/>
      <c r="KQS4" s="9"/>
      <c r="KQT4" s="9"/>
      <c r="KQU4" s="9"/>
      <c r="KQV4" s="9"/>
      <c r="KQW4" s="9"/>
      <c r="KQX4" s="9"/>
      <c r="KQY4" s="9"/>
      <c r="KQZ4" s="9"/>
      <c r="KRA4" s="9"/>
      <c r="KRB4" s="9"/>
      <c r="KRC4" s="9"/>
      <c r="KRD4" s="9"/>
      <c r="KRE4" s="9"/>
      <c r="KRF4" s="9"/>
      <c r="KRG4" s="9"/>
      <c r="KRH4" s="9"/>
      <c r="KRI4" s="9"/>
      <c r="KRJ4" s="9"/>
      <c r="KRK4" s="9"/>
      <c r="KRL4" s="9"/>
      <c r="KRM4" s="9"/>
      <c r="KRN4" s="9"/>
      <c r="KRO4" s="9"/>
      <c r="KRP4" s="9"/>
      <c r="KRQ4" s="9"/>
      <c r="KRR4" s="9"/>
      <c r="KRS4" s="9"/>
      <c r="KRT4" s="9"/>
      <c r="KRU4" s="9"/>
      <c r="KRV4" s="9"/>
      <c r="KRW4" s="9"/>
      <c r="KRX4" s="9"/>
      <c r="KRY4" s="9"/>
      <c r="KRZ4" s="9"/>
      <c r="KSA4" s="9"/>
      <c r="KSB4" s="9"/>
      <c r="KSC4" s="9"/>
      <c r="KSD4" s="9"/>
      <c r="KSE4" s="9"/>
      <c r="KSF4" s="9"/>
      <c r="KSG4" s="9"/>
      <c r="KSH4" s="9"/>
      <c r="KSI4" s="9"/>
      <c r="KSJ4" s="9"/>
      <c r="KSK4" s="9"/>
      <c r="KSL4" s="9"/>
      <c r="KSM4" s="9"/>
      <c r="KSN4" s="9"/>
      <c r="KSO4" s="9"/>
      <c r="KSP4" s="9"/>
      <c r="KSQ4" s="9"/>
      <c r="KSR4" s="9"/>
      <c r="KSS4" s="9"/>
      <c r="KST4" s="9"/>
      <c r="KSU4" s="9"/>
      <c r="KSV4" s="9"/>
      <c r="KSW4" s="9"/>
      <c r="KSX4" s="9"/>
      <c r="KSY4" s="9"/>
      <c r="KSZ4" s="9"/>
      <c r="KTA4" s="9"/>
      <c r="KTB4" s="9"/>
      <c r="KTC4" s="9"/>
      <c r="KTD4" s="9"/>
      <c r="KTE4" s="9"/>
      <c r="KTF4" s="9"/>
      <c r="KTG4" s="9"/>
      <c r="KTH4" s="9"/>
      <c r="KTI4" s="9"/>
      <c r="KTJ4" s="9"/>
      <c r="KTK4" s="9"/>
      <c r="KTL4" s="9"/>
      <c r="KTM4" s="9"/>
      <c r="KTN4" s="9"/>
      <c r="KTO4" s="9"/>
      <c r="KTP4" s="9"/>
      <c r="KTQ4" s="9"/>
      <c r="KTR4" s="9"/>
      <c r="KTS4" s="9"/>
      <c r="KTT4" s="9"/>
      <c r="KTU4" s="9"/>
      <c r="KTV4" s="9"/>
      <c r="KTW4" s="9"/>
      <c r="KTX4" s="9"/>
      <c r="KTY4" s="9"/>
      <c r="KTZ4" s="9"/>
      <c r="KUA4" s="9"/>
      <c r="KUB4" s="9"/>
      <c r="KUC4" s="9"/>
      <c r="KUD4" s="9"/>
      <c r="KUE4" s="9"/>
      <c r="KUF4" s="9"/>
      <c r="KUG4" s="9"/>
      <c r="KUH4" s="9"/>
      <c r="KUI4" s="9"/>
      <c r="KUJ4" s="9"/>
      <c r="KUK4" s="9"/>
      <c r="KUL4" s="9"/>
      <c r="KUM4" s="9"/>
      <c r="KUN4" s="9"/>
      <c r="KUO4" s="9"/>
      <c r="KUP4" s="9"/>
      <c r="KUQ4" s="9"/>
      <c r="KUR4" s="9"/>
      <c r="KUS4" s="9"/>
      <c r="KUT4" s="9"/>
      <c r="KUU4" s="9"/>
      <c r="KUV4" s="9"/>
      <c r="KUW4" s="9"/>
      <c r="KUX4" s="9"/>
      <c r="KUY4" s="9"/>
      <c r="KUZ4" s="9"/>
      <c r="KVA4" s="9"/>
      <c r="KVB4" s="9"/>
      <c r="KVC4" s="9"/>
      <c r="KVD4" s="9"/>
      <c r="KVE4" s="9"/>
      <c r="KVF4" s="9"/>
      <c r="KVG4" s="9"/>
      <c r="KVH4" s="9"/>
      <c r="KVI4" s="9"/>
      <c r="KVJ4" s="9"/>
      <c r="KVK4" s="9"/>
      <c r="KVL4" s="9"/>
      <c r="KVM4" s="9"/>
      <c r="KVN4" s="9"/>
      <c r="KVO4" s="9"/>
      <c r="KVP4" s="9"/>
      <c r="KVQ4" s="9"/>
      <c r="KVR4" s="9"/>
      <c r="KVS4" s="9"/>
      <c r="KVT4" s="9"/>
      <c r="KVU4" s="9"/>
      <c r="KVV4" s="9"/>
      <c r="KVW4" s="9"/>
      <c r="KVX4" s="9"/>
      <c r="KVY4" s="9"/>
      <c r="KVZ4" s="9"/>
      <c r="KWA4" s="9"/>
      <c r="KWB4" s="9"/>
      <c r="KWC4" s="9"/>
      <c r="KWD4" s="9"/>
      <c r="KWE4" s="9"/>
      <c r="KWF4" s="9"/>
      <c r="KWG4" s="9"/>
      <c r="KWH4" s="9"/>
      <c r="KWI4" s="9"/>
      <c r="KWJ4" s="9"/>
      <c r="KWK4" s="9"/>
      <c r="KWL4" s="9"/>
      <c r="KWM4" s="9"/>
      <c r="KWN4" s="9"/>
      <c r="KWO4" s="9"/>
      <c r="KWP4" s="9"/>
      <c r="KWQ4" s="9"/>
      <c r="KWR4" s="9"/>
      <c r="KWS4" s="9"/>
      <c r="KWT4" s="9"/>
      <c r="KWU4" s="9"/>
      <c r="KWV4" s="9"/>
      <c r="KWW4" s="9"/>
      <c r="KWX4" s="9"/>
      <c r="KWY4" s="9"/>
      <c r="KWZ4" s="9"/>
      <c r="KXA4" s="9"/>
      <c r="KXB4" s="9"/>
      <c r="KXC4" s="9"/>
      <c r="KXD4" s="9"/>
      <c r="KXE4" s="9"/>
      <c r="KXF4" s="9"/>
      <c r="KXG4" s="9"/>
      <c r="KXH4" s="9"/>
      <c r="KXI4" s="9"/>
      <c r="KXJ4" s="9"/>
      <c r="KXK4" s="9"/>
      <c r="KXL4" s="9"/>
      <c r="KXM4" s="9"/>
      <c r="KXN4" s="9"/>
      <c r="KXO4" s="9"/>
      <c r="KXP4" s="9"/>
      <c r="KXQ4" s="9"/>
      <c r="KXR4" s="9"/>
      <c r="KXS4" s="9"/>
      <c r="KXT4" s="9"/>
      <c r="KXU4" s="9"/>
      <c r="KXV4" s="9"/>
      <c r="KXW4" s="9"/>
      <c r="KXX4" s="9"/>
      <c r="KXY4" s="9"/>
      <c r="KXZ4" s="9"/>
      <c r="KYA4" s="9"/>
      <c r="KYB4" s="9"/>
      <c r="KYC4" s="9"/>
      <c r="KYD4" s="9"/>
      <c r="KYE4" s="9"/>
      <c r="KYF4" s="9"/>
      <c r="KYG4" s="9"/>
      <c r="KYH4" s="9"/>
      <c r="KYI4" s="9"/>
      <c r="KYJ4" s="9"/>
      <c r="KYK4" s="9"/>
      <c r="KYL4" s="9"/>
      <c r="KYM4" s="9"/>
      <c r="KYN4" s="9"/>
      <c r="KYO4" s="9"/>
      <c r="KYP4" s="9"/>
      <c r="KYQ4" s="9"/>
      <c r="KYR4" s="9"/>
      <c r="KYS4" s="9"/>
      <c r="KYT4" s="9"/>
      <c r="KYU4" s="9"/>
      <c r="KYV4" s="9"/>
      <c r="KYW4" s="9"/>
      <c r="KYX4" s="9"/>
      <c r="KYY4" s="9"/>
      <c r="KYZ4" s="9"/>
      <c r="KZA4" s="9"/>
      <c r="KZB4" s="9"/>
      <c r="KZC4" s="9"/>
      <c r="KZD4" s="9"/>
      <c r="KZE4" s="9"/>
      <c r="KZF4" s="9"/>
      <c r="KZG4" s="9"/>
      <c r="KZH4" s="9"/>
      <c r="KZI4" s="9"/>
      <c r="KZJ4" s="9"/>
      <c r="KZK4" s="9"/>
      <c r="KZL4" s="9"/>
      <c r="KZM4" s="9"/>
      <c r="KZN4" s="9"/>
      <c r="KZO4" s="9"/>
      <c r="KZP4" s="9"/>
      <c r="KZQ4" s="9"/>
      <c r="KZR4" s="9"/>
      <c r="KZS4" s="9"/>
      <c r="KZT4" s="9"/>
      <c r="KZU4" s="9"/>
      <c r="KZV4" s="9"/>
      <c r="KZW4" s="9"/>
      <c r="KZX4" s="9"/>
      <c r="KZY4" s="9"/>
      <c r="KZZ4" s="9"/>
      <c r="LAA4" s="9"/>
      <c r="LAB4" s="9"/>
      <c r="LAC4" s="9"/>
      <c r="LAD4" s="9"/>
      <c r="LAE4" s="9"/>
      <c r="LAF4" s="9"/>
      <c r="LAG4" s="9"/>
      <c r="LAH4" s="9"/>
      <c r="LAI4" s="9"/>
      <c r="LAJ4" s="9"/>
      <c r="LAK4" s="9"/>
      <c r="LAL4" s="9"/>
      <c r="LAM4" s="9"/>
      <c r="LAN4" s="9"/>
      <c r="LAO4" s="9"/>
      <c r="LAP4" s="9"/>
      <c r="LAQ4" s="9"/>
      <c r="LAR4" s="9"/>
      <c r="LAS4" s="9"/>
      <c r="LAT4" s="9"/>
      <c r="LAU4" s="9"/>
      <c r="LAV4" s="9"/>
      <c r="LAW4" s="9"/>
      <c r="LAX4" s="9"/>
      <c r="LAY4" s="9"/>
      <c r="LAZ4" s="9"/>
      <c r="LBA4" s="9"/>
      <c r="LBB4" s="9"/>
      <c r="LBC4" s="9"/>
      <c r="LBD4" s="9"/>
      <c r="LBE4" s="9"/>
      <c r="LBF4" s="9"/>
      <c r="LBG4" s="9"/>
      <c r="LBH4" s="9"/>
      <c r="LBI4" s="9"/>
      <c r="LBJ4" s="9"/>
      <c r="LBK4" s="9"/>
      <c r="LBL4" s="9"/>
      <c r="LBM4" s="9"/>
      <c r="LBN4" s="9"/>
      <c r="LBO4" s="9"/>
      <c r="LBP4" s="9"/>
      <c r="LBQ4" s="9"/>
      <c r="LBR4" s="9"/>
      <c r="LBS4" s="9"/>
      <c r="LBT4" s="9"/>
      <c r="LBU4" s="9"/>
      <c r="LBV4" s="9"/>
      <c r="LBW4" s="9"/>
      <c r="LBX4" s="9"/>
      <c r="LBY4" s="9"/>
      <c r="LBZ4" s="9"/>
      <c r="LCA4" s="9"/>
      <c r="LCB4" s="9"/>
      <c r="LCC4" s="9"/>
      <c r="LCD4" s="9"/>
      <c r="LCE4" s="9"/>
      <c r="LCF4" s="9"/>
      <c r="LCG4" s="9"/>
      <c r="LCH4" s="9"/>
      <c r="LCI4" s="9"/>
      <c r="LCJ4" s="9"/>
      <c r="LCK4" s="9"/>
      <c r="LCL4" s="9"/>
      <c r="LCM4" s="9"/>
      <c r="LCN4" s="9"/>
      <c r="LCO4" s="9"/>
      <c r="LCP4" s="9"/>
      <c r="LCQ4" s="9"/>
      <c r="LCR4" s="9"/>
      <c r="LCS4" s="9"/>
      <c r="LCT4" s="9"/>
      <c r="LCU4" s="9"/>
      <c r="LCV4" s="9"/>
      <c r="LCW4" s="9"/>
      <c r="LCX4" s="9"/>
      <c r="LCY4" s="9"/>
      <c r="LCZ4" s="9"/>
      <c r="LDA4" s="9"/>
      <c r="LDB4" s="9"/>
      <c r="LDC4" s="9"/>
      <c r="LDD4" s="9"/>
      <c r="LDE4" s="9"/>
      <c r="LDF4" s="9"/>
      <c r="LDG4" s="9"/>
      <c r="LDH4" s="9"/>
      <c r="LDI4" s="9"/>
      <c r="LDJ4" s="9"/>
      <c r="LDK4" s="9"/>
      <c r="LDL4" s="9"/>
      <c r="LDM4" s="9"/>
      <c r="LDN4" s="9"/>
      <c r="LDO4" s="9"/>
      <c r="LDP4" s="9"/>
      <c r="LDQ4" s="9"/>
      <c r="LDR4" s="9"/>
      <c r="LDS4" s="9"/>
      <c r="LDT4" s="9"/>
      <c r="LDU4" s="9"/>
      <c r="LDV4" s="9"/>
      <c r="LDW4" s="9"/>
      <c r="LDX4" s="9"/>
      <c r="LDY4" s="9"/>
      <c r="LDZ4" s="9"/>
      <c r="LEA4" s="9"/>
      <c r="LEB4" s="9"/>
      <c r="LEC4" s="9"/>
      <c r="LED4" s="9"/>
      <c r="LEE4" s="9"/>
      <c r="LEF4" s="9"/>
      <c r="LEG4" s="9"/>
      <c r="LEH4" s="9"/>
      <c r="LEI4" s="9"/>
      <c r="LEJ4" s="9"/>
      <c r="LEK4" s="9"/>
      <c r="LEL4" s="9"/>
      <c r="LEM4" s="9"/>
      <c r="LEN4" s="9"/>
      <c r="LEO4" s="9"/>
      <c r="LEP4" s="9"/>
      <c r="LEQ4" s="9"/>
      <c r="LER4" s="9"/>
      <c r="LES4" s="9"/>
      <c r="LET4" s="9"/>
      <c r="LEU4" s="9"/>
      <c r="LEV4" s="9"/>
      <c r="LEW4" s="9"/>
      <c r="LEX4" s="9"/>
      <c r="LEY4" s="9"/>
      <c r="LEZ4" s="9"/>
      <c r="LFA4" s="9"/>
      <c r="LFB4" s="9"/>
      <c r="LFC4" s="9"/>
      <c r="LFD4" s="9"/>
      <c r="LFE4" s="9"/>
      <c r="LFF4" s="9"/>
      <c r="LFG4" s="9"/>
      <c r="LFH4" s="9"/>
      <c r="LFI4" s="9"/>
      <c r="LFJ4" s="9"/>
      <c r="LFK4" s="9"/>
      <c r="LFL4" s="9"/>
      <c r="LFM4" s="9"/>
      <c r="LFN4" s="9"/>
      <c r="LFO4" s="9"/>
      <c r="LFP4" s="9"/>
      <c r="LFQ4" s="9"/>
      <c r="LFR4" s="9"/>
      <c r="LFS4" s="9"/>
      <c r="LFT4" s="9"/>
      <c r="LFU4" s="9"/>
      <c r="LFV4" s="9"/>
      <c r="LFW4" s="9"/>
      <c r="LFX4" s="9"/>
      <c r="LFY4" s="9"/>
      <c r="LFZ4" s="9"/>
      <c r="LGA4" s="9"/>
      <c r="LGB4" s="9"/>
      <c r="LGC4" s="9"/>
      <c r="LGD4" s="9"/>
      <c r="LGE4" s="9"/>
      <c r="LGF4" s="9"/>
      <c r="LGG4" s="9"/>
      <c r="LGH4" s="9"/>
      <c r="LGI4" s="9"/>
      <c r="LGJ4" s="9"/>
      <c r="LGK4" s="9"/>
      <c r="LGL4" s="9"/>
      <c r="LGM4" s="9"/>
      <c r="LGN4" s="9"/>
      <c r="LGO4" s="9"/>
      <c r="LGP4" s="9"/>
      <c r="LGQ4" s="9"/>
      <c r="LGR4" s="9"/>
      <c r="LGS4" s="9"/>
      <c r="LGT4" s="9"/>
      <c r="LGU4" s="9"/>
      <c r="LGV4" s="9"/>
      <c r="LGW4" s="9"/>
      <c r="LGX4" s="9"/>
      <c r="LGY4" s="9"/>
      <c r="LGZ4" s="9"/>
      <c r="LHA4" s="9"/>
      <c r="LHB4" s="9"/>
      <c r="LHC4" s="9"/>
      <c r="LHD4" s="9"/>
      <c r="LHE4" s="9"/>
      <c r="LHF4" s="9"/>
      <c r="LHG4" s="9"/>
      <c r="LHH4" s="9"/>
      <c r="LHI4" s="9"/>
      <c r="LHJ4" s="9"/>
      <c r="LHK4" s="9"/>
      <c r="LHL4" s="9"/>
      <c r="LHM4" s="9"/>
      <c r="LHN4" s="9"/>
      <c r="LHO4" s="9"/>
      <c r="LHP4" s="9"/>
      <c r="LHQ4" s="9"/>
      <c r="LHR4" s="9"/>
      <c r="LHS4" s="9"/>
      <c r="LHT4" s="9"/>
      <c r="LHU4" s="9"/>
      <c r="LHV4" s="9"/>
      <c r="LHW4" s="9"/>
      <c r="LHX4" s="9"/>
      <c r="LHY4" s="9"/>
      <c r="LHZ4" s="9"/>
      <c r="LIA4" s="9"/>
      <c r="LIB4" s="9"/>
      <c r="LIC4" s="9"/>
      <c r="LID4" s="9"/>
      <c r="LIE4" s="9"/>
      <c r="LIF4" s="9"/>
      <c r="LIG4" s="9"/>
      <c r="LIH4" s="9"/>
      <c r="LII4" s="9"/>
      <c r="LIJ4" s="9"/>
      <c r="LIK4" s="9"/>
      <c r="LIL4" s="9"/>
      <c r="LIM4" s="9"/>
      <c r="LIN4" s="9"/>
      <c r="LIO4" s="9"/>
      <c r="LIP4" s="9"/>
      <c r="LIQ4" s="9"/>
      <c r="LIR4" s="9"/>
      <c r="LIS4" s="9"/>
      <c r="LIT4" s="9"/>
      <c r="LIU4" s="9"/>
      <c r="LIV4" s="9"/>
      <c r="LIW4" s="9"/>
      <c r="LIX4" s="9"/>
      <c r="LIY4" s="9"/>
      <c r="LIZ4" s="9"/>
      <c r="LJA4" s="9"/>
      <c r="LJB4" s="9"/>
      <c r="LJC4" s="9"/>
      <c r="LJD4" s="9"/>
      <c r="LJE4" s="9"/>
      <c r="LJF4" s="9"/>
      <c r="LJG4" s="9"/>
      <c r="LJH4" s="9"/>
      <c r="LJI4" s="9"/>
      <c r="LJJ4" s="9"/>
      <c r="LJK4" s="9"/>
      <c r="LJL4" s="9"/>
      <c r="LJM4" s="9"/>
      <c r="LJN4" s="9"/>
      <c r="LJO4" s="9"/>
      <c r="LJP4" s="9"/>
      <c r="LJQ4" s="9"/>
      <c r="LJR4" s="9"/>
      <c r="LJS4" s="9"/>
      <c r="LJT4" s="9"/>
      <c r="LJU4" s="9"/>
      <c r="LJV4" s="9"/>
      <c r="LJW4" s="9"/>
      <c r="LJX4" s="9"/>
      <c r="LJY4" s="9"/>
      <c r="LJZ4" s="9"/>
      <c r="LKA4" s="9"/>
      <c r="LKB4" s="9"/>
      <c r="LKC4" s="9"/>
      <c r="LKD4" s="9"/>
      <c r="LKE4" s="9"/>
      <c r="LKF4" s="9"/>
      <c r="LKG4" s="9"/>
      <c r="LKH4" s="9"/>
      <c r="LKI4" s="9"/>
      <c r="LKJ4" s="9"/>
      <c r="LKK4" s="9"/>
      <c r="LKL4" s="9"/>
      <c r="LKM4" s="9"/>
      <c r="LKN4" s="9"/>
      <c r="LKO4" s="9"/>
      <c r="LKP4" s="9"/>
      <c r="LKQ4" s="9"/>
      <c r="LKR4" s="9"/>
      <c r="LKS4" s="9"/>
      <c r="LKT4" s="9"/>
      <c r="LKU4" s="9"/>
      <c r="LKV4" s="9"/>
      <c r="LKW4" s="9"/>
      <c r="LKX4" s="9"/>
      <c r="LKY4" s="9"/>
      <c r="LKZ4" s="9"/>
      <c r="LLA4" s="9"/>
      <c r="LLB4" s="9"/>
      <c r="LLC4" s="9"/>
      <c r="LLD4" s="9"/>
      <c r="LLE4" s="9"/>
      <c r="LLF4" s="9"/>
      <c r="LLG4" s="9"/>
      <c r="LLH4" s="9"/>
      <c r="LLI4" s="9"/>
      <c r="LLJ4" s="9"/>
      <c r="LLK4" s="9"/>
      <c r="LLL4" s="9"/>
      <c r="LLM4" s="9"/>
      <c r="LLN4" s="9"/>
      <c r="LLO4" s="9"/>
      <c r="LLP4" s="9"/>
      <c r="LLQ4" s="9"/>
      <c r="LLR4" s="9"/>
      <c r="LLS4" s="9"/>
      <c r="LLT4" s="9"/>
      <c r="LLU4" s="9"/>
      <c r="LLV4" s="9"/>
      <c r="LLW4" s="9"/>
      <c r="LLX4" s="9"/>
      <c r="LLY4" s="9"/>
      <c r="LLZ4" s="9"/>
      <c r="LMA4" s="9"/>
      <c r="LMB4" s="9"/>
      <c r="LMC4" s="9"/>
      <c r="LMD4" s="9"/>
      <c r="LME4" s="9"/>
      <c r="LMF4" s="9"/>
      <c r="LMG4" s="9"/>
      <c r="LMH4" s="9"/>
      <c r="LMI4" s="9"/>
      <c r="LMJ4" s="9"/>
      <c r="LMK4" s="9"/>
      <c r="LML4" s="9"/>
      <c r="LMM4" s="9"/>
      <c r="LMN4" s="9"/>
      <c r="LMO4" s="9"/>
      <c r="LMP4" s="9"/>
      <c r="LMQ4" s="9"/>
      <c r="LMR4" s="9"/>
      <c r="LMS4" s="9"/>
      <c r="LMT4" s="9"/>
      <c r="LMU4" s="9"/>
      <c r="LMV4" s="9"/>
      <c r="LMW4" s="9"/>
      <c r="LMX4" s="9"/>
      <c r="LMY4" s="9"/>
      <c r="LMZ4" s="9"/>
      <c r="LNA4" s="9"/>
      <c r="LNB4" s="9"/>
      <c r="LNC4" s="9"/>
      <c r="LND4" s="9"/>
      <c r="LNE4" s="9"/>
      <c r="LNF4" s="9"/>
      <c r="LNG4" s="9"/>
      <c r="LNH4" s="9"/>
      <c r="LNI4" s="9"/>
      <c r="LNJ4" s="9"/>
      <c r="LNK4" s="9"/>
      <c r="LNL4" s="9"/>
      <c r="LNM4" s="9"/>
      <c r="LNN4" s="9"/>
      <c r="LNO4" s="9"/>
      <c r="LNP4" s="9"/>
      <c r="LNQ4" s="9"/>
      <c r="LNR4" s="9"/>
      <c r="LNS4" s="9"/>
      <c r="LNT4" s="9"/>
      <c r="LNU4" s="9"/>
      <c r="LNV4" s="9"/>
      <c r="LNW4" s="9"/>
      <c r="LNX4" s="9"/>
      <c r="LNY4" s="9"/>
      <c r="LNZ4" s="9"/>
      <c r="LOA4" s="9"/>
      <c r="LOB4" s="9"/>
      <c r="LOC4" s="9"/>
      <c r="LOD4" s="9"/>
      <c r="LOE4" s="9"/>
      <c r="LOF4" s="9"/>
      <c r="LOG4" s="9"/>
      <c r="LOH4" s="9"/>
      <c r="LOI4" s="9"/>
      <c r="LOJ4" s="9"/>
      <c r="LOK4" s="9"/>
      <c r="LOL4" s="9"/>
      <c r="LOM4" s="9"/>
      <c r="LON4" s="9"/>
      <c r="LOO4" s="9"/>
      <c r="LOP4" s="9"/>
      <c r="LOQ4" s="9"/>
      <c r="LOR4" s="9"/>
      <c r="LOS4" s="9"/>
      <c r="LOT4" s="9"/>
      <c r="LOU4" s="9"/>
      <c r="LOV4" s="9"/>
      <c r="LOW4" s="9"/>
      <c r="LOX4" s="9"/>
      <c r="LOY4" s="9"/>
      <c r="LOZ4" s="9"/>
      <c r="LPA4" s="9"/>
      <c r="LPB4" s="9"/>
      <c r="LPC4" s="9"/>
      <c r="LPD4" s="9"/>
      <c r="LPE4" s="9"/>
      <c r="LPF4" s="9"/>
      <c r="LPG4" s="9"/>
      <c r="LPH4" s="9"/>
      <c r="LPI4" s="9"/>
      <c r="LPJ4" s="9"/>
      <c r="LPK4" s="9"/>
      <c r="LPL4" s="9"/>
      <c r="LPM4" s="9"/>
      <c r="LPN4" s="9"/>
      <c r="LPO4" s="9"/>
      <c r="LPP4" s="9"/>
      <c r="LPQ4" s="9"/>
      <c r="LPR4" s="9"/>
      <c r="LPS4" s="9"/>
      <c r="LPT4" s="9"/>
      <c r="LPU4" s="9"/>
      <c r="LPV4" s="9"/>
      <c r="LPW4" s="9"/>
      <c r="LPX4" s="9"/>
      <c r="LPY4" s="9"/>
      <c r="LPZ4" s="9"/>
      <c r="LQA4" s="9"/>
      <c r="LQB4" s="9"/>
      <c r="LQC4" s="9"/>
      <c r="LQD4" s="9"/>
      <c r="LQE4" s="9"/>
      <c r="LQF4" s="9"/>
      <c r="LQG4" s="9"/>
      <c r="LQH4" s="9"/>
      <c r="LQI4" s="9"/>
      <c r="LQJ4" s="9"/>
      <c r="LQK4" s="9"/>
      <c r="LQL4" s="9"/>
      <c r="LQM4" s="9"/>
      <c r="LQN4" s="9"/>
      <c r="LQO4" s="9"/>
      <c r="LQP4" s="9"/>
      <c r="LQQ4" s="9"/>
      <c r="LQR4" s="9"/>
      <c r="LQS4" s="9"/>
      <c r="LQT4" s="9"/>
      <c r="LQU4" s="9"/>
      <c r="LQV4" s="9"/>
      <c r="LQW4" s="9"/>
      <c r="LQX4" s="9"/>
      <c r="LQY4" s="9"/>
      <c r="LQZ4" s="9"/>
      <c r="LRA4" s="9"/>
      <c r="LRB4" s="9"/>
      <c r="LRC4" s="9"/>
      <c r="LRD4" s="9"/>
      <c r="LRE4" s="9"/>
      <c r="LRF4" s="9"/>
      <c r="LRG4" s="9"/>
      <c r="LRH4" s="9"/>
      <c r="LRI4" s="9"/>
      <c r="LRJ4" s="9"/>
      <c r="LRK4" s="9"/>
      <c r="LRL4" s="9"/>
      <c r="LRM4" s="9"/>
      <c r="LRN4" s="9"/>
      <c r="LRO4" s="9"/>
      <c r="LRP4" s="9"/>
      <c r="LRQ4" s="9"/>
      <c r="LRR4" s="9"/>
      <c r="LRS4" s="9"/>
      <c r="LRT4" s="9"/>
      <c r="LRU4" s="9"/>
      <c r="LRV4" s="9"/>
      <c r="LRW4" s="9"/>
      <c r="LRX4" s="9"/>
      <c r="LRY4" s="9"/>
      <c r="LRZ4" s="9"/>
      <c r="LSA4" s="9"/>
      <c r="LSB4" s="9"/>
      <c r="LSC4" s="9"/>
      <c r="LSD4" s="9"/>
      <c r="LSE4" s="9"/>
      <c r="LSF4" s="9"/>
      <c r="LSG4" s="9"/>
      <c r="LSH4" s="9"/>
      <c r="LSI4" s="9"/>
      <c r="LSJ4" s="9"/>
      <c r="LSK4" s="9"/>
      <c r="LSL4" s="9"/>
      <c r="LSM4" s="9"/>
      <c r="LSN4" s="9"/>
      <c r="LSO4" s="9"/>
      <c r="LSP4" s="9"/>
      <c r="LSQ4" s="9"/>
      <c r="LSR4" s="9"/>
      <c r="LSS4" s="9"/>
      <c r="LST4" s="9"/>
      <c r="LSU4" s="9"/>
      <c r="LSV4" s="9"/>
      <c r="LSW4" s="9"/>
      <c r="LSX4" s="9"/>
      <c r="LSY4" s="9"/>
      <c r="LSZ4" s="9"/>
      <c r="LTA4" s="9"/>
      <c r="LTB4" s="9"/>
      <c r="LTC4" s="9"/>
      <c r="LTD4" s="9"/>
      <c r="LTE4" s="9"/>
      <c r="LTF4" s="9"/>
      <c r="LTG4" s="9"/>
      <c r="LTH4" s="9"/>
      <c r="LTI4" s="9"/>
      <c r="LTJ4" s="9"/>
      <c r="LTK4" s="9"/>
      <c r="LTL4" s="9"/>
      <c r="LTM4" s="9"/>
      <c r="LTN4" s="9"/>
      <c r="LTO4" s="9"/>
      <c r="LTP4" s="9"/>
      <c r="LTQ4" s="9"/>
      <c r="LTR4" s="9"/>
      <c r="LTS4" s="9"/>
      <c r="LTT4" s="9"/>
      <c r="LTU4" s="9"/>
      <c r="LTV4" s="9"/>
      <c r="LTW4" s="9"/>
      <c r="LTX4" s="9"/>
      <c r="LTY4" s="9"/>
      <c r="LTZ4" s="9"/>
      <c r="LUA4" s="9"/>
      <c r="LUB4" s="9"/>
      <c r="LUC4" s="9"/>
      <c r="LUD4" s="9"/>
      <c r="LUE4" s="9"/>
      <c r="LUF4" s="9"/>
      <c r="LUG4" s="9"/>
      <c r="LUH4" s="9"/>
      <c r="LUI4" s="9"/>
      <c r="LUJ4" s="9"/>
      <c r="LUK4" s="9"/>
      <c r="LUL4" s="9"/>
      <c r="LUM4" s="9"/>
      <c r="LUN4" s="9"/>
      <c r="LUO4" s="9"/>
      <c r="LUP4" s="9"/>
      <c r="LUQ4" s="9"/>
      <c r="LUR4" s="9"/>
      <c r="LUS4" s="9"/>
      <c r="LUT4" s="9"/>
      <c r="LUU4" s="9"/>
      <c r="LUV4" s="9"/>
      <c r="LUW4" s="9"/>
      <c r="LUX4" s="9"/>
      <c r="LUY4" s="9"/>
      <c r="LUZ4" s="9"/>
      <c r="LVA4" s="9"/>
      <c r="LVB4" s="9"/>
      <c r="LVC4" s="9"/>
      <c r="LVD4" s="9"/>
      <c r="LVE4" s="9"/>
      <c r="LVF4" s="9"/>
      <c r="LVG4" s="9"/>
      <c r="LVH4" s="9"/>
      <c r="LVI4" s="9"/>
      <c r="LVJ4" s="9"/>
      <c r="LVK4" s="9"/>
      <c r="LVL4" s="9"/>
      <c r="LVM4" s="9"/>
      <c r="LVN4" s="9"/>
      <c r="LVO4" s="9"/>
      <c r="LVP4" s="9"/>
      <c r="LVQ4" s="9"/>
      <c r="LVR4" s="9"/>
      <c r="LVS4" s="9"/>
      <c r="LVT4" s="9"/>
      <c r="LVU4" s="9"/>
      <c r="LVV4" s="9"/>
      <c r="LVW4" s="9"/>
      <c r="LVX4" s="9"/>
      <c r="LVY4" s="9"/>
      <c r="LVZ4" s="9"/>
      <c r="LWA4" s="9"/>
      <c r="LWB4" s="9"/>
      <c r="LWC4" s="9"/>
      <c r="LWD4" s="9"/>
      <c r="LWE4" s="9"/>
      <c r="LWF4" s="9"/>
      <c r="LWG4" s="9"/>
      <c r="LWH4" s="9"/>
      <c r="LWI4" s="9"/>
      <c r="LWJ4" s="9"/>
      <c r="LWK4" s="9"/>
      <c r="LWL4" s="9"/>
      <c r="LWM4" s="9"/>
      <c r="LWN4" s="9"/>
      <c r="LWO4" s="9"/>
      <c r="LWP4" s="9"/>
      <c r="LWQ4" s="9"/>
      <c r="LWR4" s="9"/>
      <c r="LWS4" s="9"/>
      <c r="LWT4" s="9"/>
      <c r="LWU4" s="9"/>
      <c r="LWV4" s="9"/>
      <c r="LWW4" s="9"/>
      <c r="LWX4" s="9"/>
      <c r="LWY4" s="9"/>
      <c r="LWZ4" s="9"/>
      <c r="LXA4" s="9"/>
      <c r="LXB4" s="9"/>
      <c r="LXC4" s="9"/>
      <c r="LXD4" s="9"/>
      <c r="LXE4" s="9"/>
      <c r="LXF4" s="9"/>
      <c r="LXG4" s="9"/>
      <c r="LXH4" s="9"/>
      <c r="LXI4" s="9"/>
      <c r="LXJ4" s="9"/>
      <c r="LXK4" s="9"/>
      <c r="LXL4" s="9"/>
      <c r="LXM4" s="9"/>
      <c r="LXN4" s="9"/>
      <c r="LXO4" s="9"/>
      <c r="LXP4" s="9"/>
      <c r="LXQ4" s="9"/>
      <c r="LXR4" s="9"/>
      <c r="LXS4" s="9"/>
      <c r="LXT4" s="9"/>
      <c r="LXU4" s="9"/>
      <c r="LXV4" s="9"/>
      <c r="LXW4" s="9"/>
      <c r="LXX4" s="9"/>
      <c r="LXY4" s="9"/>
      <c r="LXZ4" s="9"/>
      <c r="LYA4" s="9"/>
      <c r="LYB4" s="9"/>
      <c r="LYC4" s="9"/>
      <c r="LYD4" s="9"/>
      <c r="LYE4" s="9"/>
      <c r="LYF4" s="9"/>
      <c r="LYG4" s="9"/>
      <c r="LYH4" s="9"/>
      <c r="LYI4" s="9"/>
      <c r="LYJ4" s="9"/>
      <c r="LYK4" s="9"/>
      <c r="LYL4" s="9"/>
      <c r="LYM4" s="9"/>
      <c r="LYN4" s="9"/>
      <c r="LYO4" s="9"/>
      <c r="LYP4" s="9"/>
      <c r="LYQ4" s="9"/>
      <c r="LYR4" s="9"/>
      <c r="LYS4" s="9"/>
      <c r="LYT4" s="9"/>
      <c r="LYU4" s="9"/>
      <c r="LYV4" s="9"/>
      <c r="LYW4" s="9"/>
      <c r="LYX4" s="9"/>
      <c r="LYY4" s="9"/>
      <c r="LYZ4" s="9"/>
      <c r="LZA4" s="9"/>
      <c r="LZB4" s="9"/>
      <c r="LZC4" s="9"/>
      <c r="LZD4" s="9"/>
      <c r="LZE4" s="9"/>
      <c r="LZF4" s="9"/>
      <c r="LZG4" s="9"/>
      <c r="LZH4" s="9"/>
      <c r="LZI4" s="9"/>
      <c r="LZJ4" s="9"/>
      <c r="LZK4" s="9"/>
      <c r="LZL4" s="9"/>
      <c r="LZM4" s="9"/>
      <c r="LZN4" s="9"/>
      <c r="LZO4" s="9"/>
      <c r="LZP4" s="9"/>
      <c r="LZQ4" s="9"/>
      <c r="LZR4" s="9"/>
      <c r="LZS4" s="9"/>
      <c r="LZT4" s="9"/>
      <c r="LZU4" s="9"/>
      <c r="LZV4" s="9"/>
      <c r="LZW4" s="9"/>
      <c r="LZX4" s="9"/>
      <c r="LZY4" s="9"/>
      <c r="LZZ4" s="9"/>
      <c r="MAA4" s="9"/>
      <c r="MAB4" s="9"/>
      <c r="MAC4" s="9"/>
      <c r="MAD4" s="9"/>
      <c r="MAE4" s="9"/>
      <c r="MAF4" s="9"/>
      <c r="MAG4" s="9"/>
      <c r="MAH4" s="9"/>
      <c r="MAI4" s="9"/>
      <c r="MAJ4" s="9"/>
      <c r="MAK4" s="9"/>
      <c r="MAL4" s="9"/>
      <c r="MAM4" s="9"/>
      <c r="MAN4" s="9"/>
      <c r="MAO4" s="9"/>
      <c r="MAP4" s="9"/>
      <c r="MAQ4" s="9"/>
      <c r="MAR4" s="9"/>
      <c r="MAS4" s="9"/>
      <c r="MAT4" s="9"/>
      <c r="MAU4" s="9"/>
      <c r="MAV4" s="9"/>
      <c r="MAW4" s="9"/>
      <c r="MAX4" s="9"/>
      <c r="MAY4" s="9"/>
      <c r="MAZ4" s="9"/>
      <c r="MBA4" s="9"/>
      <c r="MBB4" s="9"/>
      <c r="MBC4" s="9"/>
      <c r="MBD4" s="9"/>
      <c r="MBE4" s="9"/>
      <c r="MBF4" s="9"/>
      <c r="MBG4" s="9"/>
      <c r="MBH4" s="9"/>
      <c r="MBI4" s="9"/>
      <c r="MBJ4" s="9"/>
      <c r="MBK4" s="9"/>
      <c r="MBL4" s="9"/>
      <c r="MBM4" s="9"/>
      <c r="MBN4" s="9"/>
      <c r="MBO4" s="9"/>
      <c r="MBP4" s="9"/>
      <c r="MBQ4" s="9"/>
      <c r="MBR4" s="9"/>
      <c r="MBS4" s="9"/>
      <c r="MBT4" s="9"/>
      <c r="MBU4" s="9"/>
      <c r="MBV4" s="9"/>
      <c r="MBW4" s="9"/>
      <c r="MBX4" s="9"/>
      <c r="MBY4" s="9"/>
      <c r="MBZ4" s="9"/>
      <c r="MCA4" s="9"/>
      <c r="MCB4" s="9"/>
      <c r="MCC4" s="9"/>
      <c r="MCD4" s="9"/>
      <c r="MCE4" s="9"/>
      <c r="MCF4" s="9"/>
      <c r="MCG4" s="9"/>
      <c r="MCH4" s="9"/>
      <c r="MCI4" s="9"/>
      <c r="MCJ4" s="9"/>
      <c r="MCK4" s="9"/>
      <c r="MCL4" s="9"/>
      <c r="MCM4" s="9"/>
      <c r="MCN4" s="9"/>
      <c r="MCO4" s="9"/>
      <c r="MCP4" s="9"/>
      <c r="MCQ4" s="9"/>
      <c r="MCR4" s="9"/>
      <c r="MCS4" s="9"/>
      <c r="MCT4" s="9"/>
      <c r="MCU4" s="9"/>
      <c r="MCV4" s="9"/>
      <c r="MCW4" s="9"/>
      <c r="MCX4" s="9"/>
      <c r="MCY4" s="9"/>
      <c r="MCZ4" s="9"/>
      <c r="MDA4" s="9"/>
      <c r="MDB4" s="9"/>
      <c r="MDC4" s="9"/>
      <c r="MDD4" s="9"/>
      <c r="MDE4" s="9"/>
      <c r="MDF4" s="9"/>
      <c r="MDG4" s="9"/>
      <c r="MDH4" s="9"/>
      <c r="MDI4" s="9"/>
      <c r="MDJ4" s="9"/>
      <c r="MDK4" s="9"/>
      <c r="MDL4" s="9"/>
      <c r="MDM4" s="9"/>
      <c r="MDN4" s="9"/>
      <c r="MDO4" s="9"/>
      <c r="MDP4" s="9"/>
      <c r="MDQ4" s="9"/>
      <c r="MDR4" s="9"/>
      <c r="MDS4" s="9"/>
      <c r="MDT4" s="9"/>
      <c r="MDU4" s="9"/>
      <c r="MDV4" s="9"/>
      <c r="MDW4" s="9"/>
      <c r="MDX4" s="9"/>
      <c r="MDY4" s="9"/>
      <c r="MDZ4" s="9"/>
      <c r="MEA4" s="9"/>
      <c r="MEB4" s="9"/>
      <c r="MEC4" s="9"/>
      <c r="MED4" s="9"/>
      <c r="MEE4" s="9"/>
      <c r="MEF4" s="9"/>
      <c r="MEG4" s="9"/>
      <c r="MEH4" s="9"/>
      <c r="MEI4" s="9"/>
      <c r="MEJ4" s="9"/>
      <c r="MEK4" s="9"/>
      <c r="MEL4" s="9"/>
      <c r="MEM4" s="9"/>
      <c r="MEN4" s="9"/>
      <c r="MEO4" s="9"/>
      <c r="MEP4" s="9"/>
      <c r="MEQ4" s="9"/>
      <c r="MER4" s="9"/>
      <c r="MES4" s="9"/>
      <c r="MET4" s="9"/>
      <c r="MEU4" s="9"/>
      <c r="MEV4" s="9"/>
      <c r="MEW4" s="9"/>
      <c r="MEX4" s="9"/>
      <c r="MEY4" s="9"/>
      <c r="MEZ4" s="9"/>
      <c r="MFA4" s="9"/>
      <c r="MFB4" s="9"/>
      <c r="MFC4" s="9"/>
      <c r="MFD4" s="9"/>
      <c r="MFE4" s="9"/>
      <c r="MFF4" s="9"/>
      <c r="MFG4" s="9"/>
      <c r="MFH4" s="9"/>
      <c r="MFI4" s="9"/>
      <c r="MFJ4" s="9"/>
      <c r="MFK4" s="9"/>
      <c r="MFL4" s="9"/>
      <c r="MFM4" s="9"/>
      <c r="MFN4" s="9"/>
      <c r="MFO4" s="9"/>
      <c r="MFP4" s="9"/>
      <c r="MFQ4" s="9"/>
      <c r="MFR4" s="9"/>
      <c r="MFS4" s="9"/>
      <c r="MFT4" s="9"/>
      <c r="MFU4" s="9"/>
      <c r="MFV4" s="9"/>
      <c r="MFW4" s="9"/>
      <c r="MFX4" s="9"/>
      <c r="MFY4" s="9"/>
      <c r="MFZ4" s="9"/>
      <c r="MGA4" s="9"/>
      <c r="MGB4" s="9"/>
      <c r="MGC4" s="9"/>
      <c r="MGD4" s="9"/>
      <c r="MGE4" s="9"/>
      <c r="MGF4" s="9"/>
      <c r="MGG4" s="9"/>
      <c r="MGH4" s="9"/>
      <c r="MGI4" s="9"/>
      <c r="MGJ4" s="9"/>
      <c r="MGK4" s="9"/>
      <c r="MGL4" s="9"/>
      <c r="MGM4" s="9"/>
      <c r="MGN4" s="9"/>
      <c r="MGO4" s="9"/>
      <c r="MGP4" s="9"/>
      <c r="MGQ4" s="9"/>
      <c r="MGR4" s="9"/>
      <c r="MGS4" s="9"/>
      <c r="MGT4" s="9"/>
      <c r="MGU4" s="9"/>
      <c r="MGV4" s="9"/>
      <c r="MGW4" s="9"/>
      <c r="MGX4" s="9"/>
      <c r="MGY4" s="9"/>
      <c r="MGZ4" s="9"/>
      <c r="MHA4" s="9"/>
      <c r="MHB4" s="9"/>
      <c r="MHC4" s="9"/>
      <c r="MHD4" s="9"/>
      <c r="MHE4" s="9"/>
      <c r="MHF4" s="9"/>
      <c r="MHG4" s="9"/>
      <c r="MHH4" s="9"/>
      <c r="MHI4" s="9"/>
      <c r="MHJ4" s="9"/>
      <c r="MHK4" s="9"/>
      <c r="MHL4" s="9"/>
      <c r="MHM4" s="9"/>
      <c r="MHN4" s="9"/>
      <c r="MHO4" s="9"/>
      <c r="MHP4" s="9"/>
      <c r="MHQ4" s="9"/>
      <c r="MHR4" s="9"/>
      <c r="MHS4" s="9"/>
      <c r="MHT4" s="9"/>
      <c r="MHU4" s="9"/>
      <c r="MHV4" s="9"/>
      <c r="MHW4" s="9"/>
      <c r="MHX4" s="9"/>
      <c r="MHY4" s="9"/>
      <c r="MHZ4" s="9"/>
      <c r="MIA4" s="9"/>
      <c r="MIB4" s="9"/>
      <c r="MIC4" s="9"/>
      <c r="MID4" s="9"/>
      <c r="MIE4" s="9"/>
      <c r="MIF4" s="9"/>
      <c r="MIG4" s="9"/>
      <c r="MIH4" s="9"/>
      <c r="MII4" s="9"/>
      <c r="MIJ4" s="9"/>
      <c r="MIK4" s="9"/>
      <c r="MIL4" s="9"/>
      <c r="MIM4" s="9"/>
      <c r="MIN4" s="9"/>
      <c r="MIO4" s="9"/>
      <c r="MIP4" s="9"/>
      <c r="MIQ4" s="9"/>
      <c r="MIR4" s="9"/>
      <c r="MIS4" s="9"/>
      <c r="MIT4" s="9"/>
      <c r="MIU4" s="9"/>
      <c r="MIV4" s="9"/>
      <c r="MIW4" s="9"/>
      <c r="MIX4" s="9"/>
      <c r="MIY4" s="9"/>
      <c r="MIZ4" s="9"/>
      <c r="MJA4" s="9"/>
      <c r="MJB4" s="9"/>
      <c r="MJC4" s="9"/>
      <c r="MJD4" s="9"/>
      <c r="MJE4" s="9"/>
      <c r="MJF4" s="9"/>
      <c r="MJG4" s="9"/>
      <c r="MJH4" s="9"/>
      <c r="MJI4" s="9"/>
      <c r="MJJ4" s="9"/>
      <c r="MJK4" s="9"/>
      <c r="MJL4" s="9"/>
      <c r="MJM4" s="9"/>
      <c r="MJN4" s="9"/>
      <c r="MJO4" s="9"/>
      <c r="MJP4" s="9"/>
      <c r="MJQ4" s="9"/>
      <c r="MJR4" s="9"/>
      <c r="MJS4" s="9"/>
      <c r="MJT4" s="9"/>
      <c r="MJU4" s="9"/>
      <c r="MJV4" s="9"/>
      <c r="MJW4" s="9"/>
      <c r="MJX4" s="9"/>
      <c r="MJY4" s="9"/>
      <c r="MJZ4" s="9"/>
      <c r="MKA4" s="9"/>
      <c r="MKB4" s="9"/>
      <c r="MKC4" s="9"/>
      <c r="MKD4" s="9"/>
      <c r="MKE4" s="9"/>
      <c r="MKF4" s="9"/>
      <c r="MKG4" s="9"/>
      <c r="MKH4" s="9"/>
      <c r="MKI4" s="9"/>
      <c r="MKJ4" s="9"/>
      <c r="MKK4" s="9"/>
      <c r="MKL4" s="9"/>
      <c r="MKM4" s="9"/>
      <c r="MKN4" s="9"/>
      <c r="MKO4" s="9"/>
      <c r="MKP4" s="9"/>
      <c r="MKQ4" s="9"/>
      <c r="MKR4" s="9"/>
      <c r="MKS4" s="9"/>
      <c r="MKT4" s="9"/>
      <c r="MKU4" s="9"/>
      <c r="MKV4" s="9"/>
      <c r="MKW4" s="9"/>
      <c r="MKX4" s="9"/>
      <c r="MKY4" s="9"/>
      <c r="MKZ4" s="9"/>
      <c r="MLA4" s="9"/>
      <c r="MLB4" s="9"/>
      <c r="MLC4" s="9"/>
      <c r="MLD4" s="9"/>
      <c r="MLE4" s="9"/>
      <c r="MLF4" s="9"/>
      <c r="MLG4" s="9"/>
      <c r="MLH4" s="9"/>
      <c r="MLI4" s="9"/>
      <c r="MLJ4" s="9"/>
      <c r="MLK4" s="9"/>
      <c r="MLL4" s="9"/>
      <c r="MLM4" s="9"/>
      <c r="MLN4" s="9"/>
      <c r="MLO4" s="9"/>
      <c r="MLP4" s="9"/>
      <c r="MLQ4" s="9"/>
      <c r="MLR4" s="9"/>
      <c r="MLS4" s="9"/>
      <c r="MLT4" s="9"/>
      <c r="MLU4" s="9"/>
      <c r="MLV4" s="9"/>
      <c r="MLW4" s="9"/>
      <c r="MLX4" s="9"/>
      <c r="MLY4" s="9"/>
      <c r="MLZ4" s="9"/>
      <c r="MMA4" s="9"/>
      <c r="MMB4" s="9"/>
      <c r="MMC4" s="9"/>
      <c r="MMD4" s="9"/>
      <c r="MME4" s="9"/>
      <c r="MMF4" s="9"/>
      <c r="MMG4" s="9"/>
      <c r="MMH4" s="9"/>
      <c r="MMI4" s="9"/>
      <c r="MMJ4" s="9"/>
      <c r="MMK4" s="9"/>
      <c r="MML4" s="9"/>
      <c r="MMM4" s="9"/>
      <c r="MMN4" s="9"/>
      <c r="MMO4" s="9"/>
      <c r="MMP4" s="9"/>
      <c r="MMQ4" s="9"/>
      <c r="MMR4" s="9"/>
      <c r="MMS4" s="9"/>
      <c r="MMT4" s="9"/>
      <c r="MMU4" s="9"/>
      <c r="MMV4" s="9"/>
      <c r="MMW4" s="9"/>
      <c r="MMX4" s="9"/>
      <c r="MMY4" s="9"/>
      <c r="MMZ4" s="9"/>
      <c r="MNA4" s="9"/>
      <c r="MNB4" s="9"/>
      <c r="MNC4" s="9"/>
      <c r="MND4" s="9"/>
      <c r="MNE4" s="9"/>
      <c r="MNF4" s="9"/>
      <c r="MNG4" s="9"/>
      <c r="MNH4" s="9"/>
      <c r="MNI4" s="9"/>
      <c r="MNJ4" s="9"/>
      <c r="MNK4" s="9"/>
      <c r="MNL4" s="9"/>
      <c r="MNM4" s="9"/>
      <c r="MNN4" s="9"/>
      <c r="MNO4" s="9"/>
      <c r="MNP4" s="9"/>
      <c r="MNQ4" s="9"/>
      <c r="MNR4" s="9"/>
      <c r="MNS4" s="9"/>
      <c r="MNT4" s="9"/>
      <c r="MNU4" s="9"/>
      <c r="MNV4" s="9"/>
      <c r="MNW4" s="9"/>
      <c r="MNX4" s="9"/>
      <c r="MNY4" s="9"/>
      <c r="MNZ4" s="9"/>
      <c r="MOA4" s="9"/>
      <c r="MOB4" s="9"/>
      <c r="MOC4" s="9"/>
      <c r="MOD4" s="9"/>
      <c r="MOE4" s="9"/>
      <c r="MOF4" s="9"/>
      <c r="MOG4" s="9"/>
      <c r="MOH4" s="9"/>
      <c r="MOI4" s="9"/>
      <c r="MOJ4" s="9"/>
      <c r="MOK4" s="9"/>
      <c r="MOL4" s="9"/>
      <c r="MOM4" s="9"/>
      <c r="MON4" s="9"/>
      <c r="MOO4" s="9"/>
      <c r="MOP4" s="9"/>
      <c r="MOQ4" s="9"/>
      <c r="MOR4" s="9"/>
      <c r="MOS4" s="9"/>
      <c r="MOT4" s="9"/>
      <c r="MOU4" s="9"/>
      <c r="MOV4" s="9"/>
      <c r="MOW4" s="9"/>
      <c r="MOX4" s="9"/>
      <c r="MOY4" s="9"/>
      <c r="MOZ4" s="9"/>
      <c r="MPA4" s="9"/>
      <c r="MPB4" s="9"/>
      <c r="MPC4" s="9"/>
      <c r="MPD4" s="9"/>
      <c r="MPE4" s="9"/>
      <c r="MPF4" s="9"/>
      <c r="MPG4" s="9"/>
      <c r="MPH4" s="9"/>
      <c r="MPI4" s="9"/>
      <c r="MPJ4" s="9"/>
      <c r="MPK4" s="9"/>
      <c r="MPL4" s="9"/>
      <c r="MPM4" s="9"/>
      <c r="MPN4" s="9"/>
      <c r="MPO4" s="9"/>
      <c r="MPP4" s="9"/>
      <c r="MPQ4" s="9"/>
      <c r="MPR4" s="9"/>
      <c r="MPS4" s="9"/>
      <c r="MPT4" s="9"/>
      <c r="MPU4" s="9"/>
      <c r="MPV4" s="9"/>
      <c r="MPW4" s="9"/>
      <c r="MPX4" s="9"/>
      <c r="MPY4" s="9"/>
      <c r="MPZ4" s="9"/>
      <c r="MQA4" s="9"/>
      <c r="MQB4" s="9"/>
      <c r="MQC4" s="9"/>
      <c r="MQD4" s="9"/>
      <c r="MQE4" s="9"/>
      <c r="MQF4" s="9"/>
      <c r="MQG4" s="9"/>
      <c r="MQH4" s="9"/>
      <c r="MQI4" s="9"/>
      <c r="MQJ4" s="9"/>
      <c r="MQK4" s="9"/>
      <c r="MQL4" s="9"/>
      <c r="MQM4" s="9"/>
      <c r="MQN4" s="9"/>
      <c r="MQO4" s="9"/>
      <c r="MQP4" s="9"/>
      <c r="MQQ4" s="9"/>
      <c r="MQR4" s="9"/>
      <c r="MQS4" s="9"/>
      <c r="MQT4" s="9"/>
      <c r="MQU4" s="9"/>
      <c r="MQV4" s="9"/>
      <c r="MQW4" s="9"/>
      <c r="MQX4" s="9"/>
      <c r="MQY4" s="9"/>
      <c r="MQZ4" s="9"/>
      <c r="MRA4" s="9"/>
      <c r="MRB4" s="9"/>
      <c r="MRC4" s="9"/>
      <c r="MRD4" s="9"/>
      <c r="MRE4" s="9"/>
      <c r="MRF4" s="9"/>
      <c r="MRG4" s="9"/>
      <c r="MRH4" s="9"/>
      <c r="MRI4" s="9"/>
      <c r="MRJ4" s="9"/>
      <c r="MRK4" s="9"/>
      <c r="MRL4" s="9"/>
      <c r="MRM4" s="9"/>
      <c r="MRN4" s="9"/>
      <c r="MRO4" s="9"/>
      <c r="MRP4" s="9"/>
      <c r="MRQ4" s="9"/>
      <c r="MRR4" s="9"/>
      <c r="MRS4" s="9"/>
      <c r="MRT4" s="9"/>
      <c r="MRU4" s="9"/>
      <c r="MRV4" s="9"/>
      <c r="MRW4" s="9"/>
      <c r="MRX4" s="9"/>
      <c r="MRY4" s="9"/>
      <c r="MRZ4" s="9"/>
      <c r="MSA4" s="9"/>
      <c r="MSB4" s="9"/>
      <c r="MSC4" s="9"/>
      <c r="MSD4" s="9"/>
      <c r="MSE4" s="9"/>
      <c r="MSF4" s="9"/>
      <c r="MSG4" s="9"/>
      <c r="MSH4" s="9"/>
      <c r="MSI4" s="9"/>
      <c r="MSJ4" s="9"/>
      <c r="MSK4" s="9"/>
      <c r="MSL4" s="9"/>
      <c r="MSM4" s="9"/>
      <c r="MSN4" s="9"/>
      <c r="MSO4" s="9"/>
      <c r="MSP4" s="9"/>
      <c r="MSQ4" s="9"/>
      <c r="MSR4" s="9"/>
      <c r="MSS4" s="9"/>
      <c r="MST4" s="9"/>
      <c r="MSU4" s="9"/>
      <c r="MSV4" s="9"/>
      <c r="MSW4" s="9"/>
      <c r="MSX4" s="9"/>
      <c r="MSY4" s="9"/>
      <c r="MSZ4" s="9"/>
      <c r="MTA4" s="9"/>
      <c r="MTB4" s="9"/>
      <c r="MTC4" s="9"/>
      <c r="MTD4" s="9"/>
      <c r="MTE4" s="9"/>
      <c r="MTF4" s="9"/>
      <c r="MTG4" s="9"/>
      <c r="MTH4" s="9"/>
      <c r="MTI4" s="9"/>
      <c r="MTJ4" s="9"/>
      <c r="MTK4" s="9"/>
      <c r="MTL4" s="9"/>
      <c r="MTM4" s="9"/>
      <c r="MTN4" s="9"/>
      <c r="MTO4" s="9"/>
      <c r="MTP4" s="9"/>
      <c r="MTQ4" s="9"/>
      <c r="MTR4" s="9"/>
      <c r="MTS4" s="9"/>
      <c r="MTT4" s="9"/>
      <c r="MTU4" s="9"/>
      <c r="MTV4" s="9"/>
      <c r="MTW4" s="9"/>
      <c r="MTX4" s="9"/>
      <c r="MTY4" s="9"/>
      <c r="MTZ4" s="9"/>
      <c r="MUA4" s="9"/>
      <c r="MUB4" s="9"/>
      <c r="MUC4" s="9"/>
      <c r="MUD4" s="9"/>
      <c r="MUE4" s="9"/>
      <c r="MUF4" s="9"/>
      <c r="MUG4" s="9"/>
      <c r="MUH4" s="9"/>
      <c r="MUI4" s="9"/>
      <c r="MUJ4" s="9"/>
      <c r="MUK4" s="9"/>
      <c r="MUL4" s="9"/>
      <c r="MUM4" s="9"/>
      <c r="MUN4" s="9"/>
      <c r="MUO4" s="9"/>
      <c r="MUP4" s="9"/>
      <c r="MUQ4" s="9"/>
      <c r="MUR4" s="9"/>
      <c r="MUS4" s="9"/>
      <c r="MUT4" s="9"/>
      <c r="MUU4" s="9"/>
      <c r="MUV4" s="9"/>
      <c r="MUW4" s="9"/>
      <c r="MUX4" s="9"/>
      <c r="MUY4" s="9"/>
      <c r="MUZ4" s="9"/>
      <c r="MVA4" s="9"/>
      <c r="MVB4" s="9"/>
      <c r="MVC4" s="9"/>
      <c r="MVD4" s="9"/>
      <c r="MVE4" s="9"/>
      <c r="MVF4" s="9"/>
      <c r="MVG4" s="9"/>
      <c r="MVH4" s="9"/>
      <c r="MVI4" s="9"/>
      <c r="MVJ4" s="9"/>
      <c r="MVK4" s="9"/>
      <c r="MVL4" s="9"/>
      <c r="MVM4" s="9"/>
      <c r="MVN4" s="9"/>
      <c r="MVO4" s="9"/>
      <c r="MVP4" s="9"/>
      <c r="MVQ4" s="9"/>
      <c r="MVR4" s="9"/>
      <c r="MVS4" s="9"/>
      <c r="MVT4" s="9"/>
      <c r="MVU4" s="9"/>
      <c r="MVV4" s="9"/>
      <c r="MVW4" s="9"/>
      <c r="MVX4" s="9"/>
      <c r="MVY4" s="9"/>
      <c r="MVZ4" s="9"/>
      <c r="MWA4" s="9"/>
      <c r="MWB4" s="9"/>
      <c r="MWC4" s="9"/>
      <c r="MWD4" s="9"/>
      <c r="MWE4" s="9"/>
      <c r="MWF4" s="9"/>
      <c r="MWG4" s="9"/>
      <c r="MWH4" s="9"/>
      <c r="MWI4" s="9"/>
      <c r="MWJ4" s="9"/>
      <c r="MWK4" s="9"/>
      <c r="MWL4" s="9"/>
      <c r="MWM4" s="9"/>
      <c r="MWN4" s="9"/>
      <c r="MWO4" s="9"/>
      <c r="MWP4" s="9"/>
      <c r="MWQ4" s="9"/>
      <c r="MWR4" s="9"/>
      <c r="MWS4" s="9"/>
      <c r="MWT4" s="9"/>
      <c r="MWU4" s="9"/>
      <c r="MWV4" s="9"/>
      <c r="MWW4" s="9"/>
      <c r="MWX4" s="9"/>
      <c r="MWY4" s="9"/>
      <c r="MWZ4" s="9"/>
      <c r="MXA4" s="9"/>
      <c r="MXB4" s="9"/>
      <c r="MXC4" s="9"/>
      <c r="MXD4" s="9"/>
      <c r="MXE4" s="9"/>
      <c r="MXF4" s="9"/>
      <c r="MXG4" s="9"/>
      <c r="MXH4" s="9"/>
      <c r="MXI4" s="9"/>
      <c r="MXJ4" s="9"/>
      <c r="MXK4" s="9"/>
      <c r="MXL4" s="9"/>
      <c r="MXM4" s="9"/>
      <c r="MXN4" s="9"/>
      <c r="MXO4" s="9"/>
      <c r="MXP4" s="9"/>
      <c r="MXQ4" s="9"/>
      <c r="MXR4" s="9"/>
      <c r="MXS4" s="9"/>
      <c r="MXT4" s="9"/>
      <c r="MXU4" s="9"/>
      <c r="MXV4" s="9"/>
      <c r="MXW4" s="9"/>
      <c r="MXX4" s="9"/>
      <c r="MXY4" s="9"/>
      <c r="MXZ4" s="9"/>
      <c r="MYA4" s="9"/>
      <c r="MYB4" s="9"/>
      <c r="MYC4" s="9"/>
      <c r="MYD4" s="9"/>
      <c r="MYE4" s="9"/>
      <c r="MYF4" s="9"/>
      <c r="MYG4" s="9"/>
      <c r="MYH4" s="9"/>
      <c r="MYI4" s="9"/>
      <c r="MYJ4" s="9"/>
      <c r="MYK4" s="9"/>
      <c r="MYL4" s="9"/>
      <c r="MYM4" s="9"/>
      <c r="MYN4" s="9"/>
      <c r="MYO4" s="9"/>
      <c r="MYP4" s="9"/>
      <c r="MYQ4" s="9"/>
      <c r="MYR4" s="9"/>
      <c r="MYS4" s="9"/>
      <c r="MYT4" s="9"/>
      <c r="MYU4" s="9"/>
      <c r="MYV4" s="9"/>
      <c r="MYW4" s="9"/>
      <c r="MYX4" s="9"/>
      <c r="MYY4" s="9"/>
      <c r="MYZ4" s="9"/>
      <c r="MZA4" s="9"/>
      <c r="MZB4" s="9"/>
      <c r="MZC4" s="9"/>
      <c r="MZD4" s="9"/>
      <c r="MZE4" s="9"/>
      <c r="MZF4" s="9"/>
      <c r="MZG4" s="9"/>
      <c r="MZH4" s="9"/>
      <c r="MZI4" s="9"/>
      <c r="MZJ4" s="9"/>
      <c r="MZK4" s="9"/>
      <c r="MZL4" s="9"/>
      <c r="MZM4" s="9"/>
      <c r="MZN4" s="9"/>
      <c r="MZO4" s="9"/>
      <c r="MZP4" s="9"/>
      <c r="MZQ4" s="9"/>
      <c r="MZR4" s="9"/>
      <c r="MZS4" s="9"/>
      <c r="MZT4" s="9"/>
      <c r="MZU4" s="9"/>
      <c r="MZV4" s="9"/>
      <c r="MZW4" s="9"/>
      <c r="MZX4" s="9"/>
      <c r="MZY4" s="9"/>
      <c r="MZZ4" s="9"/>
      <c r="NAA4" s="9"/>
      <c r="NAB4" s="9"/>
      <c r="NAC4" s="9"/>
      <c r="NAD4" s="9"/>
      <c r="NAE4" s="9"/>
      <c r="NAF4" s="9"/>
      <c r="NAG4" s="9"/>
      <c r="NAH4" s="9"/>
      <c r="NAI4" s="9"/>
      <c r="NAJ4" s="9"/>
      <c r="NAK4" s="9"/>
      <c r="NAL4" s="9"/>
      <c r="NAM4" s="9"/>
      <c r="NAN4" s="9"/>
      <c r="NAO4" s="9"/>
      <c r="NAP4" s="9"/>
      <c r="NAQ4" s="9"/>
      <c r="NAR4" s="9"/>
      <c r="NAS4" s="9"/>
      <c r="NAT4" s="9"/>
      <c r="NAU4" s="9"/>
      <c r="NAV4" s="9"/>
      <c r="NAW4" s="9"/>
      <c r="NAX4" s="9"/>
      <c r="NAY4" s="9"/>
      <c r="NAZ4" s="9"/>
      <c r="NBA4" s="9"/>
      <c r="NBB4" s="9"/>
      <c r="NBC4" s="9"/>
      <c r="NBD4" s="9"/>
      <c r="NBE4" s="9"/>
      <c r="NBF4" s="9"/>
      <c r="NBG4" s="9"/>
      <c r="NBH4" s="9"/>
      <c r="NBI4" s="9"/>
      <c r="NBJ4" s="9"/>
      <c r="NBK4" s="9"/>
      <c r="NBL4" s="9"/>
      <c r="NBM4" s="9"/>
      <c r="NBN4" s="9"/>
      <c r="NBO4" s="9"/>
      <c r="NBP4" s="9"/>
      <c r="NBQ4" s="9"/>
      <c r="NBR4" s="9"/>
      <c r="NBS4" s="9"/>
      <c r="NBT4" s="9"/>
      <c r="NBU4" s="9"/>
      <c r="NBV4" s="9"/>
      <c r="NBW4" s="9"/>
      <c r="NBX4" s="9"/>
      <c r="NBY4" s="9"/>
      <c r="NBZ4" s="9"/>
      <c r="NCA4" s="9"/>
      <c r="NCB4" s="9"/>
      <c r="NCC4" s="9"/>
      <c r="NCD4" s="9"/>
      <c r="NCE4" s="9"/>
      <c r="NCF4" s="9"/>
      <c r="NCG4" s="9"/>
      <c r="NCH4" s="9"/>
      <c r="NCI4" s="9"/>
      <c r="NCJ4" s="9"/>
      <c r="NCK4" s="9"/>
      <c r="NCL4" s="9"/>
      <c r="NCM4" s="9"/>
      <c r="NCN4" s="9"/>
      <c r="NCO4" s="9"/>
      <c r="NCP4" s="9"/>
      <c r="NCQ4" s="9"/>
      <c r="NCR4" s="9"/>
      <c r="NCS4" s="9"/>
      <c r="NCT4" s="9"/>
      <c r="NCU4" s="9"/>
      <c r="NCV4" s="9"/>
      <c r="NCW4" s="9"/>
      <c r="NCX4" s="9"/>
      <c r="NCY4" s="9"/>
      <c r="NCZ4" s="9"/>
      <c r="NDA4" s="9"/>
      <c r="NDB4" s="9"/>
      <c r="NDC4" s="9"/>
      <c r="NDD4" s="9"/>
      <c r="NDE4" s="9"/>
      <c r="NDF4" s="9"/>
      <c r="NDG4" s="9"/>
      <c r="NDH4" s="9"/>
      <c r="NDI4" s="9"/>
      <c r="NDJ4" s="9"/>
      <c r="NDK4" s="9"/>
      <c r="NDL4" s="9"/>
      <c r="NDM4" s="9"/>
      <c r="NDN4" s="9"/>
      <c r="NDO4" s="9"/>
      <c r="NDP4" s="9"/>
      <c r="NDQ4" s="9"/>
      <c r="NDR4" s="9"/>
      <c r="NDS4" s="9"/>
      <c r="NDT4" s="9"/>
      <c r="NDU4" s="9"/>
      <c r="NDV4" s="9"/>
      <c r="NDW4" s="9"/>
      <c r="NDX4" s="9"/>
      <c r="NDY4" s="9"/>
      <c r="NDZ4" s="9"/>
      <c r="NEA4" s="9"/>
      <c r="NEB4" s="9"/>
      <c r="NEC4" s="9"/>
      <c r="NED4" s="9"/>
      <c r="NEE4" s="9"/>
      <c r="NEF4" s="9"/>
      <c r="NEG4" s="9"/>
      <c r="NEH4" s="9"/>
      <c r="NEI4" s="9"/>
      <c r="NEJ4" s="9"/>
      <c r="NEK4" s="9"/>
      <c r="NEL4" s="9"/>
      <c r="NEM4" s="9"/>
      <c r="NEN4" s="9"/>
      <c r="NEO4" s="9"/>
      <c r="NEP4" s="9"/>
      <c r="NEQ4" s="9"/>
      <c r="NER4" s="9"/>
      <c r="NES4" s="9"/>
      <c r="NET4" s="9"/>
      <c r="NEU4" s="9"/>
      <c r="NEV4" s="9"/>
      <c r="NEW4" s="9"/>
      <c r="NEX4" s="9"/>
      <c r="NEY4" s="9"/>
      <c r="NEZ4" s="9"/>
      <c r="NFA4" s="9"/>
      <c r="NFB4" s="9"/>
      <c r="NFC4" s="9"/>
      <c r="NFD4" s="9"/>
      <c r="NFE4" s="9"/>
      <c r="NFF4" s="9"/>
      <c r="NFG4" s="9"/>
      <c r="NFH4" s="9"/>
      <c r="NFI4" s="9"/>
      <c r="NFJ4" s="9"/>
      <c r="NFK4" s="9"/>
      <c r="NFL4" s="9"/>
      <c r="NFM4" s="9"/>
      <c r="NFN4" s="9"/>
      <c r="NFO4" s="9"/>
      <c r="NFP4" s="9"/>
      <c r="NFQ4" s="9"/>
      <c r="NFR4" s="9"/>
      <c r="NFS4" s="9"/>
      <c r="NFT4" s="9"/>
      <c r="NFU4" s="9"/>
      <c r="NFV4" s="9"/>
      <c r="NFW4" s="9"/>
      <c r="NFX4" s="9"/>
      <c r="NFY4" s="9"/>
      <c r="NFZ4" s="9"/>
      <c r="NGA4" s="9"/>
      <c r="NGB4" s="9"/>
      <c r="NGC4" s="9"/>
      <c r="NGD4" s="9"/>
      <c r="NGE4" s="9"/>
      <c r="NGF4" s="9"/>
      <c r="NGG4" s="9"/>
      <c r="NGH4" s="9"/>
      <c r="NGI4" s="9"/>
      <c r="NGJ4" s="9"/>
      <c r="NGK4" s="9"/>
      <c r="NGL4" s="9"/>
      <c r="NGM4" s="9"/>
      <c r="NGN4" s="9"/>
      <c r="NGO4" s="9"/>
      <c r="NGP4" s="9"/>
      <c r="NGQ4" s="9"/>
      <c r="NGR4" s="9"/>
      <c r="NGS4" s="9"/>
      <c r="NGT4" s="9"/>
      <c r="NGU4" s="9"/>
      <c r="NGV4" s="9"/>
      <c r="NGW4" s="9"/>
      <c r="NGX4" s="9"/>
      <c r="NGY4" s="9"/>
      <c r="NGZ4" s="9"/>
      <c r="NHA4" s="9"/>
      <c r="NHB4" s="9"/>
      <c r="NHC4" s="9"/>
      <c r="NHD4" s="9"/>
      <c r="NHE4" s="9"/>
      <c r="NHF4" s="9"/>
      <c r="NHG4" s="9"/>
      <c r="NHH4" s="9"/>
      <c r="NHI4" s="9"/>
      <c r="NHJ4" s="9"/>
      <c r="NHK4" s="9"/>
      <c r="NHL4" s="9"/>
      <c r="NHM4" s="9"/>
      <c r="NHN4" s="9"/>
      <c r="NHO4" s="9"/>
      <c r="NHP4" s="9"/>
      <c r="NHQ4" s="9"/>
      <c r="NHR4" s="9"/>
      <c r="NHS4" s="9"/>
      <c r="NHT4" s="9"/>
      <c r="NHU4" s="9"/>
      <c r="NHV4" s="9"/>
      <c r="NHW4" s="9"/>
      <c r="NHX4" s="9"/>
      <c r="NHY4" s="9"/>
      <c r="NHZ4" s="9"/>
      <c r="NIA4" s="9"/>
      <c r="NIB4" s="9"/>
      <c r="NIC4" s="9"/>
      <c r="NID4" s="9"/>
      <c r="NIE4" s="9"/>
      <c r="NIF4" s="9"/>
      <c r="NIG4" s="9"/>
      <c r="NIH4" s="9"/>
      <c r="NII4" s="9"/>
      <c r="NIJ4" s="9"/>
      <c r="NIK4" s="9"/>
      <c r="NIL4" s="9"/>
      <c r="NIM4" s="9"/>
      <c r="NIN4" s="9"/>
      <c r="NIO4" s="9"/>
      <c r="NIP4" s="9"/>
      <c r="NIQ4" s="9"/>
      <c r="NIR4" s="9"/>
      <c r="NIS4" s="9"/>
      <c r="NIT4" s="9"/>
      <c r="NIU4" s="9"/>
      <c r="NIV4" s="9"/>
      <c r="NIW4" s="9"/>
      <c r="NIX4" s="9"/>
      <c r="NIY4" s="9"/>
      <c r="NIZ4" s="9"/>
      <c r="NJA4" s="9"/>
      <c r="NJB4" s="9"/>
      <c r="NJC4" s="9"/>
      <c r="NJD4" s="9"/>
      <c r="NJE4" s="9"/>
      <c r="NJF4" s="9"/>
      <c r="NJG4" s="9"/>
      <c r="NJH4" s="9"/>
      <c r="NJI4" s="9"/>
      <c r="NJJ4" s="9"/>
      <c r="NJK4" s="9"/>
      <c r="NJL4" s="9"/>
      <c r="NJM4" s="9"/>
      <c r="NJN4" s="9"/>
      <c r="NJO4" s="9"/>
      <c r="NJP4" s="9"/>
      <c r="NJQ4" s="9"/>
      <c r="NJR4" s="9"/>
      <c r="NJS4" s="9"/>
      <c r="NJT4" s="9"/>
      <c r="NJU4" s="9"/>
      <c r="NJV4" s="9"/>
      <c r="NJW4" s="9"/>
      <c r="NJX4" s="9"/>
      <c r="NJY4" s="9"/>
      <c r="NJZ4" s="9"/>
      <c r="NKA4" s="9"/>
      <c r="NKB4" s="9"/>
      <c r="NKC4" s="9"/>
      <c r="NKD4" s="9"/>
      <c r="NKE4" s="9"/>
      <c r="NKF4" s="9"/>
      <c r="NKG4" s="9"/>
      <c r="NKH4" s="9"/>
      <c r="NKI4" s="9"/>
      <c r="NKJ4" s="9"/>
      <c r="NKK4" s="9"/>
      <c r="NKL4" s="9"/>
      <c r="NKM4" s="9"/>
      <c r="NKN4" s="9"/>
      <c r="NKO4" s="9"/>
      <c r="NKP4" s="9"/>
      <c r="NKQ4" s="9"/>
      <c r="NKR4" s="9"/>
      <c r="NKS4" s="9"/>
      <c r="NKT4" s="9"/>
      <c r="NKU4" s="9"/>
      <c r="NKV4" s="9"/>
      <c r="NKW4" s="9"/>
      <c r="NKX4" s="9"/>
      <c r="NKY4" s="9"/>
      <c r="NKZ4" s="9"/>
      <c r="NLA4" s="9"/>
      <c r="NLB4" s="9"/>
      <c r="NLC4" s="9"/>
      <c r="NLD4" s="9"/>
      <c r="NLE4" s="9"/>
      <c r="NLF4" s="9"/>
      <c r="NLG4" s="9"/>
      <c r="NLH4" s="9"/>
      <c r="NLI4" s="9"/>
      <c r="NLJ4" s="9"/>
      <c r="NLK4" s="9"/>
      <c r="NLL4" s="9"/>
      <c r="NLM4" s="9"/>
      <c r="NLN4" s="9"/>
      <c r="NLO4" s="9"/>
      <c r="NLP4" s="9"/>
      <c r="NLQ4" s="9"/>
      <c r="NLR4" s="9"/>
      <c r="NLS4" s="9"/>
      <c r="NLT4" s="9"/>
      <c r="NLU4" s="9"/>
      <c r="NLV4" s="9"/>
      <c r="NLW4" s="9"/>
      <c r="NLX4" s="9"/>
      <c r="NLY4" s="9"/>
      <c r="NLZ4" s="9"/>
      <c r="NMA4" s="9"/>
      <c r="NMB4" s="9"/>
      <c r="NMC4" s="9"/>
      <c r="NMD4" s="9"/>
      <c r="NME4" s="9"/>
      <c r="NMF4" s="9"/>
      <c r="NMG4" s="9"/>
      <c r="NMH4" s="9"/>
      <c r="NMI4" s="9"/>
      <c r="NMJ4" s="9"/>
      <c r="NMK4" s="9"/>
      <c r="NML4" s="9"/>
      <c r="NMM4" s="9"/>
      <c r="NMN4" s="9"/>
      <c r="NMO4" s="9"/>
      <c r="NMP4" s="9"/>
      <c r="NMQ4" s="9"/>
      <c r="NMR4" s="9"/>
      <c r="NMS4" s="9"/>
      <c r="NMT4" s="9"/>
      <c r="NMU4" s="9"/>
      <c r="NMV4" s="9"/>
      <c r="NMW4" s="9"/>
      <c r="NMX4" s="9"/>
      <c r="NMY4" s="9"/>
      <c r="NMZ4" s="9"/>
      <c r="NNA4" s="9"/>
      <c r="NNB4" s="9"/>
      <c r="NNC4" s="9"/>
      <c r="NND4" s="9"/>
      <c r="NNE4" s="9"/>
      <c r="NNF4" s="9"/>
      <c r="NNG4" s="9"/>
      <c r="NNH4" s="9"/>
      <c r="NNI4" s="9"/>
      <c r="NNJ4" s="9"/>
      <c r="NNK4" s="9"/>
      <c r="NNL4" s="9"/>
      <c r="NNM4" s="9"/>
      <c r="NNN4" s="9"/>
      <c r="NNO4" s="9"/>
      <c r="NNP4" s="9"/>
      <c r="NNQ4" s="9"/>
      <c r="NNR4" s="9"/>
      <c r="NNS4" s="9"/>
      <c r="NNT4" s="9"/>
      <c r="NNU4" s="9"/>
      <c r="NNV4" s="9"/>
      <c r="NNW4" s="9"/>
      <c r="NNX4" s="9"/>
      <c r="NNY4" s="9"/>
      <c r="NNZ4" s="9"/>
      <c r="NOA4" s="9"/>
      <c r="NOB4" s="9"/>
      <c r="NOC4" s="9"/>
      <c r="NOD4" s="9"/>
      <c r="NOE4" s="9"/>
      <c r="NOF4" s="9"/>
      <c r="NOG4" s="9"/>
      <c r="NOH4" s="9"/>
      <c r="NOI4" s="9"/>
      <c r="NOJ4" s="9"/>
      <c r="NOK4" s="9"/>
      <c r="NOL4" s="9"/>
      <c r="NOM4" s="9"/>
      <c r="NON4" s="9"/>
      <c r="NOO4" s="9"/>
      <c r="NOP4" s="9"/>
      <c r="NOQ4" s="9"/>
      <c r="NOR4" s="9"/>
      <c r="NOS4" s="9"/>
      <c r="NOT4" s="9"/>
      <c r="NOU4" s="9"/>
      <c r="NOV4" s="9"/>
      <c r="NOW4" s="9"/>
      <c r="NOX4" s="9"/>
      <c r="NOY4" s="9"/>
      <c r="NOZ4" s="9"/>
      <c r="NPA4" s="9"/>
      <c r="NPB4" s="9"/>
      <c r="NPC4" s="9"/>
      <c r="NPD4" s="9"/>
      <c r="NPE4" s="9"/>
      <c r="NPF4" s="9"/>
      <c r="NPG4" s="9"/>
      <c r="NPH4" s="9"/>
      <c r="NPI4" s="9"/>
      <c r="NPJ4" s="9"/>
      <c r="NPK4" s="9"/>
      <c r="NPL4" s="9"/>
      <c r="NPM4" s="9"/>
      <c r="NPN4" s="9"/>
      <c r="NPO4" s="9"/>
      <c r="NPP4" s="9"/>
      <c r="NPQ4" s="9"/>
      <c r="NPR4" s="9"/>
      <c r="NPS4" s="9"/>
      <c r="NPT4" s="9"/>
      <c r="NPU4" s="9"/>
      <c r="NPV4" s="9"/>
      <c r="NPW4" s="9"/>
      <c r="NPX4" s="9"/>
      <c r="NPY4" s="9"/>
      <c r="NPZ4" s="9"/>
      <c r="NQA4" s="9"/>
      <c r="NQB4" s="9"/>
      <c r="NQC4" s="9"/>
      <c r="NQD4" s="9"/>
      <c r="NQE4" s="9"/>
      <c r="NQF4" s="9"/>
      <c r="NQG4" s="9"/>
      <c r="NQH4" s="9"/>
      <c r="NQI4" s="9"/>
      <c r="NQJ4" s="9"/>
      <c r="NQK4" s="9"/>
      <c r="NQL4" s="9"/>
      <c r="NQM4" s="9"/>
      <c r="NQN4" s="9"/>
      <c r="NQO4" s="9"/>
      <c r="NQP4" s="9"/>
      <c r="NQQ4" s="9"/>
      <c r="NQR4" s="9"/>
      <c r="NQS4" s="9"/>
      <c r="NQT4" s="9"/>
      <c r="NQU4" s="9"/>
      <c r="NQV4" s="9"/>
      <c r="NQW4" s="9"/>
      <c r="NQX4" s="9"/>
      <c r="NQY4" s="9"/>
      <c r="NQZ4" s="9"/>
      <c r="NRA4" s="9"/>
      <c r="NRB4" s="9"/>
      <c r="NRC4" s="9"/>
      <c r="NRD4" s="9"/>
      <c r="NRE4" s="9"/>
      <c r="NRF4" s="9"/>
      <c r="NRG4" s="9"/>
      <c r="NRH4" s="9"/>
      <c r="NRI4" s="9"/>
      <c r="NRJ4" s="9"/>
      <c r="NRK4" s="9"/>
      <c r="NRL4" s="9"/>
      <c r="NRM4" s="9"/>
      <c r="NRN4" s="9"/>
      <c r="NRO4" s="9"/>
      <c r="NRP4" s="9"/>
      <c r="NRQ4" s="9"/>
      <c r="NRR4" s="9"/>
      <c r="NRS4" s="9"/>
      <c r="NRT4" s="9"/>
      <c r="NRU4" s="9"/>
      <c r="NRV4" s="9"/>
      <c r="NRW4" s="9"/>
      <c r="NRX4" s="9"/>
      <c r="NRY4" s="9"/>
      <c r="NRZ4" s="9"/>
      <c r="NSA4" s="9"/>
      <c r="NSB4" s="9"/>
      <c r="NSC4" s="9"/>
      <c r="NSD4" s="9"/>
      <c r="NSE4" s="9"/>
      <c r="NSF4" s="9"/>
      <c r="NSG4" s="9"/>
      <c r="NSH4" s="9"/>
      <c r="NSI4" s="9"/>
      <c r="NSJ4" s="9"/>
      <c r="NSK4" s="9"/>
      <c r="NSL4" s="9"/>
      <c r="NSM4" s="9"/>
      <c r="NSN4" s="9"/>
      <c r="NSO4" s="9"/>
      <c r="NSP4" s="9"/>
      <c r="NSQ4" s="9"/>
      <c r="NSR4" s="9"/>
      <c r="NSS4" s="9"/>
      <c r="NST4" s="9"/>
      <c r="NSU4" s="9"/>
      <c r="NSV4" s="9"/>
      <c r="NSW4" s="9"/>
      <c r="NSX4" s="9"/>
      <c r="NSY4" s="9"/>
      <c r="NSZ4" s="9"/>
      <c r="NTA4" s="9"/>
      <c r="NTB4" s="9"/>
      <c r="NTC4" s="9"/>
      <c r="NTD4" s="9"/>
      <c r="NTE4" s="9"/>
      <c r="NTF4" s="9"/>
      <c r="NTG4" s="9"/>
      <c r="NTH4" s="9"/>
      <c r="NTI4" s="9"/>
      <c r="NTJ4" s="9"/>
      <c r="NTK4" s="9"/>
      <c r="NTL4" s="9"/>
      <c r="NTM4" s="9"/>
      <c r="NTN4" s="9"/>
      <c r="NTO4" s="9"/>
      <c r="NTP4" s="9"/>
      <c r="NTQ4" s="9"/>
      <c r="NTR4" s="9"/>
      <c r="NTS4" s="9"/>
      <c r="NTT4" s="9"/>
      <c r="NTU4" s="9"/>
      <c r="NTV4" s="9"/>
      <c r="NTW4" s="9"/>
      <c r="NTX4" s="9"/>
      <c r="NTY4" s="9"/>
      <c r="NTZ4" s="9"/>
      <c r="NUA4" s="9"/>
      <c r="NUB4" s="9"/>
      <c r="NUC4" s="9"/>
      <c r="NUD4" s="9"/>
      <c r="NUE4" s="9"/>
      <c r="NUF4" s="9"/>
      <c r="NUG4" s="9"/>
      <c r="NUH4" s="9"/>
      <c r="NUI4" s="9"/>
      <c r="NUJ4" s="9"/>
      <c r="NUK4" s="9"/>
      <c r="NUL4" s="9"/>
      <c r="NUM4" s="9"/>
      <c r="NUN4" s="9"/>
      <c r="NUO4" s="9"/>
      <c r="NUP4" s="9"/>
      <c r="NUQ4" s="9"/>
      <c r="NUR4" s="9"/>
      <c r="NUS4" s="9"/>
      <c r="NUT4" s="9"/>
      <c r="NUU4" s="9"/>
      <c r="NUV4" s="9"/>
      <c r="NUW4" s="9"/>
      <c r="NUX4" s="9"/>
      <c r="NUY4" s="9"/>
      <c r="NUZ4" s="9"/>
      <c r="NVA4" s="9"/>
      <c r="NVB4" s="9"/>
      <c r="NVC4" s="9"/>
      <c r="NVD4" s="9"/>
      <c r="NVE4" s="9"/>
      <c r="NVF4" s="9"/>
      <c r="NVG4" s="9"/>
      <c r="NVH4" s="9"/>
      <c r="NVI4" s="9"/>
      <c r="NVJ4" s="9"/>
      <c r="NVK4" s="9"/>
      <c r="NVL4" s="9"/>
      <c r="NVM4" s="9"/>
      <c r="NVN4" s="9"/>
      <c r="NVO4" s="9"/>
      <c r="NVP4" s="9"/>
      <c r="NVQ4" s="9"/>
      <c r="NVR4" s="9"/>
      <c r="NVS4" s="9"/>
      <c r="NVT4" s="9"/>
      <c r="NVU4" s="9"/>
      <c r="NVV4" s="9"/>
      <c r="NVW4" s="9"/>
      <c r="NVX4" s="9"/>
      <c r="NVY4" s="9"/>
      <c r="NVZ4" s="9"/>
      <c r="NWA4" s="9"/>
      <c r="NWB4" s="9"/>
      <c r="NWC4" s="9"/>
      <c r="NWD4" s="9"/>
      <c r="NWE4" s="9"/>
      <c r="NWF4" s="9"/>
      <c r="NWG4" s="9"/>
      <c r="NWH4" s="9"/>
      <c r="NWI4" s="9"/>
      <c r="NWJ4" s="9"/>
      <c r="NWK4" s="9"/>
      <c r="NWL4" s="9"/>
      <c r="NWM4" s="9"/>
      <c r="NWN4" s="9"/>
      <c r="NWO4" s="9"/>
      <c r="NWP4" s="9"/>
      <c r="NWQ4" s="9"/>
      <c r="NWR4" s="9"/>
      <c r="NWS4" s="9"/>
      <c r="NWT4" s="9"/>
      <c r="NWU4" s="9"/>
      <c r="NWV4" s="9"/>
      <c r="NWW4" s="9"/>
      <c r="NWX4" s="9"/>
      <c r="NWY4" s="9"/>
      <c r="NWZ4" s="9"/>
      <c r="NXA4" s="9"/>
      <c r="NXB4" s="9"/>
      <c r="NXC4" s="9"/>
      <c r="NXD4" s="9"/>
      <c r="NXE4" s="9"/>
      <c r="NXF4" s="9"/>
      <c r="NXG4" s="9"/>
      <c r="NXH4" s="9"/>
      <c r="NXI4" s="9"/>
      <c r="NXJ4" s="9"/>
      <c r="NXK4" s="9"/>
      <c r="NXL4" s="9"/>
      <c r="NXM4" s="9"/>
      <c r="NXN4" s="9"/>
      <c r="NXO4" s="9"/>
      <c r="NXP4" s="9"/>
      <c r="NXQ4" s="9"/>
      <c r="NXR4" s="9"/>
      <c r="NXS4" s="9"/>
      <c r="NXT4" s="9"/>
      <c r="NXU4" s="9"/>
      <c r="NXV4" s="9"/>
      <c r="NXW4" s="9"/>
      <c r="NXX4" s="9"/>
      <c r="NXY4" s="9"/>
      <c r="NXZ4" s="9"/>
      <c r="NYA4" s="9"/>
      <c r="NYB4" s="9"/>
      <c r="NYC4" s="9"/>
      <c r="NYD4" s="9"/>
      <c r="NYE4" s="9"/>
      <c r="NYF4" s="9"/>
      <c r="NYG4" s="9"/>
      <c r="NYH4" s="9"/>
      <c r="NYI4" s="9"/>
      <c r="NYJ4" s="9"/>
      <c r="NYK4" s="9"/>
      <c r="NYL4" s="9"/>
      <c r="NYM4" s="9"/>
      <c r="NYN4" s="9"/>
      <c r="NYO4" s="9"/>
      <c r="NYP4" s="9"/>
      <c r="NYQ4" s="9"/>
      <c r="NYR4" s="9"/>
      <c r="NYS4" s="9"/>
      <c r="NYT4" s="9"/>
      <c r="NYU4" s="9"/>
      <c r="NYV4" s="9"/>
      <c r="NYW4" s="9"/>
      <c r="NYX4" s="9"/>
      <c r="NYY4" s="9"/>
      <c r="NYZ4" s="9"/>
      <c r="NZA4" s="9"/>
      <c r="NZB4" s="9"/>
      <c r="NZC4" s="9"/>
      <c r="NZD4" s="9"/>
      <c r="NZE4" s="9"/>
      <c r="NZF4" s="9"/>
      <c r="NZG4" s="9"/>
      <c r="NZH4" s="9"/>
      <c r="NZI4" s="9"/>
      <c r="NZJ4" s="9"/>
      <c r="NZK4" s="9"/>
      <c r="NZL4" s="9"/>
      <c r="NZM4" s="9"/>
      <c r="NZN4" s="9"/>
      <c r="NZO4" s="9"/>
      <c r="NZP4" s="9"/>
      <c r="NZQ4" s="9"/>
      <c r="NZR4" s="9"/>
      <c r="NZS4" s="9"/>
      <c r="NZT4" s="9"/>
      <c r="NZU4" s="9"/>
      <c r="NZV4" s="9"/>
      <c r="NZW4" s="9"/>
      <c r="NZX4" s="9"/>
      <c r="NZY4" s="9"/>
      <c r="NZZ4" s="9"/>
      <c r="OAA4" s="9"/>
      <c r="OAB4" s="9"/>
      <c r="OAC4" s="9"/>
      <c r="OAD4" s="9"/>
      <c r="OAE4" s="9"/>
      <c r="OAF4" s="9"/>
      <c r="OAG4" s="9"/>
      <c r="OAH4" s="9"/>
      <c r="OAI4" s="9"/>
      <c r="OAJ4" s="9"/>
      <c r="OAK4" s="9"/>
      <c r="OAL4" s="9"/>
      <c r="OAM4" s="9"/>
      <c r="OAN4" s="9"/>
      <c r="OAO4" s="9"/>
      <c r="OAP4" s="9"/>
      <c r="OAQ4" s="9"/>
      <c r="OAR4" s="9"/>
      <c r="OAS4" s="9"/>
      <c r="OAT4" s="9"/>
      <c r="OAU4" s="9"/>
      <c r="OAV4" s="9"/>
      <c r="OAW4" s="9"/>
      <c r="OAX4" s="9"/>
      <c r="OAY4" s="9"/>
      <c r="OAZ4" s="9"/>
      <c r="OBA4" s="9"/>
      <c r="OBB4" s="9"/>
      <c r="OBC4" s="9"/>
      <c r="OBD4" s="9"/>
      <c r="OBE4" s="9"/>
      <c r="OBF4" s="9"/>
      <c r="OBG4" s="9"/>
      <c r="OBH4" s="9"/>
      <c r="OBI4" s="9"/>
      <c r="OBJ4" s="9"/>
      <c r="OBK4" s="9"/>
      <c r="OBL4" s="9"/>
      <c r="OBM4" s="9"/>
      <c r="OBN4" s="9"/>
      <c r="OBO4" s="9"/>
      <c r="OBP4" s="9"/>
      <c r="OBQ4" s="9"/>
      <c r="OBR4" s="9"/>
      <c r="OBS4" s="9"/>
      <c r="OBT4" s="9"/>
      <c r="OBU4" s="9"/>
      <c r="OBV4" s="9"/>
      <c r="OBW4" s="9"/>
      <c r="OBX4" s="9"/>
      <c r="OBY4" s="9"/>
      <c r="OBZ4" s="9"/>
      <c r="OCA4" s="9"/>
      <c r="OCB4" s="9"/>
      <c r="OCC4" s="9"/>
      <c r="OCD4" s="9"/>
      <c r="OCE4" s="9"/>
      <c r="OCF4" s="9"/>
      <c r="OCG4" s="9"/>
      <c r="OCH4" s="9"/>
      <c r="OCI4" s="9"/>
      <c r="OCJ4" s="9"/>
      <c r="OCK4" s="9"/>
      <c r="OCL4" s="9"/>
      <c r="OCM4" s="9"/>
      <c r="OCN4" s="9"/>
      <c r="OCO4" s="9"/>
      <c r="OCP4" s="9"/>
      <c r="OCQ4" s="9"/>
      <c r="OCR4" s="9"/>
      <c r="OCS4" s="9"/>
      <c r="OCT4" s="9"/>
      <c r="OCU4" s="9"/>
      <c r="OCV4" s="9"/>
      <c r="OCW4" s="9"/>
      <c r="OCX4" s="9"/>
      <c r="OCY4" s="9"/>
      <c r="OCZ4" s="9"/>
      <c r="ODA4" s="9"/>
      <c r="ODB4" s="9"/>
      <c r="ODC4" s="9"/>
      <c r="ODD4" s="9"/>
      <c r="ODE4" s="9"/>
      <c r="ODF4" s="9"/>
      <c r="ODG4" s="9"/>
      <c r="ODH4" s="9"/>
      <c r="ODI4" s="9"/>
      <c r="ODJ4" s="9"/>
      <c r="ODK4" s="9"/>
      <c r="ODL4" s="9"/>
      <c r="ODM4" s="9"/>
      <c r="ODN4" s="9"/>
      <c r="ODO4" s="9"/>
      <c r="ODP4" s="9"/>
      <c r="ODQ4" s="9"/>
      <c r="ODR4" s="9"/>
      <c r="ODS4" s="9"/>
      <c r="ODT4" s="9"/>
      <c r="ODU4" s="9"/>
      <c r="ODV4" s="9"/>
      <c r="ODW4" s="9"/>
      <c r="ODX4" s="9"/>
      <c r="ODY4" s="9"/>
      <c r="ODZ4" s="9"/>
      <c r="OEA4" s="9"/>
      <c r="OEB4" s="9"/>
      <c r="OEC4" s="9"/>
      <c r="OED4" s="9"/>
      <c r="OEE4" s="9"/>
      <c r="OEF4" s="9"/>
      <c r="OEG4" s="9"/>
      <c r="OEH4" s="9"/>
      <c r="OEI4" s="9"/>
      <c r="OEJ4" s="9"/>
      <c r="OEK4" s="9"/>
      <c r="OEL4" s="9"/>
      <c r="OEM4" s="9"/>
      <c r="OEN4" s="9"/>
      <c r="OEO4" s="9"/>
      <c r="OEP4" s="9"/>
      <c r="OEQ4" s="9"/>
      <c r="OER4" s="9"/>
      <c r="OES4" s="9"/>
      <c r="OET4" s="9"/>
      <c r="OEU4" s="9"/>
      <c r="OEV4" s="9"/>
      <c r="OEW4" s="9"/>
      <c r="OEX4" s="9"/>
      <c r="OEY4" s="9"/>
      <c r="OEZ4" s="9"/>
      <c r="OFA4" s="9"/>
      <c r="OFB4" s="9"/>
      <c r="OFC4" s="9"/>
      <c r="OFD4" s="9"/>
      <c r="OFE4" s="9"/>
      <c r="OFF4" s="9"/>
      <c r="OFG4" s="9"/>
      <c r="OFH4" s="9"/>
      <c r="OFI4" s="9"/>
      <c r="OFJ4" s="9"/>
      <c r="OFK4" s="9"/>
      <c r="OFL4" s="9"/>
      <c r="OFM4" s="9"/>
      <c r="OFN4" s="9"/>
      <c r="OFO4" s="9"/>
      <c r="OFP4" s="9"/>
      <c r="OFQ4" s="9"/>
      <c r="OFR4" s="9"/>
      <c r="OFS4" s="9"/>
      <c r="OFT4" s="9"/>
      <c r="OFU4" s="9"/>
      <c r="OFV4" s="9"/>
      <c r="OFW4" s="9"/>
      <c r="OFX4" s="9"/>
      <c r="OFY4" s="9"/>
      <c r="OFZ4" s="9"/>
      <c r="OGA4" s="9"/>
      <c r="OGB4" s="9"/>
      <c r="OGC4" s="9"/>
      <c r="OGD4" s="9"/>
      <c r="OGE4" s="9"/>
      <c r="OGF4" s="9"/>
      <c r="OGG4" s="9"/>
      <c r="OGH4" s="9"/>
      <c r="OGI4" s="9"/>
      <c r="OGJ4" s="9"/>
      <c r="OGK4" s="9"/>
      <c r="OGL4" s="9"/>
      <c r="OGM4" s="9"/>
      <c r="OGN4" s="9"/>
      <c r="OGO4" s="9"/>
      <c r="OGP4" s="9"/>
      <c r="OGQ4" s="9"/>
      <c r="OGR4" s="9"/>
      <c r="OGS4" s="9"/>
      <c r="OGT4" s="9"/>
      <c r="OGU4" s="9"/>
      <c r="OGV4" s="9"/>
      <c r="OGW4" s="9"/>
      <c r="OGX4" s="9"/>
      <c r="OGY4" s="9"/>
      <c r="OGZ4" s="9"/>
      <c r="OHA4" s="9"/>
      <c r="OHB4" s="9"/>
      <c r="OHC4" s="9"/>
      <c r="OHD4" s="9"/>
      <c r="OHE4" s="9"/>
      <c r="OHF4" s="9"/>
      <c r="OHG4" s="9"/>
      <c r="OHH4" s="9"/>
      <c r="OHI4" s="9"/>
      <c r="OHJ4" s="9"/>
      <c r="OHK4" s="9"/>
      <c r="OHL4" s="9"/>
      <c r="OHM4" s="9"/>
      <c r="OHN4" s="9"/>
      <c r="OHO4" s="9"/>
      <c r="OHP4" s="9"/>
      <c r="OHQ4" s="9"/>
      <c r="OHR4" s="9"/>
      <c r="OHS4" s="9"/>
      <c r="OHT4" s="9"/>
      <c r="OHU4" s="9"/>
      <c r="OHV4" s="9"/>
      <c r="OHW4" s="9"/>
      <c r="OHX4" s="9"/>
      <c r="OHY4" s="9"/>
      <c r="OHZ4" s="9"/>
      <c r="OIA4" s="9"/>
      <c r="OIB4" s="9"/>
      <c r="OIC4" s="9"/>
      <c r="OID4" s="9"/>
      <c r="OIE4" s="9"/>
      <c r="OIF4" s="9"/>
      <c r="OIG4" s="9"/>
      <c r="OIH4" s="9"/>
      <c r="OII4" s="9"/>
      <c r="OIJ4" s="9"/>
      <c r="OIK4" s="9"/>
      <c r="OIL4" s="9"/>
      <c r="OIM4" s="9"/>
      <c r="OIN4" s="9"/>
      <c r="OIO4" s="9"/>
      <c r="OIP4" s="9"/>
      <c r="OIQ4" s="9"/>
      <c r="OIR4" s="9"/>
      <c r="OIS4" s="9"/>
      <c r="OIT4" s="9"/>
      <c r="OIU4" s="9"/>
      <c r="OIV4" s="9"/>
      <c r="OIW4" s="9"/>
      <c r="OIX4" s="9"/>
      <c r="OIY4" s="9"/>
      <c r="OIZ4" s="9"/>
      <c r="OJA4" s="9"/>
      <c r="OJB4" s="9"/>
      <c r="OJC4" s="9"/>
      <c r="OJD4" s="9"/>
      <c r="OJE4" s="9"/>
      <c r="OJF4" s="9"/>
      <c r="OJG4" s="9"/>
      <c r="OJH4" s="9"/>
      <c r="OJI4" s="9"/>
      <c r="OJJ4" s="9"/>
      <c r="OJK4" s="9"/>
      <c r="OJL4" s="9"/>
      <c r="OJM4" s="9"/>
      <c r="OJN4" s="9"/>
      <c r="OJO4" s="9"/>
      <c r="OJP4" s="9"/>
      <c r="OJQ4" s="9"/>
      <c r="OJR4" s="9"/>
      <c r="OJS4" s="9"/>
      <c r="OJT4" s="9"/>
      <c r="OJU4" s="9"/>
      <c r="OJV4" s="9"/>
      <c r="OJW4" s="9"/>
      <c r="OJX4" s="9"/>
      <c r="OJY4" s="9"/>
      <c r="OJZ4" s="9"/>
      <c r="OKA4" s="9"/>
      <c r="OKB4" s="9"/>
      <c r="OKC4" s="9"/>
      <c r="OKD4" s="9"/>
      <c r="OKE4" s="9"/>
      <c r="OKF4" s="9"/>
      <c r="OKG4" s="9"/>
      <c r="OKH4" s="9"/>
      <c r="OKI4" s="9"/>
      <c r="OKJ4" s="9"/>
      <c r="OKK4" s="9"/>
      <c r="OKL4" s="9"/>
      <c r="OKM4" s="9"/>
      <c r="OKN4" s="9"/>
      <c r="OKO4" s="9"/>
      <c r="OKP4" s="9"/>
      <c r="OKQ4" s="9"/>
      <c r="OKR4" s="9"/>
      <c r="OKS4" s="9"/>
      <c r="OKT4" s="9"/>
      <c r="OKU4" s="9"/>
      <c r="OKV4" s="9"/>
      <c r="OKW4" s="9"/>
      <c r="OKX4" s="9"/>
      <c r="OKY4" s="9"/>
      <c r="OKZ4" s="9"/>
      <c r="OLA4" s="9"/>
      <c r="OLB4" s="9"/>
      <c r="OLC4" s="9"/>
      <c r="OLD4" s="9"/>
      <c r="OLE4" s="9"/>
      <c r="OLF4" s="9"/>
      <c r="OLG4" s="9"/>
      <c r="OLH4" s="9"/>
      <c r="OLI4" s="9"/>
      <c r="OLJ4" s="9"/>
      <c r="OLK4" s="9"/>
      <c r="OLL4" s="9"/>
      <c r="OLM4" s="9"/>
      <c r="OLN4" s="9"/>
      <c r="OLO4" s="9"/>
      <c r="OLP4" s="9"/>
      <c r="OLQ4" s="9"/>
      <c r="OLR4" s="9"/>
      <c r="OLS4" s="9"/>
      <c r="OLT4" s="9"/>
      <c r="OLU4" s="9"/>
      <c r="OLV4" s="9"/>
      <c r="OLW4" s="9"/>
      <c r="OLX4" s="9"/>
      <c r="OLY4" s="9"/>
      <c r="OLZ4" s="9"/>
      <c r="OMA4" s="9"/>
      <c r="OMB4" s="9"/>
      <c r="OMC4" s="9"/>
      <c r="OMD4" s="9"/>
      <c r="OME4" s="9"/>
      <c r="OMF4" s="9"/>
      <c r="OMG4" s="9"/>
      <c r="OMH4" s="9"/>
      <c r="OMI4" s="9"/>
      <c r="OMJ4" s="9"/>
      <c r="OMK4" s="9"/>
      <c r="OML4" s="9"/>
      <c r="OMM4" s="9"/>
      <c r="OMN4" s="9"/>
      <c r="OMO4" s="9"/>
      <c r="OMP4" s="9"/>
      <c r="OMQ4" s="9"/>
      <c r="OMR4" s="9"/>
      <c r="OMS4" s="9"/>
      <c r="OMT4" s="9"/>
      <c r="OMU4" s="9"/>
      <c r="OMV4" s="9"/>
      <c r="OMW4" s="9"/>
      <c r="OMX4" s="9"/>
      <c r="OMY4" s="9"/>
      <c r="OMZ4" s="9"/>
      <c r="ONA4" s="9"/>
      <c r="ONB4" s="9"/>
      <c r="ONC4" s="9"/>
      <c r="OND4" s="9"/>
      <c r="ONE4" s="9"/>
      <c r="ONF4" s="9"/>
      <c r="ONG4" s="9"/>
      <c r="ONH4" s="9"/>
      <c r="ONI4" s="9"/>
      <c r="ONJ4" s="9"/>
      <c r="ONK4" s="9"/>
      <c r="ONL4" s="9"/>
      <c r="ONM4" s="9"/>
      <c r="ONN4" s="9"/>
      <c r="ONO4" s="9"/>
      <c r="ONP4" s="9"/>
      <c r="ONQ4" s="9"/>
      <c r="ONR4" s="9"/>
      <c r="ONS4" s="9"/>
      <c r="ONT4" s="9"/>
      <c r="ONU4" s="9"/>
      <c r="ONV4" s="9"/>
      <c r="ONW4" s="9"/>
      <c r="ONX4" s="9"/>
      <c r="ONY4" s="9"/>
      <c r="ONZ4" s="9"/>
      <c r="OOA4" s="9"/>
      <c r="OOB4" s="9"/>
      <c r="OOC4" s="9"/>
      <c r="OOD4" s="9"/>
      <c r="OOE4" s="9"/>
      <c r="OOF4" s="9"/>
      <c r="OOG4" s="9"/>
      <c r="OOH4" s="9"/>
      <c r="OOI4" s="9"/>
      <c r="OOJ4" s="9"/>
      <c r="OOK4" s="9"/>
      <c r="OOL4" s="9"/>
      <c r="OOM4" s="9"/>
      <c r="OON4" s="9"/>
      <c r="OOO4" s="9"/>
      <c r="OOP4" s="9"/>
      <c r="OOQ4" s="9"/>
      <c r="OOR4" s="9"/>
      <c r="OOS4" s="9"/>
      <c r="OOT4" s="9"/>
      <c r="OOU4" s="9"/>
      <c r="OOV4" s="9"/>
      <c r="OOW4" s="9"/>
      <c r="OOX4" s="9"/>
      <c r="OOY4" s="9"/>
      <c r="OOZ4" s="9"/>
      <c r="OPA4" s="9"/>
      <c r="OPB4" s="9"/>
      <c r="OPC4" s="9"/>
      <c r="OPD4" s="9"/>
      <c r="OPE4" s="9"/>
      <c r="OPF4" s="9"/>
      <c r="OPG4" s="9"/>
      <c r="OPH4" s="9"/>
      <c r="OPI4" s="9"/>
      <c r="OPJ4" s="9"/>
      <c r="OPK4" s="9"/>
      <c r="OPL4" s="9"/>
      <c r="OPM4" s="9"/>
      <c r="OPN4" s="9"/>
      <c r="OPO4" s="9"/>
      <c r="OPP4" s="9"/>
      <c r="OPQ4" s="9"/>
      <c r="OPR4" s="9"/>
      <c r="OPS4" s="9"/>
      <c r="OPT4" s="9"/>
      <c r="OPU4" s="9"/>
      <c r="OPV4" s="9"/>
      <c r="OPW4" s="9"/>
      <c r="OPX4" s="9"/>
      <c r="OPY4" s="9"/>
      <c r="OPZ4" s="9"/>
      <c r="OQA4" s="9"/>
      <c r="OQB4" s="9"/>
      <c r="OQC4" s="9"/>
      <c r="OQD4" s="9"/>
      <c r="OQE4" s="9"/>
      <c r="OQF4" s="9"/>
      <c r="OQG4" s="9"/>
      <c r="OQH4" s="9"/>
      <c r="OQI4" s="9"/>
      <c r="OQJ4" s="9"/>
      <c r="OQK4" s="9"/>
      <c r="OQL4" s="9"/>
      <c r="OQM4" s="9"/>
      <c r="OQN4" s="9"/>
      <c r="OQO4" s="9"/>
      <c r="OQP4" s="9"/>
      <c r="OQQ4" s="9"/>
      <c r="OQR4" s="9"/>
      <c r="OQS4" s="9"/>
      <c r="OQT4" s="9"/>
      <c r="OQU4" s="9"/>
      <c r="OQV4" s="9"/>
      <c r="OQW4" s="9"/>
      <c r="OQX4" s="9"/>
      <c r="OQY4" s="9"/>
      <c r="OQZ4" s="9"/>
      <c r="ORA4" s="9"/>
      <c r="ORB4" s="9"/>
      <c r="ORC4" s="9"/>
      <c r="ORD4" s="9"/>
      <c r="ORE4" s="9"/>
      <c r="ORF4" s="9"/>
      <c r="ORG4" s="9"/>
      <c r="ORH4" s="9"/>
      <c r="ORI4" s="9"/>
      <c r="ORJ4" s="9"/>
      <c r="ORK4" s="9"/>
      <c r="ORL4" s="9"/>
      <c r="ORM4" s="9"/>
      <c r="ORN4" s="9"/>
      <c r="ORO4" s="9"/>
      <c r="ORP4" s="9"/>
      <c r="ORQ4" s="9"/>
      <c r="ORR4" s="9"/>
      <c r="ORS4" s="9"/>
      <c r="ORT4" s="9"/>
      <c r="ORU4" s="9"/>
      <c r="ORV4" s="9"/>
      <c r="ORW4" s="9"/>
      <c r="ORX4" s="9"/>
      <c r="ORY4" s="9"/>
      <c r="ORZ4" s="9"/>
      <c r="OSA4" s="9"/>
      <c r="OSB4" s="9"/>
      <c r="OSC4" s="9"/>
      <c r="OSD4" s="9"/>
      <c r="OSE4" s="9"/>
      <c r="OSF4" s="9"/>
      <c r="OSG4" s="9"/>
      <c r="OSH4" s="9"/>
      <c r="OSI4" s="9"/>
      <c r="OSJ4" s="9"/>
      <c r="OSK4" s="9"/>
      <c r="OSL4" s="9"/>
      <c r="OSM4" s="9"/>
      <c r="OSN4" s="9"/>
      <c r="OSO4" s="9"/>
      <c r="OSP4" s="9"/>
      <c r="OSQ4" s="9"/>
      <c r="OSR4" s="9"/>
      <c r="OSS4" s="9"/>
      <c r="OST4" s="9"/>
      <c r="OSU4" s="9"/>
      <c r="OSV4" s="9"/>
      <c r="OSW4" s="9"/>
      <c r="OSX4" s="9"/>
      <c r="OSY4" s="9"/>
      <c r="OSZ4" s="9"/>
      <c r="OTA4" s="9"/>
      <c r="OTB4" s="9"/>
      <c r="OTC4" s="9"/>
      <c r="OTD4" s="9"/>
      <c r="OTE4" s="9"/>
      <c r="OTF4" s="9"/>
      <c r="OTG4" s="9"/>
      <c r="OTH4" s="9"/>
      <c r="OTI4" s="9"/>
      <c r="OTJ4" s="9"/>
      <c r="OTK4" s="9"/>
      <c r="OTL4" s="9"/>
      <c r="OTM4" s="9"/>
      <c r="OTN4" s="9"/>
      <c r="OTO4" s="9"/>
      <c r="OTP4" s="9"/>
      <c r="OTQ4" s="9"/>
      <c r="OTR4" s="9"/>
      <c r="OTS4" s="9"/>
      <c r="OTT4" s="9"/>
      <c r="OTU4" s="9"/>
      <c r="OTV4" s="9"/>
      <c r="OTW4" s="9"/>
      <c r="OTX4" s="9"/>
      <c r="OTY4" s="9"/>
      <c r="OTZ4" s="9"/>
      <c r="OUA4" s="9"/>
      <c r="OUB4" s="9"/>
      <c r="OUC4" s="9"/>
      <c r="OUD4" s="9"/>
      <c r="OUE4" s="9"/>
      <c r="OUF4" s="9"/>
      <c r="OUG4" s="9"/>
      <c r="OUH4" s="9"/>
      <c r="OUI4" s="9"/>
      <c r="OUJ4" s="9"/>
      <c r="OUK4" s="9"/>
      <c r="OUL4" s="9"/>
      <c r="OUM4" s="9"/>
      <c r="OUN4" s="9"/>
      <c r="OUO4" s="9"/>
      <c r="OUP4" s="9"/>
      <c r="OUQ4" s="9"/>
      <c r="OUR4" s="9"/>
      <c r="OUS4" s="9"/>
      <c r="OUT4" s="9"/>
      <c r="OUU4" s="9"/>
      <c r="OUV4" s="9"/>
      <c r="OUW4" s="9"/>
      <c r="OUX4" s="9"/>
      <c r="OUY4" s="9"/>
      <c r="OUZ4" s="9"/>
      <c r="OVA4" s="9"/>
      <c r="OVB4" s="9"/>
      <c r="OVC4" s="9"/>
      <c r="OVD4" s="9"/>
      <c r="OVE4" s="9"/>
      <c r="OVF4" s="9"/>
      <c r="OVG4" s="9"/>
      <c r="OVH4" s="9"/>
      <c r="OVI4" s="9"/>
      <c r="OVJ4" s="9"/>
      <c r="OVK4" s="9"/>
      <c r="OVL4" s="9"/>
      <c r="OVM4" s="9"/>
      <c r="OVN4" s="9"/>
      <c r="OVO4" s="9"/>
      <c r="OVP4" s="9"/>
      <c r="OVQ4" s="9"/>
      <c r="OVR4" s="9"/>
      <c r="OVS4" s="9"/>
      <c r="OVT4" s="9"/>
      <c r="OVU4" s="9"/>
      <c r="OVV4" s="9"/>
      <c r="OVW4" s="9"/>
      <c r="OVX4" s="9"/>
      <c r="OVY4" s="9"/>
      <c r="OVZ4" s="9"/>
      <c r="OWA4" s="9"/>
      <c r="OWB4" s="9"/>
      <c r="OWC4" s="9"/>
      <c r="OWD4" s="9"/>
      <c r="OWE4" s="9"/>
      <c r="OWF4" s="9"/>
      <c r="OWG4" s="9"/>
      <c r="OWH4" s="9"/>
      <c r="OWI4" s="9"/>
      <c r="OWJ4" s="9"/>
      <c r="OWK4" s="9"/>
      <c r="OWL4" s="9"/>
      <c r="OWM4" s="9"/>
      <c r="OWN4" s="9"/>
      <c r="OWO4" s="9"/>
      <c r="OWP4" s="9"/>
      <c r="OWQ4" s="9"/>
      <c r="OWR4" s="9"/>
      <c r="OWS4" s="9"/>
      <c r="OWT4" s="9"/>
      <c r="OWU4" s="9"/>
      <c r="OWV4" s="9"/>
      <c r="OWW4" s="9"/>
      <c r="OWX4" s="9"/>
      <c r="OWY4" s="9"/>
      <c r="OWZ4" s="9"/>
      <c r="OXA4" s="9"/>
      <c r="OXB4" s="9"/>
      <c r="OXC4" s="9"/>
      <c r="OXD4" s="9"/>
      <c r="OXE4" s="9"/>
      <c r="OXF4" s="9"/>
      <c r="OXG4" s="9"/>
      <c r="OXH4" s="9"/>
      <c r="OXI4" s="9"/>
      <c r="OXJ4" s="9"/>
      <c r="OXK4" s="9"/>
      <c r="OXL4" s="9"/>
      <c r="OXM4" s="9"/>
      <c r="OXN4" s="9"/>
      <c r="OXO4" s="9"/>
      <c r="OXP4" s="9"/>
      <c r="OXQ4" s="9"/>
      <c r="OXR4" s="9"/>
      <c r="OXS4" s="9"/>
      <c r="OXT4" s="9"/>
      <c r="OXU4" s="9"/>
      <c r="OXV4" s="9"/>
      <c r="OXW4" s="9"/>
      <c r="OXX4" s="9"/>
      <c r="OXY4" s="9"/>
      <c r="OXZ4" s="9"/>
      <c r="OYA4" s="9"/>
      <c r="OYB4" s="9"/>
      <c r="OYC4" s="9"/>
      <c r="OYD4" s="9"/>
      <c r="OYE4" s="9"/>
      <c r="OYF4" s="9"/>
      <c r="OYG4" s="9"/>
      <c r="OYH4" s="9"/>
      <c r="OYI4" s="9"/>
      <c r="OYJ4" s="9"/>
      <c r="OYK4" s="9"/>
      <c r="OYL4" s="9"/>
      <c r="OYM4" s="9"/>
      <c r="OYN4" s="9"/>
      <c r="OYO4" s="9"/>
      <c r="OYP4" s="9"/>
      <c r="OYQ4" s="9"/>
      <c r="OYR4" s="9"/>
      <c r="OYS4" s="9"/>
      <c r="OYT4" s="9"/>
      <c r="OYU4" s="9"/>
      <c r="OYV4" s="9"/>
      <c r="OYW4" s="9"/>
      <c r="OYX4" s="9"/>
      <c r="OYY4" s="9"/>
      <c r="OYZ4" s="9"/>
      <c r="OZA4" s="9"/>
      <c r="OZB4" s="9"/>
      <c r="OZC4" s="9"/>
      <c r="OZD4" s="9"/>
      <c r="OZE4" s="9"/>
      <c r="OZF4" s="9"/>
      <c r="OZG4" s="9"/>
      <c r="OZH4" s="9"/>
      <c r="OZI4" s="9"/>
      <c r="OZJ4" s="9"/>
      <c r="OZK4" s="9"/>
      <c r="OZL4" s="9"/>
      <c r="OZM4" s="9"/>
      <c r="OZN4" s="9"/>
      <c r="OZO4" s="9"/>
      <c r="OZP4" s="9"/>
      <c r="OZQ4" s="9"/>
      <c r="OZR4" s="9"/>
      <c r="OZS4" s="9"/>
      <c r="OZT4" s="9"/>
      <c r="OZU4" s="9"/>
      <c r="OZV4" s="9"/>
      <c r="OZW4" s="9"/>
      <c r="OZX4" s="9"/>
      <c r="OZY4" s="9"/>
      <c r="OZZ4" s="9"/>
      <c r="PAA4" s="9"/>
      <c r="PAB4" s="9"/>
      <c r="PAC4" s="9"/>
      <c r="PAD4" s="9"/>
      <c r="PAE4" s="9"/>
      <c r="PAF4" s="9"/>
      <c r="PAG4" s="9"/>
      <c r="PAH4" s="9"/>
      <c r="PAI4" s="9"/>
      <c r="PAJ4" s="9"/>
      <c r="PAK4" s="9"/>
      <c r="PAL4" s="9"/>
      <c r="PAM4" s="9"/>
      <c r="PAN4" s="9"/>
      <c r="PAO4" s="9"/>
      <c r="PAP4" s="9"/>
      <c r="PAQ4" s="9"/>
      <c r="PAR4" s="9"/>
      <c r="PAS4" s="9"/>
      <c r="PAT4" s="9"/>
      <c r="PAU4" s="9"/>
      <c r="PAV4" s="9"/>
      <c r="PAW4" s="9"/>
      <c r="PAX4" s="9"/>
      <c r="PAY4" s="9"/>
      <c r="PAZ4" s="9"/>
      <c r="PBA4" s="9"/>
      <c r="PBB4" s="9"/>
      <c r="PBC4" s="9"/>
      <c r="PBD4" s="9"/>
      <c r="PBE4" s="9"/>
      <c r="PBF4" s="9"/>
      <c r="PBG4" s="9"/>
      <c r="PBH4" s="9"/>
      <c r="PBI4" s="9"/>
      <c r="PBJ4" s="9"/>
      <c r="PBK4" s="9"/>
      <c r="PBL4" s="9"/>
      <c r="PBM4" s="9"/>
      <c r="PBN4" s="9"/>
      <c r="PBO4" s="9"/>
      <c r="PBP4" s="9"/>
      <c r="PBQ4" s="9"/>
      <c r="PBR4" s="9"/>
      <c r="PBS4" s="9"/>
      <c r="PBT4" s="9"/>
      <c r="PBU4" s="9"/>
      <c r="PBV4" s="9"/>
      <c r="PBW4" s="9"/>
      <c r="PBX4" s="9"/>
      <c r="PBY4" s="9"/>
      <c r="PBZ4" s="9"/>
      <c r="PCA4" s="9"/>
      <c r="PCB4" s="9"/>
      <c r="PCC4" s="9"/>
      <c r="PCD4" s="9"/>
      <c r="PCE4" s="9"/>
      <c r="PCF4" s="9"/>
      <c r="PCG4" s="9"/>
      <c r="PCH4" s="9"/>
      <c r="PCI4" s="9"/>
      <c r="PCJ4" s="9"/>
      <c r="PCK4" s="9"/>
      <c r="PCL4" s="9"/>
      <c r="PCM4" s="9"/>
      <c r="PCN4" s="9"/>
      <c r="PCO4" s="9"/>
      <c r="PCP4" s="9"/>
      <c r="PCQ4" s="9"/>
      <c r="PCR4" s="9"/>
      <c r="PCS4" s="9"/>
      <c r="PCT4" s="9"/>
      <c r="PCU4" s="9"/>
      <c r="PCV4" s="9"/>
      <c r="PCW4" s="9"/>
      <c r="PCX4" s="9"/>
      <c r="PCY4" s="9"/>
      <c r="PCZ4" s="9"/>
      <c r="PDA4" s="9"/>
      <c r="PDB4" s="9"/>
      <c r="PDC4" s="9"/>
      <c r="PDD4" s="9"/>
      <c r="PDE4" s="9"/>
      <c r="PDF4" s="9"/>
      <c r="PDG4" s="9"/>
      <c r="PDH4" s="9"/>
      <c r="PDI4" s="9"/>
      <c r="PDJ4" s="9"/>
      <c r="PDK4" s="9"/>
      <c r="PDL4" s="9"/>
      <c r="PDM4" s="9"/>
      <c r="PDN4" s="9"/>
      <c r="PDO4" s="9"/>
      <c r="PDP4" s="9"/>
      <c r="PDQ4" s="9"/>
      <c r="PDR4" s="9"/>
      <c r="PDS4" s="9"/>
      <c r="PDT4" s="9"/>
      <c r="PDU4" s="9"/>
      <c r="PDV4" s="9"/>
      <c r="PDW4" s="9"/>
      <c r="PDX4" s="9"/>
      <c r="PDY4" s="9"/>
      <c r="PDZ4" s="9"/>
      <c r="PEA4" s="9"/>
      <c r="PEB4" s="9"/>
      <c r="PEC4" s="9"/>
      <c r="PED4" s="9"/>
      <c r="PEE4" s="9"/>
      <c r="PEF4" s="9"/>
      <c r="PEG4" s="9"/>
      <c r="PEH4" s="9"/>
      <c r="PEI4" s="9"/>
      <c r="PEJ4" s="9"/>
      <c r="PEK4" s="9"/>
      <c r="PEL4" s="9"/>
      <c r="PEM4" s="9"/>
      <c r="PEN4" s="9"/>
      <c r="PEO4" s="9"/>
      <c r="PEP4" s="9"/>
      <c r="PEQ4" s="9"/>
      <c r="PER4" s="9"/>
      <c r="PES4" s="9"/>
      <c r="PET4" s="9"/>
      <c r="PEU4" s="9"/>
      <c r="PEV4" s="9"/>
      <c r="PEW4" s="9"/>
      <c r="PEX4" s="9"/>
      <c r="PEY4" s="9"/>
      <c r="PEZ4" s="9"/>
      <c r="PFA4" s="9"/>
      <c r="PFB4" s="9"/>
      <c r="PFC4" s="9"/>
      <c r="PFD4" s="9"/>
      <c r="PFE4" s="9"/>
      <c r="PFF4" s="9"/>
      <c r="PFG4" s="9"/>
      <c r="PFH4" s="9"/>
      <c r="PFI4" s="9"/>
      <c r="PFJ4" s="9"/>
      <c r="PFK4" s="9"/>
      <c r="PFL4" s="9"/>
      <c r="PFM4" s="9"/>
      <c r="PFN4" s="9"/>
      <c r="PFO4" s="9"/>
      <c r="PFP4" s="9"/>
      <c r="PFQ4" s="9"/>
      <c r="PFR4" s="9"/>
      <c r="PFS4" s="9"/>
      <c r="PFT4" s="9"/>
      <c r="PFU4" s="9"/>
      <c r="PFV4" s="9"/>
      <c r="PFW4" s="9"/>
      <c r="PFX4" s="9"/>
      <c r="PFY4" s="9"/>
      <c r="PFZ4" s="9"/>
      <c r="PGA4" s="9"/>
      <c r="PGB4" s="9"/>
      <c r="PGC4" s="9"/>
      <c r="PGD4" s="9"/>
      <c r="PGE4" s="9"/>
      <c r="PGF4" s="9"/>
      <c r="PGG4" s="9"/>
      <c r="PGH4" s="9"/>
      <c r="PGI4" s="9"/>
      <c r="PGJ4" s="9"/>
      <c r="PGK4" s="9"/>
      <c r="PGL4" s="9"/>
      <c r="PGM4" s="9"/>
      <c r="PGN4" s="9"/>
      <c r="PGO4" s="9"/>
      <c r="PGP4" s="9"/>
      <c r="PGQ4" s="9"/>
      <c r="PGR4" s="9"/>
      <c r="PGS4" s="9"/>
      <c r="PGT4" s="9"/>
      <c r="PGU4" s="9"/>
      <c r="PGV4" s="9"/>
      <c r="PGW4" s="9"/>
      <c r="PGX4" s="9"/>
      <c r="PGY4" s="9"/>
      <c r="PGZ4" s="9"/>
      <c r="PHA4" s="9"/>
      <c r="PHB4" s="9"/>
      <c r="PHC4" s="9"/>
      <c r="PHD4" s="9"/>
      <c r="PHE4" s="9"/>
      <c r="PHF4" s="9"/>
      <c r="PHG4" s="9"/>
      <c r="PHH4" s="9"/>
      <c r="PHI4" s="9"/>
      <c r="PHJ4" s="9"/>
      <c r="PHK4" s="9"/>
      <c r="PHL4" s="9"/>
      <c r="PHM4" s="9"/>
      <c r="PHN4" s="9"/>
      <c r="PHO4" s="9"/>
      <c r="PHP4" s="9"/>
      <c r="PHQ4" s="9"/>
      <c r="PHR4" s="9"/>
      <c r="PHS4" s="9"/>
      <c r="PHT4" s="9"/>
      <c r="PHU4" s="9"/>
      <c r="PHV4" s="9"/>
      <c r="PHW4" s="9"/>
      <c r="PHX4" s="9"/>
      <c r="PHY4" s="9"/>
      <c r="PHZ4" s="9"/>
      <c r="PIA4" s="9"/>
      <c r="PIB4" s="9"/>
      <c r="PIC4" s="9"/>
      <c r="PID4" s="9"/>
      <c r="PIE4" s="9"/>
      <c r="PIF4" s="9"/>
      <c r="PIG4" s="9"/>
      <c r="PIH4" s="9"/>
      <c r="PII4" s="9"/>
      <c r="PIJ4" s="9"/>
      <c r="PIK4" s="9"/>
      <c r="PIL4" s="9"/>
      <c r="PIM4" s="9"/>
      <c r="PIN4" s="9"/>
      <c r="PIO4" s="9"/>
      <c r="PIP4" s="9"/>
      <c r="PIQ4" s="9"/>
      <c r="PIR4" s="9"/>
      <c r="PIS4" s="9"/>
      <c r="PIT4" s="9"/>
      <c r="PIU4" s="9"/>
      <c r="PIV4" s="9"/>
      <c r="PIW4" s="9"/>
      <c r="PIX4" s="9"/>
      <c r="PIY4" s="9"/>
      <c r="PIZ4" s="9"/>
      <c r="PJA4" s="9"/>
      <c r="PJB4" s="9"/>
      <c r="PJC4" s="9"/>
      <c r="PJD4" s="9"/>
      <c r="PJE4" s="9"/>
      <c r="PJF4" s="9"/>
      <c r="PJG4" s="9"/>
      <c r="PJH4" s="9"/>
      <c r="PJI4" s="9"/>
      <c r="PJJ4" s="9"/>
      <c r="PJK4" s="9"/>
      <c r="PJL4" s="9"/>
      <c r="PJM4" s="9"/>
      <c r="PJN4" s="9"/>
      <c r="PJO4" s="9"/>
      <c r="PJP4" s="9"/>
      <c r="PJQ4" s="9"/>
      <c r="PJR4" s="9"/>
      <c r="PJS4" s="9"/>
      <c r="PJT4" s="9"/>
      <c r="PJU4" s="9"/>
      <c r="PJV4" s="9"/>
      <c r="PJW4" s="9"/>
      <c r="PJX4" s="9"/>
      <c r="PJY4" s="9"/>
      <c r="PJZ4" s="9"/>
      <c r="PKA4" s="9"/>
      <c r="PKB4" s="9"/>
      <c r="PKC4" s="9"/>
      <c r="PKD4" s="9"/>
      <c r="PKE4" s="9"/>
      <c r="PKF4" s="9"/>
      <c r="PKG4" s="9"/>
      <c r="PKH4" s="9"/>
      <c r="PKI4" s="9"/>
      <c r="PKJ4" s="9"/>
      <c r="PKK4" s="9"/>
      <c r="PKL4" s="9"/>
      <c r="PKM4" s="9"/>
      <c r="PKN4" s="9"/>
      <c r="PKO4" s="9"/>
      <c r="PKP4" s="9"/>
      <c r="PKQ4" s="9"/>
      <c r="PKR4" s="9"/>
      <c r="PKS4" s="9"/>
      <c r="PKT4" s="9"/>
      <c r="PKU4" s="9"/>
      <c r="PKV4" s="9"/>
      <c r="PKW4" s="9"/>
      <c r="PKX4" s="9"/>
      <c r="PKY4" s="9"/>
      <c r="PKZ4" s="9"/>
      <c r="PLA4" s="9"/>
      <c r="PLB4" s="9"/>
      <c r="PLC4" s="9"/>
      <c r="PLD4" s="9"/>
      <c r="PLE4" s="9"/>
      <c r="PLF4" s="9"/>
      <c r="PLG4" s="9"/>
      <c r="PLH4" s="9"/>
      <c r="PLI4" s="9"/>
      <c r="PLJ4" s="9"/>
      <c r="PLK4" s="9"/>
      <c r="PLL4" s="9"/>
      <c r="PLM4" s="9"/>
      <c r="PLN4" s="9"/>
      <c r="PLO4" s="9"/>
      <c r="PLP4" s="9"/>
      <c r="PLQ4" s="9"/>
      <c r="PLR4" s="9"/>
      <c r="PLS4" s="9"/>
      <c r="PLT4" s="9"/>
      <c r="PLU4" s="9"/>
      <c r="PLV4" s="9"/>
      <c r="PLW4" s="9"/>
      <c r="PLX4" s="9"/>
      <c r="PLY4" s="9"/>
      <c r="PLZ4" s="9"/>
      <c r="PMA4" s="9"/>
      <c r="PMB4" s="9"/>
      <c r="PMC4" s="9"/>
      <c r="PMD4" s="9"/>
      <c r="PME4" s="9"/>
      <c r="PMF4" s="9"/>
      <c r="PMG4" s="9"/>
      <c r="PMH4" s="9"/>
      <c r="PMI4" s="9"/>
      <c r="PMJ4" s="9"/>
      <c r="PMK4" s="9"/>
      <c r="PML4" s="9"/>
      <c r="PMM4" s="9"/>
      <c r="PMN4" s="9"/>
      <c r="PMO4" s="9"/>
      <c r="PMP4" s="9"/>
      <c r="PMQ4" s="9"/>
      <c r="PMR4" s="9"/>
      <c r="PMS4" s="9"/>
      <c r="PMT4" s="9"/>
      <c r="PMU4" s="9"/>
      <c r="PMV4" s="9"/>
      <c r="PMW4" s="9"/>
      <c r="PMX4" s="9"/>
      <c r="PMY4" s="9"/>
      <c r="PMZ4" s="9"/>
      <c r="PNA4" s="9"/>
      <c r="PNB4" s="9"/>
      <c r="PNC4" s="9"/>
      <c r="PND4" s="9"/>
      <c r="PNE4" s="9"/>
      <c r="PNF4" s="9"/>
      <c r="PNG4" s="9"/>
      <c r="PNH4" s="9"/>
      <c r="PNI4" s="9"/>
      <c r="PNJ4" s="9"/>
      <c r="PNK4" s="9"/>
      <c r="PNL4" s="9"/>
      <c r="PNM4" s="9"/>
      <c r="PNN4" s="9"/>
      <c r="PNO4" s="9"/>
      <c r="PNP4" s="9"/>
      <c r="PNQ4" s="9"/>
      <c r="PNR4" s="9"/>
      <c r="PNS4" s="9"/>
      <c r="PNT4" s="9"/>
      <c r="PNU4" s="9"/>
      <c r="PNV4" s="9"/>
      <c r="PNW4" s="9"/>
      <c r="PNX4" s="9"/>
      <c r="PNY4" s="9"/>
      <c r="PNZ4" s="9"/>
      <c r="POA4" s="9"/>
      <c r="POB4" s="9"/>
      <c r="POC4" s="9"/>
      <c r="POD4" s="9"/>
      <c r="POE4" s="9"/>
      <c r="POF4" s="9"/>
      <c r="POG4" s="9"/>
      <c r="POH4" s="9"/>
      <c r="POI4" s="9"/>
      <c r="POJ4" s="9"/>
      <c r="POK4" s="9"/>
      <c r="POL4" s="9"/>
      <c r="POM4" s="9"/>
      <c r="PON4" s="9"/>
      <c r="POO4" s="9"/>
      <c r="POP4" s="9"/>
      <c r="POQ4" s="9"/>
      <c r="POR4" s="9"/>
      <c r="POS4" s="9"/>
      <c r="POT4" s="9"/>
      <c r="POU4" s="9"/>
      <c r="POV4" s="9"/>
      <c r="POW4" s="9"/>
      <c r="POX4" s="9"/>
      <c r="POY4" s="9"/>
      <c r="POZ4" s="9"/>
      <c r="PPA4" s="9"/>
      <c r="PPB4" s="9"/>
      <c r="PPC4" s="9"/>
      <c r="PPD4" s="9"/>
      <c r="PPE4" s="9"/>
      <c r="PPF4" s="9"/>
      <c r="PPG4" s="9"/>
      <c r="PPH4" s="9"/>
      <c r="PPI4" s="9"/>
      <c r="PPJ4" s="9"/>
      <c r="PPK4" s="9"/>
      <c r="PPL4" s="9"/>
      <c r="PPM4" s="9"/>
      <c r="PPN4" s="9"/>
      <c r="PPO4" s="9"/>
      <c r="PPP4" s="9"/>
      <c r="PPQ4" s="9"/>
      <c r="PPR4" s="9"/>
      <c r="PPS4" s="9"/>
      <c r="PPT4" s="9"/>
      <c r="PPU4" s="9"/>
      <c r="PPV4" s="9"/>
      <c r="PPW4" s="9"/>
      <c r="PPX4" s="9"/>
      <c r="PPY4" s="9"/>
      <c r="PPZ4" s="9"/>
      <c r="PQA4" s="9"/>
      <c r="PQB4" s="9"/>
      <c r="PQC4" s="9"/>
      <c r="PQD4" s="9"/>
      <c r="PQE4" s="9"/>
      <c r="PQF4" s="9"/>
      <c r="PQG4" s="9"/>
      <c r="PQH4" s="9"/>
      <c r="PQI4" s="9"/>
      <c r="PQJ4" s="9"/>
      <c r="PQK4" s="9"/>
      <c r="PQL4" s="9"/>
      <c r="PQM4" s="9"/>
      <c r="PQN4" s="9"/>
      <c r="PQO4" s="9"/>
      <c r="PQP4" s="9"/>
      <c r="PQQ4" s="9"/>
      <c r="PQR4" s="9"/>
      <c r="PQS4" s="9"/>
      <c r="PQT4" s="9"/>
      <c r="PQU4" s="9"/>
      <c r="PQV4" s="9"/>
      <c r="PQW4" s="9"/>
      <c r="PQX4" s="9"/>
      <c r="PQY4" s="9"/>
      <c r="PQZ4" s="9"/>
      <c r="PRA4" s="9"/>
      <c r="PRB4" s="9"/>
      <c r="PRC4" s="9"/>
      <c r="PRD4" s="9"/>
      <c r="PRE4" s="9"/>
      <c r="PRF4" s="9"/>
      <c r="PRG4" s="9"/>
      <c r="PRH4" s="9"/>
      <c r="PRI4" s="9"/>
      <c r="PRJ4" s="9"/>
      <c r="PRK4" s="9"/>
      <c r="PRL4" s="9"/>
      <c r="PRM4" s="9"/>
      <c r="PRN4" s="9"/>
      <c r="PRO4" s="9"/>
      <c r="PRP4" s="9"/>
      <c r="PRQ4" s="9"/>
      <c r="PRR4" s="9"/>
      <c r="PRS4" s="9"/>
      <c r="PRT4" s="9"/>
      <c r="PRU4" s="9"/>
      <c r="PRV4" s="9"/>
      <c r="PRW4" s="9"/>
      <c r="PRX4" s="9"/>
      <c r="PRY4" s="9"/>
      <c r="PRZ4" s="9"/>
      <c r="PSA4" s="9"/>
      <c r="PSB4" s="9"/>
      <c r="PSC4" s="9"/>
      <c r="PSD4" s="9"/>
      <c r="PSE4" s="9"/>
      <c r="PSF4" s="9"/>
      <c r="PSG4" s="9"/>
      <c r="PSH4" s="9"/>
      <c r="PSI4" s="9"/>
      <c r="PSJ4" s="9"/>
      <c r="PSK4" s="9"/>
      <c r="PSL4" s="9"/>
      <c r="PSM4" s="9"/>
      <c r="PSN4" s="9"/>
      <c r="PSO4" s="9"/>
      <c r="PSP4" s="9"/>
      <c r="PSQ4" s="9"/>
      <c r="PSR4" s="9"/>
      <c r="PSS4" s="9"/>
      <c r="PST4" s="9"/>
      <c r="PSU4" s="9"/>
      <c r="PSV4" s="9"/>
      <c r="PSW4" s="9"/>
      <c r="PSX4" s="9"/>
      <c r="PSY4" s="9"/>
      <c r="PSZ4" s="9"/>
      <c r="PTA4" s="9"/>
      <c r="PTB4" s="9"/>
      <c r="PTC4" s="9"/>
      <c r="PTD4" s="9"/>
      <c r="PTE4" s="9"/>
      <c r="PTF4" s="9"/>
      <c r="PTG4" s="9"/>
      <c r="PTH4" s="9"/>
      <c r="PTI4" s="9"/>
      <c r="PTJ4" s="9"/>
      <c r="PTK4" s="9"/>
      <c r="PTL4" s="9"/>
      <c r="PTM4" s="9"/>
      <c r="PTN4" s="9"/>
      <c r="PTO4" s="9"/>
      <c r="PTP4" s="9"/>
      <c r="PTQ4" s="9"/>
      <c r="PTR4" s="9"/>
      <c r="PTS4" s="9"/>
      <c r="PTT4" s="9"/>
      <c r="PTU4" s="9"/>
      <c r="PTV4" s="9"/>
      <c r="PTW4" s="9"/>
      <c r="PTX4" s="9"/>
      <c r="PTY4" s="9"/>
      <c r="PTZ4" s="9"/>
      <c r="PUA4" s="9"/>
      <c r="PUB4" s="9"/>
      <c r="PUC4" s="9"/>
      <c r="PUD4" s="9"/>
      <c r="PUE4" s="9"/>
      <c r="PUF4" s="9"/>
      <c r="PUG4" s="9"/>
      <c r="PUH4" s="9"/>
      <c r="PUI4" s="9"/>
      <c r="PUJ4" s="9"/>
      <c r="PUK4" s="9"/>
      <c r="PUL4" s="9"/>
      <c r="PUM4" s="9"/>
      <c r="PUN4" s="9"/>
      <c r="PUO4" s="9"/>
      <c r="PUP4" s="9"/>
      <c r="PUQ4" s="9"/>
      <c r="PUR4" s="9"/>
      <c r="PUS4" s="9"/>
      <c r="PUT4" s="9"/>
      <c r="PUU4" s="9"/>
      <c r="PUV4" s="9"/>
      <c r="PUW4" s="9"/>
      <c r="PUX4" s="9"/>
      <c r="PUY4" s="9"/>
      <c r="PUZ4" s="9"/>
      <c r="PVA4" s="9"/>
      <c r="PVB4" s="9"/>
      <c r="PVC4" s="9"/>
      <c r="PVD4" s="9"/>
      <c r="PVE4" s="9"/>
      <c r="PVF4" s="9"/>
      <c r="PVG4" s="9"/>
      <c r="PVH4" s="9"/>
      <c r="PVI4" s="9"/>
      <c r="PVJ4" s="9"/>
      <c r="PVK4" s="9"/>
      <c r="PVL4" s="9"/>
      <c r="PVM4" s="9"/>
      <c r="PVN4" s="9"/>
      <c r="PVO4" s="9"/>
      <c r="PVP4" s="9"/>
      <c r="PVQ4" s="9"/>
      <c r="PVR4" s="9"/>
      <c r="PVS4" s="9"/>
      <c r="PVT4" s="9"/>
      <c r="PVU4" s="9"/>
      <c r="PVV4" s="9"/>
      <c r="PVW4" s="9"/>
      <c r="PVX4" s="9"/>
      <c r="PVY4" s="9"/>
      <c r="PVZ4" s="9"/>
      <c r="PWA4" s="9"/>
      <c r="PWB4" s="9"/>
      <c r="PWC4" s="9"/>
      <c r="PWD4" s="9"/>
      <c r="PWE4" s="9"/>
      <c r="PWF4" s="9"/>
      <c r="PWG4" s="9"/>
      <c r="PWH4" s="9"/>
      <c r="PWI4" s="9"/>
      <c r="PWJ4" s="9"/>
      <c r="PWK4" s="9"/>
      <c r="PWL4" s="9"/>
      <c r="PWM4" s="9"/>
      <c r="PWN4" s="9"/>
      <c r="PWO4" s="9"/>
      <c r="PWP4" s="9"/>
      <c r="PWQ4" s="9"/>
      <c r="PWR4" s="9"/>
      <c r="PWS4" s="9"/>
      <c r="PWT4" s="9"/>
      <c r="PWU4" s="9"/>
      <c r="PWV4" s="9"/>
      <c r="PWW4" s="9"/>
      <c r="PWX4" s="9"/>
      <c r="PWY4" s="9"/>
      <c r="PWZ4" s="9"/>
      <c r="PXA4" s="9"/>
      <c r="PXB4" s="9"/>
      <c r="PXC4" s="9"/>
      <c r="PXD4" s="9"/>
      <c r="PXE4" s="9"/>
      <c r="PXF4" s="9"/>
      <c r="PXG4" s="9"/>
      <c r="PXH4" s="9"/>
      <c r="PXI4" s="9"/>
      <c r="PXJ4" s="9"/>
      <c r="PXK4" s="9"/>
      <c r="PXL4" s="9"/>
      <c r="PXM4" s="9"/>
      <c r="PXN4" s="9"/>
      <c r="PXO4" s="9"/>
      <c r="PXP4" s="9"/>
      <c r="PXQ4" s="9"/>
      <c r="PXR4" s="9"/>
      <c r="PXS4" s="9"/>
      <c r="PXT4" s="9"/>
      <c r="PXU4" s="9"/>
      <c r="PXV4" s="9"/>
      <c r="PXW4" s="9"/>
      <c r="PXX4" s="9"/>
      <c r="PXY4" s="9"/>
      <c r="PXZ4" s="9"/>
      <c r="PYA4" s="9"/>
      <c r="PYB4" s="9"/>
      <c r="PYC4" s="9"/>
      <c r="PYD4" s="9"/>
      <c r="PYE4" s="9"/>
      <c r="PYF4" s="9"/>
      <c r="PYG4" s="9"/>
      <c r="PYH4" s="9"/>
      <c r="PYI4" s="9"/>
      <c r="PYJ4" s="9"/>
      <c r="PYK4" s="9"/>
      <c r="PYL4" s="9"/>
      <c r="PYM4" s="9"/>
      <c r="PYN4" s="9"/>
      <c r="PYO4" s="9"/>
      <c r="PYP4" s="9"/>
      <c r="PYQ4" s="9"/>
      <c r="PYR4" s="9"/>
      <c r="PYS4" s="9"/>
      <c r="PYT4" s="9"/>
      <c r="PYU4" s="9"/>
      <c r="PYV4" s="9"/>
      <c r="PYW4" s="9"/>
      <c r="PYX4" s="9"/>
      <c r="PYY4" s="9"/>
      <c r="PYZ4" s="9"/>
      <c r="PZA4" s="9"/>
      <c r="PZB4" s="9"/>
      <c r="PZC4" s="9"/>
      <c r="PZD4" s="9"/>
      <c r="PZE4" s="9"/>
      <c r="PZF4" s="9"/>
      <c r="PZG4" s="9"/>
      <c r="PZH4" s="9"/>
      <c r="PZI4" s="9"/>
      <c r="PZJ4" s="9"/>
      <c r="PZK4" s="9"/>
      <c r="PZL4" s="9"/>
      <c r="PZM4" s="9"/>
      <c r="PZN4" s="9"/>
      <c r="PZO4" s="9"/>
      <c r="PZP4" s="9"/>
      <c r="PZQ4" s="9"/>
      <c r="PZR4" s="9"/>
      <c r="PZS4" s="9"/>
      <c r="PZT4" s="9"/>
      <c r="PZU4" s="9"/>
      <c r="PZV4" s="9"/>
      <c r="PZW4" s="9"/>
      <c r="PZX4" s="9"/>
      <c r="PZY4" s="9"/>
      <c r="PZZ4" s="9"/>
      <c r="QAA4" s="9"/>
      <c r="QAB4" s="9"/>
      <c r="QAC4" s="9"/>
      <c r="QAD4" s="9"/>
      <c r="QAE4" s="9"/>
      <c r="QAF4" s="9"/>
      <c r="QAG4" s="9"/>
      <c r="QAH4" s="9"/>
      <c r="QAI4" s="9"/>
      <c r="QAJ4" s="9"/>
      <c r="QAK4" s="9"/>
      <c r="QAL4" s="9"/>
      <c r="QAM4" s="9"/>
      <c r="QAN4" s="9"/>
      <c r="QAO4" s="9"/>
      <c r="QAP4" s="9"/>
      <c r="QAQ4" s="9"/>
      <c r="QAR4" s="9"/>
      <c r="QAS4" s="9"/>
      <c r="QAT4" s="9"/>
      <c r="QAU4" s="9"/>
      <c r="QAV4" s="9"/>
      <c r="QAW4" s="9"/>
      <c r="QAX4" s="9"/>
      <c r="QAY4" s="9"/>
      <c r="QAZ4" s="9"/>
      <c r="QBA4" s="9"/>
      <c r="QBB4" s="9"/>
      <c r="QBC4" s="9"/>
      <c r="QBD4" s="9"/>
      <c r="QBE4" s="9"/>
      <c r="QBF4" s="9"/>
      <c r="QBG4" s="9"/>
      <c r="QBH4" s="9"/>
      <c r="QBI4" s="9"/>
      <c r="QBJ4" s="9"/>
      <c r="QBK4" s="9"/>
      <c r="QBL4" s="9"/>
      <c r="QBM4" s="9"/>
      <c r="QBN4" s="9"/>
      <c r="QBO4" s="9"/>
      <c r="QBP4" s="9"/>
      <c r="QBQ4" s="9"/>
      <c r="QBR4" s="9"/>
      <c r="QBS4" s="9"/>
      <c r="QBT4" s="9"/>
      <c r="QBU4" s="9"/>
      <c r="QBV4" s="9"/>
      <c r="QBW4" s="9"/>
      <c r="QBX4" s="9"/>
      <c r="QBY4" s="9"/>
      <c r="QBZ4" s="9"/>
      <c r="QCA4" s="9"/>
      <c r="QCB4" s="9"/>
      <c r="QCC4" s="9"/>
      <c r="QCD4" s="9"/>
      <c r="QCE4" s="9"/>
      <c r="QCF4" s="9"/>
      <c r="QCG4" s="9"/>
      <c r="QCH4" s="9"/>
      <c r="QCI4" s="9"/>
      <c r="QCJ4" s="9"/>
      <c r="QCK4" s="9"/>
      <c r="QCL4" s="9"/>
      <c r="QCM4" s="9"/>
      <c r="QCN4" s="9"/>
      <c r="QCO4" s="9"/>
      <c r="QCP4" s="9"/>
      <c r="QCQ4" s="9"/>
      <c r="QCR4" s="9"/>
      <c r="QCS4" s="9"/>
      <c r="QCT4" s="9"/>
      <c r="QCU4" s="9"/>
      <c r="QCV4" s="9"/>
      <c r="QCW4" s="9"/>
      <c r="QCX4" s="9"/>
      <c r="QCY4" s="9"/>
      <c r="QCZ4" s="9"/>
      <c r="QDA4" s="9"/>
      <c r="QDB4" s="9"/>
      <c r="QDC4" s="9"/>
      <c r="QDD4" s="9"/>
      <c r="QDE4" s="9"/>
      <c r="QDF4" s="9"/>
      <c r="QDG4" s="9"/>
      <c r="QDH4" s="9"/>
      <c r="QDI4" s="9"/>
      <c r="QDJ4" s="9"/>
      <c r="QDK4" s="9"/>
      <c r="QDL4" s="9"/>
      <c r="QDM4" s="9"/>
      <c r="QDN4" s="9"/>
      <c r="QDO4" s="9"/>
      <c r="QDP4" s="9"/>
      <c r="QDQ4" s="9"/>
      <c r="QDR4" s="9"/>
      <c r="QDS4" s="9"/>
      <c r="QDT4" s="9"/>
      <c r="QDU4" s="9"/>
      <c r="QDV4" s="9"/>
      <c r="QDW4" s="9"/>
      <c r="QDX4" s="9"/>
      <c r="QDY4" s="9"/>
      <c r="QDZ4" s="9"/>
      <c r="QEA4" s="9"/>
      <c r="QEB4" s="9"/>
      <c r="QEC4" s="9"/>
      <c r="QED4" s="9"/>
      <c r="QEE4" s="9"/>
      <c r="QEF4" s="9"/>
      <c r="QEG4" s="9"/>
      <c r="QEH4" s="9"/>
      <c r="QEI4" s="9"/>
      <c r="QEJ4" s="9"/>
      <c r="QEK4" s="9"/>
      <c r="QEL4" s="9"/>
      <c r="QEM4" s="9"/>
      <c r="QEN4" s="9"/>
      <c r="QEO4" s="9"/>
      <c r="QEP4" s="9"/>
      <c r="QEQ4" s="9"/>
      <c r="QER4" s="9"/>
      <c r="QES4" s="9"/>
      <c r="QET4" s="9"/>
      <c r="QEU4" s="9"/>
      <c r="QEV4" s="9"/>
      <c r="QEW4" s="9"/>
      <c r="QEX4" s="9"/>
      <c r="QEY4" s="9"/>
      <c r="QEZ4" s="9"/>
      <c r="QFA4" s="9"/>
      <c r="QFB4" s="9"/>
      <c r="QFC4" s="9"/>
      <c r="QFD4" s="9"/>
      <c r="QFE4" s="9"/>
      <c r="QFF4" s="9"/>
      <c r="QFG4" s="9"/>
      <c r="QFH4" s="9"/>
      <c r="QFI4" s="9"/>
      <c r="QFJ4" s="9"/>
      <c r="QFK4" s="9"/>
      <c r="QFL4" s="9"/>
      <c r="QFM4" s="9"/>
      <c r="QFN4" s="9"/>
      <c r="QFO4" s="9"/>
      <c r="QFP4" s="9"/>
      <c r="QFQ4" s="9"/>
      <c r="QFR4" s="9"/>
      <c r="QFS4" s="9"/>
      <c r="QFT4" s="9"/>
      <c r="QFU4" s="9"/>
      <c r="QFV4" s="9"/>
      <c r="QFW4" s="9"/>
      <c r="QFX4" s="9"/>
      <c r="QFY4" s="9"/>
      <c r="QFZ4" s="9"/>
      <c r="QGA4" s="9"/>
      <c r="QGB4" s="9"/>
      <c r="QGC4" s="9"/>
      <c r="QGD4" s="9"/>
      <c r="QGE4" s="9"/>
      <c r="QGF4" s="9"/>
      <c r="QGG4" s="9"/>
      <c r="QGH4" s="9"/>
      <c r="QGI4" s="9"/>
      <c r="QGJ4" s="9"/>
      <c r="QGK4" s="9"/>
      <c r="QGL4" s="9"/>
      <c r="QGM4" s="9"/>
      <c r="QGN4" s="9"/>
      <c r="QGO4" s="9"/>
      <c r="QGP4" s="9"/>
      <c r="QGQ4" s="9"/>
      <c r="QGR4" s="9"/>
      <c r="QGS4" s="9"/>
      <c r="QGT4" s="9"/>
      <c r="QGU4" s="9"/>
      <c r="QGV4" s="9"/>
      <c r="QGW4" s="9"/>
      <c r="QGX4" s="9"/>
      <c r="QGY4" s="9"/>
      <c r="QGZ4" s="9"/>
      <c r="QHA4" s="9"/>
      <c r="QHB4" s="9"/>
      <c r="QHC4" s="9"/>
      <c r="QHD4" s="9"/>
      <c r="QHE4" s="9"/>
      <c r="QHF4" s="9"/>
      <c r="QHG4" s="9"/>
      <c r="QHH4" s="9"/>
      <c r="QHI4" s="9"/>
      <c r="QHJ4" s="9"/>
      <c r="QHK4" s="9"/>
      <c r="QHL4" s="9"/>
      <c r="QHM4" s="9"/>
      <c r="QHN4" s="9"/>
      <c r="QHO4" s="9"/>
      <c r="QHP4" s="9"/>
      <c r="QHQ4" s="9"/>
      <c r="QHR4" s="9"/>
      <c r="QHS4" s="9"/>
      <c r="QHT4" s="9"/>
      <c r="QHU4" s="9"/>
      <c r="QHV4" s="9"/>
      <c r="QHW4" s="9"/>
      <c r="QHX4" s="9"/>
      <c r="QHY4" s="9"/>
      <c r="QHZ4" s="9"/>
      <c r="QIA4" s="9"/>
      <c r="QIB4" s="9"/>
      <c r="QIC4" s="9"/>
      <c r="QID4" s="9"/>
      <c r="QIE4" s="9"/>
      <c r="QIF4" s="9"/>
      <c r="QIG4" s="9"/>
      <c r="QIH4" s="9"/>
      <c r="QII4" s="9"/>
      <c r="QIJ4" s="9"/>
      <c r="QIK4" s="9"/>
      <c r="QIL4" s="9"/>
      <c r="QIM4" s="9"/>
      <c r="QIN4" s="9"/>
      <c r="QIO4" s="9"/>
      <c r="QIP4" s="9"/>
      <c r="QIQ4" s="9"/>
      <c r="QIR4" s="9"/>
      <c r="QIS4" s="9"/>
      <c r="QIT4" s="9"/>
      <c r="QIU4" s="9"/>
      <c r="QIV4" s="9"/>
      <c r="QIW4" s="9"/>
      <c r="QIX4" s="9"/>
      <c r="QIY4" s="9"/>
      <c r="QIZ4" s="9"/>
      <c r="QJA4" s="9"/>
      <c r="QJB4" s="9"/>
      <c r="QJC4" s="9"/>
      <c r="QJD4" s="9"/>
      <c r="QJE4" s="9"/>
      <c r="QJF4" s="9"/>
      <c r="QJG4" s="9"/>
      <c r="QJH4" s="9"/>
      <c r="QJI4" s="9"/>
      <c r="QJJ4" s="9"/>
      <c r="QJK4" s="9"/>
      <c r="QJL4" s="9"/>
      <c r="QJM4" s="9"/>
      <c r="QJN4" s="9"/>
      <c r="QJO4" s="9"/>
      <c r="QJP4" s="9"/>
      <c r="QJQ4" s="9"/>
      <c r="QJR4" s="9"/>
      <c r="QJS4" s="9"/>
      <c r="QJT4" s="9"/>
      <c r="QJU4" s="9"/>
      <c r="QJV4" s="9"/>
      <c r="QJW4" s="9"/>
      <c r="QJX4" s="9"/>
      <c r="QJY4" s="9"/>
      <c r="QJZ4" s="9"/>
      <c r="QKA4" s="9"/>
      <c r="QKB4" s="9"/>
      <c r="QKC4" s="9"/>
      <c r="QKD4" s="9"/>
      <c r="QKE4" s="9"/>
      <c r="QKF4" s="9"/>
      <c r="QKG4" s="9"/>
      <c r="QKH4" s="9"/>
      <c r="QKI4" s="9"/>
      <c r="QKJ4" s="9"/>
      <c r="QKK4" s="9"/>
      <c r="QKL4" s="9"/>
      <c r="QKM4" s="9"/>
      <c r="QKN4" s="9"/>
      <c r="QKO4" s="9"/>
      <c r="QKP4" s="9"/>
      <c r="QKQ4" s="9"/>
      <c r="QKR4" s="9"/>
      <c r="QKS4" s="9"/>
      <c r="QKT4" s="9"/>
      <c r="QKU4" s="9"/>
      <c r="QKV4" s="9"/>
      <c r="QKW4" s="9"/>
      <c r="QKX4" s="9"/>
      <c r="QKY4" s="9"/>
      <c r="QKZ4" s="9"/>
      <c r="QLA4" s="9"/>
      <c r="QLB4" s="9"/>
      <c r="QLC4" s="9"/>
      <c r="QLD4" s="9"/>
      <c r="QLE4" s="9"/>
      <c r="QLF4" s="9"/>
      <c r="QLG4" s="9"/>
      <c r="QLH4" s="9"/>
      <c r="QLI4" s="9"/>
      <c r="QLJ4" s="9"/>
      <c r="QLK4" s="9"/>
      <c r="QLL4" s="9"/>
      <c r="QLM4" s="9"/>
      <c r="QLN4" s="9"/>
      <c r="QLO4" s="9"/>
      <c r="QLP4" s="9"/>
      <c r="QLQ4" s="9"/>
      <c r="QLR4" s="9"/>
      <c r="QLS4" s="9"/>
      <c r="QLT4" s="9"/>
      <c r="QLU4" s="9"/>
      <c r="QLV4" s="9"/>
      <c r="QLW4" s="9"/>
      <c r="QLX4" s="9"/>
      <c r="QLY4" s="9"/>
      <c r="QLZ4" s="9"/>
      <c r="QMA4" s="9"/>
      <c r="QMB4" s="9"/>
      <c r="QMC4" s="9"/>
      <c r="QMD4" s="9"/>
      <c r="QME4" s="9"/>
      <c r="QMF4" s="9"/>
      <c r="QMG4" s="9"/>
      <c r="QMH4" s="9"/>
      <c r="QMI4" s="9"/>
      <c r="QMJ4" s="9"/>
      <c r="QMK4" s="9"/>
      <c r="QML4" s="9"/>
      <c r="QMM4" s="9"/>
      <c r="QMN4" s="9"/>
      <c r="QMO4" s="9"/>
      <c r="QMP4" s="9"/>
      <c r="QMQ4" s="9"/>
      <c r="QMR4" s="9"/>
      <c r="QMS4" s="9"/>
      <c r="QMT4" s="9"/>
      <c r="QMU4" s="9"/>
      <c r="QMV4" s="9"/>
      <c r="QMW4" s="9"/>
      <c r="QMX4" s="9"/>
      <c r="QMY4" s="9"/>
      <c r="QMZ4" s="9"/>
      <c r="QNA4" s="9"/>
      <c r="QNB4" s="9"/>
      <c r="QNC4" s="9"/>
      <c r="QND4" s="9"/>
      <c r="QNE4" s="9"/>
      <c r="QNF4" s="9"/>
      <c r="QNG4" s="9"/>
      <c r="QNH4" s="9"/>
      <c r="QNI4" s="9"/>
      <c r="QNJ4" s="9"/>
      <c r="QNK4" s="9"/>
      <c r="QNL4" s="9"/>
      <c r="QNM4" s="9"/>
      <c r="QNN4" s="9"/>
      <c r="QNO4" s="9"/>
      <c r="QNP4" s="9"/>
      <c r="QNQ4" s="9"/>
      <c r="QNR4" s="9"/>
      <c r="QNS4" s="9"/>
      <c r="QNT4" s="9"/>
      <c r="QNU4" s="9"/>
      <c r="QNV4" s="9"/>
      <c r="QNW4" s="9"/>
      <c r="QNX4" s="9"/>
      <c r="QNY4" s="9"/>
      <c r="QNZ4" s="9"/>
      <c r="QOA4" s="9"/>
      <c r="QOB4" s="9"/>
      <c r="QOC4" s="9"/>
      <c r="QOD4" s="9"/>
      <c r="QOE4" s="9"/>
      <c r="QOF4" s="9"/>
      <c r="QOG4" s="9"/>
      <c r="QOH4" s="9"/>
      <c r="QOI4" s="9"/>
      <c r="QOJ4" s="9"/>
      <c r="QOK4" s="9"/>
      <c r="QOL4" s="9"/>
      <c r="QOM4" s="9"/>
      <c r="QON4" s="9"/>
      <c r="QOO4" s="9"/>
      <c r="QOP4" s="9"/>
      <c r="QOQ4" s="9"/>
      <c r="QOR4" s="9"/>
      <c r="QOS4" s="9"/>
      <c r="QOT4" s="9"/>
      <c r="QOU4" s="9"/>
      <c r="QOV4" s="9"/>
      <c r="QOW4" s="9"/>
      <c r="QOX4" s="9"/>
      <c r="QOY4" s="9"/>
      <c r="QOZ4" s="9"/>
      <c r="QPA4" s="9"/>
      <c r="QPB4" s="9"/>
      <c r="QPC4" s="9"/>
      <c r="QPD4" s="9"/>
      <c r="QPE4" s="9"/>
      <c r="QPF4" s="9"/>
      <c r="QPG4" s="9"/>
      <c r="QPH4" s="9"/>
      <c r="QPI4" s="9"/>
      <c r="QPJ4" s="9"/>
      <c r="QPK4" s="9"/>
      <c r="QPL4" s="9"/>
      <c r="QPM4" s="9"/>
      <c r="QPN4" s="9"/>
      <c r="QPO4" s="9"/>
      <c r="QPP4" s="9"/>
      <c r="QPQ4" s="9"/>
      <c r="QPR4" s="9"/>
      <c r="QPS4" s="9"/>
      <c r="QPT4" s="9"/>
      <c r="QPU4" s="9"/>
      <c r="QPV4" s="9"/>
      <c r="QPW4" s="9"/>
      <c r="QPX4" s="9"/>
      <c r="QPY4" s="9"/>
      <c r="QPZ4" s="9"/>
      <c r="QQA4" s="9"/>
      <c r="QQB4" s="9"/>
      <c r="QQC4" s="9"/>
      <c r="QQD4" s="9"/>
      <c r="QQE4" s="9"/>
      <c r="QQF4" s="9"/>
      <c r="QQG4" s="9"/>
      <c r="QQH4" s="9"/>
      <c r="QQI4" s="9"/>
      <c r="QQJ4" s="9"/>
      <c r="QQK4" s="9"/>
      <c r="QQL4" s="9"/>
      <c r="QQM4" s="9"/>
      <c r="QQN4" s="9"/>
      <c r="QQO4" s="9"/>
      <c r="QQP4" s="9"/>
      <c r="QQQ4" s="9"/>
      <c r="QQR4" s="9"/>
      <c r="QQS4" s="9"/>
      <c r="QQT4" s="9"/>
      <c r="QQU4" s="9"/>
      <c r="QQV4" s="9"/>
      <c r="QQW4" s="9"/>
      <c r="QQX4" s="9"/>
      <c r="QQY4" s="9"/>
      <c r="QQZ4" s="9"/>
      <c r="QRA4" s="9"/>
      <c r="QRB4" s="9"/>
      <c r="QRC4" s="9"/>
      <c r="QRD4" s="9"/>
      <c r="QRE4" s="9"/>
      <c r="QRF4" s="9"/>
      <c r="QRG4" s="9"/>
      <c r="QRH4" s="9"/>
      <c r="QRI4" s="9"/>
      <c r="QRJ4" s="9"/>
      <c r="QRK4" s="9"/>
      <c r="QRL4" s="9"/>
      <c r="QRM4" s="9"/>
      <c r="QRN4" s="9"/>
      <c r="QRO4" s="9"/>
      <c r="QRP4" s="9"/>
      <c r="QRQ4" s="9"/>
      <c r="QRR4" s="9"/>
      <c r="QRS4" s="9"/>
      <c r="QRT4" s="9"/>
      <c r="QRU4" s="9"/>
      <c r="QRV4" s="9"/>
      <c r="QRW4" s="9"/>
      <c r="QRX4" s="9"/>
      <c r="QRY4" s="9"/>
      <c r="QRZ4" s="9"/>
      <c r="QSA4" s="9"/>
      <c r="QSB4" s="9"/>
      <c r="QSC4" s="9"/>
      <c r="QSD4" s="9"/>
      <c r="QSE4" s="9"/>
      <c r="QSF4" s="9"/>
      <c r="QSG4" s="9"/>
      <c r="QSH4" s="9"/>
      <c r="QSI4" s="9"/>
      <c r="QSJ4" s="9"/>
      <c r="QSK4" s="9"/>
      <c r="QSL4" s="9"/>
      <c r="QSM4" s="9"/>
      <c r="QSN4" s="9"/>
      <c r="QSO4" s="9"/>
      <c r="QSP4" s="9"/>
      <c r="QSQ4" s="9"/>
      <c r="QSR4" s="9"/>
      <c r="QSS4" s="9"/>
      <c r="QST4" s="9"/>
      <c r="QSU4" s="9"/>
      <c r="QSV4" s="9"/>
      <c r="QSW4" s="9"/>
      <c r="QSX4" s="9"/>
      <c r="QSY4" s="9"/>
      <c r="QSZ4" s="9"/>
      <c r="QTA4" s="9"/>
      <c r="QTB4" s="9"/>
      <c r="QTC4" s="9"/>
      <c r="QTD4" s="9"/>
      <c r="QTE4" s="9"/>
      <c r="QTF4" s="9"/>
      <c r="QTG4" s="9"/>
      <c r="QTH4" s="9"/>
      <c r="QTI4" s="9"/>
      <c r="QTJ4" s="9"/>
      <c r="QTK4" s="9"/>
      <c r="QTL4" s="9"/>
      <c r="QTM4" s="9"/>
      <c r="QTN4" s="9"/>
      <c r="QTO4" s="9"/>
      <c r="QTP4" s="9"/>
      <c r="QTQ4" s="9"/>
      <c r="QTR4" s="9"/>
      <c r="QTS4" s="9"/>
      <c r="QTT4" s="9"/>
      <c r="QTU4" s="9"/>
      <c r="QTV4" s="9"/>
      <c r="QTW4" s="9"/>
      <c r="QTX4" s="9"/>
      <c r="QTY4" s="9"/>
      <c r="QTZ4" s="9"/>
      <c r="QUA4" s="9"/>
      <c r="QUB4" s="9"/>
      <c r="QUC4" s="9"/>
      <c r="QUD4" s="9"/>
      <c r="QUE4" s="9"/>
      <c r="QUF4" s="9"/>
      <c r="QUG4" s="9"/>
      <c r="QUH4" s="9"/>
      <c r="QUI4" s="9"/>
      <c r="QUJ4" s="9"/>
      <c r="QUK4" s="9"/>
      <c r="QUL4" s="9"/>
      <c r="QUM4" s="9"/>
      <c r="QUN4" s="9"/>
      <c r="QUO4" s="9"/>
      <c r="QUP4" s="9"/>
      <c r="QUQ4" s="9"/>
      <c r="QUR4" s="9"/>
      <c r="QUS4" s="9"/>
      <c r="QUT4" s="9"/>
      <c r="QUU4" s="9"/>
      <c r="QUV4" s="9"/>
      <c r="QUW4" s="9"/>
      <c r="QUX4" s="9"/>
      <c r="QUY4" s="9"/>
      <c r="QUZ4" s="9"/>
      <c r="QVA4" s="9"/>
      <c r="QVB4" s="9"/>
      <c r="QVC4" s="9"/>
      <c r="QVD4" s="9"/>
      <c r="QVE4" s="9"/>
      <c r="QVF4" s="9"/>
      <c r="QVG4" s="9"/>
      <c r="QVH4" s="9"/>
      <c r="QVI4" s="9"/>
      <c r="QVJ4" s="9"/>
      <c r="QVK4" s="9"/>
      <c r="QVL4" s="9"/>
      <c r="QVM4" s="9"/>
      <c r="QVN4" s="9"/>
      <c r="QVO4" s="9"/>
      <c r="QVP4" s="9"/>
      <c r="QVQ4" s="9"/>
      <c r="QVR4" s="9"/>
      <c r="QVS4" s="9"/>
      <c r="QVT4" s="9"/>
      <c r="QVU4" s="9"/>
      <c r="QVV4" s="9"/>
      <c r="QVW4" s="9"/>
      <c r="QVX4" s="9"/>
      <c r="QVY4" s="9"/>
      <c r="QVZ4" s="9"/>
      <c r="QWA4" s="9"/>
      <c r="QWB4" s="9"/>
      <c r="QWC4" s="9"/>
      <c r="QWD4" s="9"/>
      <c r="QWE4" s="9"/>
      <c r="QWF4" s="9"/>
      <c r="QWG4" s="9"/>
      <c r="QWH4" s="9"/>
      <c r="QWI4" s="9"/>
      <c r="QWJ4" s="9"/>
      <c r="QWK4" s="9"/>
      <c r="QWL4" s="9"/>
      <c r="QWM4" s="9"/>
      <c r="QWN4" s="9"/>
      <c r="QWO4" s="9"/>
      <c r="QWP4" s="9"/>
      <c r="QWQ4" s="9"/>
      <c r="QWR4" s="9"/>
      <c r="QWS4" s="9"/>
      <c r="QWT4" s="9"/>
      <c r="QWU4" s="9"/>
      <c r="QWV4" s="9"/>
      <c r="QWW4" s="9"/>
      <c r="QWX4" s="9"/>
      <c r="QWY4" s="9"/>
      <c r="QWZ4" s="9"/>
      <c r="QXA4" s="9"/>
      <c r="QXB4" s="9"/>
      <c r="QXC4" s="9"/>
      <c r="QXD4" s="9"/>
      <c r="QXE4" s="9"/>
      <c r="QXF4" s="9"/>
      <c r="QXG4" s="9"/>
      <c r="QXH4" s="9"/>
      <c r="QXI4" s="9"/>
      <c r="QXJ4" s="9"/>
      <c r="QXK4" s="9"/>
      <c r="QXL4" s="9"/>
      <c r="QXM4" s="9"/>
      <c r="QXN4" s="9"/>
      <c r="QXO4" s="9"/>
      <c r="QXP4" s="9"/>
      <c r="QXQ4" s="9"/>
      <c r="QXR4" s="9"/>
      <c r="QXS4" s="9"/>
      <c r="QXT4" s="9"/>
      <c r="QXU4" s="9"/>
      <c r="QXV4" s="9"/>
      <c r="QXW4" s="9"/>
      <c r="QXX4" s="9"/>
      <c r="QXY4" s="9"/>
      <c r="QXZ4" s="9"/>
      <c r="QYA4" s="9"/>
      <c r="QYB4" s="9"/>
      <c r="QYC4" s="9"/>
      <c r="QYD4" s="9"/>
      <c r="QYE4" s="9"/>
      <c r="QYF4" s="9"/>
      <c r="QYG4" s="9"/>
      <c r="QYH4" s="9"/>
      <c r="QYI4" s="9"/>
      <c r="QYJ4" s="9"/>
      <c r="QYK4" s="9"/>
      <c r="QYL4" s="9"/>
      <c r="QYM4" s="9"/>
      <c r="QYN4" s="9"/>
      <c r="QYO4" s="9"/>
      <c r="QYP4" s="9"/>
      <c r="QYQ4" s="9"/>
      <c r="QYR4" s="9"/>
      <c r="QYS4" s="9"/>
      <c r="QYT4" s="9"/>
      <c r="QYU4" s="9"/>
      <c r="QYV4" s="9"/>
      <c r="QYW4" s="9"/>
      <c r="QYX4" s="9"/>
      <c r="QYY4" s="9"/>
      <c r="QYZ4" s="9"/>
      <c r="QZA4" s="9"/>
      <c r="QZB4" s="9"/>
      <c r="QZC4" s="9"/>
      <c r="QZD4" s="9"/>
      <c r="QZE4" s="9"/>
      <c r="QZF4" s="9"/>
      <c r="QZG4" s="9"/>
      <c r="QZH4" s="9"/>
      <c r="QZI4" s="9"/>
      <c r="QZJ4" s="9"/>
      <c r="QZK4" s="9"/>
      <c r="QZL4" s="9"/>
      <c r="QZM4" s="9"/>
      <c r="QZN4" s="9"/>
      <c r="QZO4" s="9"/>
      <c r="QZP4" s="9"/>
      <c r="QZQ4" s="9"/>
      <c r="QZR4" s="9"/>
      <c r="QZS4" s="9"/>
      <c r="QZT4" s="9"/>
      <c r="QZU4" s="9"/>
      <c r="QZV4" s="9"/>
      <c r="QZW4" s="9"/>
      <c r="QZX4" s="9"/>
      <c r="QZY4" s="9"/>
      <c r="QZZ4" s="9"/>
      <c r="RAA4" s="9"/>
      <c r="RAB4" s="9"/>
      <c r="RAC4" s="9"/>
      <c r="RAD4" s="9"/>
      <c r="RAE4" s="9"/>
      <c r="RAF4" s="9"/>
      <c r="RAG4" s="9"/>
      <c r="RAH4" s="9"/>
      <c r="RAI4" s="9"/>
      <c r="RAJ4" s="9"/>
      <c r="RAK4" s="9"/>
      <c r="RAL4" s="9"/>
      <c r="RAM4" s="9"/>
      <c r="RAN4" s="9"/>
      <c r="RAO4" s="9"/>
      <c r="RAP4" s="9"/>
      <c r="RAQ4" s="9"/>
      <c r="RAR4" s="9"/>
      <c r="RAS4" s="9"/>
      <c r="RAT4" s="9"/>
      <c r="RAU4" s="9"/>
      <c r="RAV4" s="9"/>
      <c r="RAW4" s="9"/>
      <c r="RAX4" s="9"/>
      <c r="RAY4" s="9"/>
      <c r="RAZ4" s="9"/>
      <c r="RBA4" s="9"/>
      <c r="RBB4" s="9"/>
      <c r="RBC4" s="9"/>
      <c r="RBD4" s="9"/>
      <c r="RBE4" s="9"/>
      <c r="RBF4" s="9"/>
      <c r="RBG4" s="9"/>
      <c r="RBH4" s="9"/>
      <c r="RBI4" s="9"/>
      <c r="RBJ4" s="9"/>
      <c r="RBK4" s="9"/>
      <c r="RBL4" s="9"/>
      <c r="RBM4" s="9"/>
      <c r="RBN4" s="9"/>
      <c r="RBO4" s="9"/>
      <c r="RBP4" s="9"/>
      <c r="RBQ4" s="9"/>
      <c r="RBR4" s="9"/>
      <c r="RBS4" s="9"/>
      <c r="RBT4" s="9"/>
      <c r="RBU4" s="9"/>
      <c r="RBV4" s="9"/>
      <c r="RBW4" s="9"/>
      <c r="RBX4" s="9"/>
      <c r="RBY4" s="9"/>
      <c r="RBZ4" s="9"/>
      <c r="RCA4" s="9"/>
      <c r="RCB4" s="9"/>
      <c r="RCC4" s="9"/>
      <c r="RCD4" s="9"/>
      <c r="RCE4" s="9"/>
      <c r="RCF4" s="9"/>
      <c r="RCG4" s="9"/>
      <c r="RCH4" s="9"/>
      <c r="RCI4" s="9"/>
      <c r="RCJ4" s="9"/>
      <c r="RCK4" s="9"/>
      <c r="RCL4" s="9"/>
      <c r="RCM4" s="9"/>
      <c r="RCN4" s="9"/>
      <c r="RCO4" s="9"/>
      <c r="RCP4" s="9"/>
      <c r="RCQ4" s="9"/>
      <c r="RCR4" s="9"/>
      <c r="RCS4" s="9"/>
      <c r="RCT4" s="9"/>
      <c r="RCU4" s="9"/>
      <c r="RCV4" s="9"/>
      <c r="RCW4" s="9"/>
      <c r="RCX4" s="9"/>
      <c r="RCY4" s="9"/>
      <c r="RCZ4" s="9"/>
      <c r="RDA4" s="9"/>
      <c r="RDB4" s="9"/>
      <c r="RDC4" s="9"/>
      <c r="RDD4" s="9"/>
      <c r="RDE4" s="9"/>
      <c r="RDF4" s="9"/>
      <c r="RDG4" s="9"/>
      <c r="RDH4" s="9"/>
      <c r="RDI4" s="9"/>
      <c r="RDJ4" s="9"/>
      <c r="RDK4" s="9"/>
      <c r="RDL4" s="9"/>
      <c r="RDM4" s="9"/>
      <c r="RDN4" s="9"/>
      <c r="RDO4" s="9"/>
      <c r="RDP4" s="9"/>
      <c r="RDQ4" s="9"/>
      <c r="RDR4" s="9"/>
      <c r="RDS4" s="9"/>
      <c r="RDT4" s="9"/>
      <c r="RDU4" s="9"/>
      <c r="RDV4" s="9"/>
      <c r="RDW4" s="9"/>
      <c r="RDX4" s="9"/>
      <c r="RDY4" s="9"/>
      <c r="RDZ4" s="9"/>
      <c r="REA4" s="9"/>
      <c r="REB4" s="9"/>
      <c r="REC4" s="9"/>
      <c r="RED4" s="9"/>
      <c r="REE4" s="9"/>
      <c r="REF4" s="9"/>
      <c r="REG4" s="9"/>
      <c r="REH4" s="9"/>
      <c r="REI4" s="9"/>
      <c r="REJ4" s="9"/>
      <c r="REK4" s="9"/>
      <c r="REL4" s="9"/>
      <c r="REM4" s="9"/>
      <c r="REN4" s="9"/>
      <c r="REO4" s="9"/>
      <c r="REP4" s="9"/>
      <c r="REQ4" s="9"/>
      <c r="RER4" s="9"/>
      <c r="RES4" s="9"/>
      <c r="RET4" s="9"/>
      <c r="REU4" s="9"/>
      <c r="REV4" s="9"/>
      <c r="REW4" s="9"/>
      <c r="REX4" s="9"/>
      <c r="REY4" s="9"/>
      <c r="REZ4" s="9"/>
      <c r="RFA4" s="9"/>
      <c r="RFB4" s="9"/>
      <c r="RFC4" s="9"/>
      <c r="RFD4" s="9"/>
      <c r="RFE4" s="9"/>
      <c r="RFF4" s="9"/>
      <c r="RFG4" s="9"/>
      <c r="RFH4" s="9"/>
      <c r="RFI4" s="9"/>
      <c r="RFJ4" s="9"/>
      <c r="RFK4" s="9"/>
      <c r="RFL4" s="9"/>
      <c r="RFM4" s="9"/>
      <c r="RFN4" s="9"/>
      <c r="RFO4" s="9"/>
      <c r="RFP4" s="9"/>
      <c r="RFQ4" s="9"/>
      <c r="RFR4" s="9"/>
      <c r="RFS4" s="9"/>
      <c r="RFT4" s="9"/>
      <c r="RFU4" s="9"/>
      <c r="RFV4" s="9"/>
      <c r="RFW4" s="9"/>
      <c r="RFX4" s="9"/>
      <c r="RFY4" s="9"/>
      <c r="RFZ4" s="9"/>
      <c r="RGA4" s="9"/>
      <c r="RGB4" s="9"/>
      <c r="RGC4" s="9"/>
      <c r="RGD4" s="9"/>
      <c r="RGE4" s="9"/>
      <c r="RGF4" s="9"/>
      <c r="RGG4" s="9"/>
      <c r="RGH4" s="9"/>
      <c r="RGI4" s="9"/>
      <c r="RGJ4" s="9"/>
      <c r="RGK4" s="9"/>
      <c r="RGL4" s="9"/>
      <c r="RGM4" s="9"/>
      <c r="RGN4" s="9"/>
      <c r="RGO4" s="9"/>
      <c r="RGP4" s="9"/>
      <c r="RGQ4" s="9"/>
      <c r="RGR4" s="9"/>
      <c r="RGS4" s="9"/>
      <c r="RGT4" s="9"/>
      <c r="RGU4" s="9"/>
      <c r="RGV4" s="9"/>
      <c r="RGW4" s="9"/>
      <c r="RGX4" s="9"/>
      <c r="RGY4" s="9"/>
      <c r="RGZ4" s="9"/>
      <c r="RHA4" s="9"/>
      <c r="RHB4" s="9"/>
      <c r="RHC4" s="9"/>
      <c r="RHD4" s="9"/>
      <c r="RHE4" s="9"/>
      <c r="RHF4" s="9"/>
      <c r="RHG4" s="9"/>
      <c r="RHH4" s="9"/>
      <c r="RHI4" s="9"/>
      <c r="RHJ4" s="9"/>
      <c r="RHK4" s="9"/>
      <c r="RHL4" s="9"/>
      <c r="RHM4" s="9"/>
      <c r="RHN4" s="9"/>
      <c r="RHO4" s="9"/>
      <c r="RHP4" s="9"/>
      <c r="RHQ4" s="9"/>
      <c r="RHR4" s="9"/>
      <c r="RHS4" s="9"/>
      <c r="RHT4" s="9"/>
      <c r="RHU4" s="9"/>
      <c r="RHV4" s="9"/>
      <c r="RHW4" s="9"/>
      <c r="RHX4" s="9"/>
      <c r="RHY4" s="9"/>
      <c r="RHZ4" s="9"/>
      <c r="RIA4" s="9"/>
      <c r="RIB4" s="9"/>
      <c r="RIC4" s="9"/>
      <c r="RID4" s="9"/>
      <c r="RIE4" s="9"/>
      <c r="RIF4" s="9"/>
      <c r="RIG4" s="9"/>
      <c r="RIH4" s="9"/>
      <c r="RII4" s="9"/>
      <c r="RIJ4" s="9"/>
      <c r="RIK4" s="9"/>
      <c r="RIL4" s="9"/>
      <c r="RIM4" s="9"/>
      <c r="RIN4" s="9"/>
      <c r="RIO4" s="9"/>
      <c r="RIP4" s="9"/>
      <c r="RIQ4" s="9"/>
      <c r="RIR4" s="9"/>
      <c r="RIS4" s="9"/>
      <c r="RIT4" s="9"/>
      <c r="RIU4" s="9"/>
      <c r="RIV4" s="9"/>
      <c r="RIW4" s="9"/>
      <c r="RIX4" s="9"/>
      <c r="RIY4" s="9"/>
      <c r="RIZ4" s="9"/>
      <c r="RJA4" s="9"/>
      <c r="RJB4" s="9"/>
      <c r="RJC4" s="9"/>
      <c r="RJD4" s="9"/>
      <c r="RJE4" s="9"/>
      <c r="RJF4" s="9"/>
      <c r="RJG4" s="9"/>
      <c r="RJH4" s="9"/>
      <c r="RJI4" s="9"/>
      <c r="RJJ4" s="9"/>
      <c r="RJK4" s="9"/>
      <c r="RJL4" s="9"/>
      <c r="RJM4" s="9"/>
      <c r="RJN4" s="9"/>
      <c r="RJO4" s="9"/>
      <c r="RJP4" s="9"/>
      <c r="RJQ4" s="9"/>
      <c r="RJR4" s="9"/>
      <c r="RJS4" s="9"/>
      <c r="RJT4" s="9"/>
      <c r="RJU4" s="9"/>
      <c r="RJV4" s="9"/>
      <c r="RJW4" s="9"/>
      <c r="RJX4" s="9"/>
      <c r="RJY4" s="9"/>
      <c r="RJZ4" s="9"/>
      <c r="RKA4" s="9"/>
      <c r="RKB4" s="9"/>
      <c r="RKC4" s="9"/>
      <c r="RKD4" s="9"/>
      <c r="RKE4" s="9"/>
      <c r="RKF4" s="9"/>
      <c r="RKG4" s="9"/>
      <c r="RKH4" s="9"/>
      <c r="RKI4" s="9"/>
      <c r="RKJ4" s="9"/>
      <c r="RKK4" s="9"/>
      <c r="RKL4" s="9"/>
      <c r="RKM4" s="9"/>
      <c r="RKN4" s="9"/>
      <c r="RKO4" s="9"/>
      <c r="RKP4" s="9"/>
      <c r="RKQ4" s="9"/>
      <c r="RKR4" s="9"/>
      <c r="RKS4" s="9"/>
      <c r="RKT4" s="9"/>
      <c r="RKU4" s="9"/>
      <c r="RKV4" s="9"/>
      <c r="RKW4" s="9"/>
      <c r="RKX4" s="9"/>
      <c r="RKY4" s="9"/>
      <c r="RKZ4" s="9"/>
      <c r="RLA4" s="9"/>
      <c r="RLB4" s="9"/>
      <c r="RLC4" s="9"/>
      <c r="RLD4" s="9"/>
      <c r="RLE4" s="9"/>
      <c r="RLF4" s="9"/>
      <c r="RLG4" s="9"/>
      <c r="RLH4" s="9"/>
      <c r="RLI4" s="9"/>
      <c r="RLJ4" s="9"/>
      <c r="RLK4" s="9"/>
      <c r="RLL4" s="9"/>
      <c r="RLM4" s="9"/>
      <c r="RLN4" s="9"/>
      <c r="RLO4" s="9"/>
      <c r="RLP4" s="9"/>
      <c r="RLQ4" s="9"/>
      <c r="RLR4" s="9"/>
      <c r="RLS4" s="9"/>
      <c r="RLT4" s="9"/>
      <c r="RLU4" s="9"/>
      <c r="RLV4" s="9"/>
      <c r="RLW4" s="9"/>
      <c r="RLX4" s="9"/>
      <c r="RLY4" s="9"/>
      <c r="RLZ4" s="9"/>
      <c r="RMA4" s="9"/>
      <c r="RMB4" s="9"/>
      <c r="RMC4" s="9"/>
      <c r="RMD4" s="9"/>
      <c r="RME4" s="9"/>
      <c r="RMF4" s="9"/>
      <c r="RMG4" s="9"/>
      <c r="RMH4" s="9"/>
      <c r="RMI4" s="9"/>
      <c r="RMJ4" s="9"/>
      <c r="RMK4" s="9"/>
      <c r="RML4" s="9"/>
      <c r="RMM4" s="9"/>
      <c r="RMN4" s="9"/>
      <c r="RMO4" s="9"/>
      <c r="RMP4" s="9"/>
      <c r="RMQ4" s="9"/>
      <c r="RMR4" s="9"/>
      <c r="RMS4" s="9"/>
      <c r="RMT4" s="9"/>
      <c r="RMU4" s="9"/>
      <c r="RMV4" s="9"/>
      <c r="RMW4" s="9"/>
      <c r="RMX4" s="9"/>
      <c r="RMY4" s="9"/>
      <c r="RMZ4" s="9"/>
      <c r="RNA4" s="9"/>
      <c r="RNB4" s="9"/>
      <c r="RNC4" s="9"/>
      <c r="RND4" s="9"/>
      <c r="RNE4" s="9"/>
      <c r="RNF4" s="9"/>
      <c r="RNG4" s="9"/>
      <c r="RNH4" s="9"/>
      <c r="RNI4" s="9"/>
      <c r="RNJ4" s="9"/>
      <c r="RNK4" s="9"/>
      <c r="RNL4" s="9"/>
      <c r="RNM4" s="9"/>
      <c r="RNN4" s="9"/>
      <c r="RNO4" s="9"/>
      <c r="RNP4" s="9"/>
      <c r="RNQ4" s="9"/>
      <c r="RNR4" s="9"/>
      <c r="RNS4" s="9"/>
      <c r="RNT4" s="9"/>
      <c r="RNU4" s="9"/>
      <c r="RNV4" s="9"/>
      <c r="RNW4" s="9"/>
      <c r="RNX4" s="9"/>
      <c r="RNY4" s="9"/>
      <c r="RNZ4" s="9"/>
      <c r="ROA4" s="9"/>
      <c r="ROB4" s="9"/>
      <c r="ROC4" s="9"/>
      <c r="ROD4" s="9"/>
      <c r="ROE4" s="9"/>
      <c r="ROF4" s="9"/>
      <c r="ROG4" s="9"/>
      <c r="ROH4" s="9"/>
      <c r="ROI4" s="9"/>
      <c r="ROJ4" s="9"/>
      <c r="ROK4" s="9"/>
      <c r="ROL4" s="9"/>
      <c r="ROM4" s="9"/>
      <c r="RON4" s="9"/>
      <c r="ROO4" s="9"/>
      <c r="ROP4" s="9"/>
      <c r="ROQ4" s="9"/>
      <c r="ROR4" s="9"/>
      <c r="ROS4" s="9"/>
      <c r="ROT4" s="9"/>
      <c r="ROU4" s="9"/>
      <c r="ROV4" s="9"/>
      <c r="ROW4" s="9"/>
      <c r="ROX4" s="9"/>
      <c r="ROY4" s="9"/>
      <c r="ROZ4" s="9"/>
      <c r="RPA4" s="9"/>
      <c r="RPB4" s="9"/>
      <c r="RPC4" s="9"/>
      <c r="RPD4" s="9"/>
      <c r="RPE4" s="9"/>
      <c r="RPF4" s="9"/>
      <c r="RPG4" s="9"/>
      <c r="RPH4" s="9"/>
      <c r="RPI4" s="9"/>
      <c r="RPJ4" s="9"/>
      <c r="RPK4" s="9"/>
      <c r="RPL4" s="9"/>
      <c r="RPM4" s="9"/>
      <c r="RPN4" s="9"/>
      <c r="RPO4" s="9"/>
      <c r="RPP4" s="9"/>
      <c r="RPQ4" s="9"/>
      <c r="RPR4" s="9"/>
      <c r="RPS4" s="9"/>
      <c r="RPT4" s="9"/>
      <c r="RPU4" s="9"/>
      <c r="RPV4" s="9"/>
      <c r="RPW4" s="9"/>
      <c r="RPX4" s="9"/>
      <c r="RPY4" s="9"/>
      <c r="RPZ4" s="9"/>
      <c r="RQA4" s="9"/>
      <c r="RQB4" s="9"/>
      <c r="RQC4" s="9"/>
      <c r="RQD4" s="9"/>
      <c r="RQE4" s="9"/>
      <c r="RQF4" s="9"/>
      <c r="RQG4" s="9"/>
      <c r="RQH4" s="9"/>
      <c r="RQI4" s="9"/>
      <c r="RQJ4" s="9"/>
      <c r="RQK4" s="9"/>
      <c r="RQL4" s="9"/>
      <c r="RQM4" s="9"/>
      <c r="RQN4" s="9"/>
      <c r="RQO4" s="9"/>
      <c r="RQP4" s="9"/>
      <c r="RQQ4" s="9"/>
      <c r="RQR4" s="9"/>
      <c r="RQS4" s="9"/>
      <c r="RQT4" s="9"/>
      <c r="RQU4" s="9"/>
      <c r="RQV4" s="9"/>
      <c r="RQW4" s="9"/>
      <c r="RQX4" s="9"/>
      <c r="RQY4" s="9"/>
      <c r="RQZ4" s="9"/>
      <c r="RRA4" s="9"/>
      <c r="RRB4" s="9"/>
      <c r="RRC4" s="9"/>
      <c r="RRD4" s="9"/>
      <c r="RRE4" s="9"/>
      <c r="RRF4" s="9"/>
      <c r="RRG4" s="9"/>
      <c r="RRH4" s="9"/>
      <c r="RRI4" s="9"/>
      <c r="RRJ4" s="9"/>
      <c r="RRK4" s="9"/>
      <c r="RRL4" s="9"/>
      <c r="RRM4" s="9"/>
      <c r="RRN4" s="9"/>
      <c r="RRO4" s="9"/>
      <c r="RRP4" s="9"/>
      <c r="RRQ4" s="9"/>
      <c r="RRR4" s="9"/>
      <c r="RRS4" s="9"/>
      <c r="RRT4" s="9"/>
      <c r="RRU4" s="9"/>
      <c r="RRV4" s="9"/>
      <c r="RRW4" s="9"/>
      <c r="RRX4" s="9"/>
      <c r="RRY4" s="9"/>
      <c r="RRZ4" s="9"/>
      <c r="RSA4" s="9"/>
      <c r="RSB4" s="9"/>
      <c r="RSC4" s="9"/>
      <c r="RSD4" s="9"/>
      <c r="RSE4" s="9"/>
      <c r="RSF4" s="9"/>
      <c r="RSG4" s="9"/>
      <c r="RSH4" s="9"/>
      <c r="RSI4" s="9"/>
      <c r="RSJ4" s="9"/>
      <c r="RSK4" s="9"/>
      <c r="RSL4" s="9"/>
      <c r="RSM4" s="9"/>
      <c r="RSN4" s="9"/>
      <c r="RSO4" s="9"/>
      <c r="RSP4" s="9"/>
      <c r="RSQ4" s="9"/>
      <c r="RSR4" s="9"/>
      <c r="RSS4" s="9"/>
      <c r="RST4" s="9"/>
      <c r="RSU4" s="9"/>
      <c r="RSV4" s="9"/>
      <c r="RSW4" s="9"/>
      <c r="RSX4" s="9"/>
      <c r="RSY4" s="9"/>
      <c r="RSZ4" s="9"/>
      <c r="RTA4" s="9"/>
      <c r="RTB4" s="9"/>
      <c r="RTC4" s="9"/>
      <c r="RTD4" s="9"/>
      <c r="RTE4" s="9"/>
      <c r="RTF4" s="9"/>
      <c r="RTG4" s="9"/>
      <c r="RTH4" s="9"/>
      <c r="RTI4" s="9"/>
      <c r="RTJ4" s="9"/>
      <c r="RTK4" s="9"/>
      <c r="RTL4" s="9"/>
      <c r="RTM4" s="9"/>
      <c r="RTN4" s="9"/>
      <c r="RTO4" s="9"/>
      <c r="RTP4" s="9"/>
      <c r="RTQ4" s="9"/>
      <c r="RTR4" s="9"/>
      <c r="RTS4" s="9"/>
      <c r="RTT4" s="9"/>
      <c r="RTU4" s="9"/>
      <c r="RTV4" s="9"/>
      <c r="RTW4" s="9"/>
      <c r="RTX4" s="9"/>
      <c r="RTY4" s="9"/>
      <c r="RTZ4" s="9"/>
      <c r="RUA4" s="9"/>
      <c r="RUB4" s="9"/>
      <c r="RUC4" s="9"/>
      <c r="RUD4" s="9"/>
      <c r="RUE4" s="9"/>
      <c r="RUF4" s="9"/>
      <c r="RUG4" s="9"/>
      <c r="RUH4" s="9"/>
      <c r="RUI4" s="9"/>
      <c r="RUJ4" s="9"/>
      <c r="RUK4" s="9"/>
      <c r="RUL4" s="9"/>
      <c r="RUM4" s="9"/>
      <c r="RUN4" s="9"/>
      <c r="RUO4" s="9"/>
      <c r="RUP4" s="9"/>
      <c r="RUQ4" s="9"/>
      <c r="RUR4" s="9"/>
      <c r="RUS4" s="9"/>
      <c r="RUT4" s="9"/>
      <c r="RUU4" s="9"/>
      <c r="RUV4" s="9"/>
      <c r="RUW4" s="9"/>
      <c r="RUX4" s="9"/>
      <c r="RUY4" s="9"/>
      <c r="RUZ4" s="9"/>
      <c r="RVA4" s="9"/>
      <c r="RVB4" s="9"/>
      <c r="RVC4" s="9"/>
      <c r="RVD4" s="9"/>
      <c r="RVE4" s="9"/>
      <c r="RVF4" s="9"/>
      <c r="RVG4" s="9"/>
      <c r="RVH4" s="9"/>
      <c r="RVI4" s="9"/>
      <c r="RVJ4" s="9"/>
      <c r="RVK4" s="9"/>
      <c r="RVL4" s="9"/>
      <c r="RVM4" s="9"/>
      <c r="RVN4" s="9"/>
      <c r="RVO4" s="9"/>
      <c r="RVP4" s="9"/>
      <c r="RVQ4" s="9"/>
      <c r="RVR4" s="9"/>
      <c r="RVS4" s="9"/>
      <c r="RVT4" s="9"/>
      <c r="RVU4" s="9"/>
      <c r="RVV4" s="9"/>
      <c r="RVW4" s="9"/>
      <c r="RVX4" s="9"/>
      <c r="RVY4" s="9"/>
      <c r="RVZ4" s="9"/>
      <c r="RWA4" s="9"/>
      <c r="RWB4" s="9"/>
      <c r="RWC4" s="9"/>
      <c r="RWD4" s="9"/>
      <c r="RWE4" s="9"/>
      <c r="RWF4" s="9"/>
      <c r="RWG4" s="9"/>
      <c r="RWH4" s="9"/>
      <c r="RWI4" s="9"/>
      <c r="RWJ4" s="9"/>
      <c r="RWK4" s="9"/>
      <c r="RWL4" s="9"/>
      <c r="RWM4" s="9"/>
      <c r="RWN4" s="9"/>
      <c r="RWO4" s="9"/>
      <c r="RWP4" s="9"/>
      <c r="RWQ4" s="9"/>
      <c r="RWR4" s="9"/>
      <c r="RWS4" s="9"/>
      <c r="RWT4" s="9"/>
      <c r="RWU4" s="9"/>
      <c r="RWV4" s="9"/>
      <c r="RWW4" s="9"/>
      <c r="RWX4" s="9"/>
      <c r="RWY4" s="9"/>
      <c r="RWZ4" s="9"/>
      <c r="RXA4" s="9"/>
      <c r="RXB4" s="9"/>
      <c r="RXC4" s="9"/>
      <c r="RXD4" s="9"/>
      <c r="RXE4" s="9"/>
      <c r="RXF4" s="9"/>
      <c r="RXG4" s="9"/>
      <c r="RXH4" s="9"/>
      <c r="RXI4" s="9"/>
      <c r="RXJ4" s="9"/>
      <c r="RXK4" s="9"/>
      <c r="RXL4" s="9"/>
      <c r="RXM4" s="9"/>
      <c r="RXN4" s="9"/>
      <c r="RXO4" s="9"/>
      <c r="RXP4" s="9"/>
      <c r="RXQ4" s="9"/>
      <c r="RXR4" s="9"/>
      <c r="RXS4" s="9"/>
      <c r="RXT4" s="9"/>
      <c r="RXU4" s="9"/>
      <c r="RXV4" s="9"/>
      <c r="RXW4" s="9"/>
      <c r="RXX4" s="9"/>
      <c r="RXY4" s="9"/>
      <c r="RXZ4" s="9"/>
      <c r="RYA4" s="9"/>
      <c r="RYB4" s="9"/>
      <c r="RYC4" s="9"/>
      <c r="RYD4" s="9"/>
      <c r="RYE4" s="9"/>
      <c r="RYF4" s="9"/>
      <c r="RYG4" s="9"/>
      <c r="RYH4" s="9"/>
      <c r="RYI4" s="9"/>
      <c r="RYJ4" s="9"/>
      <c r="RYK4" s="9"/>
      <c r="RYL4" s="9"/>
      <c r="RYM4" s="9"/>
      <c r="RYN4" s="9"/>
      <c r="RYO4" s="9"/>
      <c r="RYP4" s="9"/>
      <c r="RYQ4" s="9"/>
      <c r="RYR4" s="9"/>
      <c r="RYS4" s="9"/>
      <c r="RYT4" s="9"/>
      <c r="RYU4" s="9"/>
      <c r="RYV4" s="9"/>
      <c r="RYW4" s="9"/>
      <c r="RYX4" s="9"/>
      <c r="RYY4" s="9"/>
      <c r="RYZ4" s="9"/>
      <c r="RZA4" s="9"/>
      <c r="RZB4" s="9"/>
      <c r="RZC4" s="9"/>
      <c r="RZD4" s="9"/>
      <c r="RZE4" s="9"/>
      <c r="RZF4" s="9"/>
      <c r="RZG4" s="9"/>
      <c r="RZH4" s="9"/>
      <c r="RZI4" s="9"/>
      <c r="RZJ4" s="9"/>
      <c r="RZK4" s="9"/>
      <c r="RZL4" s="9"/>
      <c r="RZM4" s="9"/>
      <c r="RZN4" s="9"/>
      <c r="RZO4" s="9"/>
      <c r="RZP4" s="9"/>
      <c r="RZQ4" s="9"/>
      <c r="RZR4" s="9"/>
      <c r="RZS4" s="9"/>
      <c r="RZT4" s="9"/>
      <c r="RZU4" s="9"/>
      <c r="RZV4" s="9"/>
      <c r="RZW4" s="9"/>
      <c r="RZX4" s="9"/>
      <c r="RZY4" s="9"/>
      <c r="RZZ4" s="9"/>
      <c r="SAA4" s="9"/>
      <c r="SAB4" s="9"/>
      <c r="SAC4" s="9"/>
      <c r="SAD4" s="9"/>
      <c r="SAE4" s="9"/>
      <c r="SAF4" s="9"/>
      <c r="SAG4" s="9"/>
      <c r="SAH4" s="9"/>
      <c r="SAI4" s="9"/>
      <c r="SAJ4" s="9"/>
      <c r="SAK4" s="9"/>
      <c r="SAL4" s="9"/>
      <c r="SAM4" s="9"/>
      <c r="SAN4" s="9"/>
      <c r="SAO4" s="9"/>
      <c r="SAP4" s="9"/>
      <c r="SAQ4" s="9"/>
      <c r="SAR4" s="9"/>
      <c r="SAS4" s="9"/>
      <c r="SAT4" s="9"/>
      <c r="SAU4" s="9"/>
      <c r="SAV4" s="9"/>
      <c r="SAW4" s="9"/>
      <c r="SAX4" s="9"/>
      <c r="SAY4" s="9"/>
      <c r="SAZ4" s="9"/>
      <c r="SBA4" s="9"/>
      <c r="SBB4" s="9"/>
      <c r="SBC4" s="9"/>
      <c r="SBD4" s="9"/>
      <c r="SBE4" s="9"/>
      <c r="SBF4" s="9"/>
      <c r="SBG4" s="9"/>
      <c r="SBH4" s="9"/>
      <c r="SBI4" s="9"/>
      <c r="SBJ4" s="9"/>
      <c r="SBK4" s="9"/>
      <c r="SBL4" s="9"/>
      <c r="SBM4" s="9"/>
      <c r="SBN4" s="9"/>
      <c r="SBO4" s="9"/>
      <c r="SBP4" s="9"/>
      <c r="SBQ4" s="9"/>
      <c r="SBR4" s="9"/>
      <c r="SBS4" s="9"/>
      <c r="SBT4" s="9"/>
      <c r="SBU4" s="9"/>
      <c r="SBV4" s="9"/>
      <c r="SBW4" s="9"/>
      <c r="SBX4" s="9"/>
      <c r="SBY4" s="9"/>
      <c r="SBZ4" s="9"/>
      <c r="SCA4" s="9"/>
      <c r="SCB4" s="9"/>
      <c r="SCC4" s="9"/>
      <c r="SCD4" s="9"/>
      <c r="SCE4" s="9"/>
      <c r="SCF4" s="9"/>
      <c r="SCG4" s="9"/>
      <c r="SCH4" s="9"/>
      <c r="SCI4" s="9"/>
      <c r="SCJ4" s="9"/>
      <c r="SCK4" s="9"/>
      <c r="SCL4" s="9"/>
      <c r="SCM4" s="9"/>
      <c r="SCN4" s="9"/>
      <c r="SCO4" s="9"/>
      <c r="SCP4" s="9"/>
      <c r="SCQ4" s="9"/>
      <c r="SCR4" s="9"/>
      <c r="SCS4" s="9"/>
      <c r="SCT4" s="9"/>
      <c r="SCU4" s="9"/>
      <c r="SCV4" s="9"/>
      <c r="SCW4" s="9"/>
      <c r="SCX4" s="9"/>
      <c r="SCY4" s="9"/>
      <c r="SCZ4" s="9"/>
      <c r="SDA4" s="9"/>
      <c r="SDB4" s="9"/>
      <c r="SDC4" s="9"/>
      <c r="SDD4" s="9"/>
      <c r="SDE4" s="9"/>
      <c r="SDF4" s="9"/>
      <c r="SDG4" s="9"/>
      <c r="SDH4" s="9"/>
      <c r="SDI4" s="9"/>
      <c r="SDJ4" s="9"/>
      <c r="SDK4" s="9"/>
      <c r="SDL4" s="9"/>
      <c r="SDM4" s="9"/>
      <c r="SDN4" s="9"/>
      <c r="SDO4" s="9"/>
      <c r="SDP4" s="9"/>
      <c r="SDQ4" s="9"/>
      <c r="SDR4" s="9"/>
      <c r="SDS4" s="9"/>
      <c r="SDT4" s="9"/>
      <c r="SDU4" s="9"/>
      <c r="SDV4" s="9"/>
      <c r="SDW4" s="9"/>
      <c r="SDX4" s="9"/>
      <c r="SDY4" s="9"/>
      <c r="SDZ4" s="9"/>
      <c r="SEA4" s="9"/>
      <c r="SEB4" s="9"/>
      <c r="SEC4" s="9"/>
      <c r="SED4" s="9"/>
      <c r="SEE4" s="9"/>
      <c r="SEF4" s="9"/>
      <c r="SEG4" s="9"/>
      <c r="SEH4" s="9"/>
      <c r="SEI4" s="9"/>
      <c r="SEJ4" s="9"/>
      <c r="SEK4" s="9"/>
      <c r="SEL4" s="9"/>
      <c r="SEM4" s="9"/>
      <c r="SEN4" s="9"/>
      <c r="SEO4" s="9"/>
      <c r="SEP4" s="9"/>
      <c r="SEQ4" s="9"/>
      <c r="SER4" s="9"/>
      <c r="SES4" s="9"/>
      <c r="SET4" s="9"/>
      <c r="SEU4" s="9"/>
      <c r="SEV4" s="9"/>
      <c r="SEW4" s="9"/>
      <c r="SEX4" s="9"/>
      <c r="SEY4" s="9"/>
      <c r="SEZ4" s="9"/>
      <c r="SFA4" s="9"/>
      <c r="SFB4" s="9"/>
      <c r="SFC4" s="9"/>
      <c r="SFD4" s="9"/>
      <c r="SFE4" s="9"/>
      <c r="SFF4" s="9"/>
      <c r="SFG4" s="9"/>
      <c r="SFH4" s="9"/>
      <c r="SFI4" s="9"/>
      <c r="SFJ4" s="9"/>
      <c r="SFK4" s="9"/>
      <c r="SFL4" s="9"/>
      <c r="SFM4" s="9"/>
      <c r="SFN4" s="9"/>
      <c r="SFO4" s="9"/>
      <c r="SFP4" s="9"/>
      <c r="SFQ4" s="9"/>
      <c r="SFR4" s="9"/>
      <c r="SFS4" s="9"/>
      <c r="SFT4" s="9"/>
      <c r="SFU4" s="9"/>
      <c r="SFV4" s="9"/>
      <c r="SFW4" s="9"/>
      <c r="SFX4" s="9"/>
      <c r="SFY4" s="9"/>
      <c r="SFZ4" s="9"/>
      <c r="SGA4" s="9"/>
      <c r="SGB4" s="9"/>
      <c r="SGC4" s="9"/>
      <c r="SGD4" s="9"/>
      <c r="SGE4" s="9"/>
      <c r="SGF4" s="9"/>
      <c r="SGG4" s="9"/>
      <c r="SGH4" s="9"/>
      <c r="SGI4" s="9"/>
      <c r="SGJ4" s="9"/>
      <c r="SGK4" s="9"/>
      <c r="SGL4" s="9"/>
      <c r="SGM4" s="9"/>
      <c r="SGN4" s="9"/>
      <c r="SGO4" s="9"/>
      <c r="SGP4" s="9"/>
      <c r="SGQ4" s="9"/>
      <c r="SGR4" s="9"/>
      <c r="SGS4" s="9"/>
      <c r="SGT4" s="9"/>
      <c r="SGU4" s="9"/>
      <c r="SGV4" s="9"/>
      <c r="SGW4" s="9"/>
      <c r="SGX4" s="9"/>
      <c r="SGY4" s="9"/>
      <c r="SGZ4" s="9"/>
      <c r="SHA4" s="9"/>
      <c r="SHB4" s="9"/>
      <c r="SHC4" s="9"/>
      <c r="SHD4" s="9"/>
      <c r="SHE4" s="9"/>
      <c r="SHF4" s="9"/>
      <c r="SHG4" s="9"/>
      <c r="SHH4" s="9"/>
      <c r="SHI4" s="9"/>
      <c r="SHJ4" s="9"/>
      <c r="SHK4" s="9"/>
      <c r="SHL4" s="9"/>
      <c r="SHM4" s="9"/>
      <c r="SHN4" s="9"/>
      <c r="SHO4" s="9"/>
      <c r="SHP4" s="9"/>
      <c r="SHQ4" s="9"/>
      <c r="SHR4" s="9"/>
      <c r="SHS4" s="9"/>
      <c r="SHT4" s="9"/>
      <c r="SHU4" s="9"/>
      <c r="SHV4" s="9"/>
      <c r="SHW4" s="9"/>
      <c r="SHX4" s="9"/>
      <c r="SHY4" s="9"/>
      <c r="SHZ4" s="9"/>
      <c r="SIA4" s="9"/>
      <c r="SIB4" s="9"/>
      <c r="SIC4" s="9"/>
      <c r="SID4" s="9"/>
      <c r="SIE4" s="9"/>
      <c r="SIF4" s="9"/>
      <c r="SIG4" s="9"/>
      <c r="SIH4" s="9"/>
      <c r="SII4" s="9"/>
      <c r="SIJ4" s="9"/>
      <c r="SIK4" s="9"/>
      <c r="SIL4" s="9"/>
      <c r="SIM4" s="9"/>
      <c r="SIN4" s="9"/>
      <c r="SIO4" s="9"/>
      <c r="SIP4" s="9"/>
      <c r="SIQ4" s="9"/>
      <c r="SIR4" s="9"/>
      <c r="SIS4" s="9"/>
      <c r="SIT4" s="9"/>
      <c r="SIU4" s="9"/>
      <c r="SIV4" s="9"/>
      <c r="SIW4" s="9"/>
      <c r="SIX4" s="9"/>
      <c r="SIY4" s="9"/>
      <c r="SIZ4" s="9"/>
      <c r="SJA4" s="9"/>
      <c r="SJB4" s="9"/>
      <c r="SJC4" s="9"/>
      <c r="SJD4" s="9"/>
      <c r="SJE4" s="9"/>
      <c r="SJF4" s="9"/>
      <c r="SJG4" s="9"/>
      <c r="SJH4" s="9"/>
      <c r="SJI4" s="9"/>
      <c r="SJJ4" s="9"/>
      <c r="SJK4" s="9"/>
      <c r="SJL4" s="9"/>
      <c r="SJM4" s="9"/>
      <c r="SJN4" s="9"/>
      <c r="SJO4" s="9"/>
      <c r="SJP4" s="9"/>
      <c r="SJQ4" s="9"/>
      <c r="SJR4" s="9"/>
      <c r="SJS4" s="9"/>
      <c r="SJT4" s="9"/>
      <c r="SJU4" s="9"/>
      <c r="SJV4" s="9"/>
      <c r="SJW4" s="9"/>
      <c r="SJX4" s="9"/>
      <c r="SJY4" s="9"/>
      <c r="SJZ4" s="9"/>
      <c r="SKA4" s="9"/>
      <c r="SKB4" s="9"/>
      <c r="SKC4" s="9"/>
      <c r="SKD4" s="9"/>
      <c r="SKE4" s="9"/>
      <c r="SKF4" s="9"/>
      <c r="SKG4" s="9"/>
      <c r="SKH4" s="9"/>
      <c r="SKI4" s="9"/>
      <c r="SKJ4" s="9"/>
      <c r="SKK4" s="9"/>
      <c r="SKL4" s="9"/>
      <c r="SKM4" s="9"/>
      <c r="SKN4" s="9"/>
      <c r="SKO4" s="9"/>
      <c r="SKP4" s="9"/>
      <c r="SKQ4" s="9"/>
      <c r="SKR4" s="9"/>
      <c r="SKS4" s="9"/>
      <c r="SKT4" s="9"/>
      <c r="SKU4" s="9"/>
      <c r="SKV4" s="9"/>
      <c r="SKW4" s="9"/>
      <c r="SKX4" s="9"/>
      <c r="SKY4" s="9"/>
      <c r="SKZ4" s="9"/>
      <c r="SLA4" s="9"/>
      <c r="SLB4" s="9"/>
      <c r="SLC4" s="9"/>
      <c r="SLD4" s="9"/>
      <c r="SLE4" s="9"/>
      <c r="SLF4" s="9"/>
      <c r="SLG4" s="9"/>
      <c r="SLH4" s="9"/>
      <c r="SLI4" s="9"/>
      <c r="SLJ4" s="9"/>
      <c r="SLK4" s="9"/>
      <c r="SLL4" s="9"/>
      <c r="SLM4" s="9"/>
      <c r="SLN4" s="9"/>
      <c r="SLO4" s="9"/>
      <c r="SLP4" s="9"/>
      <c r="SLQ4" s="9"/>
      <c r="SLR4" s="9"/>
      <c r="SLS4" s="9"/>
      <c r="SLT4" s="9"/>
      <c r="SLU4" s="9"/>
      <c r="SLV4" s="9"/>
      <c r="SLW4" s="9"/>
      <c r="SLX4" s="9"/>
      <c r="SLY4" s="9"/>
      <c r="SLZ4" s="9"/>
      <c r="SMA4" s="9"/>
      <c r="SMB4" s="9"/>
      <c r="SMC4" s="9"/>
      <c r="SMD4" s="9"/>
      <c r="SME4" s="9"/>
      <c r="SMF4" s="9"/>
      <c r="SMG4" s="9"/>
      <c r="SMH4" s="9"/>
      <c r="SMI4" s="9"/>
      <c r="SMJ4" s="9"/>
      <c r="SMK4" s="9"/>
      <c r="SML4" s="9"/>
      <c r="SMM4" s="9"/>
      <c r="SMN4" s="9"/>
      <c r="SMO4" s="9"/>
      <c r="SMP4" s="9"/>
      <c r="SMQ4" s="9"/>
      <c r="SMR4" s="9"/>
      <c r="SMS4" s="9"/>
      <c r="SMT4" s="9"/>
      <c r="SMU4" s="9"/>
      <c r="SMV4" s="9"/>
      <c r="SMW4" s="9"/>
      <c r="SMX4" s="9"/>
      <c r="SMY4" s="9"/>
      <c r="SMZ4" s="9"/>
      <c r="SNA4" s="9"/>
      <c r="SNB4" s="9"/>
      <c r="SNC4" s="9"/>
      <c r="SND4" s="9"/>
      <c r="SNE4" s="9"/>
      <c r="SNF4" s="9"/>
      <c r="SNG4" s="9"/>
      <c r="SNH4" s="9"/>
      <c r="SNI4" s="9"/>
      <c r="SNJ4" s="9"/>
      <c r="SNK4" s="9"/>
      <c r="SNL4" s="9"/>
      <c r="SNM4" s="9"/>
      <c r="SNN4" s="9"/>
      <c r="SNO4" s="9"/>
      <c r="SNP4" s="9"/>
      <c r="SNQ4" s="9"/>
      <c r="SNR4" s="9"/>
      <c r="SNS4" s="9"/>
      <c r="SNT4" s="9"/>
      <c r="SNU4" s="9"/>
      <c r="SNV4" s="9"/>
      <c r="SNW4" s="9"/>
      <c r="SNX4" s="9"/>
      <c r="SNY4" s="9"/>
      <c r="SNZ4" s="9"/>
      <c r="SOA4" s="9"/>
      <c r="SOB4" s="9"/>
      <c r="SOC4" s="9"/>
      <c r="SOD4" s="9"/>
      <c r="SOE4" s="9"/>
      <c r="SOF4" s="9"/>
      <c r="SOG4" s="9"/>
      <c r="SOH4" s="9"/>
      <c r="SOI4" s="9"/>
      <c r="SOJ4" s="9"/>
      <c r="SOK4" s="9"/>
      <c r="SOL4" s="9"/>
      <c r="SOM4" s="9"/>
      <c r="SON4" s="9"/>
      <c r="SOO4" s="9"/>
      <c r="SOP4" s="9"/>
      <c r="SOQ4" s="9"/>
      <c r="SOR4" s="9"/>
      <c r="SOS4" s="9"/>
      <c r="SOT4" s="9"/>
      <c r="SOU4" s="9"/>
      <c r="SOV4" s="9"/>
      <c r="SOW4" s="9"/>
      <c r="SOX4" s="9"/>
      <c r="SOY4" s="9"/>
      <c r="SOZ4" s="9"/>
      <c r="SPA4" s="9"/>
      <c r="SPB4" s="9"/>
      <c r="SPC4" s="9"/>
      <c r="SPD4" s="9"/>
      <c r="SPE4" s="9"/>
      <c r="SPF4" s="9"/>
      <c r="SPG4" s="9"/>
      <c r="SPH4" s="9"/>
      <c r="SPI4" s="9"/>
      <c r="SPJ4" s="9"/>
      <c r="SPK4" s="9"/>
      <c r="SPL4" s="9"/>
      <c r="SPM4" s="9"/>
      <c r="SPN4" s="9"/>
      <c r="SPO4" s="9"/>
      <c r="SPP4" s="9"/>
      <c r="SPQ4" s="9"/>
      <c r="SPR4" s="9"/>
      <c r="SPS4" s="9"/>
      <c r="SPT4" s="9"/>
      <c r="SPU4" s="9"/>
      <c r="SPV4" s="9"/>
      <c r="SPW4" s="9"/>
      <c r="SPX4" s="9"/>
      <c r="SPY4" s="9"/>
      <c r="SPZ4" s="9"/>
      <c r="SQA4" s="9"/>
      <c r="SQB4" s="9"/>
      <c r="SQC4" s="9"/>
      <c r="SQD4" s="9"/>
      <c r="SQE4" s="9"/>
      <c r="SQF4" s="9"/>
      <c r="SQG4" s="9"/>
      <c r="SQH4" s="9"/>
      <c r="SQI4" s="9"/>
      <c r="SQJ4" s="9"/>
      <c r="SQK4" s="9"/>
      <c r="SQL4" s="9"/>
      <c r="SQM4" s="9"/>
      <c r="SQN4" s="9"/>
      <c r="SQO4" s="9"/>
      <c r="SQP4" s="9"/>
      <c r="SQQ4" s="9"/>
      <c r="SQR4" s="9"/>
      <c r="SQS4" s="9"/>
      <c r="SQT4" s="9"/>
      <c r="SQU4" s="9"/>
      <c r="SQV4" s="9"/>
      <c r="SQW4" s="9"/>
      <c r="SQX4" s="9"/>
      <c r="SQY4" s="9"/>
      <c r="SQZ4" s="9"/>
      <c r="SRA4" s="9"/>
      <c r="SRB4" s="9"/>
      <c r="SRC4" s="9"/>
      <c r="SRD4" s="9"/>
      <c r="SRE4" s="9"/>
      <c r="SRF4" s="9"/>
      <c r="SRG4" s="9"/>
      <c r="SRH4" s="9"/>
      <c r="SRI4" s="9"/>
      <c r="SRJ4" s="9"/>
      <c r="SRK4" s="9"/>
      <c r="SRL4" s="9"/>
      <c r="SRM4" s="9"/>
      <c r="SRN4" s="9"/>
      <c r="SRO4" s="9"/>
      <c r="SRP4" s="9"/>
      <c r="SRQ4" s="9"/>
      <c r="SRR4" s="9"/>
      <c r="SRS4" s="9"/>
      <c r="SRT4" s="9"/>
      <c r="SRU4" s="9"/>
      <c r="SRV4" s="9"/>
      <c r="SRW4" s="9"/>
      <c r="SRX4" s="9"/>
      <c r="SRY4" s="9"/>
      <c r="SRZ4" s="9"/>
      <c r="SSA4" s="9"/>
      <c r="SSB4" s="9"/>
      <c r="SSC4" s="9"/>
      <c r="SSD4" s="9"/>
      <c r="SSE4" s="9"/>
      <c r="SSF4" s="9"/>
      <c r="SSG4" s="9"/>
      <c r="SSH4" s="9"/>
      <c r="SSI4" s="9"/>
      <c r="SSJ4" s="9"/>
      <c r="SSK4" s="9"/>
      <c r="SSL4" s="9"/>
      <c r="SSM4" s="9"/>
      <c r="SSN4" s="9"/>
      <c r="SSO4" s="9"/>
      <c r="SSP4" s="9"/>
      <c r="SSQ4" s="9"/>
      <c r="SSR4" s="9"/>
      <c r="SSS4" s="9"/>
      <c r="SST4" s="9"/>
      <c r="SSU4" s="9"/>
      <c r="SSV4" s="9"/>
      <c r="SSW4" s="9"/>
      <c r="SSX4" s="9"/>
      <c r="SSY4" s="9"/>
      <c r="SSZ4" s="9"/>
      <c r="STA4" s="9"/>
      <c r="STB4" s="9"/>
      <c r="STC4" s="9"/>
      <c r="STD4" s="9"/>
      <c r="STE4" s="9"/>
      <c r="STF4" s="9"/>
      <c r="STG4" s="9"/>
      <c r="STH4" s="9"/>
      <c r="STI4" s="9"/>
      <c r="STJ4" s="9"/>
      <c r="STK4" s="9"/>
      <c r="STL4" s="9"/>
      <c r="STM4" s="9"/>
      <c r="STN4" s="9"/>
      <c r="STO4" s="9"/>
      <c r="STP4" s="9"/>
      <c r="STQ4" s="9"/>
      <c r="STR4" s="9"/>
      <c r="STS4" s="9"/>
      <c r="STT4" s="9"/>
      <c r="STU4" s="9"/>
      <c r="STV4" s="9"/>
      <c r="STW4" s="9"/>
      <c r="STX4" s="9"/>
      <c r="STY4" s="9"/>
      <c r="STZ4" s="9"/>
      <c r="SUA4" s="9"/>
      <c r="SUB4" s="9"/>
      <c r="SUC4" s="9"/>
      <c r="SUD4" s="9"/>
      <c r="SUE4" s="9"/>
      <c r="SUF4" s="9"/>
      <c r="SUG4" s="9"/>
      <c r="SUH4" s="9"/>
      <c r="SUI4" s="9"/>
      <c r="SUJ4" s="9"/>
      <c r="SUK4" s="9"/>
      <c r="SUL4" s="9"/>
      <c r="SUM4" s="9"/>
      <c r="SUN4" s="9"/>
      <c r="SUO4" s="9"/>
      <c r="SUP4" s="9"/>
      <c r="SUQ4" s="9"/>
      <c r="SUR4" s="9"/>
      <c r="SUS4" s="9"/>
      <c r="SUT4" s="9"/>
      <c r="SUU4" s="9"/>
      <c r="SUV4" s="9"/>
      <c r="SUW4" s="9"/>
      <c r="SUX4" s="9"/>
      <c r="SUY4" s="9"/>
      <c r="SUZ4" s="9"/>
      <c r="SVA4" s="9"/>
      <c r="SVB4" s="9"/>
      <c r="SVC4" s="9"/>
      <c r="SVD4" s="9"/>
      <c r="SVE4" s="9"/>
      <c r="SVF4" s="9"/>
      <c r="SVG4" s="9"/>
      <c r="SVH4" s="9"/>
      <c r="SVI4" s="9"/>
      <c r="SVJ4" s="9"/>
      <c r="SVK4" s="9"/>
      <c r="SVL4" s="9"/>
      <c r="SVM4" s="9"/>
      <c r="SVN4" s="9"/>
      <c r="SVO4" s="9"/>
      <c r="SVP4" s="9"/>
      <c r="SVQ4" s="9"/>
      <c r="SVR4" s="9"/>
      <c r="SVS4" s="9"/>
      <c r="SVT4" s="9"/>
      <c r="SVU4" s="9"/>
      <c r="SVV4" s="9"/>
      <c r="SVW4" s="9"/>
      <c r="SVX4" s="9"/>
      <c r="SVY4" s="9"/>
      <c r="SVZ4" s="9"/>
      <c r="SWA4" s="9"/>
      <c r="SWB4" s="9"/>
      <c r="SWC4" s="9"/>
      <c r="SWD4" s="9"/>
      <c r="SWE4" s="9"/>
      <c r="SWF4" s="9"/>
      <c r="SWG4" s="9"/>
      <c r="SWH4" s="9"/>
      <c r="SWI4" s="9"/>
      <c r="SWJ4" s="9"/>
      <c r="SWK4" s="9"/>
      <c r="SWL4" s="9"/>
      <c r="SWM4" s="9"/>
      <c r="SWN4" s="9"/>
      <c r="SWO4" s="9"/>
      <c r="SWP4" s="9"/>
      <c r="SWQ4" s="9"/>
      <c r="SWR4" s="9"/>
      <c r="SWS4" s="9"/>
      <c r="SWT4" s="9"/>
      <c r="SWU4" s="9"/>
      <c r="SWV4" s="9"/>
      <c r="SWW4" s="9"/>
      <c r="SWX4" s="9"/>
      <c r="SWY4" s="9"/>
      <c r="SWZ4" s="9"/>
      <c r="SXA4" s="9"/>
      <c r="SXB4" s="9"/>
      <c r="SXC4" s="9"/>
      <c r="SXD4" s="9"/>
      <c r="SXE4" s="9"/>
      <c r="SXF4" s="9"/>
      <c r="SXG4" s="9"/>
      <c r="SXH4" s="9"/>
      <c r="SXI4" s="9"/>
      <c r="SXJ4" s="9"/>
      <c r="SXK4" s="9"/>
      <c r="SXL4" s="9"/>
      <c r="SXM4" s="9"/>
      <c r="SXN4" s="9"/>
      <c r="SXO4" s="9"/>
      <c r="SXP4" s="9"/>
      <c r="SXQ4" s="9"/>
      <c r="SXR4" s="9"/>
      <c r="SXS4" s="9"/>
      <c r="SXT4" s="9"/>
      <c r="SXU4" s="9"/>
      <c r="SXV4" s="9"/>
      <c r="SXW4" s="9"/>
      <c r="SXX4" s="9"/>
      <c r="SXY4" s="9"/>
      <c r="SXZ4" s="9"/>
      <c r="SYA4" s="9"/>
      <c r="SYB4" s="9"/>
      <c r="SYC4" s="9"/>
      <c r="SYD4" s="9"/>
      <c r="SYE4" s="9"/>
      <c r="SYF4" s="9"/>
      <c r="SYG4" s="9"/>
      <c r="SYH4" s="9"/>
      <c r="SYI4" s="9"/>
      <c r="SYJ4" s="9"/>
      <c r="SYK4" s="9"/>
      <c r="SYL4" s="9"/>
      <c r="SYM4" s="9"/>
      <c r="SYN4" s="9"/>
      <c r="SYO4" s="9"/>
      <c r="SYP4" s="9"/>
      <c r="SYQ4" s="9"/>
      <c r="SYR4" s="9"/>
      <c r="SYS4" s="9"/>
      <c r="SYT4" s="9"/>
      <c r="SYU4" s="9"/>
      <c r="SYV4" s="9"/>
      <c r="SYW4" s="9"/>
      <c r="SYX4" s="9"/>
      <c r="SYY4" s="9"/>
      <c r="SYZ4" s="9"/>
      <c r="SZA4" s="9"/>
      <c r="SZB4" s="9"/>
      <c r="SZC4" s="9"/>
      <c r="SZD4" s="9"/>
      <c r="SZE4" s="9"/>
      <c r="SZF4" s="9"/>
      <c r="SZG4" s="9"/>
      <c r="SZH4" s="9"/>
      <c r="SZI4" s="9"/>
      <c r="SZJ4" s="9"/>
      <c r="SZK4" s="9"/>
      <c r="SZL4" s="9"/>
      <c r="SZM4" s="9"/>
      <c r="SZN4" s="9"/>
      <c r="SZO4" s="9"/>
      <c r="SZP4" s="9"/>
      <c r="SZQ4" s="9"/>
      <c r="SZR4" s="9"/>
      <c r="SZS4" s="9"/>
      <c r="SZT4" s="9"/>
      <c r="SZU4" s="9"/>
      <c r="SZV4" s="9"/>
      <c r="SZW4" s="9"/>
      <c r="SZX4" s="9"/>
      <c r="SZY4" s="9"/>
      <c r="SZZ4" s="9"/>
      <c r="TAA4" s="9"/>
      <c r="TAB4" s="9"/>
      <c r="TAC4" s="9"/>
      <c r="TAD4" s="9"/>
      <c r="TAE4" s="9"/>
      <c r="TAF4" s="9"/>
      <c r="TAG4" s="9"/>
      <c r="TAH4" s="9"/>
      <c r="TAI4" s="9"/>
      <c r="TAJ4" s="9"/>
      <c r="TAK4" s="9"/>
      <c r="TAL4" s="9"/>
      <c r="TAM4" s="9"/>
      <c r="TAN4" s="9"/>
      <c r="TAO4" s="9"/>
      <c r="TAP4" s="9"/>
      <c r="TAQ4" s="9"/>
      <c r="TAR4" s="9"/>
      <c r="TAS4" s="9"/>
      <c r="TAT4" s="9"/>
      <c r="TAU4" s="9"/>
      <c r="TAV4" s="9"/>
      <c r="TAW4" s="9"/>
      <c r="TAX4" s="9"/>
      <c r="TAY4" s="9"/>
      <c r="TAZ4" s="9"/>
      <c r="TBA4" s="9"/>
      <c r="TBB4" s="9"/>
      <c r="TBC4" s="9"/>
      <c r="TBD4" s="9"/>
      <c r="TBE4" s="9"/>
      <c r="TBF4" s="9"/>
      <c r="TBG4" s="9"/>
      <c r="TBH4" s="9"/>
      <c r="TBI4" s="9"/>
      <c r="TBJ4" s="9"/>
      <c r="TBK4" s="9"/>
      <c r="TBL4" s="9"/>
      <c r="TBM4" s="9"/>
      <c r="TBN4" s="9"/>
      <c r="TBO4" s="9"/>
      <c r="TBP4" s="9"/>
      <c r="TBQ4" s="9"/>
      <c r="TBR4" s="9"/>
      <c r="TBS4" s="9"/>
      <c r="TBT4" s="9"/>
      <c r="TBU4" s="9"/>
      <c r="TBV4" s="9"/>
      <c r="TBW4" s="9"/>
      <c r="TBX4" s="9"/>
      <c r="TBY4" s="9"/>
      <c r="TBZ4" s="9"/>
      <c r="TCA4" s="9"/>
      <c r="TCB4" s="9"/>
      <c r="TCC4" s="9"/>
      <c r="TCD4" s="9"/>
      <c r="TCE4" s="9"/>
      <c r="TCF4" s="9"/>
      <c r="TCG4" s="9"/>
      <c r="TCH4" s="9"/>
      <c r="TCI4" s="9"/>
      <c r="TCJ4" s="9"/>
      <c r="TCK4" s="9"/>
      <c r="TCL4" s="9"/>
      <c r="TCM4" s="9"/>
      <c r="TCN4" s="9"/>
      <c r="TCO4" s="9"/>
      <c r="TCP4" s="9"/>
      <c r="TCQ4" s="9"/>
      <c r="TCR4" s="9"/>
      <c r="TCS4" s="9"/>
      <c r="TCT4" s="9"/>
      <c r="TCU4" s="9"/>
      <c r="TCV4" s="9"/>
      <c r="TCW4" s="9"/>
      <c r="TCX4" s="9"/>
      <c r="TCY4" s="9"/>
      <c r="TCZ4" s="9"/>
      <c r="TDA4" s="9"/>
      <c r="TDB4" s="9"/>
      <c r="TDC4" s="9"/>
      <c r="TDD4" s="9"/>
      <c r="TDE4" s="9"/>
      <c r="TDF4" s="9"/>
      <c r="TDG4" s="9"/>
      <c r="TDH4" s="9"/>
      <c r="TDI4" s="9"/>
      <c r="TDJ4" s="9"/>
      <c r="TDK4" s="9"/>
      <c r="TDL4" s="9"/>
      <c r="TDM4" s="9"/>
      <c r="TDN4" s="9"/>
      <c r="TDO4" s="9"/>
      <c r="TDP4" s="9"/>
      <c r="TDQ4" s="9"/>
      <c r="TDR4" s="9"/>
      <c r="TDS4" s="9"/>
      <c r="TDT4" s="9"/>
      <c r="TDU4" s="9"/>
      <c r="TDV4" s="9"/>
      <c r="TDW4" s="9"/>
      <c r="TDX4" s="9"/>
      <c r="TDY4" s="9"/>
      <c r="TDZ4" s="9"/>
      <c r="TEA4" s="9"/>
      <c r="TEB4" s="9"/>
      <c r="TEC4" s="9"/>
      <c r="TED4" s="9"/>
      <c r="TEE4" s="9"/>
      <c r="TEF4" s="9"/>
      <c r="TEG4" s="9"/>
      <c r="TEH4" s="9"/>
      <c r="TEI4" s="9"/>
      <c r="TEJ4" s="9"/>
      <c r="TEK4" s="9"/>
      <c r="TEL4" s="9"/>
      <c r="TEM4" s="9"/>
      <c r="TEN4" s="9"/>
      <c r="TEO4" s="9"/>
      <c r="TEP4" s="9"/>
      <c r="TEQ4" s="9"/>
      <c r="TER4" s="9"/>
      <c r="TES4" s="9"/>
      <c r="TET4" s="9"/>
      <c r="TEU4" s="9"/>
      <c r="TEV4" s="9"/>
      <c r="TEW4" s="9"/>
      <c r="TEX4" s="9"/>
      <c r="TEY4" s="9"/>
      <c r="TEZ4" s="9"/>
      <c r="TFA4" s="9"/>
      <c r="TFB4" s="9"/>
      <c r="TFC4" s="9"/>
      <c r="TFD4" s="9"/>
      <c r="TFE4" s="9"/>
      <c r="TFF4" s="9"/>
      <c r="TFG4" s="9"/>
      <c r="TFH4" s="9"/>
      <c r="TFI4" s="9"/>
      <c r="TFJ4" s="9"/>
      <c r="TFK4" s="9"/>
      <c r="TFL4" s="9"/>
      <c r="TFM4" s="9"/>
      <c r="TFN4" s="9"/>
      <c r="TFO4" s="9"/>
      <c r="TFP4" s="9"/>
      <c r="TFQ4" s="9"/>
      <c r="TFR4" s="9"/>
      <c r="TFS4" s="9"/>
      <c r="TFT4" s="9"/>
      <c r="TFU4" s="9"/>
      <c r="TFV4" s="9"/>
      <c r="TFW4" s="9"/>
      <c r="TFX4" s="9"/>
      <c r="TFY4" s="9"/>
      <c r="TFZ4" s="9"/>
      <c r="TGA4" s="9"/>
      <c r="TGB4" s="9"/>
      <c r="TGC4" s="9"/>
      <c r="TGD4" s="9"/>
      <c r="TGE4" s="9"/>
      <c r="TGF4" s="9"/>
      <c r="TGG4" s="9"/>
      <c r="TGH4" s="9"/>
      <c r="TGI4" s="9"/>
      <c r="TGJ4" s="9"/>
      <c r="TGK4" s="9"/>
      <c r="TGL4" s="9"/>
      <c r="TGM4" s="9"/>
      <c r="TGN4" s="9"/>
      <c r="TGO4" s="9"/>
      <c r="TGP4" s="9"/>
      <c r="TGQ4" s="9"/>
      <c r="TGR4" s="9"/>
      <c r="TGS4" s="9"/>
      <c r="TGT4" s="9"/>
      <c r="TGU4" s="9"/>
      <c r="TGV4" s="9"/>
      <c r="TGW4" s="9"/>
      <c r="TGX4" s="9"/>
      <c r="TGY4" s="9"/>
      <c r="TGZ4" s="9"/>
      <c r="THA4" s="9"/>
      <c r="THB4" s="9"/>
      <c r="THC4" s="9"/>
      <c r="THD4" s="9"/>
      <c r="THE4" s="9"/>
      <c r="THF4" s="9"/>
      <c r="THG4" s="9"/>
      <c r="THH4" s="9"/>
      <c r="THI4" s="9"/>
      <c r="THJ4" s="9"/>
      <c r="THK4" s="9"/>
      <c r="THL4" s="9"/>
      <c r="THM4" s="9"/>
      <c r="THN4" s="9"/>
      <c r="THO4" s="9"/>
      <c r="THP4" s="9"/>
      <c r="THQ4" s="9"/>
      <c r="THR4" s="9"/>
      <c r="THS4" s="9"/>
      <c r="THT4" s="9"/>
      <c r="THU4" s="9"/>
      <c r="THV4" s="9"/>
      <c r="THW4" s="9"/>
      <c r="THX4" s="9"/>
      <c r="THY4" s="9"/>
      <c r="THZ4" s="9"/>
      <c r="TIA4" s="9"/>
      <c r="TIB4" s="9"/>
      <c r="TIC4" s="9"/>
      <c r="TID4" s="9"/>
      <c r="TIE4" s="9"/>
      <c r="TIF4" s="9"/>
      <c r="TIG4" s="9"/>
      <c r="TIH4" s="9"/>
      <c r="TII4" s="9"/>
      <c r="TIJ4" s="9"/>
      <c r="TIK4" s="9"/>
      <c r="TIL4" s="9"/>
      <c r="TIM4" s="9"/>
      <c r="TIN4" s="9"/>
      <c r="TIO4" s="9"/>
      <c r="TIP4" s="9"/>
      <c r="TIQ4" s="9"/>
      <c r="TIR4" s="9"/>
      <c r="TIS4" s="9"/>
      <c r="TIT4" s="9"/>
      <c r="TIU4" s="9"/>
      <c r="TIV4" s="9"/>
      <c r="TIW4" s="9"/>
      <c r="TIX4" s="9"/>
      <c r="TIY4" s="9"/>
      <c r="TIZ4" s="9"/>
      <c r="TJA4" s="9"/>
      <c r="TJB4" s="9"/>
      <c r="TJC4" s="9"/>
      <c r="TJD4" s="9"/>
      <c r="TJE4" s="9"/>
      <c r="TJF4" s="9"/>
      <c r="TJG4" s="9"/>
      <c r="TJH4" s="9"/>
      <c r="TJI4" s="9"/>
      <c r="TJJ4" s="9"/>
      <c r="TJK4" s="9"/>
      <c r="TJL4" s="9"/>
      <c r="TJM4" s="9"/>
      <c r="TJN4" s="9"/>
      <c r="TJO4" s="9"/>
      <c r="TJP4" s="9"/>
      <c r="TJQ4" s="9"/>
      <c r="TJR4" s="9"/>
      <c r="TJS4" s="9"/>
      <c r="TJT4" s="9"/>
      <c r="TJU4" s="9"/>
      <c r="TJV4" s="9"/>
      <c r="TJW4" s="9"/>
      <c r="TJX4" s="9"/>
      <c r="TJY4" s="9"/>
      <c r="TJZ4" s="9"/>
      <c r="TKA4" s="9"/>
      <c r="TKB4" s="9"/>
      <c r="TKC4" s="9"/>
      <c r="TKD4" s="9"/>
      <c r="TKE4" s="9"/>
      <c r="TKF4" s="9"/>
      <c r="TKG4" s="9"/>
      <c r="TKH4" s="9"/>
      <c r="TKI4" s="9"/>
      <c r="TKJ4" s="9"/>
      <c r="TKK4" s="9"/>
      <c r="TKL4" s="9"/>
      <c r="TKM4" s="9"/>
      <c r="TKN4" s="9"/>
      <c r="TKO4" s="9"/>
      <c r="TKP4" s="9"/>
      <c r="TKQ4" s="9"/>
      <c r="TKR4" s="9"/>
      <c r="TKS4" s="9"/>
      <c r="TKT4" s="9"/>
      <c r="TKU4" s="9"/>
      <c r="TKV4" s="9"/>
      <c r="TKW4" s="9"/>
      <c r="TKX4" s="9"/>
      <c r="TKY4" s="9"/>
      <c r="TKZ4" s="9"/>
      <c r="TLA4" s="9"/>
      <c r="TLB4" s="9"/>
      <c r="TLC4" s="9"/>
      <c r="TLD4" s="9"/>
      <c r="TLE4" s="9"/>
      <c r="TLF4" s="9"/>
      <c r="TLG4" s="9"/>
      <c r="TLH4" s="9"/>
      <c r="TLI4" s="9"/>
      <c r="TLJ4" s="9"/>
      <c r="TLK4" s="9"/>
      <c r="TLL4" s="9"/>
      <c r="TLM4" s="9"/>
      <c r="TLN4" s="9"/>
      <c r="TLO4" s="9"/>
      <c r="TLP4" s="9"/>
      <c r="TLQ4" s="9"/>
      <c r="TLR4" s="9"/>
      <c r="TLS4" s="9"/>
      <c r="TLT4" s="9"/>
      <c r="TLU4" s="9"/>
      <c r="TLV4" s="9"/>
      <c r="TLW4" s="9"/>
      <c r="TLX4" s="9"/>
      <c r="TLY4" s="9"/>
      <c r="TLZ4" s="9"/>
      <c r="TMA4" s="9"/>
      <c r="TMB4" s="9"/>
      <c r="TMC4" s="9"/>
      <c r="TMD4" s="9"/>
      <c r="TME4" s="9"/>
      <c r="TMF4" s="9"/>
      <c r="TMG4" s="9"/>
      <c r="TMH4" s="9"/>
      <c r="TMI4" s="9"/>
      <c r="TMJ4" s="9"/>
      <c r="TMK4" s="9"/>
      <c r="TML4" s="9"/>
      <c r="TMM4" s="9"/>
      <c r="TMN4" s="9"/>
      <c r="TMO4" s="9"/>
      <c r="TMP4" s="9"/>
      <c r="TMQ4" s="9"/>
      <c r="TMR4" s="9"/>
      <c r="TMS4" s="9"/>
      <c r="TMT4" s="9"/>
      <c r="TMU4" s="9"/>
      <c r="TMV4" s="9"/>
      <c r="TMW4" s="9"/>
      <c r="TMX4" s="9"/>
      <c r="TMY4" s="9"/>
      <c r="TMZ4" s="9"/>
      <c r="TNA4" s="9"/>
      <c r="TNB4" s="9"/>
      <c r="TNC4" s="9"/>
      <c r="TND4" s="9"/>
      <c r="TNE4" s="9"/>
      <c r="TNF4" s="9"/>
      <c r="TNG4" s="9"/>
      <c r="TNH4" s="9"/>
      <c r="TNI4" s="9"/>
      <c r="TNJ4" s="9"/>
      <c r="TNK4" s="9"/>
      <c r="TNL4" s="9"/>
      <c r="TNM4" s="9"/>
      <c r="TNN4" s="9"/>
      <c r="TNO4" s="9"/>
      <c r="TNP4" s="9"/>
      <c r="TNQ4" s="9"/>
      <c r="TNR4" s="9"/>
      <c r="TNS4" s="9"/>
      <c r="TNT4" s="9"/>
      <c r="TNU4" s="9"/>
      <c r="TNV4" s="9"/>
      <c r="TNW4" s="9"/>
      <c r="TNX4" s="9"/>
      <c r="TNY4" s="9"/>
      <c r="TNZ4" s="9"/>
      <c r="TOA4" s="9"/>
      <c r="TOB4" s="9"/>
      <c r="TOC4" s="9"/>
      <c r="TOD4" s="9"/>
      <c r="TOE4" s="9"/>
      <c r="TOF4" s="9"/>
      <c r="TOG4" s="9"/>
      <c r="TOH4" s="9"/>
      <c r="TOI4" s="9"/>
      <c r="TOJ4" s="9"/>
      <c r="TOK4" s="9"/>
      <c r="TOL4" s="9"/>
      <c r="TOM4" s="9"/>
      <c r="TON4" s="9"/>
      <c r="TOO4" s="9"/>
      <c r="TOP4" s="9"/>
      <c r="TOQ4" s="9"/>
      <c r="TOR4" s="9"/>
      <c r="TOS4" s="9"/>
      <c r="TOT4" s="9"/>
      <c r="TOU4" s="9"/>
      <c r="TOV4" s="9"/>
      <c r="TOW4" s="9"/>
      <c r="TOX4" s="9"/>
      <c r="TOY4" s="9"/>
      <c r="TOZ4" s="9"/>
      <c r="TPA4" s="9"/>
      <c r="TPB4" s="9"/>
      <c r="TPC4" s="9"/>
      <c r="TPD4" s="9"/>
      <c r="TPE4" s="9"/>
      <c r="TPF4" s="9"/>
      <c r="TPG4" s="9"/>
      <c r="TPH4" s="9"/>
      <c r="TPI4" s="9"/>
      <c r="TPJ4" s="9"/>
      <c r="TPK4" s="9"/>
      <c r="TPL4" s="9"/>
      <c r="TPM4" s="9"/>
      <c r="TPN4" s="9"/>
      <c r="TPO4" s="9"/>
      <c r="TPP4" s="9"/>
      <c r="TPQ4" s="9"/>
      <c r="TPR4" s="9"/>
      <c r="TPS4" s="9"/>
      <c r="TPT4" s="9"/>
      <c r="TPU4" s="9"/>
      <c r="TPV4" s="9"/>
      <c r="TPW4" s="9"/>
      <c r="TPX4" s="9"/>
      <c r="TPY4" s="9"/>
      <c r="TPZ4" s="9"/>
      <c r="TQA4" s="9"/>
      <c r="TQB4" s="9"/>
      <c r="TQC4" s="9"/>
      <c r="TQD4" s="9"/>
      <c r="TQE4" s="9"/>
      <c r="TQF4" s="9"/>
      <c r="TQG4" s="9"/>
      <c r="TQH4" s="9"/>
      <c r="TQI4" s="9"/>
      <c r="TQJ4" s="9"/>
      <c r="TQK4" s="9"/>
      <c r="TQL4" s="9"/>
      <c r="TQM4" s="9"/>
      <c r="TQN4" s="9"/>
      <c r="TQO4" s="9"/>
      <c r="TQP4" s="9"/>
      <c r="TQQ4" s="9"/>
      <c r="TQR4" s="9"/>
      <c r="TQS4" s="9"/>
      <c r="TQT4" s="9"/>
      <c r="TQU4" s="9"/>
      <c r="TQV4" s="9"/>
      <c r="TQW4" s="9"/>
      <c r="TQX4" s="9"/>
      <c r="TQY4" s="9"/>
      <c r="TQZ4" s="9"/>
      <c r="TRA4" s="9"/>
      <c r="TRB4" s="9"/>
      <c r="TRC4" s="9"/>
      <c r="TRD4" s="9"/>
      <c r="TRE4" s="9"/>
      <c r="TRF4" s="9"/>
      <c r="TRG4" s="9"/>
      <c r="TRH4" s="9"/>
      <c r="TRI4" s="9"/>
      <c r="TRJ4" s="9"/>
      <c r="TRK4" s="9"/>
      <c r="TRL4" s="9"/>
      <c r="TRM4" s="9"/>
      <c r="TRN4" s="9"/>
      <c r="TRO4" s="9"/>
      <c r="TRP4" s="9"/>
      <c r="TRQ4" s="9"/>
      <c r="TRR4" s="9"/>
      <c r="TRS4" s="9"/>
      <c r="TRT4" s="9"/>
      <c r="TRU4" s="9"/>
      <c r="TRV4" s="9"/>
      <c r="TRW4" s="9"/>
      <c r="TRX4" s="9"/>
      <c r="TRY4" s="9"/>
      <c r="TRZ4" s="9"/>
      <c r="TSA4" s="9"/>
      <c r="TSB4" s="9"/>
      <c r="TSC4" s="9"/>
      <c r="TSD4" s="9"/>
      <c r="TSE4" s="9"/>
      <c r="TSF4" s="9"/>
      <c r="TSG4" s="9"/>
      <c r="TSH4" s="9"/>
      <c r="TSI4" s="9"/>
      <c r="TSJ4" s="9"/>
      <c r="TSK4" s="9"/>
      <c r="TSL4" s="9"/>
      <c r="TSM4" s="9"/>
      <c r="TSN4" s="9"/>
      <c r="TSO4" s="9"/>
      <c r="TSP4" s="9"/>
      <c r="TSQ4" s="9"/>
      <c r="TSR4" s="9"/>
      <c r="TSS4" s="9"/>
      <c r="TST4" s="9"/>
      <c r="TSU4" s="9"/>
      <c r="TSV4" s="9"/>
      <c r="TSW4" s="9"/>
      <c r="TSX4" s="9"/>
      <c r="TSY4" s="9"/>
      <c r="TSZ4" s="9"/>
      <c r="TTA4" s="9"/>
      <c r="TTB4" s="9"/>
      <c r="TTC4" s="9"/>
      <c r="TTD4" s="9"/>
      <c r="TTE4" s="9"/>
      <c r="TTF4" s="9"/>
      <c r="TTG4" s="9"/>
      <c r="TTH4" s="9"/>
      <c r="TTI4" s="9"/>
      <c r="TTJ4" s="9"/>
      <c r="TTK4" s="9"/>
      <c r="TTL4" s="9"/>
      <c r="TTM4" s="9"/>
      <c r="TTN4" s="9"/>
      <c r="TTO4" s="9"/>
      <c r="TTP4" s="9"/>
      <c r="TTQ4" s="9"/>
      <c r="TTR4" s="9"/>
      <c r="TTS4" s="9"/>
      <c r="TTT4" s="9"/>
      <c r="TTU4" s="9"/>
      <c r="TTV4" s="9"/>
      <c r="TTW4" s="9"/>
      <c r="TTX4" s="9"/>
      <c r="TTY4" s="9"/>
      <c r="TTZ4" s="9"/>
      <c r="TUA4" s="9"/>
      <c r="TUB4" s="9"/>
      <c r="TUC4" s="9"/>
      <c r="TUD4" s="9"/>
      <c r="TUE4" s="9"/>
      <c r="TUF4" s="9"/>
      <c r="TUG4" s="9"/>
      <c r="TUH4" s="9"/>
      <c r="TUI4" s="9"/>
      <c r="TUJ4" s="9"/>
      <c r="TUK4" s="9"/>
      <c r="TUL4" s="9"/>
      <c r="TUM4" s="9"/>
      <c r="TUN4" s="9"/>
      <c r="TUO4" s="9"/>
      <c r="TUP4" s="9"/>
      <c r="TUQ4" s="9"/>
      <c r="TUR4" s="9"/>
      <c r="TUS4" s="9"/>
      <c r="TUT4" s="9"/>
      <c r="TUU4" s="9"/>
      <c r="TUV4" s="9"/>
      <c r="TUW4" s="9"/>
      <c r="TUX4" s="9"/>
      <c r="TUY4" s="9"/>
      <c r="TUZ4" s="9"/>
      <c r="TVA4" s="9"/>
      <c r="TVB4" s="9"/>
      <c r="TVC4" s="9"/>
      <c r="TVD4" s="9"/>
      <c r="TVE4" s="9"/>
      <c r="TVF4" s="9"/>
      <c r="TVG4" s="9"/>
      <c r="TVH4" s="9"/>
      <c r="TVI4" s="9"/>
      <c r="TVJ4" s="9"/>
      <c r="TVK4" s="9"/>
      <c r="TVL4" s="9"/>
      <c r="TVM4" s="9"/>
      <c r="TVN4" s="9"/>
      <c r="TVO4" s="9"/>
      <c r="TVP4" s="9"/>
      <c r="TVQ4" s="9"/>
      <c r="TVR4" s="9"/>
      <c r="TVS4" s="9"/>
      <c r="TVT4" s="9"/>
      <c r="TVU4" s="9"/>
      <c r="TVV4" s="9"/>
      <c r="TVW4" s="9"/>
      <c r="TVX4" s="9"/>
      <c r="TVY4" s="9"/>
      <c r="TVZ4" s="9"/>
      <c r="TWA4" s="9"/>
      <c r="TWB4" s="9"/>
      <c r="TWC4" s="9"/>
      <c r="TWD4" s="9"/>
      <c r="TWE4" s="9"/>
      <c r="TWF4" s="9"/>
      <c r="TWG4" s="9"/>
      <c r="TWH4" s="9"/>
      <c r="TWI4" s="9"/>
      <c r="TWJ4" s="9"/>
      <c r="TWK4" s="9"/>
      <c r="TWL4" s="9"/>
      <c r="TWM4" s="9"/>
      <c r="TWN4" s="9"/>
      <c r="TWO4" s="9"/>
      <c r="TWP4" s="9"/>
      <c r="TWQ4" s="9"/>
      <c r="TWR4" s="9"/>
      <c r="TWS4" s="9"/>
      <c r="TWT4" s="9"/>
      <c r="TWU4" s="9"/>
      <c r="TWV4" s="9"/>
      <c r="TWW4" s="9"/>
      <c r="TWX4" s="9"/>
      <c r="TWY4" s="9"/>
      <c r="TWZ4" s="9"/>
      <c r="TXA4" s="9"/>
      <c r="TXB4" s="9"/>
      <c r="TXC4" s="9"/>
      <c r="TXD4" s="9"/>
      <c r="TXE4" s="9"/>
      <c r="TXF4" s="9"/>
      <c r="TXG4" s="9"/>
      <c r="TXH4" s="9"/>
      <c r="TXI4" s="9"/>
      <c r="TXJ4" s="9"/>
      <c r="TXK4" s="9"/>
      <c r="TXL4" s="9"/>
      <c r="TXM4" s="9"/>
      <c r="TXN4" s="9"/>
      <c r="TXO4" s="9"/>
      <c r="TXP4" s="9"/>
      <c r="TXQ4" s="9"/>
      <c r="TXR4" s="9"/>
      <c r="TXS4" s="9"/>
      <c r="TXT4" s="9"/>
      <c r="TXU4" s="9"/>
      <c r="TXV4" s="9"/>
      <c r="TXW4" s="9"/>
      <c r="TXX4" s="9"/>
      <c r="TXY4" s="9"/>
      <c r="TXZ4" s="9"/>
      <c r="TYA4" s="9"/>
      <c r="TYB4" s="9"/>
      <c r="TYC4" s="9"/>
      <c r="TYD4" s="9"/>
      <c r="TYE4" s="9"/>
      <c r="TYF4" s="9"/>
      <c r="TYG4" s="9"/>
      <c r="TYH4" s="9"/>
      <c r="TYI4" s="9"/>
      <c r="TYJ4" s="9"/>
      <c r="TYK4" s="9"/>
      <c r="TYL4" s="9"/>
      <c r="TYM4" s="9"/>
      <c r="TYN4" s="9"/>
      <c r="TYO4" s="9"/>
      <c r="TYP4" s="9"/>
      <c r="TYQ4" s="9"/>
      <c r="TYR4" s="9"/>
      <c r="TYS4" s="9"/>
      <c r="TYT4" s="9"/>
      <c r="TYU4" s="9"/>
      <c r="TYV4" s="9"/>
      <c r="TYW4" s="9"/>
      <c r="TYX4" s="9"/>
      <c r="TYY4" s="9"/>
      <c r="TYZ4" s="9"/>
      <c r="TZA4" s="9"/>
      <c r="TZB4" s="9"/>
      <c r="TZC4" s="9"/>
      <c r="TZD4" s="9"/>
      <c r="TZE4" s="9"/>
      <c r="TZF4" s="9"/>
      <c r="TZG4" s="9"/>
      <c r="TZH4" s="9"/>
      <c r="TZI4" s="9"/>
      <c r="TZJ4" s="9"/>
      <c r="TZK4" s="9"/>
      <c r="TZL4" s="9"/>
      <c r="TZM4" s="9"/>
      <c r="TZN4" s="9"/>
      <c r="TZO4" s="9"/>
      <c r="TZP4" s="9"/>
      <c r="TZQ4" s="9"/>
      <c r="TZR4" s="9"/>
      <c r="TZS4" s="9"/>
      <c r="TZT4" s="9"/>
      <c r="TZU4" s="9"/>
      <c r="TZV4" s="9"/>
      <c r="TZW4" s="9"/>
      <c r="TZX4" s="9"/>
      <c r="TZY4" s="9"/>
      <c r="TZZ4" s="9"/>
      <c r="UAA4" s="9"/>
      <c r="UAB4" s="9"/>
      <c r="UAC4" s="9"/>
      <c r="UAD4" s="9"/>
      <c r="UAE4" s="9"/>
      <c r="UAF4" s="9"/>
      <c r="UAG4" s="9"/>
      <c r="UAH4" s="9"/>
      <c r="UAI4" s="9"/>
      <c r="UAJ4" s="9"/>
      <c r="UAK4" s="9"/>
      <c r="UAL4" s="9"/>
      <c r="UAM4" s="9"/>
      <c r="UAN4" s="9"/>
      <c r="UAO4" s="9"/>
      <c r="UAP4" s="9"/>
      <c r="UAQ4" s="9"/>
      <c r="UAR4" s="9"/>
      <c r="UAS4" s="9"/>
      <c r="UAT4" s="9"/>
      <c r="UAU4" s="9"/>
      <c r="UAV4" s="9"/>
      <c r="UAW4" s="9"/>
      <c r="UAX4" s="9"/>
      <c r="UAY4" s="9"/>
      <c r="UAZ4" s="9"/>
      <c r="UBA4" s="9"/>
      <c r="UBB4" s="9"/>
      <c r="UBC4" s="9"/>
      <c r="UBD4" s="9"/>
      <c r="UBE4" s="9"/>
      <c r="UBF4" s="9"/>
      <c r="UBG4" s="9"/>
      <c r="UBH4" s="9"/>
      <c r="UBI4" s="9"/>
      <c r="UBJ4" s="9"/>
      <c r="UBK4" s="9"/>
      <c r="UBL4" s="9"/>
      <c r="UBM4" s="9"/>
      <c r="UBN4" s="9"/>
      <c r="UBO4" s="9"/>
      <c r="UBP4" s="9"/>
      <c r="UBQ4" s="9"/>
      <c r="UBR4" s="9"/>
      <c r="UBS4" s="9"/>
      <c r="UBT4" s="9"/>
      <c r="UBU4" s="9"/>
      <c r="UBV4" s="9"/>
      <c r="UBW4" s="9"/>
      <c r="UBX4" s="9"/>
      <c r="UBY4" s="9"/>
      <c r="UBZ4" s="9"/>
      <c r="UCA4" s="9"/>
      <c r="UCB4" s="9"/>
      <c r="UCC4" s="9"/>
      <c r="UCD4" s="9"/>
      <c r="UCE4" s="9"/>
      <c r="UCF4" s="9"/>
      <c r="UCG4" s="9"/>
      <c r="UCH4" s="9"/>
      <c r="UCI4" s="9"/>
      <c r="UCJ4" s="9"/>
      <c r="UCK4" s="9"/>
      <c r="UCL4" s="9"/>
      <c r="UCM4" s="9"/>
      <c r="UCN4" s="9"/>
      <c r="UCO4" s="9"/>
      <c r="UCP4" s="9"/>
      <c r="UCQ4" s="9"/>
      <c r="UCR4" s="9"/>
      <c r="UCS4" s="9"/>
      <c r="UCT4" s="9"/>
      <c r="UCU4" s="9"/>
      <c r="UCV4" s="9"/>
      <c r="UCW4" s="9"/>
      <c r="UCX4" s="9"/>
      <c r="UCY4" s="9"/>
      <c r="UCZ4" s="9"/>
      <c r="UDA4" s="9"/>
      <c r="UDB4" s="9"/>
      <c r="UDC4" s="9"/>
      <c r="UDD4" s="9"/>
      <c r="UDE4" s="9"/>
      <c r="UDF4" s="9"/>
      <c r="UDG4" s="9"/>
      <c r="UDH4" s="9"/>
      <c r="UDI4" s="9"/>
      <c r="UDJ4" s="9"/>
      <c r="UDK4" s="9"/>
      <c r="UDL4" s="9"/>
      <c r="UDM4" s="9"/>
      <c r="UDN4" s="9"/>
      <c r="UDO4" s="9"/>
      <c r="UDP4" s="9"/>
      <c r="UDQ4" s="9"/>
      <c r="UDR4" s="9"/>
      <c r="UDS4" s="9"/>
      <c r="UDT4" s="9"/>
      <c r="UDU4" s="9"/>
      <c r="UDV4" s="9"/>
      <c r="UDW4" s="9"/>
      <c r="UDX4" s="9"/>
      <c r="UDY4" s="9"/>
      <c r="UDZ4" s="9"/>
      <c r="UEA4" s="9"/>
      <c r="UEB4" s="9"/>
      <c r="UEC4" s="9"/>
      <c r="UED4" s="9"/>
      <c r="UEE4" s="9"/>
      <c r="UEF4" s="9"/>
      <c r="UEG4" s="9"/>
      <c r="UEH4" s="9"/>
      <c r="UEI4" s="9"/>
      <c r="UEJ4" s="9"/>
      <c r="UEK4" s="9"/>
      <c r="UEL4" s="9"/>
      <c r="UEM4" s="9"/>
      <c r="UEN4" s="9"/>
      <c r="UEO4" s="9"/>
      <c r="UEP4" s="9"/>
      <c r="UEQ4" s="9"/>
      <c r="UER4" s="9"/>
      <c r="UES4" s="9"/>
      <c r="UET4" s="9"/>
      <c r="UEU4" s="9"/>
      <c r="UEV4" s="9"/>
      <c r="UEW4" s="9"/>
      <c r="UEX4" s="9"/>
      <c r="UEY4" s="9"/>
      <c r="UEZ4" s="9"/>
      <c r="UFA4" s="9"/>
      <c r="UFB4" s="9"/>
      <c r="UFC4" s="9"/>
      <c r="UFD4" s="9"/>
      <c r="UFE4" s="9"/>
      <c r="UFF4" s="9"/>
      <c r="UFG4" s="9"/>
      <c r="UFH4" s="9"/>
      <c r="UFI4" s="9"/>
      <c r="UFJ4" s="9"/>
      <c r="UFK4" s="9"/>
      <c r="UFL4" s="9"/>
      <c r="UFM4" s="9"/>
      <c r="UFN4" s="9"/>
      <c r="UFO4" s="9"/>
      <c r="UFP4" s="9"/>
      <c r="UFQ4" s="9"/>
      <c r="UFR4" s="9"/>
      <c r="UFS4" s="9"/>
      <c r="UFT4" s="9"/>
      <c r="UFU4" s="9"/>
      <c r="UFV4" s="9"/>
      <c r="UFW4" s="9"/>
      <c r="UFX4" s="9"/>
      <c r="UFY4" s="9"/>
      <c r="UFZ4" s="9"/>
      <c r="UGA4" s="9"/>
      <c r="UGB4" s="9"/>
      <c r="UGC4" s="9"/>
      <c r="UGD4" s="9"/>
      <c r="UGE4" s="9"/>
      <c r="UGF4" s="9"/>
      <c r="UGG4" s="9"/>
      <c r="UGH4" s="9"/>
      <c r="UGI4" s="9"/>
      <c r="UGJ4" s="9"/>
      <c r="UGK4" s="9"/>
      <c r="UGL4" s="9"/>
      <c r="UGM4" s="9"/>
      <c r="UGN4" s="9"/>
      <c r="UGO4" s="9"/>
      <c r="UGP4" s="9"/>
      <c r="UGQ4" s="9"/>
      <c r="UGR4" s="9"/>
      <c r="UGS4" s="9"/>
      <c r="UGT4" s="9"/>
      <c r="UGU4" s="9"/>
      <c r="UGV4" s="9"/>
      <c r="UGW4" s="9"/>
      <c r="UGX4" s="9"/>
      <c r="UGY4" s="9"/>
      <c r="UGZ4" s="9"/>
      <c r="UHA4" s="9"/>
      <c r="UHB4" s="9"/>
      <c r="UHC4" s="9"/>
      <c r="UHD4" s="9"/>
      <c r="UHE4" s="9"/>
      <c r="UHF4" s="9"/>
      <c r="UHG4" s="9"/>
      <c r="UHH4" s="9"/>
      <c r="UHI4" s="9"/>
      <c r="UHJ4" s="9"/>
      <c r="UHK4" s="9"/>
      <c r="UHL4" s="9"/>
      <c r="UHM4" s="9"/>
      <c r="UHN4" s="9"/>
      <c r="UHO4" s="9"/>
      <c r="UHP4" s="9"/>
      <c r="UHQ4" s="9"/>
      <c r="UHR4" s="9"/>
      <c r="UHS4" s="9"/>
      <c r="UHT4" s="9"/>
      <c r="UHU4" s="9"/>
      <c r="UHV4" s="9"/>
      <c r="UHW4" s="9"/>
      <c r="UHX4" s="9"/>
      <c r="UHY4" s="9"/>
      <c r="UHZ4" s="9"/>
      <c r="UIA4" s="9"/>
      <c r="UIB4" s="9"/>
      <c r="UIC4" s="9"/>
      <c r="UID4" s="9"/>
      <c r="UIE4" s="9"/>
      <c r="UIF4" s="9"/>
      <c r="UIG4" s="9"/>
      <c r="UIH4" s="9"/>
      <c r="UII4" s="9"/>
      <c r="UIJ4" s="9"/>
      <c r="UIK4" s="9"/>
      <c r="UIL4" s="9"/>
      <c r="UIM4" s="9"/>
      <c r="UIN4" s="9"/>
      <c r="UIO4" s="9"/>
      <c r="UIP4" s="9"/>
      <c r="UIQ4" s="9"/>
      <c r="UIR4" s="9"/>
      <c r="UIS4" s="9"/>
      <c r="UIT4" s="9"/>
      <c r="UIU4" s="9"/>
      <c r="UIV4" s="9"/>
      <c r="UIW4" s="9"/>
      <c r="UIX4" s="9"/>
      <c r="UIY4" s="9"/>
      <c r="UIZ4" s="9"/>
      <c r="UJA4" s="9"/>
      <c r="UJB4" s="9"/>
      <c r="UJC4" s="9"/>
      <c r="UJD4" s="9"/>
      <c r="UJE4" s="9"/>
      <c r="UJF4" s="9"/>
      <c r="UJG4" s="9"/>
      <c r="UJH4" s="9"/>
      <c r="UJI4" s="9"/>
      <c r="UJJ4" s="9"/>
      <c r="UJK4" s="9"/>
      <c r="UJL4" s="9"/>
      <c r="UJM4" s="9"/>
      <c r="UJN4" s="9"/>
      <c r="UJO4" s="9"/>
      <c r="UJP4" s="9"/>
      <c r="UJQ4" s="9"/>
      <c r="UJR4" s="9"/>
      <c r="UJS4" s="9"/>
      <c r="UJT4" s="9"/>
      <c r="UJU4" s="9"/>
      <c r="UJV4" s="9"/>
      <c r="UJW4" s="9"/>
      <c r="UJX4" s="9"/>
      <c r="UJY4" s="9"/>
      <c r="UJZ4" s="9"/>
      <c r="UKA4" s="9"/>
      <c r="UKB4" s="9"/>
      <c r="UKC4" s="9"/>
      <c r="UKD4" s="9"/>
      <c r="UKE4" s="9"/>
      <c r="UKF4" s="9"/>
      <c r="UKG4" s="9"/>
      <c r="UKH4" s="9"/>
      <c r="UKI4" s="9"/>
      <c r="UKJ4" s="9"/>
      <c r="UKK4" s="9"/>
      <c r="UKL4" s="9"/>
      <c r="UKM4" s="9"/>
      <c r="UKN4" s="9"/>
      <c r="UKO4" s="9"/>
      <c r="UKP4" s="9"/>
      <c r="UKQ4" s="9"/>
      <c r="UKR4" s="9"/>
      <c r="UKS4" s="9"/>
      <c r="UKT4" s="9"/>
      <c r="UKU4" s="9"/>
      <c r="UKV4" s="9"/>
      <c r="UKW4" s="9"/>
      <c r="UKX4" s="9"/>
      <c r="UKY4" s="9"/>
      <c r="UKZ4" s="9"/>
      <c r="ULA4" s="9"/>
      <c r="ULB4" s="9"/>
      <c r="ULC4" s="9"/>
      <c r="ULD4" s="9"/>
      <c r="ULE4" s="9"/>
      <c r="ULF4" s="9"/>
      <c r="ULG4" s="9"/>
      <c r="ULH4" s="9"/>
      <c r="ULI4" s="9"/>
      <c r="ULJ4" s="9"/>
      <c r="ULK4" s="9"/>
      <c r="ULL4" s="9"/>
      <c r="ULM4" s="9"/>
      <c r="ULN4" s="9"/>
      <c r="ULO4" s="9"/>
      <c r="ULP4" s="9"/>
      <c r="ULQ4" s="9"/>
      <c r="ULR4" s="9"/>
      <c r="ULS4" s="9"/>
      <c r="ULT4" s="9"/>
      <c r="ULU4" s="9"/>
      <c r="ULV4" s="9"/>
      <c r="ULW4" s="9"/>
      <c r="ULX4" s="9"/>
      <c r="ULY4" s="9"/>
      <c r="ULZ4" s="9"/>
      <c r="UMA4" s="9"/>
      <c r="UMB4" s="9"/>
      <c r="UMC4" s="9"/>
      <c r="UMD4" s="9"/>
      <c r="UME4" s="9"/>
      <c r="UMF4" s="9"/>
      <c r="UMG4" s="9"/>
      <c r="UMH4" s="9"/>
      <c r="UMI4" s="9"/>
      <c r="UMJ4" s="9"/>
      <c r="UMK4" s="9"/>
      <c r="UML4" s="9"/>
      <c r="UMM4" s="9"/>
      <c r="UMN4" s="9"/>
      <c r="UMO4" s="9"/>
      <c r="UMP4" s="9"/>
      <c r="UMQ4" s="9"/>
      <c r="UMR4" s="9"/>
      <c r="UMS4" s="9"/>
      <c r="UMT4" s="9"/>
      <c r="UMU4" s="9"/>
      <c r="UMV4" s="9"/>
      <c r="UMW4" s="9"/>
      <c r="UMX4" s="9"/>
      <c r="UMY4" s="9"/>
      <c r="UMZ4" s="9"/>
      <c r="UNA4" s="9"/>
      <c r="UNB4" s="9"/>
      <c r="UNC4" s="9"/>
      <c r="UND4" s="9"/>
      <c r="UNE4" s="9"/>
      <c r="UNF4" s="9"/>
      <c r="UNG4" s="9"/>
      <c r="UNH4" s="9"/>
      <c r="UNI4" s="9"/>
      <c r="UNJ4" s="9"/>
      <c r="UNK4" s="9"/>
      <c r="UNL4" s="9"/>
      <c r="UNM4" s="9"/>
      <c r="UNN4" s="9"/>
      <c r="UNO4" s="9"/>
      <c r="UNP4" s="9"/>
      <c r="UNQ4" s="9"/>
      <c r="UNR4" s="9"/>
      <c r="UNS4" s="9"/>
      <c r="UNT4" s="9"/>
      <c r="UNU4" s="9"/>
      <c r="UNV4" s="9"/>
      <c r="UNW4" s="9"/>
      <c r="UNX4" s="9"/>
      <c r="UNY4" s="9"/>
      <c r="UNZ4" s="9"/>
      <c r="UOA4" s="9"/>
      <c r="UOB4" s="9"/>
      <c r="UOC4" s="9"/>
      <c r="UOD4" s="9"/>
      <c r="UOE4" s="9"/>
      <c r="UOF4" s="9"/>
      <c r="UOG4" s="9"/>
      <c r="UOH4" s="9"/>
      <c r="UOI4" s="9"/>
      <c r="UOJ4" s="9"/>
      <c r="UOK4" s="9"/>
      <c r="UOL4" s="9"/>
      <c r="UOM4" s="9"/>
      <c r="UON4" s="9"/>
      <c r="UOO4" s="9"/>
      <c r="UOP4" s="9"/>
      <c r="UOQ4" s="9"/>
      <c r="UOR4" s="9"/>
      <c r="UOS4" s="9"/>
      <c r="UOT4" s="9"/>
      <c r="UOU4" s="9"/>
      <c r="UOV4" s="9"/>
      <c r="UOW4" s="9"/>
      <c r="UOX4" s="9"/>
      <c r="UOY4" s="9"/>
      <c r="UOZ4" s="9"/>
      <c r="UPA4" s="9"/>
      <c r="UPB4" s="9"/>
      <c r="UPC4" s="9"/>
      <c r="UPD4" s="9"/>
      <c r="UPE4" s="9"/>
      <c r="UPF4" s="9"/>
      <c r="UPG4" s="9"/>
      <c r="UPH4" s="9"/>
      <c r="UPI4" s="9"/>
      <c r="UPJ4" s="9"/>
      <c r="UPK4" s="9"/>
      <c r="UPL4" s="9"/>
      <c r="UPM4" s="9"/>
      <c r="UPN4" s="9"/>
      <c r="UPO4" s="9"/>
      <c r="UPP4" s="9"/>
      <c r="UPQ4" s="9"/>
      <c r="UPR4" s="9"/>
      <c r="UPS4" s="9"/>
      <c r="UPT4" s="9"/>
      <c r="UPU4" s="9"/>
      <c r="UPV4" s="9"/>
      <c r="UPW4" s="9"/>
      <c r="UPX4" s="9"/>
      <c r="UPY4" s="9"/>
      <c r="UPZ4" s="9"/>
      <c r="UQA4" s="9"/>
      <c r="UQB4" s="9"/>
      <c r="UQC4" s="9"/>
      <c r="UQD4" s="9"/>
      <c r="UQE4" s="9"/>
      <c r="UQF4" s="9"/>
      <c r="UQG4" s="9"/>
      <c r="UQH4" s="9"/>
      <c r="UQI4" s="9"/>
      <c r="UQJ4" s="9"/>
      <c r="UQK4" s="9"/>
      <c r="UQL4" s="9"/>
      <c r="UQM4" s="9"/>
      <c r="UQN4" s="9"/>
      <c r="UQO4" s="9"/>
      <c r="UQP4" s="9"/>
      <c r="UQQ4" s="9"/>
      <c r="UQR4" s="9"/>
      <c r="UQS4" s="9"/>
      <c r="UQT4" s="9"/>
      <c r="UQU4" s="9"/>
      <c r="UQV4" s="9"/>
      <c r="UQW4" s="9"/>
      <c r="UQX4" s="9"/>
      <c r="UQY4" s="9"/>
      <c r="UQZ4" s="9"/>
      <c r="URA4" s="9"/>
      <c r="URB4" s="9"/>
      <c r="URC4" s="9"/>
      <c r="URD4" s="9"/>
      <c r="URE4" s="9"/>
      <c r="URF4" s="9"/>
      <c r="URG4" s="9"/>
      <c r="URH4" s="9"/>
      <c r="URI4" s="9"/>
      <c r="URJ4" s="9"/>
      <c r="URK4" s="9"/>
      <c r="URL4" s="9"/>
      <c r="URM4" s="9"/>
      <c r="URN4" s="9"/>
      <c r="URO4" s="9"/>
      <c r="URP4" s="9"/>
      <c r="URQ4" s="9"/>
      <c r="URR4" s="9"/>
      <c r="URS4" s="9"/>
      <c r="URT4" s="9"/>
      <c r="URU4" s="9"/>
      <c r="URV4" s="9"/>
      <c r="URW4" s="9"/>
      <c r="URX4" s="9"/>
      <c r="URY4" s="9"/>
      <c r="URZ4" s="9"/>
      <c r="USA4" s="9"/>
      <c r="USB4" s="9"/>
      <c r="USC4" s="9"/>
      <c r="USD4" s="9"/>
      <c r="USE4" s="9"/>
      <c r="USF4" s="9"/>
      <c r="USG4" s="9"/>
      <c r="USH4" s="9"/>
      <c r="USI4" s="9"/>
      <c r="USJ4" s="9"/>
      <c r="USK4" s="9"/>
      <c r="USL4" s="9"/>
      <c r="USM4" s="9"/>
      <c r="USN4" s="9"/>
      <c r="USO4" s="9"/>
      <c r="USP4" s="9"/>
      <c r="USQ4" s="9"/>
      <c r="USR4" s="9"/>
      <c r="USS4" s="9"/>
      <c r="UST4" s="9"/>
      <c r="USU4" s="9"/>
      <c r="USV4" s="9"/>
      <c r="USW4" s="9"/>
      <c r="USX4" s="9"/>
      <c r="USY4" s="9"/>
      <c r="USZ4" s="9"/>
      <c r="UTA4" s="9"/>
      <c r="UTB4" s="9"/>
      <c r="UTC4" s="9"/>
      <c r="UTD4" s="9"/>
      <c r="UTE4" s="9"/>
      <c r="UTF4" s="9"/>
      <c r="UTG4" s="9"/>
      <c r="UTH4" s="9"/>
      <c r="UTI4" s="9"/>
      <c r="UTJ4" s="9"/>
      <c r="UTK4" s="9"/>
      <c r="UTL4" s="9"/>
      <c r="UTM4" s="9"/>
      <c r="UTN4" s="9"/>
      <c r="UTO4" s="9"/>
      <c r="UTP4" s="9"/>
      <c r="UTQ4" s="9"/>
      <c r="UTR4" s="9"/>
      <c r="UTS4" s="9"/>
      <c r="UTT4" s="9"/>
      <c r="UTU4" s="9"/>
      <c r="UTV4" s="9"/>
      <c r="UTW4" s="9"/>
      <c r="UTX4" s="9"/>
      <c r="UTY4" s="9"/>
      <c r="UTZ4" s="9"/>
      <c r="UUA4" s="9"/>
      <c r="UUB4" s="9"/>
      <c r="UUC4" s="9"/>
      <c r="UUD4" s="9"/>
      <c r="UUE4" s="9"/>
      <c r="UUF4" s="9"/>
      <c r="UUG4" s="9"/>
      <c r="UUH4" s="9"/>
      <c r="UUI4" s="9"/>
      <c r="UUJ4" s="9"/>
      <c r="UUK4" s="9"/>
      <c r="UUL4" s="9"/>
      <c r="UUM4" s="9"/>
      <c r="UUN4" s="9"/>
      <c r="UUO4" s="9"/>
      <c r="UUP4" s="9"/>
      <c r="UUQ4" s="9"/>
      <c r="UUR4" s="9"/>
      <c r="UUS4" s="9"/>
      <c r="UUT4" s="9"/>
      <c r="UUU4" s="9"/>
      <c r="UUV4" s="9"/>
      <c r="UUW4" s="9"/>
      <c r="UUX4" s="9"/>
      <c r="UUY4" s="9"/>
      <c r="UUZ4" s="9"/>
      <c r="UVA4" s="9"/>
      <c r="UVB4" s="9"/>
      <c r="UVC4" s="9"/>
      <c r="UVD4" s="9"/>
      <c r="UVE4" s="9"/>
      <c r="UVF4" s="9"/>
      <c r="UVG4" s="9"/>
      <c r="UVH4" s="9"/>
      <c r="UVI4" s="9"/>
      <c r="UVJ4" s="9"/>
      <c r="UVK4" s="9"/>
      <c r="UVL4" s="9"/>
      <c r="UVM4" s="9"/>
      <c r="UVN4" s="9"/>
      <c r="UVO4" s="9"/>
      <c r="UVP4" s="9"/>
      <c r="UVQ4" s="9"/>
      <c r="UVR4" s="9"/>
      <c r="UVS4" s="9"/>
      <c r="UVT4" s="9"/>
      <c r="UVU4" s="9"/>
      <c r="UVV4" s="9"/>
      <c r="UVW4" s="9"/>
      <c r="UVX4" s="9"/>
      <c r="UVY4" s="9"/>
      <c r="UVZ4" s="9"/>
      <c r="UWA4" s="9"/>
      <c r="UWB4" s="9"/>
      <c r="UWC4" s="9"/>
      <c r="UWD4" s="9"/>
      <c r="UWE4" s="9"/>
      <c r="UWF4" s="9"/>
      <c r="UWG4" s="9"/>
      <c r="UWH4" s="9"/>
      <c r="UWI4" s="9"/>
      <c r="UWJ4" s="9"/>
      <c r="UWK4" s="9"/>
      <c r="UWL4" s="9"/>
      <c r="UWM4" s="9"/>
      <c r="UWN4" s="9"/>
      <c r="UWO4" s="9"/>
      <c r="UWP4" s="9"/>
      <c r="UWQ4" s="9"/>
      <c r="UWR4" s="9"/>
      <c r="UWS4" s="9"/>
      <c r="UWT4" s="9"/>
      <c r="UWU4" s="9"/>
      <c r="UWV4" s="9"/>
      <c r="UWW4" s="9"/>
      <c r="UWX4" s="9"/>
      <c r="UWY4" s="9"/>
      <c r="UWZ4" s="9"/>
      <c r="UXA4" s="9"/>
      <c r="UXB4" s="9"/>
      <c r="UXC4" s="9"/>
      <c r="UXD4" s="9"/>
      <c r="UXE4" s="9"/>
      <c r="UXF4" s="9"/>
      <c r="UXG4" s="9"/>
      <c r="UXH4" s="9"/>
      <c r="UXI4" s="9"/>
      <c r="UXJ4" s="9"/>
      <c r="UXK4" s="9"/>
      <c r="UXL4" s="9"/>
      <c r="UXM4" s="9"/>
      <c r="UXN4" s="9"/>
      <c r="UXO4" s="9"/>
      <c r="UXP4" s="9"/>
      <c r="UXQ4" s="9"/>
      <c r="UXR4" s="9"/>
      <c r="UXS4" s="9"/>
      <c r="UXT4" s="9"/>
      <c r="UXU4" s="9"/>
      <c r="UXV4" s="9"/>
      <c r="UXW4" s="9"/>
      <c r="UXX4" s="9"/>
      <c r="UXY4" s="9"/>
      <c r="UXZ4" s="9"/>
      <c r="UYA4" s="9"/>
      <c r="UYB4" s="9"/>
      <c r="UYC4" s="9"/>
      <c r="UYD4" s="9"/>
      <c r="UYE4" s="9"/>
      <c r="UYF4" s="9"/>
      <c r="UYG4" s="9"/>
      <c r="UYH4" s="9"/>
      <c r="UYI4" s="9"/>
      <c r="UYJ4" s="9"/>
      <c r="UYK4" s="9"/>
      <c r="UYL4" s="9"/>
      <c r="UYM4" s="9"/>
      <c r="UYN4" s="9"/>
      <c r="UYO4" s="9"/>
      <c r="UYP4" s="9"/>
      <c r="UYQ4" s="9"/>
      <c r="UYR4" s="9"/>
      <c r="UYS4" s="9"/>
      <c r="UYT4" s="9"/>
      <c r="UYU4" s="9"/>
      <c r="UYV4" s="9"/>
      <c r="UYW4" s="9"/>
      <c r="UYX4" s="9"/>
      <c r="UYY4" s="9"/>
      <c r="UYZ4" s="9"/>
      <c r="UZA4" s="9"/>
      <c r="UZB4" s="9"/>
      <c r="UZC4" s="9"/>
      <c r="UZD4" s="9"/>
      <c r="UZE4" s="9"/>
      <c r="UZF4" s="9"/>
      <c r="UZG4" s="9"/>
      <c r="UZH4" s="9"/>
      <c r="UZI4" s="9"/>
      <c r="UZJ4" s="9"/>
      <c r="UZK4" s="9"/>
      <c r="UZL4" s="9"/>
      <c r="UZM4" s="9"/>
      <c r="UZN4" s="9"/>
      <c r="UZO4" s="9"/>
      <c r="UZP4" s="9"/>
      <c r="UZQ4" s="9"/>
      <c r="UZR4" s="9"/>
      <c r="UZS4" s="9"/>
      <c r="UZT4" s="9"/>
      <c r="UZU4" s="9"/>
      <c r="UZV4" s="9"/>
      <c r="UZW4" s="9"/>
      <c r="UZX4" s="9"/>
      <c r="UZY4" s="9"/>
      <c r="UZZ4" s="9"/>
      <c r="VAA4" s="9"/>
      <c r="VAB4" s="9"/>
      <c r="VAC4" s="9"/>
      <c r="VAD4" s="9"/>
      <c r="VAE4" s="9"/>
      <c r="VAF4" s="9"/>
      <c r="VAG4" s="9"/>
      <c r="VAH4" s="9"/>
      <c r="VAI4" s="9"/>
      <c r="VAJ4" s="9"/>
      <c r="VAK4" s="9"/>
      <c r="VAL4" s="9"/>
      <c r="VAM4" s="9"/>
      <c r="VAN4" s="9"/>
      <c r="VAO4" s="9"/>
      <c r="VAP4" s="9"/>
      <c r="VAQ4" s="9"/>
      <c r="VAR4" s="9"/>
      <c r="VAS4" s="9"/>
      <c r="VAT4" s="9"/>
      <c r="VAU4" s="9"/>
      <c r="VAV4" s="9"/>
      <c r="VAW4" s="9"/>
      <c r="VAX4" s="9"/>
      <c r="VAY4" s="9"/>
      <c r="VAZ4" s="9"/>
      <c r="VBA4" s="9"/>
      <c r="VBB4" s="9"/>
      <c r="VBC4" s="9"/>
      <c r="VBD4" s="9"/>
      <c r="VBE4" s="9"/>
      <c r="VBF4" s="9"/>
      <c r="VBG4" s="9"/>
      <c r="VBH4" s="9"/>
      <c r="VBI4" s="9"/>
      <c r="VBJ4" s="9"/>
      <c r="VBK4" s="9"/>
      <c r="VBL4" s="9"/>
      <c r="VBM4" s="9"/>
      <c r="VBN4" s="9"/>
      <c r="VBO4" s="9"/>
      <c r="VBP4" s="9"/>
      <c r="VBQ4" s="9"/>
      <c r="VBR4" s="9"/>
      <c r="VBS4" s="9"/>
      <c r="VBT4" s="9"/>
      <c r="VBU4" s="9"/>
      <c r="VBV4" s="9"/>
      <c r="VBW4" s="9"/>
      <c r="VBX4" s="9"/>
      <c r="VBY4" s="9"/>
      <c r="VBZ4" s="9"/>
      <c r="VCA4" s="9"/>
      <c r="VCB4" s="9"/>
      <c r="VCC4" s="9"/>
      <c r="VCD4" s="9"/>
      <c r="VCE4" s="9"/>
      <c r="VCF4" s="9"/>
      <c r="VCG4" s="9"/>
      <c r="VCH4" s="9"/>
      <c r="VCI4" s="9"/>
      <c r="VCJ4" s="9"/>
      <c r="VCK4" s="9"/>
      <c r="VCL4" s="9"/>
      <c r="VCM4" s="9"/>
      <c r="VCN4" s="9"/>
      <c r="VCO4" s="9"/>
      <c r="VCP4" s="9"/>
      <c r="VCQ4" s="9"/>
      <c r="VCR4" s="9"/>
      <c r="VCS4" s="9"/>
      <c r="VCT4" s="9"/>
      <c r="VCU4" s="9"/>
      <c r="VCV4" s="9"/>
      <c r="VCW4" s="9"/>
      <c r="VCX4" s="9"/>
      <c r="VCY4" s="9"/>
      <c r="VCZ4" s="9"/>
      <c r="VDA4" s="9"/>
      <c r="VDB4" s="9"/>
      <c r="VDC4" s="9"/>
      <c r="VDD4" s="9"/>
      <c r="VDE4" s="9"/>
      <c r="VDF4" s="9"/>
      <c r="VDG4" s="9"/>
      <c r="VDH4" s="9"/>
      <c r="VDI4" s="9"/>
      <c r="VDJ4" s="9"/>
      <c r="VDK4" s="9"/>
      <c r="VDL4" s="9"/>
      <c r="VDM4" s="9"/>
      <c r="VDN4" s="9"/>
      <c r="VDO4" s="9"/>
      <c r="VDP4" s="9"/>
      <c r="VDQ4" s="9"/>
      <c r="VDR4" s="9"/>
      <c r="VDS4" s="9"/>
      <c r="VDT4" s="9"/>
      <c r="VDU4" s="9"/>
      <c r="VDV4" s="9"/>
      <c r="VDW4" s="9"/>
      <c r="VDX4" s="9"/>
      <c r="VDY4" s="9"/>
      <c r="VDZ4" s="9"/>
      <c r="VEA4" s="9"/>
      <c r="VEB4" s="9"/>
      <c r="VEC4" s="9"/>
      <c r="VED4" s="9"/>
      <c r="VEE4" s="9"/>
      <c r="VEF4" s="9"/>
      <c r="VEG4" s="9"/>
      <c r="VEH4" s="9"/>
      <c r="VEI4" s="9"/>
      <c r="VEJ4" s="9"/>
      <c r="VEK4" s="9"/>
      <c r="VEL4" s="9"/>
      <c r="VEM4" s="9"/>
      <c r="VEN4" s="9"/>
      <c r="VEO4" s="9"/>
      <c r="VEP4" s="9"/>
      <c r="VEQ4" s="9"/>
      <c r="VER4" s="9"/>
      <c r="VES4" s="9"/>
      <c r="VET4" s="9"/>
      <c r="VEU4" s="9"/>
      <c r="VEV4" s="9"/>
      <c r="VEW4" s="9"/>
      <c r="VEX4" s="9"/>
      <c r="VEY4" s="9"/>
      <c r="VEZ4" s="9"/>
      <c r="VFA4" s="9"/>
      <c r="VFB4" s="9"/>
      <c r="VFC4" s="9"/>
      <c r="VFD4" s="9"/>
      <c r="VFE4" s="9"/>
      <c r="VFF4" s="9"/>
      <c r="VFG4" s="9"/>
      <c r="VFH4" s="9"/>
      <c r="VFI4" s="9"/>
      <c r="VFJ4" s="9"/>
      <c r="VFK4" s="9"/>
      <c r="VFL4" s="9"/>
      <c r="VFM4" s="9"/>
      <c r="VFN4" s="9"/>
      <c r="VFO4" s="9"/>
      <c r="VFP4" s="9"/>
      <c r="VFQ4" s="9"/>
      <c r="VFR4" s="9"/>
      <c r="VFS4" s="9"/>
      <c r="VFT4" s="9"/>
      <c r="VFU4" s="9"/>
      <c r="VFV4" s="9"/>
      <c r="VFW4" s="9"/>
      <c r="VFX4" s="9"/>
      <c r="VFY4" s="9"/>
      <c r="VFZ4" s="9"/>
      <c r="VGA4" s="9"/>
      <c r="VGB4" s="9"/>
      <c r="VGC4" s="9"/>
      <c r="VGD4" s="9"/>
      <c r="VGE4" s="9"/>
      <c r="VGF4" s="9"/>
      <c r="VGG4" s="9"/>
      <c r="VGH4" s="9"/>
      <c r="VGI4" s="9"/>
      <c r="VGJ4" s="9"/>
      <c r="VGK4" s="9"/>
      <c r="VGL4" s="9"/>
      <c r="VGM4" s="9"/>
      <c r="VGN4" s="9"/>
      <c r="VGO4" s="9"/>
      <c r="VGP4" s="9"/>
      <c r="VGQ4" s="9"/>
      <c r="VGR4" s="9"/>
      <c r="VGS4" s="9"/>
      <c r="VGT4" s="9"/>
      <c r="VGU4" s="9"/>
      <c r="VGV4" s="9"/>
      <c r="VGW4" s="9"/>
      <c r="VGX4" s="9"/>
      <c r="VGY4" s="9"/>
      <c r="VGZ4" s="9"/>
      <c r="VHA4" s="9"/>
      <c r="VHB4" s="9"/>
      <c r="VHC4" s="9"/>
      <c r="VHD4" s="9"/>
      <c r="VHE4" s="9"/>
      <c r="VHF4" s="9"/>
      <c r="VHG4" s="9"/>
      <c r="VHH4" s="9"/>
      <c r="VHI4" s="9"/>
      <c r="VHJ4" s="9"/>
      <c r="VHK4" s="9"/>
      <c r="VHL4" s="9"/>
      <c r="VHM4" s="9"/>
      <c r="VHN4" s="9"/>
      <c r="VHO4" s="9"/>
      <c r="VHP4" s="9"/>
      <c r="VHQ4" s="9"/>
      <c r="VHR4" s="9"/>
      <c r="VHS4" s="9"/>
      <c r="VHT4" s="9"/>
      <c r="VHU4" s="9"/>
      <c r="VHV4" s="9"/>
      <c r="VHW4" s="9"/>
      <c r="VHX4" s="9"/>
      <c r="VHY4" s="9"/>
      <c r="VHZ4" s="9"/>
      <c r="VIA4" s="9"/>
      <c r="VIB4" s="9"/>
      <c r="VIC4" s="9"/>
      <c r="VID4" s="9"/>
      <c r="VIE4" s="9"/>
      <c r="VIF4" s="9"/>
      <c r="VIG4" s="9"/>
      <c r="VIH4" s="9"/>
      <c r="VII4" s="9"/>
      <c r="VIJ4" s="9"/>
      <c r="VIK4" s="9"/>
      <c r="VIL4" s="9"/>
      <c r="VIM4" s="9"/>
      <c r="VIN4" s="9"/>
      <c r="VIO4" s="9"/>
      <c r="VIP4" s="9"/>
      <c r="VIQ4" s="9"/>
      <c r="VIR4" s="9"/>
      <c r="VIS4" s="9"/>
      <c r="VIT4" s="9"/>
      <c r="VIU4" s="9"/>
      <c r="VIV4" s="9"/>
      <c r="VIW4" s="9"/>
      <c r="VIX4" s="9"/>
      <c r="VIY4" s="9"/>
      <c r="VIZ4" s="9"/>
      <c r="VJA4" s="9"/>
      <c r="VJB4" s="9"/>
      <c r="VJC4" s="9"/>
      <c r="VJD4" s="9"/>
      <c r="VJE4" s="9"/>
      <c r="VJF4" s="9"/>
      <c r="VJG4" s="9"/>
      <c r="VJH4" s="9"/>
      <c r="VJI4" s="9"/>
      <c r="VJJ4" s="9"/>
      <c r="VJK4" s="9"/>
      <c r="VJL4" s="9"/>
      <c r="VJM4" s="9"/>
      <c r="VJN4" s="9"/>
      <c r="VJO4" s="9"/>
      <c r="VJP4" s="9"/>
      <c r="VJQ4" s="9"/>
      <c r="VJR4" s="9"/>
      <c r="VJS4" s="9"/>
      <c r="VJT4" s="9"/>
      <c r="VJU4" s="9"/>
      <c r="VJV4" s="9"/>
      <c r="VJW4" s="9"/>
      <c r="VJX4" s="9"/>
      <c r="VJY4" s="9"/>
      <c r="VJZ4" s="9"/>
      <c r="VKA4" s="9"/>
      <c r="VKB4" s="9"/>
      <c r="VKC4" s="9"/>
      <c r="VKD4" s="9"/>
      <c r="VKE4" s="9"/>
      <c r="VKF4" s="9"/>
      <c r="VKG4" s="9"/>
      <c r="VKH4" s="9"/>
      <c r="VKI4" s="9"/>
      <c r="VKJ4" s="9"/>
      <c r="VKK4" s="9"/>
      <c r="VKL4" s="9"/>
      <c r="VKM4" s="9"/>
      <c r="VKN4" s="9"/>
      <c r="VKO4" s="9"/>
      <c r="VKP4" s="9"/>
      <c r="VKQ4" s="9"/>
      <c r="VKR4" s="9"/>
      <c r="VKS4" s="9"/>
      <c r="VKT4" s="9"/>
      <c r="VKU4" s="9"/>
      <c r="VKV4" s="9"/>
      <c r="VKW4" s="9"/>
      <c r="VKX4" s="9"/>
      <c r="VKY4" s="9"/>
      <c r="VKZ4" s="9"/>
      <c r="VLA4" s="9"/>
      <c r="VLB4" s="9"/>
      <c r="VLC4" s="9"/>
      <c r="VLD4" s="9"/>
      <c r="VLE4" s="9"/>
      <c r="VLF4" s="9"/>
      <c r="VLG4" s="9"/>
      <c r="VLH4" s="9"/>
      <c r="VLI4" s="9"/>
      <c r="VLJ4" s="9"/>
      <c r="VLK4" s="9"/>
      <c r="VLL4" s="9"/>
      <c r="VLM4" s="9"/>
      <c r="VLN4" s="9"/>
      <c r="VLO4" s="9"/>
      <c r="VLP4" s="9"/>
      <c r="VLQ4" s="9"/>
      <c r="VLR4" s="9"/>
      <c r="VLS4" s="9"/>
      <c r="VLT4" s="9"/>
      <c r="VLU4" s="9"/>
      <c r="VLV4" s="9"/>
      <c r="VLW4" s="9"/>
      <c r="VLX4" s="9"/>
      <c r="VLY4" s="9"/>
      <c r="VLZ4" s="9"/>
      <c r="VMA4" s="9"/>
      <c r="VMB4" s="9"/>
      <c r="VMC4" s="9"/>
      <c r="VMD4" s="9"/>
      <c r="VME4" s="9"/>
      <c r="VMF4" s="9"/>
      <c r="VMG4" s="9"/>
      <c r="VMH4" s="9"/>
      <c r="VMI4" s="9"/>
      <c r="VMJ4" s="9"/>
      <c r="VMK4" s="9"/>
      <c r="VML4" s="9"/>
      <c r="VMM4" s="9"/>
      <c r="VMN4" s="9"/>
      <c r="VMO4" s="9"/>
      <c r="VMP4" s="9"/>
      <c r="VMQ4" s="9"/>
      <c r="VMR4" s="9"/>
      <c r="VMS4" s="9"/>
      <c r="VMT4" s="9"/>
      <c r="VMU4" s="9"/>
      <c r="VMV4" s="9"/>
      <c r="VMW4" s="9"/>
      <c r="VMX4" s="9"/>
      <c r="VMY4" s="9"/>
      <c r="VMZ4" s="9"/>
      <c r="VNA4" s="9"/>
      <c r="VNB4" s="9"/>
      <c r="VNC4" s="9"/>
      <c r="VND4" s="9"/>
      <c r="VNE4" s="9"/>
      <c r="VNF4" s="9"/>
      <c r="VNG4" s="9"/>
      <c r="VNH4" s="9"/>
      <c r="VNI4" s="9"/>
      <c r="VNJ4" s="9"/>
      <c r="VNK4" s="9"/>
      <c r="VNL4" s="9"/>
      <c r="VNM4" s="9"/>
      <c r="VNN4" s="9"/>
      <c r="VNO4" s="9"/>
      <c r="VNP4" s="9"/>
      <c r="VNQ4" s="9"/>
      <c r="VNR4" s="9"/>
      <c r="VNS4" s="9"/>
      <c r="VNT4" s="9"/>
      <c r="VNU4" s="9"/>
      <c r="VNV4" s="9"/>
      <c r="VNW4" s="9"/>
      <c r="VNX4" s="9"/>
      <c r="VNY4" s="9"/>
      <c r="VNZ4" s="9"/>
      <c r="VOA4" s="9"/>
      <c r="VOB4" s="9"/>
      <c r="VOC4" s="9"/>
      <c r="VOD4" s="9"/>
      <c r="VOE4" s="9"/>
      <c r="VOF4" s="9"/>
      <c r="VOG4" s="9"/>
      <c r="VOH4" s="9"/>
      <c r="VOI4" s="9"/>
      <c r="VOJ4" s="9"/>
      <c r="VOK4" s="9"/>
      <c r="VOL4" s="9"/>
      <c r="VOM4" s="9"/>
      <c r="VON4" s="9"/>
      <c r="VOO4" s="9"/>
      <c r="VOP4" s="9"/>
      <c r="VOQ4" s="9"/>
      <c r="VOR4" s="9"/>
      <c r="VOS4" s="9"/>
      <c r="VOT4" s="9"/>
      <c r="VOU4" s="9"/>
      <c r="VOV4" s="9"/>
      <c r="VOW4" s="9"/>
      <c r="VOX4" s="9"/>
      <c r="VOY4" s="9"/>
      <c r="VOZ4" s="9"/>
      <c r="VPA4" s="9"/>
      <c r="VPB4" s="9"/>
      <c r="VPC4" s="9"/>
      <c r="VPD4" s="9"/>
      <c r="VPE4" s="9"/>
      <c r="VPF4" s="9"/>
      <c r="VPG4" s="9"/>
      <c r="VPH4" s="9"/>
      <c r="VPI4" s="9"/>
      <c r="VPJ4" s="9"/>
      <c r="VPK4" s="9"/>
      <c r="VPL4" s="9"/>
      <c r="VPM4" s="9"/>
      <c r="VPN4" s="9"/>
      <c r="VPO4" s="9"/>
      <c r="VPP4" s="9"/>
      <c r="VPQ4" s="9"/>
      <c r="VPR4" s="9"/>
      <c r="VPS4" s="9"/>
      <c r="VPT4" s="9"/>
      <c r="VPU4" s="9"/>
      <c r="VPV4" s="9"/>
      <c r="VPW4" s="9"/>
      <c r="VPX4" s="9"/>
      <c r="VPY4" s="9"/>
      <c r="VPZ4" s="9"/>
      <c r="VQA4" s="9"/>
      <c r="VQB4" s="9"/>
      <c r="VQC4" s="9"/>
      <c r="VQD4" s="9"/>
      <c r="VQE4" s="9"/>
      <c r="VQF4" s="9"/>
      <c r="VQG4" s="9"/>
      <c r="VQH4" s="9"/>
      <c r="VQI4" s="9"/>
      <c r="VQJ4" s="9"/>
      <c r="VQK4" s="9"/>
      <c r="VQL4" s="9"/>
      <c r="VQM4" s="9"/>
      <c r="VQN4" s="9"/>
      <c r="VQO4" s="9"/>
      <c r="VQP4" s="9"/>
      <c r="VQQ4" s="9"/>
      <c r="VQR4" s="9"/>
      <c r="VQS4" s="9"/>
      <c r="VQT4" s="9"/>
      <c r="VQU4" s="9"/>
      <c r="VQV4" s="9"/>
      <c r="VQW4" s="9"/>
      <c r="VQX4" s="9"/>
      <c r="VQY4" s="9"/>
      <c r="VQZ4" s="9"/>
      <c r="VRA4" s="9"/>
      <c r="VRB4" s="9"/>
      <c r="VRC4" s="9"/>
      <c r="VRD4" s="9"/>
      <c r="VRE4" s="9"/>
      <c r="VRF4" s="9"/>
      <c r="VRG4" s="9"/>
      <c r="VRH4" s="9"/>
      <c r="VRI4" s="9"/>
      <c r="VRJ4" s="9"/>
      <c r="VRK4" s="9"/>
      <c r="VRL4" s="9"/>
      <c r="VRM4" s="9"/>
      <c r="VRN4" s="9"/>
      <c r="VRO4" s="9"/>
      <c r="VRP4" s="9"/>
      <c r="VRQ4" s="9"/>
      <c r="VRR4" s="9"/>
      <c r="VRS4" s="9"/>
      <c r="VRT4" s="9"/>
      <c r="VRU4" s="9"/>
      <c r="VRV4" s="9"/>
      <c r="VRW4" s="9"/>
      <c r="VRX4" s="9"/>
      <c r="VRY4" s="9"/>
      <c r="VRZ4" s="9"/>
      <c r="VSA4" s="9"/>
      <c r="VSB4" s="9"/>
      <c r="VSC4" s="9"/>
      <c r="VSD4" s="9"/>
      <c r="VSE4" s="9"/>
      <c r="VSF4" s="9"/>
      <c r="VSG4" s="9"/>
      <c r="VSH4" s="9"/>
      <c r="VSI4" s="9"/>
      <c r="VSJ4" s="9"/>
      <c r="VSK4" s="9"/>
      <c r="VSL4" s="9"/>
      <c r="VSM4" s="9"/>
      <c r="VSN4" s="9"/>
      <c r="VSO4" s="9"/>
      <c r="VSP4" s="9"/>
      <c r="VSQ4" s="9"/>
      <c r="VSR4" s="9"/>
      <c r="VSS4" s="9"/>
      <c r="VST4" s="9"/>
      <c r="VSU4" s="9"/>
      <c r="VSV4" s="9"/>
      <c r="VSW4" s="9"/>
      <c r="VSX4" s="9"/>
      <c r="VSY4" s="9"/>
      <c r="VSZ4" s="9"/>
      <c r="VTA4" s="9"/>
      <c r="VTB4" s="9"/>
      <c r="VTC4" s="9"/>
      <c r="VTD4" s="9"/>
      <c r="VTE4" s="9"/>
      <c r="VTF4" s="9"/>
      <c r="VTG4" s="9"/>
      <c r="VTH4" s="9"/>
      <c r="VTI4" s="9"/>
      <c r="VTJ4" s="9"/>
      <c r="VTK4" s="9"/>
      <c r="VTL4" s="9"/>
      <c r="VTM4" s="9"/>
      <c r="VTN4" s="9"/>
      <c r="VTO4" s="9"/>
      <c r="VTP4" s="9"/>
      <c r="VTQ4" s="9"/>
      <c r="VTR4" s="9"/>
      <c r="VTS4" s="9"/>
      <c r="VTT4" s="9"/>
      <c r="VTU4" s="9"/>
      <c r="VTV4" s="9"/>
      <c r="VTW4" s="9"/>
      <c r="VTX4" s="9"/>
      <c r="VTY4" s="9"/>
      <c r="VTZ4" s="9"/>
      <c r="VUA4" s="9"/>
      <c r="VUB4" s="9"/>
      <c r="VUC4" s="9"/>
      <c r="VUD4" s="9"/>
      <c r="VUE4" s="9"/>
      <c r="VUF4" s="9"/>
      <c r="VUG4" s="9"/>
      <c r="VUH4" s="9"/>
      <c r="VUI4" s="9"/>
      <c r="VUJ4" s="9"/>
      <c r="VUK4" s="9"/>
      <c r="VUL4" s="9"/>
      <c r="VUM4" s="9"/>
      <c r="VUN4" s="9"/>
      <c r="VUO4" s="9"/>
      <c r="VUP4" s="9"/>
      <c r="VUQ4" s="9"/>
      <c r="VUR4" s="9"/>
      <c r="VUS4" s="9"/>
      <c r="VUT4" s="9"/>
      <c r="VUU4" s="9"/>
      <c r="VUV4" s="9"/>
      <c r="VUW4" s="9"/>
      <c r="VUX4" s="9"/>
      <c r="VUY4" s="9"/>
      <c r="VUZ4" s="9"/>
      <c r="VVA4" s="9"/>
      <c r="VVB4" s="9"/>
      <c r="VVC4" s="9"/>
      <c r="VVD4" s="9"/>
      <c r="VVE4" s="9"/>
      <c r="VVF4" s="9"/>
      <c r="VVG4" s="9"/>
      <c r="VVH4" s="9"/>
      <c r="VVI4" s="9"/>
      <c r="VVJ4" s="9"/>
      <c r="VVK4" s="9"/>
      <c r="VVL4" s="9"/>
      <c r="VVM4" s="9"/>
      <c r="VVN4" s="9"/>
      <c r="VVO4" s="9"/>
      <c r="VVP4" s="9"/>
      <c r="VVQ4" s="9"/>
      <c r="VVR4" s="9"/>
      <c r="VVS4" s="9"/>
      <c r="VVT4" s="9"/>
      <c r="VVU4" s="9"/>
      <c r="VVV4" s="9"/>
      <c r="VVW4" s="9"/>
      <c r="VVX4" s="9"/>
      <c r="VVY4" s="9"/>
      <c r="VVZ4" s="9"/>
      <c r="VWA4" s="9"/>
      <c r="VWB4" s="9"/>
      <c r="VWC4" s="9"/>
      <c r="VWD4" s="9"/>
      <c r="VWE4" s="9"/>
      <c r="VWF4" s="9"/>
      <c r="VWG4" s="9"/>
      <c r="VWH4" s="9"/>
      <c r="VWI4" s="9"/>
      <c r="VWJ4" s="9"/>
      <c r="VWK4" s="9"/>
      <c r="VWL4" s="9"/>
      <c r="VWM4" s="9"/>
      <c r="VWN4" s="9"/>
      <c r="VWO4" s="9"/>
      <c r="VWP4" s="9"/>
      <c r="VWQ4" s="9"/>
      <c r="VWR4" s="9"/>
      <c r="VWS4" s="9"/>
      <c r="VWT4" s="9"/>
      <c r="VWU4" s="9"/>
      <c r="VWV4" s="9"/>
      <c r="VWW4" s="9"/>
      <c r="VWX4" s="9"/>
      <c r="VWY4" s="9"/>
      <c r="VWZ4" s="9"/>
      <c r="VXA4" s="9"/>
      <c r="VXB4" s="9"/>
      <c r="VXC4" s="9"/>
      <c r="VXD4" s="9"/>
      <c r="VXE4" s="9"/>
      <c r="VXF4" s="9"/>
      <c r="VXG4" s="9"/>
      <c r="VXH4" s="9"/>
      <c r="VXI4" s="9"/>
      <c r="VXJ4" s="9"/>
      <c r="VXK4" s="9"/>
      <c r="VXL4" s="9"/>
      <c r="VXM4" s="9"/>
      <c r="VXN4" s="9"/>
      <c r="VXO4" s="9"/>
      <c r="VXP4" s="9"/>
      <c r="VXQ4" s="9"/>
      <c r="VXR4" s="9"/>
      <c r="VXS4" s="9"/>
      <c r="VXT4" s="9"/>
      <c r="VXU4" s="9"/>
      <c r="VXV4" s="9"/>
      <c r="VXW4" s="9"/>
      <c r="VXX4" s="9"/>
      <c r="VXY4" s="9"/>
      <c r="VXZ4" s="9"/>
      <c r="VYA4" s="9"/>
      <c r="VYB4" s="9"/>
      <c r="VYC4" s="9"/>
      <c r="VYD4" s="9"/>
      <c r="VYE4" s="9"/>
      <c r="VYF4" s="9"/>
      <c r="VYG4" s="9"/>
      <c r="VYH4" s="9"/>
      <c r="VYI4" s="9"/>
      <c r="VYJ4" s="9"/>
      <c r="VYK4" s="9"/>
      <c r="VYL4" s="9"/>
      <c r="VYM4" s="9"/>
      <c r="VYN4" s="9"/>
      <c r="VYO4" s="9"/>
      <c r="VYP4" s="9"/>
      <c r="VYQ4" s="9"/>
      <c r="VYR4" s="9"/>
      <c r="VYS4" s="9"/>
      <c r="VYT4" s="9"/>
      <c r="VYU4" s="9"/>
      <c r="VYV4" s="9"/>
      <c r="VYW4" s="9"/>
      <c r="VYX4" s="9"/>
      <c r="VYY4" s="9"/>
      <c r="VYZ4" s="9"/>
      <c r="VZA4" s="9"/>
      <c r="VZB4" s="9"/>
      <c r="VZC4" s="9"/>
      <c r="VZD4" s="9"/>
      <c r="VZE4" s="9"/>
      <c r="VZF4" s="9"/>
      <c r="VZG4" s="9"/>
      <c r="VZH4" s="9"/>
      <c r="VZI4" s="9"/>
      <c r="VZJ4" s="9"/>
      <c r="VZK4" s="9"/>
      <c r="VZL4" s="9"/>
      <c r="VZM4" s="9"/>
      <c r="VZN4" s="9"/>
      <c r="VZO4" s="9"/>
      <c r="VZP4" s="9"/>
      <c r="VZQ4" s="9"/>
      <c r="VZR4" s="9"/>
      <c r="VZS4" s="9"/>
      <c r="VZT4" s="9"/>
      <c r="VZU4" s="9"/>
      <c r="VZV4" s="9"/>
      <c r="VZW4" s="9"/>
      <c r="VZX4" s="9"/>
      <c r="VZY4" s="9"/>
      <c r="VZZ4" s="9"/>
      <c r="WAA4" s="9"/>
      <c r="WAB4" s="9"/>
      <c r="WAC4" s="9"/>
      <c r="WAD4" s="9"/>
      <c r="WAE4" s="9"/>
      <c r="WAF4" s="9"/>
      <c r="WAG4" s="9"/>
      <c r="WAH4" s="9"/>
      <c r="WAI4" s="9"/>
      <c r="WAJ4" s="9"/>
      <c r="WAK4" s="9"/>
      <c r="WAL4" s="9"/>
      <c r="WAM4" s="9"/>
      <c r="WAN4" s="9"/>
      <c r="WAO4" s="9"/>
      <c r="WAP4" s="9"/>
      <c r="WAQ4" s="9"/>
      <c r="WAR4" s="9"/>
      <c r="WAS4" s="9"/>
      <c r="WAT4" s="9"/>
      <c r="WAU4" s="9"/>
      <c r="WAV4" s="9"/>
      <c r="WAW4" s="9"/>
      <c r="WAX4" s="9"/>
      <c r="WAY4" s="9"/>
      <c r="WAZ4" s="9"/>
      <c r="WBA4" s="9"/>
      <c r="WBB4" s="9"/>
      <c r="WBC4" s="9"/>
      <c r="WBD4" s="9"/>
      <c r="WBE4" s="9"/>
      <c r="WBF4" s="9"/>
      <c r="WBG4" s="9"/>
      <c r="WBH4" s="9"/>
      <c r="WBI4" s="9"/>
      <c r="WBJ4" s="9"/>
      <c r="WBK4" s="9"/>
      <c r="WBL4" s="9"/>
      <c r="WBM4" s="9"/>
      <c r="WBN4" s="9"/>
      <c r="WBO4" s="9"/>
      <c r="WBP4" s="9"/>
      <c r="WBQ4" s="9"/>
      <c r="WBR4" s="9"/>
      <c r="WBS4" s="9"/>
      <c r="WBT4" s="9"/>
      <c r="WBU4" s="9"/>
      <c r="WBV4" s="9"/>
      <c r="WBW4" s="9"/>
      <c r="WBX4" s="9"/>
      <c r="WBY4" s="9"/>
      <c r="WBZ4" s="9"/>
      <c r="WCA4" s="9"/>
      <c r="WCB4" s="9"/>
      <c r="WCC4" s="9"/>
      <c r="WCD4" s="9"/>
      <c r="WCE4" s="9"/>
      <c r="WCF4" s="9"/>
      <c r="WCG4" s="9"/>
      <c r="WCH4" s="9"/>
      <c r="WCI4" s="9"/>
      <c r="WCJ4" s="9"/>
      <c r="WCK4" s="9"/>
      <c r="WCL4" s="9"/>
      <c r="WCM4" s="9"/>
      <c r="WCN4" s="9"/>
      <c r="WCO4" s="9"/>
      <c r="WCP4" s="9"/>
      <c r="WCQ4" s="9"/>
      <c r="WCR4" s="9"/>
      <c r="WCS4" s="9"/>
      <c r="WCT4" s="9"/>
      <c r="WCU4" s="9"/>
      <c r="WCV4" s="9"/>
      <c r="WCW4" s="9"/>
      <c r="WCX4" s="9"/>
      <c r="WCY4" s="9"/>
      <c r="WCZ4" s="9"/>
      <c r="WDA4" s="9"/>
      <c r="WDB4" s="9"/>
      <c r="WDC4" s="9"/>
      <c r="WDD4" s="9"/>
      <c r="WDE4" s="9"/>
      <c r="WDF4" s="9"/>
      <c r="WDG4" s="9"/>
      <c r="WDH4" s="9"/>
      <c r="WDI4" s="9"/>
      <c r="WDJ4" s="9"/>
      <c r="WDK4" s="9"/>
      <c r="WDL4" s="9"/>
      <c r="WDM4" s="9"/>
      <c r="WDN4" s="9"/>
      <c r="WDO4" s="9"/>
      <c r="WDP4" s="9"/>
      <c r="WDQ4" s="9"/>
      <c r="WDR4" s="9"/>
      <c r="WDS4" s="9"/>
      <c r="WDT4" s="9"/>
      <c r="WDU4" s="9"/>
      <c r="WDV4" s="9"/>
      <c r="WDW4" s="9"/>
      <c r="WDX4" s="9"/>
      <c r="WDY4" s="9"/>
      <c r="WDZ4" s="9"/>
      <c r="WEA4" s="9"/>
      <c r="WEB4" s="9"/>
      <c r="WEC4" s="9"/>
      <c r="WED4" s="9"/>
      <c r="WEE4" s="9"/>
      <c r="WEF4" s="9"/>
      <c r="WEG4" s="9"/>
      <c r="WEH4" s="9"/>
      <c r="WEI4" s="9"/>
      <c r="WEJ4" s="9"/>
      <c r="WEK4" s="9"/>
      <c r="WEL4" s="9"/>
      <c r="WEM4" s="9"/>
      <c r="WEN4" s="9"/>
      <c r="WEO4" s="9"/>
      <c r="WEP4" s="9"/>
      <c r="WEQ4" s="9"/>
      <c r="WER4" s="9"/>
      <c r="WES4" s="9"/>
      <c r="WET4" s="9"/>
      <c r="WEU4" s="9"/>
      <c r="WEV4" s="9"/>
      <c r="WEW4" s="9"/>
      <c r="WEX4" s="9"/>
      <c r="WEY4" s="9"/>
      <c r="WEZ4" s="9"/>
      <c r="WFA4" s="9"/>
      <c r="WFB4" s="9"/>
      <c r="WFC4" s="9"/>
      <c r="WFD4" s="9"/>
      <c r="WFE4" s="9"/>
      <c r="WFF4" s="9"/>
      <c r="WFG4" s="9"/>
      <c r="WFH4" s="9"/>
      <c r="WFI4" s="9"/>
      <c r="WFJ4" s="9"/>
      <c r="WFK4" s="9"/>
      <c r="WFL4" s="9"/>
      <c r="WFM4" s="9"/>
      <c r="WFN4" s="9"/>
      <c r="WFO4" s="9"/>
      <c r="WFP4" s="9"/>
      <c r="WFQ4" s="9"/>
      <c r="WFR4" s="9"/>
      <c r="WFS4" s="9"/>
      <c r="WFT4" s="9"/>
      <c r="WFU4" s="9"/>
      <c r="WFV4" s="9"/>
      <c r="WFW4" s="9"/>
      <c r="WFX4" s="9"/>
      <c r="WFY4" s="9"/>
      <c r="WFZ4" s="9"/>
      <c r="WGA4" s="9"/>
      <c r="WGB4" s="9"/>
      <c r="WGC4" s="9"/>
      <c r="WGD4" s="9"/>
      <c r="WGE4" s="9"/>
      <c r="WGF4" s="9"/>
      <c r="WGG4" s="9"/>
      <c r="WGH4" s="9"/>
      <c r="WGI4" s="9"/>
      <c r="WGJ4" s="9"/>
      <c r="WGK4" s="9"/>
      <c r="WGL4" s="9"/>
      <c r="WGM4" s="9"/>
      <c r="WGN4" s="9"/>
      <c r="WGO4" s="9"/>
      <c r="WGP4" s="9"/>
      <c r="WGQ4" s="9"/>
      <c r="WGR4" s="9"/>
      <c r="WGS4" s="9"/>
      <c r="WGT4" s="9"/>
      <c r="WGU4" s="9"/>
      <c r="WGV4" s="9"/>
      <c r="WGW4" s="9"/>
      <c r="WGX4" s="9"/>
      <c r="WGY4" s="9"/>
      <c r="WGZ4" s="9"/>
      <c r="WHA4" s="9"/>
      <c r="WHB4" s="9"/>
      <c r="WHC4" s="9"/>
      <c r="WHD4" s="9"/>
      <c r="WHE4" s="9"/>
      <c r="WHF4" s="9"/>
      <c r="WHG4" s="9"/>
      <c r="WHH4" s="9"/>
      <c r="WHI4" s="9"/>
      <c r="WHJ4" s="9"/>
      <c r="WHK4" s="9"/>
      <c r="WHL4" s="9"/>
      <c r="WHM4" s="9"/>
      <c r="WHN4" s="9"/>
      <c r="WHO4" s="9"/>
      <c r="WHP4" s="9"/>
      <c r="WHQ4" s="9"/>
      <c r="WHR4" s="9"/>
      <c r="WHS4" s="9"/>
      <c r="WHT4" s="9"/>
      <c r="WHU4" s="9"/>
      <c r="WHV4" s="9"/>
      <c r="WHW4" s="9"/>
      <c r="WHX4" s="9"/>
      <c r="WHY4" s="9"/>
      <c r="WHZ4" s="9"/>
      <c r="WIA4" s="9"/>
      <c r="WIB4" s="9"/>
      <c r="WIC4" s="9"/>
      <c r="WID4" s="9"/>
      <c r="WIE4" s="9"/>
      <c r="WIF4" s="9"/>
      <c r="WIG4" s="9"/>
      <c r="WIH4" s="9"/>
      <c r="WII4" s="9"/>
      <c r="WIJ4" s="9"/>
      <c r="WIK4" s="9"/>
      <c r="WIL4" s="9"/>
      <c r="WIM4" s="9"/>
      <c r="WIN4" s="9"/>
      <c r="WIO4" s="9"/>
      <c r="WIP4" s="9"/>
      <c r="WIQ4" s="9"/>
      <c r="WIR4" s="9"/>
      <c r="WIS4" s="9"/>
      <c r="WIT4" s="9"/>
      <c r="WIU4" s="9"/>
      <c r="WIV4" s="9"/>
      <c r="WIW4" s="9"/>
      <c r="WIX4" s="9"/>
      <c r="WIY4" s="9"/>
      <c r="WIZ4" s="9"/>
      <c r="WJA4" s="9"/>
      <c r="WJB4" s="9"/>
      <c r="WJC4" s="9"/>
      <c r="WJD4" s="9"/>
      <c r="WJE4" s="9"/>
      <c r="WJF4" s="9"/>
      <c r="WJG4" s="9"/>
      <c r="WJH4" s="9"/>
      <c r="WJI4" s="9"/>
      <c r="WJJ4" s="9"/>
      <c r="WJK4" s="9"/>
      <c r="WJL4" s="9"/>
      <c r="WJM4" s="9"/>
      <c r="WJN4" s="9"/>
      <c r="WJO4" s="9"/>
      <c r="WJP4" s="9"/>
      <c r="WJQ4" s="9"/>
      <c r="WJR4" s="9"/>
      <c r="WJS4" s="9"/>
      <c r="WJT4" s="9"/>
      <c r="WJU4" s="9"/>
      <c r="WJV4" s="9"/>
      <c r="WJW4" s="9"/>
      <c r="WJX4" s="9"/>
      <c r="WJY4" s="9"/>
      <c r="WJZ4" s="9"/>
      <c r="WKA4" s="9"/>
      <c r="WKB4" s="9"/>
      <c r="WKC4" s="9"/>
      <c r="WKD4" s="9"/>
      <c r="WKE4" s="9"/>
      <c r="WKF4" s="9"/>
      <c r="WKG4" s="9"/>
      <c r="WKH4" s="9"/>
      <c r="WKI4" s="9"/>
      <c r="WKJ4" s="9"/>
      <c r="WKK4" s="9"/>
      <c r="WKL4" s="9"/>
      <c r="WKM4" s="9"/>
      <c r="WKN4" s="9"/>
      <c r="WKO4" s="9"/>
      <c r="WKP4" s="9"/>
      <c r="WKQ4" s="9"/>
      <c r="WKR4" s="9"/>
      <c r="WKS4" s="9"/>
      <c r="WKT4" s="9"/>
      <c r="WKU4" s="9"/>
      <c r="WKV4" s="9"/>
      <c r="WKW4" s="9"/>
      <c r="WKX4" s="9"/>
      <c r="WKY4" s="9"/>
      <c r="WKZ4" s="9"/>
      <c r="WLA4" s="9"/>
      <c r="WLB4" s="9"/>
      <c r="WLC4" s="9"/>
      <c r="WLD4" s="9"/>
      <c r="WLE4" s="9"/>
      <c r="WLF4" s="9"/>
      <c r="WLG4" s="9"/>
      <c r="WLH4" s="9"/>
      <c r="WLI4" s="9"/>
      <c r="WLJ4" s="9"/>
      <c r="WLK4" s="9"/>
      <c r="WLL4" s="9"/>
      <c r="WLM4" s="9"/>
      <c r="WLN4" s="9"/>
      <c r="WLO4" s="9"/>
      <c r="WLP4" s="9"/>
      <c r="WLQ4" s="9"/>
      <c r="WLR4" s="9"/>
      <c r="WLS4" s="9"/>
      <c r="WLT4" s="9"/>
      <c r="WLU4" s="9"/>
      <c r="WLV4" s="9"/>
      <c r="WLW4" s="9"/>
      <c r="WLX4" s="9"/>
      <c r="WLY4" s="9"/>
      <c r="WLZ4" s="9"/>
      <c r="WMA4" s="9"/>
      <c r="WMB4" s="9"/>
      <c r="WMC4" s="9"/>
      <c r="WMD4" s="9"/>
      <c r="WME4" s="9"/>
      <c r="WMF4" s="9"/>
      <c r="WMG4" s="9"/>
      <c r="WMH4" s="9"/>
      <c r="WMI4" s="9"/>
      <c r="WMJ4" s="9"/>
      <c r="WMK4" s="9"/>
      <c r="WML4" s="9"/>
      <c r="WMM4" s="9"/>
      <c r="WMN4" s="9"/>
      <c r="WMO4" s="9"/>
      <c r="WMP4" s="9"/>
      <c r="WMQ4" s="9"/>
      <c r="WMR4" s="9"/>
      <c r="WMS4" s="9"/>
      <c r="WMT4" s="9"/>
      <c r="WMU4" s="9"/>
      <c r="WMV4" s="9"/>
      <c r="WMW4" s="9"/>
      <c r="WMX4" s="9"/>
      <c r="WMY4" s="9"/>
      <c r="WMZ4" s="9"/>
      <c r="WNA4" s="9"/>
      <c r="WNB4" s="9"/>
      <c r="WNC4" s="9"/>
      <c r="WND4" s="9"/>
      <c r="WNE4" s="9"/>
      <c r="WNF4" s="9"/>
      <c r="WNG4" s="9"/>
      <c r="WNH4" s="9"/>
      <c r="WNI4" s="9"/>
      <c r="WNJ4" s="9"/>
      <c r="WNK4" s="9"/>
      <c r="WNL4" s="9"/>
      <c r="WNM4" s="9"/>
      <c r="WNN4" s="9"/>
      <c r="WNO4" s="9"/>
      <c r="WNP4" s="9"/>
      <c r="WNQ4" s="9"/>
      <c r="WNR4" s="9"/>
      <c r="WNS4" s="9"/>
      <c r="WNT4" s="9"/>
      <c r="WNU4" s="9"/>
      <c r="WNV4" s="9"/>
      <c r="WNW4" s="9"/>
      <c r="WNX4" s="9"/>
      <c r="WNY4" s="9"/>
      <c r="WNZ4" s="9"/>
      <c r="WOA4" s="9"/>
      <c r="WOB4" s="9"/>
      <c r="WOC4" s="9"/>
      <c r="WOD4" s="9"/>
      <c r="WOE4" s="9"/>
      <c r="WOF4" s="9"/>
      <c r="WOG4" s="9"/>
      <c r="WOH4" s="9"/>
      <c r="WOI4" s="9"/>
      <c r="WOJ4" s="9"/>
      <c r="WOK4" s="9"/>
      <c r="WOL4" s="9"/>
      <c r="WOM4" s="9"/>
      <c r="WON4" s="9"/>
      <c r="WOO4" s="9"/>
      <c r="WOP4" s="9"/>
      <c r="WOQ4" s="9"/>
      <c r="WOR4" s="9"/>
      <c r="WOS4" s="9"/>
      <c r="WOT4" s="9"/>
      <c r="WOU4" s="9"/>
      <c r="WOV4" s="9"/>
      <c r="WOW4" s="9"/>
      <c r="WOX4" s="9"/>
      <c r="WOY4" s="9"/>
      <c r="WOZ4" s="9"/>
      <c r="WPA4" s="9"/>
      <c r="WPB4" s="9"/>
      <c r="WPC4" s="9"/>
      <c r="WPD4" s="9"/>
      <c r="WPE4" s="9"/>
      <c r="WPF4" s="9"/>
      <c r="WPG4" s="9"/>
      <c r="WPH4" s="9"/>
      <c r="WPI4" s="9"/>
      <c r="WPJ4" s="9"/>
      <c r="WPK4" s="9"/>
      <c r="WPL4" s="9"/>
      <c r="WPM4" s="9"/>
      <c r="WPN4" s="9"/>
      <c r="WPO4" s="9"/>
      <c r="WPP4" s="9"/>
      <c r="WPQ4" s="9"/>
      <c r="WPR4" s="9"/>
      <c r="WPS4" s="9"/>
      <c r="WPT4" s="9"/>
      <c r="WPU4" s="9"/>
      <c r="WPV4" s="9"/>
      <c r="WPW4" s="9"/>
      <c r="WPX4" s="9"/>
      <c r="WPY4" s="9"/>
      <c r="WPZ4" s="9"/>
      <c r="WQA4" s="9"/>
      <c r="WQB4" s="9"/>
      <c r="WQC4" s="9"/>
      <c r="WQD4" s="9"/>
      <c r="WQE4" s="9"/>
      <c r="WQF4" s="9"/>
      <c r="WQG4" s="9"/>
      <c r="WQH4" s="9"/>
      <c r="WQI4" s="9"/>
      <c r="WQJ4" s="9"/>
      <c r="WQK4" s="9"/>
      <c r="WQL4" s="9"/>
      <c r="WQM4" s="9"/>
      <c r="WQN4" s="9"/>
      <c r="WQO4" s="9"/>
      <c r="WQP4" s="9"/>
      <c r="WQQ4" s="9"/>
      <c r="WQR4" s="9"/>
      <c r="WQS4" s="9"/>
      <c r="WQT4" s="9"/>
      <c r="WQU4" s="9"/>
      <c r="WQV4" s="9"/>
      <c r="WQW4" s="9"/>
      <c r="WQX4" s="9"/>
      <c r="WQY4" s="9"/>
      <c r="WQZ4" s="9"/>
      <c r="WRA4" s="9"/>
      <c r="WRB4" s="9"/>
      <c r="WRC4" s="9"/>
      <c r="WRD4" s="9"/>
      <c r="WRE4" s="9"/>
      <c r="WRF4" s="9"/>
      <c r="WRG4" s="9"/>
      <c r="WRH4" s="9"/>
      <c r="WRI4" s="9"/>
      <c r="WRJ4" s="9"/>
      <c r="WRK4" s="9"/>
      <c r="WRL4" s="9"/>
      <c r="WRM4" s="9"/>
      <c r="WRN4" s="9"/>
      <c r="WRO4" s="9"/>
      <c r="WRP4" s="9"/>
      <c r="WRQ4" s="9"/>
      <c r="WRR4" s="9"/>
      <c r="WRS4" s="9"/>
      <c r="WRT4" s="9"/>
      <c r="WRU4" s="9"/>
      <c r="WRV4" s="9"/>
      <c r="WRW4" s="9"/>
      <c r="WRX4" s="9"/>
      <c r="WRY4" s="9"/>
      <c r="WRZ4" s="9"/>
      <c r="WSA4" s="9"/>
      <c r="WSB4" s="9"/>
      <c r="WSC4" s="9"/>
      <c r="WSD4" s="9"/>
      <c r="WSE4" s="9"/>
      <c r="WSF4" s="9"/>
      <c r="WSG4" s="9"/>
      <c r="WSH4" s="9"/>
      <c r="WSI4" s="9"/>
      <c r="WSJ4" s="9"/>
      <c r="WSK4" s="9"/>
      <c r="WSL4" s="9"/>
      <c r="WSM4" s="9"/>
      <c r="WSN4" s="9"/>
      <c r="WSO4" s="9"/>
      <c r="WSP4" s="9"/>
      <c r="WSQ4" s="9"/>
      <c r="WSR4" s="9"/>
      <c r="WSS4" s="9"/>
      <c r="WST4" s="9"/>
      <c r="WSU4" s="9"/>
      <c r="WSV4" s="9"/>
      <c r="WSW4" s="9"/>
      <c r="WSX4" s="9"/>
      <c r="WSY4" s="9"/>
      <c r="WSZ4" s="9"/>
      <c r="WTA4" s="9"/>
      <c r="WTB4" s="9"/>
      <c r="WTC4" s="9"/>
      <c r="WTD4" s="9"/>
      <c r="WTE4" s="9"/>
      <c r="WTF4" s="9"/>
      <c r="WTG4" s="9"/>
      <c r="WTH4" s="9"/>
      <c r="WTI4" s="9"/>
      <c r="WTJ4" s="9"/>
      <c r="WTK4" s="9"/>
      <c r="WTL4" s="9"/>
      <c r="WTM4" s="9"/>
      <c r="WTN4" s="9"/>
      <c r="WTO4" s="9"/>
      <c r="WTP4" s="9"/>
      <c r="WTQ4" s="9"/>
      <c r="WTR4" s="9"/>
      <c r="WTS4" s="9"/>
      <c r="WTT4" s="9"/>
      <c r="WTU4" s="9"/>
      <c r="WTV4" s="9"/>
      <c r="WTW4" s="9"/>
      <c r="WTX4" s="9"/>
      <c r="WTY4" s="9"/>
      <c r="WTZ4" s="9"/>
      <c r="WUA4" s="9"/>
      <c r="WUB4" s="9"/>
      <c r="WUC4" s="9"/>
      <c r="WUD4" s="9"/>
      <c r="WUE4" s="9"/>
      <c r="WUF4" s="9"/>
      <c r="WUG4" s="9"/>
      <c r="WUH4" s="9"/>
      <c r="WUI4" s="9"/>
      <c r="WUJ4" s="9"/>
      <c r="WUK4" s="9"/>
      <c r="WUL4" s="9"/>
      <c r="WUM4" s="9"/>
      <c r="WUN4" s="9"/>
      <c r="WUO4" s="9"/>
      <c r="WUP4" s="9"/>
      <c r="WUQ4" s="9"/>
      <c r="WUR4" s="9"/>
      <c r="WUS4" s="9"/>
      <c r="WUT4" s="9"/>
      <c r="WUU4" s="9"/>
      <c r="WUV4" s="9"/>
      <c r="WUW4" s="9"/>
      <c r="WUX4" s="9"/>
      <c r="WUY4" s="9"/>
      <c r="WUZ4" s="9"/>
      <c r="WVA4" s="9"/>
      <c r="WVB4" s="9"/>
      <c r="WVC4" s="9"/>
      <c r="WVD4" s="9"/>
      <c r="WVE4" s="9"/>
      <c r="WVF4" s="9"/>
      <c r="WVG4" s="9"/>
      <c r="WVH4" s="9"/>
      <c r="WVI4" s="9"/>
      <c r="WVJ4" s="9"/>
      <c r="WVK4" s="9"/>
      <c r="WVL4" s="9"/>
      <c r="WVM4" s="9"/>
      <c r="WVN4" s="9"/>
      <c r="WVO4" s="9"/>
      <c r="WVP4" s="9"/>
      <c r="WVQ4" s="9"/>
      <c r="WVR4" s="9"/>
      <c r="WVS4" s="9"/>
      <c r="WVT4" s="9"/>
      <c r="WVU4" s="9"/>
      <c r="WVV4" s="9"/>
      <c r="WVW4" s="9"/>
      <c r="WVX4" s="9"/>
      <c r="WVY4" s="9"/>
      <c r="WVZ4" s="9"/>
      <c r="WWA4" s="9"/>
      <c r="WWB4" s="9"/>
      <c r="WWC4" s="9"/>
      <c r="WWD4" s="9"/>
      <c r="WWE4" s="9"/>
      <c r="WWF4" s="9"/>
      <c r="WWG4" s="9"/>
      <c r="WWH4" s="9"/>
      <c r="WWI4" s="9"/>
      <c r="WWJ4" s="9"/>
      <c r="WWK4" s="9"/>
      <c r="WWL4" s="9"/>
      <c r="WWM4" s="9"/>
      <c r="WWN4" s="9"/>
      <c r="WWO4" s="9"/>
      <c r="WWP4" s="9"/>
      <c r="WWQ4" s="9"/>
      <c r="WWR4" s="9"/>
      <c r="WWS4" s="9"/>
      <c r="WWT4" s="9"/>
      <c r="WWU4" s="9"/>
      <c r="WWV4" s="9"/>
      <c r="WWW4" s="9"/>
      <c r="WWX4" s="9"/>
      <c r="WWY4" s="9"/>
      <c r="WWZ4" s="9"/>
      <c r="WXA4" s="9"/>
      <c r="WXB4" s="9"/>
      <c r="WXC4" s="9"/>
      <c r="WXD4" s="9"/>
      <c r="WXE4" s="9"/>
      <c r="WXF4" s="9"/>
      <c r="WXG4" s="9"/>
      <c r="WXH4" s="9"/>
      <c r="WXI4" s="9"/>
      <c r="WXJ4" s="9"/>
      <c r="WXK4" s="9"/>
      <c r="WXL4" s="9"/>
      <c r="WXM4" s="9"/>
      <c r="WXN4" s="9"/>
      <c r="WXO4" s="9"/>
      <c r="WXP4" s="9"/>
      <c r="WXQ4" s="9"/>
      <c r="WXR4" s="9"/>
      <c r="WXS4" s="9"/>
      <c r="WXT4" s="9"/>
      <c r="WXU4" s="9"/>
      <c r="WXV4" s="9"/>
      <c r="WXW4" s="9"/>
      <c r="WXX4" s="9"/>
      <c r="WXY4" s="9"/>
      <c r="WXZ4" s="9"/>
      <c r="WYA4" s="9"/>
      <c r="WYB4" s="9"/>
      <c r="WYC4" s="9"/>
      <c r="WYD4" s="9"/>
      <c r="WYE4" s="9"/>
      <c r="WYF4" s="9"/>
      <c r="WYG4" s="9"/>
      <c r="WYH4" s="9"/>
      <c r="WYI4" s="9"/>
      <c r="WYJ4" s="9"/>
      <c r="WYK4" s="9"/>
      <c r="WYL4" s="9"/>
      <c r="WYM4" s="9"/>
      <c r="WYN4" s="9"/>
      <c r="WYO4" s="9"/>
      <c r="WYP4" s="9"/>
      <c r="WYQ4" s="9"/>
      <c r="WYR4" s="9"/>
      <c r="WYS4" s="9"/>
      <c r="WYT4" s="9"/>
      <c r="WYU4" s="9"/>
      <c r="WYV4" s="9"/>
      <c r="WYW4" s="9"/>
      <c r="WYX4" s="9"/>
      <c r="WYY4" s="9"/>
      <c r="WYZ4" s="9"/>
      <c r="WZA4" s="9"/>
      <c r="WZB4" s="9"/>
      <c r="WZC4" s="9"/>
      <c r="WZD4" s="9"/>
      <c r="WZE4" s="9"/>
      <c r="WZF4" s="9"/>
      <c r="WZG4" s="9"/>
      <c r="WZH4" s="9"/>
      <c r="WZI4" s="9"/>
      <c r="WZJ4" s="9"/>
      <c r="WZK4" s="9"/>
      <c r="WZL4" s="9"/>
      <c r="WZM4" s="9"/>
      <c r="WZN4" s="9"/>
      <c r="WZO4" s="9"/>
      <c r="WZP4" s="9"/>
      <c r="WZQ4" s="9"/>
      <c r="WZR4" s="9"/>
      <c r="WZS4" s="9"/>
      <c r="WZT4" s="9"/>
      <c r="WZU4" s="9"/>
      <c r="WZV4" s="9"/>
      <c r="WZW4" s="9"/>
      <c r="WZX4" s="9"/>
      <c r="WZY4" s="9"/>
      <c r="WZZ4" s="9"/>
      <c r="XAA4" s="9"/>
      <c r="XAB4" s="9"/>
      <c r="XAC4" s="9"/>
      <c r="XAD4" s="9"/>
      <c r="XAE4" s="9"/>
      <c r="XAF4" s="9"/>
      <c r="XAG4" s="9"/>
      <c r="XAH4" s="9"/>
      <c r="XAI4" s="9"/>
      <c r="XAJ4" s="9"/>
      <c r="XAK4" s="9"/>
      <c r="XAL4" s="9"/>
      <c r="XAM4" s="9"/>
      <c r="XAN4" s="9"/>
      <c r="XAO4" s="9"/>
      <c r="XAP4" s="9"/>
      <c r="XAQ4" s="9"/>
      <c r="XAR4" s="9"/>
      <c r="XAS4" s="9"/>
      <c r="XAT4" s="9"/>
      <c r="XAU4" s="9"/>
      <c r="XAV4" s="9"/>
      <c r="XAW4" s="9"/>
      <c r="XAX4" s="9"/>
      <c r="XAY4" s="9"/>
      <c r="XAZ4" s="9"/>
      <c r="XBA4" s="9"/>
      <c r="XBB4" s="9"/>
      <c r="XBC4" s="9"/>
      <c r="XBD4" s="9"/>
      <c r="XBE4" s="9"/>
      <c r="XBF4" s="9"/>
      <c r="XBG4" s="9"/>
      <c r="XBH4" s="9"/>
      <c r="XBI4" s="9"/>
      <c r="XBJ4" s="9"/>
      <c r="XBK4" s="9"/>
      <c r="XBL4" s="9"/>
      <c r="XBM4" s="9"/>
      <c r="XBN4" s="9"/>
      <c r="XBO4" s="9"/>
      <c r="XBP4" s="9"/>
      <c r="XBQ4" s="9"/>
      <c r="XBR4" s="9"/>
      <c r="XBS4" s="9"/>
      <c r="XBT4" s="9"/>
      <c r="XBU4" s="9"/>
      <c r="XBV4" s="9"/>
      <c r="XBW4" s="9"/>
      <c r="XBX4" s="9"/>
      <c r="XBY4" s="9"/>
      <c r="XBZ4" s="9"/>
      <c r="XCA4" s="9"/>
      <c r="XCB4" s="9"/>
      <c r="XCC4" s="9"/>
      <c r="XCD4" s="9"/>
      <c r="XCE4" s="9"/>
      <c r="XCF4" s="9"/>
      <c r="XCG4" s="9"/>
      <c r="XCH4" s="9"/>
      <c r="XCI4" s="9"/>
      <c r="XCJ4" s="9"/>
      <c r="XCK4" s="9"/>
      <c r="XCL4" s="9"/>
      <c r="XCM4" s="9"/>
      <c r="XCN4" s="9"/>
      <c r="XCO4" s="9"/>
      <c r="XCP4" s="9"/>
      <c r="XCQ4" s="9"/>
      <c r="XCR4" s="9"/>
      <c r="XCS4" s="9"/>
      <c r="XCT4" s="9"/>
      <c r="XCU4" s="9"/>
      <c r="XCV4" s="9"/>
      <c r="XCW4" s="9"/>
      <c r="XCX4" s="9"/>
      <c r="XCY4" s="9"/>
      <c r="XCZ4" s="9"/>
      <c r="XDA4" s="9"/>
      <c r="XDB4" s="9"/>
      <c r="XDC4" s="9"/>
      <c r="XDD4" s="9"/>
      <c r="XDE4" s="9"/>
      <c r="XDF4" s="9"/>
      <c r="XDG4" s="9"/>
      <c r="XDH4" s="9"/>
      <c r="XDI4" s="9"/>
      <c r="XDJ4" s="9"/>
      <c r="XDK4" s="9"/>
      <c r="XDL4" s="9"/>
      <c r="XDM4" s="9"/>
      <c r="XDN4" s="9"/>
      <c r="XDO4" s="9"/>
      <c r="XDP4" s="9"/>
      <c r="XDQ4" s="9"/>
      <c r="XDR4" s="9"/>
      <c r="XDS4" s="9"/>
      <c r="XDT4" s="9"/>
      <c r="XDU4" s="9"/>
      <c r="XDV4" s="9"/>
      <c r="XDW4" s="9"/>
      <c r="XDX4" s="9"/>
      <c r="XDY4" s="9"/>
      <c r="XDZ4" s="9"/>
      <c r="XEA4" s="9"/>
      <c r="XEB4" s="9"/>
      <c r="XEC4" s="9"/>
      <c r="XED4" s="9"/>
      <c r="XEE4" s="9"/>
      <c r="XEF4" s="9"/>
      <c r="XEG4" s="9"/>
      <c r="XEH4" s="9"/>
      <c r="XEI4" s="9"/>
      <c r="XEJ4" s="9"/>
      <c r="XEK4" s="9"/>
      <c r="XEL4" s="9"/>
      <c r="XEM4" s="9"/>
      <c r="XEN4" s="9"/>
      <c r="XEO4" s="9"/>
      <c r="XEP4" s="9"/>
    </row>
    <row r="5" spans="1:16370">
      <c r="A5" s="116">
        <v>1</v>
      </c>
      <c r="B5" s="103">
        <v>1</v>
      </c>
      <c r="C5" s="115">
        <v>44925</v>
      </c>
      <c r="D5" s="115">
        <v>44928</v>
      </c>
      <c r="E5" s="102" t="s">
        <v>214</v>
      </c>
      <c r="F5" s="102" t="s">
        <v>29</v>
      </c>
      <c r="G5" s="102" t="s">
        <v>215</v>
      </c>
      <c r="H5" s="140" t="s">
        <v>694</v>
      </c>
      <c r="I5" s="158" t="s">
        <v>693</v>
      </c>
      <c r="J5" s="102" t="s">
        <v>695</v>
      </c>
      <c r="K5" s="102" t="s">
        <v>210</v>
      </c>
      <c r="L5" s="102" t="s">
        <v>241</v>
      </c>
      <c r="M5" s="102" t="s">
        <v>222</v>
      </c>
      <c r="N5" s="103">
        <v>320</v>
      </c>
      <c r="O5" s="102" t="s">
        <v>220</v>
      </c>
      <c r="P5" s="114" t="s">
        <v>288</v>
      </c>
      <c r="Q5" s="101">
        <v>1500000</v>
      </c>
      <c r="R5" s="101"/>
      <c r="S5" s="101"/>
      <c r="T5" s="101"/>
      <c r="U5" s="101"/>
      <c r="V5" s="101"/>
      <c r="W5" s="101"/>
      <c r="X5" s="101"/>
      <c r="Y5" s="101"/>
      <c r="Z5" s="101"/>
      <c r="AA5" s="101">
        <v>950000</v>
      </c>
      <c r="AB5" s="98" t="s">
        <v>735</v>
      </c>
      <c r="AC5" s="168">
        <v>44937</v>
      </c>
      <c r="AD5" s="168"/>
      <c r="AE5" s="98"/>
      <c r="AF5" s="114" t="s">
        <v>390</v>
      </c>
      <c r="AG5" s="114" t="s">
        <v>226</v>
      </c>
      <c r="AH5" s="23" t="s">
        <v>730</v>
      </c>
    </row>
    <row r="6" spans="1:16370">
      <c r="A6" s="103"/>
      <c r="B6" s="103"/>
      <c r="C6" s="99" t="s">
        <v>30</v>
      </c>
      <c r="D6" s="102"/>
      <c r="E6" s="102"/>
      <c r="F6" s="102"/>
      <c r="G6" s="102"/>
      <c r="H6" s="109"/>
      <c r="I6" s="102"/>
      <c r="J6" s="102"/>
      <c r="K6" s="102"/>
      <c r="L6" s="102"/>
      <c r="M6" s="102"/>
      <c r="N6" s="103"/>
      <c r="O6" s="102"/>
      <c r="P6" s="102"/>
      <c r="Q6" s="107">
        <f>SUM(Q5)</f>
        <v>1500000</v>
      </c>
      <c r="R6" s="102"/>
      <c r="S6" s="102"/>
      <c r="T6" s="102"/>
      <c r="U6" s="102"/>
      <c r="V6" s="102"/>
      <c r="W6" s="102"/>
      <c r="X6" s="102"/>
      <c r="Y6" s="102"/>
      <c r="Z6" s="102"/>
      <c r="AA6" s="107">
        <f>SUM(AA5)</f>
        <v>950000</v>
      </c>
      <c r="AB6" s="102"/>
      <c r="AC6" s="103"/>
      <c r="AD6" s="103"/>
      <c r="AE6" s="102"/>
      <c r="AF6" s="102"/>
      <c r="AG6" s="102"/>
    </row>
    <row r="7" spans="1:16370">
      <c r="A7" s="103">
        <f>A5+1</f>
        <v>2</v>
      </c>
      <c r="B7" s="103">
        <v>1</v>
      </c>
      <c r="C7" s="115">
        <v>44928</v>
      </c>
      <c r="D7" s="115">
        <v>44928</v>
      </c>
      <c r="E7" s="102" t="s">
        <v>214</v>
      </c>
      <c r="F7" s="102" t="s">
        <v>31</v>
      </c>
      <c r="G7" s="102" t="s">
        <v>215</v>
      </c>
      <c r="H7" s="109" t="s">
        <v>831</v>
      </c>
      <c r="I7" s="159" t="s">
        <v>830</v>
      </c>
      <c r="J7" s="102" t="s">
        <v>829</v>
      </c>
      <c r="K7" s="114" t="s">
        <v>213</v>
      </c>
      <c r="L7" s="104" t="s">
        <v>221</v>
      </c>
      <c r="M7" s="104" t="s">
        <v>259</v>
      </c>
      <c r="N7" s="144">
        <v>319</v>
      </c>
      <c r="O7" s="104" t="s">
        <v>220</v>
      </c>
      <c r="P7" s="104" t="s">
        <v>834</v>
      </c>
      <c r="Q7" s="122">
        <v>1600000</v>
      </c>
      <c r="R7" s="141"/>
      <c r="S7" s="141"/>
      <c r="T7" s="141"/>
      <c r="U7" s="141"/>
      <c r="V7" s="141"/>
      <c r="W7" s="141"/>
      <c r="X7" s="141"/>
      <c r="Y7" s="141"/>
      <c r="Z7" s="141"/>
      <c r="AA7" s="141">
        <v>1800000</v>
      </c>
      <c r="AB7" s="98" t="s">
        <v>841</v>
      </c>
      <c r="AC7" s="168">
        <v>44937</v>
      </c>
      <c r="AD7" s="168"/>
      <c r="AE7" s="98"/>
      <c r="AF7" s="114" t="s">
        <v>390</v>
      </c>
      <c r="AG7" s="114" t="s">
        <v>226</v>
      </c>
    </row>
    <row r="8" spans="1:16370">
      <c r="A8" s="103">
        <f>A7+1</f>
        <v>3</v>
      </c>
      <c r="B8" s="103">
        <v>2</v>
      </c>
      <c r="C8" s="115">
        <v>44928</v>
      </c>
      <c r="D8" s="115">
        <v>44928</v>
      </c>
      <c r="E8" s="102" t="s">
        <v>214</v>
      </c>
      <c r="F8" s="102" t="s">
        <v>29</v>
      </c>
      <c r="G8" s="102" t="s">
        <v>215</v>
      </c>
      <c r="H8" s="109" t="s">
        <v>833</v>
      </c>
      <c r="I8" s="159" t="s">
        <v>832</v>
      </c>
      <c r="J8" s="102" t="s">
        <v>829</v>
      </c>
      <c r="K8" s="114" t="s">
        <v>213</v>
      </c>
      <c r="L8" s="104" t="s">
        <v>259</v>
      </c>
      <c r="M8" s="104" t="s">
        <v>221</v>
      </c>
      <c r="N8" s="144">
        <v>319</v>
      </c>
      <c r="O8" s="104" t="s">
        <v>220</v>
      </c>
      <c r="P8" s="104" t="s">
        <v>834</v>
      </c>
      <c r="Q8" s="122">
        <v>1600000</v>
      </c>
      <c r="R8" s="141"/>
      <c r="S8" s="141"/>
      <c r="T8" s="141"/>
      <c r="U8" s="141"/>
      <c r="V8" s="141"/>
      <c r="W8" s="141"/>
      <c r="X8" s="141"/>
      <c r="Y8" s="141"/>
      <c r="Z8" s="141"/>
      <c r="AA8" s="141">
        <v>0</v>
      </c>
      <c r="AB8" s="98" t="s">
        <v>841</v>
      </c>
      <c r="AC8" s="168">
        <v>44937</v>
      </c>
      <c r="AD8" s="168"/>
      <c r="AE8" s="98"/>
      <c r="AF8" s="114" t="s">
        <v>390</v>
      </c>
      <c r="AG8" s="114" t="s">
        <v>226</v>
      </c>
    </row>
    <row r="9" spans="1:16370">
      <c r="A9" s="103">
        <f t="shared" ref="A9:A11" si="0">A8+1</f>
        <v>4</v>
      </c>
      <c r="B9" s="103">
        <v>3</v>
      </c>
      <c r="C9" s="115">
        <v>44928</v>
      </c>
      <c r="D9" s="115">
        <v>44928</v>
      </c>
      <c r="E9" s="102" t="s">
        <v>214</v>
      </c>
      <c r="F9" s="102" t="s">
        <v>31</v>
      </c>
      <c r="G9" s="102" t="s">
        <v>215</v>
      </c>
      <c r="H9" s="109" t="s">
        <v>837</v>
      </c>
      <c r="I9" s="159" t="s">
        <v>836</v>
      </c>
      <c r="J9" s="102" t="s">
        <v>835</v>
      </c>
      <c r="K9" s="102" t="s">
        <v>223</v>
      </c>
      <c r="L9" s="102" t="s">
        <v>221</v>
      </c>
      <c r="M9" s="102" t="s">
        <v>221</v>
      </c>
      <c r="N9" s="103">
        <v>40</v>
      </c>
      <c r="O9" s="102" t="s">
        <v>220</v>
      </c>
      <c r="P9" s="109" t="s">
        <v>840</v>
      </c>
      <c r="Q9" s="141">
        <v>480000</v>
      </c>
      <c r="R9" s="102"/>
      <c r="S9" s="102"/>
      <c r="T9" s="102"/>
      <c r="U9" s="102"/>
      <c r="V9" s="102"/>
      <c r="W9" s="102"/>
      <c r="X9" s="102"/>
      <c r="Y9" s="102"/>
      <c r="Z9" s="102"/>
      <c r="AA9" s="101">
        <v>225000</v>
      </c>
      <c r="AB9" s="98" t="s">
        <v>841</v>
      </c>
      <c r="AC9" s="168">
        <v>44937</v>
      </c>
      <c r="AD9" s="168"/>
      <c r="AE9" s="98"/>
      <c r="AF9" s="114" t="s">
        <v>390</v>
      </c>
      <c r="AG9" s="140" t="s">
        <v>218</v>
      </c>
    </row>
    <row r="10" spans="1:16370">
      <c r="A10" s="103">
        <f t="shared" si="0"/>
        <v>5</v>
      </c>
      <c r="B10" s="103">
        <v>4</v>
      </c>
      <c r="C10" s="115">
        <v>44928</v>
      </c>
      <c r="D10" s="115">
        <v>44928</v>
      </c>
      <c r="E10" s="102" t="s">
        <v>214</v>
      </c>
      <c r="F10" s="102" t="s">
        <v>29</v>
      </c>
      <c r="G10" s="102" t="s">
        <v>215</v>
      </c>
      <c r="H10" s="109" t="s">
        <v>839</v>
      </c>
      <c r="I10" s="159" t="s">
        <v>838</v>
      </c>
      <c r="J10" s="102" t="s">
        <v>835</v>
      </c>
      <c r="K10" s="102" t="s">
        <v>223</v>
      </c>
      <c r="L10" s="102" t="s">
        <v>221</v>
      </c>
      <c r="M10" s="102" t="s">
        <v>221</v>
      </c>
      <c r="N10" s="103">
        <v>40</v>
      </c>
      <c r="O10" s="102" t="s">
        <v>220</v>
      </c>
      <c r="P10" s="109" t="s">
        <v>840</v>
      </c>
      <c r="Q10" s="141">
        <v>480000</v>
      </c>
      <c r="R10" s="102"/>
      <c r="S10" s="102"/>
      <c r="T10" s="102"/>
      <c r="U10" s="102"/>
      <c r="V10" s="102"/>
      <c r="W10" s="102"/>
      <c r="X10" s="102"/>
      <c r="Y10" s="102"/>
      <c r="Z10" s="102"/>
      <c r="AA10" s="146">
        <v>0</v>
      </c>
      <c r="AB10" s="98" t="s">
        <v>841</v>
      </c>
      <c r="AC10" s="168">
        <v>44937</v>
      </c>
      <c r="AD10" s="168"/>
      <c r="AE10" s="98"/>
      <c r="AF10" s="114" t="s">
        <v>390</v>
      </c>
      <c r="AG10" s="140" t="s">
        <v>218</v>
      </c>
    </row>
    <row r="11" spans="1:16370">
      <c r="A11" s="103">
        <f t="shared" si="0"/>
        <v>6</v>
      </c>
      <c r="B11" s="103">
        <v>5</v>
      </c>
      <c r="C11" s="115">
        <v>44928</v>
      </c>
      <c r="D11" s="115">
        <v>44929</v>
      </c>
      <c r="E11" s="102" t="s">
        <v>214</v>
      </c>
      <c r="F11" s="102" t="s">
        <v>29</v>
      </c>
      <c r="G11" s="102" t="s">
        <v>215</v>
      </c>
      <c r="H11" s="109" t="s">
        <v>379</v>
      </c>
      <c r="I11" s="159" t="s">
        <v>378</v>
      </c>
      <c r="J11" s="103" t="s">
        <v>275</v>
      </c>
      <c r="K11" s="102" t="s">
        <v>217</v>
      </c>
      <c r="L11" s="114" t="s">
        <v>219</v>
      </c>
      <c r="M11" s="114" t="s">
        <v>219</v>
      </c>
      <c r="N11" s="103">
        <v>75</v>
      </c>
      <c r="O11" s="102" t="s">
        <v>220</v>
      </c>
      <c r="P11" s="145" t="s">
        <v>331</v>
      </c>
      <c r="Q11" s="141">
        <v>360000</v>
      </c>
      <c r="R11" s="141"/>
      <c r="S11" s="141"/>
      <c r="T11" s="141"/>
      <c r="U11" s="141"/>
      <c r="V11" s="141"/>
      <c r="W11" s="141"/>
      <c r="X11" s="141"/>
      <c r="Y11" s="141"/>
      <c r="Z11" s="141"/>
      <c r="AA11" s="147">
        <v>175000</v>
      </c>
      <c r="AB11" s="98" t="s">
        <v>841</v>
      </c>
      <c r="AC11" s="168">
        <v>44937</v>
      </c>
      <c r="AD11" s="168"/>
      <c r="AE11" s="98"/>
      <c r="AF11" s="114" t="s">
        <v>390</v>
      </c>
      <c r="AG11" s="140" t="s">
        <v>218</v>
      </c>
    </row>
    <row r="12" spans="1:16370">
      <c r="A12" s="103"/>
      <c r="B12" s="103"/>
      <c r="C12" s="99" t="s">
        <v>30</v>
      </c>
      <c r="D12" s="102"/>
      <c r="E12" s="102"/>
      <c r="F12" s="102"/>
      <c r="G12" s="102"/>
      <c r="H12" s="109"/>
      <c r="I12" s="102"/>
      <c r="J12" s="102"/>
      <c r="K12" s="102"/>
      <c r="L12" s="102"/>
      <c r="M12" s="102"/>
      <c r="N12" s="103"/>
      <c r="O12" s="102"/>
      <c r="P12" s="102"/>
      <c r="Q12" s="148">
        <f>SUM(Q7:Q11)</f>
        <v>4520000</v>
      </c>
      <c r="R12" s="122"/>
      <c r="S12" s="122"/>
      <c r="T12" s="122"/>
      <c r="U12" s="122"/>
      <c r="V12" s="122"/>
      <c r="W12" s="122"/>
      <c r="X12" s="122"/>
      <c r="Y12" s="122"/>
      <c r="Z12" s="122"/>
      <c r="AA12" s="148">
        <f>SUM(AA7:AA11)</f>
        <v>2200000</v>
      </c>
      <c r="AB12" s="102"/>
      <c r="AC12" s="103"/>
      <c r="AD12" s="103"/>
      <c r="AE12" s="102"/>
      <c r="AF12" s="102"/>
      <c r="AG12" s="102"/>
    </row>
    <row r="13" spans="1:16370">
      <c r="A13" s="103">
        <f>A11+1</f>
        <v>7</v>
      </c>
      <c r="B13" s="103">
        <v>1</v>
      </c>
      <c r="C13" s="115">
        <v>44929</v>
      </c>
      <c r="D13" s="115">
        <v>44929</v>
      </c>
      <c r="E13" s="102" t="s">
        <v>214</v>
      </c>
      <c r="F13" s="102" t="s">
        <v>31</v>
      </c>
      <c r="G13" s="102" t="s">
        <v>215</v>
      </c>
      <c r="H13" s="140" t="s">
        <v>922</v>
      </c>
      <c r="I13" s="158" t="s">
        <v>921</v>
      </c>
      <c r="J13" s="114" t="s">
        <v>925</v>
      </c>
      <c r="K13" s="102" t="s">
        <v>217</v>
      </c>
      <c r="L13" s="114" t="s">
        <v>219</v>
      </c>
      <c r="M13" s="114" t="s">
        <v>219</v>
      </c>
      <c r="N13" s="103">
        <v>75</v>
      </c>
      <c r="O13" s="102" t="s">
        <v>220</v>
      </c>
      <c r="P13" s="114" t="s">
        <v>926</v>
      </c>
      <c r="Q13" s="141">
        <v>360000</v>
      </c>
      <c r="R13" s="140"/>
      <c r="S13" s="140"/>
      <c r="T13" s="140"/>
      <c r="U13" s="140"/>
      <c r="V13" s="140"/>
      <c r="W13" s="140"/>
      <c r="X13" s="140"/>
      <c r="Y13" s="140"/>
      <c r="Z13" s="140"/>
      <c r="AA13" s="108">
        <v>225000</v>
      </c>
      <c r="AB13" s="98" t="s">
        <v>927</v>
      </c>
      <c r="AC13" s="168">
        <v>44937</v>
      </c>
      <c r="AD13" s="168"/>
      <c r="AE13" s="98"/>
      <c r="AF13" s="114" t="s">
        <v>390</v>
      </c>
      <c r="AG13" s="140" t="s">
        <v>218</v>
      </c>
    </row>
    <row r="14" spans="1:16370">
      <c r="A14" s="103">
        <f>A13+1</f>
        <v>8</v>
      </c>
      <c r="B14" s="103">
        <v>2</v>
      </c>
      <c r="C14" s="115">
        <v>44929</v>
      </c>
      <c r="D14" s="115">
        <v>44929</v>
      </c>
      <c r="E14" s="102" t="s">
        <v>214</v>
      </c>
      <c r="F14" s="102" t="s">
        <v>29</v>
      </c>
      <c r="G14" s="114" t="s">
        <v>230</v>
      </c>
      <c r="H14" s="140" t="s">
        <v>924</v>
      </c>
      <c r="I14" s="158" t="s">
        <v>923</v>
      </c>
      <c r="J14" s="114" t="s">
        <v>925</v>
      </c>
      <c r="K14" s="102" t="s">
        <v>217</v>
      </c>
      <c r="L14" s="114" t="s">
        <v>219</v>
      </c>
      <c r="M14" s="114" t="s">
        <v>219</v>
      </c>
      <c r="N14" s="103">
        <v>75</v>
      </c>
      <c r="O14" s="102" t="s">
        <v>220</v>
      </c>
      <c r="P14" s="114" t="s">
        <v>926</v>
      </c>
      <c r="Q14" s="141">
        <v>360000</v>
      </c>
      <c r="R14" s="140"/>
      <c r="S14" s="140"/>
      <c r="T14" s="140"/>
      <c r="U14" s="140"/>
      <c r="V14" s="140"/>
      <c r="W14" s="140"/>
      <c r="X14" s="140"/>
      <c r="Y14" s="140"/>
      <c r="Z14" s="140"/>
      <c r="AA14" s="156">
        <v>0</v>
      </c>
      <c r="AB14" s="98" t="s">
        <v>927</v>
      </c>
      <c r="AC14" s="168">
        <v>44937</v>
      </c>
      <c r="AD14" s="168"/>
      <c r="AE14" s="98"/>
      <c r="AF14" s="114" t="s">
        <v>390</v>
      </c>
      <c r="AG14" s="140" t="s">
        <v>218</v>
      </c>
    </row>
    <row r="15" spans="1:16370">
      <c r="A15" s="103"/>
      <c r="B15" s="103"/>
      <c r="C15" s="99" t="s">
        <v>30</v>
      </c>
      <c r="D15" s="102"/>
      <c r="E15" s="102"/>
      <c r="F15" s="102"/>
      <c r="G15" s="102"/>
      <c r="H15" s="109"/>
      <c r="I15" s="102"/>
      <c r="J15" s="102"/>
      <c r="K15" s="102"/>
      <c r="L15" s="102"/>
      <c r="M15" s="102"/>
      <c r="N15" s="103"/>
      <c r="O15" s="102"/>
      <c r="P15" s="102"/>
      <c r="Q15" s="107">
        <f>SUM(Q13:Q14)</f>
        <v>720000</v>
      </c>
      <c r="R15" s="102"/>
      <c r="S15" s="102"/>
      <c r="T15" s="102"/>
      <c r="U15" s="102"/>
      <c r="V15" s="102"/>
      <c r="W15" s="102"/>
      <c r="X15" s="102"/>
      <c r="Y15" s="102"/>
      <c r="Z15" s="102"/>
      <c r="AA15" s="107">
        <f>SUM(AA13:AA14)</f>
        <v>225000</v>
      </c>
      <c r="AB15" s="102"/>
      <c r="AC15" s="103"/>
      <c r="AD15" s="103"/>
      <c r="AE15" s="102"/>
      <c r="AF15" s="102"/>
      <c r="AG15" s="102"/>
    </row>
    <row r="16" spans="1:16370">
      <c r="A16" s="103">
        <f>A14+1</f>
        <v>9</v>
      </c>
      <c r="B16" s="103">
        <v>1</v>
      </c>
      <c r="C16" s="115">
        <v>44930</v>
      </c>
      <c r="D16" s="115">
        <v>44930</v>
      </c>
      <c r="E16" s="109" t="s">
        <v>214</v>
      </c>
      <c r="F16" s="109" t="s">
        <v>31</v>
      </c>
      <c r="G16" s="140" t="s">
        <v>215</v>
      </c>
      <c r="H16" s="140" t="s">
        <v>994</v>
      </c>
      <c r="I16" s="158" t="s">
        <v>995</v>
      </c>
      <c r="J16" s="140" t="s">
        <v>993</v>
      </c>
      <c r="K16" s="140" t="s">
        <v>217</v>
      </c>
      <c r="L16" s="109" t="s">
        <v>221</v>
      </c>
      <c r="M16" s="109" t="s">
        <v>221</v>
      </c>
      <c r="N16" s="142">
        <v>40</v>
      </c>
      <c r="O16" s="109" t="s">
        <v>220</v>
      </c>
      <c r="P16" s="140" t="s">
        <v>903</v>
      </c>
      <c r="Q16" s="141">
        <v>480000</v>
      </c>
      <c r="R16" s="109"/>
      <c r="S16" s="109"/>
      <c r="T16" s="109"/>
      <c r="U16" s="109"/>
      <c r="V16" s="109"/>
      <c r="W16" s="109"/>
      <c r="X16" s="109"/>
      <c r="Y16" s="109"/>
      <c r="Z16" s="109"/>
      <c r="AA16" s="101">
        <v>225000</v>
      </c>
      <c r="AB16" s="98" t="s">
        <v>996</v>
      </c>
      <c r="AC16" s="168">
        <v>44937</v>
      </c>
      <c r="AD16" s="168"/>
      <c r="AE16" s="98"/>
      <c r="AF16" s="114" t="s">
        <v>390</v>
      </c>
      <c r="AG16" s="140" t="s">
        <v>218</v>
      </c>
    </row>
    <row r="17" spans="1:33">
      <c r="A17" s="103">
        <f>A16+1</f>
        <v>10</v>
      </c>
      <c r="B17" s="103">
        <v>2</v>
      </c>
      <c r="C17" s="115">
        <v>44930</v>
      </c>
      <c r="D17" s="115">
        <v>44930</v>
      </c>
      <c r="E17" s="109" t="s">
        <v>214</v>
      </c>
      <c r="F17" s="109" t="s">
        <v>29</v>
      </c>
      <c r="G17" s="140" t="s">
        <v>215</v>
      </c>
      <c r="H17" s="109" t="s">
        <v>991</v>
      </c>
      <c r="I17" s="159" t="s">
        <v>992</v>
      </c>
      <c r="J17" s="140" t="s">
        <v>993</v>
      </c>
      <c r="K17" s="140" t="s">
        <v>217</v>
      </c>
      <c r="L17" s="109" t="s">
        <v>221</v>
      </c>
      <c r="M17" s="109" t="s">
        <v>221</v>
      </c>
      <c r="N17" s="142">
        <v>40</v>
      </c>
      <c r="O17" s="109" t="s">
        <v>220</v>
      </c>
      <c r="P17" s="140" t="s">
        <v>903</v>
      </c>
      <c r="Q17" s="141">
        <v>480000</v>
      </c>
      <c r="R17" s="109"/>
      <c r="S17" s="109"/>
      <c r="T17" s="109"/>
      <c r="U17" s="109"/>
      <c r="V17" s="109"/>
      <c r="W17" s="109"/>
      <c r="X17" s="109"/>
      <c r="Y17" s="109"/>
      <c r="Z17" s="109"/>
      <c r="AA17" s="163">
        <v>0</v>
      </c>
      <c r="AB17" s="98" t="s">
        <v>996</v>
      </c>
      <c r="AC17" s="168">
        <v>44937</v>
      </c>
      <c r="AD17" s="168"/>
      <c r="AE17" s="98"/>
      <c r="AF17" s="114" t="s">
        <v>390</v>
      </c>
      <c r="AG17" s="140" t="s">
        <v>218</v>
      </c>
    </row>
    <row r="18" spans="1:33">
      <c r="A18" s="103">
        <f>A17+1</f>
        <v>11</v>
      </c>
      <c r="B18" s="103">
        <v>3</v>
      </c>
      <c r="C18" s="115">
        <v>44930</v>
      </c>
      <c r="D18" s="115">
        <v>44931</v>
      </c>
      <c r="E18" s="102" t="s">
        <v>214</v>
      </c>
      <c r="F18" s="102" t="s">
        <v>29</v>
      </c>
      <c r="G18" s="102" t="s">
        <v>215</v>
      </c>
      <c r="H18" s="109" t="s">
        <v>953</v>
      </c>
      <c r="I18" s="159" t="s">
        <v>952</v>
      </c>
      <c r="J18" s="102" t="s">
        <v>954</v>
      </c>
      <c r="K18" s="102" t="s">
        <v>216</v>
      </c>
      <c r="L18" s="102" t="s">
        <v>955</v>
      </c>
      <c r="M18" s="102" t="s">
        <v>221</v>
      </c>
      <c r="N18" s="103">
        <v>277</v>
      </c>
      <c r="O18" s="102" t="s">
        <v>220</v>
      </c>
      <c r="P18" s="102" t="s">
        <v>956</v>
      </c>
      <c r="Q18" s="141">
        <v>1700000</v>
      </c>
      <c r="R18" s="141"/>
      <c r="S18" s="141"/>
      <c r="T18" s="141"/>
      <c r="U18" s="141"/>
      <c r="V18" s="141"/>
      <c r="W18" s="141"/>
      <c r="X18" s="141"/>
      <c r="Y18" s="141"/>
      <c r="Z18" s="141"/>
      <c r="AA18" s="141">
        <v>900000</v>
      </c>
      <c r="AB18" s="98" t="s">
        <v>996</v>
      </c>
      <c r="AC18" s="168">
        <v>44937</v>
      </c>
      <c r="AD18" s="168"/>
      <c r="AE18" s="98"/>
      <c r="AF18" s="114" t="s">
        <v>390</v>
      </c>
      <c r="AG18" s="140" t="s">
        <v>226</v>
      </c>
    </row>
    <row r="19" spans="1:33">
      <c r="A19" s="103"/>
      <c r="B19" s="103"/>
      <c r="C19" s="99" t="s">
        <v>30</v>
      </c>
      <c r="D19" s="102"/>
      <c r="E19" s="102"/>
      <c r="F19" s="102"/>
      <c r="G19" s="102"/>
      <c r="H19" s="109"/>
      <c r="I19" s="102"/>
      <c r="J19" s="102"/>
      <c r="K19" s="102"/>
      <c r="L19" s="102"/>
      <c r="M19" s="102"/>
      <c r="N19" s="103"/>
      <c r="O19" s="102"/>
      <c r="P19" s="102"/>
      <c r="Q19" s="107">
        <f>SUM(Q16:Q18)</f>
        <v>2660000</v>
      </c>
      <c r="R19" s="102"/>
      <c r="S19" s="102"/>
      <c r="T19" s="102"/>
      <c r="U19" s="102"/>
      <c r="V19" s="102"/>
      <c r="W19" s="102"/>
      <c r="X19" s="102"/>
      <c r="Y19" s="102"/>
      <c r="Z19" s="102"/>
      <c r="AA19" s="107">
        <f>SUM(AA16:AA18)</f>
        <v>1125000</v>
      </c>
      <c r="AB19" s="102"/>
      <c r="AC19" s="103"/>
      <c r="AD19" s="103"/>
      <c r="AE19" s="102"/>
      <c r="AF19" s="102"/>
      <c r="AG19" s="102"/>
    </row>
    <row r="20" spans="1:33">
      <c r="A20" s="103">
        <f>A18+1</f>
        <v>12</v>
      </c>
      <c r="B20" s="103">
        <v>1</v>
      </c>
      <c r="C20" s="115">
        <v>44931</v>
      </c>
      <c r="D20" s="115">
        <v>44931</v>
      </c>
      <c r="E20" s="102" t="s">
        <v>214</v>
      </c>
      <c r="F20" s="102" t="s">
        <v>29</v>
      </c>
      <c r="G20" s="102" t="s">
        <v>215</v>
      </c>
      <c r="H20" s="109" t="s">
        <v>1032</v>
      </c>
      <c r="I20" s="159" t="s">
        <v>1031</v>
      </c>
      <c r="J20" s="102" t="s">
        <v>1033</v>
      </c>
      <c r="K20" s="102" t="s">
        <v>216</v>
      </c>
      <c r="L20" s="102" t="s">
        <v>222</v>
      </c>
      <c r="M20" s="102" t="s">
        <v>222</v>
      </c>
      <c r="N20" s="103">
        <v>75</v>
      </c>
      <c r="O20" s="102" t="s">
        <v>220</v>
      </c>
      <c r="P20" s="102" t="s">
        <v>273</v>
      </c>
      <c r="Q20" s="147">
        <v>500000</v>
      </c>
      <c r="R20" s="102"/>
      <c r="S20" s="102"/>
      <c r="T20" s="102"/>
      <c r="U20" s="102"/>
      <c r="V20" s="102"/>
      <c r="W20" s="102"/>
      <c r="X20" s="102"/>
      <c r="Y20" s="102"/>
      <c r="Z20" s="102"/>
      <c r="AA20" s="101">
        <v>175000</v>
      </c>
      <c r="AB20" s="98" t="s">
        <v>1034</v>
      </c>
      <c r="AC20" s="168">
        <v>44937</v>
      </c>
      <c r="AD20" s="168"/>
      <c r="AE20" s="98"/>
      <c r="AF20" s="114" t="s">
        <v>390</v>
      </c>
      <c r="AG20" s="114" t="s">
        <v>218</v>
      </c>
    </row>
    <row r="21" spans="1:33">
      <c r="A21" s="103"/>
      <c r="B21" s="103"/>
      <c r="C21" s="99" t="s">
        <v>30</v>
      </c>
      <c r="D21" s="102"/>
      <c r="E21" s="102"/>
      <c r="F21" s="102"/>
      <c r="G21" s="102"/>
      <c r="H21" s="109"/>
      <c r="I21" s="102"/>
      <c r="J21" s="102"/>
      <c r="K21" s="102"/>
      <c r="L21" s="102"/>
      <c r="M21" s="102"/>
      <c r="N21" s="103"/>
      <c r="O21" s="102"/>
      <c r="P21" s="102"/>
      <c r="Q21" s="107">
        <f>SUM(Q20)</f>
        <v>500000</v>
      </c>
      <c r="R21" s="102"/>
      <c r="S21" s="102"/>
      <c r="T21" s="102"/>
      <c r="U21" s="102"/>
      <c r="V21" s="102"/>
      <c r="W21" s="102"/>
      <c r="X21" s="102"/>
      <c r="Y21" s="102"/>
      <c r="Z21" s="102"/>
      <c r="AA21" s="107">
        <f>SUM(AA20)</f>
        <v>175000</v>
      </c>
      <c r="AB21" s="102"/>
      <c r="AC21" s="103"/>
      <c r="AD21" s="103"/>
      <c r="AE21" s="102"/>
      <c r="AF21" s="102"/>
      <c r="AG21" s="102"/>
    </row>
    <row r="22" spans="1:33">
      <c r="A22" s="103">
        <f>A20+1</f>
        <v>13</v>
      </c>
      <c r="B22" s="103">
        <v>1</v>
      </c>
      <c r="C22" s="115">
        <v>44931</v>
      </c>
      <c r="D22" s="115">
        <v>44931</v>
      </c>
      <c r="E22" s="109" t="s">
        <v>214</v>
      </c>
      <c r="F22" s="109" t="s">
        <v>31</v>
      </c>
      <c r="G22" s="114" t="s">
        <v>209</v>
      </c>
      <c r="H22" s="140" t="s">
        <v>924</v>
      </c>
      <c r="I22" s="158" t="s">
        <v>923</v>
      </c>
      <c r="J22" s="114" t="s">
        <v>1047</v>
      </c>
      <c r="K22" s="114" t="s">
        <v>206</v>
      </c>
      <c r="L22" s="114" t="s">
        <v>219</v>
      </c>
      <c r="M22" s="114" t="s">
        <v>219</v>
      </c>
      <c r="N22" s="103">
        <v>75</v>
      </c>
      <c r="O22" s="102" t="s">
        <v>220</v>
      </c>
      <c r="P22" s="114" t="s">
        <v>1048</v>
      </c>
      <c r="Q22" s="141">
        <v>360000</v>
      </c>
      <c r="R22" s="140"/>
      <c r="S22" s="140"/>
      <c r="T22" s="140"/>
      <c r="U22" s="140"/>
      <c r="V22" s="140"/>
      <c r="W22" s="140"/>
      <c r="X22" s="140"/>
      <c r="Y22" s="140"/>
      <c r="Z22" s="140"/>
      <c r="AA22" s="108">
        <v>225000</v>
      </c>
      <c r="AB22" s="98" t="s">
        <v>1049</v>
      </c>
      <c r="AC22" s="168">
        <v>44937</v>
      </c>
      <c r="AD22" s="168"/>
      <c r="AE22" s="98"/>
      <c r="AF22" s="114" t="s">
        <v>390</v>
      </c>
      <c r="AG22" s="114" t="s">
        <v>218</v>
      </c>
    </row>
    <row r="23" spans="1:33">
      <c r="A23" s="103">
        <f>A22+1</f>
        <v>14</v>
      </c>
      <c r="B23" s="103">
        <v>2</v>
      </c>
      <c r="C23" s="115">
        <v>44931</v>
      </c>
      <c r="D23" s="115">
        <v>44931</v>
      </c>
      <c r="E23" s="109" t="s">
        <v>214</v>
      </c>
      <c r="F23" s="109" t="s">
        <v>29</v>
      </c>
      <c r="G23" s="114" t="s">
        <v>215</v>
      </c>
      <c r="H23" s="140" t="s">
        <v>1046</v>
      </c>
      <c r="I23" s="158" t="s">
        <v>1045</v>
      </c>
      <c r="J23" s="114" t="s">
        <v>1047</v>
      </c>
      <c r="K23" s="114" t="s">
        <v>206</v>
      </c>
      <c r="L23" s="114" t="s">
        <v>219</v>
      </c>
      <c r="M23" s="114" t="s">
        <v>219</v>
      </c>
      <c r="N23" s="103">
        <v>75</v>
      </c>
      <c r="O23" s="102" t="s">
        <v>220</v>
      </c>
      <c r="P23" s="114" t="s">
        <v>1048</v>
      </c>
      <c r="Q23" s="141">
        <v>360000</v>
      </c>
      <c r="R23" s="140"/>
      <c r="S23" s="140"/>
      <c r="T23" s="140"/>
      <c r="U23" s="140"/>
      <c r="V23" s="140"/>
      <c r="W23" s="140"/>
      <c r="X23" s="140"/>
      <c r="Y23" s="140"/>
      <c r="Z23" s="140"/>
      <c r="AA23" s="156">
        <v>0</v>
      </c>
      <c r="AB23" s="98" t="s">
        <v>1049</v>
      </c>
      <c r="AC23" s="168">
        <v>44937</v>
      </c>
      <c r="AD23" s="168"/>
      <c r="AE23" s="98"/>
      <c r="AF23" s="114" t="s">
        <v>390</v>
      </c>
      <c r="AG23" s="114" t="s">
        <v>218</v>
      </c>
    </row>
    <row r="24" spans="1:33">
      <c r="A24" s="103"/>
      <c r="B24" s="103"/>
      <c r="C24" s="99" t="s">
        <v>30</v>
      </c>
      <c r="D24" s="102"/>
      <c r="E24" s="102"/>
      <c r="F24" s="102"/>
      <c r="G24" s="102"/>
      <c r="H24" s="109"/>
      <c r="I24" s="102"/>
      <c r="J24" s="102"/>
      <c r="K24" s="102"/>
      <c r="L24" s="102"/>
      <c r="M24" s="102"/>
      <c r="N24" s="103"/>
      <c r="O24" s="102"/>
      <c r="P24" s="102"/>
      <c r="Q24" s="107">
        <f>SUM(Q22:Q23)</f>
        <v>720000</v>
      </c>
      <c r="R24" s="102"/>
      <c r="S24" s="102"/>
      <c r="T24" s="102"/>
      <c r="U24" s="102"/>
      <c r="V24" s="102"/>
      <c r="W24" s="102"/>
      <c r="X24" s="102"/>
      <c r="Y24" s="102"/>
      <c r="Z24" s="102"/>
      <c r="AA24" s="107">
        <f>SUM(AA22:AA23)</f>
        <v>225000</v>
      </c>
      <c r="AB24" s="102"/>
      <c r="AC24" s="103"/>
      <c r="AD24" s="103"/>
      <c r="AE24" s="102"/>
      <c r="AF24" s="102"/>
      <c r="AG24" s="102"/>
    </row>
    <row r="25" spans="1:33">
      <c r="A25" s="103">
        <f>A23+1</f>
        <v>15</v>
      </c>
      <c r="B25" s="103">
        <v>1</v>
      </c>
      <c r="C25" s="115">
        <v>44932</v>
      </c>
      <c r="D25" s="115">
        <v>44932</v>
      </c>
      <c r="E25" s="109" t="s">
        <v>214</v>
      </c>
      <c r="F25" s="109" t="s">
        <v>31</v>
      </c>
      <c r="G25" s="114" t="s">
        <v>215</v>
      </c>
      <c r="H25" s="140" t="s">
        <v>1155</v>
      </c>
      <c r="I25" s="158" t="s">
        <v>1154</v>
      </c>
      <c r="J25" s="114" t="s">
        <v>1156</v>
      </c>
      <c r="K25" s="114" t="s">
        <v>976</v>
      </c>
      <c r="L25" s="114" t="s">
        <v>219</v>
      </c>
      <c r="M25" s="114" t="s">
        <v>219</v>
      </c>
      <c r="N25" s="103">
        <v>75</v>
      </c>
      <c r="O25" s="102" t="s">
        <v>220</v>
      </c>
      <c r="P25" s="114" t="s">
        <v>1160</v>
      </c>
      <c r="Q25" s="141">
        <v>360000</v>
      </c>
      <c r="R25" s="140"/>
      <c r="S25" s="140"/>
      <c r="T25" s="140"/>
      <c r="U25" s="140"/>
      <c r="V25" s="140"/>
      <c r="W25" s="140"/>
      <c r="X25" s="140"/>
      <c r="Y25" s="140"/>
      <c r="Z25" s="140"/>
      <c r="AA25" s="108">
        <v>225000</v>
      </c>
      <c r="AB25" s="98" t="s">
        <v>1159</v>
      </c>
      <c r="AC25" s="168">
        <v>44937</v>
      </c>
      <c r="AD25" s="168"/>
      <c r="AE25" s="98"/>
      <c r="AF25" s="114" t="s">
        <v>390</v>
      </c>
      <c r="AG25" s="114" t="s">
        <v>218</v>
      </c>
    </row>
    <row r="26" spans="1:33">
      <c r="A26" s="103">
        <f>A25+1</f>
        <v>16</v>
      </c>
      <c r="B26" s="103">
        <v>2</v>
      </c>
      <c r="C26" s="115">
        <v>44932</v>
      </c>
      <c r="D26" s="115">
        <v>44932</v>
      </c>
      <c r="E26" s="109" t="s">
        <v>214</v>
      </c>
      <c r="F26" s="109" t="s">
        <v>29</v>
      </c>
      <c r="G26" s="114" t="s">
        <v>215</v>
      </c>
      <c r="H26" s="140" t="s">
        <v>1158</v>
      </c>
      <c r="I26" s="158" t="s">
        <v>1157</v>
      </c>
      <c r="J26" s="114" t="s">
        <v>1156</v>
      </c>
      <c r="K26" s="114" t="s">
        <v>976</v>
      </c>
      <c r="L26" s="114" t="s">
        <v>219</v>
      </c>
      <c r="M26" s="114" t="s">
        <v>219</v>
      </c>
      <c r="N26" s="103">
        <v>75</v>
      </c>
      <c r="O26" s="102" t="s">
        <v>220</v>
      </c>
      <c r="P26" s="114" t="s">
        <v>1160</v>
      </c>
      <c r="Q26" s="141">
        <v>360000</v>
      </c>
      <c r="R26" s="140"/>
      <c r="S26" s="140"/>
      <c r="T26" s="140"/>
      <c r="U26" s="140"/>
      <c r="V26" s="140"/>
      <c r="W26" s="140"/>
      <c r="X26" s="140"/>
      <c r="Y26" s="140"/>
      <c r="Z26" s="140"/>
      <c r="AA26" s="156">
        <v>0</v>
      </c>
      <c r="AB26" s="98" t="s">
        <v>1159</v>
      </c>
      <c r="AC26" s="168">
        <v>44937</v>
      </c>
      <c r="AD26" s="168"/>
      <c r="AE26" s="98"/>
      <c r="AF26" s="114" t="s">
        <v>390</v>
      </c>
      <c r="AG26" s="114" t="s">
        <v>218</v>
      </c>
    </row>
    <row r="27" spans="1:33">
      <c r="A27" s="103">
        <f t="shared" ref="A27:A32" si="1">A26+1</f>
        <v>17</v>
      </c>
      <c r="B27" s="103">
        <v>3</v>
      </c>
      <c r="C27" s="115">
        <v>44932</v>
      </c>
      <c r="D27" s="150">
        <v>44932</v>
      </c>
      <c r="E27" s="114" t="s">
        <v>214</v>
      </c>
      <c r="F27" s="102" t="s">
        <v>29</v>
      </c>
      <c r="G27" s="102" t="s">
        <v>215</v>
      </c>
      <c r="H27" s="140" t="s">
        <v>974</v>
      </c>
      <c r="I27" s="158" t="s">
        <v>973</v>
      </c>
      <c r="J27" s="102" t="s">
        <v>975</v>
      </c>
      <c r="K27" s="102" t="s">
        <v>976</v>
      </c>
      <c r="L27" s="102" t="s">
        <v>247</v>
      </c>
      <c r="M27" s="102" t="s">
        <v>219</v>
      </c>
      <c r="N27" s="103">
        <v>200</v>
      </c>
      <c r="O27" s="114" t="s">
        <v>220</v>
      </c>
      <c r="P27" s="114" t="s">
        <v>673</v>
      </c>
      <c r="Q27" s="118">
        <v>1300000</v>
      </c>
      <c r="R27" s="118"/>
      <c r="S27" s="118"/>
      <c r="T27" s="118"/>
      <c r="U27" s="118"/>
      <c r="V27" s="118"/>
      <c r="W27" s="118"/>
      <c r="X27" s="118"/>
      <c r="Y27" s="118"/>
      <c r="Z27" s="118"/>
      <c r="AA27" s="118">
        <v>400000</v>
      </c>
      <c r="AB27" s="98" t="s">
        <v>1159</v>
      </c>
      <c r="AC27" s="168">
        <v>44937</v>
      </c>
      <c r="AD27" s="168"/>
      <c r="AE27" s="98"/>
      <c r="AF27" s="114" t="s">
        <v>390</v>
      </c>
      <c r="AG27" s="114" t="s">
        <v>226</v>
      </c>
    </row>
    <row r="28" spans="1:33">
      <c r="A28" s="103">
        <f t="shared" si="1"/>
        <v>18</v>
      </c>
      <c r="B28" s="103">
        <v>4</v>
      </c>
      <c r="C28" s="115">
        <v>44932</v>
      </c>
      <c r="D28" s="115">
        <v>44933</v>
      </c>
      <c r="E28" s="102" t="s">
        <v>214</v>
      </c>
      <c r="F28" s="102" t="s">
        <v>31</v>
      </c>
      <c r="G28" s="102" t="s">
        <v>215</v>
      </c>
      <c r="H28" s="140" t="s">
        <v>265</v>
      </c>
      <c r="I28" s="158" t="s">
        <v>266</v>
      </c>
      <c r="J28" s="114" t="s">
        <v>1194</v>
      </c>
      <c r="K28" s="114" t="s">
        <v>213</v>
      </c>
      <c r="L28" s="102" t="s">
        <v>222</v>
      </c>
      <c r="M28" s="114" t="s">
        <v>955</v>
      </c>
      <c r="N28" s="144">
        <v>445</v>
      </c>
      <c r="O28" s="102" t="s">
        <v>220</v>
      </c>
      <c r="P28" s="114" t="s">
        <v>1193</v>
      </c>
      <c r="Q28" s="101">
        <v>1500000</v>
      </c>
      <c r="R28" s="118"/>
      <c r="S28" s="118"/>
      <c r="T28" s="118"/>
      <c r="U28" s="118"/>
      <c r="V28" s="118"/>
      <c r="W28" s="118"/>
      <c r="X28" s="118"/>
      <c r="Y28" s="118"/>
      <c r="Z28" s="118"/>
      <c r="AA28" s="118">
        <v>2000000</v>
      </c>
      <c r="AB28" s="98" t="s">
        <v>1159</v>
      </c>
      <c r="AC28" s="168">
        <v>44937</v>
      </c>
      <c r="AD28" s="168"/>
      <c r="AE28" s="98"/>
      <c r="AF28" s="114" t="s">
        <v>390</v>
      </c>
      <c r="AG28" s="114" t="s">
        <v>226</v>
      </c>
    </row>
    <row r="29" spans="1:33">
      <c r="A29" s="103">
        <f t="shared" si="1"/>
        <v>19</v>
      </c>
      <c r="B29" s="103">
        <v>5</v>
      </c>
      <c r="C29" s="115">
        <v>44932</v>
      </c>
      <c r="D29" s="115">
        <v>44933</v>
      </c>
      <c r="E29" s="102" t="s">
        <v>214</v>
      </c>
      <c r="F29" s="102" t="s">
        <v>29</v>
      </c>
      <c r="G29" s="102" t="s">
        <v>215</v>
      </c>
      <c r="H29" s="140" t="s">
        <v>1192</v>
      </c>
      <c r="I29" s="158" t="s">
        <v>1191</v>
      </c>
      <c r="J29" s="114" t="s">
        <v>1194</v>
      </c>
      <c r="K29" s="114" t="s">
        <v>213</v>
      </c>
      <c r="L29" s="114" t="s">
        <v>955</v>
      </c>
      <c r="M29" s="102" t="s">
        <v>222</v>
      </c>
      <c r="N29" s="144">
        <v>445</v>
      </c>
      <c r="O29" s="102" t="s">
        <v>220</v>
      </c>
      <c r="P29" s="114" t="s">
        <v>1193</v>
      </c>
      <c r="Q29" s="101">
        <v>1500000</v>
      </c>
      <c r="R29" s="118"/>
      <c r="S29" s="118"/>
      <c r="T29" s="118"/>
      <c r="U29" s="118"/>
      <c r="V29" s="118"/>
      <c r="W29" s="118"/>
      <c r="X29" s="118"/>
      <c r="Y29" s="118"/>
      <c r="Z29" s="118"/>
      <c r="AA29" s="118">
        <v>0</v>
      </c>
      <c r="AB29" s="98" t="s">
        <v>1159</v>
      </c>
      <c r="AC29" s="168">
        <v>44937</v>
      </c>
      <c r="AD29" s="168"/>
      <c r="AE29" s="98"/>
      <c r="AF29" s="114" t="s">
        <v>390</v>
      </c>
      <c r="AG29" s="114" t="s">
        <v>226</v>
      </c>
    </row>
    <row r="30" spans="1:33">
      <c r="A30" s="103">
        <f t="shared" si="1"/>
        <v>20</v>
      </c>
      <c r="B30" s="103">
        <v>6</v>
      </c>
      <c r="C30" s="115">
        <v>44932</v>
      </c>
      <c r="D30" s="115">
        <v>44935</v>
      </c>
      <c r="E30" s="102" t="s">
        <v>214</v>
      </c>
      <c r="F30" s="102" t="s">
        <v>31</v>
      </c>
      <c r="G30" s="102" t="s">
        <v>215</v>
      </c>
      <c r="H30" s="140" t="s">
        <v>974</v>
      </c>
      <c r="I30" s="158" t="s">
        <v>973</v>
      </c>
      <c r="J30" s="102" t="s">
        <v>975</v>
      </c>
      <c r="K30" s="102" t="s">
        <v>976</v>
      </c>
      <c r="L30" s="102" t="s">
        <v>219</v>
      </c>
      <c r="M30" s="102" t="s">
        <v>219</v>
      </c>
      <c r="N30" s="103">
        <v>75</v>
      </c>
      <c r="O30" s="102" t="s">
        <v>220</v>
      </c>
      <c r="P30" s="114" t="s">
        <v>1074</v>
      </c>
      <c r="Q30" s="141">
        <v>360000</v>
      </c>
      <c r="R30" s="102"/>
      <c r="S30" s="102"/>
      <c r="T30" s="102"/>
      <c r="U30" s="102"/>
      <c r="V30" s="102"/>
      <c r="W30" s="102"/>
      <c r="X30" s="102"/>
      <c r="Y30" s="102"/>
      <c r="Z30" s="102"/>
      <c r="AA30" s="147">
        <v>175000</v>
      </c>
      <c r="AB30" s="98" t="s">
        <v>1159</v>
      </c>
      <c r="AC30" s="168">
        <v>44937</v>
      </c>
      <c r="AD30" s="168"/>
      <c r="AE30" s="98"/>
      <c r="AF30" s="114" t="s">
        <v>390</v>
      </c>
      <c r="AG30" s="114" t="s">
        <v>218</v>
      </c>
    </row>
    <row r="31" spans="1:33">
      <c r="A31" s="103">
        <f t="shared" si="1"/>
        <v>21</v>
      </c>
      <c r="B31" s="103">
        <v>7</v>
      </c>
      <c r="C31" s="115">
        <v>44932</v>
      </c>
      <c r="D31" s="115">
        <v>44935</v>
      </c>
      <c r="E31" s="102" t="s">
        <v>214</v>
      </c>
      <c r="F31" s="102" t="s">
        <v>29</v>
      </c>
      <c r="G31" s="102" t="s">
        <v>215</v>
      </c>
      <c r="H31" s="109" t="s">
        <v>958</v>
      </c>
      <c r="I31" s="159" t="s">
        <v>957</v>
      </c>
      <c r="J31" s="102" t="s">
        <v>959</v>
      </c>
      <c r="K31" s="102" t="s">
        <v>216</v>
      </c>
      <c r="L31" s="102" t="s">
        <v>219</v>
      </c>
      <c r="M31" s="102" t="s">
        <v>219</v>
      </c>
      <c r="N31" s="103">
        <v>75</v>
      </c>
      <c r="O31" s="102" t="s">
        <v>220</v>
      </c>
      <c r="P31" s="102" t="s">
        <v>273</v>
      </c>
      <c r="Q31" s="141">
        <v>360000</v>
      </c>
      <c r="R31" s="102"/>
      <c r="S31" s="102"/>
      <c r="T31" s="102"/>
      <c r="U31" s="102"/>
      <c r="V31" s="102"/>
      <c r="W31" s="102"/>
      <c r="X31" s="102"/>
      <c r="Y31" s="102"/>
      <c r="Z31" s="102"/>
      <c r="AA31" s="147">
        <v>175000</v>
      </c>
      <c r="AB31" s="98" t="s">
        <v>1159</v>
      </c>
      <c r="AC31" s="168">
        <v>44937</v>
      </c>
      <c r="AD31" s="168"/>
      <c r="AE31" s="98"/>
      <c r="AF31" s="114" t="s">
        <v>390</v>
      </c>
      <c r="AG31" s="114" t="s">
        <v>218</v>
      </c>
    </row>
    <row r="32" spans="1:33">
      <c r="A32" s="103">
        <f t="shared" si="1"/>
        <v>22</v>
      </c>
      <c r="B32" s="103">
        <v>8</v>
      </c>
      <c r="C32" s="115">
        <v>44932</v>
      </c>
      <c r="D32" s="115">
        <v>44935</v>
      </c>
      <c r="E32" s="102" t="s">
        <v>214</v>
      </c>
      <c r="F32" s="102" t="s">
        <v>29</v>
      </c>
      <c r="G32" s="114" t="s">
        <v>1189</v>
      </c>
      <c r="H32" s="140" t="s">
        <v>1188</v>
      </c>
      <c r="I32" s="158" t="s">
        <v>1187</v>
      </c>
      <c r="J32" s="102" t="s">
        <v>1190</v>
      </c>
      <c r="K32" s="102" t="s">
        <v>216</v>
      </c>
      <c r="L32" s="109" t="s">
        <v>221</v>
      </c>
      <c r="M32" s="109" t="s">
        <v>221</v>
      </c>
      <c r="N32" s="142">
        <v>40</v>
      </c>
      <c r="O32" s="109" t="s">
        <v>220</v>
      </c>
      <c r="P32" s="102" t="s">
        <v>273</v>
      </c>
      <c r="Q32" s="141">
        <v>500000</v>
      </c>
      <c r="R32" s="141"/>
      <c r="S32" s="141"/>
      <c r="T32" s="141"/>
      <c r="U32" s="141"/>
      <c r="V32" s="141"/>
      <c r="W32" s="141"/>
      <c r="X32" s="141"/>
      <c r="Y32" s="141"/>
      <c r="Z32" s="141"/>
      <c r="AA32" s="147">
        <v>175000</v>
      </c>
      <c r="AB32" s="98" t="s">
        <v>1159</v>
      </c>
      <c r="AC32" s="168">
        <v>44937</v>
      </c>
      <c r="AD32" s="168"/>
      <c r="AE32" s="98"/>
      <c r="AF32" s="114" t="s">
        <v>390</v>
      </c>
      <c r="AG32" s="114" t="s">
        <v>218</v>
      </c>
    </row>
    <row r="33" spans="1:33">
      <c r="A33" s="103"/>
      <c r="B33" s="103"/>
      <c r="C33" s="99" t="s">
        <v>30</v>
      </c>
      <c r="D33" s="102"/>
      <c r="E33" s="102"/>
      <c r="F33" s="102"/>
      <c r="G33" s="102"/>
      <c r="H33" s="109"/>
      <c r="I33" s="102"/>
      <c r="J33" s="102"/>
      <c r="K33" s="102"/>
      <c r="L33" s="102"/>
      <c r="M33" s="102"/>
      <c r="N33" s="103"/>
      <c r="O33" s="102"/>
      <c r="P33" s="102"/>
      <c r="Q33" s="107">
        <f>SUM(Q25:Q32)</f>
        <v>6240000</v>
      </c>
      <c r="R33" s="102"/>
      <c r="S33" s="102"/>
      <c r="T33" s="102"/>
      <c r="U33" s="102"/>
      <c r="V33" s="102"/>
      <c r="W33" s="102"/>
      <c r="X33" s="102"/>
      <c r="Y33" s="102"/>
      <c r="Z33" s="102"/>
      <c r="AA33" s="107">
        <f>SUM(AA25:AA32)</f>
        <v>3150000</v>
      </c>
      <c r="AB33" s="102"/>
      <c r="AC33" s="103"/>
      <c r="AD33" s="103"/>
      <c r="AE33" s="102"/>
      <c r="AF33" s="102"/>
      <c r="AG33" s="102"/>
    </row>
    <row r="34" spans="1:33">
      <c r="A34" s="103">
        <f>A32+1</f>
        <v>23</v>
      </c>
      <c r="B34" s="103">
        <v>1</v>
      </c>
      <c r="C34" s="115">
        <v>44935</v>
      </c>
      <c r="D34" s="115">
        <v>44935</v>
      </c>
      <c r="E34" s="102" t="s">
        <v>214</v>
      </c>
      <c r="F34" s="102" t="s">
        <v>29</v>
      </c>
      <c r="G34" s="102" t="s">
        <v>272</v>
      </c>
      <c r="H34" s="140" t="s">
        <v>1220</v>
      </c>
      <c r="I34" s="158" t="s">
        <v>1219</v>
      </c>
      <c r="J34" s="102" t="s">
        <v>1221</v>
      </c>
      <c r="K34" s="102" t="s">
        <v>216</v>
      </c>
      <c r="L34" s="102" t="s">
        <v>222</v>
      </c>
      <c r="M34" s="102" t="s">
        <v>222</v>
      </c>
      <c r="N34" s="103">
        <v>75</v>
      </c>
      <c r="O34" s="102" t="s">
        <v>220</v>
      </c>
      <c r="P34" s="102" t="s">
        <v>273</v>
      </c>
      <c r="Q34" s="141">
        <v>550000</v>
      </c>
      <c r="R34" s="141"/>
      <c r="S34" s="141"/>
      <c r="T34" s="141"/>
      <c r="U34" s="141"/>
      <c r="V34" s="141"/>
      <c r="W34" s="141"/>
      <c r="X34" s="141"/>
      <c r="Y34" s="141"/>
      <c r="Z34" s="141"/>
      <c r="AA34" s="147">
        <v>175000</v>
      </c>
      <c r="AB34" s="98" t="s">
        <v>1237</v>
      </c>
      <c r="AC34" s="168">
        <v>44937</v>
      </c>
      <c r="AD34" s="168"/>
      <c r="AE34" s="98"/>
      <c r="AF34" s="114" t="s">
        <v>390</v>
      </c>
      <c r="AG34" s="114" t="s">
        <v>218</v>
      </c>
    </row>
    <row r="35" spans="1:33">
      <c r="A35" s="103">
        <f>A34+1</f>
        <v>24</v>
      </c>
      <c r="B35" s="103">
        <v>2</v>
      </c>
      <c r="C35" s="115">
        <v>44935</v>
      </c>
      <c r="D35" s="115">
        <v>44935</v>
      </c>
      <c r="E35" s="102" t="s">
        <v>214</v>
      </c>
      <c r="F35" s="102" t="s">
        <v>29</v>
      </c>
      <c r="G35" s="114" t="s">
        <v>212</v>
      </c>
      <c r="H35" s="140" t="s">
        <v>1230</v>
      </c>
      <c r="I35" s="158" t="s">
        <v>1229</v>
      </c>
      <c r="J35" s="102" t="s">
        <v>1231</v>
      </c>
      <c r="K35" s="102" t="s">
        <v>206</v>
      </c>
      <c r="L35" s="102" t="s">
        <v>221</v>
      </c>
      <c r="M35" s="102" t="s">
        <v>221</v>
      </c>
      <c r="N35" s="103">
        <v>40</v>
      </c>
      <c r="O35" s="102" t="s">
        <v>220</v>
      </c>
      <c r="P35" s="114" t="s">
        <v>1232</v>
      </c>
      <c r="Q35" s="141">
        <v>500000</v>
      </c>
      <c r="R35" s="141"/>
      <c r="S35" s="141"/>
      <c r="T35" s="141"/>
      <c r="U35" s="141"/>
      <c r="V35" s="141"/>
      <c r="W35" s="141"/>
      <c r="X35" s="141"/>
      <c r="Y35" s="141"/>
      <c r="Z35" s="141"/>
      <c r="AA35" s="147">
        <v>175000</v>
      </c>
      <c r="AB35" s="98" t="s">
        <v>1237</v>
      </c>
      <c r="AC35" s="168">
        <v>44937</v>
      </c>
      <c r="AD35" s="168"/>
      <c r="AE35" s="98"/>
      <c r="AF35" s="114" t="s">
        <v>390</v>
      </c>
      <c r="AG35" s="114" t="s">
        <v>218</v>
      </c>
    </row>
    <row r="36" spans="1:33">
      <c r="A36" s="103">
        <f t="shared" ref="A36:A37" si="2">A35+1</f>
        <v>25</v>
      </c>
      <c r="B36" s="103">
        <v>3</v>
      </c>
      <c r="C36" s="115">
        <v>44935</v>
      </c>
      <c r="D36" s="115">
        <v>44935</v>
      </c>
      <c r="E36" s="102" t="s">
        <v>214</v>
      </c>
      <c r="F36" s="102" t="s">
        <v>31</v>
      </c>
      <c r="G36" s="114" t="s">
        <v>212</v>
      </c>
      <c r="H36" s="140" t="s">
        <v>1239</v>
      </c>
      <c r="I36" s="158" t="s">
        <v>1238</v>
      </c>
      <c r="J36" s="114" t="s">
        <v>1244</v>
      </c>
      <c r="K36" s="114" t="s">
        <v>217</v>
      </c>
      <c r="L36" s="102" t="s">
        <v>222</v>
      </c>
      <c r="M36" s="102" t="s">
        <v>1243</v>
      </c>
      <c r="N36" s="103">
        <v>289</v>
      </c>
      <c r="O36" s="102" t="s">
        <v>220</v>
      </c>
      <c r="P36" s="104" t="s">
        <v>1178</v>
      </c>
      <c r="Q36" s="141">
        <v>1650000</v>
      </c>
      <c r="R36" s="141"/>
      <c r="S36" s="141"/>
      <c r="T36" s="141"/>
      <c r="U36" s="141"/>
      <c r="V36" s="141"/>
      <c r="W36" s="141"/>
      <c r="X36" s="141"/>
      <c r="Y36" s="141"/>
      <c r="Z36" s="141"/>
      <c r="AA36" s="141">
        <v>1150000</v>
      </c>
      <c r="AB36" s="98" t="s">
        <v>1237</v>
      </c>
      <c r="AC36" s="168">
        <v>44937</v>
      </c>
      <c r="AD36" s="168"/>
      <c r="AE36" s="98"/>
      <c r="AF36" s="114" t="s">
        <v>390</v>
      </c>
      <c r="AG36" s="114" t="s">
        <v>226</v>
      </c>
    </row>
    <row r="37" spans="1:33">
      <c r="A37" s="103">
        <f t="shared" si="2"/>
        <v>26</v>
      </c>
      <c r="B37" s="103">
        <v>4</v>
      </c>
      <c r="C37" s="115">
        <v>44935</v>
      </c>
      <c r="D37" s="115">
        <v>44935</v>
      </c>
      <c r="E37" s="102" t="s">
        <v>214</v>
      </c>
      <c r="F37" s="102" t="s">
        <v>29</v>
      </c>
      <c r="G37" s="114" t="s">
        <v>1242</v>
      </c>
      <c r="H37" s="140" t="s">
        <v>1241</v>
      </c>
      <c r="I37" s="158" t="s">
        <v>1240</v>
      </c>
      <c r="J37" s="114" t="s">
        <v>1244</v>
      </c>
      <c r="K37" s="114" t="s">
        <v>217</v>
      </c>
      <c r="L37" s="102" t="s">
        <v>1243</v>
      </c>
      <c r="M37" s="102" t="s">
        <v>222</v>
      </c>
      <c r="N37" s="103">
        <v>289</v>
      </c>
      <c r="O37" s="102" t="s">
        <v>220</v>
      </c>
      <c r="P37" s="104" t="s">
        <v>1178</v>
      </c>
      <c r="Q37" s="141">
        <v>1500000</v>
      </c>
      <c r="R37" s="141"/>
      <c r="S37" s="141"/>
      <c r="T37" s="141"/>
      <c r="U37" s="141"/>
      <c r="V37" s="141"/>
      <c r="W37" s="141"/>
      <c r="X37" s="141"/>
      <c r="Y37" s="141"/>
      <c r="Z37" s="141"/>
      <c r="AA37" s="141">
        <v>0</v>
      </c>
      <c r="AB37" s="98" t="s">
        <v>1237</v>
      </c>
      <c r="AC37" s="168">
        <v>44937</v>
      </c>
      <c r="AD37" s="168"/>
      <c r="AE37" s="98"/>
      <c r="AF37" s="114" t="s">
        <v>390</v>
      </c>
      <c r="AG37" s="114" t="s">
        <v>226</v>
      </c>
    </row>
    <row r="38" spans="1:33">
      <c r="A38" s="103"/>
      <c r="B38" s="103"/>
      <c r="C38" s="99" t="s">
        <v>30</v>
      </c>
      <c r="D38" s="102"/>
      <c r="E38" s="102"/>
      <c r="F38" s="102"/>
      <c r="G38" s="102"/>
      <c r="H38" s="109"/>
      <c r="I38" s="102"/>
      <c r="J38" s="102"/>
      <c r="K38" s="102"/>
      <c r="L38" s="102"/>
      <c r="M38" s="102"/>
      <c r="N38" s="103"/>
      <c r="O38" s="102"/>
      <c r="P38" s="102"/>
      <c r="Q38" s="107">
        <f>SUM(Q34:Q37)</f>
        <v>4200000</v>
      </c>
      <c r="R38" s="102"/>
      <c r="S38" s="102"/>
      <c r="T38" s="102"/>
      <c r="U38" s="102"/>
      <c r="V38" s="102"/>
      <c r="W38" s="102"/>
      <c r="X38" s="102"/>
      <c r="Y38" s="102"/>
      <c r="Z38" s="102"/>
      <c r="AA38" s="107">
        <f>SUM(AA34:AA37)</f>
        <v>1500000</v>
      </c>
      <c r="AB38" s="102"/>
      <c r="AC38" s="103"/>
      <c r="AD38" s="103"/>
      <c r="AE38" s="102"/>
      <c r="AF38" s="102"/>
      <c r="AG38" s="102"/>
    </row>
    <row r="39" spans="1:33">
      <c r="A39" s="103">
        <f>A37+1</f>
        <v>27</v>
      </c>
      <c r="B39" s="103">
        <v>1</v>
      </c>
      <c r="C39" s="115">
        <v>44935</v>
      </c>
      <c r="D39" s="115">
        <v>44935</v>
      </c>
      <c r="E39" s="102" t="s">
        <v>214</v>
      </c>
      <c r="F39" s="102" t="s">
        <v>29</v>
      </c>
      <c r="G39" s="114" t="s">
        <v>243</v>
      </c>
      <c r="H39" s="140" t="s">
        <v>1246</v>
      </c>
      <c r="I39" s="158" t="s">
        <v>1245</v>
      </c>
      <c r="J39" s="114" t="s">
        <v>1247</v>
      </c>
      <c r="K39" s="114" t="s">
        <v>206</v>
      </c>
      <c r="L39" s="104" t="s">
        <v>259</v>
      </c>
      <c r="M39" s="104" t="s">
        <v>221</v>
      </c>
      <c r="N39" s="144">
        <v>319</v>
      </c>
      <c r="O39" s="104" t="s">
        <v>220</v>
      </c>
      <c r="P39" s="104" t="s">
        <v>1248</v>
      </c>
      <c r="Q39" s="122">
        <v>1600000</v>
      </c>
      <c r="R39" s="102"/>
      <c r="S39" s="102"/>
      <c r="T39" s="102"/>
      <c r="U39" s="102"/>
      <c r="V39" s="102"/>
      <c r="W39" s="102"/>
      <c r="X39" s="102"/>
      <c r="Y39" s="102"/>
      <c r="Z39" s="102"/>
      <c r="AA39" s="141">
        <v>1000000</v>
      </c>
      <c r="AB39" s="98" t="s">
        <v>1249</v>
      </c>
      <c r="AC39" s="168">
        <v>44937</v>
      </c>
      <c r="AD39" s="168"/>
      <c r="AE39" s="98"/>
      <c r="AF39" s="114" t="s">
        <v>390</v>
      </c>
      <c r="AG39" s="114" t="s">
        <v>226</v>
      </c>
    </row>
    <row r="40" spans="1:33">
      <c r="A40" s="103"/>
      <c r="B40" s="103"/>
      <c r="C40" s="99" t="s">
        <v>30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3"/>
      <c r="O40" s="102"/>
      <c r="P40" s="102"/>
      <c r="Q40" s="117">
        <f>SUM(Q39)</f>
        <v>1600000</v>
      </c>
      <c r="R40" s="102"/>
      <c r="S40" s="102"/>
      <c r="T40" s="102"/>
      <c r="U40" s="102"/>
      <c r="V40" s="102"/>
      <c r="W40" s="102"/>
      <c r="X40" s="102"/>
      <c r="Y40" s="102"/>
      <c r="Z40" s="102"/>
      <c r="AA40" s="117">
        <f>SUM(AA39)</f>
        <v>1000000</v>
      </c>
      <c r="AB40" s="102"/>
      <c r="AC40" s="103"/>
      <c r="AD40" s="103"/>
      <c r="AE40" s="102"/>
      <c r="AF40" s="102"/>
      <c r="AG40" s="102"/>
    </row>
    <row r="41" spans="1:33">
      <c r="A41" s="103">
        <f>A39+1</f>
        <v>28</v>
      </c>
      <c r="B41" s="103">
        <v>1</v>
      </c>
      <c r="C41" s="115">
        <v>44938</v>
      </c>
      <c r="D41" s="115">
        <v>44938</v>
      </c>
      <c r="E41" s="102" t="s">
        <v>214</v>
      </c>
      <c r="F41" s="102" t="s">
        <v>31</v>
      </c>
      <c r="G41" s="114" t="s">
        <v>243</v>
      </c>
      <c r="H41" s="140" t="s">
        <v>1493</v>
      </c>
      <c r="I41" s="159" t="s">
        <v>1492</v>
      </c>
      <c r="J41" s="174" t="s">
        <v>275</v>
      </c>
      <c r="K41" s="114" t="s">
        <v>1494</v>
      </c>
      <c r="L41" s="114" t="s">
        <v>219</v>
      </c>
      <c r="M41" s="114" t="s">
        <v>222</v>
      </c>
      <c r="N41" s="103">
        <v>646</v>
      </c>
      <c r="O41" s="104" t="s">
        <v>220</v>
      </c>
      <c r="P41" s="114" t="s">
        <v>264</v>
      </c>
      <c r="Q41" s="122">
        <v>2700000</v>
      </c>
      <c r="R41" s="102"/>
      <c r="S41" s="102"/>
      <c r="T41" s="102"/>
      <c r="U41" s="102"/>
      <c r="V41" s="102"/>
      <c r="W41" s="102"/>
      <c r="X41" s="102"/>
      <c r="Y41" s="102"/>
      <c r="Z41" s="102"/>
      <c r="AA41" s="141">
        <v>1700000</v>
      </c>
      <c r="AB41" s="98" t="s">
        <v>1475</v>
      </c>
      <c r="AC41" s="168">
        <v>44949</v>
      </c>
      <c r="AD41" s="168"/>
      <c r="AE41" s="98"/>
      <c r="AF41" s="114" t="s">
        <v>390</v>
      </c>
      <c r="AG41" s="114" t="s">
        <v>226</v>
      </c>
    </row>
    <row r="42" spans="1:33">
      <c r="A42" s="103">
        <f>A41+1</f>
        <v>29</v>
      </c>
      <c r="B42" s="103">
        <v>2</v>
      </c>
      <c r="C42" s="115">
        <v>44938</v>
      </c>
      <c r="D42" s="115">
        <v>44938</v>
      </c>
      <c r="E42" s="102" t="s">
        <v>214</v>
      </c>
      <c r="F42" s="102" t="s">
        <v>31</v>
      </c>
      <c r="G42" s="114" t="s">
        <v>215</v>
      </c>
      <c r="H42" s="140" t="s">
        <v>991</v>
      </c>
      <c r="I42" s="158" t="s">
        <v>992</v>
      </c>
      <c r="J42" s="114" t="s">
        <v>1497</v>
      </c>
      <c r="K42" s="114" t="s">
        <v>217</v>
      </c>
      <c r="L42" s="104" t="s">
        <v>221</v>
      </c>
      <c r="M42" s="104" t="s">
        <v>259</v>
      </c>
      <c r="N42" s="144">
        <v>319</v>
      </c>
      <c r="O42" s="104" t="s">
        <v>220</v>
      </c>
      <c r="P42" s="114" t="s">
        <v>1500</v>
      </c>
      <c r="Q42" s="122">
        <v>1600000</v>
      </c>
      <c r="R42" s="141"/>
      <c r="S42" s="141"/>
      <c r="T42" s="141"/>
      <c r="U42" s="141"/>
      <c r="V42" s="141"/>
      <c r="W42" s="141"/>
      <c r="X42" s="141"/>
      <c r="Y42" s="141"/>
      <c r="Z42" s="141"/>
      <c r="AA42" s="141">
        <v>1800000</v>
      </c>
      <c r="AB42" s="98" t="s">
        <v>1475</v>
      </c>
      <c r="AC42" s="168">
        <v>44949</v>
      </c>
      <c r="AD42" s="168"/>
      <c r="AE42" s="98"/>
      <c r="AF42" s="114" t="s">
        <v>390</v>
      </c>
      <c r="AG42" s="114" t="s">
        <v>226</v>
      </c>
    </row>
    <row r="43" spans="1:33">
      <c r="A43" s="103">
        <f t="shared" ref="A43:A44" si="3">A42+1</f>
        <v>30</v>
      </c>
      <c r="B43" s="103">
        <v>3</v>
      </c>
      <c r="C43" s="115">
        <v>44938</v>
      </c>
      <c r="D43" s="115">
        <v>44938</v>
      </c>
      <c r="E43" s="102" t="s">
        <v>214</v>
      </c>
      <c r="F43" s="102" t="s">
        <v>29</v>
      </c>
      <c r="G43" s="114" t="s">
        <v>215</v>
      </c>
      <c r="H43" s="140" t="s">
        <v>1499</v>
      </c>
      <c r="I43" s="158" t="s">
        <v>1498</v>
      </c>
      <c r="J43" s="114" t="s">
        <v>1497</v>
      </c>
      <c r="K43" s="114" t="s">
        <v>217</v>
      </c>
      <c r="L43" s="104" t="s">
        <v>259</v>
      </c>
      <c r="M43" s="104" t="s">
        <v>221</v>
      </c>
      <c r="N43" s="144">
        <v>319</v>
      </c>
      <c r="O43" s="104" t="s">
        <v>220</v>
      </c>
      <c r="P43" s="114" t="s">
        <v>1500</v>
      </c>
      <c r="Q43" s="122">
        <v>1600000</v>
      </c>
      <c r="R43" s="141"/>
      <c r="S43" s="141"/>
      <c r="T43" s="141"/>
      <c r="U43" s="141"/>
      <c r="V43" s="141"/>
      <c r="W43" s="141"/>
      <c r="X43" s="141"/>
      <c r="Y43" s="141"/>
      <c r="Z43" s="141"/>
      <c r="AA43" s="141">
        <v>0</v>
      </c>
      <c r="AB43" s="98" t="s">
        <v>1475</v>
      </c>
      <c r="AC43" s="168">
        <v>44949</v>
      </c>
      <c r="AD43" s="168"/>
      <c r="AE43" s="98"/>
      <c r="AF43" s="114" t="s">
        <v>390</v>
      </c>
      <c r="AG43" s="114" t="s">
        <v>226</v>
      </c>
    </row>
    <row r="44" spans="1:33">
      <c r="A44" s="103">
        <f t="shared" si="3"/>
        <v>31</v>
      </c>
      <c r="B44" s="103">
        <v>4</v>
      </c>
      <c r="C44" s="115">
        <v>44938</v>
      </c>
      <c r="D44" s="115">
        <v>44939</v>
      </c>
      <c r="E44" s="102" t="s">
        <v>214</v>
      </c>
      <c r="F44" s="102" t="s">
        <v>29</v>
      </c>
      <c r="G44" s="114" t="s">
        <v>230</v>
      </c>
      <c r="H44" s="140" t="s">
        <v>1294</v>
      </c>
      <c r="I44" s="158" t="s">
        <v>1293</v>
      </c>
      <c r="J44" s="102" t="s">
        <v>1295</v>
      </c>
      <c r="K44" s="102" t="s">
        <v>217</v>
      </c>
      <c r="L44" s="102" t="s">
        <v>222</v>
      </c>
      <c r="M44" s="102" t="s">
        <v>222</v>
      </c>
      <c r="N44" s="103">
        <v>75</v>
      </c>
      <c r="O44" s="102" t="s">
        <v>220</v>
      </c>
      <c r="P44" s="114" t="s">
        <v>258</v>
      </c>
      <c r="Q44" s="147">
        <v>500000</v>
      </c>
      <c r="R44" s="102"/>
      <c r="S44" s="102"/>
      <c r="T44" s="102"/>
      <c r="U44" s="102"/>
      <c r="V44" s="102"/>
      <c r="W44" s="102"/>
      <c r="X44" s="102"/>
      <c r="Y44" s="102"/>
      <c r="Z44" s="102"/>
      <c r="AA44" s="101">
        <v>175000</v>
      </c>
      <c r="AB44" s="98" t="s">
        <v>1475</v>
      </c>
      <c r="AC44" s="168">
        <v>44949</v>
      </c>
      <c r="AD44" s="168"/>
      <c r="AE44" s="98"/>
      <c r="AF44" s="114" t="s">
        <v>390</v>
      </c>
      <c r="AG44" s="114" t="s">
        <v>218</v>
      </c>
    </row>
    <row r="45" spans="1:33">
      <c r="A45" s="103"/>
      <c r="B45" s="103"/>
      <c r="C45" s="99" t="s">
        <v>30</v>
      </c>
      <c r="D45" s="102"/>
      <c r="E45" s="102"/>
      <c r="F45" s="102"/>
      <c r="G45" s="102"/>
      <c r="H45" s="109"/>
      <c r="I45" s="102"/>
      <c r="J45" s="102"/>
      <c r="K45" s="102"/>
      <c r="L45" s="102"/>
      <c r="M45" s="102"/>
      <c r="N45" s="103"/>
      <c r="O45" s="102"/>
      <c r="P45" s="102"/>
      <c r="Q45" s="107">
        <f>SUM(Q41:Q44)</f>
        <v>6400000</v>
      </c>
      <c r="R45" s="102"/>
      <c r="S45" s="102"/>
      <c r="T45" s="102"/>
      <c r="U45" s="102"/>
      <c r="V45" s="102"/>
      <c r="W45" s="102"/>
      <c r="X45" s="102"/>
      <c r="Y45" s="102"/>
      <c r="Z45" s="102"/>
      <c r="AA45" s="107">
        <f>SUM(AA41:AA44)</f>
        <v>3675000</v>
      </c>
      <c r="AB45" s="102"/>
      <c r="AC45" s="103"/>
      <c r="AD45" s="103"/>
      <c r="AE45" s="102"/>
      <c r="AF45" s="102"/>
      <c r="AG45" s="102"/>
    </row>
    <row r="46" spans="1:33">
      <c r="A46" s="103">
        <f>A44+1</f>
        <v>32</v>
      </c>
      <c r="B46" s="103">
        <v>1</v>
      </c>
      <c r="C46" s="115">
        <v>44939</v>
      </c>
      <c r="D46" s="115">
        <v>44939</v>
      </c>
      <c r="E46" s="102" t="s">
        <v>214</v>
      </c>
      <c r="F46" s="102" t="s">
        <v>31</v>
      </c>
      <c r="G46" s="114" t="s">
        <v>243</v>
      </c>
      <c r="H46" s="140" t="s">
        <v>1539</v>
      </c>
      <c r="I46" s="158" t="s">
        <v>1538</v>
      </c>
      <c r="J46" s="174" t="s">
        <v>275</v>
      </c>
      <c r="K46" s="114" t="s">
        <v>1494</v>
      </c>
      <c r="L46" s="114" t="s">
        <v>219</v>
      </c>
      <c r="M46" s="104" t="s">
        <v>221</v>
      </c>
      <c r="N46" s="103">
        <v>1358</v>
      </c>
      <c r="O46" s="102" t="s">
        <v>220</v>
      </c>
      <c r="P46" s="114" t="s">
        <v>264</v>
      </c>
      <c r="Q46" s="147">
        <v>3500000</v>
      </c>
      <c r="R46" s="147"/>
      <c r="S46" s="147"/>
      <c r="T46" s="147"/>
      <c r="U46" s="147"/>
      <c r="V46" s="147"/>
      <c r="W46" s="147"/>
      <c r="X46" s="147"/>
      <c r="Y46" s="147"/>
      <c r="Z46" s="147"/>
      <c r="AA46" s="147">
        <v>2700000</v>
      </c>
      <c r="AB46" s="98" t="s">
        <v>1540</v>
      </c>
      <c r="AC46" s="168">
        <v>44949</v>
      </c>
      <c r="AD46" s="168"/>
      <c r="AE46" s="98"/>
      <c r="AF46" s="114" t="s">
        <v>390</v>
      </c>
      <c r="AG46" s="114" t="s">
        <v>226</v>
      </c>
    </row>
    <row r="47" spans="1:33">
      <c r="A47" s="103"/>
      <c r="B47" s="103"/>
      <c r="C47" s="99" t="s">
        <v>30</v>
      </c>
      <c r="D47" s="102"/>
      <c r="E47" s="102"/>
      <c r="F47" s="102"/>
      <c r="G47" s="102"/>
      <c r="H47" s="109"/>
      <c r="I47" s="102"/>
      <c r="J47" s="102"/>
      <c r="K47" s="102"/>
      <c r="L47" s="102"/>
      <c r="M47" s="102"/>
      <c r="N47" s="103"/>
      <c r="O47" s="102"/>
      <c r="P47" s="102"/>
      <c r="Q47" s="107">
        <f>SUM(Q46)</f>
        <v>3500000</v>
      </c>
      <c r="R47" s="102"/>
      <c r="S47" s="102"/>
      <c r="T47" s="102"/>
      <c r="U47" s="102"/>
      <c r="V47" s="102"/>
      <c r="W47" s="102"/>
      <c r="X47" s="102"/>
      <c r="Y47" s="102"/>
      <c r="Z47" s="102"/>
      <c r="AA47" s="107">
        <f>SUM(AA46)</f>
        <v>2700000</v>
      </c>
      <c r="AB47" s="102"/>
      <c r="AC47" s="103"/>
      <c r="AD47" s="103"/>
      <c r="AE47" s="102"/>
      <c r="AF47" s="102"/>
      <c r="AG47" s="102"/>
    </row>
    <row r="48" spans="1:33">
      <c r="A48" s="103">
        <f>A46+1</f>
        <v>33</v>
      </c>
      <c r="B48" s="103">
        <v>1</v>
      </c>
      <c r="C48" s="115">
        <v>44939</v>
      </c>
      <c r="D48" s="115">
        <v>44940</v>
      </c>
      <c r="E48" s="102" t="s">
        <v>214</v>
      </c>
      <c r="F48" s="102" t="s">
        <v>31</v>
      </c>
      <c r="G48" s="114" t="s">
        <v>1554</v>
      </c>
      <c r="H48" s="140" t="s">
        <v>1553</v>
      </c>
      <c r="I48" s="158" t="s">
        <v>1552</v>
      </c>
      <c r="J48" s="102" t="s">
        <v>1558</v>
      </c>
      <c r="K48" s="102" t="s">
        <v>223</v>
      </c>
      <c r="L48" s="102" t="s">
        <v>219</v>
      </c>
      <c r="M48" s="102" t="s">
        <v>1559</v>
      </c>
      <c r="N48" s="103">
        <v>75</v>
      </c>
      <c r="O48" s="102" t="s">
        <v>220</v>
      </c>
      <c r="P48" s="102" t="s">
        <v>1560</v>
      </c>
      <c r="Q48" s="101">
        <v>1200000</v>
      </c>
      <c r="R48" s="191"/>
      <c r="S48" s="191"/>
      <c r="T48" s="191"/>
      <c r="U48" s="191"/>
      <c r="V48" s="191"/>
      <c r="W48" s="191"/>
      <c r="X48" s="191"/>
      <c r="Y48" s="191"/>
      <c r="Z48" s="191"/>
      <c r="AA48" s="101">
        <v>950000</v>
      </c>
      <c r="AB48" s="98" t="s">
        <v>1561</v>
      </c>
      <c r="AC48" s="168">
        <v>44949</v>
      </c>
      <c r="AD48" s="168"/>
      <c r="AE48" s="98"/>
      <c r="AF48" s="114" t="s">
        <v>390</v>
      </c>
      <c r="AG48" s="114" t="s">
        <v>218</v>
      </c>
    </row>
    <row r="49" spans="1:33">
      <c r="A49" s="103">
        <f>A48+1</f>
        <v>34</v>
      </c>
      <c r="B49" s="103">
        <v>2</v>
      </c>
      <c r="C49" s="115">
        <v>44939</v>
      </c>
      <c r="D49" s="115">
        <v>44940</v>
      </c>
      <c r="E49" s="102" t="s">
        <v>214</v>
      </c>
      <c r="F49" s="102" t="s">
        <v>29</v>
      </c>
      <c r="G49" s="114" t="s">
        <v>1557</v>
      </c>
      <c r="H49" s="140" t="s">
        <v>1556</v>
      </c>
      <c r="I49" s="158" t="s">
        <v>1555</v>
      </c>
      <c r="J49" s="102" t="s">
        <v>1558</v>
      </c>
      <c r="K49" s="102" t="s">
        <v>223</v>
      </c>
      <c r="L49" s="102" t="s">
        <v>1559</v>
      </c>
      <c r="M49" s="102" t="s">
        <v>219</v>
      </c>
      <c r="N49" s="103">
        <v>75</v>
      </c>
      <c r="O49" s="102" t="s">
        <v>220</v>
      </c>
      <c r="P49" s="102" t="s">
        <v>1560</v>
      </c>
      <c r="Q49" s="101">
        <v>1200000</v>
      </c>
      <c r="R49" s="191"/>
      <c r="S49" s="191"/>
      <c r="T49" s="191"/>
      <c r="U49" s="191"/>
      <c r="V49" s="191"/>
      <c r="W49" s="191"/>
      <c r="X49" s="191"/>
      <c r="Y49" s="191"/>
      <c r="Z49" s="191"/>
      <c r="AA49" s="156">
        <v>0</v>
      </c>
      <c r="AB49" s="98" t="s">
        <v>1561</v>
      </c>
      <c r="AC49" s="168">
        <v>44949</v>
      </c>
      <c r="AD49" s="168"/>
      <c r="AE49" s="98"/>
      <c r="AF49" s="114" t="s">
        <v>390</v>
      </c>
      <c r="AG49" s="114" t="s">
        <v>218</v>
      </c>
    </row>
    <row r="50" spans="1:33">
      <c r="A50" s="103"/>
      <c r="B50" s="103"/>
      <c r="C50" s="99" t="s">
        <v>30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3"/>
      <c r="O50" s="102"/>
      <c r="P50" s="102"/>
      <c r="Q50" s="192">
        <f>SUM(Q48:Q49)</f>
        <v>2400000</v>
      </c>
      <c r="R50" s="101"/>
      <c r="S50" s="101"/>
      <c r="T50" s="101"/>
      <c r="U50" s="101"/>
      <c r="V50" s="101"/>
      <c r="W50" s="101"/>
      <c r="X50" s="101"/>
      <c r="Y50" s="101"/>
      <c r="Z50" s="101"/>
      <c r="AA50" s="192">
        <f>SUM(AA48:AA49)</f>
        <v>950000</v>
      </c>
      <c r="AB50" s="102"/>
      <c r="AC50" s="103"/>
      <c r="AD50" s="103"/>
      <c r="AE50" s="102"/>
      <c r="AF50" s="102"/>
      <c r="AG50" s="102"/>
    </row>
    <row r="51" spans="1:33">
      <c r="A51" s="103">
        <f>A49+1</f>
        <v>35</v>
      </c>
      <c r="B51" s="103">
        <v>1</v>
      </c>
      <c r="C51" s="115">
        <v>44942</v>
      </c>
      <c r="D51" s="115">
        <v>44942</v>
      </c>
      <c r="E51" s="102" t="s">
        <v>214</v>
      </c>
      <c r="F51" s="102" t="s">
        <v>31</v>
      </c>
      <c r="G51" s="114" t="s">
        <v>212</v>
      </c>
      <c r="H51" s="109" t="s">
        <v>1017</v>
      </c>
      <c r="I51" s="159" t="s">
        <v>1606</v>
      </c>
      <c r="J51" s="102" t="s">
        <v>1608</v>
      </c>
      <c r="K51" s="102" t="s">
        <v>206</v>
      </c>
      <c r="L51" s="102" t="s">
        <v>219</v>
      </c>
      <c r="M51" s="114" t="s">
        <v>247</v>
      </c>
      <c r="N51" s="103">
        <v>200</v>
      </c>
      <c r="O51" s="102" t="s">
        <v>220</v>
      </c>
      <c r="P51" s="102" t="s">
        <v>1019</v>
      </c>
      <c r="Q51" s="101">
        <v>1450000</v>
      </c>
      <c r="R51" s="101"/>
      <c r="S51" s="101"/>
      <c r="T51" s="101"/>
      <c r="U51" s="101"/>
      <c r="V51" s="101"/>
      <c r="W51" s="101"/>
      <c r="X51" s="101"/>
      <c r="Y51" s="101"/>
      <c r="Z51" s="101"/>
      <c r="AA51" s="101">
        <v>550000</v>
      </c>
      <c r="AB51" s="98" t="s">
        <v>1630</v>
      </c>
      <c r="AC51" s="168">
        <v>44953</v>
      </c>
      <c r="AD51" s="168"/>
      <c r="AE51" s="98"/>
      <c r="AF51" s="114" t="s">
        <v>390</v>
      </c>
      <c r="AG51" s="114" t="s">
        <v>226</v>
      </c>
    </row>
    <row r="52" spans="1:33">
      <c r="A52" s="103">
        <f>A51+1</f>
        <v>36</v>
      </c>
      <c r="B52" s="103">
        <v>2</v>
      </c>
      <c r="C52" s="115">
        <v>44942</v>
      </c>
      <c r="D52" s="115">
        <v>44942</v>
      </c>
      <c r="E52" s="102" t="s">
        <v>214</v>
      </c>
      <c r="F52" s="102" t="s">
        <v>31</v>
      </c>
      <c r="G52" s="114" t="s">
        <v>212</v>
      </c>
      <c r="H52" s="109" t="s">
        <v>1018</v>
      </c>
      <c r="I52" s="159" t="s">
        <v>1607</v>
      </c>
      <c r="J52" s="102" t="s">
        <v>1608</v>
      </c>
      <c r="K52" s="102" t="s">
        <v>206</v>
      </c>
      <c r="L52" s="102" t="s">
        <v>219</v>
      </c>
      <c r="M52" s="114" t="s">
        <v>247</v>
      </c>
      <c r="N52" s="103">
        <v>200</v>
      </c>
      <c r="O52" s="102" t="s">
        <v>220</v>
      </c>
      <c r="P52" s="102" t="s">
        <v>1019</v>
      </c>
      <c r="Q52" s="101">
        <v>1450000</v>
      </c>
      <c r="R52" s="101"/>
      <c r="S52" s="101"/>
      <c r="T52" s="101"/>
      <c r="U52" s="101"/>
      <c r="V52" s="101"/>
      <c r="W52" s="101"/>
      <c r="X52" s="101"/>
      <c r="Y52" s="101"/>
      <c r="Z52" s="101"/>
      <c r="AA52" s="101">
        <v>550000</v>
      </c>
      <c r="AB52" s="98" t="s">
        <v>1630</v>
      </c>
      <c r="AC52" s="168">
        <v>44953</v>
      </c>
      <c r="AD52" s="168"/>
      <c r="AE52" s="98"/>
      <c r="AF52" s="114" t="s">
        <v>390</v>
      </c>
      <c r="AG52" s="114" t="s">
        <v>226</v>
      </c>
    </row>
    <row r="53" spans="1:33">
      <c r="A53" s="103">
        <f t="shared" ref="A53:A69" si="4">A52+1</f>
        <v>37</v>
      </c>
      <c r="B53" s="103">
        <v>3</v>
      </c>
      <c r="C53" s="115">
        <v>44942</v>
      </c>
      <c r="D53" s="115">
        <v>44942</v>
      </c>
      <c r="E53" s="102" t="s">
        <v>214</v>
      </c>
      <c r="F53" s="102" t="s">
        <v>31</v>
      </c>
      <c r="G53" s="114" t="s">
        <v>215</v>
      </c>
      <c r="H53" s="109" t="s">
        <v>1020</v>
      </c>
      <c r="I53" s="159" t="s">
        <v>1594</v>
      </c>
      <c r="J53" s="102" t="s">
        <v>1605</v>
      </c>
      <c r="K53" s="102" t="s">
        <v>206</v>
      </c>
      <c r="L53" s="102" t="s">
        <v>219</v>
      </c>
      <c r="M53" s="114" t="s">
        <v>247</v>
      </c>
      <c r="N53" s="103">
        <v>200</v>
      </c>
      <c r="O53" s="102" t="s">
        <v>220</v>
      </c>
      <c r="P53" s="102" t="s">
        <v>1019</v>
      </c>
      <c r="Q53" s="101">
        <v>1300000</v>
      </c>
      <c r="R53" s="101"/>
      <c r="S53" s="101"/>
      <c r="T53" s="101"/>
      <c r="U53" s="101"/>
      <c r="V53" s="101"/>
      <c r="W53" s="101"/>
      <c r="X53" s="101"/>
      <c r="Y53" s="101"/>
      <c r="Z53" s="101"/>
      <c r="AA53" s="101">
        <v>500000</v>
      </c>
      <c r="AB53" s="98" t="s">
        <v>1630</v>
      </c>
      <c r="AC53" s="168">
        <v>44953</v>
      </c>
      <c r="AD53" s="168"/>
      <c r="AE53" s="98"/>
      <c r="AF53" s="114" t="s">
        <v>390</v>
      </c>
      <c r="AG53" s="114" t="s">
        <v>226</v>
      </c>
    </row>
    <row r="54" spans="1:33">
      <c r="A54" s="103">
        <f t="shared" si="4"/>
        <v>38</v>
      </c>
      <c r="B54" s="103">
        <v>4</v>
      </c>
      <c r="C54" s="115">
        <v>44942</v>
      </c>
      <c r="D54" s="115">
        <v>44942</v>
      </c>
      <c r="E54" s="102" t="s">
        <v>214</v>
      </c>
      <c r="F54" s="102" t="s">
        <v>31</v>
      </c>
      <c r="G54" s="114" t="s">
        <v>215</v>
      </c>
      <c r="H54" s="109" t="s">
        <v>1021</v>
      </c>
      <c r="I54" s="159" t="s">
        <v>1595</v>
      </c>
      <c r="J54" s="102" t="s">
        <v>1605</v>
      </c>
      <c r="K54" s="102" t="s">
        <v>206</v>
      </c>
      <c r="L54" s="102" t="s">
        <v>219</v>
      </c>
      <c r="M54" s="102" t="s">
        <v>247</v>
      </c>
      <c r="N54" s="103">
        <v>200</v>
      </c>
      <c r="O54" s="102" t="s">
        <v>220</v>
      </c>
      <c r="P54" s="102" t="s">
        <v>1019</v>
      </c>
      <c r="Q54" s="101">
        <v>1300000</v>
      </c>
      <c r="R54" s="101"/>
      <c r="S54" s="101"/>
      <c r="T54" s="101"/>
      <c r="U54" s="101"/>
      <c r="V54" s="101"/>
      <c r="W54" s="101"/>
      <c r="X54" s="101"/>
      <c r="Y54" s="101"/>
      <c r="Z54" s="101"/>
      <c r="AA54" s="101">
        <v>500000</v>
      </c>
      <c r="AB54" s="98" t="s">
        <v>1630</v>
      </c>
      <c r="AC54" s="168">
        <v>44953</v>
      </c>
      <c r="AD54" s="168"/>
      <c r="AE54" s="98"/>
      <c r="AF54" s="114" t="s">
        <v>390</v>
      </c>
      <c r="AG54" s="114" t="s">
        <v>226</v>
      </c>
    </row>
    <row r="55" spans="1:33">
      <c r="A55" s="103">
        <f t="shared" si="4"/>
        <v>39</v>
      </c>
      <c r="B55" s="103">
        <v>5</v>
      </c>
      <c r="C55" s="115">
        <v>44942</v>
      </c>
      <c r="D55" s="115">
        <v>44942</v>
      </c>
      <c r="E55" s="102" t="s">
        <v>214</v>
      </c>
      <c r="F55" s="102" t="s">
        <v>31</v>
      </c>
      <c r="G55" s="114" t="s">
        <v>215</v>
      </c>
      <c r="H55" s="109" t="s">
        <v>1022</v>
      </c>
      <c r="I55" s="159" t="s">
        <v>1596</v>
      </c>
      <c r="J55" s="102" t="s">
        <v>1605</v>
      </c>
      <c r="K55" s="102" t="s">
        <v>206</v>
      </c>
      <c r="L55" s="102" t="s">
        <v>219</v>
      </c>
      <c r="M55" s="102" t="s">
        <v>247</v>
      </c>
      <c r="N55" s="103">
        <v>200</v>
      </c>
      <c r="O55" s="102" t="s">
        <v>220</v>
      </c>
      <c r="P55" s="102" t="s">
        <v>1019</v>
      </c>
      <c r="Q55" s="101">
        <v>1300000</v>
      </c>
      <c r="R55" s="101"/>
      <c r="S55" s="101"/>
      <c r="T55" s="101"/>
      <c r="U55" s="101"/>
      <c r="V55" s="101"/>
      <c r="W55" s="101"/>
      <c r="X55" s="101"/>
      <c r="Y55" s="101"/>
      <c r="Z55" s="101"/>
      <c r="AA55" s="101">
        <v>500000</v>
      </c>
      <c r="AB55" s="98" t="s">
        <v>1630</v>
      </c>
      <c r="AC55" s="168">
        <v>44953</v>
      </c>
      <c r="AD55" s="168"/>
      <c r="AE55" s="98"/>
      <c r="AF55" s="114" t="s">
        <v>390</v>
      </c>
      <c r="AG55" s="114" t="s">
        <v>226</v>
      </c>
    </row>
    <row r="56" spans="1:33">
      <c r="A56" s="103">
        <f t="shared" si="4"/>
        <v>40</v>
      </c>
      <c r="B56" s="103">
        <v>6</v>
      </c>
      <c r="C56" s="115">
        <v>44942</v>
      </c>
      <c r="D56" s="115">
        <v>44942</v>
      </c>
      <c r="E56" s="102" t="s">
        <v>214</v>
      </c>
      <c r="F56" s="102" t="s">
        <v>31</v>
      </c>
      <c r="G56" s="114" t="s">
        <v>215</v>
      </c>
      <c r="H56" s="109" t="s">
        <v>1023</v>
      </c>
      <c r="I56" s="159" t="s">
        <v>1597</v>
      </c>
      <c r="J56" s="102" t="s">
        <v>1605</v>
      </c>
      <c r="K56" s="102" t="s">
        <v>206</v>
      </c>
      <c r="L56" s="102" t="s">
        <v>219</v>
      </c>
      <c r="M56" s="102" t="s">
        <v>247</v>
      </c>
      <c r="N56" s="103">
        <v>200</v>
      </c>
      <c r="O56" s="102" t="s">
        <v>220</v>
      </c>
      <c r="P56" s="102" t="s">
        <v>1019</v>
      </c>
      <c r="Q56" s="101">
        <v>1300000</v>
      </c>
      <c r="R56" s="101"/>
      <c r="S56" s="101"/>
      <c r="T56" s="101"/>
      <c r="U56" s="101"/>
      <c r="V56" s="101"/>
      <c r="W56" s="101"/>
      <c r="X56" s="101"/>
      <c r="Y56" s="101"/>
      <c r="Z56" s="101"/>
      <c r="AA56" s="101">
        <v>500000</v>
      </c>
      <c r="AB56" s="98" t="s">
        <v>1630</v>
      </c>
      <c r="AC56" s="168">
        <v>44953</v>
      </c>
      <c r="AD56" s="168"/>
      <c r="AE56" s="98"/>
      <c r="AF56" s="114" t="s">
        <v>390</v>
      </c>
      <c r="AG56" s="114" t="s">
        <v>226</v>
      </c>
    </row>
    <row r="57" spans="1:33">
      <c r="A57" s="103">
        <f t="shared" si="4"/>
        <v>41</v>
      </c>
      <c r="B57" s="103">
        <v>7</v>
      </c>
      <c r="C57" s="115">
        <v>44942</v>
      </c>
      <c r="D57" s="115">
        <v>44942</v>
      </c>
      <c r="E57" s="102" t="s">
        <v>214</v>
      </c>
      <c r="F57" s="102" t="s">
        <v>31</v>
      </c>
      <c r="G57" s="114" t="s">
        <v>215</v>
      </c>
      <c r="H57" s="109" t="s">
        <v>1024</v>
      </c>
      <c r="I57" s="159" t="s">
        <v>1598</v>
      </c>
      <c r="J57" s="102" t="s">
        <v>1605</v>
      </c>
      <c r="K57" s="102" t="s">
        <v>206</v>
      </c>
      <c r="L57" s="102" t="s">
        <v>219</v>
      </c>
      <c r="M57" s="102" t="s">
        <v>247</v>
      </c>
      <c r="N57" s="103">
        <v>200</v>
      </c>
      <c r="O57" s="102" t="s">
        <v>220</v>
      </c>
      <c r="P57" s="102" t="s">
        <v>1019</v>
      </c>
      <c r="Q57" s="101">
        <v>1300000</v>
      </c>
      <c r="R57" s="101"/>
      <c r="S57" s="101"/>
      <c r="T57" s="101"/>
      <c r="U57" s="101"/>
      <c r="V57" s="101"/>
      <c r="W57" s="101"/>
      <c r="X57" s="101"/>
      <c r="Y57" s="101"/>
      <c r="Z57" s="101"/>
      <c r="AA57" s="101">
        <v>500000</v>
      </c>
      <c r="AB57" s="98" t="s">
        <v>1630</v>
      </c>
      <c r="AC57" s="168">
        <v>44953</v>
      </c>
      <c r="AD57" s="168"/>
      <c r="AE57" s="98"/>
      <c r="AF57" s="114" t="s">
        <v>390</v>
      </c>
      <c r="AG57" s="114" t="s">
        <v>226</v>
      </c>
    </row>
    <row r="58" spans="1:33">
      <c r="A58" s="103">
        <f t="shared" si="4"/>
        <v>42</v>
      </c>
      <c r="B58" s="103">
        <v>8</v>
      </c>
      <c r="C58" s="115">
        <v>44942</v>
      </c>
      <c r="D58" s="115">
        <v>44942</v>
      </c>
      <c r="E58" s="102" t="s">
        <v>214</v>
      </c>
      <c r="F58" s="102" t="s">
        <v>31</v>
      </c>
      <c r="G58" s="114" t="s">
        <v>215</v>
      </c>
      <c r="H58" s="109" t="s">
        <v>1025</v>
      </c>
      <c r="I58" s="159" t="s">
        <v>1599</v>
      </c>
      <c r="J58" s="102" t="s">
        <v>1605</v>
      </c>
      <c r="K58" s="102" t="s">
        <v>206</v>
      </c>
      <c r="L58" s="102" t="s">
        <v>219</v>
      </c>
      <c r="M58" s="102" t="s">
        <v>247</v>
      </c>
      <c r="N58" s="103">
        <v>200</v>
      </c>
      <c r="O58" s="102" t="s">
        <v>220</v>
      </c>
      <c r="P58" s="102" t="s">
        <v>1019</v>
      </c>
      <c r="Q58" s="101">
        <v>1300000</v>
      </c>
      <c r="R58" s="101"/>
      <c r="S58" s="101"/>
      <c r="T58" s="101"/>
      <c r="U58" s="101"/>
      <c r="V58" s="101"/>
      <c r="W58" s="101"/>
      <c r="X58" s="101"/>
      <c r="Y58" s="101"/>
      <c r="Z58" s="101"/>
      <c r="AA58" s="101">
        <v>500000</v>
      </c>
      <c r="AB58" s="98" t="s">
        <v>1630</v>
      </c>
      <c r="AC58" s="168">
        <v>44953</v>
      </c>
      <c r="AD58" s="168"/>
      <c r="AE58" s="98"/>
      <c r="AF58" s="114" t="s">
        <v>390</v>
      </c>
      <c r="AG58" s="114" t="s">
        <v>226</v>
      </c>
    </row>
    <row r="59" spans="1:33">
      <c r="A59" s="103">
        <f t="shared" si="4"/>
        <v>43</v>
      </c>
      <c r="B59" s="103">
        <v>9</v>
      </c>
      <c r="C59" s="115">
        <v>44942</v>
      </c>
      <c r="D59" s="115">
        <v>44942</v>
      </c>
      <c r="E59" s="102" t="s">
        <v>214</v>
      </c>
      <c r="F59" s="102" t="s">
        <v>31</v>
      </c>
      <c r="G59" s="114" t="s">
        <v>215</v>
      </c>
      <c r="H59" s="109" t="s">
        <v>1026</v>
      </c>
      <c r="I59" s="159" t="s">
        <v>1600</v>
      </c>
      <c r="J59" s="102" t="s">
        <v>1605</v>
      </c>
      <c r="K59" s="102" t="s">
        <v>206</v>
      </c>
      <c r="L59" s="102" t="s">
        <v>219</v>
      </c>
      <c r="M59" s="102" t="s">
        <v>247</v>
      </c>
      <c r="N59" s="103">
        <v>200</v>
      </c>
      <c r="O59" s="102" t="s">
        <v>220</v>
      </c>
      <c r="P59" s="102" t="s">
        <v>1019</v>
      </c>
      <c r="Q59" s="101">
        <v>1300000</v>
      </c>
      <c r="R59" s="101"/>
      <c r="S59" s="101"/>
      <c r="T59" s="101"/>
      <c r="U59" s="101"/>
      <c r="V59" s="101"/>
      <c r="W59" s="101"/>
      <c r="X59" s="101"/>
      <c r="Y59" s="101"/>
      <c r="Z59" s="101"/>
      <c r="AA59" s="101">
        <v>500000</v>
      </c>
      <c r="AB59" s="98" t="s">
        <v>1630</v>
      </c>
      <c r="AC59" s="168">
        <v>44953</v>
      </c>
      <c r="AD59" s="168"/>
      <c r="AE59" s="98"/>
      <c r="AF59" s="114" t="s">
        <v>390</v>
      </c>
      <c r="AG59" s="114" t="s">
        <v>226</v>
      </c>
    </row>
    <row r="60" spans="1:33">
      <c r="A60" s="103">
        <f t="shared" si="4"/>
        <v>44</v>
      </c>
      <c r="B60" s="103">
        <v>10</v>
      </c>
      <c r="C60" s="115">
        <v>44942</v>
      </c>
      <c r="D60" s="115">
        <v>44942</v>
      </c>
      <c r="E60" s="102" t="s">
        <v>214</v>
      </c>
      <c r="F60" s="102" t="s">
        <v>31</v>
      </c>
      <c r="G60" s="114" t="s">
        <v>215</v>
      </c>
      <c r="H60" s="109" t="s">
        <v>1027</v>
      </c>
      <c r="I60" s="159" t="s">
        <v>1601</v>
      </c>
      <c r="J60" s="102" t="s">
        <v>1605</v>
      </c>
      <c r="K60" s="102" t="s">
        <v>206</v>
      </c>
      <c r="L60" s="102" t="s">
        <v>219</v>
      </c>
      <c r="M60" s="102" t="s">
        <v>247</v>
      </c>
      <c r="N60" s="103">
        <v>200</v>
      </c>
      <c r="O60" s="102" t="s">
        <v>220</v>
      </c>
      <c r="P60" s="102" t="s">
        <v>1019</v>
      </c>
      <c r="Q60" s="101">
        <v>1300000</v>
      </c>
      <c r="R60" s="101"/>
      <c r="S60" s="101"/>
      <c r="T60" s="101"/>
      <c r="U60" s="101"/>
      <c r="V60" s="101"/>
      <c r="W60" s="101"/>
      <c r="X60" s="101"/>
      <c r="Y60" s="101"/>
      <c r="Z60" s="101"/>
      <c r="AA60" s="101">
        <v>500000</v>
      </c>
      <c r="AB60" s="98" t="s">
        <v>1630</v>
      </c>
      <c r="AC60" s="168">
        <v>44953</v>
      </c>
      <c r="AD60" s="168"/>
      <c r="AE60" s="98"/>
      <c r="AF60" s="114" t="s">
        <v>390</v>
      </c>
      <c r="AG60" s="114" t="s">
        <v>226</v>
      </c>
    </row>
    <row r="61" spans="1:33">
      <c r="A61" s="103">
        <f t="shared" si="4"/>
        <v>45</v>
      </c>
      <c r="B61" s="103">
        <v>11</v>
      </c>
      <c r="C61" s="115">
        <v>44942</v>
      </c>
      <c r="D61" s="115">
        <v>44942</v>
      </c>
      <c r="E61" s="102" t="s">
        <v>214</v>
      </c>
      <c r="F61" s="102" t="s">
        <v>31</v>
      </c>
      <c r="G61" s="114" t="s">
        <v>215</v>
      </c>
      <c r="H61" s="109" t="s">
        <v>1028</v>
      </c>
      <c r="I61" s="159" t="s">
        <v>1602</v>
      </c>
      <c r="J61" s="102" t="s">
        <v>1605</v>
      </c>
      <c r="K61" s="102" t="s">
        <v>206</v>
      </c>
      <c r="L61" s="102" t="s">
        <v>219</v>
      </c>
      <c r="M61" s="102" t="s">
        <v>247</v>
      </c>
      <c r="N61" s="103">
        <v>200</v>
      </c>
      <c r="O61" s="102" t="s">
        <v>220</v>
      </c>
      <c r="P61" s="102" t="s">
        <v>1019</v>
      </c>
      <c r="Q61" s="101">
        <v>1300000</v>
      </c>
      <c r="R61" s="101"/>
      <c r="S61" s="101"/>
      <c r="T61" s="101"/>
      <c r="U61" s="101"/>
      <c r="V61" s="101"/>
      <c r="W61" s="101"/>
      <c r="X61" s="101"/>
      <c r="Y61" s="101"/>
      <c r="Z61" s="101"/>
      <c r="AA61" s="101">
        <v>500000</v>
      </c>
      <c r="AB61" s="98" t="s">
        <v>1630</v>
      </c>
      <c r="AC61" s="168">
        <v>44953</v>
      </c>
      <c r="AD61" s="168"/>
      <c r="AE61" s="98"/>
      <c r="AF61" s="114" t="s">
        <v>390</v>
      </c>
      <c r="AG61" s="114" t="s">
        <v>226</v>
      </c>
    </row>
    <row r="62" spans="1:33">
      <c r="A62" s="103">
        <f t="shared" si="4"/>
        <v>46</v>
      </c>
      <c r="B62" s="103">
        <v>12</v>
      </c>
      <c r="C62" s="115">
        <v>44942</v>
      </c>
      <c r="D62" s="115">
        <v>44942</v>
      </c>
      <c r="E62" s="102" t="s">
        <v>214</v>
      </c>
      <c r="F62" s="102" t="s">
        <v>31</v>
      </c>
      <c r="G62" s="114" t="s">
        <v>215</v>
      </c>
      <c r="H62" s="109" t="s">
        <v>1029</v>
      </c>
      <c r="I62" s="159" t="s">
        <v>1603</v>
      </c>
      <c r="J62" s="102" t="s">
        <v>1605</v>
      </c>
      <c r="K62" s="102" t="s">
        <v>206</v>
      </c>
      <c r="L62" s="102" t="s">
        <v>219</v>
      </c>
      <c r="M62" s="102" t="s">
        <v>247</v>
      </c>
      <c r="N62" s="103">
        <v>200</v>
      </c>
      <c r="O62" s="102" t="s">
        <v>220</v>
      </c>
      <c r="P62" s="102" t="s">
        <v>1019</v>
      </c>
      <c r="Q62" s="101">
        <v>1300000</v>
      </c>
      <c r="R62" s="101"/>
      <c r="S62" s="101"/>
      <c r="T62" s="101"/>
      <c r="U62" s="101"/>
      <c r="V62" s="101"/>
      <c r="W62" s="101"/>
      <c r="X62" s="101"/>
      <c r="Y62" s="101"/>
      <c r="Z62" s="101"/>
      <c r="AA62" s="101">
        <v>500000</v>
      </c>
      <c r="AB62" s="98" t="s">
        <v>1630</v>
      </c>
      <c r="AC62" s="168">
        <v>44953</v>
      </c>
      <c r="AD62" s="168"/>
      <c r="AE62" s="98"/>
      <c r="AF62" s="114" t="s">
        <v>390</v>
      </c>
      <c r="AG62" s="114" t="s">
        <v>226</v>
      </c>
    </row>
    <row r="63" spans="1:33">
      <c r="A63" s="103">
        <f t="shared" si="4"/>
        <v>47</v>
      </c>
      <c r="B63" s="103">
        <v>13</v>
      </c>
      <c r="C63" s="115">
        <v>44942</v>
      </c>
      <c r="D63" s="115">
        <v>44942</v>
      </c>
      <c r="E63" s="102" t="s">
        <v>214</v>
      </c>
      <c r="F63" s="102" t="s">
        <v>31</v>
      </c>
      <c r="G63" s="114" t="s">
        <v>215</v>
      </c>
      <c r="H63" s="109" t="s">
        <v>1030</v>
      </c>
      <c r="I63" s="159" t="s">
        <v>1604</v>
      </c>
      <c r="J63" s="102" t="s">
        <v>1605</v>
      </c>
      <c r="K63" s="102" t="s">
        <v>206</v>
      </c>
      <c r="L63" s="102" t="s">
        <v>219</v>
      </c>
      <c r="M63" s="102" t="s">
        <v>247</v>
      </c>
      <c r="N63" s="103">
        <v>200</v>
      </c>
      <c r="O63" s="102" t="s">
        <v>220</v>
      </c>
      <c r="P63" s="102" t="s">
        <v>1019</v>
      </c>
      <c r="Q63" s="101">
        <v>1300000</v>
      </c>
      <c r="R63" s="101"/>
      <c r="S63" s="101"/>
      <c r="T63" s="101"/>
      <c r="U63" s="101"/>
      <c r="V63" s="101"/>
      <c r="W63" s="101"/>
      <c r="X63" s="101"/>
      <c r="Y63" s="101"/>
      <c r="Z63" s="101"/>
      <c r="AA63" s="101">
        <v>500000</v>
      </c>
      <c r="AB63" s="98" t="s">
        <v>1630</v>
      </c>
      <c r="AC63" s="168">
        <v>44953</v>
      </c>
      <c r="AD63" s="168"/>
      <c r="AE63" s="98"/>
      <c r="AF63" s="114" t="s">
        <v>390</v>
      </c>
      <c r="AG63" s="114" t="s">
        <v>226</v>
      </c>
    </row>
    <row r="64" spans="1:33">
      <c r="A64" s="103">
        <f t="shared" si="4"/>
        <v>48</v>
      </c>
      <c r="B64" s="103">
        <v>14</v>
      </c>
      <c r="C64" s="115">
        <v>44942</v>
      </c>
      <c r="D64" s="115">
        <v>44942</v>
      </c>
      <c r="E64" s="109" t="s">
        <v>214</v>
      </c>
      <c r="F64" s="109" t="s">
        <v>31</v>
      </c>
      <c r="G64" s="109" t="s">
        <v>215</v>
      </c>
      <c r="H64" s="109" t="s">
        <v>1623</v>
      </c>
      <c r="I64" s="159" t="s">
        <v>1624</v>
      </c>
      <c r="J64" s="109" t="s">
        <v>1621</v>
      </c>
      <c r="K64" s="109" t="s">
        <v>976</v>
      </c>
      <c r="L64" s="104" t="s">
        <v>219</v>
      </c>
      <c r="M64" s="104" t="s">
        <v>219</v>
      </c>
      <c r="N64" s="144">
        <v>75</v>
      </c>
      <c r="O64" s="104" t="s">
        <v>220</v>
      </c>
      <c r="P64" s="109" t="s">
        <v>1622</v>
      </c>
      <c r="Q64" s="141">
        <v>360000</v>
      </c>
      <c r="R64" s="140"/>
      <c r="S64" s="140"/>
      <c r="T64" s="140"/>
      <c r="U64" s="140"/>
      <c r="V64" s="140"/>
      <c r="W64" s="140"/>
      <c r="X64" s="140"/>
      <c r="Y64" s="140"/>
      <c r="Z64" s="140"/>
      <c r="AA64" s="108">
        <v>225000</v>
      </c>
      <c r="AB64" s="98" t="s">
        <v>1630</v>
      </c>
      <c r="AC64" s="168">
        <v>44949</v>
      </c>
      <c r="AD64" s="168"/>
      <c r="AE64" s="98"/>
      <c r="AF64" s="114" t="s">
        <v>390</v>
      </c>
      <c r="AG64" s="114" t="s">
        <v>218</v>
      </c>
    </row>
    <row r="65" spans="1:33">
      <c r="A65" s="103">
        <f t="shared" si="4"/>
        <v>49</v>
      </c>
      <c r="B65" s="103">
        <v>15</v>
      </c>
      <c r="C65" s="115">
        <v>44942</v>
      </c>
      <c r="D65" s="115">
        <v>44942</v>
      </c>
      <c r="E65" s="109" t="s">
        <v>214</v>
      </c>
      <c r="F65" s="109" t="s">
        <v>29</v>
      </c>
      <c r="G65" s="109" t="s">
        <v>212</v>
      </c>
      <c r="H65" s="140" t="s">
        <v>1619</v>
      </c>
      <c r="I65" s="158" t="s">
        <v>1620</v>
      </c>
      <c r="J65" s="109" t="s">
        <v>1621</v>
      </c>
      <c r="K65" s="109" t="s">
        <v>976</v>
      </c>
      <c r="L65" s="104" t="s">
        <v>219</v>
      </c>
      <c r="M65" s="104" t="s">
        <v>219</v>
      </c>
      <c r="N65" s="144">
        <v>75</v>
      </c>
      <c r="O65" s="104" t="s">
        <v>220</v>
      </c>
      <c r="P65" s="109" t="s">
        <v>1622</v>
      </c>
      <c r="Q65" s="141">
        <v>400000</v>
      </c>
      <c r="R65" s="140"/>
      <c r="S65" s="140"/>
      <c r="T65" s="140"/>
      <c r="U65" s="140"/>
      <c r="V65" s="140"/>
      <c r="W65" s="140"/>
      <c r="X65" s="140"/>
      <c r="Y65" s="140"/>
      <c r="Z65" s="140"/>
      <c r="AA65" s="156">
        <v>0</v>
      </c>
      <c r="AB65" s="98" t="s">
        <v>1630</v>
      </c>
      <c r="AC65" s="168">
        <v>44949</v>
      </c>
      <c r="AD65" s="168"/>
      <c r="AE65" s="98"/>
      <c r="AF65" s="114" t="s">
        <v>390</v>
      </c>
      <c r="AG65" s="114" t="s">
        <v>218</v>
      </c>
    </row>
    <row r="66" spans="1:33">
      <c r="A66" s="103">
        <f t="shared" si="4"/>
        <v>50</v>
      </c>
      <c r="B66" s="103">
        <v>16</v>
      </c>
      <c r="C66" s="115">
        <v>44942</v>
      </c>
      <c r="D66" s="115">
        <v>44942</v>
      </c>
      <c r="E66" s="109" t="s">
        <v>214</v>
      </c>
      <c r="F66" s="109" t="s">
        <v>31</v>
      </c>
      <c r="G66" s="140" t="s">
        <v>215</v>
      </c>
      <c r="H66" s="140" t="s">
        <v>1046</v>
      </c>
      <c r="I66" s="158" t="s">
        <v>1045</v>
      </c>
      <c r="J66" s="140" t="s">
        <v>1047</v>
      </c>
      <c r="K66" s="140" t="s">
        <v>206</v>
      </c>
      <c r="L66" s="140" t="s">
        <v>219</v>
      </c>
      <c r="M66" s="140" t="s">
        <v>219</v>
      </c>
      <c r="N66" s="142">
        <v>75</v>
      </c>
      <c r="O66" s="109" t="s">
        <v>220</v>
      </c>
      <c r="P66" s="140" t="s">
        <v>1048</v>
      </c>
      <c r="Q66" s="141">
        <v>360000</v>
      </c>
      <c r="R66" s="140"/>
      <c r="S66" s="140"/>
      <c r="T66" s="140"/>
      <c r="U66" s="140"/>
      <c r="V66" s="140"/>
      <c r="W66" s="140"/>
      <c r="X66" s="140"/>
      <c r="Y66" s="140"/>
      <c r="Z66" s="140"/>
      <c r="AA66" s="108">
        <v>225000</v>
      </c>
      <c r="AB66" s="98" t="s">
        <v>1630</v>
      </c>
      <c r="AC66" s="168">
        <v>44949</v>
      </c>
      <c r="AD66" s="168"/>
      <c r="AE66" s="98"/>
      <c r="AF66" s="114" t="s">
        <v>390</v>
      </c>
      <c r="AG66" s="114" t="s">
        <v>218</v>
      </c>
    </row>
    <row r="67" spans="1:33">
      <c r="A67" s="103">
        <f t="shared" si="4"/>
        <v>51</v>
      </c>
      <c r="B67" s="103">
        <v>17</v>
      </c>
      <c r="C67" s="115">
        <v>44942</v>
      </c>
      <c r="D67" s="115">
        <v>44942</v>
      </c>
      <c r="E67" s="109" t="s">
        <v>214</v>
      </c>
      <c r="F67" s="109" t="s">
        <v>29</v>
      </c>
      <c r="G67" s="140" t="s">
        <v>209</v>
      </c>
      <c r="H67" s="140" t="s">
        <v>924</v>
      </c>
      <c r="I67" s="158" t="s">
        <v>923</v>
      </c>
      <c r="J67" s="140" t="s">
        <v>1047</v>
      </c>
      <c r="K67" s="140" t="s">
        <v>206</v>
      </c>
      <c r="L67" s="140" t="s">
        <v>219</v>
      </c>
      <c r="M67" s="140" t="s">
        <v>219</v>
      </c>
      <c r="N67" s="142">
        <v>75</v>
      </c>
      <c r="O67" s="109" t="s">
        <v>220</v>
      </c>
      <c r="P67" s="140" t="s">
        <v>1048</v>
      </c>
      <c r="Q67" s="141">
        <v>360000</v>
      </c>
      <c r="R67" s="140"/>
      <c r="S67" s="140"/>
      <c r="T67" s="140"/>
      <c r="U67" s="140"/>
      <c r="V67" s="140"/>
      <c r="W67" s="140"/>
      <c r="X67" s="140"/>
      <c r="Y67" s="140"/>
      <c r="Z67" s="140"/>
      <c r="AA67" s="156">
        <v>0</v>
      </c>
      <c r="AB67" s="98" t="s">
        <v>1630</v>
      </c>
      <c r="AC67" s="168">
        <v>44949</v>
      </c>
      <c r="AD67" s="168"/>
      <c r="AE67" s="98"/>
      <c r="AF67" s="114" t="s">
        <v>390</v>
      </c>
      <c r="AG67" s="114" t="s">
        <v>218</v>
      </c>
    </row>
    <row r="68" spans="1:33">
      <c r="A68" s="103">
        <f t="shared" si="4"/>
        <v>52</v>
      </c>
      <c r="B68" s="103">
        <v>18</v>
      </c>
      <c r="C68" s="115">
        <v>44942</v>
      </c>
      <c r="D68" s="115">
        <v>44942</v>
      </c>
      <c r="E68" s="109" t="s">
        <v>214</v>
      </c>
      <c r="F68" s="109" t="s">
        <v>31</v>
      </c>
      <c r="G68" s="102" t="s">
        <v>1625</v>
      </c>
      <c r="H68" s="109" t="s">
        <v>1626</v>
      </c>
      <c r="I68" s="159" t="s">
        <v>1627</v>
      </c>
      <c r="J68" s="114" t="s">
        <v>1631</v>
      </c>
      <c r="K68" s="114" t="s">
        <v>210</v>
      </c>
      <c r="L68" s="104" t="s">
        <v>221</v>
      </c>
      <c r="M68" s="104" t="s">
        <v>259</v>
      </c>
      <c r="N68" s="144">
        <v>319</v>
      </c>
      <c r="O68" s="104" t="s">
        <v>220</v>
      </c>
      <c r="P68" s="114" t="s">
        <v>322</v>
      </c>
      <c r="Q68" s="122">
        <v>2100000</v>
      </c>
      <c r="R68" s="141"/>
      <c r="S68" s="141"/>
      <c r="T68" s="141"/>
      <c r="U68" s="141"/>
      <c r="V68" s="141"/>
      <c r="W68" s="141"/>
      <c r="X68" s="141"/>
      <c r="Y68" s="141"/>
      <c r="Z68" s="141"/>
      <c r="AA68" s="141">
        <v>1800000</v>
      </c>
      <c r="AB68" s="98" t="s">
        <v>1630</v>
      </c>
      <c r="AC68" s="168">
        <v>44949</v>
      </c>
      <c r="AD68" s="168"/>
      <c r="AE68" s="98"/>
      <c r="AF68" s="114" t="s">
        <v>390</v>
      </c>
      <c r="AG68" s="114" t="s">
        <v>226</v>
      </c>
    </row>
    <row r="69" spans="1:33">
      <c r="A69" s="103">
        <f t="shared" si="4"/>
        <v>53</v>
      </c>
      <c r="B69" s="103">
        <v>19</v>
      </c>
      <c r="C69" s="115">
        <v>44942</v>
      </c>
      <c r="D69" s="115">
        <v>44942</v>
      </c>
      <c r="E69" s="109" t="s">
        <v>214</v>
      </c>
      <c r="F69" s="109" t="s">
        <v>29</v>
      </c>
      <c r="G69" s="102" t="s">
        <v>243</v>
      </c>
      <c r="H69" s="109" t="s">
        <v>1628</v>
      </c>
      <c r="I69" s="159" t="s">
        <v>1629</v>
      </c>
      <c r="J69" s="114" t="s">
        <v>1631</v>
      </c>
      <c r="K69" s="114" t="s">
        <v>210</v>
      </c>
      <c r="L69" s="104" t="s">
        <v>259</v>
      </c>
      <c r="M69" s="104" t="s">
        <v>221</v>
      </c>
      <c r="N69" s="144">
        <v>319</v>
      </c>
      <c r="O69" s="104" t="s">
        <v>220</v>
      </c>
      <c r="P69" s="114" t="s">
        <v>322</v>
      </c>
      <c r="Q69" s="122">
        <v>1600000</v>
      </c>
      <c r="R69" s="141"/>
      <c r="S69" s="141"/>
      <c r="T69" s="141"/>
      <c r="U69" s="141"/>
      <c r="V69" s="141"/>
      <c r="W69" s="141"/>
      <c r="X69" s="141"/>
      <c r="Y69" s="141"/>
      <c r="Z69" s="141"/>
      <c r="AA69" s="141">
        <v>0</v>
      </c>
      <c r="AB69" s="98" t="s">
        <v>1630</v>
      </c>
      <c r="AC69" s="168">
        <v>44949</v>
      </c>
      <c r="AD69" s="168"/>
      <c r="AE69" s="98"/>
      <c r="AF69" s="114" t="s">
        <v>390</v>
      </c>
      <c r="AG69" s="114" t="s">
        <v>226</v>
      </c>
    </row>
    <row r="70" spans="1:33">
      <c r="A70" s="103"/>
      <c r="B70" s="103"/>
      <c r="C70" s="99" t="s">
        <v>30</v>
      </c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3"/>
      <c r="O70" s="102"/>
      <c r="P70" s="102"/>
      <c r="Q70" s="107">
        <f>SUM(Q51:Q69)</f>
        <v>22380000</v>
      </c>
      <c r="R70" s="102"/>
      <c r="S70" s="102"/>
      <c r="T70" s="102"/>
      <c r="U70" s="102"/>
      <c r="V70" s="102"/>
      <c r="W70" s="102"/>
      <c r="X70" s="102"/>
      <c r="Y70" s="102"/>
      <c r="Z70" s="102"/>
      <c r="AA70" s="107">
        <f>SUM(AA51:AA69)</f>
        <v>8850000</v>
      </c>
      <c r="AB70" s="102"/>
      <c r="AC70" s="103"/>
      <c r="AD70" s="103"/>
      <c r="AE70" s="102"/>
      <c r="AF70" s="102"/>
      <c r="AG70" s="102"/>
    </row>
    <row r="71" spans="1:33">
      <c r="A71" s="103">
        <f>A69+1</f>
        <v>54</v>
      </c>
      <c r="B71" s="103">
        <v>1</v>
      </c>
      <c r="C71" s="115">
        <v>44943</v>
      </c>
      <c r="D71" s="115">
        <v>44943</v>
      </c>
      <c r="E71" s="109" t="s">
        <v>214</v>
      </c>
      <c r="F71" s="109" t="s">
        <v>31</v>
      </c>
      <c r="G71" s="114" t="s">
        <v>209</v>
      </c>
      <c r="H71" s="140" t="s">
        <v>924</v>
      </c>
      <c r="I71" s="158" t="s">
        <v>923</v>
      </c>
      <c r="J71" s="114" t="s">
        <v>1785</v>
      </c>
      <c r="K71" s="140" t="s">
        <v>206</v>
      </c>
      <c r="L71" s="104" t="s">
        <v>219</v>
      </c>
      <c r="M71" s="191" t="s">
        <v>1788</v>
      </c>
      <c r="N71" s="144">
        <v>47</v>
      </c>
      <c r="O71" s="201" t="s">
        <v>220</v>
      </c>
      <c r="P71" s="191" t="s">
        <v>1789</v>
      </c>
      <c r="Q71" s="141">
        <v>400000</v>
      </c>
      <c r="R71" s="141"/>
      <c r="S71" s="141"/>
      <c r="T71" s="141"/>
      <c r="U71" s="141"/>
      <c r="V71" s="141"/>
      <c r="W71" s="141"/>
      <c r="X71" s="141"/>
      <c r="Y71" s="141"/>
      <c r="Z71" s="141"/>
      <c r="AA71" s="141">
        <v>250000</v>
      </c>
      <c r="AB71" s="98" t="s">
        <v>1790</v>
      </c>
      <c r="AC71" s="168">
        <v>44950</v>
      </c>
      <c r="AD71" s="168"/>
      <c r="AE71" s="98"/>
      <c r="AF71" s="114" t="s">
        <v>390</v>
      </c>
      <c r="AG71" s="114" t="s">
        <v>218</v>
      </c>
    </row>
    <row r="72" spans="1:33">
      <c r="A72" s="103">
        <f>A71+1</f>
        <v>55</v>
      </c>
      <c r="B72" s="103">
        <v>2</v>
      </c>
      <c r="C72" s="115">
        <v>44943</v>
      </c>
      <c r="D72" s="115">
        <v>44943</v>
      </c>
      <c r="E72" s="109" t="s">
        <v>214</v>
      </c>
      <c r="F72" s="109" t="s">
        <v>29</v>
      </c>
      <c r="G72" s="114" t="s">
        <v>215</v>
      </c>
      <c r="H72" s="140" t="s">
        <v>1787</v>
      </c>
      <c r="I72" s="158" t="s">
        <v>1786</v>
      </c>
      <c r="J72" s="114" t="s">
        <v>1785</v>
      </c>
      <c r="K72" s="140" t="s">
        <v>206</v>
      </c>
      <c r="L72" s="191" t="s">
        <v>1788</v>
      </c>
      <c r="M72" s="104" t="s">
        <v>219</v>
      </c>
      <c r="N72" s="144">
        <v>47</v>
      </c>
      <c r="O72" s="201" t="s">
        <v>220</v>
      </c>
      <c r="P72" s="191" t="s">
        <v>1789</v>
      </c>
      <c r="Q72" s="141">
        <v>400000</v>
      </c>
      <c r="R72" s="141"/>
      <c r="S72" s="141"/>
      <c r="T72" s="141"/>
      <c r="U72" s="141"/>
      <c r="V72" s="141"/>
      <c r="W72" s="141"/>
      <c r="X72" s="141"/>
      <c r="Y72" s="141"/>
      <c r="Z72" s="141"/>
      <c r="AA72" s="141">
        <v>0</v>
      </c>
      <c r="AB72" s="98" t="s">
        <v>1790</v>
      </c>
      <c r="AC72" s="168">
        <v>44950</v>
      </c>
      <c r="AD72" s="168"/>
      <c r="AE72" s="98"/>
      <c r="AF72" s="114" t="s">
        <v>390</v>
      </c>
      <c r="AG72" s="114" t="s">
        <v>218</v>
      </c>
    </row>
    <row r="73" spans="1:33">
      <c r="A73" s="103"/>
      <c r="B73" s="103"/>
      <c r="C73" s="99" t="s">
        <v>30</v>
      </c>
      <c r="D73" s="102"/>
      <c r="E73" s="102"/>
      <c r="F73" s="102"/>
      <c r="G73" s="102"/>
      <c r="H73" s="109"/>
      <c r="I73" s="102"/>
      <c r="J73" s="102"/>
      <c r="K73" s="102"/>
      <c r="L73" s="102"/>
      <c r="M73" s="102"/>
      <c r="N73" s="103"/>
      <c r="O73" s="102"/>
      <c r="P73" s="102"/>
      <c r="Q73" s="107">
        <f>SUM(Q71:Q72)</f>
        <v>800000</v>
      </c>
      <c r="R73" s="102"/>
      <c r="S73" s="102"/>
      <c r="T73" s="102"/>
      <c r="U73" s="102"/>
      <c r="V73" s="102"/>
      <c r="W73" s="102"/>
      <c r="X73" s="102"/>
      <c r="Y73" s="102"/>
      <c r="Z73" s="102"/>
      <c r="AA73" s="107">
        <f>SUM(AA71:AA72)</f>
        <v>250000</v>
      </c>
      <c r="AB73" s="102"/>
      <c r="AC73" s="103"/>
      <c r="AD73" s="103"/>
      <c r="AE73" s="102"/>
      <c r="AF73" s="102"/>
      <c r="AG73" s="102"/>
    </row>
    <row r="74" spans="1:33">
      <c r="A74" s="103">
        <f>A72+1</f>
        <v>56</v>
      </c>
      <c r="B74" s="103">
        <v>1</v>
      </c>
      <c r="C74" s="115">
        <v>44944</v>
      </c>
      <c r="D74" s="115">
        <v>44943</v>
      </c>
      <c r="E74" s="109" t="s">
        <v>214</v>
      </c>
      <c r="F74" s="109" t="s">
        <v>31</v>
      </c>
      <c r="G74" s="114" t="s">
        <v>212</v>
      </c>
      <c r="H74" s="140" t="s">
        <v>1804</v>
      </c>
      <c r="I74" s="158" t="s">
        <v>1803</v>
      </c>
      <c r="J74" s="114" t="s">
        <v>1807</v>
      </c>
      <c r="K74" s="114" t="s">
        <v>210</v>
      </c>
      <c r="L74" s="104" t="s">
        <v>219</v>
      </c>
      <c r="M74" s="104" t="s">
        <v>1808</v>
      </c>
      <c r="N74" s="144">
        <v>400</v>
      </c>
      <c r="O74" s="104" t="s">
        <v>220</v>
      </c>
      <c r="P74" s="114" t="s">
        <v>1526</v>
      </c>
      <c r="Q74" s="101">
        <v>2200000</v>
      </c>
      <c r="R74" s="104"/>
      <c r="S74" s="104"/>
      <c r="T74" s="104"/>
      <c r="U74" s="104"/>
      <c r="V74" s="104"/>
      <c r="W74" s="104"/>
      <c r="X74" s="104"/>
      <c r="Y74" s="104"/>
      <c r="Z74" s="104"/>
      <c r="AA74" s="101">
        <v>2000000</v>
      </c>
      <c r="AB74" s="98" t="s">
        <v>1799</v>
      </c>
      <c r="AC74" s="168">
        <v>44950</v>
      </c>
      <c r="AD74" s="168"/>
      <c r="AE74" s="98"/>
      <c r="AF74" s="114" t="s">
        <v>390</v>
      </c>
      <c r="AG74" s="114" t="s">
        <v>226</v>
      </c>
    </row>
    <row r="75" spans="1:33">
      <c r="A75" s="103">
        <f>A74+1</f>
        <v>57</v>
      </c>
      <c r="B75" s="103">
        <v>2</v>
      </c>
      <c r="C75" s="115">
        <v>44944</v>
      </c>
      <c r="D75" s="115">
        <v>44943</v>
      </c>
      <c r="E75" s="109" t="s">
        <v>214</v>
      </c>
      <c r="F75" s="109" t="s">
        <v>29</v>
      </c>
      <c r="G75" s="114" t="s">
        <v>212</v>
      </c>
      <c r="H75" s="140" t="s">
        <v>1806</v>
      </c>
      <c r="I75" s="158" t="s">
        <v>1805</v>
      </c>
      <c r="J75" s="114" t="s">
        <v>1807</v>
      </c>
      <c r="K75" s="114" t="s">
        <v>210</v>
      </c>
      <c r="L75" s="104" t="s">
        <v>1808</v>
      </c>
      <c r="M75" s="104" t="s">
        <v>219</v>
      </c>
      <c r="N75" s="144">
        <v>400</v>
      </c>
      <c r="O75" s="104" t="s">
        <v>220</v>
      </c>
      <c r="P75" s="114" t="s">
        <v>1526</v>
      </c>
      <c r="Q75" s="101">
        <v>2200000</v>
      </c>
      <c r="R75" s="104"/>
      <c r="S75" s="104"/>
      <c r="T75" s="104"/>
      <c r="U75" s="104"/>
      <c r="V75" s="104"/>
      <c r="W75" s="104"/>
      <c r="X75" s="104"/>
      <c r="Y75" s="104"/>
      <c r="Z75" s="104"/>
      <c r="AA75" s="149">
        <v>0</v>
      </c>
      <c r="AB75" s="98" t="s">
        <v>1799</v>
      </c>
      <c r="AC75" s="168">
        <v>44950</v>
      </c>
      <c r="AD75" s="168"/>
      <c r="AE75" s="98"/>
      <c r="AF75" s="114" t="s">
        <v>390</v>
      </c>
      <c r="AG75" s="114" t="s">
        <v>226</v>
      </c>
    </row>
    <row r="76" spans="1:33">
      <c r="A76" s="103">
        <f t="shared" ref="A76:A79" si="5">A75+1</f>
        <v>58</v>
      </c>
      <c r="B76" s="103">
        <v>3</v>
      </c>
      <c r="C76" s="115">
        <v>44944</v>
      </c>
      <c r="D76" s="115">
        <v>44944</v>
      </c>
      <c r="E76" s="109" t="s">
        <v>214</v>
      </c>
      <c r="F76" s="109" t="s">
        <v>31</v>
      </c>
      <c r="G76" s="114" t="s">
        <v>215</v>
      </c>
      <c r="H76" s="140" t="s">
        <v>1796</v>
      </c>
      <c r="I76" s="158" t="s">
        <v>1795</v>
      </c>
      <c r="J76" s="114" t="s">
        <v>925</v>
      </c>
      <c r="K76" s="114" t="s">
        <v>217</v>
      </c>
      <c r="L76" s="104" t="s">
        <v>219</v>
      </c>
      <c r="M76" s="104" t="s">
        <v>219</v>
      </c>
      <c r="N76" s="144">
        <v>75</v>
      </c>
      <c r="O76" s="104" t="s">
        <v>220</v>
      </c>
      <c r="P76" s="114" t="s">
        <v>847</v>
      </c>
      <c r="Q76" s="141">
        <v>360000</v>
      </c>
      <c r="R76" s="140"/>
      <c r="S76" s="140"/>
      <c r="T76" s="140"/>
      <c r="U76" s="140"/>
      <c r="V76" s="140"/>
      <c r="W76" s="140"/>
      <c r="X76" s="140"/>
      <c r="Y76" s="140"/>
      <c r="Z76" s="140"/>
      <c r="AA76" s="108">
        <v>225000</v>
      </c>
      <c r="AB76" s="98" t="s">
        <v>1799</v>
      </c>
      <c r="AC76" s="168">
        <v>44950</v>
      </c>
      <c r="AD76" s="168"/>
      <c r="AE76" s="98"/>
      <c r="AF76" s="114" t="s">
        <v>390</v>
      </c>
      <c r="AG76" s="114" t="s">
        <v>218</v>
      </c>
    </row>
    <row r="77" spans="1:33">
      <c r="A77" s="103">
        <f t="shared" si="5"/>
        <v>59</v>
      </c>
      <c r="B77" s="103">
        <v>4</v>
      </c>
      <c r="C77" s="115">
        <v>44944</v>
      </c>
      <c r="D77" s="115">
        <v>44944</v>
      </c>
      <c r="E77" s="109" t="s">
        <v>214</v>
      </c>
      <c r="F77" s="109" t="s">
        <v>29</v>
      </c>
      <c r="G77" s="114" t="s">
        <v>286</v>
      </c>
      <c r="H77" s="140" t="s">
        <v>1798</v>
      </c>
      <c r="I77" s="158" t="s">
        <v>1797</v>
      </c>
      <c r="J77" s="114" t="s">
        <v>925</v>
      </c>
      <c r="K77" s="114" t="s">
        <v>217</v>
      </c>
      <c r="L77" s="104" t="s">
        <v>219</v>
      </c>
      <c r="M77" s="104" t="s">
        <v>219</v>
      </c>
      <c r="N77" s="144">
        <v>75</v>
      </c>
      <c r="O77" s="104" t="s">
        <v>220</v>
      </c>
      <c r="P77" s="114" t="s">
        <v>847</v>
      </c>
      <c r="Q77" s="141">
        <v>360000</v>
      </c>
      <c r="R77" s="140"/>
      <c r="S77" s="140"/>
      <c r="T77" s="140"/>
      <c r="U77" s="140"/>
      <c r="V77" s="140"/>
      <c r="W77" s="140"/>
      <c r="X77" s="140"/>
      <c r="Y77" s="140"/>
      <c r="Z77" s="140"/>
      <c r="AA77" s="156">
        <v>0</v>
      </c>
      <c r="AB77" s="98" t="s">
        <v>1799</v>
      </c>
      <c r="AC77" s="168">
        <v>44950</v>
      </c>
      <c r="AD77" s="168"/>
      <c r="AE77" s="98"/>
      <c r="AF77" s="114" t="s">
        <v>390</v>
      </c>
      <c r="AG77" s="114" t="s">
        <v>218</v>
      </c>
    </row>
    <row r="78" spans="1:33">
      <c r="A78" s="103">
        <f t="shared" si="5"/>
        <v>60</v>
      </c>
      <c r="B78" s="103">
        <v>5</v>
      </c>
      <c r="C78" s="115">
        <v>44944</v>
      </c>
      <c r="D78" s="115">
        <v>44944</v>
      </c>
      <c r="E78" s="102" t="s">
        <v>214</v>
      </c>
      <c r="F78" s="102" t="s">
        <v>31</v>
      </c>
      <c r="G78" s="114" t="s">
        <v>1477</v>
      </c>
      <c r="H78" s="140" t="s">
        <v>1476</v>
      </c>
      <c r="I78" s="158" t="s">
        <v>1474</v>
      </c>
      <c r="J78" s="114" t="s">
        <v>1478</v>
      </c>
      <c r="K78" s="114" t="s">
        <v>217</v>
      </c>
      <c r="L78" s="102" t="s">
        <v>222</v>
      </c>
      <c r="M78" s="102" t="s">
        <v>222</v>
      </c>
      <c r="N78" s="103">
        <v>75</v>
      </c>
      <c r="O78" s="102" t="s">
        <v>220</v>
      </c>
      <c r="P78" s="114" t="s">
        <v>264</v>
      </c>
      <c r="Q78" s="225">
        <v>650000</v>
      </c>
      <c r="R78" s="102"/>
      <c r="S78" s="102"/>
      <c r="T78" s="102"/>
      <c r="U78" s="102"/>
      <c r="V78" s="102"/>
      <c r="W78" s="102"/>
      <c r="X78" s="102"/>
      <c r="Y78" s="102"/>
      <c r="Z78" s="102"/>
      <c r="AA78" s="108">
        <v>225000</v>
      </c>
      <c r="AB78" s="98" t="s">
        <v>1799</v>
      </c>
      <c r="AC78" s="168">
        <v>44950</v>
      </c>
      <c r="AD78" s="168"/>
      <c r="AE78" s="98"/>
      <c r="AF78" s="114" t="s">
        <v>390</v>
      </c>
      <c r="AG78" s="114" t="s">
        <v>218</v>
      </c>
    </row>
    <row r="79" spans="1:33">
      <c r="A79" s="103">
        <f t="shared" si="5"/>
        <v>61</v>
      </c>
      <c r="B79" s="103">
        <v>6</v>
      </c>
      <c r="C79" s="115">
        <v>44944</v>
      </c>
      <c r="D79" s="115">
        <v>44944</v>
      </c>
      <c r="E79" s="102" t="s">
        <v>214</v>
      </c>
      <c r="F79" s="102" t="s">
        <v>29</v>
      </c>
      <c r="G79" s="114" t="s">
        <v>1477</v>
      </c>
      <c r="H79" s="140" t="s">
        <v>1476</v>
      </c>
      <c r="I79" s="158" t="s">
        <v>1474</v>
      </c>
      <c r="J79" s="114" t="s">
        <v>1478</v>
      </c>
      <c r="K79" s="114" t="s">
        <v>217</v>
      </c>
      <c r="L79" s="102" t="s">
        <v>222</v>
      </c>
      <c r="M79" s="102" t="s">
        <v>222</v>
      </c>
      <c r="N79" s="103">
        <v>75</v>
      </c>
      <c r="O79" s="102" t="s">
        <v>220</v>
      </c>
      <c r="P79" s="114" t="s">
        <v>264</v>
      </c>
      <c r="Q79" s="225">
        <v>650000</v>
      </c>
      <c r="R79" s="102"/>
      <c r="S79" s="102"/>
      <c r="T79" s="102"/>
      <c r="U79" s="102"/>
      <c r="V79" s="102"/>
      <c r="W79" s="102"/>
      <c r="X79" s="102"/>
      <c r="Y79" s="102"/>
      <c r="Z79" s="102"/>
      <c r="AA79" s="156">
        <v>0</v>
      </c>
      <c r="AB79" s="98" t="s">
        <v>1799</v>
      </c>
      <c r="AC79" s="168">
        <v>44950</v>
      </c>
      <c r="AD79" s="168"/>
      <c r="AE79" s="98"/>
      <c r="AF79" s="114" t="s">
        <v>390</v>
      </c>
      <c r="AG79" s="114" t="s">
        <v>218</v>
      </c>
    </row>
    <row r="80" spans="1:33">
      <c r="A80" s="103"/>
      <c r="B80" s="103"/>
      <c r="C80" s="99" t="s">
        <v>30</v>
      </c>
      <c r="D80" s="102"/>
      <c r="E80" s="102"/>
      <c r="F80" s="102"/>
      <c r="G80" s="102"/>
      <c r="H80" s="109"/>
      <c r="I80" s="102"/>
      <c r="J80" s="102"/>
      <c r="K80" s="102"/>
      <c r="L80" s="102"/>
      <c r="M80" s="102"/>
      <c r="N80" s="103"/>
      <c r="O80" s="102"/>
      <c r="P80" s="102"/>
      <c r="Q80" s="107">
        <f>SUM(Q74:Q79)</f>
        <v>6420000</v>
      </c>
      <c r="R80" s="102"/>
      <c r="S80" s="102"/>
      <c r="T80" s="102"/>
      <c r="U80" s="102"/>
      <c r="V80" s="102"/>
      <c r="W80" s="102"/>
      <c r="X80" s="102"/>
      <c r="Y80" s="102"/>
      <c r="Z80" s="102"/>
      <c r="AA80" s="107">
        <f>SUM(AA74:AA79)</f>
        <v>2450000</v>
      </c>
      <c r="AB80" s="102"/>
      <c r="AC80" s="103"/>
      <c r="AD80" s="103"/>
      <c r="AE80" s="102"/>
      <c r="AF80" s="102"/>
      <c r="AG80" s="102"/>
    </row>
    <row r="81" spans="1:33">
      <c r="A81" s="103">
        <f>A79+1</f>
        <v>62</v>
      </c>
      <c r="B81" s="103">
        <v>1</v>
      </c>
      <c r="C81" s="115">
        <v>44944</v>
      </c>
      <c r="D81" s="115">
        <v>44944</v>
      </c>
      <c r="E81" s="102" t="s">
        <v>214</v>
      </c>
      <c r="F81" s="102" t="s">
        <v>31</v>
      </c>
      <c r="G81" s="114" t="s">
        <v>286</v>
      </c>
      <c r="H81" s="140" t="s">
        <v>1798</v>
      </c>
      <c r="I81" s="158" t="s">
        <v>1797</v>
      </c>
      <c r="J81" s="114" t="s">
        <v>1847</v>
      </c>
      <c r="K81" s="114" t="s">
        <v>213</v>
      </c>
      <c r="L81" s="191" t="s">
        <v>219</v>
      </c>
      <c r="M81" s="191" t="s">
        <v>1850</v>
      </c>
      <c r="N81" s="196">
        <v>148</v>
      </c>
      <c r="O81" s="191" t="s">
        <v>220</v>
      </c>
      <c r="P81" s="114" t="s">
        <v>1638</v>
      </c>
      <c r="Q81" s="141">
        <v>1550000</v>
      </c>
      <c r="R81" s="141"/>
      <c r="S81" s="141"/>
      <c r="T81" s="141"/>
      <c r="U81" s="141"/>
      <c r="V81" s="141"/>
      <c r="W81" s="141"/>
      <c r="X81" s="141"/>
      <c r="Y81" s="141"/>
      <c r="Z81" s="141"/>
      <c r="AA81" s="141">
        <v>1300000</v>
      </c>
      <c r="AB81" s="98" t="s">
        <v>1851</v>
      </c>
      <c r="AC81" s="168">
        <v>44950</v>
      </c>
      <c r="AD81" s="168"/>
      <c r="AE81" s="98"/>
      <c r="AF81" s="114" t="s">
        <v>390</v>
      </c>
      <c r="AG81" s="114" t="s">
        <v>226</v>
      </c>
    </row>
    <row r="82" spans="1:33">
      <c r="A82" s="103">
        <f>A81+1</f>
        <v>63</v>
      </c>
      <c r="B82" s="103">
        <v>2</v>
      </c>
      <c r="C82" s="115">
        <v>44944</v>
      </c>
      <c r="D82" s="115">
        <v>44944</v>
      </c>
      <c r="E82" s="102" t="s">
        <v>214</v>
      </c>
      <c r="F82" s="102" t="s">
        <v>29</v>
      </c>
      <c r="G82" s="114" t="s">
        <v>215</v>
      </c>
      <c r="H82" s="140" t="s">
        <v>1849</v>
      </c>
      <c r="I82" s="158" t="s">
        <v>1848</v>
      </c>
      <c r="J82" s="114" t="s">
        <v>1847</v>
      </c>
      <c r="K82" s="114" t="s">
        <v>213</v>
      </c>
      <c r="L82" s="191" t="s">
        <v>1850</v>
      </c>
      <c r="M82" s="191" t="s">
        <v>219</v>
      </c>
      <c r="N82" s="196">
        <v>148</v>
      </c>
      <c r="O82" s="191" t="s">
        <v>220</v>
      </c>
      <c r="P82" s="114" t="s">
        <v>1638</v>
      </c>
      <c r="Q82" s="141">
        <v>1550000</v>
      </c>
      <c r="R82" s="141"/>
      <c r="S82" s="141"/>
      <c r="T82" s="141"/>
      <c r="U82" s="141"/>
      <c r="V82" s="141"/>
      <c r="W82" s="141"/>
      <c r="X82" s="141"/>
      <c r="Y82" s="141"/>
      <c r="Z82" s="141"/>
      <c r="AA82" s="141">
        <v>0</v>
      </c>
      <c r="AB82" s="98" t="s">
        <v>1851</v>
      </c>
      <c r="AC82" s="168">
        <v>44950</v>
      </c>
      <c r="AD82" s="168"/>
      <c r="AE82" s="98"/>
      <c r="AF82" s="114" t="s">
        <v>390</v>
      </c>
      <c r="AG82" s="114" t="s">
        <v>226</v>
      </c>
    </row>
    <row r="83" spans="1:33">
      <c r="A83" s="103"/>
      <c r="B83" s="103"/>
      <c r="C83" s="99" t="s">
        <v>30</v>
      </c>
      <c r="D83" s="102"/>
      <c r="E83" s="102"/>
      <c r="F83" s="102"/>
      <c r="G83" s="102"/>
      <c r="H83" s="109"/>
      <c r="I83" s="102"/>
      <c r="J83" s="102"/>
      <c r="K83" s="102"/>
      <c r="L83" s="102"/>
      <c r="M83" s="102"/>
      <c r="N83" s="103"/>
      <c r="O83" s="102"/>
      <c r="P83" s="102"/>
      <c r="Q83" s="107">
        <f>SUM(Q81:Q82)</f>
        <v>3100000</v>
      </c>
      <c r="R83" s="102"/>
      <c r="S83" s="102"/>
      <c r="T83" s="102"/>
      <c r="U83" s="102"/>
      <c r="V83" s="102"/>
      <c r="W83" s="102"/>
      <c r="X83" s="102"/>
      <c r="Y83" s="102"/>
      <c r="Z83" s="102"/>
      <c r="AA83" s="107">
        <f>SUM(AA81:AA82)</f>
        <v>1300000</v>
      </c>
      <c r="AB83" s="102"/>
      <c r="AC83" s="103"/>
      <c r="AD83" s="103"/>
      <c r="AE83" s="102"/>
      <c r="AF83" s="102"/>
      <c r="AG83" s="102"/>
    </row>
    <row r="84" spans="1:33">
      <c r="A84" s="103">
        <f>A82+1</f>
        <v>64</v>
      </c>
      <c r="B84" s="103">
        <v>1</v>
      </c>
      <c r="C84" s="115">
        <v>44945</v>
      </c>
      <c r="D84" s="115">
        <v>44945</v>
      </c>
      <c r="E84" s="102" t="s">
        <v>214</v>
      </c>
      <c r="F84" s="102" t="s">
        <v>31</v>
      </c>
      <c r="G84" s="114" t="s">
        <v>215</v>
      </c>
      <c r="H84" s="140" t="s">
        <v>839</v>
      </c>
      <c r="I84" s="158" t="s">
        <v>838</v>
      </c>
      <c r="J84" s="109" t="s">
        <v>835</v>
      </c>
      <c r="K84" s="109" t="s">
        <v>223</v>
      </c>
      <c r="L84" s="109" t="s">
        <v>221</v>
      </c>
      <c r="M84" s="109" t="s">
        <v>221</v>
      </c>
      <c r="N84" s="142">
        <v>40</v>
      </c>
      <c r="O84" s="109" t="s">
        <v>220</v>
      </c>
      <c r="P84" s="109" t="s">
        <v>840</v>
      </c>
      <c r="Q84" s="141">
        <v>480000</v>
      </c>
      <c r="R84" s="109"/>
      <c r="S84" s="109"/>
      <c r="T84" s="109"/>
      <c r="U84" s="109"/>
      <c r="V84" s="109"/>
      <c r="W84" s="109"/>
      <c r="X84" s="109"/>
      <c r="Y84" s="109"/>
      <c r="Z84" s="109"/>
      <c r="AA84" s="101">
        <v>225000</v>
      </c>
      <c r="AB84" s="98" t="s">
        <v>1869</v>
      </c>
      <c r="AC84" s="168">
        <v>44950</v>
      </c>
      <c r="AD84" s="168"/>
      <c r="AE84" s="98"/>
      <c r="AF84" s="114" t="s">
        <v>390</v>
      </c>
      <c r="AG84" s="114" t="s">
        <v>218</v>
      </c>
    </row>
    <row r="85" spans="1:33">
      <c r="A85" s="103">
        <f>A84+1</f>
        <v>65</v>
      </c>
      <c r="B85" s="103">
        <v>2</v>
      </c>
      <c r="C85" s="115">
        <v>44945</v>
      </c>
      <c r="D85" s="115">
        <v>44945</v>
      </c>
      <c r="E85" s="102" t="s">
        <v>214</v>
      </c>
      <c r="F85" s="102" t="s">
        <v>29</v>
      </c>
      <c r="G85" s="114" t="s">
        <v>215</v>
      </c>
      <c r="H85" s="109" t="s">
        <v>837</v>
      </c>
      <c r="I85" s="159" t="s">
        <v>836</v>
      </c>
      <c r="J85" s="109" t="s">
        <v>835</v>
      </c>
      <c r="K85" s="109" t="s">
        <v>223</v>
      </c>
      <c r="L85" s="109" t="s">
        <v>221</v>
      </c>
      <c r="M85" s="109" t="s">
        <v>221</v>
      </c>
      <c r="N85" s="142">
        <v>40</v>
      </c>
      <c r="O85" s="109" t="s">
        <v>220</v>
      </c>
      <c r="P85" s="109" t="s">
        <v>840</v>
      </c>
      <c r="Q85" s="141">
        <v>480000</v>
      </c>
      <c r="R85" s="109"/>
      <c r="S85" s="109"/>
      <c r="T85" s="109"/>
      <c r="U85" s="109"/>
      <c r="V85" s="109"/>
      <c r="W85" s="109"/>
      <c r="X85" s="109"/>
      <c r="Y85" s="109"/>
      <c r="Z85" s="109"/>
      <c r="AA85" s="163">
        <v>0</v>
      </c>
      <c r="AB85" s="98" t="s">
        <v>1869</v>
      </c>
      <c r="AC85" s="168">
        <v>44950</v>
      </c>
      <c r="AD85" s="168"/>
      <c r="AE85" s="98"/>
      <c r="AF85" s="114" t="s">
        <v>390</v>
      </c>
      <c r="AG85" s="114" t="s">
        <v>218</v>
      </c>
    </row>
    <row r="86" spans="1:33">
      <c r="A86" s="103">
        <f t="shared" ref="A86:A87" si="6">A85+1</f>
        <v>66</v>
      </c>
      <c r="B86" s="103">
        <v>3</v>
      </c>
      <c r="C86" s="115">
        <v>44945</v>
      </c>
      <c r="D86" s="115">
        <v>44945</v>
      </c>
      <c r="E86" s="102" t="s">
        <v>214</v>
      </c>
      <c r="F86" s="102" t="s">
        <v>31</v>
      </c>
      <c r="G86" s="114" t="s">
        <v>212</v>
      </c>
      <c r="H86" s="140" t="s">
        <v>1806</v>
      </c>
      <c r="I86" s="158" t="s">
        <v>1805</v>
      </c>
      <c r="J86" s="114" t="s">
        <v>1883</v>
      </c>
      <c r="K86" s="114" t="s">
        <v>976</v>
      </c>
      <c r="L86" s="191" t="s">
        <v>219</v>
      </c>
      <c r="M86" s="191" t="s">
        <v>1884</v>
      </c>
      <c r="N86" s="196">
        <v>350</v>
      </c>
      <c r="O86" s="102" t="s">
        <v>220</v>
      </c>
      <c r="P86" s="114" t="s">
        <v>1885</v>
      </c>
      <c r="Q86" s="122">
        <v>2100000</v>
      </c>
      <c r="R86" s="109"/>
      <c r="S86" s="109"/>
      <c r="T86" s="109"/>
      <c r="U86" s="109"/>
      <c r="V86" s="109"/>
      <c r="W86" s="109"/>
      <c r="X86" s="109"/>
      <c r="Y86" s="109"/>
      <c r="Z86" s="109"/>
      <c r="AA86" s="101">
        <v>1300000</v>
      </c>
      <c r="AB86" s="98" t="s">
        <v>1869</v>
      </c>
      <c r="AC86" s="168">
        <v>44950</v>
      </c>
      <c r="AD86" s="168"/>
      <c r="AE86" s="98"/>
      <c r="AF86" s="114" t="s">
        <v>390</v>
      </c>
      <c r="AG86" s="114" t="s">
        <v>226</v>
      </c>
    </row>
    <row r="87" spans="1:33">
      <c r="A87" s="103">
        <f t="shared" si="6"/>
        <v>67</v>
      </c>
      <c r="B87" s="103">
        <v>4</v>
      </c>
      <c r="C87" s="115">
        <v>44945</v>
      </c>
      <c r="D87" s="115">
        <v>44945</v>
      </c>
      <c r="E87" s="102" t="s">
        <v>214</v>
      </c>
      <c r="F87" s="102" t="s">
        <v>29</v>
      </c>
      <c r="G87" s="114" t="s">
        <v>1882</v>
      </c>
      <c r="H87" s="140" t="s">
        <v>1881</v>
      </c>
      <c r="I87" s="158" t="s">
        <v>1880</v>
      </c>
      <c r="J87" s="114" t="s">
        <v>1883</v>
      </c>
      <c r="K87" s="114" t="s">
        <v>976</v>
      </c>
      <c r="L87" s="191" t="s">
        <v>1884</v>
      </c>
      <c r="M87" s="191" t="s">
        <v>219</v>
      </c>
      <c r="N87" s="196">
        <v>350</v>
      </c>
      <c r="O87" s="102" t="s">
        <v>220</v>
      </c>
      <c r="P87" s="114" t="s">
        <v>1885</v>
      </c>
      <c r="Q87" s="122">
        <v>1900000</v>
      </c>
      <c r="R87" s="109"/>
      <c r="S87" s="109"/>
      <c r="T87" s="109"/>
      <c r="U87" s="109"/>
      <c r="V87" s="109"/>
      <c r="W87" s="109"/>
      <c r="X87" s="109"/>
      <c r="Y87" s="109"/>
      <c r="Z87" s="109"/>
      <c r="AA87" s="163">
        <v>0</v>
      </c>
      <c r="AB87" s="98" t="s">
        <v>1869</v>
      </c>
      <c r="AC87" s="168">
        <v>44950</v>
      </c>
      <c r="AD87" s="168"/>
      <c r="AE87" s="98"/>
      <c r="AF87" s="114" t="s">
        <v>390</v>
      </c>
      <c r="AG87" s="114" t="s">
        <v>226</v>
      </c>
    </row>
    <row r="88" spans="1:33">
      <c r="A88" s="103"/>
      <c r="B88" s="103"/>
      <c r="C88" s="99" t="s">
        <v>30</v>
      </c>
      <c r="D88" s="102"/>
      <c r="E88" s="102"/>
      <c r="F88" s="102"/>
      <c r="G88" s="102"/>
      <c r="H88" s="109"/>
      <c r="I88" s="102"/>
      <c r="J88" s="102"/>
      <c r="K88" s="102"/>
      <c r="L88" s="102"/>
      <c r="M88" s="102"/>
      <c r="N88" s="103"/>
      <c r="O88" s="102"/>
      <c r="P88" s="102"/>
      <c r="Q88" s="107">
        <f>SUM(Q84:Q87)</f>
        <v>4960000</v>
      </c>
      <c r="R88" s="102"/>
      <c r="S88" s="102"/>
      <c r="T88" s="102"/>
      <c r="U88" s="102"/>
      <c r="V88" s="102"/>
      <c r="W88" s="102"/>
      <c r="X88" s="102"/>
      <c r="Y88" s="102"/>
      <c r="Z88" s="102"/>
      <c r="AA88" s="107">
        <f>SUM(AA84:AA87)</f>
        <v>1525000</v>
      </c>
      <c r="AB88" s="102"/>
      <c r="AC88" s="103"/>
      <c r="AD88" s="103"/>
      <c r="AE88" s="102"/>
      <c r="AF88" s="102"/>
      <c r="AG88" s="102"/>
    </row>
    <row r="89" spans="1:33">
      <c r="A89" s="103">
        <f>A87+1</f>
        <v>68</v>
      </c>
      <c r="B89" s="103">
        <v>1</v>
      </c>
      <c r="C89" s="115">
        <v>44946</v>
      </c>
      <c r="D89" s="115">
        <v>44943</v>
      </c>
      <c r="E89" s="109" t="s">
        <v>214</v>
      </c>
      <c r="F89" s="109" t="s">
        <v>31</v>
      </c>
      <c r="G89" s="114" t="s">
        <v>215</v>
      </c>
      <c r="H89" s="140" t="s">
        <v>1636</v>
      </c>
      <c r="I89" s="158" t="s">
        <v>1635</v>
      </c>
      <c r="J89" s="114" t="s">
        <v>1802</v>
      </c>
      <c r="K89" s="114" t="s">
        <v>213</v>
      </c>
      <c r="L89" s="104" t="s">
        <v>219</v>
      </c>
      <c r="M89" s="114" t="s">
        <v>1637</v>
      </c>
      <c r="N89" s="103">
        <v>382</v>
      </c>
      <c r="O89" s="104" t="s">
        <v>220</v>
      </c>
      <c r="P89" s="114" t="s">
        <v>1638</v>
      </c>
      <c r="Q89" s="141">
        <v>2800000</v>
      </c>
      <c r="R89" s="141"/>
      <c r="S89" s="141"/>
      <c r="T89" s="141"/>
      <c r="U89" s="141"/>
      <c r="V89" s="141"/>
      <c r="W89" s="141"/>
      <c r="X89" s="141"/>
      <c r="Y89" s="141"/>
      <c r="Z89" s="141"/>
      <c r="AA89" s="141">
        <v>1300000</v>
      </c>
      <c r="AB89" s="98" t="s">
        <v>1927</v>
      </c>
      <c r="AC89" s="168">
        <v>44950</v>
      </c>
      <c r="AD89" s="168"/>
      <c r="AE89" s="98"/>
      <c r="AF89" s="114" t="s">
        <v>390</v>
      </c>
      <c r="AG89" s="114" t="s">
        <v>226</v>
      </c>
    </row>
    <row r="90" spans="1:33">
      <c r="A90" s="103">
        <f>A89+1</f>
        <v>69</v>
      </c>
      <c r="B90" s="103">
        <v>2</v>
      </c>
      <c r="C90" s="115">
        <v>44946</v>
      </c>
      <c r="D90" s="115">
        <v>44943</v>
      </c>
      <c r="E90" s="109" t="s">
        <v>214</v>
      </c>
      <c r="F90" s="109" t="s">
        <v>29</v>
      </c>
      <c r="G90" s="114" t="s">
        <v>215</v>
      </c>
      <c r="H90" s="140" t="s">
        <v>1801</v>
      </c>
      <c r="I90" s="158" t="s">
        <v>1800</v>
      </c>
      <c r="J90" s="114" t="s">
        <v>1802</v>
      </c>
      <c r="K90" s="114" t="s">
        <v>213</v>
      </c>
      <c r="L90" s="114" t="s">
        <v>1637</v>
      </c>
      <c r="M90" s="102" t="s">
        <v>247</v>
      </c>
      <c r="N90" s="103">
        <v>260</v>
      </c>
      <c r="O90" s="104" t="s">
        <v>220</v>
      </c>
      <c r="P90" s="114" t="s">
        <v>1638</v>
      </c>
      <c r="Q90" s="101">
        <v>2000000</v>
      </c>
      <c r="R90" s="141"/>
      <c r="S90" s="141"/>
      <c r="T90" s="141"/>
      <c r="U90" s="141"/>
      <c r="V90" s="141"/>
      <c r="W90" s="141"/>
      <c r="X90" s="141"/>
      <c r="Y90" s="141"/>
      <c r="Z90" s="141"/>
      <c r="AA90" s="141">
        <v>1000000</v>
      </c>
      <c r="AB90" s="98" t="s">
        <v>1927</v>
      </c>
      <c r="AC90" s="168">
        <v>44950</v>
      </c>
      <c r="AD90" s="168"/>
      <c r="AE90" s="98"/>
      <c r="AF90" s="114" t="s">
        <v>390</v>
      </c>
      <c r="AG90" s="114" t="s">
        <v>226</v>
      </c>
    </row>
    <row r="91" spans="1:33">
      <c r="A91" s="103">
        <f t="shared" ref="A91:A92" si="7">A90+1</f>
        <v>70</v>
      </c>
      <c r="B91" s="103">
        <v>3</v>
      </c>
      <c r="C91" s="115">
        <v>44946</v>
      </c>
      <c r="D91" s="115">
        <v>44946</v>
      </c>
      <c r="E91" s="109" t="s">
        <v>214</v>
      </c>
      <c r="F91" s="109" t="s">
        <v>31</v>
      </c>
      <c r="G91" s="114" t="s">
        <v>215</v>
      </c>
      <c r="H91" s="140" t="s">
        <v>837</v>
      </c>
      <c r="I91" s="158" t="s">
        <v>836</v>
      </c>
      <c r="J91" s="114" t="s">
        <v>1936</v>
      </c>
      <c r="K91" s="114" t="s">
        <v>217</v>
      </c>
      <c r="L91" s="104" t="s">
        <v>221</v>
      </c>
      <c r="M91" s="104" t="s">
        <v>259</v>
      </c>
      <c r="N91" s="144">
        <v>319</v>
      </c>
      <c r="O91" s="104" t="s">
        <v>220</v>
      </c>
      <c r="P91" s="104" t="s">
        <v>1937</v>
      </c>
      <c r="Q91" s="118">
        <v>1600000</v>
      </c>
      <c r="R91" s="141"/>
      <c r="S91" s="141"/>
      <c r="T91" s="141"/>
      <c r="U91" s="141"/>
      <c r="V91" s="141"/>
      <c r="W91" s="141"/>
      <c r="X91" s="141"/>
      <c r="Y91" s="141"/>
      <c r="Z91" s="141"/>
      <c r="AA91" s="141">
        <v>1800000</v>
      </c>
      <c r="AB91" s="98" t="s">
        <v>1927</v>
      </c>
      <c r="AC91" s="168">
        <v>44950</v>
      </c>
      <c r="AD91" s="168"/>
      <c r="AE91" s="98"/>
      <c r="AF91" s="114" t="s">
        <v>390</v>
      </c>
      <c r="AG91" s="114" t="s">
        <v>226</v>
      </c>
    </row>
    <row r="92" spans="1:33">
      <c r="A92" s="103">
        <f t="shared" si="7"/>
        <v>71</v>
      </c>
      <c r="B92" s="103">
        <v>4</v>
      </c>
      <c r="C92" s="115">
        <v>44946</v>
      </c>
      <c r="D92" s="115">
        <v>44946</v>
      </c>
      <c r="E92" s="109" t="s">
        <v>214</v>
      </c>
      <c r="F92" s="109" t="s">
        <v>29</v>
      </c>
      <c r="G92" s="114" t="s">
        <v>215</v>
      </c>
      <c r="H92" s="140" t="s">
        <v>1935</v>
      </c>
      <c r="I92" s="158" t="s">
        <v>1934</v>
      </c>
      <c r="J92" s="114" t="s">
        <v>1936</v>
      </c>
      <c r="K92" s="114" t="s">
        <v>217</v>
      </c>
      <c r="L92" s="104" t="s">
        <v>259</v>
      </c>
      <c r="M92" s="104" t="s">
        <v>221</v>
      </c>
      <c r="N92" s="144">
        <v>319</v>
      </c>
      <c r="O92" s="104" t="s">
        <v>220</v>
      </c>
      <c r="P92" s="104" t="s">
        <v>1937</v>
      </c>
      <c r="Q92" s="118">
        <v>1600000</v>
      </c>
      <c r="R92" s="141"/>
      <c r="S92" s="141"/>
      <c r="T92" s="141"/>
      <c r="U92" s="141"/>
      <c r="V92" s="141"/>
      <c r="W92" s="141"/>
      <c r="X92" s="141"/>
      <c r="Y92" s="141"/>
      <c r="Z92" s="141"/>
      <c r="AA92" s="141">
        <v>0</v>
      </c>
      <c r="AB92" s="98" t="s">
        <v>1927</v>
      </c>
      <c r="AC92" s="168">
        <v>44950</v>
      </c>
      <c r="AD92" s="168"/>
      <c r="AE92" s="98"/>
      <c r="AF92" s="114" t="s">
        <v>390</v>
      </c>
      <c r="AG92" s="114" t="s">
        <v>226</v>
      </c>
    </row>
    <row r="93" spans="1:33">
      <c r="A93" s="103"/>
      <c r="B93" s="103"/>
      <c r="C93" s="99" t="s">
        <v>30</v>
      </c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3"/>
      <c r="O93" s="102"/>
      <c r="P93" s="102"/>
      <c r="Q93" s="107">
        <f>SUM(Q89:Q92)</f>
        <v>8000000</v>
      </c>
      <c r="R93" s="102"/>
      <c r="S93" s="102"/>
      <c r="T93" s="102"/>
      <c r="U93" s="102"/>
      <c r="V93" s="102"/>
      <c r="W93" s="102"/>
      <c r="X93" s="102"/>
      <c r="Y93" s="102"/>
      <c r="Z93" s="102"/>
      <c r="AA93" s="107">
        <f>SUM(AA89:AA92)</f>
        <v>4100000</v>
      </c>
      <c r="AB93" s="102"/>
      <c r="AC93" s="103"/>
      <c r="AD93" s="103"/>
      <c r="AE93" s="102"/>
      <c r="AF93" s="102"/>
      <c r="AG93" s="102"/>
    </row>
    <row r="94" spans="1:33">
      <c r="A94" s="103">
        <f>A92+1</f>
        <v>72</v>
      </c>
      <c r="B94" s="103">
        <v>1</v>
      </c>
      <c r="C94" s="115">
        <v>44946</v>
      </c>
      <c r="D94" s="115">
        <v>44947</v>
      </c>
      <c r="E94" s="109" t="s">
        <v>214</v>
      </c>
      <c r="F94" s="109" t="s">
        <v>29</v>
      </c>
      <c r="G94" s="114" t="s">
        <v>215</v>
      </c>
      <c r="H94" s="109" t="s">
        <v>1954</v>
      </c>
      <c r="I94" s="159" t="s">
        <v>1952</v>
      </c>
      <c r="J94" s="102" t="s">
        <v>1956</v>
      </c>
      <c r="K94" s="102" t="s">
        <v>976</v>
      </c>
      <c r="L94" s="104" t="s">
        <v>219</v>
      </c>
      <c r="M94" s="104" t="s">
        <v>219</v>
      </c>
      <c r="N94" s="144">
        <v>75</v>
      </c>
      <c r="O94" s="104" t="s">
        <v>220</v>
      </c>
      <c r="P94" s="104" t="s">
        <v>1958</v>
      </c>
      <c r="Q94" s="141">
        <v>360000</v>
      </c>
      <c r="R94" s="102"/>
      <c r="S94" s="102"/>
      <c r="T94" s="102"/>
      <c r="U94" s="102"/>
      <c r="V94" s="102"/>
      <c r="W94" s="102"/>
      <c r="X94" s="102"/>
      <c r="Y94" s="102"/>
      <c r="Z94" s="102"/>
      <c r="AA94" s="147">
        <v>175000</v>
      </c>
      <c r="AB94" s="98" t="s">
        <v>1959</v>
      </c>
      <c r="AC94" s="168">
        <v>44953</v>
      </c>
      <c r="AD94" s="168"/>
      <c r="AE94" s="98"/>
      <c r="AF94" s="114" t="s">
        <v>390</v>
      </c>
      <c r="AG94" s="140" t="s">
        <v>218</v>
      </c>
    </row>
    <row r="95" spans="1:33">
      <c r="A95" s="103">
        <f>A94+1</f>
        <v>73</v>
      </c>
      <c r="B95" s="103">
        <v>2</v>
      </c>
      <c r="C95" s="115">
        <v>44946</v>
      </c>
      <c r="D95" s="115">
        <v>44947</v>
      </c>
      <c r="E95" s="109" t="s">
        <v>214</v>
      </c>
      <c r="F95" s="109" t="s">
        <v>29</v>
      </c>
      <c r="G95" s="114" t="s">
        <v>215</v>
      </c>
      <c r="H95" s="109" t="s">
        <v>1955</v>
      </c>
      <c r="I95" s="159" t="s">
        <v>1953</v>
      </c>
      <c r="J95" s="102" t="s">
        <v>1957</v>
      </c>
      <c r="K95" s="102" t="s">
        <v>976</v>
      </c>
      <c r="L95" s="104" t="s">
        <v>219</v>
      </c>
      <c r="M95" s="104" t="s">
        <v>219</v>
      </c>
      <c r="N95" s="144">
        <v>75</v>
      </c>
      <c r="O95" s="104" t="s">
        <v>220</v>
      </c>
      <c r="P95" s="104" t="s">
        <v>1958</v>
      </c>
      <c r="Q95" s="141">
        <v>360000</v>
      </c>
      <c r="R95" s="102"/>
      <c r="S95" s="102"/>
      <c r="T95" s="102"/>
      <c r="U95" s="102"/>
      <c r="V95" s="102"/>
      <c r="W95" s="102"/>
      <c r="X95" s="102"/>
      <c r="Y95" s="102"/>
      <c r="Z95" s="102"/>
      <c r="AA95" s="147">
        <v>175000</v>
      </c>
      <c r="AB95" s="98" t="s">
        <v>1959</v>
      </c>
      <c r="AC95" s="168">
        <v>44953</v>
      </c>
      <c r="AD95" s="168"/>
      <c r="AE95" s="98"/>
      <c r="AF95" s="114" t="s">
        <v>390</v>
      </c>
      <c r="AG95" s="140" t="s">
        <v>218</v>
      </c>
    </row>
    <row r="96" spans="1:33">
      <c r="A96" s="103"/>
      <c r="B96" s="103"/>
      <c r="C96" s="99" t="s">
        <v>30</v>
      </c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3"/>
      <c r="O96" s="102"/>
      <c r="P96" s="102"/>
      <c r="Q96" s="107">
        <f>SUM(Q94:Q95)</f>
        <v>720000</v>
      </c>
      <c r="R96" s="102"/>
      <c r="S96" s="102"/>
      <c r="T96" s="102"/>
      <c r="U96" s="102"/>
      <c r="V96" s="102"/>
      <c r="W96" s="102"/>
      <c r="X96" s="102"/>
      <c r="Y96" s="102"/>
      <c r="Z96" s="102"/>
      <c r="AA96" s="107">
        <f>SUM(AA94:AA95)</f>
        <v>350000</v>
      </c>
      <c r="AB96" s="102"/>
      <c r="AC96" s="103"/>
      <c r="AD96" s="103"/>
      <c r="AE96" s="102"/>
      <c r="AF96" s="102"/>
      <c r="AG96" s="102"/>
    </row>
    <row r="97" spans="1:33">
      <c r="A97" s="103">
        <f>A95+1</f>
        <v>74</v>
      </c>
      <c r="B97" s="103">
        <v>1</v>
      </c>
      <c r="C97" s="115">
        <v>44951</v>
      </c>
      <c r="D97" s="115">
        <v>44952</v>
      </c>
      <c r="E97" s="109" t="s">
        <v>214</v>
      </c>
      <c r="F97" s="109" t="s">
        <v>29</v>
      </c>
      <c r="G97" s="114" t="s">
        <v>215</v>
      </c>
      <c r="H97" s="109" t="s">
        <v>1098</v>
      </c>
      <c r="I97" s="159" t="s">
        <v>1085</v>
      </c>
      <c r="J97" s="102" t="s">
        <v>1110</v>
      </c>
      <c r="K97" s="102" t="s">
        <v>206</v>
      </c>
      <c r="L97" s="102" t="s">
        <v>247</v>
      </c>
      <c r="M97" s="104" t="s">
        <v>219</v>
      </c>
      <c r="N97" s="103">
        <v>200</v>
      </c>
      <c r="O97" s="102" t="s">
        <v>220</v>
      </c>
      <c r="P97" s="114" t="s">
        <v>1113</v>
      </c>
      <c r="Q97" s="101">
        <v>1300000</v>
      </c>
      <c r="R97" s="101"/>
      <c r="S97" s="101"/>
      <c r="T97" s="101"/>
      <c r="U97" s="101"/>
      <c r="V97" s="101"/>
      <c r="W97" s="101"/>
      <c r="X97" s="101"/>
      <c r="Y97" s="101"/>
      <c r="Z97" s="101"/>
      <c r="AA97" s="101">
        <v>500000</v>
      </c>
      <c r="AB97" s="98" t="s">
        <v>2128</v>
      </c>
      <c r="AC97" s="168">
        <v>44967</v>
      </c>
      <c r="AD97" s="168"/>
      <c r="AE97" s="98"/>
      <c r="AF97" s="114" t="s">
        <v>390</v>
      </c>
      <c r="AG97" s="114" t="s">
        <v>226</v>
      </c>
    </row>
    <row r="98" spans="1:33">
      <c r="A98" s="103">
        <f>A97+1</f>
        <v>75</v>
      </c>
      <c r="B98" s="103">
        <v>2</v>
      </c>
      <c r="C98" s="115">
        <v>44951</v>
      </c>
      <c r="D98" s="115">
        <v>44952</v>
      </c>
      <c r="E98" s="109" t="s">
        <v>214</v>
      </c>
      <c r="F98" s="109" t="s">
        <v>29</v>
      </c>
      <c r="G98" s="114" t="s">
        <v>215</v>
      </c>
      <c r="H98" s="109" t="s">
        <v>1099</v>
      </c>
      <c r="I98" s="159" t="s">
        <v>1086</v>
      </c>
      <c r="J98" s="102" t="s">
        <v>1110</v>
      </c>
      <c r="K98" s="102" t="s">
        <v>206</v>
      </c>
      <c r="L98" s="102" t="s">
        <v>247</v>
      </c>
      <c r="M98" s="104" t="s">
        <v>219</v>
      </c>
      <c r="N98" s="103">
        <v>200</v>
      </c>
      <c r="O98" s="102" t="s">
        <v>220</v>
      </c>
      <c r="P98" s="114" t="s">
        <v>1113</v>
      </c>
      <c r="Q98" s="101">
        <v>1300000</v>
      </c>
      <c r="R98" s="101"/>
      <c r="S98" s="101"/>
      <c r="T98" s="101"/>
      <c r="U98" s="101"/>
      <c r="V98" s="101"/>
      <c r="W98" s="101"/>
      <c r="X98" s="101"/>
      <c r="Y98" s="101"/>
      <c r="Z98" s="101"/>
      <c r="AA98" s="101">
        <v>500000</v>
      </c>
      <c r="AB98" s="98" t="s">
        <v>2128</v>
      </c>
      <c r="AC98" s="168">
        <v>44967</v>
      </c>
      <c r="AD98" s="168"/>
      <c r="AE98" s="98"/>
      <c r="AF98" s="114" t="s">
        <v>390</v>
      </c>
      <c r="AG98" s="114" t="s">
        <v>226</v>
      </c>
    </row>
    <row r="99" spans="1:33">
      <c r="A99" s="103">
        <f t="shared" ref="A99:A107" si="8">A98+1</f>
        <v>76</v>
      </c>
      <c r="B99" s="103">
        <v>3</v>
      </c>
      <c r="C99" s="115">
        <v>44951</v>
      </c>
      <c r="D99" s="115">
        <v>44952</v>
      </c>
      <c r="E99" s="109" t="s">
        <v>214</v>
      </c>
      <c r="F99" s="109" t="s">
        <v>29</v>
      </c>
      <c r="G99" s="114" t="s">
        <v>215</v>
      </c>
      <c r="H99" s="109" t="s">
        <v>1100</v>
      </c>
      <c r="I99" s="159" t="s">
        <v>1087</v>
      </c>
      <c r="J99" s="102" t="s">
        <v>1110</v>
      </c>
      <c r="K99" s="102" t="s">
        <v>206</v>
      </c>
      <c r="L99" s="102" t="s">
        <v>247</v>
      </c>
      <c r="M99" s="104" t="s">
        <v>219</v>
      </c>
      <c r="N99" s="103">
        <v>200</v>
      </c>
      <c r="O99" s="102" t="s">
        <v>220</v>
      </c>
      <c r="P99" s="114" t="s">
        <v>1113</v>
      </c>
      <c r="Q99" s="101">
        <v>1300000</v>
      </c>
      <c r="R99" s="101"/>
      <c r="S99" s="101"/>
      <c r="T99" s="101"/>
      <c r="U99" s="101"/>
      <c r="V99" s="101"/>
      <c r="W99" s="101"/>
      <c r="X99" s="101"/>
      <c r="Y99" s="101"/>
      <c r="Z99" s="101"/>
      <c r="AA99" s="101">
        <v>500000</v>
      </c>
      <c r="AB99" s="98" t="s">
        <v>2128</v>
      </c>
      <c r="AC99" s="168">
        <v>44967</v>
      </c>
      <c r="AD99" s="168"/>
      <c r="AE99" s="98"/>
      <c r="AF99" s="114" t="s">
        <v>390</v>
      </c>
      <c r="AG99" s="114" t="s">
        <v>226</v>
      </c>
    </row>
    <row r="100" spans="1:33">
      <c r="A100" s="103">
        <f t="shared" si="8"/>
        <v>77</v>
      </c>
      <c r="B100" s="103">
        <v>4</v>
      </c>
      <c r="C100" s="115">
        <v>44951</v>
      </c>
      <c r="D100" s="115">
        <v>44952</v>
      </c>
      <c r="E100" s="109" t="s">
        <v>214</v>
      </c>
      <c r="F100" s="109" t="s">
        <v>29</v>
      </c>
      <c r="G100" s="114" t="s">
        <v>215</v>
      </c>
      <c r="H100" s="109" t="s">
        <v>1101</v>
      </c>
      <c r="I100" s="159" t="s">
        <v>1088</v>
      </c>
      <c r="J100" s="102" t="s">
        <v>1110</v>
      </c>
      <c r="K100" s="102" t="s">
        <v>206</v>
      </c>
      <c r="L100" s="102" t="s">
        <v>247</v>
      </c>
      <c r="M100" s="104" t="s">
        <v>219</v>
      </c>
      <c r="N100" s="103">
        <v>200</v>
      </c>
      <c r="O100" s="102" t="s">
        <v>220</v>
      </c>
      <c r="P100" s="114" t="s">
        <v>1113</v>
      </c>
      <c r="Q100" s="101">
        <v>1300000</v>
      </c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>
        <v>500000</v>
      </c>
      <c r="AB100" s="98" t="s">
        <v>2128</v>
      </c>
      <c r="AC100" s="168">
        <v>44967</v>
      </c>
      <c r="AD100" s="168"/>
      <c r="AE100" s="98"/>
      <c r="AF100" s="114" t="s">
        <v>390</v>
      </c>
      <c r="AG100" s="114" t="s">
        <v>226</v>
      </c>
    </row>
    <row r="101" spans="1:33">
      <c r="A101" s="103">
        <f t="shared" si="8"/>
        <v>78</v>
      </c>
      <c r="B101" s="103">
        <v>5</v>
      </c>
      <c r="C101" s="115">
        <v>44951</v>
      </c>
      <c r="D101" s="115">
        <v>44952</v>
      </c>
      <c r="E101" s="109" t="s">
        <v>214</v>
      </c>
      <c r="F101" s="109" t="s">
        <v>29</v>
      </c>
      <c r="G101" s="114" t="s">
        <v>215</v>
      </c>
      <c r="H101" s="109" t="s">
        <v>1102</v>
      </c>
      <c r="I101" s="159" t="s">
        <v>1089</v>
      </c>
      <c r="J101" s="102" t="s">
        <v>1110</v>
      </c>
      <c r="K101" s="102" t="s">
        <v>206</v>
      </c>
      <c r="L101" s="102" t="s">
        <v>247</v>
      </c>
      <c r="M101" s="104" t="s">
        <v>219</v>
      </c>
      <c r="N101" s="103">
        <v>200</v>
      </c>
      <c r="O101" s="102" t="s">
        <v>220</v>
      </c>
      <c r="P101" s="114" t="s">
        <v>1113</v>
      </c>
      <c r="Q101" s="101">
        <v>1300000</v>
      </c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>
        <v>500000</v>
      </c>
      <c r="AB101" s="98" t="s">
        <v>2128</v>
      </c>
      <c r="AC101" s="168">
        <v>44967</v>
      </c>
      <c r="AD101" s="168"/>
      <c r="AE101" s="98"/>
      <c r="AF101" s="114" t="s">
        <v>390</v>
      </c>
      <c r="AG101" s="114" t="s">
        <v>226</v>
      </c>
    </row>
    <row r="102" spans="1:33">
      <c r="A102" s="103">
        <f t="shared" si="8"/>
        <v>79</v>
      </c>
      <c r="B102" s="103">
        <v>6</v>
      </c>
      <c r="C102" s="115">
        <v>44951</v>
      </c>
      <c r="D102" s="115">
        <v>44952</v>
      </c>
      <c r="E102" s="109" t="s">
        <v>214</v>
      </c>
      <c r="F102" s="109" t="s">
        <v>29</v>
      </c>
      <c r="G102" s="114" t="s">
        <v>215</v>
      </c>
      <c r="H102" s="109" t="s">
        <v>1102</v>
      </c>
      <c r="I102" s="159" t="s">
        <v>1090</v>
      </c>
      <c r="J102" s="102" t="s">
        <v>1110</v>
      </c>
      <c r="K102" s="102" t="s">
        <v>206</v>
      </c>
      <c r="L102" s="102" t="s">
        <v>247</v>
      </c>
      <c r="M102" s="104" t="s">
        <v>219</v>
      </c>
      <c r="N102" s="103">
        <v>200</v>
      </c>
      <c r="O102" s="102" t="s">
        <v>220</v>
      </c>
      <c r="P102" s="114" t="s">
        <v>1113</v>
      </c>
      <c r="Q102" s="101">
        <v>1300000</v>
      </c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>
        <v>500000</v>
      </c>
      <c r="AB102" s="98" t="s">
        <v>2128</v>
      </c>
      <c r="AC102" s="168">
        <v>44967</v>
      </c>
      <c r="AD102" s="168"/>
      <c r="AE102" s="98"/>
      <c r="AF102" s="114" t="s">
        <v>390</v>
      </c>
      <c r="AG102" s="114" t="s">
        <v>226</v>
      </c>
    </row>
    <row r="103" spans="1:33">
      <c r="A103" s="103">
        <f t="shared" si="8"/>
        <v>80</v>
      </c>
      <c r="B103" s="103">
        <v>7</v>
      </c>
      <c r="C103" s="115">
        <v>44951</v>
      </c>
      <c r="D103" s="115">
        <v>44952</v>
      </c>
      <c r="E103" s="109" t="s">
        <v>214</v>
      </c>
      <c r="F103" s="109" t="s">
        <v>29</v>
      </c>
      <c r="G103" s="114" t="s">
        <v>215</v>
      </c>
      <c r="H103" s="109" t="s">
        <v>1104</v>
      </c>
      <c r="I103" s="159" t="s">
        <v>1091</v>
      </c>
      <c r="J103" s="102" t="s">
        <v>1110</v>
      </c>
      <c r="K103" s="102" t="s">
        <v>206</v>
      </c>
      <c r="L103" s="102" t="s">
        <v>247</v>
      </c>
      <c r="M103" s="104" t="s">
        <v>219</v>
      </c>
      <c r="N103" s="103">
        <v>200</v>
      </c>
      <c r="O103" s="102" t="s">
        <v>220</v>
      </c>
      <c r="P103" s="114" t="s">
        <v>1113</v>
      </c>
      <c r="Q103" s="101">
        <v>1300000</v>
      </c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>
        <v>500000</v>
      </c>
      <c r="AB103" s="98" t="s">
        <v>2128</v>
      </c>
      <c r="AC103" s="168">
        <v>44967</v>
      </c>
      <c r="AD103" s="168"/>
      <c r="AE103" s="98"/>
      <c r="AF103" s="114" t="s">
        <v>390</v>
      </c>
      <c r="AG103" s="114" t="s">
        <v>226</v>
      </c>
    </row>
    <row r="104" spans="1:33">
      <c r="A104" s="103">
        <f t="shared" si="8"/>
        <v>81</v>
      </c>
      <c r="B104" s="103">
        <v>8</v>
      </c>
      <c r="C104" s="115">
        <v>44951</v>
      </c>
      <c r="D104" s="115">
        <v>44952</v>
      </c>
      <c r="E104" s="109" t="s">
        <v>214</v>
      </c>
      <c r="F104" s="109" t="s">
        <v>29</v>
      </c>
      <c r="G104" s="114" t="s">
        <v>215</v>
      </c>
      <c r="H104" s="109" t="s">
        <v>1105</v>
      </c>
      <c r="I104" s="159" t="s">
        <v>1092</v>
      </c>
      <c r="J104" s="102" t="s">
        <v>1110</v>
      </c>
      <c r="K104" s="102" t="s">
        <v>206</v>
      </c>
      <c r="L104" s="102" t="s">
        <v>247</v>
      </c>
      <c r="M104" s="104" t="s">
        <v>219</v>
      </c>
      <c r="N104" s="103">
        <v>200</v>
      </c>
      <c r="O104" s="102" t="s">
        <v>220</v>
      </c>
      <c r="P104" s="114" t="s">
        <v>1113</v>
      </c>
      <c r="Q104" s="101">
        <v>1300000</v>
      </c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>
        <v>500000</v>
      </c>
      <c r="AB104" s="98" t="s">
        <v>2128</v>
      </c>
      <c r="AC104" s="168">
        <v>44967</v>
      </c>
      <c r="AD104" s="168"/>
      <c r="AE104" s="98"/>
      <c r="AF104" s="114" t="s">
        <v>390</v>
      </c>
      <c r="AG104" s="114" t="s">
        <v>226</v>
      </c>
    </row>
    <row r="105" spans="1:33">
      <c r="A105" s="103">
        <f t="shared" si="8"/>
        <v>82</v>
      </c>
      <c r="B105" s="103">
        <v>9</v>
      </c>
      <c r="C105" s="115">
        <v>44951</v>
      </c>
      <c r="D105" s="115">
        <v>44952</v>
      </c>
      <c r="E105" s="109" t="s">
        <v>214</v>
      </c>
      <c r="F105" s="109" t="s">
        <v>29</v>
      </c>
      <c r="G105" s="114" t="s">
        <v>215</v>
      </c>
      <c r="H105" s="109" t="s">
        <v>1107</v>
      </c>
      <c r="I105" s="159" t="s">
        <v>1094</v>
      </c>
      <c r="J105" s="102" t="s">
        <v>1110</v>
      </c>
      <c r="K105" s="102" t="s">
        <v>206</v>
      </c>
      <c r="L105" s="102" t="s">
        <v>247</v>
      </c>
      <c r="M105" s="104" t="s">
        <v>219</v>
      </c>
      <c r="N105" s="103">
        <v>200</v>
      </c>
      <c r="O105" s="102" t="s">
        <v>220</v>
      </c>
      <c r="P105" s="114" t="s">
        <v>1113</v>
      </c>
      <c r="Q105" s="101">
        <v>1300000</v>
      </c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>
        <v>500000</v>
      </c>
      <c r="AB105" s="98" t="s">
        <v>2128</v>
      </c>
      <c r="AC105" s="168">
        <v>44967</v>
      </c>
      <c r="AD105" s="168"/>
      <c r="AE105" s="98"/>
      <c r="AF105" s="114" t="s">
        <v>390</v>
      </c>
      <c r="AG105" s="114" t="s">
        <v>226</v>
      </c>
    </row>
    <row r="106" spans="1:33">
      <c r="A106" s="103">
        <f t="shared" si="8"/>
        <v>83</v>
      </c>
      <c r="B106" s="103">
        <v>10</v>
      </c>
      <c r="C106" s="115">
        <v>44951</v>
      </c>
      <c r="D106" s="115">
        <v>44952</v>
      </c>
      <c r="E106" s="109" t="s">
        <v>214</v>
      </c>
      <c r="F106" s="109" t="s">
        <v>29</v>
      </c>
      <c r="G106" s="114" t="s">
        <v>212</v>
      </c>
      <c r="H106" s="109" t="s">
        <v>1108</v>
      </c>
      <c r="I106" s="159" t="s">
        <v>1095</v>
      </c>
      <c r="J106" s="102" t="s">
        <v>1111</v>
      </c>
      <c r="K106" s="102" t="s">
        <v>206</v>
      </c>
      <c r="L106" s="102" t="s">
        <v>247</v>
      </c>
      <c r="M106" s="104" t="s">
        <v>219</v>
      </c>
      <c r="N106" s="103">
        <v>200</v>
      </c>
      <c r="O106" s="102" t="s">
        <v>220</v>
      </c>
      <c r="P106" s="114" t="s">
        <v>1113</v>
      </c>
      <c r="Q106" s="101">
        <v>1450000</v>
      </c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>
        <v>550000</v>
      </c>
      <c r="AB106" s="98" t="s">
        <v>2128</v>
      </c>
      <c r="AC106" s="168">
        <v>44967</v>
      </c>
      <c r="AD106" s="168"/>
      <c r="AE106" s="98"/>
      <c r="AF106" s="114" t="s">
        <v>390</v>
      </c>
      <c r="AG106" s="114" t="s">
        <v>226</v>
      </c>
    </row>
    <row r="107" spans="1:33">
      <c r="A107" s="103">
        <f t="shared" si="8"/>
        <v>84</v>
      </c>
      <c r="B107" s="103">
        <v>11</v>
      </c>
      <c r="C107" s="115">
        <v>44951</v>
      </c>
      <c r="D107" s="115">
        <v>44952</v>
      </c>
      <c r="E107" s="109" t="s">
        <v>214</v>
      </c>
      <c r="F107" s="109" t="s">
        <v>29</v>
      </c>
      <c r="G107" s="114" t="s">
        <v>212</v>
      </c>
      <c r="H107" s="109" t="s">
        <v>1109</v>
      </c>
      <c r="I107" s="159" t="s">
        <v>1096</v>
      </c>
      <c r="J107" s="102" t="s">
        <v>1111</v>
      </c>
      <c r="K107" s="102" t="s">
        <v>206</v>
      </c>
      <c r="L107" s="102" t="s">
        <v>247</v>
      </c>
      <c r="M107" s="104" t="s">
        <v>219</v>
      </c>
      <c r="N107" s="103">
        <v>200</v>
      </c>
      <c r="O107" s="102" t="s">
        <v>220</v>
      </c>
      <c r="P107" s="114" t="s">
        <v>1113</v>
      </c>
      <c r="Q107" s="101">
        <v>1450000</v>
      </c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>
        <v>550000</v>
      </c>
      <c r="AB107" s="98" t="s">
        <v>2128</v>
      </c>
      <c r="AC107" s="168">
        <v>44967</v>
      </c>
      <c r="AD107" s="168"/>
      <c r="AE107" s="98"/>
      <c r="AF107" s="114" t="s">
        <v>390</v>
      </c>
      <c r="AG107" s="114" t="s">
        <v>226</v>
      </c>
    </row>
    <row r="108" spans="1:33">
      <c r="A108" s="103"/>
      <c r="B108" s="103"/>
      <c r="C108" s="99" t="s">
        <v>30</v>
      </c>
      <c r="D108" s="102"/>
      <c r="E108" s="102"/>
      <c r="F108" s="102"/>
      <c r="G108" s="102"/>
      <c r="H108" s="109"/>
      <c r="I108" s="102"/>
      <c r="J108" s="102"/>
      <c r="K108" s="102"/>
      <c r="L108" s="102"/>
      <c r="M108" s="102"/>
      <c r="N108" s="103"/>
      <c r="O108" s="102"/>
      <c r="P108" s="102"/>
      <c r="Q108" s="107">
        <f>SUM(Q97:Q107)</f>
        <v>14600000</v>
      </c>
      <c r="R108" s="102"/>
      <c r="S108" s="102"/>
      <c r="T108" s="102"/>
      <c r="U108" s="102"/>
      <c r="V108" s="102"/>
      <c r="W108" s="102"/>
      <c r="X108" s="102"/>
      <c r="Y108" s="102"/>
      <c r="Z108" s="102"/>
      <c r="AA108" s="107">
        <f>SUM(AA97:AA107)</f>
        <v>5600000</v>
      </c>
      <c r="AB108" s="102"/>
      <c r="AC108" s="103"/>
      <c r="AD108" s="103"/>
      <c r="AE108" s="102"/>
      <c r="AF108" s="102"/>
      <c r="AG108" s="102"/>
    </row>
    <row r="109" spans="1:33">
      <c r="A109" s="103">
        <f>A107+1</f>
        <v>85</v>
      </c>
      <c r="B109" s="103">
        <v>1</v>
      </c>
      <c r="C109" s="115">
        <v>44952</v>
      </c>
      <c r="D109" s="115">
        <v>44952</v>
      </c>
      <c r="E109" s="109" t="s">
        <v>214</v>
      </c>
      <c r="F109" s="109" t="s">
        <v>31</v>
      </c>
      <c r="G109" s="114" t="s">
        <v>212</v>
      </c>
      <c r="H109" s="140" t="s">
        <v>1619</v>
      </c>
      <c r="I109" s="158" t="s">
        <v>1620</v>
      </c>
      <c r="J109" s="114" t="s">
        <v>2171</v>
      </c>
      <c r="K109" s="114" t="s">
        <v>210</v>
      </c>
      <c r="L109" s="102" t="s">
        <v>219</v>
      </c>
      <c r="M109" s="102" t="s">
        <v>247</v>
      </c>
      <c r="N109" s="103">
        <v>200</v>
      </c>
      <c r="O109" s="102" t="s">
        <v>220</v>
      </c>
      <c r="P109" s="114" t="s">
        <v>1526</v>
      </c>
      <c r="Q109" s="101">
        <v>1450000</v>
      </c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>
        <v>850000</v>
      </c>
      <c r="AB109" s="98" t="s">
        <v>2174</v>
      </c>
      <c r="AC109" s="168">
        <v>44967</v>
      </c>
      <c r="AD109" s="168"/>
      <c r="AE109" s="98"/>
      <c r="AF109" s="114" t="s">
        <v>390</v>
      </c>
      <c r="AG109" s="114" t="s">
        <v>226</v>
      </c>
    </row>
    <row r="110" spans="1:33">
      <c r="A110" s="103">
        <f>A109+1</f>
        <v>86</v>
      </c>
      <c r="B110" s="103">
        <v>2</v>
      </c>
      <c r="C110" s="115">
        <v>44952</v>
      </c>
      <c r="D110" s="115">
        <v>44952</v>
      </c>
      <c r="E110" s="109" t="s">
        <v>214</v>
      </c>
      <c r="F110" s="109" t="s">
        <v>29</v>
      </c>
      <c r="G110" s="114" t="s">
        <v>212</v>
      </c>
      <c r="H110" s="140" t="s">
        <v>2173</v>
      </c>
      <c r="I110" s="158" t="s">
        <v>2172</v>
      </c>
      <c r="J110" s="114" t="s">
        <v>2171</v>
      </c>
      <c r="K110" s="114" t="s">
        <v>210</v>
      </c>
      <c r="L110" s="102" t="s">
        <v>247</v>
      </c>
      <c r="M110" s="102" t="s">
        <v>219</v>
      </c>
      <c r="N110" s="103">
        <v>200</v>
      </c>
      <c r="O110" s="102" t="s">
        <v>220</v>
      </c>
      <c r="P110" s="114" t="s">
        <v>1526</v>
      </c>
      <c r="Q110" s="101">
        <v>1450000</v>
      </c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>
        <v>0</v>
      </c>
      <c r="AB110" s="98" t="s">
        <v>2174</v>
      </c>
      <c r="AC110" s="168">
        <v>44967</v>
      </c>
      <c r="AD110" s="168"/>
      <c r="AE110" s="98"/>
      <c r="AF110" s="114" t="s">
        <v>390</v>
      </c>
      <c r="AG110" s="114" t="s">
        <v>226</v>
      </c>
    </row>
    <row r="111" spans="1:33">
      <c r="A111" s="103"/>
      <c r="B111" s="103"/>
      <c r="C111" s="99" t="s">
        <v>30</v>
      </c>
      <c r="D111" s="102"/>
      <c r="E111" s="102"/>
      <c r="F111" s="102"/>
      <c r="G111" s="102"/>
      <c r="H111" s="109"/>
      <c r="I111" s="102"/>
      <c r="J111" s="102"/>
      <c r="K111" s="102"/>
      <c r="L111" s="102"/>
      <c r="M111" s="102"/>
      <c r="N111" s="103"/>
      <c r="O111" s="102"/>
      <c r="P111" s="102"/>
      <c r="Q111" s="107">
        <f>SUM(Q109:Q110)</f>
        <v>2900000</v>
      </c>
      <c r="R111" s="102"/>
      <c r="S111" s="102"/>
      <c r="T111" s="102"/>
      <c r="U111" s="102"/>
      <c r="V111" s="102"/>
      <c r="W111" s="102"/>
      <c r="X111" s="102"/>
      <c r="Y111" s="102"/>
      <c r="Z111" s="102"/>
      <c r="AA111" s="107">
        <f>SUM(AA109:AA110)</f>
        <v>850000</v>
      </c>
      <c r="AB111" s="102"/>
      <c r="AC111" s="103"/>
      <c r="AD111" s="103"/>
      <c r="AE111" s="102"/>
      <c r="AF111" s="102"/>
      <c r="AG111" s="102"/>
    </row>
    <row r="112" spans="1:33">
      <c r="A112" s="103">
        <f>A110+1</f>
        <v>87</v>
      </c>
      <c r="B112" s="103">
        <v>1</v>
      </c>
      <c r="C112" s="115">
        <v>44953</v>
      </c>
      <c r="D112" s="115">
        <v>44953</v>
      </c>
      <c r="E112" s="109" t="s">
        <v>214</v>
      </c>
      <c r="F112" s="109" t="s">
        <v>31</v>
      </c>
      <c r="G112" s="140" t="s">
        <v>215</v>
      </c>
      <c r="H112" s="109" t="s">
        <v>1849</v>
      </c>
      <c r="I112" s="159" t="s">
        <v>1848</v>
      </c>
      <c r="J112" s="109" t="s">
        <v>1847</v>
      </c>
      <c r="K112" s="109" t="s">
        <v>213</v>
      </c>
      <c r="L112" s="191" t="s">
        <v>219</v>
      </c>
      <c r="M112" s="191" t="s">
        <v>1850</v>
      </c>
      <c r="N112" s="196">
        <v>148</v>
      </c>
      <c r="O112" s="191" t="s">
        <v>220</v>
      </c>
      <c r="P112" s="114" t="s">
        <v>1638</v>
      </c>
      <c r="Q112" s="141">
        <v>1550000</v>
      </c>
      <c r="R112" s="141"/>
      <c r="S112" s="141"/>
      <c r="T112" s="141"/>
      <c r="U112" s="141"/>
      <c r="V112" s="141"/>
      <c r="W112" s="141"/>
      <c r="X112" s="141"/>
      <c r="Y112" s="141"/>
      <c r="Z112" s="141"/>
      <c r="AA112" s="141">
        <v>1300000</v>
      </c>
      <c r="AB112" s="98" t="s">
        <v>2306</v>
      </c>
      <c r="AC112" s="168">
        <v>44967</v>
      </c>
      <c r="AD112" s="168"/>
      <c r="AE112" s="98"/>
      <c r="AF112" s="114" t="s">
        <v>390</v>
      </c>
      <c r="AG112" s="114" t="s">
        <v>226</v>
      </c>
    </row>
    <row r="113" spans="1:34">
      <c r="A113" s="103">
        <f>A112+1</f>
        <v>88</v>
      </c>
      <c r="B113" s="103">
        <v>2</v>
      </c>
      <c r="C113" s="115">
        <v>44953</v>
      </c>
      <c r="D113" s="115">
        <v>44953</v>
      </c>
      <c r="E113" s="109" t="s">
        <v>214</v>
      </c>
      <c r="F113" s="109" t="s">
        <v>29</v>
      </c>
      <c r="G113" s="140" t="s">
        <v>286</v>
      </c>
      <c r="H113" s="109" t="s">
        <v>1798</v>
      </c>
      <c r="I113" s="159" t="s">
        <v>1797</v>
      </c>
      <c r="J113" s="109" t="s">
        <v>1847</v>
      </c>
      <c r="K113" s="109" t="s">
        <v>213</v>
      </c>
      <c r="L113" s="191" t="s">
        <v>1850</v>
      </c>
      <c r="M113" s="191" t="s">
        <v>219</v>
      </c>
      <c r="N113" s="196">
        <v>148</v>
      </c>
      <c r="O113" s="191" t="s">
        <v>220</v>
      </c>
      <c r="P113" s="114" t="s">
        <v>1638</v>
      </c>
      <c r="Q113" s="141">
        <v>1550000</v>
      </c>
      <c r="R113" s="141"/>
      <c r="S113" s="141"/>
      <c r="T113" s="141"/>
      <c r="U113" s="141"/>
      <c r="V113" s="141"/>
      <c r="W113" s="141"/>
      <c r="X113" s="141"/>
      <c r="Y113" s="141"/>
      <c r="Z113" s="141"/>
      <c r="AA113" s="141">
        <v>0</v>
      </c>
      <c r="AB113" s="98" t="s">
        <v>2306</v>
      </c>
      <c r="AC113" s="168">
        <v>44967</v>
      </c>
      <c r="AD113" s="168"/>
      <c r="AE113" s="98"/>
      <c r="AF113" s="114" t="s">
        <v>390</v>
      </c>
      <c r="AG113" s="114" t="s">
        <v>226</v>
      </c>
    </row>
    <row r="114" spans="1:34">
      <c r="A114" s="103"/>
      <c r="B114" s="203"/>
      <c r="C114" s="214" t="s">
        <v>30</v>
      </c>
      <c r="D114" s="205"/>
      <c r="E114" s="205"/>
      <c r="F114" s="205"/>
      <c r="G114" s="205"/>
      <c r="H114" s="239"/>
      <c r="I114" s="205"/>
      <c r="J114" s="205"/>
      <c r="K114" s="205"/>
      <c r="L114" s="205"/>
      <c r="M114" s="205"/>
      <c r="N114" s="203"/>
      <c r="O114" s="205"/>
      <c r="P114" s="205"/>
      <c r="Q114" s="215">
        <f>SUM(Q112:Q113)</f>
        <v>3100000</v>
      </c>
      <c r="R114" s="205"/>
      <c r="S114" s="205"/>
      <c r="T114" s="205"/>
      <c r="U114" s="205"/>
      <c r="V114" s="205"/>
      <c r="W114" s="205"/>
      <c r="X114" s="205"/>
      <c r="Y114" s="205"/>
      <c r="Z114" s="205"/>
      <c r="AA114" s="215">
        <f>SUM(AA112:AA113)</f>
        <v>1300000</v>
      </c>
      <c r="AB114" s="102"/>
      <c r="AC114" s="103"/>
      <c r="AD114" s="103"/>
      <c r="AE114" s="102"/>
      <c r="AF114" s="102"/>
      <c r="AG114" s="102"/>
    </row>
    <row r="115" spans="1:34">
      <c r="A115" s="103">
        <f>A113+1</f>
        <v>89</v>
      </c>
      <c r="B115" s="103">
        <v>1</v>
      </c>
      <c r="C115" s="115">
        <v>44956</v>
      </c>
      <c r="D115" s="115">
        <v>44956</v>
      </c>
      <c r="E115" s="102" t="s">
        <v>214</v>
      </c>
      <c r="F115" s="102" t="s">
        <v>29</v>
      </c>
      <c r="G115" s="102" t="s">
        <v>215</v>
      </c>
      <c r="H115" s="109" t="s">
        <v>1097</v>
      </c>
      <c r="I115" s="159" t="s">
        <v>1084</v>
      </c>
      <c r="J115" s="102" t="s">
        <v>1110</v>
      </c>
      <c r="K115" s="102" t="s">
        <v>206</v>
      </c>
      <c r="L115" s="102" t="s">
        <v>247</v>
      </c>
      <c r="M115" s="102" t="s">
        <v>219</v>
      </c>
      <c r="N115" s="103">
        <v>200</v>
      </c>
      <c r="O115" s="102" t="s">
        <v>220</v>
      </c>
      <c r="P115" s="114" t="s">
        <v>1113</v>
      </c>
      <c r="Q115" s="101">
        <v>1300000</v>
      </c>
      <c r="R115" s="102"/>
      <c r="S115" s="102"/>
      <c r="T115" s="102"/>
      <c r="U115" s="102"/>
      <c r="V115" s="102"/>
      <c r="W115" s="102"/>
      <c r="X115" s="102"/>
      <c r="Y115" s="102"/>
      <c r="Z115" s="102"/>
      <c r="AA115" s="101">
        <v>500000</v>
      </c>
      <c r="AB115" s="98" t="s">
        <v>2387</v>
      </c>
      <c r="AC115" s="168">
        <v>44967</v>
      </c>
      <c r="AD115" s="168"/>
      <c r="AE115" s="98"/>
      <c r="AF115" s="114" t="s">
        <v>390</v>
      </c>
      <c r="AG115" s="114" t="s">
        <v>226</v>
      </c>
    </row>
    <row r="116" spans="1:34">
      <c r="A116" s="103">
        <f>A115+1</f>
        <v>90</v>
      </c>
      <c r="B116" s="103">
        <v>2</v>
      </c>
      <c r="C116" s="115">
        <v>44956</v>
      </c>
      <c r="D116" s="115">
        <v>44956</v>
      </c>
      <c r="E116" s="102" t="s">
        <v>214</v>
      </c>
      <c r="F116" s="102" t="s">
        <v>29</v>
      </c>
      <c r="G116" s="102" t="s">
        <v>215</v>
      </c>
      <c r="H116" s="109" t="s">
        <v>1106</v>
      </c>
      <c r="I116" s="159" t="s">
        <v>1093</v>
      </c>
      <c r="J116" s="102" t="s">
        <v>1110</v>
      </c>
      <c r="K116" s="102" t="s">
        <v>206</v>
      </c>
      <c r="L116" s="102" t="s">
        <v>247</v>
      </c>
      <c r="M116" s="102" t="s">
        <v>219</v>
      </c>
      <c r="N116" s="103">
        <v>200</v>
      </c>
      <c r="O116" s="102" t="s">
        <v>220</v>
      </c>
      <c r="P116" s="114" t="s">
        <v>1113</v>
      </c>
      <c r="Q116" s="101">
        <v>1300000</v>
      </c>
      <c r="R116" s="102"/>
      <c r="S116" s="102"/>
      <c r="T116" s="102"/>
      <c r="U116" s="102"/>
      <c r="V116" s="102"/>
      <c r="W116" s="102"/>
      <c r="X116" s="102"/>
      <c r="Y116" s="102"/>
      <c r="Z116" s="102"/>
      <c r="AA116" s="101">
        <v>500000</v>
      </c>
      <c r="AB116" s="98" t="s">
        <v>2387</v>
      </c>
      <c r="AC116" s="168">
        <v>44967</v>
      </c>
      <c r="AD116" s="168"/>
      <c r="AE116" s="98"/>
      <c r="AF116" s="114" t="s">
        <v>390</v>
      </c>
      <c r="AG116" s="114" t="s">
        <v>226</v>
      </c>
    </row>
    <row r="117" spans="1:34">
      <c r="A117" s="103">
        <f t="shared" ref="A117:A120" si="9">A116+1</f>
        <v>91</v>
      </c>
      <c r="B117" s="103">
        <v>3</v>
      </c>
      <c r="C117" s="115">
        <v>44956</v>
      </c>
      <c r="D117" s="115">
        <v>44956</v>
      </c>
      <c r="E117" s="102" t="s">
        <v>214</v>
      </c>
      <c r="F117" s="109" t="s">
        <v>31</v>
      </c>
      <c r="G117" s="140" t="s">
        <v>215</v>
      </c>
      <c r="H117" s="140" t="s">
        <v>1787</v>
      </c>
      <c r="I117" s="158" t="s">
        <v>1786</v>
      </c>
      <c r="J117" s="140" t="s">
        <v>1785</v>
      </c>
      <c r="K117" s="140" t="s">
        <v>206</v>
      </c>
      <c r="L117" s="104" t="s">
        <v>219</v>
      </c>
      <c r="M117" s="104" t="s">
        <v>1788</v>
      </c>
      <c r="N117" s="144">
        <v>47</v>
      </c>
      <c r="O117" s="241" t="s">
        <v>220</v>
      </c>
      <c r="P117" s="104" t="s">
        <v>1789</v>
      </c>
      <c r="Q117" s="141">
        <v>400000</v>
      </c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>
        <v>250000</v>
      </c>
      <c r="AB117" s="98" t="s">
        <v>2387</v>
      </c>
      <c r="AC117" s="168">
        <v>44967</v>
      </c>
      <c r="AD117" s="168"/>
      <c r="AE117" s="98"/>
      <c r="AF117" s="114" t="s">
        <v>390</v>
      </c>
      <c r="AG117" s="114" t="s">
        <v>218</v>
      </c>
    </row>
    <row r="118" spans="1:34">
      <c r="A118" s="103">
        <f t="shared" si="9"/>
        <v>92</v>
      </c>
      <c r="B118" s="103">
        <v>4</v>
      </c>
      <c r="C118" s="115">
        <v>44956</v>
      </c>
      <c r="D118" s="115">
        <v>44956</v>
      </c>
      <c r="E118" s="102" t="s">
        <v>214</v>
      </c>
      <c r="F118" s="109" t="s">
        <v>29</v>
      </c>
      <c r="G118" s="140" t="s">
        <v>209</v>
      </c>
      <c r="H118" s="140" t="s">
        <v>924</v>
      </c>
      <c r="I118" s="158" t="s">
        <v>923</v>
      </c>
      <c r="J118" s="140" t="s">
        <v>1785</v>
      </c>
      <c r="K118" s="140" t="s">
        <v>206</v>
      </c>
      <c r="L118" s="104" t="s">
        <v>1788</v>
      </c>
      <c r="M118" s="104" t="s">
        <v>219</v>
      </c>
      <c r="N118" s="144">
        <v>47</v>
      </c>
      <c r="O118" s="241" t="s">
        <v>220</v>
      </c>
      <c r="P118" s="104" t="s">
        <v>1789</v>
      </c>
      <c r="Q118" s="141">
        <v>400000</v>
      </c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>
        <v>0</v>
      </c>
      <c r="AB118" s="98" t="s">
        <v>2387</v>
      </c>
      <c r="AC118" s="168">
        <v>44967</v>
      </c>
      <c r="AD118" s="168"/>
      <c r="AE118" s="98"/>
      <c r="AF118" s="114" t="s">
        <v>390</v>
      </c>
      <c r="AG118" s="114" t="s">
        <v>218</v>
      </c>
    </row>
    <row r="119" spans="1:34">
      <c r="A119" s="103">
        <f t="shared" si="9"/>
        <v>93</v>
      </c>
      <c r="B119" s="103">
        <v>5</v>
      </c>
      <c r="C119" s="115">
        <v>44956</v>
      </c>
      <c r="D119" s="115">
        <v>44957</v>
      </c>
      <c r="E119" s="102" t="s">
        <v>214</v>
      </c>
      <c r="F119" s="102" t="s">
        <v>29</v>
      </c>
      <c r="G119" s="102" t="s">
        <v>215</v>
      </c>
      <c r="H119" s="109" t="s">
        <v>1708</v>
      </c>
      <c r="I119" s="159" t="s">
        <v>1676</v>
      </c>
      <c r="J119" s="102" t="s">
        <v>1715</v>
      </c>
      <c r="K119" s="102" t="s">
        <v>206</v>
      </c>
      <c r="L119" s="102" t="s">
        <v>222</v>
      </c>
      <c r="M119" s="102" t="s">
        <v>222</v>
      </c>
      <c r="N119" s="103">
        <v>75</v>
      </c>
      <c r="O119" s="102" t="s">
        <v>220</v>
      </c>
      <c r="P119" s="102" t="s">
        <v>1716</v>
      </c>
      <c r="Q119" s="147">
        <v>500000</v>
      </c>
      <c r="R119" s="102"/>
      <c r="S119" s="102"/>
      <c r="T119" s="102"/>
      <c r="U119" s="102"/>
      <c r="V119" s="102"/>
      <c r="W119" s="102"/>
      <c r="X119" s="102"/>
      <c r="Y119" s="102"/>
      <c r="Z119" s="102"/>
      <c r="AA119" s="101">
        <v>175000</v>
      </c>
      <c r="AB119" s="98" t="s">
        <v>2387</v>
      </c>
      <c r="AC119" s="168">
        <v>44967</v>
      </c>
      <c r="AD119" s="168"/>
      <c r="AE119" s="98"/>
      <c r="AF119" s="114" t="s">
        <v>390</v>
      </c>
      <c r="AG119" s="114" t="s">
        <v>218</v>
      </c>
      <c r="AH119" s="1"/>
    </row>
    <row r="120" spans="1:34">
      <c r="A120" s="103">
        <f t="shared" si="9"/>
        <v>94</v>
      </c>
      <c r="B120" s="103">
        <v>6</v>
      </c>
      <c r="C120" s="115">
        <v>44956</v>
      </c>
      <c r="D120" s="115">
        <v>44957</v>
      </c>
      <c r="E120" s="102" t="s">
        <v>214</v>
      </c>
      <c r="F120" s="102" t="s">
        <v>29</v>
      </c>
      <c r="G120" s="102" t="s">
        <v>215</v>
      </c>
      <c r="H120" s="140" t="s">
        <v>2203</v>
      </c>
      <c r="I120" s="158" t="s">
        <v>2202</v>
      </c>
      <c r="J120" s="102" t="s">
        <v>2204</v>
      </c>
      <c r="K120" s="102" t="s">
        <v>213</v>
      </c>
      <c r="L120" s="102" t="s">
        <v>2205</v>
      </c>
      <c r="M120" s="102" t="s">
        <v>219</v>
      </c>
      <c r="N120" s="103">
        <v>601</v>
      </c>
      <c r="O120" s="102" t="s">
        <v>220</v>
      </c>
      <c r="P120" s="114" t="s">
        <v>1193</v>
      </c>
      <c r="Q120" s="147">
        <v>2500000</v>
      </c>
      <c r="R120" s="147"/>
      <c r="S120" s="147"/>
      <c r="T120" s="147"/>
      <c r="U120" s="147"/>
      <c r="V120" s="147"/>
      <c r="W120" s="147"/>
      <c r="X120" s="147"/>
      <c r="Y120" s="147"/>
      <c r="Z120" s="147"/>
      <c r="AA120" s="147">
        <v>1500000</v>
      </c>
      <c r="AB120" s="98" t="s">
        <v>2387</v>
      </c>
      <c r="AC120" s="168">
        <v>44967</v>
      </c>
      <c r="AD120" s="168"/>
      <c r="AE120" s="98"/>
      <c r="AF120" s="114" t="s">
        <v>390</v>
      </c>
      <c r="AG120" s="114" t="s">
        <v>226</v>
      </c>
    </row>
    <row r="121" spans="1:34">
      <c r="A121" s="103"/>
      <c r="B121" s="103"/>
      <c r="C121" s="99" t="s">
        <v>30</v>
      </c>
      <c r="D121" s="102"/>
      <c r="E121" s="102"/>
      <c r="F121" s="102"/>
      <c r="G121" s="102"/>
      <c r="H121" s="109"/>
      <c r="I121" s="102"/>
      <c r="J121" s="102"/>
      <c r="K121" s="102"/>
      <c r="L121" s="102"/>
      <c r="M121" s="102"/>
      <c r="N121" s="103"/>
      <c r="O121" s="102"/>
      <c r="P121" s="102"/>
      <c r="Q121" s="107">
        <f>SUM(Q115:Q120)</f>
        <v>6400000</v>
      </c>
      <c r="R121" s="102"/>
      <c r="S121" s="102"/>
      <c r="T121" s="102"/>
      <c r="U121" s="102"/>
      <c r="V121" s="102"/>
      <c r="W121" s="102"/>
      <c r="X121" s="102"/>
      <c r="Y121" s="102"/>
      <c r="Z121" s="102"/>
      <c r="AA121" s="107">
        <f>SUM(AA115:AA120)</f>
        <v>2925000</v>
      </c>
      <c r="AB121" s="102"/>
      <c r="AC121" s="103"/>
      <c r="AD121" s="103"/>
      <c r="AE121" s="102"/>
      <c r="AF121" s="102"/>
      <c r="AG121" s="102"/>
    </row>
    <row r="122" spans="1:34">
      <c r="A122" s="103">
        <f>A120+1</f>
        <v>95</v>
      </c>
      <c r="B122" s="103">
        <v>1</v>
      </c>
      <c r="C122" s="115">
        <v>44956</v>
      </c>
      <c r="D122" s="115">
        <v>44956</v>
      </c>
      <c r="E122" s="102" t="s">
        <v>214</v>
      </c>
      <c r="F122" s="109" t="s">
        <v>31</v>
      </c>
      <c r="G122" s="102" t="s">
        <v>215</v>
      </c>
      <c r="H122" s="140" t="s">
        <v>1158</v>
      </c>
      <c r="I122" s="158" t="s">
        <v>1157</v>
      </c>
      <c r="J122" s="114" t="s">
        <v>1156</v>
      </c>
      <c r="K122" s="114" t="s">
        <v>976</v>
      </c>
      <c r="L122" s="104" t="s">
        <v>219</v>
      </c>
      <c r="M122" s="104" t="s">
        <v>219</v>
      </c>
      <c r="N122" s="144">
        <v>75</v>
      </c>
      <c r="O122" s="104" t="s">
        <v>220</v>
      </c>
      <c r="P122" s="114" t="s">
        <v>2402</v>
      </c>
      <c r="Q122" s="141">
        <v>360000</v>
      </c>
      <c r="R122" s="140"/>
      <c r="S122" s="140"/>
      <c r="T122" s="140"/>
      <c r="U122" s="140"/>
      <c r="V122" s="140"/>
      <c r="W122" s="140"/>
      <c r="X122" s="140"/>
      <c r="Y122" s="140"/>
      <c r="Z122" s="140"/>
      <c r="AA122" s="108">
        <v>225000</v>
      </c>
      <c r="AB122" s="98" t="s">
        <v>2403</v>
      </c>
      <c r="AC122" s="168">
        <v>44967</v>
      </c>
      <c r="AD122" s="168"/>
      <c r="AE122" s="98"/>
      <c r="AF122" s="114" t="s">
        <v>390</v>
      </c>
      <c r="AG122" s="114" t="s">
        <v>218</v>
      </c>
    </row>
    <row r="123" spans="1:34">
      <c r="A123" s="103">
        <f>A122+1</f>
        <v>96</v>
      </c>
      <c r="B123" s="103">
        <v>2</v>
      </c>
      <c r="C123" s="115">
        <v>44956</v>
      </c>
      <c r="D123" s="115">
        <v>44956</v>
      </c>
      <c r="E123" s="102" t="s">
        <v>214</v>
      </c>
      <c r="F123" s="109" t="s">
        <v>29</v>
      </c>
      <c r="G123" s="102" t="s">
        <v>215</v>
      </c>
      <c r="H123" s="140" t="s">
        <v>1155</v>
      </c>
      <c r="I123" s="158" t="s">
        <v>1154</v>
      </c>
      <c r="J123" s="114" t="s">
        <v>1156</v>
      </c>
      <c r="K123" s="114" t="s">
        <v>976</v>
      </c>
      <c r="L123" s="104" t="s">
        <v>219</v>
      </c>
      <c r="M123" s="104" t="s">
        <v>219</v>
      </c>
      <c r="N123" s="144">
        <v>75</v>
      </c>
      <c r="O123" s="104" t="s">
        <v>220</v>
      </c>
      <c r="P123" s="114" t="s">
        <v>2402</v>
      </c>
      <c r="Q123" s="141">
        <v>360000</v>
      </c>
      <c r="R123" s="140"/>
      <c r="S123" s="140"/>
      <c r="T123" s="140"/>
      <c r="U123" s="140"/>
      <c r="V123" s="140"/>
      <c r="W123" s="140"/>
      <c r="X123" s="140"/>
      <c r="Y123" s="140"/>
      <c r="Z123" s="140"/>
      <c r="AA123" s="156">
        <v>0</v>
      </c>
      <c r="AB123" s="98" t="s">
        <v>2403</v>
      </c>
      <c r="AC123" s="168">
        <v>44967</v>
      </c>
      <c r="AD123" s="168"/>
      <c r="AE123" s="98"/>
      <c r="AF123" s="114" t="s">
        <v>390</v>
      </c>
      <c r="AG123" s="114" t="s">
        <v>218</v>
      </c>
    </row>
    <row r="124" spans="1:34">
      <c r="A124" s="103">
        <f t="shared" ref="A124:A127" si="10">A123+1</f>
        <v>97</v>
      </c>
      <c r="B124" s="103">
        <v>3</v>
      </c>
      <c r="C124" s="115">
        <v>44956</v>
      </c>
      <c r="D124" s="115">
        <v>44956</v>
      </c>
      <c r="E124" s="102" t="s">
        <v>214</v>
      </c>
      <c r="F124" s="109" t="s">
        <v>31</v>
      </c>
      <c r="G124" s="114" t="s">
        <v>286</v>
      </c>
      <c r="H124" s="140" t="s">
        <v>1798</v>
      </c>
      <c r="I124" s="158" t="s">
        <v>1797</v>
      </c>
      <c r="J124" s="114" t="s">
        <v>2411</v>
      </c>
      <c r="K124" s="114" t="s">
        <v>213</v>
      </c>
      <c r="L124" s="104" t="s">
        <v>219</v>
      </c>
      <c r="M124" s="104" t="s">
        <v>219</v>
      </c>
      <c r="N124" s="144">
        <v>75</v>
      </c>
      <c r="O124" s="104" t="s">
        <v>220</v>
      </c>
      <c r="P124" s="114" t="s">
        <v>2410</v>
      </c>
      <c r="Q124" s="141">
        <v>360000</v>
      </c>
      <c r="R124" s="140"/>
      <c r="S124" s="140"/>
      <c r="T124" s="140"/>
      <c r="U124" s="140"/>
      <c r="V124" s="140"/>
      <c r="W124" s="140"/>
      <c r="X124" s="140"/>
      <c r="Y124" s="140"/>
      <c r="Z124" s="140"/>
      <c r="AA124" s="108">
        <v>225000</v>
      </c>
      <c r="AB124" s="98" t="s">
        <v>2403</v>
      </c>
      <c r="AC124" s="168">
        <v>44967</v>
      </c>
      <c r="AD124" s="168"/>
      <c r="AE124" s="98"/>
      <c r="AF124" s="114" t="s">
        <v>390</v>
      </c>
      <c r="AG124" s="114" t="s">
        <v>218</v>
      </c>
    </row>
    <row r="125" spans="1:34">
      <c r="A125" s="103">
        <f t="shared" si="10"/>
        <v>98</v>
      </c>
      <c r="B125" s="103">
        <v>4</v>
      </c>
      <c r="C125" s="115">
        <v>44956</v>
      </c>
      <c r="D125" s="115">
        <v>44956</v>
      </c>
      <c r="E125" s="102" t="s">
        <v>214</v>
      </c>
      <c r="F125" s="109" t="s">
        <v>29</v>
      </c>
      <c r="G125" s="114" t="s">
        <v>215</v>
      </c>
      <c r="H125" s="140" t="s">
        <v>2409</v>
      </c>
      <c r="I125" s="158" t="s">
        <v>2408</v>
      </c>
      <c r="J125" s="114" t="s">
        <v>2411</v>
      </c>
      <c r="K125" s="114" t="s">
        <v>213</v>
      </c>
      <c r="L125" s="104" t="s">
        <v>219</v>
      </c>
      <c r="M125" s="104" t="s">
        <v>219</v>
      </c>
      <c r="N125" s="144">
        <v>75</v>
      </c>
      <c r="O125" s="104" t="s">
        <v>220</v>
      </c>
      <c r="P125" s="114" t="s">
        <v>2410</v>
      </c>
      <c r="Q125" s="141">
        <v>360000</v>
      </c>
      <c r="R125" s="140"/>
      <c r="S125" s="140"/>
      <c r="T125" s="140"/>
      <c r="U125" s="140"/>
      <c r="V125" s="140"/>
      <c r="W125" s="140"/>
      <c r="X125" s="140"/>
      <c r="Y125" s="140"/>
      <c r="Z125" s="140"/>
      <c r="AA125" s="156">
        <v>0</v>
      </c>
      <c r="AB125" s="98" t="s">
        <v>2403</v>
      </c>
      <c r="AC125" s="168">
        <v>44967</v>
      </c>
      <c r="AD125" s="168"/>
      <c r="AE125" s="98"/>
      <c r="AF125" s="114" t="s">
        <v>390</v>
      </c>
      <c r="AG125" s="114" t="s">
        <v>218</v>
      </c>
    </row>
    <row r="126" spans="1:34">
      <c r="A126" s="103">
        <f t="shared" si="10"/>
        <v>99</v>
      </c>
      <c r="B126" s="103">
        <v>5</v>
      </c>
      <c r="C126" s="115">
        <v>44956</v>
      </c>
      <c r="D126" s="115">
        <v>44957</v>
      </c>
      <c r="E126" s="102" t="s">
        <v>214</v>
      </c>
      <c r="F126" s="109" t="s">
        <v>31</v>
      </c>
      <c r="G126" s="114" t="s">
        <v>215</v>
      </c>
      <c r="H126" s="140" t="s">
        <v>2405</v>
      </c>
      <c r="I126" s="158" t="s">
        <v>2404</v>
      </c>
      <c r="J126" s="114" t="s">
        <v>2412</v>
      </c>
      <c r="K126" s="102" t="s">
        <v>213</v>
      </c>
      <c r="L126" s="102" t="s">
        <v>222</v>
      </c>
      <c r="M126" s="102" t="s">
        <v>241</v>
      </c>
      <c r="N126" s="103">
        <v>320</v>
      </c>
      <c r="O126" s="102" t="s">
        <v>220</v>
      </c>
      <c r="P126" s="114" t="s">
        <v>2410</v>
      </c>
      <c r="Q126" s="101">
        <v>1500000</v>
      </c>
      <c r="R126" s="102"/>
      <c r="S126" s="102"/>
      <c r="T126" s="102"/>
      <c r="U126" s="102"/>
      <c r="V126" s="102"/>
      <c r="W126" s="102"/>
      <c r="X126" s="102"/>
      <c r="Y126" s="102"/>
      <c r="Z126" s="102"/>
      <c r="AA126" s="101">
        <v>1600000</v>
      </c>
      <c r="AB126" s="98" t="s">
        <v>2403</v>
      </c>
      <c r="AC126" s="168">
        <v>44967</v>
      </c>
      <c r="AD126" s="168"/>
      <c r="AE126" s="98"/>
      <c r="AF126" s="114" t="s">
        <v>390</v>
      </c>
      <c r="AG126" s="114" t="s">
        <v>226</v>
      </c>
    </row>
    <row r="127" spans="1:34">
      <c r="A127" s="103">
        <f t="shared" si="10"/>
        <v>100</v>
      </c>
      <c r="B127" s="103">
        <v>6</v>
      </c>
      <c r="C127" s="115">
        <v>44956</v>
      </c>
      <c r="D127" s="115">
        <v>44957</v>
      </c>
      <c r="E127" s="102" t="s">
        <v>214</v>
      </c>
      <c r="F127" s="109" t="s">
        <v>29</v>
      </c>
      <c r="G127" s="114" t="s">
        <v>215</v>
      </c>
      <c r="H127" s="140" t="s">
        <v>2407</v>
      </c>
      <c r="I127" s="158" t="s">
        <v>2406</v>
      </c>
      <c r="J127" s="114" t="s">
        <v>2412</v>
      </c>
      <c r="K127" s="102" t="s">
        <v>213</v>
      </c>
      <c r="L127" s="102" t="s">
        <v>241</v>
      </c>
      <c r="M127" s="102" t="s">
        <v>222</v>
      </c>
      <c r="N127" s="103">
        <v>320</v>
      </c>
      <c r="O127" s="102" t="s">
        <v>220</v>
      </c>
      <c r="P127" s="114" t="s">
        <v>2410</v>
      </c>
      <c r="Q127" s="101">
        <v>1500000</v>
      </c>
      <c r="R127" s="102"/>
      <c r="S127" s="102"/>
      <c r="T127" s="102"/>
      <c r="U127" s="102"/>
      <c r="V127" s="102"/>
      <c r="W127" s="102"/>
      <c r="X127" s="102"/>
      <c r="Y127" s="102"/>
      <c r="Z127" s="102"/>
      <c r="AA127" s="101">
        <v>0</v>
      </c>
      <c r="AB127" s="98" t="s">
        <v>2403</v>
      </c>
      <c r="AC127" s="168">
        <v>44967</v>
      </c>
      <c r="AD127" s="168"/>
      <c r="AE127" s="98"/>
      <c r="AF127" s="114" t="s">
        <v>390</v>
      </c>
      <c r="AG127" s="114" t="s">
        <v>226</v>
      </c>
    </row>
    <row r="128" spans="1:34">
      <c r="A128" s="103"/>
      <c r="B128" s="103"/>
      <c r="C128" s="99" t="s">
        <v>30</v>
      </c>
      <c r="D128" s="102"/>
      <c r="E128" s="102"/>
      <c r="F128" s="102"/>
      <c r="G128" s="102"/>
      <c r="H128" s="109"/>
      <c r="I128" s="102"/>
      <c r="J128" s="102"/>
      <c r="K128" s="102"/>
      <c r="L128" s="102"/>
      <c r="M128" s="102"/>
      <c r="N128" s="103"/>
      <c r="O128" s="102"/>
      <c r="P128" s="102"/>
      <c r="Q128" s="107">
        <f>SUM(Q122:Q127)</f>
        <v>4440000</v>
      </c>
      <c r="R128" s="102"/>
      <c r="S128" s="102"/>
      <c r="T128" s="102"/>
      <c r="U128" s="102"/>
      <c r="V128" s="102"/>
      <c r="W128" s="102"/>
      <c r="X128" s="102"/>
      <c r="Y128" s="102"/>
      <c r="Z128" s="102"/>
      <c r="AA128" s="107">
        <f>SUM(AA122:AA127)</f>
        <v>2050000</v>
      </c>
      <c r="AB128" s="102"/>
      <c r="AC128" s="103"/>
      <c r="AD128" s="103"/>
      <c r="AE128" s="102"/>
      <c r="AF128" s="102"/>
      <c r="AG128" s="102"/>
    </row>
    <row r="129" spans="1:33">
      <c r="A129" s="103">
        <f>A127+1</f>
        <v>101</v>
      </c>
      <c r="B129" s="103">
        <v>1</v>
      </c>
      <c r="C129" s="115">
        <v>44957</v>
      </c>
      <c r="D129" s="115">
        <v>44957</v>
      </c>
      <c r="E129" s="102" t="s">
        <v>214</v>
      </c>
      <c r="F129" s="109" t="s">
        <v>31</v>
      </c>
      <c r="G129" s="114" t="s">
        <v>215</v>
      </c>
      <c r="H129" s="140" t="s">
        <v>1155</v>
      </c>
      <c r="I129" s="158" t="s">
        <v>1154</v>
      </c>
      <c r="J129" s="114" t="s">
        <v>2447</v>
      </c>
      <c r="K129" s="114" t="s">
        <v>210</v>
      </c>
      <c r="L129" s="104" t="s">
        <v>219</v>
      </c>
      <c r="M129" s="104" t="s">
        <v>219</v>
      </c>
      <c r="N129" s="144">
        <v>75</v>
      </c>
      <c r="O129" s="104" t="s">
        <v>220</v>
      </c>
      <c r="P129" s="114" t="s">
        <v>1526</v>
      </c>
      <c r="Q129" s="141">
        <v>360000</v>
      </c>
      <c r="R129" s="140"/>
      <c r="S129" s="140"/>
      <c r="T129" s="140"/>
      <c r="U129" s="140"/>
      <c r="V129" s="140"/>
      <c r="W129" s="140"/>
      <c r="X129" s="140"/>
      <c r="Y129" s="140"/>
      <c r="Z129" s="140"/>
      <c r="AA129" s="108">
        <v>225000</v>
      </c>
      <c r="AB129" s="98" t="s">
        <v>2446</v>
      </c>
      <c r="AC129" s="168">
        <v>44967</v>
      </c>
      <c r="AD129" s="168"/>
      <c r="AE129" s="98"/>
      <c r="AF129" s="114" t="s">
        <v>390</v>
      </c>
      <c r="AG129" s="114" t="s">
        <v>218</v>
      </c>
    </row>
    <row r="130" spans="1:33">
      <c r="A130" s="103">
        <f>A129+1</f>
        <v>102</v>
      </c>
      <c r="B130" s="103">
        <v>2</v>
      </c>
      <c r="C130" s="115">
        <v>44957</v>
      </c>
      <c r="D130" s="115">
        <v>44957</v>
      </c>
      <c r="E130" s="102" t="s">
        <v>214</v>
      </c>
      <c r="F130" s="109" t="s">
        <v>29</v>
      </c>
      <c r="G130" s="114" t="s">
        <v>243</v>
      </c>
      <c r="H130" s="140" t="s">
        <v>2445</v>
      </c>
      <c r="I130" s="158" t="s">
        <v>2444</v>
      </c>
      <c r="J130" s="114" t="s">
        <v>2447</v>
      </c>
      <c r="K130" s="114" t="s">
        <v>210</v>
      </c>
      <c r="L130" s="104" t="s">
        <v>219</v>
      </c>
      <c r="M130" s="104" t="s">
        <v>219</v>
      </c>
      <c r="N130" s="144">
        <v>75</v>
      </c>
      <c r="O130" s="104" t="s">
        <v>220</v>
      </c>
      <c r="P130" s="114" t="s">
        <v>1526</v>
      </c>
      <c r="Q130" s="141">
        <v>360000</v>
      </c>
      <c r="R130" s="140"/>
      <c r="S130" s="140"/>
      <c r="T130" s="140"/>
      <c r="U130" s="140"/>
      <c r="V130" s="140"/>
      <c r="W130" s="140"/>
      <c r="X130" s="140"/>
      <c r="Y130" s="140"/>
      <c r="Z130" s="140"/>
      <c r="AA130" s="156">
        <v>0</v>
      </c>
      <c r="AB130" s="98" t="s">
        <v>2446</v>
      </c>
      <c r="AC130" s="168">
        <v>44967</v>
      </c>
      <c r="AD130" s="168"/>
      <c r="AE130" s="98"/>
      <c r="AF130" s="114" t="s">
        <v>390</v>
      </c>
      <c r="AG130" s="114" t="s">
        <v>218</v>
      </c>
    </row>
    <row r="131" spans="1:33">
      <c r="A131" s="103">
        <f t="shared" ref="A131:A132" si="11">A130+1</f>
        <v>103</v>
      </c>
      <c r="B131" s="103">
        <v>3</v>
      </c>
      <c r="C131" s="115">
        <v>44957</v>
      </c>
      <c r="D131" s="115">
        <v>44957</v>
      </c>
      <c r="E131" s="102" t="s">
        <v>214</v>
      </c>
      <c r="F131" s="109" t="s">
        <v>31</v>
      </c>
      <c r="G131" s="114" t="s">
        <v>215</v>
      </c>
      <c r="H131" s="140" t="s">
        <v>1192</v>
      </c>
      <c r="I131" s="158" t="s">
        <v>1191</v>
      </c>
      <c r="J131" s="114" t="s">
        <v>1194</v>
      </c>
      <c r="K131" s="114" t="s">
        <v>213</v>
      </c>
      <c r="L131" s="102" t="s">
        <v>222</v>
      </c>
      <c r="M131" s="114" t="s">
        <v>955</v>
      </c>
      <c r="N131" s="144">
        <v>445</v>
      </c>
      <c r="O131" s="102" t="s">
        <v>220</v>
      </c>
      <c r="P131" s="114" t="s">
        <v>1193</v>
      </c>
      <c r="Q131" s="101">
        <v>1500000</v>
      </c>
      <c r="R131" s="118"/>
      <c r="S131" s="118"/>
      <c r="T131" s="118"/>
      <c r="U131" s="118"/>
      <c r="V131" s="118"/>
      <c r="W131" s="118"/>
      <c r="X131" s="118"/>
      <c r="Y131" s="118"/>
      <c r="Z131" s="118"/>
      <c r="AA131" s="118">
        <v>2000000</v>
      </c>
      <c r="AB131" s="98" t="s">
        <v>2446</v>
      </c>
      <c r="AC131" s="168">
        <v>44967</v>
      </c>
      <c r="AD131" s="168"/>
      <c r="AE131" s="98"/>
      <c r="AF131" s="114" t="s">
        <v>390</v>
      </c>
      <c r="AG131" s="114" t="s">
        <v>226</v>
      </c>
    </row>
    <row r="132" spans="1:33">
      <c r="A132" s="103">
        <f t="shared" si="11"/>
        <v>104</v>
      </c>
      <c r="B132" s="103">
        <v>4</v>
      </c>
      <c r="C132" s="115">
        <v>44957</v>
      </c>
      <c r="D132" s="115">
        <v>44957</v>
      </c>
      <c r="E132" s="102" t="s">
        <v>214</v>
      </c>
      <c r="F132" s="109" t="s">
        <v>29</v>
      </c>
      <c r="G132" s="114" t="s">
        <v>215</v>
      </c>
      <c r="H132" s="140" t="s">
        <v>265</v>
      </c>
      <c r="I132" s="158" t="s">
        <v>266</v>
      </c>
      <c r="J132" s="114" t="s">
        <v>1194</v>
      </c>
      <c r="K132" s="114" t="s">
        <v>213</v>
      </c>
      <c r="L132" s="114" t="s">
        <v>955</v>
      </c>
      <c r="M132" s="102" t="s">
        <v>222</v>
      </c>
      <c r="N132" s="144">
        <v>445</v>
      </c>
      <c r="O132" s="102" t="s">
        <v>220</v>
      </c>
      <c r="P132" s="114" t="s">
        <v>1193</v>
      </c>
      <c r="Q132" s="101">
        <v>1500000</v>
      </c>
      <c r="R132" s="118"/>
      <c r="S132" s="118"/>
      <c r="T132" s="118"/>
      <c r="U132" s="118"/>
      <c r="V132" s="118"/>
      <c r="W132" s="118"/>
      <c r="X132" s="118"/>
      <c r="Y132" s="118"/>
      <c r="Z132" s="118"/>
      <c r="AA132" s="118">
        <v>0</v>
      </c>
      <c r="AB132" s="98" t="s">
        <v>2446</v>
      </c>
      <c r="AC132" s="168">
        <v>44967</v>
      </c>
      <c r="AD132" s="168"/>
      <c r="AE132" s="98"/>
      <c r="AF132" s="114" t="s">
        <v>390</v>
      </c>
      <c r="AG132" s="114" t="s">
        <v>226</v>
      </c>
    </row>
    <row r="133" spans="1:33">
      <c r="A133" s="103"/>
      <c r="B133" s="103"/>
      <c r="C133" s="99" t="s">
        <v>30</v>
      </c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3"/>
      <c r="O133" s="102"/>
      <c r="P133" s="102"/>
      <c r="Q133" s="107">
        <f>SUM(Q129:Q132)</f>
        <v>3720000</v>
      </c>
      <c r="R133" s="102"/>
      <c r="S133" s="102"/>
      <c r="T133" s="102"/>
      <c r="U133" s="102"/>
      <c r="V133" s="102"/>
      <c r="W133" s="102"/>
      <c r="X133" s="102"/>
      <c r="Y133" s="102"/>
      <c r="Z133" s="102"/>
      <c r="AA133" s="107">
        <f>SUM(AA129:AA132)</f>
        <v>2225000</v>
      </c>
      <c r="AB133" s="102"/>
      <c r="AC133" s="103"/>
      <c r="AD133" s="103"/>
      <c r="AE133" s="102"/>
      <c r="AF133" s="102"/>
      <c r="AG133" s="102"/>
    </row>
    <row r="134" spans="1:33">
      <c r="A134" s="116">
        <v>1</v>
      </c>
      <c r="B134" s="103">
        <v>1</v>
      </c>
      <c r="C134" s="115">
        <v>44958</v>
      </c>
      <c r="D134" s="115">
        <v>44958</v>
      </c>
      <c r="E134" s="102" t="s">
        <v>214</v>
      </c>
      <c r="F134" s="109" t="s">
        <v>31</v>
      </c>
      <c r="G134" s="114" t="s">
        <v>209</v>
      </c>
      <c r="H134" s="109" t="s">
        <v>924</v>
      </c>
      <c r="I134" s="159" t="s">
        <v>923</v>
      </c>
      <c r="J134" s="114" t="s">
        <v>2560</v>
      </c>
      <c r="K134" s="114" t="s">
        <v>206</v>
      </c>
      <c r="L134" s="102" t="s">
        <v>219</v>
      </c>
      <c r="M134" s="102" t="s">
        <v>2555</v>
      </c>
      <c r="N134" s="103">
        <v>50</v>
      </c>
      <c r="O134" s="102" t="s">
        <v>220</v>
      </c>
      <c r="P134" s="102" t="s">
        <v>1789</v>
      </c>
      <c r="Q134" s="101">
        <v>1200000</v>
      </c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>
        <v>700000</v>
      </c>
      <c r="AB134" s="98" t="s">
        <v>2559</v>
      </c>
      <c r="AC134" s="168">
        <v>44973</v>
      </c>
      <c r="AD134" s="259" t="s">
        <v>199</v>
      </c>
      <c r="AE134" s="98"/>
      <c r="AF134" s="114" t="s">
        <v>390</v>
      </c>
      <c r="AG134" s="114" t="s">
        <v>218</v>
      </c>
    </row>
    <row r="135" spans="1:33">
      <c r="A135" s="103">
        <f>A134+1</f>
        <v>2</v>
      </c>
      <c r="B135" s="103">
        <v>2</v>
      </c>
      <c r="C135" s="115">
        <v>44958</v>
      </c>
      <c r="D135" s="115">
        <v>44958</v>
      </c>
      <c r="E135" s="102" t="s">
        <v>214</v>
      </c>
      <c r="F135" s="109" t="s">
        <v>29</v>
      </c>
      <c r="G135" s="114" t="s">
        <v>215</v>
      </c>
      <c r="H135" s="109" t="s">
        <v>2556</v>
      </c>
      <c r="I135" s="159" t="s">
        <v>2557</v>
      </c>
      <c r="J135" s="114" t="s">
        <v>2560</v>
      </c>
      <c r="K135" s="114" t="s">
        <v>206</v>
      </c>
      <c r="L135" s="102" t="s">
        <v>2555</v>
      </c>
      <c r="M135" s="102" t="s">
        <v>219</v>
      </c>
      <c r="N135" s="103">
        <v>50</v>
      </c>
      <c r="O135" s="102" t="s">
        <v>220</v>
      </c>
      <c r="P135" s="102" t="s">
        <v>1789</v>
      </c>
      <c r="Q135" s="101">
        <v>1200000</v>
      </c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>
        <v>0</v>
      </c>
      <c r="AB135" s="98" t="s">
        <v>2559</v>
      </c>
      <c r="AC135" s="168">
        <v>44973</v>
      </c>
      <c r="AD135" s="259" t="s">
        <v>199</v>
      </c>
      <c r="AE135" s="98"/>
      <c r="AF135" s="114" t="s">
        <v>390</v>
      </c>
      <c r="AG135" s="114" t="s">
        <v>218</v>
      </c>
    </row>
    <row r="136" spans="1:33">
      <c r="A136" s="103"/>
      <c r="B136" s="103"/>
      <c r="C136" s="99" t="s">
        <v>30</v>
      </c>
      <c r="D136" s="102"/>
      <c r="E136" s="102"/>
      <c r="F136" s="102"/>
      <c r="G136" s="102"/>
      <c r="H136" s="109"/>
      <c r="I136" s="102"/>
      <c r="J136" s="102"/>
      <c r="K136" s="102"/>
      <c r="L136" s="102"/>
      <c r="M136" s="102"/>
      <c r="N136" s="103"/>
      <c r="O136" s="102"/>
      <c r="P136" s="102"/>
      <c r="Q136" s="107">
        <f>SUM(Q134:Q135)</f>
        <v>2400000</v>
      </c>
      <c r="R136" s="102"/>
      <c r="S136" s="102"/>
      <c r="T136" s="102"/>
      <c r="U136" s="102"/>
      <c r="V136" s="102"/>
      <c r="W136" s="102"/>
      <c r="X136" s="102"/>
      <c r="Y136" s="102"/>
      <c r="Z136" s="102"/>
      <c r="AA136" s="107">
        <f>SUM(AA134:AA135)</f>
        <v>700000</v>
      </c>
      <c r="AB136" s="102"/>
      <c r="AC136" s="103"/>
      <c r="AD136" s="103"/>
      <c r="AE136" s="102"/>
      <c r="AF136" s="102"/>
      <c r="AG136" s="102"/>
    </row>
    <row r="137" spans="1:33">
      <c r="A137" s="103">
        <f>A135+1</f>
        <v>3</v>
      </c>
      <c r="B137" s="103">
        <v>1</v>
      </c>
      <c r="C137" s="115">
        <v>44959</v>
      </c>
      <c r="D137" s="115">
        <v>44959</v>
      </c>
      <c r="E137" s="102" t="s">
        <v>214</v>
      </c>
      <c r="F137" s="109" t="s">
        <v>31</v>
      </c>
      <c r="G137" s="114" t="s">
        <v>212</v>
      </c>
      <c r="H137" s="140" t="s">
        <v>2596</v>
      </c>
      <c r="I137" s="158" t="s">
        <v>2595</v>
      </c>
      <c r="J137" s="114" t="s">
        <v>1244</v>
      </c>
      <c r="K137" s="114" t="s">
        <v>217</v>
      </c>
      <c r="L137" s="191" t="s">
        <v>222</v>
      </c>
      <c r="M137" s="191" t="s">
        <v>2599</v>
      </c>
      <c r="N137" s="196">
        <v>185</v>
      </c>
      <c r="O137" s="191" t="s">
        <v>220</v>
      </c>
      <c r="P137" s="191" t="s">
        <v>1178</v>
      </c>
      <c r="Q137" s="101">
        <v>900000</v>
      </c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>
        <v>1000000</v>
      </c>
      <c r="AB137" s="98" t="s">
        <v>2600</v>
      </c>
      <c r="AC137" s="168">
        <v>44973</v>
      </c>
      <c r="AD137" s="259" t="s">
        <v>199</v>
      </c>
      <c r="AE137" s="98"/>
      <c r="AF137" s="114" t="s">
        <v>390</v>
      </c>
      <c r="AG137" s="114" t="s">
        <v>226</v>
      </c>
    </row>
    <row r="138" spans="1:33">
      <c r="A138" s="103">
        <f>A137+1</f>
        <v>4</v>
      </c>
      <c r="B138" s="103">
        <v>2</v>
      </c>
      <c r="C138" s="115">
        <v>44959</v>
      </c>
      <c r="D138" s="115">
        <v>44959</v>
      </c>
      <c r="E138" s="102" t="s">
        <v>214</v>
      </c>
      <c r="F138" s="109" t="s">
        <v>29</v>
      </c>
      <c r="G138" s="114" t="s">
        <v>212</v>
      </c>
      <c r="H138" s="140" t="s">
        <v>2598</v>
      </c>
      <c r="I138" s="158" t="s">
        <v>2597</v>
      </c>
      <c r="J138" s="114" t="s">
        <v>1244</v>
      </c>
      <c r="K138" s="114" t="s">
        <v>217</v>
      </c>
      <c r="L138" s="191" t="s">
        <v>2599</v>
      </c>
      <c r="M138" s="191" t="s">
        <v>222</v>
      </c>
      <c r="N138" s="196">
        <v>185</v>
      </c>
      <c r="O138" s="191" t="s">
        <v>220</v>
      </c>
      <c r="P138" s="191" t="s">
        <v>1178</v>
      </c>
      <c r="Q138" s="101">
        <v>900000</v>
      </c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>
        <v>0</v>
      </c>
      <c r="AB138" s="98" t="s">
        <v>2600</v>
      </c>
      <c r="AC138" s="168">
        <v>44973</v>
      </c>
      <c r="AD138" s="259" t="s">
        <v>199</v>
      </c>
      <c r="AE138" s="98"/>
      <c r="AF138" s="114" t="s">
        <v>390</v>
      </c>
      <c r="AG138" s="114" t="s">
        <v>226</v>
      </c>
    </row>
    <row r="139" spans="1:33">
      <c r="A139" s="103"/>
      <c r="B139" s="103"/>
      <c r="C139" s="99" t="s">
        <v>30</v>
      </c>
      <c r="D139" s="102"/>
      <c r="E139" s="102"/>
      <c r="F139" s="102"/>
      <c r="G139" s="102"/>
      <c r="H139" s="109"/>
      <c r="I139" s="102"/>
      <c r="J139" s="102"/>
      <c r="K139" s="102"/>
      <c r="L139" s="102"/>
      <c r="M139" s="102"/>
      <c r="N139" s="103"/>
      <c r="O139" s="102"/>
      <c r="P139" s="102"/>
      <c r="Q139" s="107">
        <f>SUM(Q137:Q138)</f>
        <v>1800000</v>
      </c>
      <c r="R139" s="102"/>
      <c r="S139" s="102"/>
      <c r="T139" s="102"/>
      <c r="U139" s="102"/>
      <c r="V139" s="102"/>
      <c r="W139" s="102"/>
      <c r="X139" s="102"/>
      <c r="Y139" s="102"/>
      <c r="Z139" s="102"/>
      <c r="AA139" s="107">
        <f>SUM(AA137:AA138)</f>
        <v>1000000</v>
      </c>
      <c r="AB139" s="102"/>
      <c r="AC139" s="103"/>
      <c r="AD139" s="103"/>
      <c r="AE139" s="102"/>
      <c r="AF139" s="102"/>
      <c r="AG139" s="102"/>
    </row>
    <row r="140" spans="1:33">
      <c r="A140" s="103">
        <f>A138+1</f>
        <v>5</v>
      </c>
      <c r="B140" s="103">
        <v>1</v>
      </c>
      <c r="C140" s="115">
        <v>44960</v>
      </c>
      <c r="D140" s="115">
        <v>44961</v>
      </c>
      <c r="E140" s="102" t="s">
        <v>214</v>
      </c>
      <c r="F140" s="102" t="s">
        <v>29</v>
      </c>
      <c r="G140" s="102" t="s">
        <v>215</v>
      </c>
      <c r="H140" s="140" t="s">
        <v>2574</v>
      </c>
      <c r="I140" s="158" t="s">
        <v>2573</v>
      </c>
      <c r="J140" s="102" t="s">
        <v>2575</v>
      </c>
      <c r="K140" s="102" t="s">
        <v>223</v>
      </c>
      <c r="L140" s="102" t="s">
        <v>1637</v>
      </c>
      <c r="M140" s="102" t="s">
        <v>219</v>
      </c>
      <c r="N140" s="103">
        <v>382</v>
      </c>
      <c r="O140" s="102" t="s">
        <v>220</v>
      </c>
      <c r="P140" s="114" t="s">
        <v>2601</v>
      </c>
      <c r="Q140" s="141">
        <v>2800000</v>
      </c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>
        <v>1000000</v>
      </c>
      <c r="AB140" s="98" t="s">
        <v>2641</v>
      </c>
      <c r="AC140" s="168">
        <v>44973</v>
      </c>
      <c r="AD140" s="259" t="s">
        <v>199</v>
      </c>
      <c r="AE140" s="98"/>
      <c r="AF140" s="114" t="s">
        <v>390</v>
      </c>
      <c r="AG140" s="102" t="s">
        <v>226</v>
      </c>
    </row>
    <row r="141" spans="1:33">
      <c r="A141" s="103"/>
      <c r="B141" s="103"/>
      <c r="C141" s="99" t="s">
        <v>30</v>
      </c>
      <c r="D141" s="102"/>
      <c r="E141" s="102"/>
      <c r="F141" s="102"/>
      <c r="G141" s="102"/>
      <c r="H141" s="109"/>
      <c r="I141" s="102"/>
      <c r="J141" s="102"/>
      <c r="K141" s="102"/>
      <c r="L141" s="102"/>
      <c r="M141" s="102"/>
      <c r="N141" s="103"/>
      <c r="O141" s="102"/>
      <c r="P141" s="102"/>
      <c r="Q141" s="107">
        <f>SUM(Q140:Q140)</f>
        <v>2800000</v>
      </c>
      <c r="R141" s="102"/>
      <c r="S141" s="102"/>
      <c r="T141" s="102"/>
      <c r="U141" s="102"/>
      <c r="V141" s="102"/>
      <c r="W141" s="102"/>
      <c r="X141" s="102"/>
      <c r="Y141" s="102"/>
      <c r="Z141" s="102"/>
      <c r="AA141" s="107">
        <f>SUM(AA140:AA140)</f>
        <v>1000000</v>
      </c>
      <c r="AB141" s="102"/>
      <c r="AC141" s="103"/>
      <c r="AD141" s="103"/>
      <c r="AE141" s="102"/>
      <c r="AF141" s="102"/>
      <c r="AG141" s="102"/>
    </row>
    <row r="142" spans="1:33">
      <c r="A142" s="103">
        <f>A140+1</f>
        <v>6</v>
      </c>
      <c r="B142" s="103">
        <v>1</v>
      </c>
      <c r="C142" s="115">
        <v>44963</v>
      </c>
      <c r="D142" s="115">
        <v>44963</v>
      </c>
      <c r="E142" s="109" t="s">
        <v>214</v>
      </c>
      <c r="F142" s="109" t="s">
        <v>31</v>
      </c>
      <c r="G142" s="140" t="s">
        <v>215</v>
      </c>
      <c r="H142" s="140" t="s">
        <v>1801</v>
      </c>
      <c r="I142" s="158" t="s">
        <v>1800</v>
      </c>
      <c r="J142" s="140" t="s">
        <v>1802</v>
      </c>
      <c r="K142" s="140" t="s">
        <v>213</v>
      </c>
      <c r="L142" s="102" t="s">
        <v>219</v>
      </c>
      <c r="M142" s="102" t="s">
        <v>247</v>
      </c>
      <c r="N142" s="103">
        <v>200</v>
      </c>
      <c r="O142" s="102" t="s">
        <v>220</v>
      </c>
      <c r="P142" s="114" t="s">
        <v>2685</v>
      </c>
      <c r="Q142" s="101">
        <v>1300000</v>
      </c>
      <c r="R142" s="102"/>
      <c r="S142" s="102"/>
      <c r="T142" s="102"/>
      <c r="U142" s="102"/>
      <c r="V142" s="102"/>
      <c r="W142" s="102"/>
      <c r="X142" s="102"/>
      <c r="Y142" s="102"/>
      <c r="Z142" s="102"/>
      <c r="AA142" s="101">
        <v>850000</v>
      </c>
      <c r="AB142" s="98" t="s">
        <v>2686</v>
      </c>
      <c r="AC142" s="168">
        <v>44973</v>
      </c>
      <c r="AD142" s="259" t="s">
        <v>199</v>
      </c>
      <c r="AE142" s="98"/>
      <c r="AF142" s="114" t="s">
        <v>390</v>
      </c>
      <c r="AG142" s="102" t="s">
        <v>226</v>
      </c>
    </row>
    <row r="143" spans="1:33">
      <c r="A143" s="103">
        <f>A142+1</f>
        <v>7</v>
      </c>
      <c r="B143" s="103">
        <v>2</v>
      </c>
      <c r="C143" s="115">
        <v>44963</v>
      </c>
      <c r="D143" s="115">
        <v>44963</v>
      </c>
      <c r="E143" s="109" t="s">
        <v>214</v>
      </c>
      <c r="F143" s="109" t="s">
        <v>29</v>
      </c>
      <c r="G143" s="140" t="s">
        <v>215</v>
      </c>
      <c r="H143" s="140" t="s">
        <v>1636</v>
      </c>
      <c r="I143" s="158" t="s">
        <v>1635</v>
      </c>
      <c r="J143" s="140" t="s">
        <v>1802</v>
      </c>
      <c r="K143" s="140" t="s">
        <v>213</v>
      </c>
      <c r="L143" s="102" t="s">
        <v>247</v>
      </c>
      <c r="M143" s="102" t="s">
        <v>219</v>
      </c>
      <c r="N143" s="103">
        <v>200</v>
      </c>
      <c r="O143" s="102" t="s">
        <v>220</v>
      </c>
      <c r="P143" s="114" t="s">
        <v>2685</v>
      </c>
      <c r="Q143" s="101">
        <v>1300000</v>
      </c>
      <c r="R143" s="102"/>
      <c r="S143" s="102"/>
      <c r="T143" s="102"/>
      <c r="U143" s="102"/>
      <c r="V143" s="102"/>
      <c r="W143" s="102"/>
      <c r="X143" s="102"/>
      <c r="Y143" s="102"/>
      <c r="Z143" s="102"/>
      <c r="AA143" s="101">
        <v>0</v>
      </c>
      <c r="AB143" s="98" t="s">
        <v>2686</v>
      </c>
      <c r="AC143" s="168">
        <v>44973</v>
      </c>
      <c r="AD143" s="259" t="s">
        <v>199</v>
      </c>
      <c r="AE143" s="98"/>
      <c r="AF143" s="114" t="s">
        <v>390</v>
      </c>
      <c r="AG143" s="102" t="s">
        <v>226</v>
      </c>
    </row>
    <row r="144" spans="1:33">
      <c r="A144" s="103"/>
      <c r="B144" s="103"/>
      <c r="C144" s="99" t="s">
        <v>30</v>
      </c>
      <c r="D144" s="102"/>
      <c r="E144" s="102"/>
      <c r="F144" s="102"/>
      <c r="H144" s="112"/>
      <c r="J144" s="102"/>
      <c r="K144" s="102"/>
      <c r="L144" s="102"/>
      <c r="M144" s="102"/>
      <c r="N144" s="103"/>
      <c r="O144" s="102"/>
      <c r="P144" s="102"/>
      <c r="Q144" s="107">
        <f>SUM(Q142:Q143)</f>
        <v>2600000</v>
      </c>
      <c r="R144" s="102"/>
      <c r="S144" s="102"/>
      <c r="T144" s="102"/>
      <c r="U144" s="102"/>
      <c r="V144" s="102"/>
      <c r="W144" s="102"/>
      <c r="X144" s="102"/>
      <c r="Y144" s="102"/>
      <c r="Z144" s="102"/>
      <c r="AA144" s="107">
        <f>SUM(AA142:AA143)</f>
        <v>850000</v>
      </c>
      <c r="AB144" s="102"/>
      <c r="AC144" s="103"/>
      <c r="AD144" s="103"/>
      <c r="AE144" s="102"/>
      <c r="AF144" s="102"/>
      <c r="AG144" s="102"/>
    </row>
    <row r="145" spans="1:33">
      <c r="A145" s="103">
        <f>A143+1</f>
        <v>8</v>
      </c>
      <c r="B145" s="103">
        <v>1</v>
      </c>
      <c r="C145" s="115">
        <v>44963</v>
      </c>
      <c r="D145" s="115">
        <v>44963</v>
      </c>
      <c r="E145" s="109" t="s">
        <v>214</v>
      </c>
      <c r="F145" s="109" t="s">
        <v>31</v>
      </c>
      <c r="G145" s="140" t="s">
        <v>1882</v>
      </c>
      <c r="H145" s="140" t="s">
        <v>1881</v>
      </c>
      <c r="I145" s="158" t="s">
        <v>1880</v>
      </c>
      <c r="J145" s="140" t="s">
        <v>1883</v>
      </c>
      <c r="K145" s="140" t="s">
        <v>976</v>
      </c>
      <c r="L145" s="104" t="s">
        <v>219</v>
      </c>
      <c r="M145" s="104" t="s">
        <v>1884</v>
      </c>
      <c r="N145" s="144">
        <v>350</v>
      </c>
      <c r="O145" s="109" t="s">
        <v>220</v>
      </c>
      <c r="P145" s="140" t="s">
        <v>1885</v>
      </c>
      <c r="Q145" s="122">
        <v>1900000</v>
      </c>
      <c r="R145" s="109"/>
      <c r="S145" s="109"/>
      <c r="T145" s="109"/>
      <c r="U145" s="109"/>
      <c r="V145" s="109"/>
      <c r="W145" s="109"/>
      <c r="X145" s="109"/>
      <c r="Y145" s="109"/>
      <c r="Z145" s="109"/>
      <c r="AA145" s="101">
        <v>1300000</v>
      </c>
      <c r="AB145" s="98" t="s">
        <v>2699</v>
      </c>
      <c r="AC145" s="168">
        <v>44973</v>
      </c>
      <c r="AD145" s="259" t="s">
        <v>199</v>
      </c>
      <c r="AE145" s="98"/>
      <c r="AF145" s="114" t="s">
        <v>390</v>
      </c>
      <c r="AG145" s="114" t="s">
        <v>226</v>
      </c>
    </row>
    <row r="146" spans="1:33">
      <c r="A146" s="103">
        <f>A145+1</f>
        <v>9</v>
      </c>
      <c r="B146" s="103">
        <v>2</v>
      </c>
      <c r="C146" s="115">
        <v>44963</v>
      </c>
      <c r="D146" s="115">
        <v>44963</v>
      </c>
      <c r="E146" s="109" t="s">
        <v>214</v>
      </c>
      <c r="F146" s="109" t="s">
        <v>29</v>
      </c>
      <c r="G146" s="140" t="s">
        <v>212</v>
      </c>
      <c r="H146" s="140" t="s">
        <v>1806</v>
      </c>
      <c r="I146" s="158" t="s">
        <v>1805</v>
      </c>
      <c r="J146" s="140" t="s">
        <v>1883</v>
      </c>
      <c r="K146" s="140" t="s">
        <v>976</v>
      </c>
      <c r="L146" s="104" t="s">
        <v>1884</v>
      </c>
      <c r="M146" s="104" t="s">
        <v>219</v>
      </c>
      <c r="N146" s="144">
        <v>350</v>
      </c>
      <c r="O146" s="109" t="s">
        <v>220</v>
      </c>
      <c r="P146" s="140" t="s">
        <v>1885</v>
      </c>
      <c r="Q146" s="122">
        <v>2100000</v>
      </c>
      <c r="R146" s="109"/>
      <c r="S146" s="109"/>
      <c r="T146" s="109"/>
      <c r="U146" s="109"/>
      <c r="V146" s="109"/>
      <c r="W146" s="109"/>
      <c r="X146" s="109"/>
      <c r="Y146" s="109"/>
      <c r="Z146" s="109"/>
      <c r="AA146" s="163">
        <v>0</v>
      </c>
      <c r="AB146" s="98" t="s">
        <v>2699</v>
      </c>
      <c r="AC146" s="168">
        <v>44973</v>
      </c>
      <c r="AD146" s="259" t="s">
        <v>199</v>
      </c>
      <c r="AE146" s="98"/>
      <c r="AF146" s="114" t="s">
        <v>390</v>
      </c>
      <c r="AG146" s="114" t="s">
        <v>226</v>
      </c>
    </row>
    <row r="147" spans="1:33">
      <c r="A147" s="103"/>
      <c r="B147" s="103"/>
      <c r="C147" s="99" t="s">
        <v>30</v>
      </c>
      <c r="D147" s="102"/>
      <c r="E147" s="102"/>
      <c r="F147" s="102"/>
      <c r="G147" s="102"/>
      <c r="H147" s="109"/>
      <c r="I147" s="102"/>
      <c r="J147" s="102"/>
      <c r="K147" s="102"/>
      <c r="L147" s="102"/>
      <c r="M147" s="102"/>
      <c r="N147" s="103"/>
      <c r="O147" s="102"/>
      <c r="P147" s="102"/>
      <c r="Q147" s="117">
        <f>SUM(Q145:Q146)</f>
        <v>4000000</v>
      </c>
      <c r="R147" s="102"/>
      <c r="S147" s="102"/>
      <c r="T147" s="102"/>
      <c r="U147" s="102"/>
      <c r="V147" s="102"/>
      <c r="W147" s="102"/>
      <c r="X147" s="102"/>
      <c r="Y147" s="102"/>
      <c r="Z147" s="102"/>
      <c r="AA147" s="117">
        <f>SUM(AA145:AA146)</f>
        <v>1300000</v>
      </c>
      <c r="AB147" s="102"/>
      <c r="AC147" s="103"/>
      <c r="AD147" s="103"/>
      <c r="AE147" s="102"/>
      <c r="AF147" s="102"/>
      <c r="AG147" s="102"/>
    </row>
    <row r="148" spans="1:33">
      <c r="A148" s="103">
        <f>A146+1</f>
        <v>10</v>
      </c>
      <c r="B148" s="103">
        <v>1</v>
      </c>
      <c r="C148" s="115">
        <v>44964</v>
      </c>
      <c r="D148" s="115">
        <v>44964</v>
      </c>
      <c r="E148" s="109" t="s">
        <v>214</v>
      </c>
      <c r="F148" s="109" t="s">
        <v>31</v>
      </c>
      <c r="G148" s="140" t="s">
        <v>215</v>
      </c>
      <c r="H148" s="140" t="s">
        <v>1935</v>
      </c>
      <c r="I148" s="158" t="s">
        <v>1934</v>
      </c>
      <c r="J148" s="114" t="s">
        <v>1936</v>
      </c>
      <c r="K148" s="114" t="s">
        <v>217</v>
      </c>
      <c r="L148" s="104" t="s">
        <v>221</v>
      </c>
      <c r="M148" s="104" t="s">
        <v>2700</v>
      </c>
      <c r="N148" s="144">
        <v>480</v>
      </c>
      <c r="O148" s="104" t="s">
        <v>220</v>
      </c>
      <c r="P148" s="104" t="s">
        <v>1937</v>
      </c>
      <c r="Q148" s="118">
        <v>1750000</v>
      </c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>
        <v>2300000</v>
      </c>
      <c r="AB148" s="98" t="s">
        <v>2702</v>
      </c>
      <c r="AC148" s="168">
        <v>44973</v>
      </c>
      <c r="AD148" s="259" t="s">
        <v>199</v>
      </c>
      <c r="AE148" s="98"/>
      <c r="AF148" s="114" t="s">
        <v>390</v>
      </c>
      <c r="AG148" s="114" t="s">
        <v>226</v>
      </c>
    </row>
    <row r="149" spans="1:33">
      <c r="A149" s="103">
        <f>A148+1</f>
        <v>11</v>
      </c>
      <c r="B149" s="103">
        <v>2</v>
      </c>
      <c r="C149" s="115">
        <v>44964</v>
      </c>
      <c r="D149" s="115">
        <v>44964</v>
      </c>
      <c r="E149" s="109" t="s">
        <v>214</v>
      </c>
      <c r="F149" s="109" t="s">
        <v>29</v>
      </c>
      <c r="G149" s="140" t="s">
        <v>215</v>
      </c>
      <c r="H149" s="140" t="s">
        <v>837</v>
      </c>
      <c r="I149" s="158" t="s">
        <v>836</v>
      </c>
      <c r="J149" s="114" t="s">
        <v>1936</v>
      </c>
      <c r="K149" s="114" t="s">
        <v>217</v>
      </c>
      <c r="L149" s="104" t="s">
        <v>2700</v>
      </c>
      <c r="M149" s="104" t="s">
        <v>221</v>
      </c>
      <c r="N149" s="144">
        <v>480</v>
      </c>
      <c r="O149" s="104" t="s">
        <v>220</v>
      </c>
      <c r="P149" s="104" t="s">
        <v>1937</v>
      </c>
      <c r="Q149" s="118">
        <v>1750000</v>
      </c>
      <c r="R149" s="141"/>
      <c r="S149" s="141"/>
      <c r="T149" s="141"/>
      <c r="U149" s="141"/>
      <c r="V149" s="141"/>
      <c r="W149" s="141"/>
      <c r="X149" s="141"/>
      <c r="Y149" s="141"/>
      <c r="Z149" s="141"/>
      <c r="AA149" s="141">
        <v>0</v>
      </c>
      <c r="AB149" s="98" t="s">
        <v>2702</v>
      </c>
      <c r="AC149" s="168">
        <v>44973</v>
      </c>
      <c r="AD149" s="259" t="s">
        <v>199</v>
      </c>
      <c r="AE149" s="98"/>
      <c r="AF149" s="114" t="s">
        <v>390</v>
      </c>
      <c r="AG149" s="114" t="s">
        <v>226</v>
      </c>
    </row>
    <row r="150" spans="1:33">
      <c r="A150" s="103"/>
      <c r="B150" s="103"/>
      <c r="C150" s="99" t="s">
        <v>30</v>
      </c>
      <c r="D150" s="102"/>
      <c r="E150" s="102"/>
      <c r="F150" s="102"/>
      <c r="G150" s="102"/>
      <c r="H150" s="109"/>
      <c r="I150" s="102"/>
      <c r="J150" s="102"/>
      <c r="K150" s="102"/>
      <c r="L150" s="102"/>
      <c r="M150" s="102"/>
      <c r="N150" s="103"/>
      <c r="O150" s="102"/>
      <c r="P150" s="102"/>
      <c r="Q150" s="117">
        <f>SUM(Q148:Q149)</f>
        <v>3500000</v>
      </c>
      <c r="R150" s="102"/>
      <c r="S150" s="102"/>
      <c r="T150" s="102"/>
      <c r="U150" s="102"/>
      <c r="V150" s="102"/>
      <c r="W150" s="102"/>
      <c r="X150" s="102"/>
      <c r="Y150" s="102"/>
      <c r="Z150" s="102"/>
      <c r="AA150" s="117">
        <f>SUM(AA148:AA149)</f>
        <v>2300000</v>
      </c>
      <c r="AB150" s="102"/>
      <c r="AC150" s="103"/>
      <c r="AD150" s="103"/>
      <c r="AE150" s="102"/>
      <c r="AF150" s="102"/>
      <c r="AG150" s="102"/>
    </row>
    <row r="151" spans="1:33">
      <c r="A151" s="103">
        <f>A149+1</f>
        <v>12</v>
      </c>
      <c r="B151" s="103">
        <v>1</v>
      </c>
      <c r="C151" s="115">
        <v>44964</v>
      </c>
      <c r="D151" s="115">
        <v>44964</v>
      </c>
      <c r="E151" s="109" t="s">
        <v>214</v>
      </c>
      <c r="F151" s="109" t="s">
        <v>31</v>
      </c>
      <c r="G151" s="140" t="s">
        <v>215</v>
      </c>
      <c r="H151" s="140" t="s">
        <v>1636</v>
      </c>
      <c r="I151" s="158" t="s">
        <v>1635</v>
      </c>
      <c r="J151" s="114" t="s">
        <v>2709</v>
      </c>
      <c r="K151" s="114" t="s">
        <v>217</v>
      </c>
      <c r="L151" s="104" t="s">
        <v>219</v>
      </c>
      <c r="M151" s="104" t="s">
        <v>219</v>
      </c>
      <c r="N151" s="144">
        <v>75</v>
      </c>
      <c r="O151" s="104" t="s">
        <v>220</v>
      </c>
      <c r="P151" s="114" t="s">
        <v>847</v>
      </c>
      <c r="Q151" s="141">
        <v>360000</v>
      </c>
      <c r="R151" s="140"/>
      <c r="S151" s="140"/>
      <c r="T151" s="140"/>
      <c r="U151" s="140"/>
      <c r="V151" s="140"/>
      <c r="W151" s="140"/>
      <c r="X151" s="140"/>
      <c r="Y151" s="140"/>
      <c r="Z151" s="140"/>
      <c r="AA151" s="108">
        <v>225000</v>
      </c>
      <c r="AB151" s="98" t="s">
        <v>2712</v>
      </c>
      <c r="AC151" s="168">
        <v>44973</v>
      </c>
      <c r="AD151" s="259" t="s">
        <v>199</v>
      </c>
      <c r="AE151" s="98"/>
      <c r="AF151" s="114" t="s">
        <v>390</v>
      </c>
      <c r="AG151" s="114" t="s">
        <v>218</v>
      </c>
    </row>
    <row r="152" spans="1:33">
      <c r="A152" s="103">
        <f>A151+1</f>
        <v>13</v>
      </c>
      <c r="B152" s="103">
        <v>2</v>
      </c>
      <c r="C152" s="115">
        <v>44964</v>
      </c>
      <c r="D152" s="115">
        <v>44964</v>
      </c>
      <c r="E152" s="109" t="s">
        <v>214</v>
      </c>
      <c r="F152" s="109" t="s">
        <v>29</v>
      </c>
      <c r="G152" s="140" t="s">
        <v>215</v>
      </c>
      <c r="H152" s="140" t="s">
        <v>2711</v>
      </c>
      <c r="I152" s="158" t="s">
        <v>2710</v>
      </c>
      <c r="J152" s="114" t="s">
        <v>2709</v>
      </c>
      <c r="K152" s="114" t="s">
        <v>217</v>
      </c>
      <c r="L152" s="104" t="s">
        <v>219</v>
      </c>
      <c r="M152" s="104" t="s">
        <v>219</v>
      </c>
      <c r="N152" s="144">
        <v>75</v>
      </c>
      <c r="O152" s="104" t="s">
        <v>220</v>
      </c>
      <c r="P152" s="114" t="s">
        <v>847</v>
      </c>
      <c r="Q152" s="141">
        <v>360000</v>
      </c>
      <c r="R152" s="140"/>
      <c r="S152" s="140"/>
      <c r="T152" s="140"/>
      <c r="U152" s="140"/>
      <c r="V152" s="140"/>
      <c r="W152" s="140"/>
      <c r="X152" s="140"/>
      <c r="Y152" s="140"/>
      <c r="Z152" s="140"/>
      <c r="AA152" s="156">
        <v>0</v>
      </c>
      <c r="AB152" s="98" t="s">
        <v>2712</v>
      </c>
      <c r="AC152" s="168">
        <v>44973</v>
      </c>
      <c r="AD152" s="259" t="s">
        <v>199</v>
      </c>
      <c r="AE152" s="98"/>
      <c r="AF152" s="114" t="s">
        <v>390</v>
      </c>
      <c r="AG152" s="114" t="s">
        <v>218</v>
      </c>
    </row>
    <row r="153" spans="1:33">
      <c r="A153" s="103"/>
      <c r="B153" s="103"/>
      <c r="C153" s="99" t="s">
        <v>30</v>
      </c>
      <c r="D153" s="102"/>
      <c r="E153" s="102"/>
      <c r="F153" s="102"/>
      <c r="G153" s="102"/>
      <c r="H153" s="109"/>
      <c r="I153" s="102"/>
      <c r="J153" s="102"/>
      <c r="K153" s="102"/>
      <c r="L153" s="102"/>
      <c r="M153" s="102"/>
      <c r="N153" s="103"/>
      <c r="O153" s="102"/>
      <c r="P153" s="102"/>
      <c r="Q153" s="107">
        <f>SUM(Q151:Q152)</f>
        <v>720000</v>
      </c>
      <c r="R153" s="102"/>
      <c r="S153" s="102"/>
      <c r="T153" s="102"/>
      <c r="U153" s="102"/>
      <c r="V153" s="102"/>
      <c r="W153" s="102"/>
      <c r="X153" s="102"/>
      <c r="Y153" s="102"/>
      <c r="Z153" s="102"/>
      <c r="AA153" s="107">
        <f>SUM(AA151:AA152)</f>
        <v>225000</v>
      </c>
      <c r="AB153" s="102"/>
      <c r="AC153" s="103"/>
      <c r="AD153" s="103"/>
      <c r="AE153" s="102"/>
      <c r="AF153" s="102"/>
      <c r="AG153" s="102"/>
    </row>
    <row r="154" spans="1:33">
      <c r="A154" s="103">
        <f>A152+1</f>
        <v>14</v>
      </c>
      <c r="B154" s="103">
        <v>1</v>
      </c>
      <c r="C154" s="115">
        <v>44965</v>
      </c>
      <c r="D154" s="115">
        <v>44965</v>
      </c>
      <c r="E154" s="109" t="s">
        <v>214</v>
      </c>
      <c r="F154" s="109" t="s">
        <v>31</v>
      </c>
      <c r="G154" s="140" t="s">
        <v>212</v>
      </c>
      <c r="H154" s="140" t="s">
        <v>2173</v>
      </c>
      <c r="I154" s="158" t="s">
        <v>2172</v>
      </c>
      <c r="J154" s="114" t="s">
        <v>2171</v>
      </c>
      <c r="K154" s="114" t="s">
        <v>210</v>
      </c>
      <c r="L154" s="102" t="s">
        <v>219</v>
      </c>
      <c r="M154" s="102" t="s">
        <v>247</v>
      </c>
      <c r="N154" s="103">
        <v>200</v>
      </c>
      <c r="O154" s="102" t="s">
        <v>220</v>
      </c>
      <c r="P154" s="114" t="s">
        <v>1526</v>
      </c>
      <c r="Q154" s="101">
        <v>1450000</v>
      </c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>
        <v>850000</v>
      </c>
      <c r="AB154" s="98" t="s">
        <v>2757</v>
      </c>
      <c r="AC154" s="168">
        <v>44973</v>
      </c>
      <c r="AD154" s="259" t="s">
        <v>199</v>
      </c>
      <c r="AE154" s="98"/>
      <c r="AF154" s="114" t="s">
        <v>390</v>
      </c>
      <c r="AG154" s="114" t="s">
        <v>226</v>
      </c>
    </row>
    <row r="155" spans="1:33">
      <c r="A155" s="103">
        <f>A154+1</f>
        <v>15</v>
      </c>
      <c r="B155" s="103">
        <v>2</v>
      </c>
      <c r="C155" s="115">
        <v>44965</v>
      </c>
      <c r="D155" s="115">
        <v>44965</v>
      </c>
      <c r="E155" s="109" t="s">
        <v>214</v>
      </c>
      <c r="F155" s="109" t="s">
        <v>29</v>
      </c>
      <c r="G155" s="140" t="s">
        <v>212</v>
      </c>
      <c r="H155" s="140" t="s">
        <v>1619</v>
      </c>
      <c r="I155" s="158" t="s">
        <v>1620</v>
      </c>
      <c r="J155" s="114" t="s">
        <v>2171</v>
      </c>
      <c r="K155" s="114" t="s">
        <v>210</v>
      </c>
      <c r="L155" s="102" t="s">
        <v>247</v>
      </c>
      <c r="M155" s="102" t="s">
        <v>219</v>
      </c>
      <c r="N155" s="103">
        <v>200</v>
      </c>
      <c r="O155" s="102" t="s">
        <v>220</v>
      </c>
      <c r="P155" s="114" t="s">
        <v>1526</v>
      </c>
      <c r="Q155" s="101">
        <v>1450000</v>
      </c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>
        <v>0</v>
      </c>
      <c r="AB155" s="98" t="s">
        <v>2757</v>
      </c>
      <c r="AC155" s="168">
        <v>44973</v>
      </c>
      <c r="AD155" s="259" t="s">
        <v>199</v>
      </c>
      <c r="AE155" s="98"/>
      <c r="AF155" s="114" t="s">
        <v>390</v>
      </c>
      <c r="AG155" s="114" t="s">
        <v>226</v>
      </c>
    </row>
    <row r="156" spans="1:33">
      <c r="A156" s="103">
        <f t="shared" ref="A156:A157" si="12">A155+1</f>
        <v>16</v>
      </c>
      <c r="B156" s="103">
        <v>3</v>
      </c>
      <c r="C156" s="115">
        <v>44965</v>
      </c>
      <c r="D156" s="115">
        <v>44965</v>
      </c>
      <c r="E156" s="102" t="s">
        <v>214</v>
      </c>
      <c r="F156" s="109" t="s">
        <v>31</v>
      </c>
      <c r="G156" s="114" t="s">
        <v>215</v>
      </c>
      <c r="H156" s="109" t="s">
        <v>2556</v>
      </c>
      <c r="I156" s="159" t="s">
        <v>2557</v>
      </c>
      <c r="J156" s="114" t="s">
        <v>2560</v>
      </c>
      <c r="K156" s="114" t="s">
        <v>206</v>
      </c>
      <c r="L156" s="102" t="s">
        <v>219</v>
      </c>
      <c r="M156" s="102" t="s">
        <v>2555</v>
      </c>
      <c r="N156" s="103">
        <v>50</v>
      </c>
      <c r="O156" s="102" t="s">
        <v>220</v>
      </c>
      <c r="P156" s="102" t="s">
        <v>1789</v>
      </c>
      <c r="Q156" s="101">
        <v>1200000</v>
      </c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>
        <v>700000</v>
      </c>
      <c r="AB156" s="98" t="s">
        <v>2757</v>
      </c>
      <c r="AC156" s="168">
        <v>44973</v>
      </c>
      <c r="AD156" s="259" t="s">
        <v>199</v>
      </c>
      <c r="AE156" s="98"/>
      <c r="AF156" s="114" t="s">
        <v>390</v>
      </c>
      <c r="AG156" s="114" t="s">
        <v>218</v>
      </c>
    </row>
    <row r="157" spans="1:33">
      <c r="A157" s="103">
        <f t="shared" si="12"/>
        <v>17</v>
      </c>
      <c r="B157" s="103">
        <v>4</v>
      </c>
      <c r="C157" s="115">
        <v>44965</v>
      </c>
      <c r="D157" s="115">
        <v>44965</v>
      </c>
      <c r="E157" s="102" t="s">
        <v>214</v>
      </c>
      <c r="F157" s="109" t="s">
        <v>29</v>
      </c>
      <c r="G157" s="114" t="s">
        <v>209</v>
      </c>
      <c r="H157" s="109" t="s">
        <v>924</v>
      </c>
      <c r="I157" s="159" t="s">
        <v>923</v>
      </c>
      <c r="J157" s="114" t="s">
        <v>2560</v>
      </c>
      <c r="K157" s="114" t="s">
        <v>206</v>
      </c>
      <c r="L157" s="102" t="s">
        <v>2555</v>
      </c>
      <c r="M157" s="102" t="s">
        <v>219</v>
      </c>
      <c r="N157" s="103">
        <v>50</v>
      </c>
      <c r="O157" s="102" t="s">
        <v>220</v>
      </c>
      <c r="P157" s="102" t="s">
        <v>1789</v>
      </c>
      <c r="Q157" s="101">
        <v>1200000</v>
      </c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>
        <v>0</v>
      </c>
      <c r="AB157" s="98" t="s">
        <v>2757</v>
      </c>
      <c r="AC157" s="168">
        <v>44973</v>
      </c>
      <c r="AD157" s="259" t="s">
        <v>199</v>
      </c>
      <c r="AE157" s="98"/>
      <c r="AF157" s="114" t="s">
        <v>390</v>
      </c>
      <c r="AG157" s="114" t="s">
        <v>218</v>
      </c>
    </row>
    <row r="158" spans="1:33">
      <c r="A158" s="103"/>
      <c r="B158" s="103"/>
      <c r="C158" s="99" t="s">
        <v>30</v>
      </c>
      <c r="D158" s="102"/>
      <c r="E158" s="102"/>
      <c r="F158" s="102"/>
      <c r="G158" s="102"/>
      <c r="H158" s="109"/>
      <c r="I158" s="102"/>
      <c r="J158" s="102"/>
      <c r="K158" s="102"/>
      <c r="L158" s="102"/>
      <c r="M158" s="102"/>
      <c r="N158" s="103"/>
      <c r="O158" s="102"/>
      <c r="P158" s="102"/>
      <c r="Q158" s="107">
        <f>SUM(Q154:Q157)</f>
        <v>5300000</v>
      </c>
      <c r="R158" s="102"/>
      <c r="S158" s="102"/>
      <c r="T158" s="102"/>
      <c r="U158" s="102"/>
      <c r="V158" s="102"/>
      <c r="W158" s="102"/>
      <c r="X158" s="102"/>
      <c r="Y158" s="102"/>
      <c r="Z158" s="102"/>
      <c r="AA158" s="107">
        <f>SUM(AA154:AA157)</f>
        <v>1550000</v>
      </c>
      <c r="AB158" s="102"/>
      <c r="AC158" s="103"/>
      <c r="AD158" s="103"/>
      <c r="AE158" s="102"/>
      <c r="AF158" s="102"/>
      <c r="AG158" s="102"/>
    </row>
    <row r="159" spans="1:33">
      <c r="A159" s="103">
        <f>A157+1</f>
        <v>18</v>
      </c>
      <c r="B159" s="103">
        <v>1</v>
      </c>
      <c r="C159" s="115">
        <v>44966</v>
      </c>
      <c r="D159" s="115">
        <v>44966</v>
      </c>
      <c r="E159" s="102" t="s">
        <v>214</v>
      </c>
      <c r="F159" s="109" t="s">
        <v>31</v>
      </c>
      <c r="G159" s="140" t="s">
        <v>209</v>
      </c>
      <c r="H159" s="109" t="s">
        <v>924</v>
      </c>
      <c r="I159" s="159" t="s">
        <v>923</v>
      </c>
      <c r="J159" s="140" t="s">
        <v>2789</v>
      </c>
      <c r="K159" s="114" t="s">
        <v>206</v>
      </c>
      <c r="L159" s="104" t="s">
        <v>219</v>
      </c>
      <c r="M159" s="104" t="s">
        <v>1884</v>
      </c>
      <c r="N159" s="144">
        <v>350</v>
      </c>
      <c r="O159" s="109" t="s">
        <v>220</v>
      </c>
      <c r="P159" s="109" t="s">
        <v>2301</v>
      </c>
      <c r="Q159" s="122">
        <v>1900000</v>
      </c>
      <c r="R159" s="102"/>
      <c r="S159" s="102"/>
      <c r="T159" s="102"/>
      <c r="U159" s="102"/>
      <c r="V159" s="102"/>
      <c r="W159" s="102"/>
      <c r="X159" s="102"/>
      <c r="Y159" s="102"/>
      <c r="Z159" s="102"/>
      <c r="AA159" s="101">
        <v>1300000</v>
      </c>
      <c r="AB159" s="98" t="s">
        <v>2792</v>
      </c>
      <c r="AC159" s="168">
        <v>44973</v>
      </c>
      <c r="AD159" s="259" t="s">
        <v>199</v>
      </c>
      <c r="AE159" s="98"/>
      <c r="AF159" s="114" t="s">
        <v>390</v>
      </c>
      <c r="AG159" s="114" t="s">
        <v>226</v>
      </c>
    </row>
    <row r="160" spans="1:33">
      <c r="A160" s="103">
        <f>A159+1</f>
        <v>19</v>
      </c>
      <c r="B160" s="103">
        <v>2</v>
      </c>
      <c r="C160" s="115">
        <v>44966</v>
      </c>
      <c r="D160" s="115">
        <v>44966</v>
      </c>
      <c r="E160" s="102" t="s">
        <v>214</v>
      </c>
      <c r="F160" s="109" t="s">
        <v>29</v>
      </c>
      <c r="G160" s="140" t="s">
        <v>215</v>
      </c>
      <c r="H160" s="109" t="s">
        <v>2791</v>
      </c>
      <c r="I160" s="159" t="s">
        <v>2790</v>
      </c>
      <c r="J160" s="140" t="s">
        <v>2789</v>
      </c>
      <c r="K160" s="114" t="s">
        <v>206</v>
      </c>
      <c r="L160" s="104" t="s">
        <v>1884</v>
      </c>
      <c r="M160" s="104" t="s">
        <v>219</v>
      </c>
      <c r="N160" s="144">
        <v>350</v>
      </c>
      <c r="O160" s="109" t="s">
        <v>220</v>
      </c>
      <c r="P160" s="109" t="s">
        <v>2301</v>
      </c>
      <c r="Q160" s="122">
        <v>1900000</v>
      </c>
      <c r="R160" s="102"/>
      <c r="S160" s="102"/>
      <c r="T160" s="102"/>
      <c r="U160" s="102"/>
      <c r="V160" s="102"/>
      <c r="W160" s="102"/>
      <c r="X160" s="102"/>
      <c r="Y160" s="102"/>
      <c r="Z160" s="102"/>
      <c r="AA160" s="163">
        <v>0</v>
      </c>
      <c r="AB160" s="98" t="s">
        <v>2792</v>
      </c>
      <c r="AC160" s="168">
        <v>44973</v>
      </c>
      <c r="AD160" s="259" t="s">
        <v>199</v>
      </c>
      <c r="AE160" s="98"/>
      <c r="AF160" s="114" t="s">
        <v>390</v>
      </c>
      <c r="AG160" s="114" t="s">
        <v>226</v>
      </c>
    </row>
    <row r="161" spans="1:33">
      <c r="A161" s="103">
        <f t="shared" ref="A161:A162" si="13">A160+1</f>
        <v>20</v>
      </c>
      <c r="B161" s="103">
        <v>3</v>
      </c>
      <c r="C161" s="115">
        <v>44966</v>
      </c>
      <c r="D161" s="115">
        <v>44966</v>
      </c>
      <c r="E161" s="102" t="s">
        <v>214</v>
      </c>
      <c r="F161" s="109" t="s">
        <v>31</v>
      </c>
      <c r="G161" s="114" t="s">
        <v>215</v>
      </c>
      <c r="H161" s="140" t="s">
        <v>2409</v>
      </c>
      <c r="I161" s="158" t="s">
        <v>2408</v>
      </c>
      <c r="J161" s="114" t="s">
        <v>2411</v>
      </c>
      <c r="K161" s="114" t="s">
        <v>213</v>
      </c>
      <c r="L161" s="104" t="s">
        <v>219</v>
      </c>
      <c r="M161" s="104" t="s">
        <v>219</v>
      </c>
      <c r="N161" s="144">
        <v>75</v>
      </c>
      <c r="O161" s="104" t="s">
        <v>220</v>
      </c>
      <c r="P161" s="114" t="s">
        <v>2410</v>
      </c>
      <c r="Q161" s="141">
        <v>360000</v>
      </c>
      <c r="R161" s="140"/>
      <c r="S161" s="140"/>
      <c r="T161" s="140"/>
      <c r="U161" s="140"/>
      <c r="V161" s="140"/>
      <c r="W161" s="140"/>
      <c r="X161" s="140"/>
      <c r="Y161" s="140"/>
      <c r="Z161" s="140"/>
      <c r="AA161" s="108">
        <v>225000</v>
      </c>
      <c r="AB161" s="98" t="s">
        <v>2792</v>
      </c>
      <c r="AC161" s="168">
        <v>44973</v>
      </c>
      <c r="AD161" s="259" t="s">
        <v>199</v>
      </c>
      <c r="AE161" s="98"/>
      <c r="AF161" s="114" t="s">
        <v>390</v>
      </c>
      <c r="AG161" s="114" t="s">
        <v>218</v>
      </c>
    </row>
    <row r="162" spans="1:33">
      <c r="A162" s="103">
        <f t="shared" si="13"/>
        <v>21</v>
      </c>
      <c r="B162" s="103">
        <v>4</v>
      </c>
      <c r="C162" s="115">
        <v>44966</v>
      </c>
      <c r="D162" s="115">
        <v>44966</v>
      </c>
      <c r="E162" s="102" t="s">
        <v>214</v>
      </c>
      <c r="F162" s="109" t="s">
        <v>29</v>
      </c>
      <c r="G162" s="114" t="s">
        <v>286</v>
      </c>
      <c r="H162" s="140" t="s">
        <v>1798</v>
      </c>
      <c r="I162" s="158" t="s">
        <v>1797</v>
      </c>
      <c r="J162" s="114" t="s">
        <v>2411</v>
      </c>
      <c r="K162" s="114" t="s">
        <v>213</v>
      </c>
      <c r="L162" s="104" t="s">
        <v>219</v>
      </c>
      <c r="M162" s="104" t="s">
        <v>219</v>
      </c>
      <c r="N162" s="144">
        <v>75</v>
      </c>
      <c r="O162" s="104" t="s">
        <v>220</v>
      </c>
      <c r="P162" s="114" t="s">
        <v>2410</v>
      </c>
      <c r="Q162" s="141">
        <v>360000</v>
      </c>
      <c r="R162" s="140"/>
      <c r="S162" s="140"/>
      <c r="T162" s="140"/>
      <c r="U162" s="140"/>
      <c r="V162" s="140"/>
      <c r="W162" s="140"/>
      <c r="X162" s="140"/>
      <c r="Y162" s="140"/>
      <c r="Z162" s="140"/>
      <c r="AA162" s="156">
        <v>0</v>
      </c>
      <c r="AB162" s="98" t="s">
        <v>2792</v>
      </c>
      <c r="AC162" s="168">
        <v>44973</v>
      </c>
      <c r="AD162" s="259" t="s">
        <v>199</v>
      </c>
      <c r="AE162" s="98"/>
      <c r="AF162" s="114" t="s">
        <v>390</v>
      </c>
      <c r="AG162" s="114" t="s">
        <v>218</v>
      </c>
    </row>
    <row r="163" spans="1:33">
      <c r="A163" s="103"/>
      <c r="B163" s="103"/>
      <c r="C163" s="99" t="s">
        <v>30</v>
      </c>
      <c r="D163" s="102"/>
      <c r="E163" s="102"/>
      <c r="F163" s="102"/>
      <c r="G163" s="102"/>
      <c r="H163" s="109"/>
      <c r="I163" s="102"/>
      <c r="J163" s="102"/>
      <c r="K163" s="102"/>
      <c r="L163" s="102"/>
      <c r="M163" s="102"/>
      <c r="N163" s="103"/>
      <c r="O163" s="102"/>
      <c r="P163" s="102"/>
      <c r="Q163" s="117">
        <f>SUM(Q159:Q162)</f>
        <v>4520000</v>
      </c>
      <c r="R163" s="102"/>
      <c r="S163" s="102"/>
      <c r="T163" s="102"/>
      <c r="U163" s="102"/>
      <c r="V163" s="102"/>
      <c r="W163" s="102"/>
      <c r="X163" s="102"/>
      <c r="Y163" s="102"/>
      <c r="Z163" s="102"/>
      <c r="AA163" s="117">
        <f>SUM(AA159:AA162)</f>
        <v>1525000</v>
      </c>
      <c r="AB163" s="102"/>
      <c r="AC163" s="103"/>
      <c r="AD163" s="103"/>
      <c r="AE163" s="102"/>
      <c r="AF163" s="102"/>
      <c r="AG163" s="102"/>
    </row>
    <row r="164" spans="1:33">
      <c r="A164" s="103">
        <f>A162+1</f>
        <v>22</v>
      </c>
      <c r="B164" s="103">
        <v>1</v>
      </c>
      <c r="C164" s="115">
        <v>44967</v>
      </c>
      <c r="D164" s="115">
        <v>44967</v>
      </c>
      <c r="E164" s="102" t="s">
        <v>214</v>
      </c>
      <c r="F164" s="109" t="s">
        <v>31</v>
      </c>
      <c r="G164" s="140" t="s">
        <v>212</v>
      </c>
      <c r="H164" s="109" t="s">
        <v>1230</v>
      </c>
      <c r="I164" s="159" t="s">
        <v>1229</v>
      </c>
      <c r="J164" s="140" t="s">
        <v>2841</v>
      </c>
      <c r="K164" s="140" t="s">
        <v>210</v>
      </c>
      <c r="L164" s="104" t="s">
        <v>221</v>
      </c>
      <c r="M164" s="104" t="s">
        <v>259</v>
      </c>
      <c r="N164" s="144">
        <v>319</v>
      </c>
      <c r="O164" s="104" t="s">
        <v>220</v>
      </c>
      <c r="P164" s="109" t="s">
        <v>2842</v>
      </c>
      <c r="Q164" s="141">
        <v>1750000</v>
      </c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>
        <v>1000000</v>
      </c>
      <c r="AB164" s="98" t="s">
        <v>2846</v>
      </c>
      <c r="AC164" s="168">
        <v>44973</v>
      </c>
      <c r="AD164" s="259" t="s">
        <v>199</v>
      </c>
      <c r="AE164" s="98"/>
      <c r="AF164" s="114" t="s">
        <v>390</v>
      </c>
      <c r="AG164" s="114" t="s">
        <v>226</v>
      </c>
    </row>
    <row r="165" spans="1:33">
      <c r="A165" s="103">
        <f>A164+1</f>
        <v>23</v>
      </c>
      <c r="B165" s="103">
        <v>2</v>
      </c>
      <c r="C165" s="115">
        <v>44967</v>
      </c>
      <c r="D165" s="115">
        <v>44967</v>
      </c>
      <c r="E165" s="102" t="s">
        <v>214</v>
      </c>
      <c r="F165" s="109" t="s">
        <v>31</v>
      </c>
      <c r="G165" s="140" t="s">
        <v>212</v>
      </c>
      <c r="H165" s="109" t="s">
        <v>2598</v>
      </c>
      <c r="I165" s="159" t="s">
        <v>2597</v>
      </c>
      <c r="J165" s="140" t="s">
        <v>1244</v>
      </c>
      <c r="K165" s="140" t="s">
        <v>217</v>
      </c>
      <c r="L165" s="191" t="s">
        <v>222</v>
      </c>
      <c r="M165" s="191" t="s">
        <v>2599</v>
      </c>
      <c r="N165" s="196">
        <v>185</v>
      </c>
      <c r="O165" s="191" t="s">
        <v>220</v>
      </c>
      <c r="P165" s="191" t="s">
        <v>1178</v>
      </c>
      <c r="Q165" s="101">
        <v>900000</v>
      </c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>
        <v>1000000</v>
      </c>
      <c r="AB165" s="98" t="s">
        <v>2846</v>
      </c>
      <c r="AC165" s="168">
        <v>44973</v>
      </c>
      <c r="AD165" s="259" t="s">
        <v>199</v>
      </c>
      <c r="AE165" s="98"/>
      <c r="AF165" s="114" t="s">
        <v>390</v>
      </c>
      <c r="AG165" s="114" t="s">
        <v>226</v>
      </c>
    </row>
    <row r="166" spans="1:33">
      <c r="A166" s="103">
        <f t="shared" ref="A166:A169" si="14">A165+1</f>
        <v>24</v>
      </c>
      <c r="B166" s="103">
        <v>3</v>
      </c>
      <c r="C166" s="115">
        <v>44967</v>
      </c>
      <c r="D166" s="115">
        <v>44967</v>
      </c>
      <c r="E166" s="102" t="s">
        <v>214</v>
      </c>
      <c r="F166" s="109" t="s">
        <v>29</v>
      </c>
      <c r="G166" s="140" t="s">
        <v>212</v>
      </c>
      <c r="H166" s="109" t="s">
        <v>2596</v>
      </c>
      <c r="I166" s="159" t="s">
        <v>2595</v>
      </c>
      <c r="J166" s="140" t="s">
        <v>1244</v>
      </c>
      <c r="K166" s="140" t="s">
        <v>217</v>
      </c>
      <c r="L166" s="191" t="s">
        <v>2599</v>
      </c>
      <c r="M166" s="191" t="s">
        <v>222</v>
      </c>
      <c r="N166" s="196">
        <v>185</v>
      </c>
      <c r="O166" s="191" t="s">
        <v>220</v>
      </c>
      <c r="P166" s="191" t="s">
        <v>1178</v>
      </c>
      <c r="Q166" s="101">
        <v>900000</v>
      </c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>
        <v>0</v>
      </c>
      <c r="AB166" s="98" t="s">
        <v>2846</v>
      </c>
      <c r="AC166" s="168">
        <v>44973</v>
      </c>
      <c r="AD166" s="259" t="s">
        <v>199</v>
      </c>
      <c r="AE166" s="98"/>
      <c r="AF166" s="114" t="s">
        <v>390</v>
      </c>
      <c r="AG166" s="114" t="s">
        <v>226</v>
      </c>
    </row>
    <row r="167" spans="1:33">
      <c r="A167" s="103">
        <f t="shared" si="14"/>
        <v>25</v>
      </c>
      <c r="B167" s="103">
        <v>4</v>
      </c>
      <c r="C167" s="115">
        <v>44967</v>
      </c>
      <c r="D167" s="115">
        <v>44967</v>
      </c>
      <c r="E167" s="102" t="s">
        <v>214</v>
      </c>
      <c r="F167" s="109" t="s">
        <v>31</v>
      </c>
      <c r="G167" s="114" t="s">
        <v>286</v>
      </c>
      <c r="H167" s="140" t="s">
        <v>1798</v>
      </c>
      <c r="I167" s="158" t="s">
        <v>1797</v>
      </c>
      <c r="J167" s="114" t="s">
        <v>2845</v>
      </c>
      <c r="K167" s="114" t="s">
        <v>217</v>
      </c>
      <c r="L167" s="104" t="s">
        <v>219</v>
      </c>
      <c r="M167" s="104" t="s">
        <v>219</v>
      </c>
      <c r="N167" s="144">
        <v>75</v>
      </c>
      <c r="O167" s="104" t="s">
        <v>220</v>
      </c>
      <c r="P167" s="114" t="s">
        <v>963</v>
      </c>
      <c r="Q167" s="141">
        <v>360000</v>
      </c>
      <c r="R167" s="140"/>
      <c r="S167" s="140"/>
      <c r="T167" s="140"/>
      <c r="U167" s="140"/>
      <c r="V167" s="140"/>
      <c r="W167" s="140"/>
      <c r="X167" s="140"/>
      <c r="Y167" s="140"/>
      <c r="Z167" s="140"/>
      <c r="AA167" s="108">
        <v>225000</v>
      </c>
      <c r="AB167" s="98" t="s">
        <v>2846</v>
      </c>
      <c r="AC167" s="168">
        <v>44973</v>
      </c>
      <c r="AD167" s="259" t="s">
        <v>199</v>
      </c>
      <c r="AE167" s="98"/>
      <c r="AF167" s="114" t="s">
        <v>390</v>
      </c>
      <c r="AG167" s="114" t="s">
        <v>218</v>
      </c>
    </row>
    <row r="168" spans="1:33">
      <c r="A168" s="103">
        <f t="shared" si="14"/>
        <v>26</v>
      </c>
      <c r="B168" s="103">
        <v>5</v>
      </c>
      <c r="C168" s="115">
        <v>44967</v>
      </c>
      <c r="D168" s="115">
        <v>44967</v>
      </c>
      <c r="E168" s="102" t="s">
        <v>214</v>
      </c>
      <c r="F168" s="109" t="s">
        <v>29</v>
      </c>
      <c r="G168" s="114" t="s">
        <v>215</v>
      </c>
      <c r="H168" s="140" t="s">
        <v>2844</v>
      </c>
      <c r="I168" s="158" t="s">
        <v>2843</v>
      </c>
      <c r="J168" s="114" t="s">
        <v>2845</v>
      </c>
      <c r="K168" s="114" t="s">
        <v>217</v>
      </c>
      <c r="L168" s="104" t="s">
        <v>219</v>
      </c>
      <c r="M168" s="104" t="s">
        <v>219</v>
      </c>
      <c r="N168" s="144">
        <v>75</v>
      </c>
      <c r="O168" s="104" t="s">
        <v>220</v>
      </c>
      <c r="P168" s="114" t="s">
        <v>963</v>
      </c>
      <c r="Q168" s="141">
        <v>360000</v>
      </c>
      <c r="R168" s="140"/>
      <c r="S168" s="140"/>
      <c r="T168" s="140"/>
      <c r="U168" s="140"/>
      <c r="V168" s="140"/>
      <c r="W168" s="140"/>
      <c r="X168" s="140"/>
      <c r="Y168" s="140"/>
      <c r="Z168" s="140"/>
      <c r="AA168" s="156">
        <v>0</v>
      </c>
      <c r="AB168" s="98" t="s">
        <v>2846</v>
      </c>
      <c r="AC168" s="168">
        <v>44973</v>
      </c>
      <c r="AD168" s="259" t="s">
        <v>199</v>
      </c>
      <c r="AE168" s="98"/>
      <c r="AF168" s="114" t="s">
        <v>390</v>
      </c>
      <c r="AG168" s="114" t="s">
        <v>218</v>
      </c>
    </row>
    <row r="169" spans="1:33">
      <c r="A169" s="103">
        <f t="shared" si="14"/>
        <v>27</v>
      </c>
      <c r="B169" s="103">
        <v>6</v>
      </c>
      <c r="C169" s="115">
        <v>44967</v>
      </c>
      <c r="D169" s="115">
        <v>44969</v>
      </c>
      <c r="E169" s="102" t="s">
        <v>214</v>
      </c>
      <c r="F169" s="109" t="s">
        <v>31</v>
      </c>
      <c r="G169" s="140" t="s">
        <v>212</v>
      </c>
      <c r="H169" s="109" t="s">
        <v>2596</v>
      </c>
      <c r="I169" s="159" t="s">
        <v>2595</v>
      </c>
      <c r="J169" s="114" t="s">
        <v>2847</v>
      </c>
      <c r="K169" s="114" t="s">
        <v>210</v>
      </c>
      <c r="L169" s="102" t="s">
        <v>222</v>
      </c>
      <c r="M169" s="114" t="s">
        <v>955</v>
      </c>
      <c r="N169" s="144">
        <v>445</v>
      </c>
      <c r="O169" s="102" t="s">
        <v>220</v>
      </c>
      <c r="P169" s="114" t="s">
        <v>1526</v>
      </c>
      <c r="Q169" s="101">
        <v>1650000</v>
      </c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>
        <v>1150000</v>
      </c>
      <c r="AB169" s="98" t="s">
        <v>2846</v>
      </c>
      <c r="AC169" s="168">
        <v>44973</v>
      </c>
      <c r="AD169" s="259" t="s">
        <v>199</v>
      </c>
      <c r="AE169" s="98"/>
      <c r="AF169" s="114" t="s">
        <v>390</v>
      </c>
      <c r="AG169" s="114" t="s">
        <v>226</v>
      </c>
    </row>
    <row r="170" spans="1:33">
      <c r="A170" s="103"/>
      <c r="B170" s="103"/>
      <c r="C170" s="99" t="s">
        <v>30</v>
      </c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3"/>
      <c r="O170" s="102"/>
      <c r="P170" s="102"/>
      <c r="Q170" s="107">
        <f>SUM(Q164:Q169)</f>
        <v>5920000</v>
      </c>
      <c r="R170" s="102"/>
      <c r="S170" s="102"/>
      <c r="T170" s="102"/>
      <c r="U170" s="102"/>
      <c r="V170" s="102"/>
      <c r="W170" s="102"/>
      <c r="X170" s="102"/>
      <c r="Y170" s="102"/>
      <c r="Z170" s="102"/>
      <c r="AA170" s="107">
        <f>SUM(AA164:AA169)</f>
        <v>3375000</v>
      </c>
      <c r="AB170" s="102"/>
      <c r="AC170" s="103"/>
      <c r="AD170" s="103"/>
      <c r="AE170" s="102"/>
      <c r="AF170" s="102"/>
      <c r="AG170" s="102"/>
    </row>
    <row r="171" spans="1:33">
      <c r="A171" s="103">
        <f>A169+1</f>
        <v>28</v>
      </c>
      <c r="B171" s="103">
        <v>1</v>
      </c>
      <c r="C171" s="115">
        <v>44970</v>
      </c>
      <c r="D171" s="115">
        <v>44970</v>
      </c>
      <c r="E171" s="102" t="s">
        <v>214</v>
      </c>
      <c r="F171" s="109" t="s">
        <v>31</v>
      </c>
      <c r="G171" s="114" t="s">
        <v>215</v>
      </c>
      <c r="H171" s="109" t="s">
        <v>2879</v>
      </c>
      <c r="I171" s="159" t="s">
        <v>2880</v>
      </c>
      <c r="J171" s="109" t="s">
        <v>2878</v>
      </c>
      <c r="K171" s="109" t="s">
        <v>213</v>
      </c>
      <c r="L171" s="104" t="s">
        <v>219</v>
      </c>
      <c r="M171" s="104" t="s">
        <v>247</v>
      </c>
      <c r="N171" s="144">
        <v>200</v>
      </c>
      <c r="O171" s="104" t="s">
        <v>220</v>
      </c>
      <c r="P171" s="104" t="s">
        <v>1638</v>
      </c>
      <c r="Q171" s="141">
        <v>1300000</v>
      </c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>
        <v>850000</v>
      </c>
      <c r="AB171" s="98" t="s">
        <v>2881</v>
      </c>
      <c r="AC171" s="168">
        <v>44978</v>
      </c>
      <c r="AD171" s="259" t="s">
        <v>199</v>
      </c>
      <c r="AE171" s="98"/>
      <c r="AF171" s="114" t="s">
        <v>390</v>
      </c>
      <c r="AG171" s="114" t="s">
        <v>226</v>
      </c>
    </row>
    <row r="172" spans="1:33">
      <c r="A172" s="103">
        <f>A171+1</f>
        <v>29</v>
      </c>
      <c r="B172" s="103">
        <v>2</v>
      </c>
      <c r="C172" s="115">
        <v>44970</v>
      </c>
      <c r="D172" s="115">
        <v>44970</v>
      </c>
      <c r="E172" s="102" t="s">
        <v>214</v>
      </c>
      <c r="F172" s="109" t="s">
        <v>29</v>
      </c>
      <c r="G172" s="114" t="s">
        <v>209</v>
      </c>
      <c r="H172" s="109" t="s">
        <v>2876</v>
      </c>
      <c r="I172" s="159" t="s">
        <v>2877</v>
      </c>
      <c r="J172" s="109" t="s">
        <v>2878</v>
      </c>
      <c r="K172" s="109" t="s">
        <v>213</v>
      </c>
      <c r="L172" s="104" t="s">
        <v>247</v>
      </c>
      <c r="M172" s="104" t="s">
        <v>219</v>
      </c>
      <c r="N172" s="144">
        <v>200</v>
      </c>
      <c r="O172" s="104" t="s">
        <v>220</v>
      </c>
      <c r="P172" s="104" t="s">
        <v>1638</v>
      </c>
      <c r="Q172" s="141">
        <v>1300000</v>
      </c>
      <c r="R172" s="141"/>
      <c r="S172" s="141"/>
      <c r="T172" s="141"/>
      <c r="U172" s="141"/>
      <c r="V172" s="141"/>
      <c r="W172" s="141"/>
      <c r="X172" s="141"/>
      <c r="Y172" s="141"/>
      <c r="Z172" s="141"/>
      <c r="AA172" s="141">
        <v>0</v>
      </c>
      <c r="AB172" s="98" t="s">
        <v>2881</v>
      </c>
      <c r="AC172" s="168">
        <v>44978</v>
      </c>
      <c r="AD172" s="259" t="s">
        <v>199</v>
      </c>
      <c r="AE172" s="98"/>
      <c r="AF172" s="114" t="s">
        <v>390</v>
      </c>
      <c r="AG172" s="114" t="s">
        <v>226</v>
      </c>
    </row>
    <row r="173" spans="1:33">
      <c r="A173" s="103"/>
      <c r="B173" s="103"/>
      <c r="C173" s="99" t="s">
        <v>30</v>
      </c>
      <c r="D173" s="102"/>
      <c r="E173" s="102"/>
      <c r="F173" s="102"/>
      <c r="G173" s="102"/>
      <c r="H173" s="109"/>
      <c r="I173" s="102"/>
      <c r="J173" s="102"/>
      <c r="K173" s="102"/>
      <c r="L173" s="102"/>
      <c r="M173" s="102"/>
      <c r="N173" s="103"/>
      <c r="O173" s="102"/>
      <c r="P173" s="102"/>
      <c r="Q173" s="107">
        <f>SUM(Q171:Q172)</f>
        <v>2600000</v>
      </c>
      <c r="R173" s="102"/>
      <c r="S173" s="102"/>
      <c r="T173" s="102"/>
      <c r="U173" s="102"/>
      <c r="V173" s="102"/>
      <c r="W173" s="102"/>
      <c r="X173" s="102"/>
      <c r="Y173" s="102"/>
      <c r="Z173" s="102"/>
      <c r="AA173" s="107">
        <f>SUM(AA171:AA172)</f>
        <v>850000</v>
      </c>
      <c r="AB173" s="102"/>
      <c r="AC173" s="103"/>
      <c r="AD173" s="103"/>
      <c r="AE173" s="102"/>
      <c r="AF173" s="102"/>
      <c r="AG173" s="102"/>
    </row>
    <row r="174" spans="1:33">
      <c r="A174" s="103">
        <f>A172+1</f>
        <v>30</v>
      </c>
      <c r="B174" s="103">
        <v>1</v>
      </c>
      <c r="C174" s="115">
        <v>44970</v>
      </c>
      <c r="D174" s="115">
        <v>44970</v>
      </c>
      <c r="E174" s="102" t="s">
        <v>214</v>
      </c>
      <c r="F174" s="109" t="s">
        <v>31</v>
      </c>
      <c r="G174" s="114" t="s">
        <v>215</v>
      </c>
      <c r="H174" s="140" t="s">
        <v>837</v>
      </c>
      <c r="I174" s="158" t="s">
        <v>836</v>
      </c>
      <c r="J174" s="114" t="s">
        <v>2896</v>
      </c>
      <c r="K174" s="114" t="s">
        <v>217</v>
      </c>
      <c r="L174" s="104" t="s">
        <v>221</v>
      </c>
      <c r="M174" s="104" t="s">
        <v>259</v>
      </c>
      <c r="N174" s="144">
        <v>319</v>
      </c>
      <c r="O174" s="104" t="s">
        <v>220</v>
      </c>
      <c r="P174" s="114" t="s">
        <v>2897</v>
      </c>
      <c r="Q174" s="118">
        <v>1600000</v>
      </c>
      <c r="R174" s="141"/>
      <c r="S174" s="141"/>
      <c r="T174" s="141"/>
      <c r="U174" s="141"/>
      <c r="V174" s="141"/>
      <c r="W174" s="141"/>
      <c r="X174" s="141"/>
      <c r="Y174" s="141"/>
      <c r="Z174" s="141"/>
      <c r="AA174" s="141">
        <v>1800000</v>
      </c>
      <c r="AB174" s="98" t="s">
        <v>2898</v>
      </c>
      <c r="AC174" s="168">
        <v>44978</v>
      </c>
      <c r="AD174" s="259" t="s">
        <v>199</v>
      </c>
      <c r="AE174" s="102"/>
      <c r="AF174" s="114" t="s">
        <v>390</v>
      </c>
      <c r="AG174" s="114" t="s">
        <v>226</v>
      </c>
    </row>
    <row r="175" spans="1:33">
      <c r="A175" s="103">
        <f>A174+1</f>
        <v>31</v>
      </c>
      <c r="B175" s="103">
        <v>2</v>
      </c>
      <c r="C175" s="115">
        <v>44970</v>
      </c>
      <c r="D175" s="115">
        <v>44970</v>
      </c>
      <c r="E175" s="102" t="s">
        <v>214</v>
      </c>
      <c r="F175" s="109" t="s">
        <v>29</v>
      </c>
      <c r="G175" s="114" t="s">
        <v>215</v>
      </c>
      <c r="H175" s="140" t="s">
        <v>2895</v>
      </c>
      <c r="I175" s="158" t="s">
        <v>2894</v>
      </c>
      <c r="J175" s="114" t="s">
        <v>2896</v>
      </c>
      <c r="K175" s="114" t="s">
        <v>217</v>
      </c>
      <c r="L175" s="104" t="s">
        <v>259</v>
      </c>
      <c r="M175" s="104" t="s">
        <v>221</v>
      </c>
      <c r="N175" s="144">
        <v>319</v>
      </c>
      <c r="O175" s="104" t="s">
        <v>220</v>
      </c>
      <c r="P175" s="114" t="s">
        <v>2897</v>
      </c>
      <c r="Q175" s="118">
        <v>1600000</v>
      </c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>
        <v>0</v>
      </c>
      <c r="AB175" s="98" t="s">
        <v>2898</v>
      </c>
      <c r="AC175" s="168">
        <v>44978</v>
      </c>
      <c r="AD175" s="259" t="s">
        <v>199</v>
      </c>
      <c r="AE175" s="102"/>
      <c r="AF175" s="114" t="s">
        <v>390</v>
      </c>
      <c r="AG175" s="114" t="s">
        <v>226</v>
      </c>
    </row>
    <row r="176" spans="1:33">
      <c r="A176" s="103">
        <f t="shared" ref="A176:A177" si="15">A175+1</f>
        <v>32</v>
      </c>
      <c r="B176" s="103">
        <v>3</v>
      </c>
      <c r="C176" s="115">
        <v>44970</v>
      </c>
      <c r="D176" s="115">
        <v>44970</v>
      </c>
      <c r="E176" s="102" t="s">
        <v>214</v>
      </c>
      <c r="F176" s="109" t="s">
        <v>31</v>
      </c>
      <c r="G176" s="114" t="s">
        <v>212</v>
      </c>
      <c r="H176" s="140" t="s">
        <v>1806</v>
      </c>
      <c r="I176" s="158" t="s">
        <v>1805</v>
      </c>
      <c r="J176" s="114" t="s">
        <v>430</v>
      </c>
      <c r="K176" s="114" t="s">
        <v>217</v>
      </c>
      <c r="L176" s="104" t="s">
        <v>219</v>
      </c>
      <c r="M176" s="104" t="s">
        <v>219</v>
      </c>
      <c r="N176" s="144">
        <v>75</v>
      </c>
      <c r="O176" s="104" t="s">
        <v>220</v>
      </c>
      <c r="P176" s="114" t="s">
        <v>963</v>
      </c>
      <c r="Q176" s="141">
        <v>360000</v>
      </c>
      <c r="R176" s="140"/>
      <c r="S176" s="140"/>
      <c r="T176" s="140"/>
      <c r="U176" s="140"/>
      <c r="V176" s="140"/>
      <c r="W176" s="140"/>
      <c r="X176" s="140"/>
      <c r="Y176" s="140"/>
      <c r="Z176" s="140"/>
      <c r="AA176" s="108">
        <v>225000</v>
      </c>
      <c r="AB176" s="98" t="s">
        <v>2898</v>
      </c>
      <c r="AC176" s="168">
        <v>44978</v>
      </c>
      <c r="AD176" s="259" t="s">
        <v>199</v>
      </c>
      <c r="AE176" s="102"/>
      <c r="AF176" s="114" t="s">
        <v>390</v>
      </c>
      <c r="AG176" s="114" t="s">
        <v>218</v>
      </c>
    </row>
    <row r="177" spans="1:35">
      <c r="A177" s="103">
        <f t="shared" si="15"/>
        <v>33</v>
      </c>
      <c r="B177" s="103">
        <v>4</v>
      </c>
      <c r="C177" s="115">
        <v>44970</v>
      </c>
      <c r="D177" s="115">
        <v>44970</v>
      </c>
      <c r="E177" s="102" t="s">
        <v>214</v>
      </c>
      <c r="F177" s="109" t="s">
        <v>29</v>
      </c>
      <c r="G177" s="114" t="s">
        <v>215</v>
      </c>
      <c r="H177" s="140" t="s">
        <v>2901</v>
      </c>
      <c r="I177" s="158" t="s">
        <v>2900</v>
      </c>
      <c r="J177" s="114" t="s">
        <v>430</v>
      </c>
      <c r="K177" s="114" t="s">
        <v>217</v>
      </c>
      <c r="L177" s="104" t="s">
        <v>219</v>
      </c>
      <c r="M177" s="104" t="s">
        <v>219</v>
      </c>
      <c r="N177" s="144">
        <v>75</v>
      </c>
      <c r="O177" s="104" t="s">
        <v>220</v>
      </c>
      <c r="P177" s="114" t="s">
        <v>963</v>
      </c>
      <c r="Q177" s="141">
        <v>360000</v>
      </c>
      <c r="R177" s="140"/>
      <c r="S177" s="140"/>
      <c r="T177" s="140"/>
      <c r="U177" s="140"/>
      <c r="V177" s="140"/>
      <c r="W177" s="140"/>
      <c r="X177" s="140"/>
      <c r="Y177" s="140"/>
      <c r="Z177" s="140"/>
      <c r="AA177" s="156">
        <v>0</v>
      </c>
      <c r="AB177" s="98" t="s">
        <v>2898</v>
      </c>
      <c r="AC177" s="168">
        <v>44978</v>
      </c>
      <c r="AD177" s="259" t="s">
        <v>199</v>
      </c>
      <c r="AE177" s="102"/>
      <c r="AF177" s="114" t="s">
        <v>390</v>
      </c>
      <c r="AG177" s="114" t="s">
        <v>218</v>
      </c>
    </row>
    <row r="178" spans="1:35">
      <c r="A178" s="103"/>
      <c r="B178" s="103"/>
      <c r="C178" s="99" t="s">
        <v>30</v>
      </c>
      <c r="D178" s="102"/>
      <c r="E178" s="102"/>
      <c r="F178" s="102"/>
      <c r="G178" s="102"/>
      <c r="H178" s="109"/>
      <c r="I178" s="102"/>
      <c r="J178" s="102"/>
      <c r="K178" s="102"/>
      <c r="L178" s="102"/>
      <c r="M178" s="102"/>
      <c r="N178" s="103"/>
      <c r="O178" s="102"/>
      <c r="P178" s="102"/>
      <c r="Q178" s="117">
        <f>SUM(Q174:Q177)</f>
        <v>3920000</v>
      </c>
      <c r="R178" s="102"/>
      <c r="S178" s="102"/>
      <c r="T178" s="102"/>
      <c r="U178" s="102"/>
      <c r="V178" s="102"/>
      <c r="W178" s="102"/>
      <c r="X178" s="102"/>
      <c r="Y178" s="102"/>
      <c r="Z178" s="102"/>
      <c r="AA178" s="117">
        <f>SUM(AA174:AA177)</f>
        <v>2025000</v>
      </c>
      <c r="AB178" s="102"/>
      <c r="AC178" s="103"/>
      <c r="AD178" s="103"/>
      <c r="AE178" s="102"/>
      <c r="AF178" s="102"/>
      <c r="AG178" s="102"/>
    </row>
    <row r="179" spans="1:35">
      <c r="A179" s="103">
        <f>A177+1</f>
        <v>34</v>
      </c>
      <c r="B179" s="103">
        <v>1</v>
      </c>
      <c r="C179" s="115">
        <v>44971</v>
      </c>
      <c r="D179" s="115">
        <v>44971</v>
      </c>
      <c r="E179" s="102" t="s">
        <v>214</v>
      </c>
      <c r="F179" s="109" t="s">
        <v>31</v>
      </c>
      <c r="G179" s="102" t="s">
        <v>230</v>
      </c>
      <c r="H179" s="109" t="s">
        <v>2927</v>
      </c>
      <c r="I179" s="159" t="s">
        <v>2928</v>
      </c>
      <c r="J179" s="114" t="s">
        <v>2935</v>
      </c>
      <c r="K179" s="114" t="s">
        <v>210</v>
      </c>
      <c r="L179" s="102" t="s">
        <v>221</v>
      </c>
      <c r="M179" s="102" t="s">
        <v>2931</v>
      </c>
      <c r="N179" s="103">
        <v>40</v>
      </c>
      <c r="O179" s="102" t="s">
        <v>220</v>
      </c>
      <c r="P179" s="191" t="s">
        <v>2932</v>
      </c>
      <c r="Q179" s="141">
        <v>700000</v>
      </c>
      <c r="R179" s="141"/>
      <c r="S179" s="141"/>
      <c r="T179" s="141"/>
      <c r="U179" s="141"/>
      <c r="V179" s="141"/>
      <c r="W179" s="141"/>
      <c r="X179" s="141"/>
      <c r="Y179" s="141"/>
      <c r="Z179" s="141"/>
      <c r="AA179" s="141">
        <v>450000</v>
      </c>
      <c r="AB179" s="98" t="s">
        <v>2933</v>
      </c>
      <c r="AC179" s="168">
        <v>44978</v>
      </c>
      <c r="AD179" s="259" t="s">
        <v>199</v>
      </c>
      <c r="AE179" s="102"/>
      <c r="AF179" s="114" t="s">
        <v>390</v>
      </c>
      <c r="AG179" s="114" t="s">
        <v>218</v>
      </c>
    </row>
    <row r="180" spans="1:35">
      <c r="A180" s="103">
        <f>A179+1</f>
        <v>35</v>
      </c>
      <c r="B180" s="103">
        <v>2</v>
      </c>
      <c r="C180" s="115">
        <v>44971</v>
      </c>
      <c r="D180" s="115">
        <v>44971</v>
      </c>
      <c r="E180" s="102" t="s">
        <v>214</v>
      </c>
      <c r="F180" s="109" t="s">
        <v>29</v>
      </c>
      <c r="G180" s="114" t="s">
        <v>243</v>
      </c>
      <c r="H180" s="140" t="s">
        <v>2930</v>
      </c>
      <c r="I180" s="158" t="s">
        <v>2929</v>
      </c>
      <c r="J180" s="114" t="s">
        <v>2935</v>
      </c>
      <c r="K180" s="114" t="s">
        <v>210</v>
      </c>
      <c r="L180" s="102" t="s">
        <v>2931</v>
      </c>
      <c r="M180" s="102" t="s">
        <v>221</v>
      </c>
      <c r="N180" s="103">
        <v>40</v>
      </c>
      <c r="O180" s="102" t="s">
        <v>220</v>
      </c>
      <c r="P180" s="191" t="s">
        <v>2932</v>
      </c>
      <c r="Q180" s="141">
        <v>700000</v>
      </c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>
        <v>0</v>
      </c>
      <c r="AB180" s="98" t="s">
        <v>2933</v>
      </c>
      <c r="AC180" s="168">
        <v>44978</v>
      </c>
      <c r="AD180" s="259" t="s">
        <v>199</v>
      </c>
      <c r="AE180" s="102"/>
      <c r="AF180" s="114" t="s">
        <v>390</v>
      </c>
      <c r="AG180" s="114" t="s">
        <v>218</v>
      </c>
    </row>
    <row r="181" spans="1:35">
      <c r="A181" s="103"/>
      <c r="B181" s="103"/>
      <c r="C181" s="99" t="s">
        <v>30</v>
      </c>
      <c r="D181" s="102"/>
      <c r="E181" s="102"/>
      <c r="F181" s="102"/>
      <c r="G181" s="102"/>
      <c r="H181" s="109"/>
      <c r="I181" s="102"/>
      <c r="J181" s="102"/>
      <c r="K181" s="102"/>
      <c r="L181" s="102"/>
      <c r="M181" s="102"/>
      <c r="N181" s="103"/>
      <c r="O181" s="102"/>
      <c r="P181" s="102"/>
      <c r="Q181" s="107">
        <f>SUM(Q179:Q180)</f>
        <v>1400000</v>
      </c>
      <c r="R181" s="102"/>
      <c r="S181" s="102"/>
      <c r="T181" s="102"/>
      <c r="U181" s="102"/>
      <c r="V181" s="102"/>
      <c r="W181" s="102"/>
      <c r="X181" s="102"/>
      <c r="Y181" s="102"/>
      <c r="Z181" s="102"/>
      <c r="AA181" s="107">
        <f>SUM(AA179:AA180)</f>
        <v>450000</v>
      </c>
      <c r="AB181" s="102"/>
      <c r="AC181" s="103"/>
      <c r="AD181" s="103"/>
      <c r="AE181" s="102"/>
      <c r="AF181" s="102"/>
      <c r="AG181" s="102"/>
    </row>
    <row r="182" spans="1:35">
      <c r="A182" s="103">
        <f>A180+1</f>
        <v>36</v>
      </c>
      <c r="B182" s="103">
        <v>1</v>
      </c>
      <c r="C182" s="115">
        <v>44971</v>
      </c>
      <c r="D182" s="115">
        <v>44971</v>
      </c>
      <c r="E182" s="102" t="s">
        <v>214</v>
      </c>
      <c r="F182" s="109" t="s">
        <v>31</v>
      </c>
      <c r="G182" s="114" t="s">
        <v>209</v>
      </c>
      <c r="H182" s="140" t="s">
        <v>2876</v>
      </c>
      <c r="I182" s="158" t="s">
        <v>2877</v>
      </c>
      <c r="J182" s="114" t="s">
        <v>2939</v>
      </c>
      <c r="K182" s="114" t="s">
        <v>206</v>
      </c>
      <c r="L182" s="104" t="s">
        <v>219</v>
      </c>
      <c r="M182" s="104" t="s">
        <v>219</v>
      </c>
      <c r="N182" s="144">
        <v>75</v>
      </c>
      <c r="O182" s="104" t="s">
        <v>220</v>
      </c>
      <c r="P182" s="114" t="s">
        <v>2942</v>
      </c>
      <c r="Q182" s="141">
        <v>360000</v>
      </c>
      <c r="R182" s="140"/>
      <c r="S182" s="140"/>
      <c r="T182" s="140"/>
      <c r="U182" s="140"/>
      <c r="V182" s="140"/>
      <c r="W182" s="140"/>
      <c r="X182" s="140"/>
      <c r="Y182" s="140"/>
      <c r="Z182" s="140"/>
      <c r="AA182" s="108">
        <v>225000</v>
      </c>
      <c r="AB182" s="98" t="s">
        <v>2936</v>
      </c>
      <c r="AC182" s="168">
        <v>44978</v>
      </c>
      <c r="AD182" s="259" t="s">
        <v>199</v>
      </c>
      <c r="AE182" s="102"/>
      <c r="AF182" s="114" t="s">
        <v>390</v>
      </c>
      <c r="AG182" s="114" t="s">
        <v>218</v>
      </c>
    </row>
    <row r="183" spans="1:35">
      <c r="A183" s="103">
        <f>A182+1</f>
        <v>37</v>
      </c>
      <c r="B183" s="103">
        <v>2</v>
      </c>
      <c r="C183" s="115">
        <v>44971</v>
      </c>
      <c r="D183" s="115">
        <v>44971</v>
      </c>
      <c r="E183" s="102" t="s">
        <v>214</v>
      </c>
      <c r="F183" s="109" t="s">
        <v>29</v>
      </c>
      <c r="G183" s="114" t="s">
        <v>215</v>
      </c>
      <c r="H183" s="140" t="s">
        <v>2938</v>
      </c>
      <c r="I183" s="158" t="s">
        <v>2937</v>
      </c>
      <c r="J183" s="114" t="s">
        <v>2939</v>
      </c>
      <c r="K183" s="114" t="s">
        <v>206</v>
      </c>
      <c r="L183" s="104" t="s">
        <v>219</v>
      </c>
      <c r="M183" s="104" t="s">
        <v>219</v>
      </c>
      <c r="N183" s="144">
        <v>75</v>
      </c>
      <c r="O183" s="104" t="s">
        <v>220</v>
      </c>
      <c r="P183" s="114" t="s">
        <v>2942</v>
      </c>
      <c r="Q183" s="141">
        <v>360000</v>
      </c>
      <c r="R183" s="140"/>
      <c r="S183" s="140"/>
      <c r="T183" s="140"/>
      <c r="U183" s="140"/>
      <c r="V183" s="140"/>
      <c r="W183" s="140"/>
      <c r="X183" s="140"/>
      <c r="Y183" s="140"/>
      <c r="Z183" s="140"/>
      <c r="AA183" s="156">
        <v>0</v>
      </c>
      <c r="AB183" s="98" t="s">
        <v>2936</v>
      </c>
      <c r="AC183" s="168">
        <v>44978</v>
      </c>
      <c r="AD183" s="259" t="s">
        <v>199</v>
      </c>
      <c r="AE183" s="102"/>
      <c r="AF183" s="114" t="s">
        <v>390</v>
      </c>
      <c r="AG183" s="114" t="s">
        <v>218</v>
      </c>
    </row>
    <row r="184" spans="1:35">
      <c r="A184" s="103"/>
      <c r="B184" s="103"/>
      <c r="C184" s="99" t="s">
        <v>30</v>
      </c>
      <c r="D184" s="102"/>
      <c r="E184" s="102"/>
      <c r="F184" s="102"/>
      <c r="G184" s="102"/>
      <c r="H184" s="109"/>
      <c r="I184" s="102"/>
      <c r="J184" s="102"/>
      <c r="K184" s="102"/>
      <c r="L184" s="102"/>
      <c r="M184" s="102"/>
      <c r="N184" s="103"/>
      <c r="O184" s="102"/>
      <c r="P184" s="102"/>
      <c r="Q184" s="107">
        <f>SUM(Q182:Q183)</f>
        <v>720000</v>
      </c>
      <c r="R184" s="102"/>
      <c r="S184" s="102"/>
      <c r="T184" s="102"/>
      <c r="U184" s="102"/>
      <c r="V184" s="102"/>
      <c r="W184" s="102"/>
      <c r="X184" s="102"/>
      <c r="Y184" s="102"/>
      <c r="Z184" s="102"/>
      <c r="AA184" s="107">
        <f>SUM(AA182:AA183)</f>
        <v>225000</v>
      </c>
      <c r="AB184" s="102"/>
      <c r="AC184" s="103"/>
      <c r="AD184" s="103"/>
      <c r="AE184" s="102"/>
      <c r="AF184" s="102"/>
      <c r="AG184" s="102"/>
    </row>
    <row r="185" spans="1:35">
      <c r="A185" s="103">
        <f>A183+1</f>
        <v>38</v>
      </c>
      <c r="B185" s="103">
        <v>1</v>
      </c>
      <c r="C185" s="115">
        <v>44973</v>
      </c>
      <c r="D185" s="115">
        <v>44972</v>
      </c>
      <c r="E185" s="102" t="s">
        <v>214</v>
      </c>
      <c r="F185" s="102" t="s">
        <v>29</v>
      </c>
      <c r="G185" s="102" t="s">
        <v>2918</v>
      </c>
      <c r="H185" s="140" t="s">
        <v>2950</v>
      </c>
      <c r="I185" s="159" t="s">
        <v>2907</v>
      </c>
      <c r="J185" s="114" t="s">
        <v>2940</v>
      </c>
      <c r="K185" s="102" t="s">
        <v>206</v>
      </c>
      <c r="L185" s="102" t="s">
        <v>259</v>
      </c>
      <c r="M185" s="102" t="s">
        <v>2919</v>
      </c>
      <c r="N185" s="103">
        <v>50</v>
      </c>
      <c r="O185" s="102" t="s">
        <v>220</v>
      </c>
      <c r="P185" s="102" t="s">
        <v>2086</v>
      </c>
      <c r="Q185" s="147">
        <v>500000</v>
      </c>
      <c r="R185" s="102"/>
      <c r="S185" s="102"/>
      <c r="T185" s="102"/>
      <c r="U185" s="102"/>
      <c r="V185" s="102"/>
      <c r="W185" s="102"/>
      <c r="X185" s="102"/>
      <c r="Y185" s="102"/>
      <c r="Z185" s="102"/>
      <c r="AA185" s="147">
        <v>200000</v>
      </c>
      <c r="AB185" s="98" t="s">
        <v>3029</v>
      </c>
      <c r="AC185" s="168">
        <v>44978</v>
      </c>
      <c r="AD185" s="259" t="s">
        <v>199</v>
      </c>
      <c r="AE185" s="102"/>
      <c r="AF185" s="114" t="s">
        <v>390</v>
      </c>
      <c r="AG185" s="114" t="s">
        <v>218</v>
      </c>
    </row>
    <row r="186" spans="1:35">
      <c r="A186" s="103">
        <f>A185+1</f>
        <v>39</v>
      </c>
      <c r="B186" s="103">
        <v>2</v>
      </c>
      <c r="C186" s="115">
        <v>44973</v>
      </c>
      <c r="D186" s="115">
        <v>44972</v>
      </c>
      <c r="E186" s="102" t="s">
        <v>214</v>
      </c>
      <c r="F186" s="102" t="s">
        <v>29</v>
      </c>
      <c r="G186" s="102" t="s">
        <v>2918</v>
      </c>
      <c r="H186" s="140" t="s">
        <v>2951</v>
      </c>
      <c r="I186" s="158" t="s">
        <v>2947</v>
      </c>
      <c r="J186" s="114" t="s">
        <v>2940</v>
      </c>
      <c r="K186" s="102" t="s">
        <v>206</v>
      </c>
      <c r="L186" s="102" t="s">
        <v>259</v>
      </c>
      <c r="M186" s="102" t="s">
        <v>2919</v>
      </c>
      <c r="N186" s="103">
        <v>50</v>
      </c>
      <c r="O186" s="102" t="s">
        <v>220</v>
      </c>
      <c r="P186" s="102" t="s">
        <v>2086</v>
      </c>
      <c r="Q186" s="147">
        <v>500000</v>
      </c>
      <c r="R186" s="102"/>
      <c r="S186" s="102"/>
      <c r="T186" s="102"/>
      <c r="U186" s="102"/>
      <c r="V186" s="102"/>
      <c r="W186" s="102"/>
      <c r="X186" s="102"/>
      <c r="Y186" s="102"/>
      <c r="Z186" s="102"/>
      <c r="AA186" s="147">
        <v>200000</v>
      </c>
      <c r="AB186" s="98" t="s">
        <v>3029</v>
      </c>
      <c r="AC186" s="168">
        <v>44978</v>
      </c>
      <c r="AD186" s="259" t="s">
        <v>199</v>
      </c>
      <c r="AE186" s="102"/>
      <c r="AF186" s="114" t="s">
        <v>390</v>
      </c>
      <c r="AG186" s="114" t="s">
        <v>218</v>
      </c>
    </row>
    <row r="187" spans="1:35">
      <c r="A187" s="103">
        <f t="shared" ref="A187:A193" si="16">A186+1</f>
        <v>40</v>
      </c>
      <c r="B187" s="103">
        <v>3</v>
      </c>
      <c r="C187" s="115">
        <v>44973</v>
      </c>
      <c r="D187" s="115">
        <v>44972</v>
      </c>
      <c r="E187" s="102" t="s">
        <v>214</v>
      </c>
      <c r="F187" s="102" t="s">
        <v>29</v>
      </c>
      <c r="G187" s="102" t="s">
        <v>2918</v>
      </c>
      <c r="H187" s="109" t="s">
        <v>2912</v>
      </c>
      <c r="I187" s="158" t="s">
        <v>2949</v>
      </c>
      <c r="J187" s="114" t="s">
        <v>2941</v>
      </c>
      <c r="K187" s="102" t="s">
        <v>206</v>
      </c>
      <c r="L187" s="102" t="s">
        <v>259</v>
      </c>
      <c r="M187" s="102" t="s">
        <v>2919</v>
      </c>
      <c r="N187" s="103">
        <v>50</v>
      </c>
      <c r="O187" s="102" t="s">
        <v>220</v>
      </c>
      <c r="P187" s="102" t="s">
        <v>2086</v>
      </c>
      <c r="Q187" s="147">
        <v>500000</v>
      </c>
      <c r="R187" s="102"/>
      <c r="S187" s="102"/>
      <c r="T187" s="102"/>
      <c r="U187" s="102"/>
      <c r="V187" s="102"/>
      <c r="W187" s="102"/>
      <c r="X187" s="102"/>
      <c r="Y187" s="102"/>
      <c r="Z187" s="102"/>
      <c r="AA187" s="147">
        <v>200000</v>
      </c>
      <c r="AB187" s="98" t="s">
        <v>3029</v>
      </c>
      <c r="AC187" s="168">
        <v>44978</v>
      </c>
      <c r="AD187" s="259" t="s">
        <v>199</v>
      </c>
      <c r="AE187" s="102"/>
      <c r="AF187" s="114" t="s">
        <v>390</v>
      </c>
      <c r="AG187" s="114" t="s">
        <v>218</v>
      </c>
    </row>
    <row r="188" spans="1:35">
      <c r="A188" s="103">
        <f t="shared" si="16"/>
        <v>41</v>
      </c>
      <c r="B188" s="103">
        <v>4</v>
      </c>
      <c r="C188" s="115">
        <v>44973</v>
      </c>
      <c r="D188" s="115">
        <v>44972</v>
      </c>
      <c r="E188" s="102" t="s">
        <v>214</v>
      </c>
      <c r="F188" s="102" t="s">
        <v>29</v>
      </c>
      <c r="G188" s="102" t="s">
        <v>2918</v>
      </c>
      <c r="H188" s="109" t="s">
        <v>2913</v>
      </c>
      <c r="I188" s="158" t="s">
        <v>2948</v>
      </c>
      <c r="J188" s="114" t="s">
        <v>2941</v>
      </c>
      <c r="K188" s="102" t="s">
        <v>206</v>
      </c>
      <c r="L188" s="102" t="s">
        <v>259</v>
      </c>
      <c r="M188" s="102" t="s">
        <v>2919</v>
      </c>
      <c r="N188" s="103">
        <v>50</v>
      </c>
      <c r="O188" s="102" t="s">
        <v>220</v>
      </c>
      <c r="P188" s="102" t="s">
        <v>2086</v>
      </c>
      <c r="Q188" s="147">
        <v>500000</v>
      </c>
      <c r="R188" s="102"/>
      <c r="S188" s="102"/>
      <c r="T188" s="102"/>
      <c r="U188" s="102"/>
      <c r="V188" s="102"/>
      <c r="W188" s="102"/>
      <c r="X188" s="102"/>
      <c r="Y188" s="102"/>
      <c r="Z188" s="102"/>
      <c r="AA188" s="147">
        <v>200000</v>
      </c>
      <c r="AB188" s="98" t="s">
        <v>3029</v>
      </c>
      <c r="AC188" s="168">
        <v>44978</v>
      </c>
      <c r="AD188" s="259" t="s">
        <v>199</v>
      </c>
      <c r="AE188" s="102"/>
      <c r="AF188" s="114" t="s">
        <v>390</v>
      </c>
      <c r="AG188" s="114" t="s">
        <v>218</v>
      </c>
    </row>
    <row r="189" spans="1:35">
      <c r="A189" s="103">
        <f t="shared" si="16"/>
        <v>42</v>
      </c>
      <c r="B189" s="103">
        <v>5</v>
      </c>
      <c r="C189" s="115">
        <v>44973</v>
      </c>
      <c r="D189" s="115">
        <v>44972</v>
      </c>
      <c r="E189" s="102" t="s">
        <v>214</v>
      </c>
      <c r="F189" s="102" t="s">
        <v>29</v>
      </c>
      <c r="G189" s="102" t="s">
        <v>2918</v>
      </c>
      <c r="H189" s="160" t="s">
        <v>3122</v>
      </c>
      <c r="I189" s="160" t="s">
        <v>3051</v>
      </c>
      <c r="J189" s="114" t="s">
        <v>2941</v>
      </c>
      <c r="K189" s="102" t="s">
        <v>206</v>
      </c>
      <c r="L189" s="102" t="s">
        <v>259</v>
      </c>
      <c r="M189" s="102" t="s">
        <v>2919</v>
      </c>
      <c r="N189" s="103">
        <v>50</v>
      </c>
      <c r="O189" s="102" t="s">
        <v>220</v>
      </c>
      <c r="P189" s="102" t="s">
        <v>2086</v>
      </c>
      <c r="Q189" s="147">
        <v>500000</v>
      </c>
      <c r="R189" s="102"/>
      <c r="S189" s="102"/>
      <c r="T189" s="102"/>
      <c r="U189" s="102"/>
      <c r="V189" s="102"/>
      <c r="W189" s="102"/>
      <c r="X189" s="102"/>
      <c r="Y189" s="102"/>
      <c r="Z189" s="102"/>
      <c r="AA189" s="147">
        <v>200000</v>
      </c>
      <c r="AB189" s="98" t="s">
        <v>3029</v>
      </c>
      <c r="AC189" s="168">
        <v>44978</v>
      </c>
      <c r="AD189" s="259" t="s">
        <v>199</v>
      </c>
      <c r="AE189" s="102"/>
      <c r="AF189" s="114" t="s">
        <v>390</v>
      </c>
      <c r="AG189" s="114" t="s">
        <v>218</v>
      </c>
      <c r="AI189" s="18"/>
    </row>
    <row r="190" spans="1:35">
      <c r="A190" s="103">
        <f t="shared" si="16"/>
        <v>43</v>
      </c>
      <c r="B190" s="103">
        <v>6</v>
      </c>
      <c r="C190" s="115">
        <v>44973</v>
      </c>
      <c r="D190" s="115">
        <v>44972</v>
      </c>
      <c r="E190" s="102" t="s">
        <v>214</v>
      </c>
      <c r="F190" s="102" t="s">
        <v>29</v>
      </c>
      <c r="G190" s="102" t="s">
        <v>2918</v>
      </c>
      <c r="H190" s="109" t="s">
        <v>2915</v>
      </c>
      <c r="I190" s="159" t="s">
        <v>2909</v>
      </c>
      <c r="J190" s="114" t="s">
        <v>2941</v>
      </c>
      <c r="K190" s="102" t="s">
        <v>206</v>
      </c>
      <c r="L190" s="102" t="s">
        <v>259</v>
      </c>
      <c r="M190" s="102" t="s">
        <v>2919</v>
      </c>
      <c r="N190" s="103">
        <v>50</v>
      </c>
      <c r="O190" s="102" t="s">
        <v>220</v>
      </c>
      <c r="P190" s="102" t="s">
        <v>2086</v>
      </c>
      <c r="Q190" s="147">
        <v>500000</v>
      </c>
      <c r="R190" s="102"/>
      <c r="S190" s="102"/>
      <c r="T190" s="102"/>
      <c r="U190" s="102"/>
      <c r="V190" s="102"/>
      <c r="W190" s="102"/>
      <c r="X190" s="102"/>
      <c r="Y190" s="102"/>
      <c r="Z190" s="102"/>
      <c r="AA190" s="147">
        <v>200000</v>
      </c>
      <c r="AB190" s="98" t="s">
        <v>3029</v>
      </c>
      <c r="AC190" s="168">
        <v>44978</v>
      </c>
      <c r="AD190" s="259" t="s">
        <v>199</v>
      </c>
      <c r="AE190" s="102"/>
      <c r="AF190" s="114" t="s">
        <v>390</v>
      </c>
      <c r="AG190" s="114" t="s">
        <v>218</v>
      </c>
    </row>
    <row r="191" spans="1:35">
      <c r="A191" s="103">
        <f t="shared" si="16"/>
        <v>44</v>
      </c>
      <c r="B191" s="103">
        <v>7</v>
      </c>
      <c r="C191" s="115">
        <v>44973</v>
      </c>
      <c r="D191" s="115">
        <v>44972</v>
      </c>
      <c r="E191" s="102" t="s">
        <v>214</v>
      </c>
      <c r="F191" s="102" t="s">
        <v>29</v>
      </c>
      <c r="G191" s="102" t="s">
        <v>2918</v>
      </c>
      <c r="H191" s="109" t="s">
        <v>2916</v>
      </c>
      <c r="I191" s="159" t="s">
        <v>2910</v>
      </c>
      <c r="J191" s="114" t="s">
        <v>2941</v>
      </c>
      <c r="K191" s="102" t="s">
        <v>206</v>
      </c>
      <c r="L191" s="102" t="s">
        <v>259</v>
      </c>
      <c r="M191" s="102" t="s">
        <v>2919</v>
      </c>
      <c r="N191" s="103">
        <v>50</v>
      </c>
      <c r="O191" s="102" t="s">
        <v>220</v>
      </c>
      <c r="P191" s="102" t="s">
        <v>2086</v>
      </c>
      <c r="Q191" s="147">
        <v>500000</v>
      </c>
      <c r="R191" s="102"/>
      <c r="S191" s="102"/>
      <c r="T191" s="102"/>
      <c r="U191" s="102"/>
      <c r="V191" s="102"/>
      <c r="W191" s="102"/>
      <c r="X191" s="102"/>
      <c r="Y191" s="102"/>
      <c r="Z191" s="102"/>
      <c r="AA191" s="147">
        <v>200000</v>
      </c>
      <c r="AB191" s="98" t="s">
        <v>3029</v>
      </c>
      <c r="AC191" s="168">
        <v>44978</v>
      </c>
      <c r="AD191" s="259" t="s">
        <v>199</v>
      </c>
      <c r="AE191" s="102"/>
      <c r="AF191" s="114" t="s">
        <v>390</v>
      </c>
      <c r="AG191" s="114" t="s">
        <v>218</v>
      </c>
    </row>
    <row r="192" spans="1:35">
      <c r="A192" s="103">
        <f t="shared" si="16"/>
        <v>45</v>
      </c>
      <c r="B192" s="103">
        <v>8</v>
      </c>
      <c r="C192" s="115">
        <v>44973</v>
      </c>
      <c r="D192" s="115">
        <v>44972</v>
      </c>
      <c r="E192" s="102" t="s">
        <v>214</v>
      </c>
      <c r="F192" s="102" t="s">
        <v>29</v>
      </c>
      <c r="G192" s="102" t="s">
        <v>2918</v>
      </c>
      <c r="H192" s="109" t="s">
        <v>2917</v>
      </c>
      <c r="I192" s="159" t="s">
        <v>2911</v>
      </c>
      <c r="J192" s="114" t="s">
        <v>2941</v>
      </c>
      <c r="K192" s="102" t="s">
        <v>206</v>
      </c>
      <c r="L192" s="102" t="s">
        <v>259</v>
      </c>
      <c r="M192" s="102" t="s">
        <v>2919</v>
      </c>
      <c r="N192" s="103">
        <v>50</v>
      </c>
      <c r="O192" s="102" t="s">
        <v>220</v>
      </c>
      <c r="P192" s="102" t="s">
        <v>2086</v>
      </c>
      <c r="Q192" s="147">
        <v>500000</v>
      </c>
      <c r="R192" s="102"/>
      <c r="S192" s="102"/>
      <c r="T192" s="102"/>
      <c r="U192" s="102"/>
      <c r="V192" s="102"/>
      <c r="W192" s="102"/>
      <c r="X192" s="102"/>
      <c r="Y192" s="102"/>
      <c r="Z192" s="102"/>
      <c r="AA192" s="147">
        <v>200000</v>
      </c>
      <c r="AB192" s="98" t="s">
        <v>3029</v>
      </c>
      <c r="AC192" s="168">
        <v>44978</v>
      </c>
      <c r="AD192" s="259" t="s">
        <v>199</v>
      </c>
      <c r="AE192" s="102"/>
      <c r="AF192" s="114" t="s">
        <v>390</v>
      </c>
      <c r="AG192" s="114" t="s">
        <v>218</v>
      </c>
    </row>
    <row r="193" spans="1:33">
      <c r="A193" s="103">
        <f t="shared" si="16"/>
        <v>46</v>
      </c>
      <c r="B193" s="103">
        <v>9</v>
      </c>
      <c r="C193" s="115">
        <v>44973</v>
      </c>
      <c r="D193" s="115">
        <v>44973</v>
      </c>
      <c r="E193" s="102" t="s">
        <v>214</v>
      </c>
      <c r="F193" s="102" t="s">
        <v>29</v>
      </c>
      <c r="G193" s="102" t="s">
        <v>212</v>
      </c>
      <c r="H193" s="109" t="s">
        <v>2982</v>
      </c>
      <c r="I193" s="159" t="s">
        <v>2981</v>
      </c>
      <c r="J193" s="102" t="s">
        <v>3028</v>
      </c>
      <c r="K193" s="102" t="s">
        <v>216</v>
      </c>
      <c r="L193" s="102" t="s">
        <v>219</v>
      </c>
      <c r="M193" s="102" t="s">
        <v>219</v>
      </c>
      <c r="N193" s="103">
        <v>75</v>
      </c>
      <c r="O193" s="102" t="s">
        <v>220</v>
      </c>
      <c r="P193" s="114" t="s">
        <v>277</v>
      </c>
      <c r="Q193" s="141">
        <v>400000</v>
      </c>
      <c r="R193" s="102"/>
      <c r="S193" s="102"/>
      <c r="T193" s="102"/>
      <c r="U193" s="102"/>
      <c r="V193" s="102"/>
      <c r="W193" s="102"/>
      <c r="X193" s="102"/>
      <c r="Y193" s="102"/>
      <c r="Z193" s="102"/>
      <c r="AA193" s="118">
        <v>175000</v>
      </c>
      <c r="AB193" s="98" t="s">
        <v>3029</v>
      </c>
      <c r="AC193" s="168">
        <v>44978</v>
      </c>
      <c r="AD193" s="259" t="s">
        <v>199</v>
      </c>
      <c r="AE193" s="102"/>
      <c r="AF193" s="114" t="s">
        <v>390</v>
      </c>
      <c r="AG193" s="114" t="s">
        <v>218</v>
      </c>
    </row>
    <row r="194" spans="1:33">
      <c r="A194" s="103"/>
      <c r="B194" s="103"/>
      <c r="C194" s="99" t="s">
        <v>30</v>
      </c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3"/>
      <c r="O194" s="102"/>
      <c r="P194" s="102"/>
      <c r="Q194" s="107">
        <f>SUM(Q185:Q193)</f>
        <v>4400000</v>
      </c>
      <c r="R194" s="102"/>
      <c r="S194" s="102"/>
      <c r="T194" s="102"/>
      <c r="U194" s="102"/>
      <c r="V194" s="102"/>
      <c r="W194" s="102"/>
      <c r="X194" s="102"/>
      <c r="Y194" s="102"/>
      <c r="Z194" s="102"/>
      <c r="AA194" s="107">
        <f>SUM(AA185:AA193)</f>
        <v>1775000</v>
      </c>
      <c r="AB194" s="102"/>
      <c r="AC194" s="103"/>
      <c r="AD194" s="103"/>
      <c r="AE194" s="102"/>
      <c r="AF194" s="102"/>
      <c r="AG194" s="102"/>
    </row>
    <row r="195" spans="1:33">
      <c r="A195" s="103">
        <f>A193+1</f>
        <v>47</v>
      </c>
      <c r="B195" s="103">
        <v>1</v>
      </c>
      <c r="C195" s="115">
        <v>44974</v>
      </c>
      <c r="D195" s="115">
        <v>44977</v>
      </c>
      <c r="E195" s="102" t="s">
        <v>214</v>
      </c>
      <c r="F195" s="102" t="s">
        <v>29</v>
      </c>
      <c r="G195" s="102" t="s">
        <v>215</v>
      </c>
      <c r="H195" s="140" t="s">
        <v>3049</v>
      </c>
      <c r="I195" s="158" t="s">
        <v>3048</v>
      </c>
      <c r="J195" s="102" t="s">
        <v>3050</v>
      </c>
      <c r="K195" s="102" t="s">
        <v>976</v>
      </c>
      <c r="L195" s="102" t="s">
        <v>219</v>
      </c>
      <c r="M195" s="102" t="s">
        <v>219</v>
      </c>
      <c r="N195" s="103">
        <v>75</v>
      </c>
      <c r="O195" s="102" t="s">
        <v>220</v>
      </c>
      <c r="P195" s="114" t="s">
        <v>2632</v>
      </c>
      <c r="Q195" s="141">
        <v>360000</v>
      </c>
      <c r="R195" s="102"/>
      <c r="S195" s="102"/>
      <c r="T195" s="102"/>
      <c r="U195" s="102"/>
      <c r="V195" s="102"/>
      <c r="W195" s="102"/>
      <c r="X195" s="102"/>
      <c r="Y195" s="102"/>
      <c r="Z195" s="102"/>
      <c r="AA195" s="147">
        <v>175000</v>
      </c>
      <c r="AB195" s="98" t="s">
        <v>3114</v>
      </c>
      <c r="AC195" s="168">
        <v>44981</v>
      </c>
      <c r="AD195" s="259" t="s">
        <v>199</v>
      </c>
      <c r="AE195" s="102"/>
      <c r="AF195" s="114" t="s">
        <v>390</v>
      </c>
      <c r="AG195" s="114" t="s">
        <v>218</v>
      </c>
    </row>
    <row r="196" spans="1:33">
      <c r="A196" s="103">
        <f>A195+1</f>
        <v>48</v>
      </c>
      <c r="B196" s="103">
        <v>2</v>
      </c>
      <c r="C196" s="115">
        <v>44974</v>
      </c>
      <c r="D196" s="115">
        <v>44977</v>
      </c>
      <c r="E196" s="102" t="s">
        <v>214</v>
      </c>
      <c r="F196" s="102" t="s">
        <v>29</v>
      </c>
      <c r="G196" s="114" t="s">
        <v>2918</v>
      </c>
      <c r="H196" s="140" t="s">
        <v>3078</v>
      </c>
      <c r="I196" s="158" t="s">
        <v>3077</v>
      </c>
      <c r="J196" s="102" t="s">
        <v>3079</v>
      </c>
      <c r="K196" s="102" t="s">
        <v>206</v>
      </c>
      <c r="L196" s="102" t="s">
        <v>221</v>
      </c>
      <c r="M196" s="102" t="s">
        <v>221</v>
      </c>
      <c r="N196" s="103">
        <v>40</v>
      </c>
      <c r="O196" s="102" t="s">
        <v>220</v>
      </c>
      <c r="P196" s="114" t="s">
        <v>2086</v>
      </c>
      <c r="Q196" s="141">
        <v>480000</v>
      </c>
      <c r="R196" s="147"/>
      <c r="S196" s="147"/>
      <c r="T196" s="147"/>
      <c r="U196" s="147"/>
      <c r="V196" s="147"/>
      <c r="W196" s="147"/>
      <c r="X196" s="147"/>
      <c r="Y196" s="147"/>
      <c r="Z196" s="147"/>
      <c r="AA196" s="147">
        <v>175000</v>
      </c>
      <c r="AB196" s="98" t="s">
        <v>3114</v>
      </c>
      <c r="AC196" s="168">
        <v>44981</v>
      </c>
      <c r="AD196" s="259" t="s">
        <v>199</v>
      </c>
      <c r="AE196" s="102"/>
      <c r="AF196" s="114" t="s">
        <v>390</v>
      </c>
      <c r="AG196" s="114" t="s">
        <v>218</v>
      </c>
    </row>
    <row r="197" spans="1:33">
      <c r="A197" s="103">
        <f>A196+1</f>
        <v>49</v>
      </c>
      <c r="B197" s="103">
        <v>3</v>
      </c>
      <c r="C197" s="115">
        <v>44974</v>
      </c>
      <c r="D197" s="115">
        <v>44977</v>
      </c>
      <c r="E197" s="102" t="s">
        <v>214</v>
      </c>
      <c r="F197" s="102" t="s">
        <v>29</v>
      </c>
      <c r="G197" s="114" t="s">
        <v>3112</v>
      </c>
      <c r="H197" s="140" t="s">
        <v>3111</v>
      </c>
      <c r="I197" s="158" t="s">
        <v>3110</v>
      </c>
      <c r="J197" s="102" t="s">
        <v>3113</v>
      </c>
      <c r="K197" s="102" t="s">
        <v>223</v>
      </c>
      <c r="L197" s="102" t="s">
        <v>259</v>
      </c>
      <c r="M197" s="102" t="s">
        <v>2919</v>
      </c>
      <c r="N197" s="103">
        <v>50</v>
      </c>
      <c r="O197" s="102" t="s">
        <v>220</v>
      </c>
      <c r="P197" s="114" t="s">
        <v>251</v>
      </c>
      <c r="Q197" s="147">
        <v>500000</v>
      </c>
      <c r="R197" s="102"/>
      <c r="S197" s="102"/>
      <c r="T197" s="102"/>
      <c r="U197" s="102"/>
      <c r="V197" s="102"/>
      <c r="W197" s="102"/>
      <c r="X197" s="102"/>
      <c r="Y197" s="102"/>
      <c r="Z197" s="102"/>
      <c r="AA197" s="147">
        <v>175000</v>
      </c>
      <c r="AB197" s="98" t="s">
        <v>3114</v>
      </c>
      <c r="AC197" s="168">
        <v>44981</v>
      </c>
      <c r="AD197" s="259" t="s">
        <v>199</v>
      </c>
      <c r="AE197" s="102"/>
      <c r="AF197" s="114" t="s">
        <v>390</v>
      </c>
      <c r="AG197" s="114" t="s">
        <v>218</v>
      </c>
    </row>
    <row r="198" spans="1:33">
      <c r="A198" s="103"/>
      <c r="B198" s="103"/>
      <c r="C198" s="99" t="s">
        <v>30</v>
      </c>
      <c r="D198" s="102"/>
      <c r="E198" s="102"/>
      <c r="F198" s="102"/>
      <c r="G198" s="102"/>
      <c r="H198" s="109"/>
      <c r="I198" s="102"/>
      <c r="J198" s="102"/>
      <c r="K198" s="102"/>
      <c r="L198" s="102"/>
      <c r="M198" s="102"/>
      <c r="N198" s="103"/>
      <c r="O198" s="102"/>
      <c r="P198" s="190"/>
      <c r="Q198" s="107">
        <f>SUM(Q195:Q197)</f>
        <v>1340000</v>
      </c>
      <c r="R198" s="102"/>
      <c r="S198" s="102"/>
      <c r="T198" s="102"/>
      <c r="U198" s="102"/>
      <c r="V198" s="102"/>
      <c r="W198" s="102"/>
      <c r="X198" s="102"/>
      <c r="Y198" s="102"/>
      <c r="Z198" s="102"/>
      <c r="AA198" s="107">
        <f>SUM(AA195:AA197)</f>
        <v>525000</v>
      </c>
      <c r="AB198" s="102"/>
      <c r="AC198" s="103"/>
      <c r="AD198" s="103"/>
      <c r="AE198" s="102"/>
      <c r="AF198" s="102"/>
      <c r="AG198" s="102"/>
    </row>
    <row r="199" spans="1:33">
      <c r="A199" s="103">
        <f>A197+1</f>
        <v>50</v>
      </c>
      <c r="B199" s="103">
        <v>1</v>
      </c>
      <c r="C199" s="115">
        <v>44977</v>
      </c>
      <c r="D199" s="115">
        <v>44977</v>
      </c>
      <c r="E199" s="102" t="s">
        <v>214</v>
      </c>
      <c r="F199" s="109" t="s">
        <v>31</v>
      </c>
      <c r="G199" s="114" t="s">
        <v>212</v>
      </c>
      <c r="H199" s="109" t="s">
        <v>1619</v>
      </c>
      <c r="I199" s="158" t="s">
        <v>1620</v>
      </c>
      <c r="J199" s="114" t="s">
        <v>3154</v>
      </c>
      <c r="K199" s="114" t="s">
        <v>223</v>
      </c>
      <c r="L199" s="102" t="s">
        <v>219</v>
      </c>
      <c r="M199" s="102" t="s">
        <v>2205</v>
      </c>
      <c r="N199" s="103">
        <v>601</v>
      </c>
      <c r="O199" s="102" t="s">
        <v>220</v>
      </c>
      <c r="P199" s="278" t="s">
        <v>3153</v>
      </c>
      <c r="Q199" s="147">
        <v>2750000</v>
      </c>
      <c r="R199" s="147"/>
      <c r="S199" s="147"/>
      <c r="T199" s="147"/>
      <c r="U199" s="147"/>
      <c r="V199" s="147"/>
      <c r="W199" s="147"/>
      <c r="X199" s="147"/>
      <c r="Y199" s="147"/>
      <c r="Z199" s="147"/>
      <c r="AA199" s="147">
        <v>2500000</v>
      </c>
      <c r="AB199" s="98" t="s">
        <v>3155</v>
      </c>
      <c r="AC199" s="168">
        <v>44981</v>
      </c>
      <c r="AD199" s="259" t="s">
        <v>199</v>
      </c>
      <c r="AE199" s="102"/>
      <c r="AF199" s="114" t="s">
        <v>390</v>
      </c>
      <c r="AG199" s="114" t="s">
        <v>226</v>
      </c>
    </row>
    <row r="200" spans="1:33">
      <c r="A200" s="103">
        <f>A199+1</f>
        <v>51</v>
      </c>
      <c r="B200" s="103">
        <v>2</v>
      </c>
      <c r="C200" s="115">
        <v>44977</v>
      </c>
      <c r="D200" s="115">
        <v>44977</v>
      </c>
      <c r="E200" s="102" t="s">
        <v>214</v>
      </c>
      <c r="F200" s="109" t="s">
        <v>29</v>
      </c>
      <c r="G200" s="114" t="s">
        <v>215</v>
      </c>
      <c r="H200" s="140" t="s">
        <v>572</v>
      </c>
      <c r="I200" s="158" t="s">
        <v>3152</v>
      </c>
      <c r="J200" s="114" t="s">
        <v>3154</v>
      </c>
      <c r="K200" s="114" t="s">
        <v>223</v>
      </c>
      <c r="L200" s="102" t="s">
        <v>2205</v>
      </c>
      <c r="M200" s="102" t="s">
        <v>219</v>
      </c>
      <c r="N200" s="103">
        <v>601</v>
      </c>
      <c r="O200" s="102" t="s">
        <v>220</v>
      </c>
      <c r="P200" s="278" t="s">
        <v>3153</v>
      </c>
      <c r="Q200" s="147">
        <v>2500000</v>
      </c>
      <c r="R200" s="147"/>
      <c r="S200" s="147"/>
      <c r="T200" s="147"/>
      <c r="U200" s="147"/>
      <c r="V200" s="147"/>
      <c r="W200" s="147"/>
      <c r="X200" s="147"/>
      <c r="Y200" s="147"/>
      <c r="Z200" s="147"/>
      <c r="AA200" s="147">
        <v>0</v>
      </c>
      <c r="AB200" s="98" t="s">
        <v>3155</v>
      </c>
      <c r="AC200" s="168">
        <v>44981</v>
      </c>
      <c r="AD200" s="259" t="s">
        <v>199</v>
      </c>
      <c r="AE200" s="102"/>
      <c r="AF200" s="114" t="s">
        <v>390</v>
      </c>
      <c r="AG200" s="114" t="s">
        <v>226</v>
      </c>
    </row>
    <row r="201" spans="1:33">
      <c r="A201" s="103"/>
      <c r="B201" s="103"/>
      <c r="C201" s="99" t="s">
        <v>30</v>
      </c>
      <c r="D201" s="102"/>
      <c r="E201" s="102"/>
      <c r="F201" s="102"/>
      <c r="G201" s="102"/>
      <c r="H201" s="109"/>
      <c r="I201" s="102"/>
      <c r="J201" s="102"/>
      <c r="K201" s="102"/>
      <c r="L201" s="102"/>
      <c r="M201" s="102"/>
      <c r="N201" s="103"/>
      <c r="O201" s="102"/>
      <c r="P201" s="190"/>
      <c r="Q201" s="107">
        <f>SUM(Q199:Q200)</f>
        <v>5250000</v>
      </c>
      <c r="R201" s="102"/>
      <c r="S201" s="102"/>
      <c r="T201" s="102"/>
      <c r="U201" s="102"/>
      <c r="V201" s="102"/>
      <c r="W201" s="102"/>
      <c r="X201" s="102"/>
      <c r="Y201" s="102"/>
      <c r="Z201" s="102"/>
      <c r="AA201" s="107">
        <f>SUM(AA199:AA200)</f>
        <v>2500000</v>
      </c>
      <c r="AB201" s="102"/>
      <c r="AC201" s="103"/>
      <c r="AD201" s="103"/>
      <c r="AE201" s="102"/>
      <c r="AF201" s="102"/>
      <c r="AG201" s="102"/>
    </row>
    <row r="202" spans="1:33">
      <c r="A202" s="103">
        <f>A200+1</f>
        <v>52</v>
      </c>
      <c r="B202" s="103">
        <v>1</v>
      </c>
      <c r="C202" s="115">
        <v>44978</v>
      </c>
      <c r="D202" s="115">
        <v>44978</v>
      </c>
      <c r="E202" s="102" t="s">
        <v>214</v>
      </c>
      <c r="F202" s="109" t="s">
        <v>31</v>
      </c>
      <c r="G202" s="114" t="s">
        <v>215</v>
      </c>
      <c r="H202" s="140" t="s">
        <v>265</v>
      </c>
      <c r="I202" s="158" t="s">
        <v>266</v>
      </c>
      <c r="J202" s="114" t="s">
        <v>3170</v>
      </c>
      <c r="K202" s="114" t="s">
        <v>206</v>
      </c>
      <c r="L202" s="102" t="s">
        <v>222</v>
      </c>
      <c r="M202" s="102" t="s">
        <v>241</v>
      </c>
      <c r="N202" s="103">
        <v>320</v>
      </c>
      <c r="O202" s="102" t="s">
        <v>220</v>
      </c>
      <c r="P202" s="278" t="s">
        <v>2108</v>
      </c>
      <c r="Q202" s="101">
        <v>1500000</v>
      </c>
      <c r="R202" s="102"/>
      <c r="S202" s="102"/>
      <c r="T202" s="102"/>
      <c r="U202" s="102"/>
      <c r="V202" s="102"/>
      <c r="W202" s="102"/>
      <c r="X202" s="102"/>
      <c r="Y202" s="102"/>
      <c r="Z202" s="102"/>
      <c r="AA202" s="101">
        <v>1600000</v>
      </c>
      <c r="AB202" s="98" t="s">
        <v>3171</v>
      </c>
      <c r="AC202" s="168">
        <v>44981</v>
      </c>
      <c r="AD202" s="259" t="s">
        <v>199</v>
      </c>
      <c r="AE202" s="102"/>
      <c r="AF202" s="114" t="s">
        <v>390</v>
      </c>
      <c r="AG202" s="114" t="s">
        <v>226</v>
      </c>
    </row>
    <row r="203" spans="1:33">
      <c r="A203" s="103">
        <f>A202+1</f>
        <v>53</v>
      </c>
      <c r="B203" s="103">
        <v>2</v>
      </c>
      <c r="C203" s="115">
        <v>44978</v>
      </c>
      <c r="D203" s="115">
        <v>44978</v>
      </c>
      <c r="E203" s="102" t="s">
        <v>214</v>
      </c>
      <c r="F203" s="109" t="s">
        <v>29</v>
      </c>
      <c r="G203" s="114" t="s">
        <v>215</v>
      </c>
      <c r="H203" s="140" t="s">
        <v>3169</v>
      </c>
      <c r="I203" s="158" t="s">
        <v>3168</v>
      </c>
      <c r="J203" s="114" t="s">
        <v>3170</v>
      </c>
      <c r="K203" s="114" t="s">
        <v>206</v>
      </c>
      <c r="L203" s="102" t="s">
        <v>241</v>
      </c>
      <c r="M203" s="102" t="s">
        <v>222</v>
      </c>
      <c r="N203" s="103">
        <v>320</v>
      </c>
      <c r="O203" s="102" t="s">
        <v>220</v>
      </c>
      <c r="P203" s="278" t="s">
        <v>2108</v>
      </c>
      <c r="Q203" s="101">
        <v>1500000</v>
      </c>
      <c r="R203" s="102"/>
      <c r="S203" s="102"/>
      <c r="T203" s="102"/>
      <c r="U203" s="102"/>
      <c r="V203" s="102"/>
      <c r="W203" s="102"/>
      <c r="X203" s="102"/>
      <c r="Y203" s="102"/>
      <c r="Z203" s="102"/>
      <c r="AA203" s="101">
        <v>0</v>
      </c>
      <c r="AB203" s="98" t="s">
        <v>3171</v>
      </c>
      <c r="AC203" s="168">
        <v>44981</v>
      </c>
      <c r="AD203" s="259" t="s">
        <v>199</v>
      </c>
      <c r="AE203" s="102"/>
      <c r="AF203" s="114" t="s">
        <v>390</v>
      </c>
      <c r="AG203" s="114" t="s">
        <v>226</v>
      </c>
    </row>
    <row r="204" spans="1:33">
      <c r="A204" s="103"/>
      <c r="B204" s="103"/>
      <c r="C204" s="99" t="s">
        <v>30</v>
      </c>
      <c r="D204" s="102"/>
      <c r="E204" s="102"/>
      <c r="F204" s="102"/>
      <c r="G204" s="102"/>
      <c r="H204" s="109"/>
      <c r="I204" s="102"/>
      <c r="J204" s="102"/>
      <c r="K204" s="102"/>
      <c r="L204" s="102"/>
      <c r="M204" s="102"/>
      <c r="N204" s="103"/>
      <c r="O204" s="102"/>
      <c r="P204" s="190"/>
      <c r="Q204" s="107">
        <f>SUM(Q202:Q203)</f>
        <v>3000000</v>
      </c>
      <c r="R204" s="102"/>
      <c r="S204" s="102"/>
      <c r="T204" s="102"/>
      <c r="U204" s="102"/>
      <c r="V204" s="102"/>
      <c r="W204" s="102"/>
      <c r="X204" s="102"/>
      <c r="Y204" s="102"/>
      <c r="Z204" s="102"/>
      <c r="AA204" s="107">
        <f>SUM(AA202:AA203)</f>
        <v>1600000</v>
      </c>
      <c r="AB204" s="102"/>
      <c r="AC204" s="103"/>
      <c r="AD204" s="103"/>
      <c r="AE204" s="102"/>
      <c r="AF204" s="102"/>
      <c r="AG204" s="102"/>
    </row>
    <row r="205" spans="1:33">
      <c r="A205" s="103">
        <f>A203+1</f>
        <v>54</v>
      </c>
      <c r="B205" s="103">
        <v>1</v>
      </c>
      <c r="C205" s="115">
        <v>44978</v>
      </c>
      <c r="D205" s="115">
        <v>44978</v>
      </c>
      <c r="E205" s="102" t="s">
        <v>214</v>
      </c>
      <c r="F205" s="280" t="s">
        <v>31</v>
      </c>
      <c r="G205" s="114" t="s">
        <v>243</v>
      </c>
      <c r="H205" s="140" t="s">
        <v>2930</v>
      </c>
      <c r="I205" s="158" t="s">
        <v>2929</v>
      </c>
      <c r="J205" s="114" t="s">
        <v>2935</v>
      </c>
      <c r="K205" s="114" t="s">
        <v>210</v>
      </c>
      <c r="L205" s="104" t="s">
        <v>221</v>
      </c>
      <c r="M205" s="104" t="s">
        <v>3225</v>
      </c>
      <c r="N205" s="144">
        <v>100</v>
      </c>
      <c r="O205" s="104" t="s">
        <v>220</v>
      </c>
      <c r="P205" s="279" t="s">
        <v>2932</v>
      </c>
      <c r="Q205" s="101">
        <v>950000</v>
      </c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>
        <v>750000</v>
      </c>
      <c r="AB205" s="98" t="s">
        <v>3226</v>
      </c>
      <c r="AC205" s="168">
        <v>44981</v>
      </c>
      <c r="AD205" s="259" t="s">
        <v>199</v>
      </c>
      <c r="AE205" s="102"/>
      <c r="AF205" s="114" t="s">
        <v>390</v>
      </c>
      <c r="AG205" s="114" t="s">
        <v>226</v>
      </c>
    </row>
    <row r="206" spans="1:33">
      <c r="A206" s="103">
        <f>A205+1</f>
        <v>55</v>
      </c>
      <c r="B206" s="103">
        <v>2</v>
      </c>
      <c r="C206" s="115">
        <v>44978</v>
      </c>
      <c r="D206" s="115">
        <v>44978</v>
      </c>
      <c r="E206" s="102" t="s">
        <v>214</v>
      </c>
      <c r="F206" s="280" t="s">
        <v>29</v>
      </c>
      <c r="G206" s="114" t="s">
        <v>230</v>
      </c>
      <c r="H206" s="140" t="s">
        <v>2927</v>
      </c>
      <c r="I206" s="158" t="s">
        <v>2928</v>
      </c>
      <c r="J206" s="114" t="s">
        <v>2935</v>
      </c>
      <c r="K206" s="114" t="s">
        <v>210</v>
      </c>
      <c r="L206" s="104" t="s">
        <v>3225</v>
      </c>
      <c r="M206" s="104" t="s">
        <v>221</v>
      </c>
      <c r="N206" s="144">
        <v>100</v>
      </c>
      <c r="O206" s="104" t="s">
        <v>220</v>
      </c>
      <c r="P206" s="279" t="s">
        <v>2932</v>
      </c>
      <c r="Q206" s="101">
        <v>950000</v>
      </c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>
        <v>0</v>
      </c>
      <c r="AB206" s="98" t="s">
        <v>3226</v>
      </c>
      <c r="AC206" s="168">
        <v>44981</v>
      </c>
      <c r="AD206" s="259" t="s">
        <v>199</v>
      </c>
      <c r="AE206" s="102"/>
      <c r="AF206" s="114" t="s">
        <v>390</v>
      </c>
      <c r="AG206" s="114" t="s">
        <v>226</v>
      </c>
    </row>
    <row r="207" spans="1:33">
      <c r="A207" s="103"/>
      <c r="B207" s="103"/>
      <c r="C207" s="99" t="s">
        <v>30</v>
      </c>
      <c r="D207" s="102"/>
      <c r="E207" s="102"/>
      <c r="F207" s="262"/>
      <c r="G207" s="102"/>
      <c r="H207" s="109"/>
      <c r="I207" s="102"/>
      <c r="J207" s="102"/>
      <c r="K207" s="102"/>
      <c r="L207" s="102"/>
      <c r="M207" s="102"/>
      <c r="N207" s="103"/>
      <c r="O207" s="102"/>
      <c r="P207" s="190"/>
      <c r="Q207" s="107">
        <f>SUM(Q205:Q206)</f>
        <v>1900000</v>
      </c>
      <c r="R207" s="102"/>
      <c r="S207" s="102"/>
      <c r="T207" s="102"/>
      <c r="U207" s="102"/>
      <c r="V207" s="102"/>
      <c r="W207" s="102"/>
      <c r="X207" s="102"/>
      <c r="Y207" s="102"/>
      <c r="Z207" s="102"/>
      <c r="AA207" s="107">
        <f>SUM(AA205:AA206)</f>
        <v>750000</v>
      </c>
      <c r="AB207" s="102"/>
      <c r="AC207" s="103"/>
      <c r="AD207" s="103"/>
      <c r="AE207" s="102"/>
      <c r="AF207" s="102"/>
      <c r="AG207" s="102"/>
    </row>
    <row r="208" spans="1:33">
      <c r="A208" s="103">
        <f>A206+1</f>
        <v>56</v>
      </c>
      <c r="B208" s="103">
        <v>1</v>
      </c>
      <c r="C208" s="115">
        <v>44978</v>
      </c>
      <c r="D208" s="115">
        <v>44979</v>
      </c>
      <c r="E208" s="102" t="s">
        <v>214</v>
      </c>
      <c r="F208" s="109" t="s">
        <v>29</v>
      </c>
      <c r="G208" s="114" t="s">
        <v>212</v>
      </c>
      <c r="H208" s="140" t="s">
        <v>2596</v>
      </c>
      <c r="I208" s="158" t="s">
        <v>2595</v>
      </c>
      <c r="J208" s="114" t="s">
        <v>2847</v>
      </c>
      <c r="K208" s="114" t="s">
        <v>210</v>
      </c>
      <c r="L208" s="114" t="s">
        <v>955</v>
      </c>
      <c r="M208" s="114" t="s">
        <v>222</v>
      </c>
      <c r="N208" s="144">
        <v>445</v>
      </c>
      <c r="O208" s="102" t="s">
        <v>220</v>
      </c>
      <c r="P208" s="114" t="s">
        <v>1526</v>
      </c>
      <c r="Q208" s="101">
        <v>1650000</v>
      </c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>
        <v>1150000</v>
      </c>
      <c r="AB208" s="98" t="s">
        <v>3233</v>
      </c>
      <c r="AC208" s="168">
        <v>44981</v>
      </c>
      <c r="AD208" s="259" t="s">
        <v>199</v>
      </c>
      <c r="AE208" s="102"/>
      <c r="AF208" s="114" t="s">
        <v>390</v>
      </c>
      <c r="AG208" s="114" t="s">
        <v>226</v>
      </c>
    </row>
    <row r="209" spans="1:33">
      <c r="A209" s="103"/>
      <c r="B209" s="103"/>
      <c r="C209" s="99" t="s">
        <v>30</v>
      </c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3"/>
      <c r="O209" s="102"/>
      <c r="P209" s="102"/>
      <c r="Q209" s="107">
        <f>SUM(Q208)</f>
        <v>1650000</v>
      </c>
      <c r="R209" s="102"/>
      <c r="S209" s="102"/>
      <c r="T209" s="102"/>
      <c r="U209" s="102"/>
      <c r="V209" s="102"/>
      <c r="W209" s="102"/>
      <c r="X209" s="102"/>
      <c r="Y209" s="102"/>
      <c r="Z209" s="102"/>
      <c r="AA209" s="107">
        <f>SUM(AA208)</f>
        <v>1150000</v>
      </c>
      <c r="AB209" s="102"/>
      <c r="AC209" s="103"/>
      <c r="AD209" s="103"/>
      <c r="AE209" s="102"/>
      <c r="AF209" s="102"/>
      <c r="AG209" s="102"/>
    </row>
    <row r="210" spans="1:33">
      <c r="A210" s="103">
        <f>A208+1</f>
        <v>57</v>
      </c>
      <c r="B210" s="103">
        <v>1</v>
      </c>
      <c r="C210" s="115">
        <v>44979</v>
      </c>
      <c r="D210" s="115">
        <v>44979</v>
      </c>
      <c r="E210" s="102" t="s">
        <v>214</v>
      </c>
      <c r="F210" s="109" t="s">
        <v>31</v>
      </c>
      <c r="G210" s="102" t="s">
        <v>215</v>
      </c>
      <c r="H210" s="109" t="s">
        <v>833</v>
      </c>
      <c r="I210" s="159" t="s">
        <v>832</v>
      </c>
      <c r="J210" s="114" t="s">
        <v>3481</v>
      </c>
      <c r="K210" s="114" t="s">
        <v>976</v>
      </c>
      <c r="L210" s="104" t="s">
        <v>221</v>
      </c>
      <c r="M210" s="104" t="s">
        <v>259</v>
      </c>
      <c r="N210" s="144">
        <v>319</v>
      </c>
      <c r="O210" s="104" t="s">
        <v>220</v>
      </c>
      <c r="P210" s="114" t="s">
        <v>3253</v>
      </c>
      <c r="Q210" s="118">
        <v>1600000</v>
      </c>
      <c r="R210" s="141"/>
      <c r="S210" s="141"/>
      <c r="T210" s="141"/>
      <c r="U210" s="141"/>
      <c r="V210" s="141"/>
      <c r="W210" s="141"/>
      <c r="X210" s="141"/>
      <c r="Y210" s="141"/>
      <c r="Z210" s="141"/>
      <c r="AA210" s="141">
        <v>1800000</v>
      </c>
      <c r="AB210" s="98" t="s">
        <v>3254</v>
      </c>
      <c r="AC210" s="168">
        <v>44994</v>
      </c>
      <c r="AD210" s="259" t="s">
        <v>199</v>
      </c>
      <c r="AE210" s="102"/>
      <c r="AF210" s="114" t="s">
        <v>390</v>
      </c>
      <c r="AG210" s="114" t="s">
        <v>226</v>
      </c>
    </row>
    <row r="211" spans="1:33">
      <c r="A211" s="103">
        <f>A210+1</f>
        <v>58</v>
      </c>
      <c r="B211" s="103">
        <v>2</v>
      </c>
      <c r="C211" s="115">
        <v>44979</v>
      </c>
      <c r="D211" s="115">
        <v>44979</v>
      </c>
      <c r="E211" s="102" t="s">
        <v>214</v>
      </c>
      <c r="F211" s="109" t="s">
        <v>29</v>
      </c>
      <c r="G211" s="114" t="s">
        <v>3250</v>
      </c>
      <c r="H211" s="140" t="s">
        <v>3252</v>
      </c>
      <c r="I211" s="158" t="s">
        <v>3251</v>
      </c>
      <c r="J211" s="114" t="s">
        <v>3481</v>
      </c>
      <c r="K211" s="114" t="s">
        <v>976</v>
      </c>
      <c r="L211" s="104" t="s">
        <v>259</v>
      </c>
      <c r="M211" s="104" t="s">
        <v>221</v>
      </c>
      <c r="N211" s="144">
        <v>319</v>
      </c>
      <c r="O211" s="104" t="s">
        <v>220</v>
      </c>
      <c r="P211" s="114" t="s">
        <v>3253</v>
      </c>
      <c r="Q211" s="118">
        <v>1600000</v>
      </c>
      <c r="R211" s="141"/>
      <c r="S211" s="141"/>
      <c r="T211" s="141"/>
      <c r="U211" s="141"/>
      <c r="V211" s="141"/>
      <c r="W211" s="141"/>
      <c r="X211" s="141"/>
      <c r="Y211" s="141"/>
      <c r="Z211" s="141"/>
      <c r="AA211" s="141">
        <v>0</v>
      </c>
      <c r="AB211" s="98" t="s">
        <v>3254</v>
      </c>
      <c r="AC211" s="168">
        <v>44994</v>
      </c>
      <c r="AD211" s="259" t="s">
        <v>199</v>
      </c>
      <c r="AE211" s="102"/>
      <c r="AF211" s="114" t="s">
        <v>390</v>
      </c>
      <c r="AG211" s="114" t="s">
        <v>226</v>
      </c>
    </row>
    <row r="212" spans="1:33">
      <c r="A212" s="103"/>
      <c r="B212" s="103"/>
      <c r="C212" s="99" t="s">
        <v>30</v>
      </c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3"/>
      <c r="O212" s="102"/>
      <c r="P212" s="102"/>
      <c r="Q212" s="117">
        <f>SUM(Q210:Q211)</f>
        <v>3200000</v>
      </c>
      <c r="R212" s="102"/>
      <c r="S212" s="102"/>
      <c r="T212" s="102"/>
      <c r="U212" s="102"/>
      <c r="V212" s="102"/>
      <c r="W212" s="102"/>
      <c r="X212" s="102"/>
      <c r="Y212" s="102"/>
      <c r="Z212" s="102"/>
      <c r="AA212" s="117">
        <f>SUM(AA210:AA211)</f>
        <v>1800000</v>
      </c>
      <c r="AB212" s="102"/>
      <c r="AC212" s="103"/>
      <c r="AD212" s="103"/>
      <c r="AE212" s="102"/>
      <c r="AF212" s="102"/>
      <c r="AG212" s="102"/>
    </row>
    <row r="213" spans="1:33">
      <c r="A213" s="103">
        <f>A211+1</f>
        <v>59</v>
      </c>
      <c r="B213" s="103">
        <v>1</v>
      </c>
      <c r="C213" s="115">
        <v>44980</v>
      </c>
      <c r="D213" s="115">
        <v>44980</v>
      </c>
      <c r="E213" s="102" t="s">
        <v>214</v>
      </c>
      <c r="F213" s="109" t="s">
        <v>31</v>
      </c>
      <c r="G213" s="102" t="s">
        <v>215</v>
      </c>
      <c r="H213" s="140" t="s">
        <v>3049</v>
      </c>
      <c r="I213" s="158" t="s">
        <v>3048</v>
      </c>
      <c r="J213" s="174" t="s">
        <v>275</v>
      </c>
      <c r="K213" s="114" t="s">
        <v>976</v>
      </c>
      <c r="L213" s="102" t="s">
        <v>219</v>
      </c>
      <c r="M213" s="102" t="s">
        <v>219</v>
      </c>
      <c r="N213" s="103">
        <v>75</v>
      </c>
      <c r="O213" s="102" t="s">
        <v>220</v>
      </c>
      <c r="P213" s="114" t="s">
        <v>1074</v>
      </c>
      <c r="Q213" s="141">
        <v>360000</v>
      </c>
      <c r="R213" s="102"/>
      <c r="S213" s="102"/>
      <c r="T213" s="102"/>
      <c r="U213" s="102"/>
      <c r="V213" s="102"/>
      <c r="W213" s="102"/>
      <c r="X213" s="102"/>
      <c r="Y213" s="102"/>
      <c r="Z213" s="102"/>
      <c r="AA213" s="147">
        <v>175000</v>
      </c>
      <c r="AB213" s="98" t="s">
        <v>3291</v>
      </c>
      <c r="AC213" s="168">
        <v>44981</v>
      </c>
      <c r="AD213" s="259" t="s">
        <v>199</v>
      </c>
      <c r="AE213" s="102"/>
      <c r="AF213" s="114" t="s">
        <v>390</v>
      </c>
      <c r="AG213" s="114" t="s">
        <v>218</v>
      </c>
    </row>
    <row r="214" spans="1:33">
      <c r="A214" s="103"/>
      <c r="B214" s="103"/>
      <c r="C214" s="99" t="s">
        <v>30</v>
      </c>
      <c r="D214" s="102"/>
      <c r="E214" s="102"/>
      <c r="F214" s="102"/>
      <c r="G214" s="102"/>
      <c r="H214" s="109"/>
      <c r="I214" s="102"/>
      <c r="J214" s="102"/>
      <c r="K214" s="102"/>
      <c r="L214" s="102"/>
      <c r="M214" s="102"/>
      <c r="N214" s="103"/>
      <c r="O214" s="102"/>
      <c r="P214" s="102"/>
      <c r="Q214" s="107">
        <f>SUM(Q213)</f>
        <v>360000</v>
      </c>
      <c r="R214" s="102"/>
      <c r="S214" s="102"/>
      <c r="T214" s="102"/>
      <c r="U214" s="102"/>
      <c r="V214" s="102"/>
      <c r="W214" s="102"/>
      <c r="X214" s="102"/>
      <c r="Y214" s="102"/>
      <c r="Z214" s="102"/>
      <c r="AA214" s="107">
        <f>SUM(AA213)</f>
        <v>175000</v>
      </c>
      <c r="AB214" s="102"/>
      <c r="AC214" s="103"/>
      <c r="AD214" s="103"/>
      <c r="AE214" s="102"/>
      <c r="AF214" s="102"/>
      <c r="AG214" s="102"/>
    </row>
    <row r="215" spans="1:33">
      <c r="A215" s="103">
        <f>A213+1</f>
        <v>60</v>
      </c>
      <c r="B215" s="103">
        <v>1</v>
      </c>
      <c r="C215" s="115">
        <v>44980</v>
      </c>
      <c r="D215" s="115">
        <v>44980</v>
      </c>
      <c r="E215" s="102" t="s">
        <v>214</v>
      </c>
      <c r="F215" s="109" t="s">
        <v>31</v>
      </c>
      <c r="G215" s="102" t="s">
        <v>215</v>
      </c>
      <c r="H215" s="140" t="s">
        <v>2711</v>
      </c>
      <c r="I215" s="158" t="s">
        <v>2710</v>
      </c>
      <c r="J215" s="140" t="s">
        <v>2709</v>
      </c>
      <c r="K215" s="140" t="s">
        <v>217</v>
      </c>
      <c r="L215" s="104" t="s">
        <v>219</v>
      </c>
      <c r="M215" s="104" t="s">
        <v>219</v>
      </c>
      <c r="N215" s="144">
        <v>75</v>
      </c>
      <c r="O215" s="104" t="s">
        <v>220</v>
      </c>
      <c r="P215" s="140" t="s">
        <v>847</v>
      </c>
      <c r="Q215" s="141">
        <v>360000</v>
      </c>
      <c r="R215" s="140"/>
      <c r="S215" s="140"/>
      <c r="T215" s="140"/>
      <c r="U215" s="140"/>
      <c r="V215" s="140"/>
      <c r="W215" s="140"/>
      <c r="X215" s="140"/>
      <c r="Y215" s="140"/>
      <c r="Z215" s="140"/>
      <c r="AA215" s="108">
        <v>225000</v>
      </c>
      <c r="AB215" s="98" t="s">
        <v>3306</v>
      </c>
      <c r="AC215" s="168">
        <v>44981</v>
      </c>
      <c r="AD215" s="259" t="s">
        <v>199</v>
      </c>
      <c r="AE215" s="102"/>
      <c r="AF215" s="114" t="s">
        <v>390</v>
      </c>
      <c r="AG215" s="114" t="s">
        <v>218</v>
      </c>
    </row>
    <row r="216" spans="1:33">
      <c r="A216" s="103">
        <f>A215+1</f>
        <v>61</v>
      </c>
      <c r="B216" s="103">
        <v>2</v>
      </c>
      <c r="C216" s="115">
        <v>44980</v>
      </c>
      <c r="D216" s="115">
        <v>44980</v>
      </c>
      <c r="E216" s="102" t="s">
        <v>214</v>
      </c>
      <c r="F216" s="109" t="s">
        <v>29</v>
      </c>
      <c r="G216" s="102" t="s">
        <v>215</v>
      </c>
      <c r="H216" s="140" t="s">
        <v>1636</v>
      </c>
      <c r="I216" s="158" t="s">
        <v>1635</v>
      </c>
      <c r="J216" s="140" t="s">
        <v>2709</v>
      </c>
      <c r="K216" s="140" t="s">
        <v>217</v>
      </c>
      <c r="L216" s="104" t="s">
        <v>219</v>
      </c>
      <c r="M216" s="104" t="s">
        <v>219</v>
      </c>
      <c r="N216" s="144">
        <v>75</v>
      </c>
      <c r="O216" s="104" t="s">
        <v>220</v>
      </c>
      <c r="P216" s="140" t="s">
        <v>847</v>
      </c>
      <c r="Q216" s="141">
        <v>360000</v>
      </c>
      <c r="R216" s="140"/>
      <c r="S216" s="140"/>
      <c r="T216" s="140"/>
      <c r="U216" s="140"/>
      <c r="V216" s="140"/>
      <c r="W216" s="140"/>
      <c r="X216" s="140"/>
      <c r="Y216" s="140"/>
      <c r="Z216" s="140"/>
      <c r="AA216" s="156">
        <v>0</v>
      </c>
      <c r="AB216" s="98" t="s">
        <v>3306</v>
      </c>
      <c r="AC216" s="168">
        <v>44981</v>
      </c>
      <c r="AD216" s="259" t="s">
        <v>199</v>
      </c>
      <c r="AE216" s="102"/>
      <c r="AF216" s="114" t="s">
        <v>390</v>
      </c>
      <c r="AG216" s="114" t="s">
        <v>218</v>
      </c>
    </row>
    <row r="217" spans="1:33">
      <c r="A217" s="103"/>
      <c r="B217" s="103"/>
      <c r="C217" s="99" t="s">
        <v>30</v>
      </c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3"/>
      <c r="O217" s="102"/>
      <c r="P217" s="102"/>
      <c r="Q217" s="107">
        <f>SUM(Q215:Q216)</f>
        <v>720000</v>
      </c>
      <c r="R217" s="102"/>
      <c r="S217" s="102"/>
      <c r="T217" s="102"/>
      <c r="U217" s="102"/>
      <c r="V217" s="102"/>
      <c r="W217" s="102"/>
      <c r="X217" s="102"/>
      <c r="Y217" s="102"/>
      <c r="Z217" s="102"/>
      <c r="AA217" s="107">
        <f>SUM(AA215:AA216)</f>
        <v>225000</v>
      </c>
      <c r="AB217" s="102"/>
      <c r="AC217" s="103"/>
      <c r="AD217" s="103"/>
      <c r="AE217" s="102"/>
      <c r="AF217" s="102"/>
      <c r="AG217" s="102"/>
    </row>
    <row r="218" spans="1:33">
      <c r="A218" s="103">
        <f>A216+1</f>
        <v>62</v>
      </c>
      <c r="B218" s="103">
        <v>1</v>
      </c>
      <c r="C218" s="115">
        <v>44981</v>
      </c>
      <c r="D218" s="115">
        <v>44981</v>
      </c>
      <c r="E218" s="102" t="s">
        <v>214</v>
      </c>
      <c r="F218" s="109" t="s">
        <v>31</v>
      </c>
      <c r="G218" s="102" t="s">
        <v>215</v>
      </c>
      <c r="H218" s="140" t="s">
        <v>2895</v>
      </c>
      <c r="I218" s="158" t="s">
        <v>2894</v>
      </c>
      <c r="J218" s="114" t="s">
        <v>2896</v>
      </c>
      <c r="K218" s="114" t="s">
        <v>217</v>
      </c>
      <c r="L218" s="104" t="s">
        <v>221</v>
      </c>
      <c r="M218" s="104" t="s">
        <v>259</v>
      </c>
      <c r="N218" s="144">
        <v>319</v>
      </c>
      <c r="O218" s="104" t="s">
        <v>220</v>
      </c>
      <c r="P218" s="114" t="s">
        <v>2897</v>
      </c>
      <c r="Q218" s="118">
        <v>1600000</v>
      </c>
      <c r="R218" s="141"/>
      <c r="S218" s="141"/>
      <c r="T218" s="141"/>
      <c r="U218" s="141"/>
      <c r="V218" s="141"/>
      <c r="W218" s="141"/>
      <c r="X218" s="141"/>
      <c r="Y218" s="141"/>
      <c r="Z218" s="141"/>
      <c r="AA218" s="141">
        <v>1800000</v>
      </c>
      <c r="AB218" s="98" t="s">
        <v>3339</v>
      </c>
      <c r="AC218" s="168">
        <v>44994</v>
      </c>
      <c r="AD218" s="259" t="s">
        <v>199</v>
      </c>
      <c r="AE218" s="102"/>
      <c r="AF218" s="114" t="s">
        <v>390</v>
      </c>
      <c r="AG218" s="114" t="s">
        <v>226</v>
      </c>
    </row>
    <row r="219" spans="1:33">
      <c r="A219" s="103">
        <f>A218+1</f>
        <v>63</v>
      </c>
      <c r="B219" s="103">
        <v>2</v>
      </c>
      <c r="C219" s="115">
        <v>44981</v>
      </c>
      <c r="D219" s="115">
        <v>44981</v>
      </c>
      <c r="E219" s="102" t="s">
        <v>214</v>
      </c>
      <c r="F219" s="109" t="s">
        <v>29</v>
      </c>
      <c r="G219" s="102" t="s">
        <v>215</v>
      </c>
      <c r="H219" s="140" t="s">
        <v>837</v>
      </c>
      <c r="I219" s="158" t="s">
        <v>836</v>
      </c>
      <c r="J219" s="114" t="s">
        <v>2896</v>
      </c>
      <c r="K219" s="114" t="s">
        <v>217</v>
      </c>
      <c r="L219" s="104" t="s">
        <v>259</v>
      </c>
      <c r="M219" s="104" t="s">
        <v>221</v>
      </c>
      <c r="N219" s="144">
        <v>319</v>
      </c>
      <c r="O219" s="104" t="s">
        <v>220</v>
      </c>
      <c r="P219" s="114" t="s">
        <v>2897</v>
      </c>
      <c r="Q219" s="118">
        <v>1600000</v>
      </c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>
        <v>0</v>
      </c>
      <c r="AB219" s="98" t="s">
        <v>3339</v>
      </c>
      <c r="AC219" s="168">
        <v>44994</v>
      </c>
      <c r="AD219" s="259" t="s">
        <v>199</v>
      </c>
      <c r="AE219" s="102"/>
      <c r="AF219" s="114" t="s">
        <v>390</v>
      </c>
      <c r="AG219" s="114" t="s">
        <v>226</v>
      </c>
    </row>
    <row r="220" spans="1:33">
      <c r="A220" s="103"/>
      <c r="B220" s="103"/>
      <c r="C220" s="99" t="s">
        <v>30</v>
      </c>
      <c r="D220" s="102"/>
      <c r="E220" s="102"/>
      <c r="F220" s="102"/>
      <c r="G220" s="102"/>
      <c r="H220" s="109"/>
      <c r="I220" s="102"/>
      <c r="J220" s="102"/>
      <c r="K220" s="102"/>
      <c r="L220" s="102"/>
      <c r="M220" s="102"/>
      <c r="N220" s="103"/>
      <c r="O220" s="102"/>
      <c r="P220" s="102"/>
      <c r="Q220" s="117">
        <f>SUM(Q218:Q219)</f>
        <v>3200000</v>
      </c>
      <c r="R220" s="102"/>
      <c r="S220" s="102"/>
      <c r="T220" s="102"/>
      <c r="U220" s="102"/>
      <c r="V220" s="102"/>
      <c r="W220" s="102"/>
      <c r="X220" s="102"/>
      <c r="Y220" s="102"/>
      <c r="Z220" s="102"/>
      <c r="AA220" s="117">
        <f>SUM(AA218:AA219)</f>
        <v>1800000</v>
      </c>
      <c r="AB220" s="102"/>
      <c r="AC220" s="103"/>
      <c r="AD220" s="103"/>
      <c r="AE220" s="102"/>
      <c r="AF220" s="102"/>
      <c r="AG220" s="102"/>
    </row>
    <row r="221" spans="1:33">
      <c r="A221" s="103">
        <f>A219+1</f>
        <v>64</v>
      </c>
      <c r="B221" s="103">
        <v>1</v>
      </c>
      <c r="C221" s="115">
        <v>44981</v>
      </c>
      <c r="D221" s="115">
        <v>44981</v>
      </c>
      <c r="E221" s="102" t="s">
        <v>214</v>
      </c>
      <c r="F221" s="109" t="s">
        <v>31</v>
      </c>
      <c r="G221" s="114" t="s">
        <v>215</v>
      </c>
      <c r="H221" s="140" t="s">
        <v>2938</v>
      </c>
      <c r="I221" s="158" t="s">
        <v>2937</v>
      </c>
      <c r="J221" s="114" t="s">
        <v>2939</v>
      </c>
      <c r="K221" s="114" t="s">
        <v>206</v>
      </c>
      <c r="L221" s="104" t="s">
        <v>219</v>
      </c>
      <c r="M221" s="104" t="s">
        <v>219</v>
      </c>
      <c r="N221" s="144">
        <v>75</v>
      </c>
      <c r="O221" s="104" t="s">
        <v>220</v>
      </c>
      <c r="P221" s="140" t="s">
        <v>2942</v>
      </c>
      <c r="Q221" s="141">
        <v>360000</v>
      </c>
      <c r="R221" s="140"/>
      <c r="S221" s="140"/>
      <c r="T221" s="140"/>
      <c r="U221" s="140"/>
      <c r="V221" s="140"/>
      <c r="W221" s="140"/>
      <c r="X221" s="140"/>
      <c r="Y221" s="140"/>
      <c r="Z221" s="140"/>
      <c r="AA221" s="108">
        <v>225000</v>
      </c>
      <c r="AB221" s="98" t="s">
        <v>3363</v>
      </c>
      <c r="AC221" s="168">
        <v>44994</v>
      </c>
      <c r="AD221" s="259" t="s">
        <v>199</v>
      </c>
      <c r="AE221" s="102"/>
      <c r="AF221" s="114" t="s">
        <v>390</v>
      </c>
      <c r="AG221" s="114" t="s">
        <v>218</v>
      </c>
    </row>
    <row r="222" spans="1:33">
      <c r="A222" s="103">
        <f>A221+1</f>
        <v>65</v>
      </c>
      <c r="B222" s="103">
        <v>2</v>
      </c>
      <c r="C222" s="115">
        <v>44981</v>
      </c>
      <c r="D222" s="115">
        <v>44981</v>
      </c>
      <c r="E222" s="102" t="s">
        <v>214</v>
      </c>
      <c r="F222" s="109" t="s">
        <v>29</v>
      </c>
      <c r="G222" s="114" t="s">
        <v>209</v>
      </c>
      <c r="H222" s="140" t="s">
        <v>2876</v>
      </c>
      <c r="I222" s="158" t="s">
        <v>2877</v>
      </c>
      <c r="J222" s="114" t="s">
        <v>2939</v>
      </c>
      <c r="K222" s="114" t="s">
        <v>206</v>
      </c>
      <c r="L222" s="104" t="s">
        <v>219</v>
      </c>
      <c r="M222" s="104" t="s">
        <v>219</v>
      </c>
      <c r="N222" s="144">
        <v>75</v>
      </c>
      <c r="O222" s="104" t="s">
        <v>220</v>
      </c>
      <c r="P222" s="140" t="s">
        <v>2942</v>
      </c>
      <c r="Q222" s="141">
        <v>360000</v>
      </c>
      <c r="R222" s="140"/>
      <c r="S222" s="140"/>
      <c r="T222" s="140"/>
      <c r="U222" s="140"/>
      <c r="V222" s="140"/>
      <c r="W222" s="140"/>
      <c r="X222" s="140"/>
      <c r="Y222" s="140"/>
      <c r="Z222" s="140"/>
      <c r="AA222" s="156">
        <v>0</v>
      </c>
      <c r="AB222" s="98" t="s">
        <v>3363</v>
      </c>
      <c r="AC222" s="168">
        <v>44994</v>
      </c>
      <c r="AD222" s="259" t="s">
        <v>199</v>
      </c>
      <c r="AE222" s="102"/>
      <c r="AF222" s="114" t="s">
        <v>390</v>
      </c>
      <c r="AG222" s="114" t="s">
        <v>218</v>
      </c>
    </row>
    <row r="223" spans="1:33">
      <c r="A223" s="103"/>
      <c r="B223" s="103"/>
      <c r="C223" s="99" t="s">
        <v>30</v>
      </c>
      <c r="D223" s="102"/>
      <c r="E223" s="102"/>
      <c r="F223" s="102"/>
      <c r="G223" s="102"/>
      <c r="H223" s="109"/>
      <c r="I223" s="102"/>
      <c r="J223" s="102"/>
      <c r="K223" s="102"/>
      <c r="L223" s="102"/>
      <c r="M223" s="102"/>
      <c r="N223" s="103"/>
      <c r="O223" s="102"/>
      <c r="P223" s="102"/>
      <c r="Q223" s="107">
        <f>SUM(Q221:Q222)</f>
        <v>720000</v>
      </c>
      <c r="R223" s="102"/>
      <c r="S223" s="102"/>
      <c r="T223" s="102"/>
      <c r="U223" s="102"/>
      <c r="V223" s="102"/>
      <c r="W223" s="102"/>
      <c r="X223" s="102"/>
      <c r="Y223" s="102"/>
      <c r="Z223" s="102"/>
      <c r="AA223" s="107">
        <f>SUM(AA221:AA222)</f>
        <v>225000</v>
      </c>
      <c r="AB223" s="102"/>
      <c r="AC223" s="103"/>
      <c r="AD223" s="103"/>
      <c r="AE223" s="102"/>
      <c r="AF223" s="102"/>
      <c r="AG223" s="102"/>
    </row>
    <row r="224" spans="1:33">
      <c r="A224" s="103">
        <f>A222+1</f>
        <v>66</v>
      </c>
      <c r="B224" s="103">
        <v>1</v>
      </c>
      <c r="C224" s="115">
        <v>44981</v>
      </c>
      <c r="D224" s="115">
        <v>44981</v>
      </c>
      <c r="E224" s="102" t="s">
        <v>214</v>
      </c>
      <c r="F224" s="109" t="s">
        <v>31</v>
      </c>
      <c r="G224" s="114" t="s">
        <v>209</v>
      </c>
      <c r="H224" s="140" t="s">
        <v>2876</v>
      </c>
      <c r="I224" s="158" t="s">
        <v>2877</v>
      </c>
      <c r="J224" s="114" t="s">
        <v>3388</v>
      </c>
      <c r="K224" s="114" t="s">
        <v>216</v>
      </c>
      <c r="L224" s="104" t="s">
        <v>219</v>
      </c>
      <c r="M224" s="104" t="s">
        <v>219</v>
      </c>
      <c r="N224" s="144">
        <v>75</v>
      </c>
      <c r="O224" s="104" t="s">
        <v>220</v>
      </c>
      <c r="P224" s="140" t="s">
        <v>3389</v>
      </c>
      <c r="Q224" s="141">
        <v>360000</v>
      </c>
      <c r="R224" s="140"/>
      <c r="S224" s="140"/>
      <c r="T224" s="140"/>
      <c r="U224" s="140"/>
      <c r="V224" s="140"/>
      <c r="W224" s="140"/>
      <c r="X224" s="140"/>
      <c r="Y224" s="140"/>
      <c r="Z224" s="140"/>
      <c r="AA224" s="108">
        <v>225000</v>
      </c>
      <c r="AB224" s="98" t="s">
        <v>3390</v>
      </c>
      <c r="AC224" s="168">
        <v>44994</v>
      </c>
      <c r="AD224" s="259" t="s">
        <v>199</v>
      </c>
      <c r="AE224" s="102"/>
      <c r="AF224" s="114" t="s">
        <v>390</v>
      </c>
      <c r="AG224" s="114" t="s">
        <v>218</v>
      </c>
    </row>
    <row r="225" spans="1:35">
      <c r="A225" s="103">
        <f>A224+1</f>
        <v>67</v>
      </c>
      <c r="B225" s="103">
        <v>2</v>
      </c>
      <c r="C225" s="115">
        <v>44981</v>
      </c>
      <c r="D225" s="115">
        <v>44981</v>
      </c>
      <c r="E225" s="102" t="s">
        <v>214</v>
      </c>
      <c r="F225" s="109" t="s">
        <v>29</v>
      </c>
      <c r="G225" s="114" t="s">
        <v>243</v>
      </c>
      <c r="H225" s="140" t="s">
        <v>3387</v>
      </c>
      <c r="I225" s="158" t="s">
        <v>3386</v>
      </c>
      <c r="J225" s="114" t="s">
        <v>3388</v>
      </c>
      <c r="K225" s="114" t="s">
        <v>216</v>
      </c>
      <c r="L225" s="104" t="s">
        <v>219</v>
      </c>
      <c r="M225" s="104" t="s">
        <v>219</v>
      </c>
      <c r="N225" s="144">
        <v>75</v>
      </c>
      <c r="O225" s="104" t="s">
        <v>220</v>
      </c>
      <c r="P225" s="140" t="s">
        <v>3389</v>
      </c>
      <c r="Q225" s="141">
        <v>360000</v>
      </c>
      <c r="R225" s="140"/>
      <c r="S225" s="140"/>
      <c r="T225" s="140"/>
      <c r="U225" s="140"/>
      <c r="V225" s="140"/>
      <c r="W225" s="140"/>
      <c r="X225" s="140"/>
      <c r="Y225" s="140"/>
      <c r="Z225" s="140"/>
      <c r="AA225" s="156">
        <v>0</v>
      </c>
      <c r="AB225" s="98" t="s">
        <v>3390</v>
      </c>
      <c r="AC225" s="168">
        <v>44994</v>
      </c>
      <c r="AD225" s="259" t="s">
        <v>199</v>
      </c>
      <c r="AE225" s="102"/>
      <c r="AF225" s="114" t="s">
        <v>390</v>
      </c>
      <c r="AG225" s="114" t="s">
        <v>218</v>
      </c>
    </row>
    <row r="226" spans="1:35">
      <c r="A226" s="103">
        <f t="shared" ref="A226:A227" si="17">A225+1</f>
        <v>68</v>
      </c>
      <c r="B226" s="103">
        <v>3</v>
      </c>
      <c r="C226" s="115">
        <v>44981</v>
      </c>
      <c r="D226" s="115">
        <v>44981</v>
      </c>
      <c r="E226" s="102" t="s">
        <v>214</v>
      </c>
      <c r="F226" s="109" t="s">
        <v>31</v>
      </c>
      <c r="G226" s="114" t="s">
        <v>215</v>
      </c>
      <c r="H226" s="140" t="s">
        <v>1636</v>
      </c>
      <c r="I226" s="158" t="s">
        <v>1635</v>
      </c>
      <c r="J226" s="114" t="s">
        <v>925</v>
      </c>
      <c r="K226" s="114" t="s">
        <v>217</v>
      </c>
      <c r="L226" s="104" t="s">
        <v>219</v>
      </c>
      <c r="M226" s="104" t="s">
        <v>219</v>
      </c>
      <c r="N226" s="144">
        <v>75</v>
      </c>
      <c r="O226" s="104" t="s">
        <v>220</v>
      </c>
      <c r="P226" s="140" t="s">
        <v>847</v>
      </c>
      <c r="Q226" s="141">
        <v>360000</v>
      </c>
      <c r="R226" s="140"/>
      <c r="S226" s="140"/>
      <c r="T226" s="140"/>
      <c r="U226" s="140"/>
      <c r="V226" s="140"/>
      <c r="W226" s="140"/>
      <c r="X226" s="140"/>
      <c r="Y226" s="140"/>
      <c r="Z226" s="140"/>
      <c r="AA226" s="108">
        <v>225000</v>
      </c>
      <c r="AB226" s="98" t="s">
        <v>3390</v>
      </c>
      <c r="AC226" s="168">
        <v>44994</v>
      </c>
      <c r="AD226" s="259" t="s">
        <v>199</v>
      </c>
      <c r="AE226" s="102"/>
      <c r="AF226" s="114" t="s">
        <v>390</v>
      </c>
      <c r="AG226" s="114" t="s">
        <v>218</v>
      </c>
    </row>
    <row r="227" spans="1:35">
      <c r="A227" s="103">
        <f t="shared" si="17"/>
        <v>69</v>
      </c>
      <c r="B227" s="103">
        <v>4</v>
      </c>
      <c r="C227" s="115">
        <v>44981</v>
      </c>
      <c r="D227" s="115">
        <v>44981</v>
      </c>
      <c r="E227" s="102" t="s">
        <v>214</v>
      </c>
      <c r="F227" s="109" t="s">
        <v>29</v>
      </c>
      <c r="G227" s="114" t="s">
        <v>215</v>
      </c>
      <c r="H227" s="140" t="s">
        <v>3392</v>
      </c>
      <c r="I227" s="158" t="s">
        <v>3391</v>
      </c>
      <c r="J227" s="114" t="s">
        <v>925</v>
      </c>
      <c r="K227" s="114" t="s">
        <v>217</v>
      </c>
      <c r="L227" s="104" t="s">
        <v>219</v>
      </c>
      <c r="M227" s="104" t="s">
        <v>219</v>
      </c>
      <c r="N227" s="144">
        <v>75</v>
      </c>
      <c r="O227" s="104" t="s">
        <v>220</v>
      </c>
      <c r="P227" s="140" t="s">
        <v>847</v>
      </c>
      <c r="Q227" s="141">
        <v>360000</v>
      </c>
      <c r="R227" s="140"/>
      <c r="S227" s="140"/>
      <c r="T227" s="140"/>
      <c r="U227" s="140"/>
      <c r="V227" s="140"/>
      <c r="W227" s="140"/>
      <c r="X227" s="140"/>
      <c r="Y227" s="140"/>
      <c r="Z227" s="140"/>
      <c r="AA227" s="156">
        <v>0</v>
      </c>
      <c r="AB227" s="98" t="s">
        <v>3390</v>
      </c>
      <c r="AC227" s="168">
        <v>44994</v>
      </c>
      <c r="AD227" s="259" t="s">
        <v>199</v>
      </c>
      <c r="AE227" s="102"/>
      <c r="AF227" s="114" t="s">
        <v>390</v>
      </c>
      <c r="AG227" s="114" t="s">
        <v>218</v>
      </c>
    </row>
    <row r="228" spans="1:35">
      <c r="A228" s="103"/>
      <c r="B228" s="103"/>
      <c r="C228" s="99" t="s">
        <v>30</v>
      </c>
      <c r="D228" s="102"/>
      <c r="E228" s="102"/>
      <c r="F228" s="102"/>
      <c r="G228" s="102"/>
      <c r="H228" s="109"/>
      <c r="I228" s="102"/>
      <c r="J228" s="102"/>
      <c r="K228" s="102"/>
      <c r="L228" s="102"/>
      <c r="M228" s="102"/>
      <c r="N228" s="103"/>
      <c r="O228" s="102"/>
      <c r="P228" s="102"/>
      <c r="Q228" s="107">
        <f>SUM(Q224:Q227)</f>
        <v>1440000</v>
      </c>
      <c r="R228" s="102"/>
      <c r="S228" s="102"/>
      <c r="T228" s="102"/>
      <c r="U228" s="102"/>
      <c r="V228" s="102"/>
      <c r="W228" s="102"/>
      <c r="X228" s="102"/>
      <c r="Y228" s="102"/>
      <c r="Z228" s="102"/>
      <c r="AA228" s="107">
        <f>SUM(AA224:AA227)</f>
        <v>450000</v>
      </c>
      <c r="AB228" s="102"/>
      <c r="AC228" s="103"/>
      <c r="AD228" s="103"/>
      <c r="AE228" s="102"/>
      <c r="AF228" s="102"/>
      <c r="AG228" s="102"/>
    </row>
    <row r="229" spans="1:35">
      <c r="A229" s="103">
        <f>A227+1</f>
        <v>70</v>
      </c>
      <c r="B229" s="103">
        <v>1</v>
      </c>
      <c r="C229" s="115">
        <v>44984</v>
      </c>
      <c r="D229" s="115">
        <v>44984</v>
      </c>
      <c r="E229" s="102" t="s">
        <v>214</v>
      </c>
      <c r="F229" s="102" t="s">
        <v>29</v>
      </c>
      <c r="G229" s="102" t="s">
        <v>215</v>
      </c>
      <c r="H229" s="140" t="s">
        <v>974</v>
      </c>
      <c r="I229" s="158" t="s">
        <v>973</v>
      </c>
      <c r="J229" s="102" t="s">
        <v>3115</v>
      </c>
      <c r="K229" s="102" t="s">
        <v>976</v>
      </c>
      <c r="L229" s="102" t="s">
        <v>219</v>
      </c>
      <c r="M229" s="102" t="s">
        <v>219</v>
      </c>
      <c r="N229" s="103">
        <v>75</v>
      </c>
      <c r="O229" s="102" t="s">
        <v>220</v>
      </c>
      <c r="P229" s="114" t="s">
        <v>1074</v>
      </c>
      <c r="Q229" s="141">
        <v>360000</v>
      </c>
      <c r="R229" s="102"/>
      <c r="S229" s="102"/>
      <c r="T229" s="102"/>
      <c r="U229" s="102"/>
      <c r="V229" s="102"/>
      <c r="W229" s="102"/>
      <c r="X229" s="102"/>
      <c r="Y229" s="102"/>
      <c r="Z229" s="102"/>
      <c r="AA229" s="147">
        <v>175000</v>
      </c>
      <c r="AB229" s="98" t="s">
        <v>3447</v>
      </c>
      <c r="AC229" s="168">
        <v>44994</v>
      </c>
      <c r="AD229" s="259" t="s">
        <v>199</v>
      </c>
      <c r="AE229" s="102"/>
      <c r="AF229" s="114" t="s">
        <v>390</v>
      </c>
      <c r="AG229" s="114" t="s">
        <v>218</v>
      </c>
    </row>
    <row r="230" spans="1:35">
      <c r="A230" s="103"/>
      <c r="B230" s="103"/>
      <c r="C230" s="99" t="s">
        <v>30</v>
      </c>
      <c r="D230" s="102"/>
      <c r="E230" s="102"/>
      <c r="F230" s="102"/>
      <c r="G230" s="102"/>
      <c r="H230" s="109"/>
      <c r="I230" s="102"/>
      <c r="J230" s="102"/>
      <c r="K230" s="102"/>
      <c r="L230" s="102"/>
      <c r="M230" s="102"/>
      <c r="N230" s="103"/>
      <c r="O230" s="102"/>
      <c r="P230" s="102"/>
      <c r="Q230" s="107">
        <f>SUM(Q229)</f>
        <v>360000</v>
      </c>
      <c r="R230" s="102"/>
      <c r="S230" s="102"/>
      <c r="T230" s="102"/>
      <c r="U230" s="102"/>
      <c r="V230" s="102"/>
      <c r="W230" s="102"/>
      <c r="X230" s="102"/>
      <c r="Y230" s="102"/>
      <c r="Z230" s="102"/>
      <c r="AA230" s="107">
        <f>SUM(AA229)</f>
        <v>175000</v>
      </c>
      <c r="AB230" s="102"/>
      <c r="AC230" s="103"/>
      <c r="AD230" s="103"/>
      <c r="AE230" s="102"/>
      <c r="AF230" s="102"/>
      <c r="AG230" s="102"/>
    </row>
    <row r="231" spans="1:35">
      <c r="A231" s="103">
        <f>A229+1</f>
        <v>71</v>
      </c>
      <c r="B231" s="103">
        <v>1</v>
      </c>
      <c r="C231" s="115">
        <v>44984</v>
      </c>
      <c r="D231" s="115">
        <v>44984</v>
      </c>
      <c r="E231" s="102" t="s">
        <v>214</v>
      </c>
      <c r="F231" s="102" t="s">
        <v>29</v>
      </c>
      <c r="G231" s="102" t="s">
        <v>215</v>
      </c>
      <c r="H231" s="140" t="s">
        <v>3049</v>
      </c>
      <c r="I231" s="158" t="s">
        <v>3048</v>
      </c>
      <c r="J231" s="174" t="s">
        <v>275</v>
      </c>
      <c r="K231" s="114" t="s">
        <v>976</v>
      </c>
      <c r="L231" s="102" t="s">
        <v>219</v>
      </c>
      <c r="M231" s="102" t="s">
        <v>219</v>
      </c>
      <c r="N231" s="103">
        <v>75</v>
      </c>
      <c r="O231" s="102" t="s">
        <v>220</v>
      </c>
      <c r="P231" s="114" t="s">
        <v>1074</v>
      </c>
      <c r="Q231" s="141">
        <v>360000</v>
      </c>
      <c r="R231" s="102"/>
      <c r="S231" s="102"/>
      <c r="T231" s="102"/>
      <c r="U231" s="102"/>
      <c r="V231" s="102"/>
      <c r="W231" s="102"/>
      <c r="X231" s="102"/>
      <c r="Y231" s="102"/>
      <c r="Z231" s="102"/>
      <c r="AA231" s="147">
        <v>175000</v>
      </c>
      <c r="AB231" s="98" t="s">
        <v>3454</v>
      </c>
      <c r="AC231" s="168">
        <v>44994</v>
      </c>
      <c r="AD231" s="259" t="s">
        <v>199</v>
      </c>
      <c r="AE231" s="102"/>
      <c r="AF231" s="114" t="s">
        <v>390</v>
      </c>
      <c r="AG231" s="114" t="s">
        <v>218</v>
      </c>
    </row>
    <row r="232" spans="1:35">
      <c r="A232" s="103"/>
      <c r="B232" s="103"/>
      <c r="C232" s="99" t="s">
        <v>30</v>
      </c>
      <c r="D232" s="102"/>
      <c r="E232" s="102"/>
      <c r="F232" s="102"/>
      <c r="G232" s="102"/>
      <c r="H232" s="109"/>
      <c r="I232" s="102"/>
      <c r="J232" s="102"/>
      <c r="K232" s="102"/>
      <c r="L232" s="102"/>
      <c r="M232" s="102"/>
      <c r="N232" s="103"/>
      <c r="O232" s="102"/>
      <c r="P232" s="102"/>
      <c r="Q232" s="107">
        <f>SUM(Q231)</f>
        <v>360000</v>
      </c>
      <c r="R232" s="102"/>
      <c r="S232" s="102"/>
      <c r="T232" s="102"/>
      <c r="U232" s="102"/>
      <c r="V232" s="102"/>
      <c r="W232" s="102"/>
      <c r="X232" s="102"/>
      <c r="Y232" s="102"/>
      <c r="Z232" s="102"/>
      <c r="AA232" s="107">
        <f>SUM(AA231)</f>
        <v>175000</v>
      </c>
      <c r="AB232" s="102"/>
      <c r="AC232" s="103"/>
      <c r="AD232" s="103"/>
      <c r="AE232" s="102"/>
      <c r="AF232" s="102"/>
      <c r="AG232" s="102"/>
    </row>
    <row r="233" spans="1:35">
      <c r="A233" s="103">
        <f>A231+1</f>
        <v>72</v>
      </c>
      <c r="B233" s="103">
        <v>1</v>
      </c>
      <c r="C233" s="115">
        <v>44985</v>
      </c>
      <c r="D233" s="115">
        <v>44984</v>
      </c>
      <c r="E233" s="102" t="s">
        <v>214</v>
      </c>
      <c r="F233" s="109" t="s">
        <v>31</v>
      </c>
      <c r="G233" s="114" t="s">
        <v>215</v>
      </c>
      <c r="H233" s="140" t="s">
        <v>2844</v>
      </c>
      <c r="I233" s="158" t="s">
        <v>2843</v>
      </c>
      <c r="J233" s="114" t="s">
        <v>2845</v>
      </c>
      <c r="K233" s="114" t="s">
        <v>217</v>
      </c>
      <c r="L233" s="104" t="s">
        <v>219</v>
      </c>
      <c r="M233" s="104" t="s">
        <v>219</v>
      </c>
      <c r="N233" s="144">
        <v>75</v>
      </c>
      <c r="O233" s="104" t="s">
        <v>220</v>
      </c>
      <c r="P233" s="140" t="s">
        <v>963</v>
      </c>
      <c r="Q233" s="141">
        <v>360000</v>
      </c>
      <c r="R233" s="140"/>
      <c r="S233" s="140"/>
      <c r="T233" s="140"/>
      <c r="U233" s="140"/>
      <c r="V233" s="140"/>
      <c r="W233" s="140"/>
      <c r="X233" s="140"/>
      <c r="Y233" s="140"/>
      <c r="Z233" s="140"/>
      <c r="AA233" s="108">
        <v>225000</v>
      </c>
      <c r="AB233" s="98" t="s">
        <v>3460</v>
      </c>
      <c r="AC233" s="168">
        <v>44994</v>
      </c>
      <c r="AD233" s="259" t="s">
        <v>199</v>
      </c>
      <c r="AE233" s="102"/>
      <c r="AF233" s="114" t="s">
        <v>390</v>
      </c>
      <c r="AG233" s="114" t="s">
        <v>218</v>
      </c>
    </row>
    <row r="234" spans="1:35">
      <c r="A234" s="103">
        <f>A233+1</f>
        <v>73</v>
      </c>
      <c r="B234" s="103">
        <v>2</v>
      </c>
      <c r="C234" s="115">
        <v>44985</v>
      </c>
      <c r="D234" s="115">
        <v>44984</v>
      </c>
      <c r="E234" s="102" t="s">
        <v>214</v>
      </c>
      <c r="F234" s="109" t="s">
        <v>29</v>
      </c>
      <c r="G234" s="114" t="s">
        <v>286</v>
      </c>
      <c r="H234" s="140" t="s">
        <v>1798</v>
      </c>
      <c r="I234" s="158" t="s">
        <v>1797</v>
      </c>
      <c r="J234" s="114" t="s">
        <v>2845</v>
      </c>
      <c r="K234" s="114" t="s">
        <v>217</v>
      </c>
      <c r="L234" s="104" t="s">
        <v>219</v>
      </c>
      <c r="M234" s="104" t="s">
        <v>219</v>
      </c>
      <c r="N234" s="144">
        <v>75</v>
      </c>
      <c r="O234" s="104" t="s">
        <v>220</v>
      </c>
      <c r="P234" s="140" t="s">
        <v>963</v>
      </c>
      <c r="Q234" s="141">
        <v>360000</v>
      </c>
      <c r="R234" s="140"/>
      <c r="S234" s="140"/>
      <c r="T234" s="140"/>
      <c r="U234" s="140"/>
      <c r="V234" s="140"/>
      <c r="W234" s="140"/>
      <c r="X234" s="140"/>
      <c r="Y234" s="140"/>
      <c r="Z234" s="140"/>
      <c r="AA234" s="156">
        <v>0</v>
      </c>
      <c r="AB234" s="98" t="s">
        <v>3460</v>
      </c>
      <c r="AC234" s="168">
        <v>44994</v>
      </c>
      <c r="AD234" s="259" t="s">
        <v>199</v>
      </c>
      <c r="AE234" s="102"/>
      <c r="AF234" s="114" t="s">
        <v>390</v>
      </c>
      <c r="AG234" s="114" t="s">
        <v>218</v>
      </c>
    </row>
    <row r="235" spans="1:35">
      <c r="A235" s="103">
        <f>A234+1</f>
        <v>74</v>
      </c>
      <c r="B235" s="103">
        <v>3</v>
      </c>
      <c r="C235" s="115">
        <v>44985</v>
      </c>
      <c r="D235" s="115">
        <v>44985</v>
      </c>
      <c r="E235" s="102" t="s">
        <v>214</v>
      </c>
      <c r="F235" s="102" t="s">
        <v>29</v>
      </c>
      <c r="G235" s="102" t="s">
        <v>215</v>
      </c>
      <c r="H235" s="140" t="s">
        <v>3159</v>
      </c>
      <c r="I235" s="158" t="s">
        <v>3158</v>
      </c>
      <c r="J235" s="102" t="s">
        <v>3160</v>
      </c>
      <c r="K235" s="102" t="s">
        <v>206</v>
      </c>
      <c r="L235" s="102" t="s">
        <v>222</v>
      </c>
      <c r="M235" s="102" t="s">
        <v>222</v>
      </c>
      <c r="N235" s="103">
        <v>75</v>
      </c>
      <c r="O235" s="102" t="s">
        <v>220</v>
      </c>
      <c r="P235" s="114" t="s">
        <v>3161</v>
      </c>
      <c r="Q235" s="147">
        <v>500000</v>
      </c>
      <c r="R235" s="102"/>
      <c r="S235" s="102"/>
      <c r="T235" s="102"/>
      <c r="U235" s="102"/>
      <c r="V235" s="102"/>
      <c r="W235" s="102"/>
      <c r="X235" s="102"/>
      <c r="Y235" s="102"/>
      <c r="Z235" s="102"/>
      <c r="AA235" s="101">
        <v>175000</v>
      </c>
      <c r="AB235" s="98" t="s">
        <v>3460</v>
      </c>
      <c r="AC235" s="168">
        <v>44994</v>
      </c>
      <c r="AD235" s="259" t="s">
        <v>199</v>
      </c>
      <c r="AE235" s="102"/>
      <c r="AF235" s="114" t="s">
        <v>390</v>
      </c>
      <c r="AG235" s="114" t="s">
        <v>218</v>
      </c>
    </row>
    <row r="236" spans="1:35">
      <c r="A236" s="103"/>
      <c r="B236" s="103"/>
      <c r="C236" s="99" t="s">
        <v>30</v>
      </c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3"/>
      <c r="O236" s="102"/>
      <c r="P236" s="102"/>
      <c r="Q236" s="107">
        <f>SUM(Q233:Q235)</f>
        <v>1220000</v>
      </c>
      <c r="R236" s="102"/>
      <c r="S236" s="102"/>
      <c r="T236" s="102"/>
      <c r="U236" s="102"/>
      <c r="V236" s="102"/>
      <c r="W236" s="102"/>
      <c r="X236" s="102"/>
      <c r="Y236" s="102"/>
      <c r="Z236" s="102"/>
      <c r="AA236" s="107">
        <f>SUM(AA233:AA235)</f>
        <v>400000</v>
      </c>
      <c r="AB236" s="102"/>
      <c r="AC236" s="103"/>
      <c r="AD236" s="103"/>
      <c r="AE236" s="102"/>
      <c r="AF236" s="102"/>
      <c r="AG236" s="102"/>
    </row>
    <row r="237" spans="1:35">
      <c r="A237" s="116">
        <v>1</v>
      </c>
      <c r="B237" s="103">
        <v>1</v>
      </c>
      <c r="C237" s="115">
        <v>44986</v>
      </c>
      <c r="D237" s="115">
        <v>44986</v>
      </c>
      <c r="E237" s="102" t="s">
        <v>214</v>
      </c>
      <c r="F237" s="109" t="s">
        <v>31</v>
      </c>
      <c r="G237" s="114" t="s">
        <v>286</v>
      </c>
      <c r="H237" s="140" t="s">
        <v>1798</v>
      </c>
      <c r="I237" s="158" t="s">
        <v>1797</v>
      </c>
      <c r="J237" s="114" t="s">
        <v>2789</v>
      </c>
      <c r="K237" s="102" t="s">
        <v>206</v>
      </c>
      <c r="L237" s="104" t="s">
        <v>219</v>
      </c>
      <c r="M237" s="104" t="s">
        <v>219</v>
      </c>
      <c r="N237" s="144">
        <v>75</v>
      </c>
      <c r="O237" s="104" t="s">
        <v>220</v>
      </c>
      <c r="P237" s="140" t="s">
        <v>847</v>
      </c>
      <c r="Q237" s="141">
        <v>360000</v>
      </c>
      <c r="R237" s="140"/>
      <c r="S237" s="140"/>
      <c r="T237" s="140"/>
      <c r="U237" s="140"/>
      <c r="V237" s="140"/>
      <c r="W237" s="140"/>
      <c r="X237" s="140"/>
      <c r="Y237" s="140"/>
      <c r="Z237" s="140"/>
      <c r="AA237" s="108">
        <v>225000</v>
      </c>
      <c r="AB237" s="98" t="s">
        <v>3501</v>
      </c>
      <c r="AC237" s="168">
        <v>45002</v>
      </c>
      <c r="AD237" s="259" t="s">
        <v>199</v>
      </c>
      <c r="AE237" s="102"/>
      <c r="AF237" s="114" t="s">
        <v>390</v>
      </c>
      <c r="AG237" s="114" t="s">
        <v>218</v>
      </c>
    </row>
    <row r="238" spans="1:35">
      <c r="A238" s="103">
        <f>A237+1</f>
        <v>2</v>
      </c>
      <c r="B238" s="103">
        <v>2</v>
      </c>
      <c r="C238" s="115">
        <v>44986</v>
      </c>
      <c r="D238" s="115">
        <v>44986</v>
      </c>
      <c r="E238" s="102" t="s">
        <v>214</v>
      </c>
      <c r="F238" s="109" t="s">
        <v>29</v>
      </c>
      <c r="G238" s="114" t="s">
        <v>215</v>
      </c>
      <c r="H238" s="140" t="s">
        <v>3499</v>
      </c>
      <c r="I238" s="158" t="s">
        <v>3498</v>
      </c>
      <c r="J238" s="114" t="s">
        <v>2789</v>
      </c>
      <c r="K238" s="102" t="s">
        <v>206</v>
      </c>
      <c r="L238" s="104" t="s">
        <v>219</v>
      </c>
      <c r="M238" s="104" t="s">
        <v>219</v>
      </c>
      <c r="N238" s="144">
        <v>75</v>
      </c>
      <c r="O238" s="104" t="s">
        <v>220</v>
      </c>
      <c r="P238" s="140" t="s">
        <v>847</v>
      </c>
      <c r="Q238" s="141">
        <v>360000</v>
      </c>
      <c r="R238" s="140"/>
      <c r="S238" s="140"/>
      <c r="T238" s="140"/>
      <c r="U238" s="140"/>
      <c r="V238" s="140"/>
      <c r="W238" s="140"/>
      <c r="X238" s="140"/>
      <c r="Y238" s="140"/>
      <c r="Z238" s="140"/>
      <c r="AA238" s="156">
        <v>0</v>
      </c>
      <c r="AB238" s="98" t="s">
        <v>3501</v>
      </c>
      <c r="AC238" s="168">
        <v>45002</v>
      </c>
      <c r="AD238" s="259" t="s">
        <v>199</v>
      </c>
      <c r="AE238" s="102"/>
      <c r="AF238" s="114" t="s">
        <v>390</v>
      </c>
      <c r="AG238" s="114" t="s">
        <v>218</v>
      </c>
    </row>
    <row r="239" spans="1:35">
      <c r="A239" s="103">
        <f>A238+1</f>
        <v>3</v>
      </c>
      <c r="B239" s="103">
        <v>3</v>
      </c>
      <c r="C239" s="115">
        <v>44986</v>
      </c>
      <c r="D239" s="115">
        <v>44986</v>
      </c>
      <c r="E239" s="102" t="s">
        <v>214</v>
      </c>
      <c r="F239" s="109" t="s">
        <v>31</v>
      </c>
      <c r="G239" s="114" t="s">
        <v>215</v>
      </c>
      <c r="H239" s="140" t="s">
        <v>2791</v>
      </c>
      <c r="I239" s="158" t="s">
        <v>2790</v>
      </c>
      <c r="J239" s="114" t="s">
        <v>2789</v>
      </c>
      <c r="K239" s="102" t="s">
        <v>206</v>
      </c>
      <c r="L239" s="104" t="s">
        <v>219</v>
      </c>
      <c r="M239" s="104" t="s">
        <v>1884</v>
      </c>
      <c r="N239" s="144">
        <v>350</v>
      </c>
      <c r="O239" s="109" t="s">
        <v>220</v>
      </c>
      <c r="P239" s="109" t="s">
        <v>2301</v>
      </c>
      <c r="Q239" s="122">
        <v>1900000</v>
      </c>
      <c r="R239" s="102"/>
      <c r="S239" s="102"/>
      <c r="T239" s="102"/>
      <c r="U239" s="102"/>
      <c r="V239" s="102"/>
      <c r="W239" s="102"/>
      <c r="X239" s="102"/>
      <c r="Y239" s="102"/>
      <c r="Z239" s="102"/>
      <c r="AA239" s="101">
        <v>1300000</v>
      </c>
      <c r="AB239" s="98" t="s">
        <v>3501</v>
      </c>
      <c r="AC239" s="168">
        <v>45002</v>
      </c>
      <c r="AD239" s="259" t="s">
        <v>199</v>
      </c>
      <c r="AE239" s="102"/>
      <c r="AF239" s="114" t="s">
        <v>390</v>
      </c>
      <c r="AG239" s="114" t="s">
        <v>226</v>
      </c>
    </row>
    <row r="240" spans="1:35">
      <c r="A240" s="103">
        <f>A239+1</f>
        <v>4</v>
      </c>
      <c r="B240" s="103">
        <v>4</v>
      </c>
      <c r="C240" s="115">
        <v>44986</v>
      </c>
      <c r="D240" s="115">
        <v>44986</v>
      </c>
      <c r="E240" s="102" t="s">
        <v>214</v>
      </c>
      <c r="F240" s="109" t="s">
        <v>29</v>
      </c>
      <c r="G240" s="114" t="s">
        <v>209</v>
      </c>
      <c r="H240" s="140" t="s">
        <v>924</v>
      </c>
      <c r="I240" s="158" t="s">
        <v>923</v>
      </c>
      <c r="J240" s="114" t="s">
        <v>2789</v>
      </c>
      <c r="K240" s="102" t="s">
        <v>206</v>
      </c>
      <c r="L240" s="104" t="s">
        <v>1884</v>
      </c>
      <c r="M240" s="104" t="s">
        <v>219</v>
      </c>
      <c r="N240" s="144">
        <v>350</v>
      </c>
      <c r="O240" s="109" t="s">
        <v>220</v>
      </c>
      <c r="P240" s="109" t="s">
        <v>2301</v>
      </c>
      <c r="Q240" s="122">
        <v>1900000</v>
      </c>
      <c r="R240" s="102"/>
      <c r="S240" s="102"/>
      <c r="T240" s="102"/>
      <c r="U240" s="102"/>
      <c r="V240" s="102"/>
      <c r="W240" s="102"/>
      <c r="X240" s="102"/>
      <c r="Y240" s="102"/>
      <c r="Z240" s="102"/>
      <c r="AA240" s="163">
        <v>0</v>
      </c>
      <c r="AB240" s="98" t="s">
        <v>3501</v>
      </c>
      <c r="AC240" s="168">
        <v>45002</v>
      </c>
      <c r="AD240" s="259" t="s">
        <v>199</v>
      </c>
      <c r="AE240" s="102"/>
      <c r="AF240" s="114" t="s">
        <v>390</v>
      </c>
      <c r="AG240" s="114" t="s">
        <v>226</v>
      </c>
      <c r="AI240" s="18" t="s">
        <v>3500</v>
      </c>
    </row>
    <row r="241" spans="1:35">
      <c r="A241" s="103">
        <f t="shared" ref="A241:A244" si="18">A240+1</f>
        <v>5</v>
      </c>
      <c r="B241" s="103">
        <v>5</v>
      </c>
      <c r="C241" s="115">
        <v>44986</v>
      </c>
      <c r="D241" s="115">
        <v>44986</v>
      </c>
      <c r="E241" s="102" t="s">
        <v>214</v>
      </c>
      <c r="F241" s="109" t="s">
        <v>31</v>
      </c>
      <c r="G241" s="102" t="s">
        <v>215</v>
      </c>
      <c r="H241" s="140" t="s">
        <v>2901</v>
      </c>
      <c r="I241" s="158" t="s">
        <v>2900</v>
      </c>
      <c r="J241" s="114" t="s">
        <v>430</v>
      </c>
      <c r="K241" s="114" t="s">
        <v>217</v>
      </c>
      <c r="L241" s="104" t="s">
        <v>219</v>
      </c>
      <c r="M241" s="104" t="s">
        <v>219</v>
      </c>
      <c r="N241" s="144">
        <v>75</v>
      </c>
      <c r="O241" s="104" t="s">
        <v>220</v>
      </c>
      <c r="P241" s="140" t="s">
        <v>963</v>
      </c>
      <c r="Q241" s="141">
        <v>360000</v>
      </c>
      <c r="R241" s="140"/>
      <c r="S241" s="140"/>
      <c r="T241" s="140"/>
      <c r="U241" s="140"/>
      <c r="V241" s="140"/>
      <c r="W241" s="140"/>
      <c r="X241" s="140"/>
      <c r="Y241" s="140"/>
      <c r="Z241" s="140"/>
      <c r="AA241" s="108">
        <v>225000</v>
      </c>
      <c r="AB241" s="98" t="s">
        <v>3501</v>
      </c>
      <c r="AC241" s="168">
        <v>45002</v>
      </c>
      <c r="AD241" s="259" t="s">
        <v>199</v>
      </c>
      <c r="AE241" s="102"/>
      <c r="AF241" s="114" t="s">
        <v>390</v>
      </c>
      <c r="AG241" s="114" t="s">
        <v>218</v>
      </c>
    </row>
    <row r="242" spans="1:35">
      <c r="A242" s="103">
        <f t="shared" si="18"/>
        <v>6</v>
      </c>
      <c r="B242" s="103">
        <v>6</v>
      </c>
      <c r="C242" s="115">
        <v>44986</v>
      </c>
      <c r="D242" s="115">
        <v>44986</v>
      </c>
      <c r="E242" s="102" t="s">
        <v>214</v>
      </c>
      <c r="F242" s="109" t="s">
        <v>29</v>
      </c>
      <c r="G242" s="114" t="s">
        <v>212</v>
      </c>
      <c r="H242" s="140" t="s">
        <v>1806</v>
      </c>
      <c r="I242" s="158" t="s">
        <v>1805</v>
      </c>
      <c r="J242" s="114" t="s">
        <v>430</v>
      </c>
      <c r="K242" s="114" t="s">
        <v>217</v>
      </c>
      <c r="L242" s="104" t="s">
        <v>219</v>
      </c>
      <c r="M242" s="104" t="s">
        <v>219</v>
      </c>
      <c r="N242" s="144">
        <v>75</v>
      </c>
      <c r="O242" s="104" t="s">
        <v>220</v>
      </c>
      <c r="P242" s="140" t="s">
        <v>963</v>
      </c>
      <c r="Q242" s="141">
        <v>400000</v>
      </c>
      <c r="R242" s="140"/>
      <c r="S242" s="140"/>
      <c r="T242" s="140"/>
      <c r="U242" s="140"/>
      <c r="V242" s="140"/>
      <c r="W242" s="140"/>
      <c r="X242" s="140"/>
      <c r="Y242" s="140"/>
      <c r="Z242" s="140"/>
      <c r="AA242" s="156">
        <v>0</v>
      </c>
      <c r="AB242" s="98" t="s">
        <v>3501</v>
      </c>
      <c r="AC242" s="168">
        <v>45002</v>
      </c>
      <c r="AD242" s="259" t="s">
        <v>199</v>
      </c>
      <c r="AE242" s="102"/>
      <c r="AF242" s="114" t="s">
        <v>390</v>
      </c>
      <c r="AG242" s="114" t="s">
        <v>218</v>
      </c>
      <c r="AI242" s="18"/>
    </row>
    <row r="243" spans="1:35">
      <c r="A243" s="103">
        <f t="shared" si="18"/>
        <v>7</v>
      </c>
      <c r="B243" s="103">
        <v>7</v>
      </c>
      <c r="C243" s="115">
        <v>44986</v>
      </c>
      <c r="D243" s="115">
        <v>44986</v>
      </c>
      <c r="E243" s="102" t="s">
        <v>214</v>
      </c>
      <c r="F243" s="102" t="s">
        <v>29</v>
      </c>
      <c r="G243" s="102" t="s">
        <v>215</v>
      </c>
      <c r="H243" s="140" t="s">
        <v>3411</v>
      </c>
      <c r="I243" s="158" t="s">
        <v>3410</v>
      </c>
      <c r="J243" s="102" t="s">
        <v>3412</v>
      </c>
      <c r="K243" s="102" t="s">
        <v>976</v>
      </c>
      <c r="L243" s="102" t="s">
        <v>219</v>
      </c>
      <c r="M243" s="102" t="s">
        <v>219</v>
      </c>
      <c r="N243" s="103">
        <v>75</v>
      </c>
      <c r="O243" s="102" t="s">
        <v>220</v>
      </c>
      <c r="P243" s="114" t="s">
        <v>673</v>
      </c>
      <c r="Q243" s="141">
        <v>360000</v>
      </c>
      <c r="R243" s="102"/>
      <c r="S243" s="102"/>
      <c r="T243" s="102"/>
      <c r="U243" s="102"/>
      <c r="V243" s="102"/>
      <c r="W243" s="102"/>
      <c r="X243" s="102"/>
      <c r="Y243" s="102"/>
      <c r="Z243" s="102"/>
      <c r="AA243" s="147">
        <v>175000</v>
      </c>
      <c r="AB243" s="98" t="s">
        <v>3501</v>
      </c>
      <c r="AC243" s="168">
        <v>45002</v>
      </c>
      <c r="AD243" s="259" t="s">
        <v>199</v>
      </c>
      <c r="AE243" s="102"/>
      <c r="AF243" s="114" t="s">
        <v>390</v>
      </c>
      <c r="AG243" s="114" t="s">
        <v>218</v>
      </c>
    </row>
    <row r="244" spans="1:35">
      <c r="A244" s="103">
        <f t="shared" si="18"/>
        <v>8</v>
      </c>
      <c r="B244" s="103">
        <v>8</v>
      </c>
      <c r="C244" s="115">
        <v>44986</v>
      </c>
      <c r="D244" s="115">
        <v>44986</v>
      </c>
      <c r="E244" s="102" t="s">
        <v>214</v>
      </c>
      <c r="F244" s="102" t="s">
        <v>29</v>
      </c>
      <c r="G244" s="114" t="s">
        <v>2918</v>
      </c>
      <c r="H244" s="140" t="s">
        <v>3456</v>
      </c>
      <c r="I244" s="158" t="s">
        <v>3455</v>
      </c>
      <c r="J244" s="102" t="s">
        <v>2920</v>
      </c>
      <c r="K244" s="102" t="s">
        <v>206</v>
      </c>
      <c r="L244" s="102" t="s">
        <v>259</v>
      </c>
      <c r="M244" s="102" t="s">
        <v>2919</v>
      </c>
      <c r="N244" s="103">
        <v>50</v>
      </c>
      <c r="O244" s="102" t="s">
        <v>220</v>
      </c>
      <c r="P244" s="102" t="s">
        <v>2086</v>
      </c>
      <c r="Q244" s="147">
        <v>500000</v>
      </c>
      <c r="R244" s="102"/>
      <c r="S244" s="102"/>
      <c r="T244" s="102"/>
      <c r="U244" s="102"/>
      <c r="V244" s="102"/>
      <c r="W244" s="102"/>
      <c r="X244" s="102"/>
      <c r="Y244" s="102"/>
      <c r="Z244" s="102"/>
      <c r="AA244" s="147">
        <v>200000</v>
      </c>
      <c r="AB244" s="98" t="s">
        <v>3501</v>
      </c>
      <c r="AC244" s="168">
        <v>45002</v>
      </c>
      <c r="AD244" s="259" t="s">
        <v>199</v>
      </c>
      <c r="AE244" s="102"/>
      <c r="AF244" s="114" t="s">
        <v>390</v>
      </c>
      <c r="AG244" s="114" t="s">
        <v>218</v>
      </c>
    </row>
    <row r="245" spans="1:35">
      <c r="A245" s="103"/>
      <c r="B245" s="103"/>
      <c r="C245" s="99" t="s">
        <v>30</v>
      </c>
      <c r="D245" s="102"/>
      <c r="E245" s="102"/>
      <c r="F245" s="102"/>
      <c r="G245" s="102"/>
      <c r="H245" s="109"/>
      <c r="I245" s="102"/>
      <c r="J245" s="102"/>
      <c r="K245" s="102"/>
      <c r="L245" s="102"/>
      <c r="M245" s="102"/>
      <c r="N245" s="103"/>
      <c r="O245" s="102"/>
      <c r="P245" s="102"/>
      <c r="Q245" s="107">
        <f>SUM(Q237:Q244)</f>
        <v>6140000</v>
      </c>
      <c r="R245" s="102"/>
      <c r="S245" s="102"/>
      <c r="T245" s="102"/>
      <c r="U245" s="102"/>
      <c r="V245" s="102"/>
      <c r="W245" s="102"/>
      <c r="X245" s="102"/>
      <c r="Y245" s="102"/>
      <c r="Z245" s="102"/>
      <c r="AA245" s="107">
        <f>SUM(AA237:AA244)</f>
        <v>2125000</v>
      </c>
      <c r="AB245" s="102"/>
      <c r="AC245" s="103"/>
      <c r="AD245" s="103"/>
      <c r="AE245" s="102"/>
      <c r="AF245" s="102"/>
      <c r="AG245" s="102"/>
    </row>
    <row r="246" spans="1:35">
      <c r="A246" s="103">
        <f>A244+1</f>
        <v>9</v>
      </c>
      <c r="B246" s="103">
        <v>1</v>
      </c>
      <c r="C246" s="115">
        <v>44986</v>
      </c>
      <c r="D246" s="115">
        <v>44986</v>
      </c>
      <c r="E246" s="102" t="s">
        <v>214</v>
      </c>
      <c r="F246" s="109" t="s">
        <v>31</v>
      </c>
      <c r="G246" s="114" t="s">
        <v>212</v>
      </c>
      <c r="H246" s="140" t="s">
        <v>3539</v>
      </c>
      <c r="I246" s="158" t="s">
        <v>3538</v>
      </c>
      <c r="J246" s="114" t="s">
        <v>2847</v>
      </c>
      <c r="K246" s="114" t="s">
        <v>210</v>
      </c>
      <c r="L246" s="104" t="s">
        <v>219</v>
      </c>
      <c r="M246" s="104" t="s">
        <v>1808</v>
      </c>
      <c r="N246" s="144">
        <v>400</v>
      </c>
      <c r="O246" s="104" t="s">
        <v>220</v>
      </c>
      <c r="P246" s="114" t="s">
        <v>1526</v>
      </c>
      <c r="Q246" s="101">
        <v>2200000</v>
      </c>
      <c r="R246" s="104"/>
      <c r="S246" s="104"/>
      <c r="T246" s="104"/>
      <c r="U246" s="104"/>
      <c r="V246" s="104"/>
      <c r="W246" s="104"/>
      <c r="X246" s="104"/>
      <c r="Y246" s="104"/>
      <c r="Z246" s="104"/>
      <c r="AA246" s="101">
        <v>2000000</v>
      </c>
      <c r="AB246" s="98" t="s">
        <v>3541</v>
      </c>
      <c r="AC246" s="168">
        <v>45002</v>
      </c>
      <c r="AD246" s="259" t="s">
        <v>199</v>
      </c>
      <c r="AE246" s="102"/>
      <c r="AF246" s="114" t="s">
        <v>390</v>
      </c>
      <c r="AG246" s="114" t="s">
        <v>226</v>
      </c>
    </row>
    <row r="247" spans="1:35">
      <c r="A247" s="103">
        <f>A246+1</f>
        <v>10</v>
      </c>
      <c r="B247" s="103">
        <v>2</v>
      </c>
      <c r="C247" s="115">
        <v>44986</v>
      </c>
      <c r="D247" s="115">
        <v>44986</v>
      </c>
      <c r="E247" s="102" t="s">
        <v>214</v>
      </c>
      <c r="F247" s="109" t="s">
        <v>29</v>
      </c>
      <c r="G247" s="114" t="s">
        <v>212</v>
      </c>
      <c r="H247" s="140" t="s">
        <v>3540</v>
      </c>
      <c r="I247" s="158" t="s">
        <v>1803</v>
      </c>
      <c r="J247" s="114" t="s">
        <v>1807</v>
      </c>
      <c r="K247" s="114" t="s">
        <v>210</v>
      </c>
      <c r="L247" s="104" t="s">
        <v>1808</v>
      </c>
      <c r="M247" s="104" t="s">
        <v>219</v>
      </c>
      <c r="N247" s="144">
        <v>400</v>
      </c>
      <c r="O247" s="104" t="s">
        <v>220</v>
      </c>
      <c r="P247" s="114" t="s">
        <v>1526</v>
      </c>
      <c r="Q247" s="101">
        <v>2200000</v>
      </c>
      <c r="R247" s="104"/>
      <c r="S247" s="104"/>
      <c r="T247" s="104"/>
      <c r="U247" s="104"/>
      <c r="V247" s="104"/>
      <c r="W247" s="104"/>
      <c r="X247" s="104"/>
      <c r="Y247" s="104"/>
      <c r="Z247" s="104"/>
      <c r="AA247" s="149">
        <v>0</v>
      </c>
      <c r="AB247" s="98" t="s">
        <v>3541</v>
      </c>
      <c r="AC247" s="168">
        <v>45002</v>
      </c>
      <c r="AD247" s="259" t="s">
        <v>199</v>
      </c>
      <c r="AE247" s="102"/>
      <c r="AF247" s="114" t="s">
        <v>390</v>
      </c>
      <c r="AG247" s="114" t="s">
        <v>226</v>
      </c>
    </row>
    <row r="248" spans="1:35">
      <c r="A248" s="103"/>
      <c r="B248" s="103"/>
      <c r="C248" s="99" t="s">
        <v>30</v>
      </c>
      <c r="D248" s="102"/>
      <c r="E248" s="102"/>
      <c r="F248" s="102"/>
      <c r="G248" s="102"/>
      <c r="H248" s="109"/>
      <c r="I248" s="102"/>
      <c r="J248" s="102"/>
      <c r="K248" s="102"/>
      <c r="L248" s="102"/>
      <c r="M248" s="102"/>
      <c r="N248" s="103"/>
      <c r="O248" s="102"/>
      <c r="P248" s="102"/>
      <c r="Q248" s="107">
        <f>SUM(Q246:Q247)</f>
        <v>4400000</v>
      </c>
      <c r="R248" s="102"/>
      <c r="S248" s="102"/>
      <c r="T248" s="102"/>
      <c r="U248" s="102"/>
      <c r="V248" s="102"/>
      <c r="W248" s="102"/>
      <c r="X248" s="102"/>
      <c r="Y248" s="102"/>
      <c r="Z248" s="102"/>
      <c r="AA248" s="107">
        <f>SUM(AA246:AA247)</f>
        <v>2000000</v>
      </c>
      <c r="AB248" s="102"/>
      <c r="AC248" s="103"/>
      <c r="AD248" s="103"/>
      <c r="AE248" s="102"/>
      <c r="AF248" s="102"/>
      <c r="AG248" s="102"/>
    </row>
    <row r="249" spans="1:35">
      <c r="A249" s="103">
        <f>A247+1</f>
        <v>11</v>
      </c>
      <c r="B249" s="103">
        <v>1</v>
      </c>
      <c r="C249" s="115">
        <v>44987</v>
      </c>
      <c r="D249" s="115">
        <v>44987</v>
      </c>
      <c r="E249" s="102" t="s">
        <v>214</v>
      </c>
      <c r="F249" s="102" t="s">
        <v>29</v>
      </c>
      <c r="G249" s="102" t="s">
        <v>212</v>
      </c>
      <c r="H249" s="140" t="s">
        <v>3558</v>
      </c>
      <c r="I249" s="158" t="s">
        <v>3557</v>
      </c>
      <c r="J249" s="102" t="s">
        <v>3559</v>
      </c>
      <c r="K249" s="102" t="s">
        <v>206</v>
      </c>
      <c r="L249" s="102" t="s">
        <v>221</v>
      </c>
      <c r="M249" s="102" t="s">
        <v>221</v>
      </c>
      <c r="N249" s="103">
        <v>40</v>
      </c>
      <c r="O249" s="102" t="s">
        <v>220</v>
      </c>
      <c r="P249" s="114" t="s">
        <v>3560</v>
      </c>
      <c r="Q249" s="141">
        <v>500000</v>
      </c>
      <c r="R249" s="102"/>
      <c r="S249" s="102"/>
      <c r="T249" s="102"/>
      <c r="U249" s="102"/>
      <c r="V249" s="102"/>
      <c r="W249" s="102"/>
      <c r="X249" s="102"/>
      <c r="Y249" s="102"/>
      <c r="Z249" s="102"/>
      <c r="AA249" s="147">
        <v>175000</v>
      </c>
      <c r="AB249" s="98" t="s">
        <v>3561</v>
      </c>
      <c r="AC249" s="168">
        <v>45002</v>
      </c>
      <c r="AD249" s="259" t="s">
        <v>199</v>
      </c>
      <c r="AE249" s="102"/>
      <c r="AF249" s="114" t="s">
        <v>390</v>
      </c>
      <c r="AG249" s="114" t="s">
        <v>218</v>
      </c>
    </row>
    <row r="250" spans="1:35">
      <c r="A250" s="103"/>
      <c r="B250" s="103"/>
      <c r="C250" s="99" t="s">
        <v>30</v>
      </c>
      <c r="D250" s="102"/>
      <c r="E250" s="102"/>
      <c r="F250" s="102"/>
      <c r="G250" s="102"/>
      <c r="H250" s="109"/>
      <c r="I250" s="102"/>
      <c r="J250" s="102"/>
      <c r="K250" s="102"/>
      <c r="L250" s="102"/>
      <c r="M250" s="102"/>
      <c r="N250" s="103"/>
      <c r="O250" s="102"/>
      <c r="P250" s="102"/>
      <c r="Q250" s="107">
        <f>SUM(Q249)</f>
        <v>500000</v>
      </c>
      <c r="R250" s="102"/>
      <c r="S250" s="102"/>
      <c r="T250" s="102"/>
      <c r="U250" s="102"/>
      <c r="V250" s="102"/>
      <c r="W250" s="102"/>
      <c r="X250" s="102"/>
      <c r="Y250" s="102"/>
      <c r="Z250" s="102"/>
      <c r="AA250" s="107">
        <f>SUM(AA249)</f>
        <v>175000</v>
      </c>
      <c r="AB250" s="102"/>
      <c r="AC250" s="103"/>
      <c r="AD250" s="103"/>
      <c r="AE250" s="102"/>
      <c r="AF250" s="102"/>
      <c r="AG250" s="102"/>
    </row>
    <row r="251" spans="1:35">
      <c r="A251" s="103">
        <f>A249+1</f>
        <v>12</v>
      </c>
      <c r="B251" s="103">
        <v>1</v>
      </c>
      <c r="C251" s="115">
        <v>44987</v>
      </c>
      <c r="D251" s="115">
        <v>44987</v>
      </c>
      <c r="E251" s="102" t="s">
        <v>214</v>
      </c>
      <c r="F251" s="109" t="s">
        <v>31</v>
      </c>
      <c r="G251" s="109" t="s">
        <v>243</v>
      </c>
      <c r="H251" s="140" t="s">
        <v>2445</v>
      </c>
      <c r="I251" s="158" t="s">
        <v>2444</v>
      </c>
      <c r="J251" s="140" t="s">
        <v>2447</v>
      </c>
      <c r="K251" s="140" t="s">
        <v>210</v>
      </c>
      <c r="L251" s="104" t="s">
        <v>219</v>
      </c>
      <c r="M251" s="104" t="s">
        <v>219</v>
      </c>
      <c r="N251" s="144">
        <v>75</v>
      </c>
      <c r="O251" s="104" t="s">
        <v>220</v>
      </c>
      <c r="P251" s="140" t="s">
        <v>1526</v>
      </c>
      <c r="Q251" s="141">
        <v>360000</v>
      </c>
      <c r="R251" s="140"/>
      <c r="S251" s="140"/>
      <c r="T251" s="140"/>
      <c r="U251" s="140"/>
      <c r="V251" s="140"/>
      <c r="W251" s="140"/>
      <c r="X251" s="140"/>
      <c r="Y251" s="140"/>
      <c r="Z251" s="140"/>
      <c r="AA251" s="108">
        <v>225000</v>
      </c>
      <c r="AB251" s="98" t="s">
        <v>3586</v>
      </c>
      <c r="AC251" s="168">
        <v>45002</v>
      </c>
      <c r="AD251" s="259" t="s">
        <v>199</v>
      </c>
      <c r="AE251" s="102"/>
      <c r="AF251" s="114" t="s">
        <v>390</v>
      </c>
      <c r="AG251" s="114" t="s">
        <v>218</v>
      </c>
      <c r="AI251" t="s">
        <v>3587</v>
      </c>
    </row>
    <row r="252" spans="1:35">
      <c r="A252" s="103">
        <f>A251+1</f>
        <v>13</v>
      </c>
      <c r="B252" s="103">
        <v>2</v>
      </c>
      <c r="C252" s="115">
        <v>44987</v>
      </c>
      <c r="D252" s="115">
        <v>44987</v>
      </c>
      <c r="E252" s="102" t="s">
        <v>214</v>
      </c>
      <c r="F252" s="109" t="s">
        <v>29</v>
      </c>
      <c r="G252" s="109" t="s">
        <v>215</v>
      </c>
      <c r="H252" s="140" t="s">
        <v>1155</v>
      </c>
      <c r="I252" s="158" t="s">
        <v>1154</v>
      </c>
      <c r="J252" s="140" t="s">
        <v>2447</v>
      </c>
      <c r="K252" s="140" t="s">
        <v>210</v>
      </c>
      <c r="L252" s="104" t="s">
        <v>219</v>
      </c>
      <c r="M252" s="104" t="s">
        <v>219</v>
      </c>
      <c r="N252" s="144">
        <v>75</v>
      </c>
      <c r="O252" s="104" t="s">
        <v>220</v>
      </c>
      <c r="P252" s="140" t="s">
        <v>1526</v>
      </c>
      <c r="Q252" s="141">
        <v>360000</v>
      </c>
      <c r="R252" s="140"/>
      <c r="S252" s="140"/>
      <c r="T252" s="140"/>
      <c r="U252" s="140"/>
      <c r="V252" s="140"/>
      <c r="W252" s="140"/>
      <c r="X252" s="140"/>
      <c r="Y252" s="140"/>
      <c r="Z252" s="140"/>
      <c r="AA252" s="156">
        <v>0</v>
      </c>
      <c r="AB252" s="98" t="s">
        <v>3586</v>
      </c>
      <c r="AC252" s="168">
        <v>45002</v>
      </c>
      <c r="AD252" s="259" t="s">
        <v>199</v>
      </c>
      <c r="AE252" s="102"/>
      <c r="AF252" s="114" t="s">
        <v>390</v>
      </c>
      <c r="AG252" s="114" t="s">
        <v>218</v>
      </c>
    </row>
    <row r="253" spans="1:35">
      <c r="A253" s="103"/>
      <c r="B253" s="103"/>
      <c r="C253" s="99" t="s">
        <v>30</v>
      </c>
      <c r="D253" s="102"/>
      <c r="E253" s="102"/>
      <c r="F253" s="102"/>
      <c r="G253" s="102"/>
      <c r="H253" s="109"/>
      <c r="I253" s="102"/>
      <c r="J253" s="102"/>
      <c r="K253" s="102"/>
      <c r="L253" s="102"/>
      <c r="M253" s="102"/>
      <c r="N253" s="103"/>
      <c r="O253" s="102"/>
      <c r="P253" s="102"/>
      <c r="Q253" s="107">
        <f>SUM(Q251:Q252)</f>
        <v>720000</v>
      </c>
      <c r="R253" s="102"/>
      <c r="S253" s="102"/>
      <c r="T253" s="102"/>
      <c r="U253" s="102"/>
      <c r="V253" s="102"/>
      <c r="W253" s="102"/>
      <c r="X253" s="102"/>
      <c r="Y253" s="102"/>
      <c r="Z253" s="102"/>
      <c r="AA253" s="107">
        <f>SUM(AA251:AA252)</f>
        <v>225000</v>
      </c>
      <c r="AB253" s="102"/>
      <c r="AC253" s="103"/>
      <c r="AD253" s="103"/>
      <c r="AE253" s="102"/>
      <c r="AF253" s="102"/>
      <c r="AG253" s="102"/>
    </row>
    <row r="254" spans="1:35">
      <c r="A254" s="103">
        <f>A252+1</f>
        <v>14</v>
      </c>
      <c r="B254" s="103">
        <v>1</v>
      </c>
      <c r="C254" s="115">
        <v>44988</v>
      </c>
      <c r="D254" s="115">
        <v>44988</v>
      </c>
      <c r="E254" s="102" t="s">
        <v>214</v>
      </c>
      <c r="F254" s="109" t="s">
        <v>31</v>
      </c>
      <c r="G254" s="114" t="s">
        <v>212</v>
      </c>
      <c r="H254" s="140" t="s">
        <v>1806</v>
      </c>
      <c r="I254" s="158" t="s">
        <v>1805</v>
      </c>
      <c r="J254" s="109" t="s">
        <v>2847</v>
      </c>
      <c r="K254" s="109" t="s">
        <v>210</v>
      </c>
      <c r="L254" s="102" t="s">
        <v>219</v>
      </c>
      <c r="M254" s="102" t="s">
        <v>3591</v>
      </c>
      <c r="N254" s="103">
        <v>367</v>
      </c>
      <c r="O254" s="102" t="s">
        <v>220</v>
      </c>
      <c r="P254" s="102" t="s">
        <v>1526</v>
      </c>
      <c r="Q254" s="141">
        <v>3080000</v>
      </c>
      <c r="R254" s="141"/>
      <c r="S254" s="141"/>
      <c r="T254" s="141"/>
      <c r="U254" s="141"/>
      <c r="V254" s="141"/>
      <c r="W254" s="141"/>
      <c r="X254" s="141"/>
      <c r="Y254" s="141"/>
      <c r="Z254" s="141"/>
      <c r="AA254" s="141">
        <v>1650000</v>
      </c>
      <c r="AB254" s="98" t="s">
        <v>3592</v>
      </c>
      <c r="AC254" s="168">
        <v>45002</v>
      </c>
      <c r="AD254" s="259" t="s">
        <v>199</v>
      </c>
      <c r="AE254" s="102"/>
      <c r="AF254" s="114" t="s">
        <v>390</v>
      </c>
      <c r="AG254" s="114" t="s">
        <v>226</v>
      </c>
    </row>
    <row r="255" spans="1:35">
      <c r="A255" s="103">
        <f>A254+1</f>
        <v>15</v>
      </c>
      <c r="B255" s="103">
        <v>2</v>
      </c>
      <c r="C255" s="115">
        <v>44988</v>
      </c>
      <c r="D255" s="115">
        <v>44988</v>
      </c>
      <c r="E255" s="102" t="s">
        <v>214</v>
      </c>
      <c r="F255" s="109" t="s">
        <v>29</v>
      </c>
      <c r="G255" s="114" t="s">
        <v>212</v>
      </c>
      <c r="H255" s="140" t="s">
        <v>3589</v>
      </c>
      <c r="I255" s="158" t="s">
        <v>3588</v>
      </c>
      <c r="J255" s="109" t="s">
        <v>2847</v>
      </c>
      <c r="K255" s="109" t="s">
        <v>210</v>
      </c>
      <c r="L255" s="102" t="s">
        <v>3591</v>
      </c>
      <c r="M255" s="102" t="s">
        <v>219</v>
      </c>
      <c r="N255" s="103">
        <v>367</v>
      </c>
      <c r="O255" s="102" t="s">
        <v>220</v>
      </c>
      <c r="P255" s="102" t="s">
        <v>1526</v>
      </c>
      <c r="Q255" s="141">
        <v>3080000</v>
      </c>
      <c r="R255" s="141"/>
      <c r="S255" s="141"/>
      <c r="T255" s="141"/>
      <c r="U255" s="141"/>
      <c r="V255" s="141"/>
      <c r="W255" s="141"/>
      <c r="X255" s="141"/>
      <c r="Y255" s="141"/>
      <c r="Z255" s="141"/>
      <c r="AA255" s="141">
        <v>0</v>
      </c>
      <c r="AB255" s="98" t="s">
        <v>3592</v>
      </c>
      <c r="AC255" s="168">
        <v>45002</v>
      </c>
      <c r="AD255" s="259" t="s">
        <v>199</v>
      </c>
      <c r="AE255" s="102"/>
      <c r="AF255" s="114" t="s">
        <v>390</v>
      </c>
      <c r="AG255" s="114" t="s">
        <v>226</v>
      </c>
    </row>
    <row r="256" spans="1:35">
      <c r="A256" s="103"/>
      <c r="B256" s="103"/>
      <c r="C256" s="99" t="s">
        <v>30</v>
      </c>
      <c r="D256" s="102"/>
      <c r="E256" s="102"/>
      <c r="F256" s="102"/>
      <c r="G256" s="102"/>
      <c r="H256" s="109"/>
      <c r="I256" s="102"/>
      <c r="J256" s="102"/>
      <c r="K256" s="102"/>
      <c r="L256" s="102"/>
      <c r="M256" s="102"/>
      <c r="N256" s="103"/>
      <c r="O256" s="102"/>
      <c r="P256" s="102"/>
      <c r="Q256" s="107">
        <f>SUM(Q254:Q255)</f>
        <v>6160000</v>
      </c>
      <c r="R256" s="102"/>
      <c r="S256" s="102"/>
      <c r="T256" s="102"/>
      <c r="U256" s="102"/>
      <c r="V256" s="102"/>
      <c r="W256" s="102"/>
      <c r="X256" s="102"/>
      <c r="Y256" s="102"/>
      <c r="Z256" s="102"/>
      <c r="AA256" s="107">
        <f>SUM(AA254:AA255)</f>
        <v>1650000</v>
      </c>
      <c r="AB256" s="102"/>
      <c r="AC256" s="103"/>
      <c r="AD256" s="103"/>
      <c r="AE256" s="102"/>
      <c r="AF256" s="102"/>
      <c r="AG256" s="102"/>
    </row>
    <row r="257" spans="1:34">
      <c r="A257" s="103">
        <f>A255+1</f>
        <v>16</v>
      </c>
      <c r="B257" s="103">
        <v>1</v>
      </c>
      <c r="C257" s="115">
        <v>44988</v>
      </c>
      <c r="D257" s="115">
        <v>44988</v>
      </c>
      <c r="E257" s="102" t="s">
        <v>214</v>
      </c>
      <c r="F257" s="109" t="s">
        <v>31</v>
      </c>
      <c r="G257" s="114" t="s">
        <v>215</v>
      </c>
      <c r="H257" s="140" t="s">
        <v>1155</v>
      </c>
      <c r="I257" s="158" t="s">
        <v>1154</v>
      </c>
      <c r="J257" s="114" t="s">
        <v>3659</v>
      </c>
      <c r="K257" s="114" t="s">
        <v>227</v>
      </c>
      <c r="L257" s="104" t="s">
        <v>219</v>
      </c>
      <c r="M257" s="104" t="s">
        <v>219</v>
      </c>
      <c r="N257" s="144">
        <v>75</v>
      </c>
      <c r="O257" s="104" t="s">
        <v>220</v>
      </c>
      <c r="P257" s="114" t="s">
        <v>3657</v>
      </c>
      <c r="Q257" s="141">
        <v>360000</v>
      </c>
      <c r="R257" s="140"/>
      <c r="S257" s="140"/>
      <c r="T257" s="140"/>
      <c r="U257" s="140"/>
      <c r="V257" s="140"/>
      <c r="W257" s="140"/>
      <c r="X257" s="140"/>
      <c r="Y257" s="140"/>
      <c r="Z257" s="140"/>
      <c r="AA257" s="108">
        <v>225000</v>
      </c>
      <c r="AB257" s="98" t="s">
        <v>3658</v>
      </c>
      <c r="AC257" s="168">
        <v>45002</v>
      </c>
      <c r="AD257" s="259" t="s">
        <v>199</v>
      </c>
      <c r="AE257" s="102"/>
      <c r="AF257" s="114" t="s">
        <v>390</v>
      </c>
      <c r="AG257" s="114" t="s">
        <v>218</v>
      </c>
    </row>
    <row r="258" spans="1:34">
      <c r="A258" s="103">
        <f>A257+1</f>
        <v>17</v>
      </c>
      <c r="B258" s="103">
        <v>2</v>
      </c>
      <c r="C258" s="115">
        <v>44988</v>
      </c>
      <c r="D258" s="115">
        <v>44988</v>
      </c>
      <c r="E258" s="102" t="s">
        <v>214</v>
      </c>
      <c r="F258" s="109" t="s">
        <v>29</v>
      </c>
      <c r="G258" s="114" t="s">
        <v>215</v>
      </c>
      <c r="H258" s="140" t="s">
        <v>3656</v>
      </c>
      <c r="I258" s="158" t="s">
        <v>3655</v>
      </c>
      <c r="J258" s="114" t="s">
        <v>3659</v>
      </c>
      <c r="K258" s="114" t="s">
        <v>227</v>
      </c>
      <c r="L258" s="104" t="s">
        <v>219</v>
      </c>
      <c r="M258" s="104" t="s">
        <v>219</v>
      </c>
      <c r="N258" s="144">
        <v>75</v>
      </c>
      <c r="O258" s="104" t="s">
        <v>220</v>
      </c>
      <c r="P258" s="114" t="s">
        <v>3657</v>
      </c>
      <c r="Q258" s="141">
        <v>360000</v>
      </c>
      <c r="R258" s="140"/>
      <c r="S258" s="140"/>
      <c r="T258" s="140"/>
      <c r="U258" s="140"/>
      <c r="V258" s="140"/>
      <c r="W258" s="140"/>
      <c r="X258" s="140"/>
      <c r="Y258" s="140"/>
      <c r="Z258" s="140"/>
      <c r="AA258" s="156">
        <v>0</v>
      </c>
      <c r="AB258" s="98" t="s">
        <v>3658</v>
      </c>
      <c r="AC258" s="168">
        <v>45002</v>
      </c>
      <c r="AD258" s="259" t="s">
        <v>199</v>
      </c>
      <c r="AE258" s="102"/>
      <c r="AF258" s="114" t="s">
        <v>390</v>
      </c>
      <c r="AG258" s="114" t="s">
        <v>218</v>
      </c>
    </row>
    <row r="259" spans="1:34">
      <c r="A259" s="103"/>
      <c r="B259" s="103"/>
      <c r="C259" s="99" t="s">
        <v>30</v>
      </c>
      <c r="D259" s="102"/>
      <c r="E259" s="102"/>
      <c r="F259" s="102"/>
      <c r="G259" s="102"/>
      <c r="H259" s="109"/>
      <c r="I259" s="102"/>
      <c r="J259" s="102"/>
      <c r="K259" s="102"/>
      <c r="L259" s="102"/>
      <c r="M259" s="102"/>
      <c r="N259" s="103"/>
      <c r="O259" s="102"/>
      <c r="P259" s="102"/>
      <c r="Q259" s="107">
        <f>SUM(Q257:Q258)</f>
        <v>720000</v>
      </c>
      <c r="R259" s="102"/>
      <c r="S259" s="102"/>
      <c r="T259" s="102"/>
      <c r="U259" s="102"/>
      <c r="V259" s="102"/>
      <c r="W259" s="102"/>
      <c r="X259" s="102"/>
      <c r="Y259" s="102"/>
      <c r="Z259" s="102"/>
      <c r="AA259" s="107">
        <f>SUM(AA257:AA258)</f>
        <v>225000</v>
      </c>
      <c r="AB259" s="102"/>
      <c r="AC259" s="103"/>
      <c r="AD259" s="103"/>
      <c r="AE259" s="102"/>
      <c r="AF259" s="102"/>
      <c r="AG259" s="102"/>
    </row>
    <row r="260" spans="1:34">
      <c r="A260" s="103">
        <f>A258+1</f>
        <v>18</v>
      </c>
      <c r="B260" s="103">
        <v>1</v>
      </c>
      <c r="C260" s="115">
        <v>44991</v>
      </c>
      <c r="D260" s="161">
        <v>44989</v>
      </c>
      <c r="E260" s="102" t="s">
        <v>214</v>
      </c>
      <c r="F260" s="109" t="s">
        <v>31</v>
      </c>
      <c r="G260" s="114" t="s">
        <v>209</v>
      </c>
      <c r="H260" s="140" t="s">
        <v>924</v>
      </c>
      <c r="I260" s="158" t="s">
        <v>923</v>
      </c>
      <c r="J260" s="114" t="s">
        <v>1802</v>
      </c>
      <c r="K260" s="114" t="s">
        <v>213</v>
      </c>
      <c r="L260" s="104" t="s">
        <v>219</v>
      </c>
      <c r="M260" s="104" t="s">
        <v>1808</v>
      </c>
      <c r="N260" s="144">
        <v>400</v>
      </c>
      <c r="O260" s="104" t="s">
        <v>220</v>
      </c>
      <c r="P260" s="160" t="s">
        <v>1638</v>
      </c>
      <c r="Q260" s="101">
        <v>2200000</v>
      </c>
      <c r="R260" s="104"/>
      <c r="S260" s="104"/>
      <c r="T260" s="104"/>
      <c r="U260" s="104"/>
      <c r="V260" s="104"/>
      <c r="W260" s="104"/>
      <c r="X260" s="104"/>
      <c r="Y260" s="104"/>
      <c r="Z260" s="104"/>
      <c r="AA260" s="101">
        <v>2000000</v>
      </c>
      <c r="AB260" s="98" t="s">
        <v>3675</v>
      </c>
      <c r="AC260" s="168">
        <v>45002</v>
      </c>
      <c r="AD260" s="259" t="s">
        <v>199</v>
      </c>
      <c r="AE260" s="102"/>
      <c r="AF260" s="114" t="s">
        <v>390</v>
      </c>
      <c r="AG260" s="114" t="s">
        <v>226</v>
      </c>
    </row>
    <row r="261" spans="1:34">
      <c r="A261" s="103">
        <f>A260+1</f>
        <v>19</v>
      </c>
      <c r="B261" s="103">
        <v>2</v>
      </c>
      <c r="C261" s="115">
        <v>44991</v>
      </c>
      <c r="D261" s="161">
        <v>44989</v>
      </c>
      <c r="E261" s="102" t="s">
        <v>214</v>
      </c>
      <c r="F261" s="109" t="s">
        <v>29</v>
      </c>
      <c r="G261" s="114" t="s">
        <v>215</v>
      </c>
      <c r="H261" s="140" t="s">
        <v>3674</v>
      </c>
      <c r="I261" s="158" t="s">
        <v>3673</v>
      </c>
      <c r="J261" s="114" t="s">
        <v>1802</v>
      </c>
      <c r="K261" s="114" t="s">
        <v>213</v>
      </c>
      <c r="L261" s="104" t="s">
        <v>1808</v>
      </c>
      <c r="M261" s="104" t="s">
        <v>219</v>
      </c>
      <c r="N261" s="144">
        <v>400</v>
      </c>
      <c r="O261" s="104" t="s">
        <v>220</v>
      </c>
      <c r="P261" s="160" t="s">
        <v>1638</v>
      </c>
      <c r="Q261" s="101">
        <v>2200000</v>
      </c>
      <c r="R261" s="104"/>
      <c r="S261" s="104"/>
      <c r="T261" s="104"/>
      <c r="U261" s="104"/>
      <c r="V261" s="104"/>
      <c r="W261" s="104"/>
      <c r="X261" s="104"/>
      <c r="Y261" s="104"/>
      <c r="Z261" s="104"/>
      <c r="AA261" s="149">
        <v>0</v>
      </c>
      <c r="AB261" s="98" t="s">
        <v>3675</v>
      </c>
      <c r="AC261" s="168">
        <v>45002</v>
      </c>
      <c r="AD261" s="259" t="s">
        <v>199</v>
      </c>
      <c r="AE261" s="102"/>
      <c r="AF261" s="114" t="s">
        <v>390</v>
      </c>
      <c r="AG261" s="114" t="s">
        <v>226</v>
      </c>
    </row>
    <row r="262" spans="1:34">
      <c r="A262" s="103"/>
      <c r="B262" s="103"/>
      <c r="C262" s="99" t="s">
        <v>30</v>
      </c>
      <c r="D262" s="102"/>
      <c r="E262" s="102"/>
      <c r="F262" s="102"/>
      <c r="G262" s="102"/>
      <c r="H262" s="109"/>
      <c r="I262" s="102"/>
      <c r="J262" s="102"/>
      <c r="K262" s="102"/>
      <c r="L262" s="102"/>
      <c r="M262" s="102"/>
      <c r="N262" s="103"/>
      <c r="O262" s="102"/>
      <c r="P262" s="102"/>
      <c r="Q262" s="107">
        <f>SUM(Q260:Q261)</f>
        <v>4400000</v>
      </c>
      <c r="R262" s="102"/>
      <c r="S262" s="102"/>
      <c r="T262" s="102"/>
      <c r="U262" s="102"/>
      <c r="V262" s="102"/>
      <c r="W262" s="102"/>
      <c r="X262" s="102"/>
      <c r="Y262" s="102"/>
      <c r="Z262" s="102"/>
      <c r="AA262" s="107">
        <f>SUM(AA260:AA261)</f>
        <v>2000000</v>
      </c>
      <c r="AB262" s="102"/>
      <c r="AC262" s="103"/>
      <c r="AD262" s="103"/>
      <c r="AE262" s="102"/>
      <c r="AF262" s="102"/>
      <c r="AG262" s="102"/>
    </row>
    <row r="263" spans="1:34">
      <c r="A263" s="103">
        <f>A261+1</f>
        <v>20</v>
      </c>
      <c r="B263" s="103">
        <v>1</v>
      </c>
      <c r="C263" s="115">
        <v>44991</v>
      </c>
      <c r="D263" s="115">
        <v>44991</v>
      </c>
      <c r="E263" s="102" t="s">
        <v>214</v>
      </c>
      <c r="F263" s="109" t="s">
        <v>31</v>
      </c>
      <c r="G263" s="114" t="s">
        <v>243</v>
      </c>
      <c r="H263" s="140" t="s">
        <v>3387</v>
      </c>
      <c r="I263" s="158" t="s">
        <v>3386</v>
      </c>
      <c r="J263" s="114" t="s">
        <v>3388</v>
      </c>
      <c r="K263" s="114" t="s">
        <v>216</v>
      </c>
      <c r="L263" s="104" t="s">
        <v>219</v>
      </c>
      <c r="M263" s="104" t="s">
        <v>219</v>
      </c>
      <c r="N263" s="144">
        <v>75</v>
      </c>
      <c r="O263" s="104" t="s">
        <v>220</v>
      </c>
      <c r="P263" s="114" t="s">
        <v>3389</v>
      </c>
      <c r="Q263" s="141">
        <v>360000</v>
      </c>
      <c r="R263" s="140"/>
      <c r="S263" s="140"/>
      <c r="T263" s="140"/>
      <c r="U263" s="140"/>
      <c r="V263" s="140"/>
      <c r="W263" s="140"/>
      <c r="X263" s="140"/>
      <c r="Y263" s="140"/>
      <c r="Z263" s="140"/>
      <c r="AA263" s="108">
        <v>225000</v>
      </c>
      <c r="AB263" s="98" t="s">
        <v>3676</v>
      </c>
      <c r="AC263" s="168">
        <v>45002</v>
      </c>
      <c r="AD263" s="259" t="s">
        <v>199</v>
      </c>
      <c r="AE263" s="102"/>
      <c r="AF263" s="114" t="s">
        <v>390</v>
      </c>
      <c r="AG263" s="114" t="s">
        <v>218</v>
      </c>
    </row>
    <row r="264" spans="1:34">
      <c r="A264" s="103">
        <f>A263+1</f>
        <v>21</v>
      </c>
      <c r="B264" s="103">
        <v>2</v>
      </c>
      <c r="C264" s="115">
        <v>44991</v>
      </c>
      <c r="D264" s="115">
        <v>44991</v>
      </c>
      <c r="E264" s="102" t="s">
        <v>214</v>
      </c>
      <c r="F264" s="109" t="s">
        <v>29</v>
      </c>
      <c r="G264" s="114" t="s">
        <v>209</v>
      </c>
      <c r="H264" s="140" t="s">
        <v>2876</v>
      </c>
      <c r="I264" s="158" t="s">
        <v>2877</v>
      </c>
      <c r="J264" s="114" t="s">
        <v>3388</v>
      </c>
      <c r="K264" s="114" t="s">
        <v>216</v>
      </c>
      <c r="L264" s="104" t="s">
        <v>219</v>
      </c>
      <c r="M264" s="104" t="s">
        <v>219</v>
      </c>
      <c r="N264" s="144">
        <v>75</v>
      </c>
      <c r="O264" s="104" t="s">
        <v>220</v>
      </c>
      <c r="P264" s="114" t="s">
        <v>3389</v>
      </c>
      <c r="Q264" s="141">
        <v>360000</v>
      </c>
      <c r="R264" s="140"/>
      <c r="S264" s="140"/>
      <c r="T264" s="140"/>
      <c r="U264" s="140"/>
      <c r="V264" s="140"/>
      <c r="W264" s="140"/>
      <c r="X264" s="140"/>
      <c r="Y264" s="140"/>
      <c r="Z264" s="140"/>
      <c r="AA264" s="156">
        <v>0</v>
      </c>
      <c r="AB264" s="98" t="s">
        <v>3676</v>
      </c>
      <c r="AC264" s="168">
        <v>45002</v>
      </c>
      <c r="AD264" s="259" t="s">
        <v>199</v>
      </c>
      <c r="AE264" s="102"/>
      <c r="AF264" s="114" t="s">
        <v>390</v>
      </c>
      <c r="AG264" s="114" t="s">
        <v>218</v>
      </c>
    </row>
    <row r="265" spans="1:34">
      <c r="A265" s="103">
        <f t="shared" ref="A265:A267" si="19">A264+1</f>
        <v>22</v>
      </c>
      <c r="B265" s="103">
        <v>3</v>
      </c>
      <c r="C265" s="115">
        <v>44991</v>
      </c>
      <c r="D265" s="115">
        <v>44991</v>
      </c>
      <c r="E265" s="102" t="s">
        <v>214</v>
      </c>
      <c r="F265" s="109" t="s">
        <v>31</v>
      </c>
      <c r="G265" s="114" t="s">
        <v>215</v>
      </c>
      <c r="H265" s="109" t="s">
        <v>837</v>
      </c>
      <c r="I265" s="159" t="s">
        <v>836</v>
      </c>
      <c r="J265" s="114" t="s">
        <v>1136</v>
      </c>
      <c r="K265" s="114" t="s">
        <v>223</v>
      </c>
      <c r="L265" s="102" t="s">
        <v>221</v>
      </c>
      <c r="M265" s="102" t="s">
        <v>221</v>
      </c>
      <c r="N265" s="103">
        <v>40</v>
      </c>
      <c r="O265" s="102" t="s">
        <v>220</v>
      </c>
      <c r="P265" s="114" t="s">
        <v>3684</v>
      </c>
      <c r="Q265" s="141">
        <v>480000</v>
      </c>
      <c r="R265" s="109"/>
      <c r="S265" s="109"/>
      <c r="T265" s="109"/>
      <c r="U265" s="109"/>
      <c r="V265" s="109"/>
      <c r="W265" s="109"/>
      <c r="X265" s="109"/>
      <c r="Y265" s="109"/>
      <c r="Z265" s="109"/>
      <c r="AA265" s="101">
        <v>225000</v>
      </c>
      <c r="AB265" s="98" t="s">
        <v>3676</v>
      </c>
      <c r="AC265" s="168">
        <v>45002</v>
      </c>
      <c r="AD265" s="259" t="s">
        <v>199</v>
      </c>
      <c r="AE265" s="102"/>
      <c r="AF265" s="114" t="s">
        <v>390</v>
      </c>
      <c r="AG265" s="114" t="s">
        <v>218</v>
      </c>
    </row>
    <row r="266" spans="1:34">
      <c r="A266" s="103">
        <f t="shared" si="19"/>
        <v>23</v>
      </c>
      <c r="B266" s="103">
        <v>4</v>
      </c>
      <c r="C266" s="115">
        <v>44991</v>
      </c>
      <c r="D266" s="115">
        <v>44991</v>
      </c>
      <c r="E266" s="102" t="s">
        <v>214</v>
      </c>
      <c r="F266" s="109" t="s">
        <v>29</v>
      </c>
      <c r="G266" s="114" t="s">
        <v>215</v>
      </c>
      <c r="H266" s="140" t="s">
        <v>628</v>
      </c>
      <c r="I266" s="158" t="s">
        <v>1130</v>
      </c>
      <c r="J266" s="114" t="s">
        <v>1136</v>
      </c>
      <c r="K266" s="114" t="s">
        <v>223</v>
      </c>
      <c r="L266" s="102" t="s">
        <v>221</v>
      </c>
      <c r="M266" s="102" t="s">
        <v>221</v>
      </c>
      <c r="N266" s="103">
        <v>40</v>
      </c>
      <c r="O266" s="102" t="s">
        <v>220</v>
      </c>
      <c r="P266" s="114" t="s">
        <v>3684</v>
      </c>
      <c r="Q266" s="141">
        <v>480000</v>
      </c>
      <c r="R266" s="109"/>
      <c r="S266" s="109"/>
      <c r="T266" s="109"/>
      <c r="U266" s="109"/>
      <c r="V266" s="109"/>
      <c r="W266" s="109"/>
      <c r="X266" s="109"/>
      <c r="Y266" s="109"/>
      <c r="Z266" s="109"/>
      <c r="AA266" s="163">
        <v>0</v>
      </c>
      <c r="AB266" s="98" t="s">
        <v>3676</v>
      </c>
      <c r="AC266" s="168">
        <v>45002</v>
      </c>
      <c r="AD266" s="259" t="s">
        <v>199</v>
      </c>
      <c r="AE266" s="102"/>
      <c r="AF266" s="114" t="s">
        <v>390</v>
      </c>
      <c r="AG266" s="114" t="s">
        <v>218</v>
      </c>
    </row>
    <row r="267" spans="1:34">
      <c r="A267" s="103">
        <f t="shared" si="19"/>
        <v>24</v>
      </c>
      <c r="B267" s="103">
        <v>5</v>
      </c>
      <c r="C267" s="115">
        <v>44991</v>
      </c>
      <c r="D267" s="115">
        <v>44992</v>
      </c>
      <c r="E267" s="102" t="s">
        <v>214</v>
      </c>
      <c r="F267" s="102" t="s">
        <v>29</v>
      </c>
      <c r="G267" s="114" t="s">
        <v>243</v>
      </c>
      <c r="H267" s="140" t="s">
        <v>3610</v>
      </c>
      <c r="I267" s="158" t="s">
        <v>3609</v>
      </c>
      <c r="J267" s="102" t="s">
        <v>3611</v>
      </c>
      <c r="K267" s="102" t="s">
        <v>976</v>
      </c>
      <c r="L267" s="102" t="s">
        <v>1637</v>
      </c>
      <c r="M267" s="102" t="s">
        <v>219</v>
      </c>
      <c r="N267" s="103">
        <v>382</v>
      </c>
      <c r="O267" s="102" t="s">
        <v>220</v>
      </c>
      <c r="P267" s="114" t="s">
        <v>3612</v>
      </c>
      <c r="Q267" s="141">
        <v>2800000</v>
      </c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>
        <v>1000000</v>
      </c>
      <c r="AB267" s="98" t="s">
        <v>3676</v>
      </c>
      <c r="AC267" s="168">
        <v>45002</v>
      </c>
      <c r="AD267" s="259" t="s">
        <v>199</v>
      </c>
      <c r="AE267" s="102"/>
      <c r="AF267" s="114" t="s">
        <v>390</v>
      </c>
      <c r="AG267" s="114" t="s">
        <v>226</v>
      </c>
    </row>
    <row r="268" spans="1:34">
      <c r="A268" s="103"/>
      <c r="B268" s="103"/>
      <c r="C268" s="99" t="s">
        <v>30</v>
      </c>
      <c r="D268" s="102"/>
      <c r="E268" s="102"/>
      <c r="F268" s="102"/>
      <c r="G268" s="102"/>
      <c r="H268" s="109"/>
      <c r="I268" s="102"/>
      <c r="J268" s="102"/>
      <c r="K268" s="102"/>
      <c r="L268" s="102"/>
      <c r="M268" s="102"/>
      <c r="N268" s="103"/>
      <c r="O268" s="102"/>
      <c r="P268" s="102"/>
      <c r="Q268" s="107">
        <f>SUM(Q263:Q267)</f>
        <v>4480000</v>
      </c>
      <c r="R268" s="102"/>
      <c r="S268" s="102"/>
      <c r="T268" s="102"/>
      <c r="U268" s="102"/>
      <c r="V268" s="102"/>
      <c r="W268" s="102"/>
      <c r="X268" s="102"/>
      <c r="Y268" s="102"/>
      <c r="Z268" s="102"/>
      <c r="AA268" s="107">
        <f>SUM(AA263:AA267)</f>
        <v>1450000</v>
      </c>
      <c r="AB268" s="102"/>
      <c r="AC268" s="103"/>
      <c r="AD268" s="103"/>
      <c r="AE268" s="102"/>
      <c r="AF268" s="102"/>
      <c r="AG268" s="102"/>
    </row>
    <row r="269" spans="1:34">
      <c r="A269" s="103">
        <f>A267+1</f>
        <v>25</v>
      </c>
      <c r="B269" s="103">
        <v>1</v>
      </c>
      <c r="C269" s="115">
        <v>44991</v>
      </c>
      <c r="D269" s="115">
        <v>44991</v>
      </c>
      <c r="E269" s="102" t="s">
        <v>214</v>
      </c>
      <c r="F269" s="109" t="s">
        <v>31</v>
      </c>
      <c r="G269" s="114" t="s">
        <v>209</v>
      </c>
      <c r="H269" s="140" t="s">
        <v>2876</v>
      </c>
      <c r="I269" s="158" t="s">
        <v>2877</v>
      </c>
      <c r="J269" s="114" t="s">
        <v>3708</v>
      </c>
      <c r="K269" s="102" t="s">
        <v>206</v>
      </c>
      <c r="L269" s="102" t="s">
        <v>219</v>
      </c>
      <c r="M269" s="102" t="s">
        <v>222</v>
      </c>
      <c r="N269" s="103">
        <v>646</v>
      </c>
      <c r="O269" s="102" t="s">
        <v>220</v>
      </c>
      <c r="P269" s="114" t="s">
        <v>3711</v>
      </c>
      <c r="Q269" s="141">
        <v>2700000</v>
      </c>
      <c r="R269" s="141"/>
      <c r="S269" s="141"/>
      <c r="T269" s="141"/>
      <c r="U269" s="141"/>
      <c r="V269" s="141"/>
      <c r="W269" s="141"/>
      <c r="X269" s="141"/>
      <c r="Y269" s="141"/>
      <c r="Z269" s="141"/>
      <c r="AA269" s="141">
        <v>1700000</v>
      </c>
      <c r="AB269" s="98" t="s">
        <v>3712</v>
      </c>
      <c r="AC269" s="168">
        <v>45002</v>
      </c>
      <c r="AD269" s="259" t="s">
        <v>199</v>
      </c>
      <c r="AE269" s="102"/>
      <c r="AF269" s="114" t="s">
        <v>390</v>
      </c>
      <c r="AG269" s="114" t="s">
        <v>226</v>
      </c>
      <c r="AH269" s="18" t="s">
        <v>3719</v>
      </c>
    </row>
    <row r="270" spans="1:34">
      <c r="A270" s="103">
        <f>A269+1</f>
        <v>26</v>
      </c>
      <c r="B270" s="103">
        <v>2</v>
      </c>
      <c r="C270" s="115">
        <v>44991</v>
      </c>
      <c r="D270" s="115">
        <v>44991</v>
      </c>
      <c r="E270" s="102" t="s">
        <v>214</v>
      </c>
      <c r="F270" s="109" t="s">
        <v>29</v>
      </c>
      <c r="G270" s="114" t="s">
        <v>215</v>
      </c>
      <c r="H270" s="140" t="s">
        <v>3710</v>
      </c>
      <c r="I270" s="158" t="s">
        <v>3709</v>
      </c>
      <c r="J270" s="114" t="s">
        <v>3708</v>
      </c>
      <c r="K270" s="102" t="s">
        <v>206</v>
      </c>
      <c r="L270" s="102" t="s">
        <v>222</v>
      </c>
      <c r="M270" s="102" t="s">
        <v>222</v>
      </c>
      <c r="N270" s="103">
        <v>75</v>
      </c>
      <c r="O270" s="102" t="s">
        <v>220</v>
      </c>
      <c r="P270" s="114" t="s">
        <v>3711</v>
      </c>
      <c r="Q270" s="141">
        <v>500000</v>
      </c>
      <c r="R270" s="141"/>
      <c r="S270" s="141"/>
      <c r="T270" s="141"/>
      <c r="U270" s="141"/>
      <c r="V270" s="141"/>
      <c r="W270" s="141"/>
      <c r="X270" s="141"/>
      <c r="Y270" s="141"/>
      <c r="Z270" s="141"/>
      <c r="AA270" s="141">
        <v>0</v>
      </c>
      <c r="AB270" s="98" t="s">
        <v>3712</v>
      </c>
      <c r="AC270" s="168">
        <v>45002</v>
      </c>
      <c r="AD270" s="259" t="s">
        <v>199</v>
      </c>
      <c r="AE270" s="102"/>
      <c r="AF270" s="114" t="s">
        <v>390</v>
      </c>
      <c r="AG270" s="114" t="s">
        <v>226</v>
      </c>
    </row>
    <row r="271" spans="1:34">
      <c r="A271" s="103"/>
      <c r="B271" s="103"/>
      <c r="C271" s="99" t="s">
        <v>30</v>
      </c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3"/>
      <c r="O271" s="102"/>
      <c r="P271" s="102"/>
      <c r="Q271" s="107">
        <f>SUM(Q269:Q270)</f>
        <v>3200000</v>
      </c>
      <c r="R271" s="102"/>
      <c r="S271" s="102"/>
      <c r="T271" s="102"/>
      <c r="U271" s="102"/>
      <c r="V271" s="102"/>
      <c r="W271" s="102"/>
      <c r="X271" s="102"/>
      <c r="Y271" s="102"/>
      <c r="Z271" s="102"/>
      <c r="AA271" s="107">
        <f>SUM(AA269:AA270)</f>
        <v>1700000</v>
      </c>
      <c r="AB271" s="102"/>
      <c r="AC271" s="103"/>
      <c r="AD271" s="103"/>
      <c r="AE271" s="102"/>
      <c r="AF271" s="102"/>
      <c r="AG271" s="102"/>
    </row>
    <row r="272" spans="1:34">
      <c r="A272" s="103">
        <f>A270+1</f>
        <v>27</v>
      </c>
      <c r="B272" s="103">
        <v>1</v>
      </c>
      <c r="C272" s="115">
        <v>44994</v>
      </c>
      <c r="D272" s="115">
        <v>44994</v>
      </c>
      <c r="E272" s="102" t="s">
        <v>214</v>
      </c>
      <c r="F272" s="109" t="s">
        <v>31</v>
      </c>
      <c r="G272" s="114" t="s">
        <v>212</v>
      </c>
      <c r="H272" s="140" t="s">
        <v>3847</v>
      </c>
      <c r="I272" s="158" t="s">
        <v>3034</v>
      </c>
      <c r="J272" s="174" t="s">
        <v>275</v>
      </c>
      <c r="K272" s="114" t="s">
        <v>1494</v>
      </c>
      <c r="L272" s="102" t="s">
        <v>259</v>
      </c>
      <c r="M272" s="102" t="s">
        <v>221</v>
      </c>
      <c r="N272" s="103">
        <v>319</v>
      </c>
      <c r="O272" s="102" t="s">
        <v>220</v>
      </c>
      <c r="P272" s="114" t="s">
        <v>264</v>
      </c>
      <c r="Q272" s="141">
        <v>1750000</v>
      </c>
      <c r="R272" s="141"/>
      <c r="S272" s="141"/>
      <c r="T272" s="141"/>
      <c r="U272" s="141"/>
      <c r="V272" s="141"/>
      <c r="W272" s="141"/>
      <c r="X272" s="141"/>
      <c r="Y272" s="141"/>
      <c r="Z272" s="141"/>
      <c r="AA272" s="141">
        <v>1000000</v>
      </c>
      <c r="AB272" s="98" t="s">
        <v>3848</v>
      </c>
      <c r="AC272" s="168">
        <v>45005</v>
      </c>
      <c r="AD272" s="259" t="s">
        <v>199</v>
      </c>
      <c r="AE272" s="102"/>
      <c r="AF272" s="114" t="s">
        <v>390</v>
      </c>
      <c r="AG272" s="114" t="s">
        <v>226</v>
      </c>
    </row>
    <row r="273" spans="1:33">
      <c r="A273" s="103"/>
      <c r="B273" s="103"/>
      <c r="C273" s="99" t="s">
        <v>30</v>
      </c>
      <c r="D273" s="102"/>
      <c r="E273" s="102"/>
      <c r="F273" s="102"/>
      <c r="G273" s="102"/>
      <c r="H273" s="109"/>
      <c r="I273" s="102"/>
      <c r="J273" s="102"/>
      <c r="K273" s="102"/>
      <c r="L273" s="102"/>
      <c r="M273" s="102"/>
      <c r="N273" s="103"/>
      <c r="O273" s="102"/>
      <c r="P273" s="102"/>
      <c r="Q273" s="107">
        <f>SUM(Q272)</f>
        <v>1750000</v>
      </c>
      <c r="R273" s="102"/>
      <c r="S273" s="102"/>
      <c r="T273" s="102"/>
      <c r="U273" s="102"/>
      <c r="V273" s="102"/>
      <c r="W273" s="102"/>
      <c r="X273" s="102"/>
      <c r="Y273" s="102"/>
      <c r="Z273" s="102"/>
      <c r="AA273" s="107">
        <f>SUM(AA272)</f>
        <v>1000000</v>
      </c>
      <c r="AB273" s="102"/>
      <c r="AC273" s="103"/>
      <c r="AD273" s="103"/>
      <c r="AE273" s="102"/>
      <c r="AF273" s="102"/>
      <c r="AG273" s="102"/>
    </row>
    <row r="274" spans="1:33">
      <c r="A274" s="103">
        <f>A272+1</f>
        <v>28</v>
      </c>
      <c r="B274" s="103">
        <v>1</v>
      </c>
      <c r="C274" s="115">
        <v>44994</v>
      </c>
      <c r="D274" s="115">
        <v>44994</v>
      </c>
      <c r="E274" s="102" t="s">
        <v>214</v>
      </c>
      <c r="F274" s="109" t="s">
        <v>31</v>
      </c>
      <c r="G274" s="114" t="s">
        <v>215</v>
      </c>
      <c r="H274" s="140" t="s">
        <v>1499</v>
      </c>
      <c r="I274" s="158" t="s">
        <v>1498</v>
      </c>
      <c r="J274" s="114" t="s">
        <v>1497</v>
      </c>
      <c r="K274" s="114" t="s">
        <v>217</v>
      </c>
      <c r="L274" s="104" t="s">
        <v>221</v>
      </c>
      <c r="M274" s="104" t="s">
        <v>259</v>
      </c>
      <c r="N274" s="144">
        <v>319</v>
      </c>
      <c r="O274" s="104" t="s">
        <v>220</v>
      </c>
      <c r="P274" s="114" t="s">
        <v>1500</v>
      </c>
      <c r="Q274" s="118">
        <v>1600000</v>
      </c>
      <c r="R274" s="141"/>
      <c r="S274" s="141"/>
      <c r="T274" s="141"/>
      <c r="U274" s="141"/>
      <c r="V274" s="141"/>
      <c r="W274" s="141"/>
      <c r="X274" s="141"/>
      <c r="Y274" s="141"/>
      <c r="Z274" s="141"/>
      <c r="AA274" s="141">
        <v>1800000</v>
      </c>
      <c r="AB274" s="98" t="s">
        <v>3875</v>
      </c>
      <c r="AC274" s="168">
        <v>45005</v>
      </c>
      <c r="AD274" s="259" t="s">
        <v>199</v>
      </c>
      <c r="AE274" s="102"/>
      <c r="AF274" s="114" t="s">
        <v>390</v>
      </c>
      <c r="AG274" s="114" t="s">
        <v>226</v>
      </c>
    </row>
    <row r="275" spans="1:33">
      <c r="A275" s="103">
        <f>A274+1</f>
        <v>29</v>
      </c>
      <c r="B275" s="103">
        <v>2</v>
      </c>
      <c r="C275" s="115">
        <v>44994</v>
      </c>
      <c r="D275" s="115">
        <v>44994</v>
      </c>
      <c r="E275" s="102" t="s">
        <v>214</v>
      </c>
      <c r="F275" s="109" t="s">
        <v>29</v>
      </c>
      <c r="G275" s="114" t="s">
        <v>215</v>
      </c>
      <c r="H275" s="140" t="s">
        <v>991</v>
      </c>
      <c r="I275" s="158" t="s">
        <v>992</v>
      </c>
      <c r="J275" s="114" t="s">
        <v>1497</v>
      </c>
      <c r="K275" s="114" t="s">
        <v>217</v>
      </c>
      <c r="L275" s="104" t="s">
        <v>259</v>
      </c>
      <c r="M275" s="104" t="s">
        <v>221</v>
      </c>
      <c r="N275" s="144">
        <v>319</v>
      </c>
      <c r="O275" s="104" t="s">
        <v>220</v>
      </c>
      <c r="P275" s="114" t="s">
        <v>1500</v>
      </c>
      <c r="Q275" s="118">
        <v>1600000</v>
      </c>
      <c r="R275" s="141"/>
      <c r="S275" s="141"/>
      <c r="T275" s="141"/>
      <c r="U275" s="141"/>
      <c r="V275" s="141"/>
      <c r="W275" s="141"/>
      <c r="X275" s="141"/>
      <c r="Y275" s="141"/>
      <c r="Z275" s="141"/>
      <c r="AA275" s="141">
        <v>0</v>
      </c>
      <c r="AB275" s="98" t="s">
        <v>3875</v>
      </c>
      <c r="AC275" s="168">
        <v>45005</v>
      </c>
      <c r="AD275" s="259" t="s">
        <v>199</v>
      </c>
      <c r="AE275" s="102"/>
      <c r="AF275" s="114" t="s">
        <v>390</v>
      </c>
      <c r="AG275" s="114" t="s">
        <v>226</v>
      </c>
    </row>
    <row r="276" spans="1:33">
      <c r="A276" s="103"/>
      <c r="B276" s="103"/>
      <c r="C276" s="99" t="s">
        <v>30</v>
      </c>
      <c r="D276" s="102"/>
      <c r="E276" s="102"/>
      <c r="F276" s="102"/>
      <c r="G276" s="102"/>
      <c r="H276" s="109"/>
      <c r="I276" s="102"/>
      <c r="J276" s="102"/>
      <c r="K276" s="102"/>
      <c r="L276" s="102"/>
      <c r="M276" s="102"/>
      <c r="N276" s="103"/>
      <c r="O276" s="102"/>
      <c r="P276" s="102"/>
      <c r="Q276" s="117">
        <f>SUM(Q274:Q275)</f>
        <v>3200000</v>
      </c>
      <c r="R276" s="102"/>
      <c r="S276" s="102"/>
      <c r="T276" s="102"/>
      <c r="U276" s="102"/>
      <c r="V276" s="102"/>
      <c r="W276" s="102"/>
      <c r="X276" s="102"/>
      <c r="Y276" s="102"/>
      <c r="Z276" s="102"/>
      <c r="AA276" s="117">
        <f>SUM(AA274:AA275)</f>
        <v>1800000</v>
      </c>
      <c r="AB276" s="102"/>
      <c r="AC276" s="103"/>
      <c r="AD276" s="103"/>
      <c r="AE276" s="102"/>
      <c r="AF276" s="102"/>
      <c r="AG276" s="102"/>
    </row>
    <row r="277" spans="1:33">
      <c r="A277" s="103">
        <f>A275+1</f>
        <v>30</v>
      </c>
      <c r="B277" s="103">
        <v>1</v>
      </c>
      <c r="C277" s="115">
        <v>44995</v>
      </c>
      <c r="D277" s="115">
        <v>44995</v>
      </c>
      <c r="E277" s="102" t="s">
        <v>214</v>
      </c>
      <c r="F277" s="109" t="s">
        <v>31</v>
      </c>
      <c r="G277" s="114" t="s">
        <v>215</v>
      </c>
      <c r="H277" s="140" t="s">
        <v>3710</v>
      </c>
      <c r="I277" s="158" t="s">
        <v>3709</v>
      </c>
      <c r="J277" s="114" t="s">
        <v>3708</v>
      </c>
      <c r="K277" s="114" t="s">
        <v>206</v>
      </c>
      <c r="L277" s="104" t="s">
        <v>222</v>
      </c>
      <c r="M277" s="104" t="s">
        <v>247</v>
      </c>
      <c r="N277" s="144">
        <v>579</v>
      </c>
      <c r="O277" s="104" t="s">
        <v>220</v>
      </c>
      <c r="P277" s="104" t="s">
        <v>3940</v>
      </c>
      <c r="Q277" s="141">
        <v>2500000</v>
      </c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>
        <v>1900000</v>
      </c>
      <c r="AB277" s="98" t="s">
        <v>3941</v>
      </c>
      <c r="AC277" s="168">
        <v>45005</v>
      </c>
      <c r="AD277" s="259" t="s">
        <v>199</v>
      </c>
      <c r="AE277" s="102"/>
      <c r="AF277" s="114" t="s">
        <v>390</v>
      </c>
      <c r="AG277" s="114" t="s">
        <v>226</v>
      </c>
    </row>
    <row r="278" spans="1:33">
      <c r="A278" s="103">
        <f>A277+1</f>
        <v>31</v>
      </c>
      <c r="B278" s="103">
        <v>2</v>
      </c>
      <c r="C278" s="115">
        <v>44995</v>
      </c>
      <c r="D278" s="115">
        <v>44995</v>
      </c>
      <c r="E278" s="102" t="s">
        <v>214</v>
      </c>
      <c r="F278" s="109" t="s">
        <v>29</v>
      </c>
      <c r="G278" s="114" t="s">
        <v>209</v>
      </c>
      <c r="H278" s="140" t="s">
        <v>2876</v>
      </c>
      <c r="I278" s="158" t="s">
        <v>2877</v>
      </c>
      <c r="J278" s="114" t="s">
        <v>3708</v>
      </c>
      <c r="K278" s="114" t="s">
        <v>206</v>
      </c>
      <c r="L278" s="104" t="s">
        <v>247</v>
      </c>
      <c r="M278" s="104" t="s">
        <v>219</v>
      </c>
      <c r="N278" s="144">
        <v>200</v>
      </c>
      <c r="O278" s="104" t="s">
        <v>220</v>
      </c>
      <c r="P278" s="104" t="s">
        <v>3940</v>
      </c>
      <c r="Q278" s="141">
        <v>1300000</v>
      </c>
      <c r="R278" s="141"/>
      <c r="S278" s="141"/>
      <c r="T278" s="141"/>
      <c r="U278" s="141"/>
      <c r="V278" s="141"/>
      <c r="W278" s="141"/>
      <c r="X278" s="141"/>
      <c r="Y278" s="141"/>
      <c r="Z278" s="141"/>
      <c r="AA278" s="141">
        <v>0</v>
      </c>
      <c r="AB278" s="98" t="s">
        <v>3941</v>
      </c>
      <c r="AC278" s="168">
        <v>45005</v>
      </c>
      <c r="AD278" s="259" t="s">
        <v>199</v>
      </c>
      <c r="AE278" s="102"/>
      <c r="AF278" s="114" t="s">
        <v>390</v>
      </c>
      <c r="AG278" s="114" t="s">
        <v>226</v>
      </c>
    </row>
    <row r="279" spans="1:33">
      <c r="A279" s="103">
        <f t="shared" ref="A279:A280" si="20">A278+1</f>
        <v>32</v>
      </c>
      <c r="B279" s="103">
        <v>3</v>
      </c>
      <c r="C279" s="115">
        <v>44995</v>
      </c>
      <c r="D279" s="115">
        <v>44995</v>
      </c>
      <c r="E279" s="102" t="s">
        <v>214</v>
      </c>
      <c r="F279" s="109" t="s">
        <v>31</v>
      </c>
      <c r="G279" s="114" t="s">
        <v>3496</v>
      </c>
      <c r="H279" s="140" t="s">
        <v>3252</v>
      </c>
      <c r="I279" s="160" t="s">
        <v>4200</v>
      </c>
      <c r="J279" s="114" t="s">
        <v>3481</v>
      </c>
      <c r="K279" s="114" t="s">
        <v>976</v>
      </c>
      <c r="L279" s="104" t="s">
        <v>221</v>
      </c>
      <c r="M279" s="104" t="s">
        <v>259</v>
      </c>
      <c r="N279" s="144">
        <v>319</v>
      </c>
      <c r="O279" s="104" t="s">
        <v>220</v>
      </c>
      <c r="P279" s="114" t="s">
        <v>3253</v>
      </c>
      <c r="Q279" s="118">
        <v>1600000</v>
      </c>
      <c r="R279" s="141"/>
      <c r="S279" s="141"/>
      <c r="T279" s="141"/>
      <c r="U279" s="141"/>
      <c r="V279" s="141"/>
      <c r="W279" s="141"/>
      <c r="X279" s="141"/>
      <c r="Y279" s="141"/>
      <c r="Z279" s="141"/>
      <c r="AA279" s="141">
        <v>1800000</v>
      </c>
      <c r="AB279" s="98" t="s">
        <v>3941</v>
      </c>
      <c r="AC279" s="168">
        <v>45005</v>
      </c>
      <c r="AD279" s="259" t="s">
        <v>199</v>
      </c>
      <c r="AE279" s="102"/>
      <c r="AF279" s="114" t="s">
        <v>390</v>
      </c>
      <c r="AG279" s="114" t="s">
        <v>226</v>
      </c>
    </row>
    <row r="280" spans="1:33">
      <c r="A280" s="103">
        <f t="shared" si="20"/>
        <v>33</v>
      </c>
      <c r="B280" s="103">
        <v>4</v>
      </c>
      <c r="C280" s="115">
        <v>44995</v>
      </c>
      <c r="D280" s="115">
        <v>44995</v>
      </c>
      <c r="E280" s="102" t="s">
        <v>214</v>
      </c>
      <c r="F280" s="109" t="s">
        <v>29</v>
      </c>
      <c r="G280" s="114" t="s">
        <v>215</v>
      </c>
      <c r="H280" s="140" t="s">
        <v>833</v>
      </c>
      <c r="I280" s="158" t="s">
        <v>832</v>
      </c>
      <c r="J280" s="114" t="s">
        <v>3481</v>
      </c>
      <c r="K280" s="114" t="s">
        <v>976</v>
      </c>
      <c r="L280" s="104" t="s">
        <v>259</v>
      </c>
      <c r="M280" s="104" t="s">
        <v>221</v>
      </c>
      <c r="N280" s="144">
        <v>319</v>
      </c>
      <c r="O280" s="104" t="s">
        <v>220</v>
      </c>
      <c r="P280" s="114" t="s">
        <v>3253</v>
      </c>
      <c r="Q280" s="118">
        <v>1600000</v>
      </c>
      <c r="R280" s="141"/>
      <c r="S280" s="141"/>
      <c r="T280" s="141"/>
      <c r="U280" s="141"/>
      <c r="V280" s="141"/>
      <c r="W280" s="141"/>
      <c r="X280" s="141"/>
      <c r="Y280" s="141"/>
      <c r="Z280" s="141"/>
      <c r="AA280" s="141">
        <v>0</v>
      </c>
      <c r="AB280" s="98" t="s">
        <v>3941</v>
      </c>
      <c r="AC280" s="168">
        <v>45005</v>
      </c>
      <c r="AD280" s="259" t="s">
        <v>199</v>
      </c>
      <c r="AE280" s="102"/>
      <c r="AF280" s="114" t="s">
        <v>390</v>
      </c>
      <c r="AG280" s="114" t="s">
        <v>226</v>
      </c>
    </row>
    <row r="281" spans="1:33">
      <c r="A281" s="103"/>
      <c r="B281" s="103"/>
      <c r="C281" s="99" t="s">
        <v>30</v>
      </c>
      <c r="D281" s="102"/>
      <c r="E281" s="102"/>
      <c r="F281" s="102"/>
      <c r="G281" s="102"/>
      <c r="H281" s="109"/>
      <c r="I281" s="102"/>
      <c r="J281" s="102"/>
      <c r="K281" s="102"/>
      <c r="L281" s="102"/>
      <c r="M281" s="102"/>
      <c r="N281" s="103"/>
      <c r="O281" s="102"/>
      <c r="P281" s="102"/>
      <c r="Q281" s="107">
        <f>SUM(Q277:Q280)</f>
        <v>7000000</v>
      </c>
      <c r="R281" s="102"/>
      <c r="S281" s="102"/>
      <c r="T281" s="102"/>
      <c r="U281" s="102"/>
      <c r="V281" s="102"/>
      <c r="W281" s="102"/>
      <c r="X281" s="102"/>
      <c r="Y281" s="102"/>
      <c r="Z281" s="102"/>
      <c r="AA281" s="107">
        <f>SUM(AA277:AA280)</f>
        <v>3700000</v>
      </c>
      <c r="AB281" s="102"/>
      <c r="AC281" s="103"/>
      <c r="AD281" s="103"/>
      <c r="AE281" s="102"/>
      <c r="AF281" s="102"/>
      <c r="AG281" s="102"/>
    </row>
    <row r="282" spans="1:33">
      <c r="A282" s="103">
        <f>A280+1</f>
        <v>34</v>
      </c>
      <c r="B282" s="103">
        <v>1</v>
      </c>
      <c r="C282" s="115">
        <v>44998</v>
      </c>
      <c r="D282" s="115">
        <v>44998</v>
      </c>
      <c r="E282" s="102" t="s">
        <v>214</v>
      </c>
      <c r="F282" s="109" t="s">
        <v>31</v>
      </c>
      <c r="G282" s="114" t="s">
        <v>209</v>
      </c>
      <c r="H282" s="140" t="s">
        <v>2876</v>
      </c>
      <c r="I282" s="158" t="s">
        <v>2877</v>
      </c>
      <c r="J282" s="114" t="s">
        <v>414</v>
      </c>
      <c r="K282" s="114" t="s">
        <v>217</v>
      </c>
      <c r="L282" s="104" t="s">
        <v>219</v>
      </c>
      <c r="M282" s="104" t="s">
        <v>219</v>
      </c>
      <c r="N282" s="144">
        <v>75</v>
      </c>
      <c r="O282" s="104" t="s">
        <v>220</v>
      </c>
      <c r="P282" s="114" t="s">
        <v>963</v>
      </c>
      <c r="Q282" s="141">
        <v>360000</v>
      </c>
      <c r="R282" s="140"/>
      <c r="S282" s="140"/>
      <c r="T282" s="140"/>
      <c r="U282" s="140"/>
      <c r="V282" s="140"/>
      <c r="W282" s="140"/>
      <c r="X282" s="140"/>
      <c r="Y282" s="140"/>
      <c r="Z282" s="140"/>
      <c r="AA282" s="108">
        <v>225000</v>
      </c>
      <c r="AB282" s="98" t="s">
        <v>3975</v>
      </c>
      <c r="AC282" s="168">
        <v>45005</v>
      </c>
      <c r="AD282" s="259" t="s">
        <v>199</v>
      </c>
      <c r="AE282" s="102"/>
      <c r="AF282" s="114" t="s">
        <v>390</v>
      </c>
      <c r="AG282" s="114" t="s">
        <v>218</v>
      </c>
    </row>
    <row r="283" spans="1:33">
      <c r="A283" s="103">
        <f>A282+1</f>
        <v>35</v>
      </c>
      <c r="B283" s="103">
        <v>2</v>
      </c>
      <c r="C283" s="115">
        <v>44998</v>
      </c>
      <c r="D283" s="115">
        <v>44998</v>
      </c>
      <c r="E283" s="102" t="s">
        <v>214</v>
      </c>
      <c r="F283" s="109" t="s">
        <v>29</v>
      </c>
      <c r="G283" s="114" t="s">
        <v>215</v>
      </c>
      <c r="H283" s="140" t="s">
        <v>3974</v>
      </c>
      <c r="I283" s="158" t="s">
        <v>600</v>
      </c>
      <c r="J283" s="114" t="s">
        <v>414</v>
      </c>
      <c r="K283" s="114" t="s">
        <v>217</v>
      </c>
      <c r="L283" s="104" t="s">
        <v>219</v>
      </c>
      <c r="M283" s="104" t="s">
        <v>219</v>
      </c>
      <c r="N283" s="144">
        <v>75</v>
      </c>
      <c r="O283" s="104" t="s">
        <v>220</v>
      </c>
      <c r="P283" s="114" t="s">
        <v>963</v>
      </c>
      <c r="Q283" s="141">
        <v>360000</v>
      </c>
      <c r="R283" s="140"/>
      <c r="S283" s="140"/>
      <c r="T283" s="140"/>
      <c r="U283" s="140"/>
      <c r="V283" s="140"/>
      <c r="W283" s="140"/>
      <c r="X283" s="140"/>
      <c r="Y283" s="140"/>
      <c r="Z283" s="140"/>
      <c r="AA283" s="156">
        <v>0</v>
      </c>
      <c r="AB283" s="98" t="s">
        <v>3975</v>
      </c>
      <c r="AC283" s="168">
        <v>45005</v>
      </c>
      <c r="AD283" s="259" t="s">
        <v>199</v>
      </c>
      <c r="AE283" s="102"/>
      <c r="AF283" s="114" t="s">
        <v>390</v>
      </c>
      <c r="AG283" s="114" t="s">
        <v>218</v>
      </c>
    </row>
    <row r="284" spans="1:33">
      <c r="A284" s="103">
        <f t="shared" ref="A284:A286" si="21">A283+1</f>
        <v>36</v>
      </c>
      <c r="B284" s="103">
        <v>3</v>
      </c>
      <c r="C284" s="115">
        <v>44998</v>
      </c>
      <c r="D284" s="115">
        <v>44998</v>
      </c>
      <c r="E284" s="102" t="s">
        <v>214</v>
      </c>
      <c r="F284" s="109" t="s">
        <v>31</v>
      </c>
      <c r="G284" s="114" t="s">
        <v>215</v>
      </c>
      <c r="H284" s="140" t="s">
        <v>3392</v>
      </c>
      <c r="I284" s="158" t="s">
        <v>3391</v>
      </c>
      <c r="J284" s="114" t="s">
        <v>925</v>
      </c>
      <c r="K284" s="114" t="s">
        <v>217</v>
      </c>
      <c r="L284" s="104" t="s">
        <v>219</v>
      </c>
      <c r="M284" s="104" t="s">
        <v>219</v>
      </c>
      <c r="N284" s="144">
        <v>75</v>
      </c>
      <c r="O284" s="104" t="s">
        <v>220</v>
      </c>
      <c r="P284" s="114" t="s">
        <v>847</v>
      </c>
      <c r="Q284" s="141">
        <v>360000</v>
      </c>
      <c r="R284" s="140"/>
      <c r="S284" s="140"/>
      <c r="T284" s="140"/>
      <c r="U284" s="140"/>
      <c r="V284" s="140"/>
      <c r="W284" s="140"/>
      <c r="X284" s="140"/>
      <c r="Y284" s="140"/>
      <c r="Z284" s="140"/>
      <c r="AA284" s="108">
        <v>225000</v>
      </c>
      <c r="AB284" s="98" t="s">
        <v>3975</v>
      </c>
      <c r="AC284" s="168">
        <v>45005</v>
      </c>
      <c r="AD284" s="259" t="s">
        <v>199</v>
      </c>
      <c r="AE284" s="102"/>
      <c r="AF284" s="114" t="s">
        <v>390</v>
      </c>
      <c r="AG284" s="114" t="s">
        <v>218</v>
      </c>
    </row>
    <row r="285" spans="1:33">
      <c r="A285" s="103">
        <f t="shared" si="21"/>
        <v>37</v>
      </c>
      <c r="B285" s="103">
        <v>4</v>
      </c>
      <c r="C285" s="115">
        <v>44998</v>
      </c>
      <c r="D285" s="115">
        <v>44998</v>
      </c>
      <c r="E285" s="102" t="s">
        <v>214</v>
      </c>
      <c r="F285" s="109" t="s">
        <v>29</v>
      </c>
      <c r="G285" s="114" t="s">
        <v>215</v>
      </c>
      <c r="H285" s="140" t="s">
        <v>1636</v>
      </c>
      <c r="I285" s="158" t="s">
        <v>1635</v>
      </c>
      <c r="J285" s="114" t="s">
        <v>925</v>
      </c>
      <c r="K285" s="114" t="s">
        <v>217</v>
      </c>
      <c r="L285" s="104" t="s">
        <v>219</v>
      </c>
      <c r="M285" s="104" t="s">
        <v>219</v>
      </c>
      <c r="N285" s="144">
        <v>75</v>
      </c>
      <c r="O285" s="104" t="s">
        <v>220</v>
      </c>
      <c r="P285" s="114" t="s">
        <v>847</v>
      </c>
      <c r="Q285" s="141">
        <v>360000</v>
      </c>
      <c r="R285" s="140"/>
      <c r="S285" s="140"/>
      <c r="T285" s="140"/>
      <c r="U285" s="140"/>
      <c r="V285" s="140"/>
      <c r="W285" s="140"/>
      <c r="X285" s="140"/>
      <c r="Y285" s="140"/>
      <c r="Z285" s="140"/>
      <c r="AA285" s="156">
        <v>0</v>
      </c>
      <c r="AB285" s="98" t="s">
        <v>3975</v>
      </c>
      <c r="AC285" s="168">
        <v>45005</v>
      </c>
      <c r="AD285" s="259" t="s">
        <v>199</v>
      </c>
      <c r="AE285" s="102"/>
      <c r="AF285" s="114" t="s">
        <v>390</v>
      </c>
      <c r="AG285" s="114" t="s">
        <v>218</v>
      </c>
    </row>
    <row r="286" spans="1:33">
      <c r="A286" s="103">
        <f t="shared" si="21"/>
        <v>38</v>
      </c>
      <c r="B286" s="103">
        <v>5</v>
      </c>
      <c r="C286" s="115">
        <v>44998</v>
      </c>
      <c r="D286" s="115">
        <v>44998</v>
      </c>
      <c r="E286" s="102" t="s">
        <v>214</v>
      </c>
      <c r="F286" s="109" t="s">
        <v>29</v>
      </c>
      <c r="G286" s="114" t="s">
        <v>243</v>
      </c>
      <c r="H286" s="140" t="s">
        <v>3978</v>
      </c>
      <c r="I286" s="158" t="s">
        <v>3977</v>
      </c>
      <c r="J286" s="114" t="s">
        <v>3976</v>
      </c>
      <c r="K286" s="114" t="s">
        <v>210</v>
      </c>
      <c r="L286" s="104" t="s">
        <v>247</v>
      </c>
      <c r="M286" s="104" t="s">
        <v>219</v>
      </c>
      <c r="N286" s="144">
        <v>200</v>
      </c>
      <c r="O286" s="104" t="s">
        <v>220</v>
      </c>
      <c r="P286" s="114" t="s">
        <v>1526</v>
      </c>
      <c r="Q286" s="141">
        <v>1300000</v>
      </c>
      <c r="R286" s="141">
        <v>360000</v>
      </c>
      <c r="S286" s="141">
        <v>360000</v>
      </c>
      <c r="T286" s="141">
        <v>360000</v>
      </c>
      <c r="U286" s="141">
        <v>360000</v>
      </c>
      <c r="V286" s="141">
        <v>360000</v>
      </c>
      <c r="W286" s="141">
        <v>360000</v>
      </c>
      <c r="X286" s="141">
        <v>360000</v>
      </c>
      <c r="Y286" s="141">
        <v>360000</v>
      </c>
      <c r="Z286" s="141">
        <v>360000</v>
      </c>
      <c r="AA286" s="141">
        <v>500000</v>
      </c>
      <c r="AB286" s="98" t="s">
        <v>3975</v>
      </c>
      <c r="AC286" s="168">
        <v>45005</v>
      </c>
      <c r="AD286" s="259" t="s">
        <v>199</v>
      </c>
      <c r="AE286" s="102"/>
      <c r="AF286" s="114" t="s">
        <v>390</v>
      </c>
      <c r="AG286" s="114" t="s">
        <v>226</v>
      </c>
    </row>
    <row r="287" spans="1:33">
      <c r="A287" s="103"/>
      <c r="B287" s="103"/>
      <c r="C287" s="99" t="s">
        <v>30</v>
      </c>
      <c r="D287" s="102"/>
      <c r="E287" s="102"/>
      <c r="F287" s="102"/>
      <c r="G287" s="102"/>
      <c r="H287" s="109"/>
      <c r="I287" s="102"/>
      <c r="J287" s="102"/>
      <c r="K287" s="102"/>
      <c r="L287" s="102"/>
      <c r="M287" s="102"/>
      <c r="N287" s="103"/>
      <c r="O287" s="102"/>
      <c r="P287" s="102"/>
      <c r="Q287" s="107">
        <f>SUM(Q282:Q286)</f>
        <v>2740000</v>
      </c>
      <c r="R287" s="102"/>
      <c r="S287" s="102"/>
      <c r="T287" s="102"/>
      <c r="U287" s="102"/>
      <c r="V287" s="102"/>
      <c r="W287" s="102"/>
      <c r="X287" s="102"/>
      <c r="Y287" s="102"/>
      <c r="Z287" s="102"/>
      <c r="AA287" s="107">
        <f>SUM(AA282:AA286)</f>
        <v>950000</v>
      </c>
      <c r="AB287" s="102"/>
      <c r="AC287" s="103"/>
      <c r="AD287" s="103"/>
      <c r="AE287" s="102"/>
      <c r="AF287" s="102"/>
      <c r="AG287" s="102"/>
    </row>
    <row r="288" spans="1:33">
      <c r="A288" s="103">
        <f>A286+1</f>
        <v>39</v>
      </c>
      <c r="B288" s="103">
        <v>1</v>
      </c>
      <c r="C288" s="115">
        <v>44998</v>
      </c>
      <c r="D288" s="115">
        <v>44998</v>
      </c>
      <c r="E288" s="102" t="s">
        <v>214</v>
      </c>
      <c r="F288" s="109" t="s">
        <v>31</v>
      </c>
      <c r="G288" s="114" t="s">
        <v>215</v>
      </c>
      <c r="H288" s="140" t="s">
        <v>1636</v>
      </c>
      <c r="I288" s="158" t="s">
        <v>1635</v>
      </c>
      <c r="J288" s="114" t="s">
        <v>3154</v>
      </c>
      <c r="K288" s="114" t="s">
        <v>223</v>
      </c>
      <c r="L288" s="102" t="s">
        <v>219</v>
      </c>
      <c r="M288" s="102" t="s">
        <v>2205</v>
      </c>
      <c r="N288" s="103">
        <v>601</v>
      </c>
      <c r="O288" s="102" t="s">
        <v>220</v>
      </c>
      <c r="P288" s="114" t="s">
        <v>3153</v>
      </c>
      <c r="Q288" s="147">
        <v>2500000</v>
      </c>
      <c r="R288" s="147"/>
      <c r="S288" s="147"/>
      <c r="T288" s="147"/>
      <c r="U288" s="147"/>
      <c r="V288" s="147"/>
      <c r="W288" s="147"/>
      <c r="X288" s="147"/>
      <c r="Y288" s="147"/>
      <c r="Z288" s="147"/>
      <c r="AA288" s="147">
        <v>2500000</v>
      </c>
      <c r="AB288" s="98" t="s">
        <v>4008</v>
      </c>
      <c r="AC288" s="168">
        <v>45005</v>
      </c>
      <c r="AD288" s="259" t="s">
        <v>199</v>
      </c>
      <c r="AE288" s="102"/>
      <c r="AF288" s="114" t="s">
        <v>390</v>
      </c>
      <c r="AG288" s="114" t="s">
        <v>226</v>
      </c>
    </row>
    <row r="289" spans="1:33">
      <c r="A289" s="103">
        <f>A288+1</f>
        <v>40</v>
      </c>
      <c r="B289" s="103">
        <v>2</v>
      </c>
      <c r="C289" s="115">
        <v>44998</v>
      </c>
      <c r="D289" s="115">
        <v>44998</v>
      </c>
      <c r="E289" s="102" t="s">
        <v>214</v>
      </c>
      <c r="F289" s="109" t="s">
        <v>29</v>
      </c>
      <c r="G289" s="114" t="s">
        <v>215</v>
      </c>
      <c r="H289" s="140" t="s">
        <v>570</v>
      </c>
      <c r="I289" s="158" t="s">
        <v>4006</v>
      </c>
      <c r="J289" s="114" t="s">
        <v>3154</v>
      </c>
      <c r="K289" s="114" t="s">
        <v>223</v>
      </c>
      <c r="L289" s="102" t="s">
        <v>2205</v>
      </c>
      <c r="M289" s="102" t="s">
        <v>219</v>
      </c>
      <c r="N289" s="103">
        <v>601</v>
      </c>
      <c r="O289" s="102" t="s">
        <v>220</v>
      </c>
      <c r="P289" s="114" t="s">
        <v>3153</v>
      </c>
      <c r="Q289" s="147">
        <v>2500000</v>
      </c>
      <c r="R289" s="147"/>
      <c r="S289" s="147"/>
      <c r="T289" s="147"/>
      <c r="U289" s="147"/>
      <c r="V289" s="147"/>
      <c r="W289" s="147"/>
      <c r="X289" s="147"/>
      <c r="Y289" s="147"/>
      <c r="Z289" s="147"/>
      <c r="AA289" s="147">
        <v>0</v>
      </c>
      <c r="AB289" s="98" t="s">
        <v>4008</v>
      </c>
      <c r="AC289" s="168">
        <v>45005</v>
      </c>
      <c r="AD289" s="259" t="s">
        <v>199</v>
      </c>
      <c r="AE289" s="102"/>
      <c r="AF289" s="114" t="s">
        <v>390</v>
      </c>
      <c r="AG289" s="114" t="s">
        <v>226</v>
      </c>
    </row>
    <row r="290" spans="1:33">
      <c r="A290" s="103">
        <f t="shared" ref="A290" si="22">A289+1</f>
        <v>41</v>
      </c>
      <c r="B290" s="103">
        <v>3</v>
      </c>
      <c r="C290" s="115">
        <v>44998</v>
      </c>
      <c r="D290" s="115">
        <v>44999</v>
      </c>
      <c r="E290" s="102" t="s">
        <v>214</v>
      </c>
      <c r="F290" s="109" t="s">
        <v>31</v>
      </c>
      <c r="G290" s="114" t="s">
        <v>215</v>
      </c>
      <c r="H290" s="140" t="s">
        <v>3169</v>
      </c>
      <c r="I290" s="158" t="s">
        <v>3168</v>
      </c>
      <c r="J290" s="114" t="s">
        <v>3170</v>
      </c>
      <c r="K290" s="114" t="s">
        <v>206</v>
      </c>
      <c r="L290" s="102" t="s">
        <v>222</v>
      </c>
      <c r="M290" s="102" t="s">
        <v>241</v>
      </c>
      <c r="N290" s="103">
        <v>320</v>
      </c>
      <c r="O290" s="102" t="s">
        <v>220</v>
      </c>
      <c r="P290" s="114" t="s">
        <v>2287</v>
      </c>
      <c r="Q290" s="147">
        <v>1500000</v>
      </c>
      <c r="R290" s="147"/>
      <c r="S290" s="147"/>
      <c r="T290" s="147"/>
      <c r="U290" s="147"/>
      <c r="V290" s="147"/>
      <c r="W290" s="147"/>
      <c r="X290" s="147"/>
      <c r="Y290" s="147"/>
      <c r="Z290" s="147"/>
      <c r="AA290" s="147">
        <v>700000</v>
      </c>
      <c r="AB290" s="98" t="s">
        <v>4008</v>
      </c>
      <c r="AC290" s="168">
        <v>45005</v>
      </c>
      <c r="AD290" s="259" t="s">
        <v>199</v>
      </c>
      <c r="AE290" s="102"/>
      <c r="AF290" s="114" t="s">
        <v>390</v>
      </c>
      <c r="AG290" s="114" t="s">
        <v>226</v>
      </c>
    </row>
    <row r="291" spans="1:33">
      <c r="A291" s="103">
        <f>A290+1</f>
        <v>42</v>
      </c>
      <c r="B291" s="103">
        <v>4</v>
      </c>
      <c r="C291" s="115">
        <v>44998</v>
      </c>
      <c r="D291" s="115">
        <v>44999</v>
      </c>
      <c r="E291" s="102" t="s">
        <v>214</v>
      </c>
      <c r="F291" s="109" t="s">
        <v>31</v>
      </c>
      <c r="G291" s="114" t="s">
        <v>215</v>
      </c>
      <c r="H291" s="140" t="s">
        <v>4003</v>
      </c>
      <c r="I291" s="158" t="s">
        <v>266</v>
      </c>
      <c r="J291" s="114" t="s">
        <v>3170</v>
      </c>
      <c r="K291" s="114" t="s">
        <v>206</v>
      </c>
      <c r="L291" s="102" t="s">
        <v>241</v>
      </c>
      <c r="M291" s="102" t="s">
        <v>241</v>
      </c>
      <c r="N291" s="103">
        <v>50</v>
      </c>
      <c r="O291" s="102" t="s">
        <v>220</v>
      </c>
      <c r="P291" s="114" t="s">
        <v>331</v>
      </c>
      <c r="Q291" s="147">
        <v>450000</v>
      </c>
      <c r="R291" s="147"/>
      <c r="S291" s="147"/>
      <c r="T291" s="147"/>
      <c r="U291" s="147"/>
      <c r="V291" s="147"/>
      <c r="W291" s="147"/>
      <c r="X291" s="147"/>
      <c r="Y291" s="147"/>
      <c r="Z291" s="147"/>
      <c r="AA291" s="147">
        <v>1000000</v>
      </c>
      <c r="AB291" s="98" t="s">
        <v>4008</v>
      </c>
      <c r="AC291" s="168">
        <v>45005</v>
      </c>
      <c r="AD291" s="259" t="s">
        <v>199</v>
      </c>
      <c r="AE291" s="102"/>
      <c r="AF291" s="114" t="s">
        <v>390</v>
      </c>
      <c r="AG291" s="114" t="s">
        <v>226</v>
      </c>
    </row>
    <row r="292" spans="1:33">
      <c r="A292" s="103">
        <f>A291+1</f>
        <v>43</v>
      </c>
      <c r="B292" s="103">
        <v>5</v>
      </c>
      <c r="C292" s="115">
        <v>44998</v>
      </c>
      <c r="D292" s="115">
        <v>44999</v>
      </c>
      <c r="E292" s="102" t="s">
        <v>214</v>
      </c>
      <c r="F292" s="109" t="s">
        <v>29</v>
      </c>
      <c r="G292" s="114" t="s">
        <v>215</v>
      </c>
      <c r="H292" s="140" t="s">
        <v>4003</v>
      </c>
      <c r="I292" s="158" t="s">
        <v>4005</v>
      </c>
      <c r="J292" s="114" t="s">
        <v>3170</v>
      </c>
      <c r="K292" s="114" t="s">
        <v>206</v>
      </c>
      <c r="L292" s="102" t="s">
        <v>241</v>
      </c>
      <c r="M292" s="102" t="s">
        <v>222</v>
      </c>
      <c r="N292" s="103">
        <v>320</v>
      </c>
      <c r="O292" s="102" t="s">
        <v>220</v>
      </c>
      <c r="P292" s="114" t="s">
        <v>331</v>
      </c>
      <c r="Q292" s="147">
        <v>1500000</v>
      </c>
      <c r="R292" s="147"/>
      <c r="S292" s="147"/>
      <c r="T292" s="147"/>
      <c r="U292" s="147"/>
      <c r="V292" s="147"/>
      <c r="W292" s="147"/>
      <c r="X292" s="147"/>
      <c r="Y292" s="147"/>
      <c r="Z292" s="147"/>
      <c r="AA292" s="147">
        <v>0</v>
      </c>
      <c r="AB292" s="98" t="s">
        <v>4008</v>
      </c>
      <c r="AC292" s="168">
        <v>45005</v>
      </c>
      <c r="AD292" s="259" t="s">
        <v>199</v>
      </c>
      <c r="AE292" s="102"/>
      <c r="AF292" s="114" t="s">
        <v>390</v>
      </c>
      <c r="AG292" s="114" t="s">
        <v>226</v>
      </c>
    </row>
    <row r="293" spans="1:33">
      <c r="A293" s="103"/>
      <c r="B293" s="103"/>
      <c r="C293" s="99" t="s">
        <v>30</v>
      </c>
      <c r="D293" s="102"/>
      <c r="E293" s="102"/>
      <c r="F293" s="102"/>
      <c r="G293" s="102"/>
      <c r="H293" s="109"/>
      <c r="I293" s="102"/>
      <c r="J293" s="102"/>
      <c r="K293" s="102"/>
      <c r="L293" s="102"/>
      <c r="M293" s="102"/>
      <c r="N293" s="103"/>
      <c r="O293" s="102"/>
      <c r="P293" s="102"/>
      <c r="Q293" s="107">
        <f>SUM(Q288:Q292)</f>
        <v>8450000</v>
      </c>
      <c r="R293" s="102"/>
      <c r="S293" s="102"/>
      <c r="T293" s="102"/>
      <c r="U293" s="102"/>
      <c r="V293" s="102"/>
      <c r="W293" s="102"/>
      <c r="X293" s="102"/>
      <c r="Y293" s="102"/>
      <c r="Z293" s="102"/>
      <c r="AA293" s="107">
        <f>SUM(AA288:AA292)</f>
        <v>4200000</v>
      </c>
      <c r="AB293" s="102"/>
      <c r="AC293" s="103"/>
      <c r="AD293" s="103"/>
      <c r="AE293" s="102"/>
      <c r="AF293" s="102"/>
      <c r="AG293" s="102"/>
    </row>
    <row r="294" spans="1:33">
      <c r="A294" s="103">
        <f>A292+1</f>
        <v>44</v>
      </c>
      <c r="B294" s="103">
        <v>1</v>
      </c>
      <c r="C294" s="115">
        <v>45000</v>
      </c>
      <c r="D294" s="115">
        <v>45000</v>
      </c>
      <c r="E294" s="102" t="s">
        <v>214</v>
      </c>
      <c r="F294" s="109" t="s">
        <v>31</v>
      </c>
      <c r="G294" s="114" t="s">
        <v>243</v>
      </c>
      <c r="H294" s="140" t="s">
        <v>4118</v>
      </c>
      <c r="I294" s="158" t="s">
        <v>4117</v>
      </c>
      <c r="J294" s="114" t="s">
        <v>4121</v>
      </c>
      <c r="K294" s="114" t="s">
        <v>213</v>
      </c>
      <c r="L294" s="191" t="s">
        <v>222</v>
      </c>
      <c r="M294" s="191" t="s">
        <v>2599</v>
      </c>
      <c r="N294" s="196">
        <v>185</v>
      </c>
      <c r="O294" s="191" t="s">
        <v>220</v>
      </c>
      <c r="P294" s="114" t="s">
        <v>1193</v>
      </c>
      <c r="Q294" s="147">
        <v>800000</v>
      </c>
      <c r="R294" s="147"/>
      <c r="S294" s="147"/>
      <c r="T294" s="147"/>
      <c r="U294" s="147"/>
      <c r="V294" s="147"/>
      <c r="W294" s="147"/>
      <c r="X294" s="147"/>
      <c r="Y294" s="147"/>
      <c r="Z294" s="147"/>
      <c r="AA294" s="147">
        <v>1000000</v>
      </c>
      <c r="AB294" s="98" t="s">
        <v>4123</v>
      </c>
      <c r="AC294" s="168">
        <v>45005</v>
      </c>
      <c r="AD294" s="259" t="s">
        <v>199</v>
      </c>
      <c r="AE294" s="102"/>
      <c r="AF294" s="114" t="s">
        <v>390</v>
      </c>
      <c r="AG294" s="114" t="s">
        <v>226</v>
      </c>
    </row>
    <row r="295" spans="1:33">
      <c r="A295" s="103">
        <f>A294+1</f>
        <v>45</v>
      </c>
      <c r="B295" s="103">
        <v>2</v>
      </c>
      <c r="C295" s="115">
        <v>45000</v>
      </c>
      <c r="D295" s="115">
        <v>45000</v>
      </c>
      <c r="E295" s="102" t="s">
        <v>214</v>
      </c>
      <c r="F295" s="109" t="s">
        <v>29</v>
      </c>
      <c r="G295" s="114" t="s">
        <v>215</v>
      </c>
      <c r="H295" s="140" t="s">
        <v>4120</v>
      </c>
      <c r="I295" s="158" t="s">
        <v>4119</v>
      </c>
      <c r="J295" s="114" t="s">
        <v>4121</v>
      </c>
      <c r="K295" s="114" t="s">
        <v>213</v>
      </c>
      <c r="L295" s="191" t="s">
        <v>2599</v>
      </c>
      <c r="M295" s="191" t="s">
        <v>222</v>
      </c>
      <c r="N295" s="196">
        <v>185</v>
      </c>
      <c r="O295" s="191" t="s">
        <v>220</v>
      </c>
      <c r="P295" s="114" t="s">
        <v>1193</v>
      </c>
      <c r="Q295" s="147">
        <v>800000</v>
      </c>
      <c r="R295" s="147"/>
      <c r="S295" s="147"/>
      <c r="T295" s="147"/>
      <c r="U295" s="147"/>
      <c r="V295" s="147"/>
      <c r="W295" s="147"/>
      <c r="X295" s="147"/>
      <c r="Y295" s="147"/>
      <c r="Z295" s="147"/>
      <c r="AA295" s="147">
        <v>0</v>
      </c>
      <c r="AB295" s="98" t="s">
        <v>4123</v>
      </c>
      <c r="AC295" s="168">
        <v>45005</v>
      </c>
      <c r="AD295" s="259" t="s">
        <v>199</v>
      </c>
      <c r="AE295" s="102"/>
      <c r="AF295" s="114" t="s">
        <v>390</v>
      </c>
      <c r="AG295" s="114" t="s">
        <v>226</v>
      </c>
    </row>
    <row r="296" spans="1:33">
      <c r="A296" s="103">
        <f>A295+1</f>
        <v>46</v>
      </c>
      <c r="B296" s="103">
        <v>3</v>
      </c>
      <c r="C296" s="115">
        <v>45000</v>
      </c>
      <c r="D296" s="115">
        <v>45000</v>
      </c>
      <c r="E296" s="102" t="s">
        <v>214</v>
      </c>
      <c r="F296" s="102" t="s">
        <v>29</v>
      </c>
      <c r="G296" s="102" t="s">
        <v>215</v>
      </c>
      <c r="H296" s="140" t="s">
        <v>4077</v>
      </c>
      <c r="I296" s="158" t="s">
        <v>4076</v>
      </c>
      <c r="J296" s="102" t="s">
        <v>4078</v>
      </c>
      <c r="K296" s="102" t="s">
        <v>217</v>
      </c>
      <c r="L296" s="102" t="s">
        <v>4124</v>
      </c>
      <c r="M296" s="102" t="s">
        <v>2919</v>
      </c>
      <c r="N296" s="103">
        <v>50</v>
      </c>
      <c r="O296" s="102" t="s">
        <v>220</v>
      </c>
      <c r="P296" s="114" t="s">
        <v>1058</v>
      </c>
      <c r="Q296" s="147">
        <v>800000</v>
      </c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>
        <v>400000</v>
      </c>
      <c r="AB296" s="98" t="s">
        <v>4123</v>
      </c>
      <c r="AC296" s="168">
        <v>45005</v>
      </c>
      <c r="AD296" s="259" t="s">
        <v>199</v>
      </c>
      <c r="AE296" s="102"/>
      <c r="AF296" s="114" t="s">
        <v>390</v>
      </c>
      <c r="AG296" s="114" t="s">
        <v>218</v>
      </c>
    </row>
    <row r="297" spans="1:33">
      <c r="A297" s="103"/>
      <c r="B297" s="103"/>
      <c r="C297" s="99" t="s">
        <v>30</v>
      </c>
      <c r="D297" s="102"/>
      <c r="E297" s="102"/>
      <c r="F297" s="102"/>
      <c r="G297" s="102"/>
      <c r="H297" s="109"/>
      <c r="I297" s="102"/>
      <c r="J297" s="102"/>
      <c r="K297" s="102"/>
      <c r="L297" s="102"/>
      <c r="M297" s="102"/>
      <c r="N297" s="103"/>
      <c r="O297" s="102"/>
      <c r="P297" s="102"/>
      <c r="Q297" s="107">
        <f>SUM(Q294:Q296)</f>
        <v>2400000</v>
      </c>
      <c r="R297" s="102"/>
      <c r="S297" s="102"/>
      <c r="T297" s="102"/>
      <c r="U297" s="102"/>
      <c r="V297" s="102"/>
      <c r="W297" s="102"/>
      <c r="X297" s="102"/>
      <c r="Y297" s="102"/>
      <c r="Z297" s="102"/>
      <c r="AA297" s="107">
        <f>SUM(AA294:AA296)</f>
        <v>1400000</v>
      </c>
      <c r="AB297" s="102"/>
      <c r="AC297" s="103"/>
      <c r="AD297" s="103"/>
      <c r="AE297" s="102"/>
      <c r="AF297" s="102"/>
      <c r="AG297" s="102"/>
    </row>
    <row r="298" spans="1:33">
      <c r="A298" s="103">
        <f>A296+1</f>
        <v>47</v>
      </c>
      <c r="B298" s="103">
        <v>1</v>
      </c>
      <c r="C298" s="115">
        <v>45000</v>
      </c>
      <c r="D298" s="115">
        <v>45000</v>
      </c>
      <c r="E298" s="102" t="s">
        <v>214</v>
      </c>
      <c r="F298" s="109" t="s">
        <v>31</v>
      </c>
      <c r="G298" s="114" t="s">
        <v>215</v>
      </c>
      <c r="H298" s="140" t="s">
        <v>4132</v>
      </c>
      <c r="I298" s="158" t="s">
        <v>4131</v>
      </c>
      <c r="J298" s="114" t="s">
        <v>4133</v>
      </c>
      <c r="K298" s="114" t="s">
        <v>976</v>
      </c>
      <c r="L298" s="104" t="s">
        <v>219</v>
      </c>
      <c r="M298" s="104" t="s">
        <v>219</v>
      </c>
      <c r="N298" s="144">
        <v>75</v>
      </c>
      <c r="O298" s="104" t="s">
        <v>220</v>
      </c>
      <c r="P298" s="114" t="s">
        <v>1160</v>
      </c>
      <c r="Q298" s="141">
        <v>360000</v>
      </c>
      <c r="R298" s="102"/>
      <c r="S298" s="102"/>
      <c r="T298" s="102"/>
      <c r="U298" s="102"/>
      <c r="V298" s="102"/>
      <c r="W298" s="102"/>
      <c r="X298" s="102"/>
      <c r="Y298" s="102"/>
      <c r="Z298" s="102"/>
      <c r="AA298" s="147">
        <v>175000</v>
      </c>
      <c r="AB298" s="98" t="s">
        <v>4134</v>
      </c>
      <c r="AC298" s="168">
        <v>45005</v>
      </c>
      <c r="AD298" s="259" t="s">
        <v>199</v>
      </c>
      <c r="AE298" s="102"/>
      <c r="AF298" s="114" t="s">
        <v>390</v>
      </c>
      <c r="AG298" s="114" t="s">
        <v>218</v>
      </c>
    </row>
    <row r="299" spans="1:33">
      <c r="A299" s="103">
        <f>A298+1</f>
        <v>48</v>
      </c>
      <c r="B299" s="103">
        <v>2</v>
      </c>
      <c r="C299" s="115">
        <v>45000</v>
      </c>
      <c r="D299" s="115">
        <v>45000</v>
      </c>
      <c r="E299" s="102" t="s">
        <v>214</v>
      </c>
      <c r="F299" s="109" t="s">
        <v>31</v>
      </c>
      <c r="G299" s="114" t="s">
        <v>215</v>
      </c>
      <c r="H299" s="140" t="s">
        <v>628</v>
      </c>
      <c r="I299" s="158" t="s">
        <v>1130</v>
      </c>
      <c r="J299" s="114" t="s">
        <v>1136</v>
      </c>
      <c r="K299" s="114" t="s">
        <v>223</v>
      </c>
      <c r="L299" s="102" t="s">
        <v>221</v>
      </c>
      <c r="M299" s="102" t="s">
        <v>221</v>
      </c>
      <c r="N299" s="103">
        <v>40</v>
      </c>
      <c r="O299" s="102" t="s">
        <v>220</v>
      </c>
      <c r="P299" s="114" t="s">
        <v>3684</v>
      </c>
      <c r="Q299" s="141">
        <v>480000</v>
      </c>
      <c r="R299" s="109"/>
      <c r="S299" s="109"/>
      <c r="T299" s="109"/>
      <c r="U299" s="109"/>
      <c r="V299" s="109"/>
      <c r="W299" s="109"/>
      <c r="X299" s="109"/>
      <c r="Y299" s="109"/>
      <c r="Z299" s="109"/>
      <c r="AA299" s="101">
        <v>225000</v>
      </c>
      <c r="AB299" s="98" t="s">
        <v>4134</v>
      </c>
      <c r="AC299" s="168">
        <v>45005</v>
      </c>
      <c r="AD299" s="259" t="s">
        <v>199</v>
      </c>
      <c r="AE299" s="102"/>
      <c r="AF299" s="114" t="s">
        <v>390</v>
      </c>
      <c r="AG299" s="114" t="s">
        <v>218</v>
      </c>
    </row>
    <row r="300" spans="1:33">
      <c r="A300" s="103">
        <f>A299+1</f>
        <v>49</v>
      </c>
      <c r="B300" s="103">
        <v>3</v>
      </c>
      <c r="C300" s="115">
        <v>45000</v>
      </c>
      <c r="D300" s="115">
        <v>45000</v>
      </c>
      <c r="E300" s="102" t="s">
        <v>214</v>
      </c>
      <c r="F300" s="109" t="s">
        <v>29</v>
      </c>
      <c r="G300" s="114" t="s">
        <v>215</v>
      </c>
      <c r="H300" s="109" t="s">
        <v>837</v>
      </c>
      <c r="I300" s="159" t="s">
        <v>836</v>
      </c>
      <c r="J300" s="114" t="s">
        <v>1136</v>
      </c>
      <c r="K300" s="114" t="s">
        <v>223</v>
      </c>
      <c r="L300" s="102" t="s">
        <v>221</v>
      </c>
      <c r="M300" s="102" t="s">
        <v>221</v>
      </c>
      <c r="N300" s="103">
        <v>40</v>
      </c>
      <c r="O300" s="102" t="s">
        <v>220</v>
      </c>
      <c r="P300" s="114" t="s">
        <v>3684</v>
      </c>
      <c r="Q300" s="141">
        <v>480000</v>
      </c>
      <c r="R300" s="109"/>
      <c r="S300" s="109"/>
      <c r="T300" s="109"/>
      <c r="U300" s="109"/>
      <c r="V300" s="109"/>
      <c r="W300" s="109"/>
      <c r="X300" s="109"/>
      <c r="Y300" s="109"/>
      <c r="Z300" s="109"/>
      <c r="AA300" s="163">
        <v>0</v>
      </c>
      <c r="AB300" s="98" t="s">
        <v>4134</v>
      </c>
      <c r="AC300" s="168">
        <v>45005</v>
      </c>
      <c r="AD300" s="259" t="s">
        <v>199</v>
      </c>
      <c r="AE300" s="102"/>
      <c r="AF300" s="114" t="s">
        <v>390</v>
      </c>
      <c r="AG300" s="114" t="s">
        <v>218</v>
      </c>
    </row>
    <row r="301" spans="1:33">
      <c r="A301" s="103"/>
      <c r="B301" s="103"/>
      <c r="C301" s="99" t="s">
        <v>30</v>
      </c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3"/>
      <c r="O301" s="102"/>
      <c r="P301" s="102"/>
      <c r="Q301" s="107">
        <f>SUM(Q298:Q300)</f>
        <v>1320000</v>
      </c>
      <c r="R301" s="102"/>
      <c r="S301" s="102"/>
      <c r="T301" s="102"/>
      <c r="U301" s="102"/>
      <c r="V301" s="102"/>
      <c r="W301" s="102"/>
      <c r="X301" s="102"/>
      <c r="Y301" s="102"/>
      <c r="Z301" s="102"/>
      <c r="AA301" s="107">
        <f>SUM(AA298:AA300)</f>
        <v>400000</v>
      </c>
      <c r="AB301" s="102"/>
      <c r="AC301" s="103"/>
      <c r="AD301" s="103"/>
      <c r="AE301" s="102"/>
      <c r="AF301" s="102"/>
      <c r="AG301" s="102"/>
    </row>
    <row r="302" spans="1:33">
      <c r="A302" s="103">
        <f>A300+1</f>
        <v>50</v>
      </c>
      <c r="B302" s="103">
        <v>1</v>
      </c>
      <c r="C302" s="115">
        <v>45005</v>
      </c>
      <c r="D302" s="115">
        <v>45004</v>
      </c>
      <c r="E302" s="102" t="s">
        <v>214</v>
      </c>
      <c r="F302" s="109" t="s">
        <v>31</v>
      </c>
      <c r="G302" s="114" t="s">
        <v>212</v>
      </c>
      <c r="H302" s="114" t="s">
        <v>3589</v>
      </c>
      <c r="I302" s="114" t="s">
        <v>3588</v>
      </c>
      <c r="J302" s="114" t="s">
        <v>2847</v>
      </c>
      <c r="K302" s="114" t="s">
        <v>210</v>
      </c>
      <c r="L302" s="102" t="s">
        <v>219</v>
      </c>
      <c r="M302" s="102" t="s">
        <v>3591</v>
      </c>
      <c r="N302" s="103">
        <v>367</v>
      </c>
      <c r="O302" s="102" t="s">
        <v>220</v>
      </c>
      <c r="P302" s="102" t="s">
        <v>1526</v>
      </c>
      <c r="Q302" s="141">
        <v>3080000</v>
      </c>
      <c r="R302" s="141"/>
      <c r="S302" s="141"/>
      <c r="T302" s="141"/>
      <c r="U302" s="141"/>
      <c r="V302" s="141"/>
      <c r="W302" s="141"/>
      <c r="X302" s="141"/>
      <c r="Y302" s="141"/>
      <c r="Z302" s="141"/>
      <c r="AA302" s="141">
        <v>1650000</v>
      </c>
      <c r="AB302" s="98" t="s">
        <v>4269</v>
      </c>
      <c r="AC302" s="103"/>
      <c r="AD302" s="259" t="s">
        <v>199</v>
      </c>
      <c r="AE302" s="102"/>
      <c r="AF302" s="114" t="s">
        <v>390</v>
      </c>
      <c r="AG302" s="114" t="s">
        <v>226</v>
      </c>
    </row>
    <row r="303" spans="1:33">
      <c r="A303" s="103">
        <f>A302+1</f>
        <v>51</v>
      </c>
      <c r="B303" s="103">
        <v>2</v>
      </c>
      <c r="C303" s="115">
        <v>45005</v>
      </c>
      <c r="D303" s="115">
        <v>45004</v>
      </c>
      <c r="E303" s="102" t="s">
        <v>214</v>
      </c>
      <c r="F303" s="109" t="s">
        <v>29</v>
      </c>
      <c r="G303" s="114" t="s">
        <v>212</v>
      </c>
      <c r="H303" s="114" t="s">
        <v>1806</v>
      </c>
      <c r="I303" s="114" t="s">
        <v>1805</v>
      </c>
      <c r="J303" s="114" t="s">
        <v>2847</v>
      </c>
      <c r="K303" s="114" t="s">
        <v>210</v>
      </c>
      <c r="L303" s="102" t="s">
        <v>3591</v>
      </c>
      <c r="M303" s="102" t="s">
        <v>219</v>
      </c>
      <c r="N303" s="103">
        <v>367</v>
      </c>
      <c r="O303" s="102" t="s">
        <v>220</v>
      </c>
      <c r="P303" s="102" t="s">
        <v>1526</v>
      </c>
      <c r="Q303" s="141">
        <v>3080000</v>
      </c>
      <c r="R303" s="141"/>
      <c r="S303" s="141"/>
      <c r="T303" s="141"/>
      <c r="U303" s="141"/>
      <c r="V303" s="141"/>
      <c r="W303" s="141"/>
      <c r="X303" s="141"/>
      <c r="Y303" s="141"/>
      <c r="Z303" s="141"/>
      <c r="AA303" s="141">
        <v>0</v>
      </c>
      <c r="AB303" s="98" t="s">
        <v>4269</v>
      </c>
      <c r="AC303" s="103"/>
      <c r="AD303" s="259" t="s">
        <v>199</v>
      </c>
      <c r="AE303" s="102"/>
      <c r="AF303" s="114" t="s">
        <v>390</v>
      </c>
      <c r="AG303" s="114" t="s">
        <v>226</v>
      </c>
    </row>
    <row r="304" spans="1:33">
      <c r="A304" s="103">
        <f t="shared" ref="A304:A306" si="23">A303+1</f>
        <v>52</v>
      </c>
      <c r="B304" s="103">
        <v>3</v>
      </c>
      <c r="C304" s="115">
        <v>45005</v>
      </c>
      <c r="D304" s="115">
        <v>45005</v>
      </c>
      <c r="E304" s="102" t="s">
        <v>214</v>
      </c>
      <c r="F304" s="102" t="s">
        <v>29</v>
      </c>
      <c r="G304" s="102" t="s">
        <v>2918</v>
      </c>
      <c r="H304" s="102" t="s">
        <v>4224</v>
      </c>
      <c r="I304" s="102" t="s">
        <v>4221</v>
      </c>
      <c r="J304" s="102" t="s">
        <v>4227</v>
      </c>
      <c r="K304" s="102" t="s">
        <v>206</v>
      </c>
      <c r="L304" s="102" t="s">
        <v>259</v>
      </c>
      <c r="M304" s="102" t="s">
        <v>2919</v>
      </c>
      <c r="N304" s="103">
        <v>50</v>
      </c>
      <c r="O304" s="102" t="s">
        <v>220</v>
      </c>
      <c r="P304" s="102" t="s">
        <v>2086</v>
      </c>
      <c r="Q304" s="147">
        <v>500000</v>
      </c>
      <c r="R304" s="102"/>
      <c r="S304" s="102"/>
      <c r="T304" s="102"/>
      <c r="U304" s="102"/>
      <c r="V304" s="102"/>
      <c r="W304" s="102"/>
      <c r="X304" s="102"/>
      <c r="Y304" s="102"/>
      <c r="Z304" s="102"/>
      <c r="AA304" s="147">
        <v>200000</v>
      </c>
      <c r="AB304" s="98" t="s">
        <v>4269</v>
      </c>
      <c r="AC304" s="103"/>
      <c r="AD304" s="259" t="s">
        <v>199</v>
      </c>
      <c r="AE304" s="102"/>
      <c r="AF304" s="114" t="s">
        <v>390</v>
      </c>
      <c r="AG304" s="114" t="s">
        <v>218</v>
      </c>
    </row>
    <row r="305" spans="1:33">
      <c r="A305" s="103">
        <f t="shared" si="23"/>
        <v>53</v>
      </c>
      <c r="B305" s="103">
        <v>4</v>
      </c>
      <c r="C305" s="115">
        <v>45005</v>
      </c>
      <c r="D305" s="115">
        <v>45005</v>
      </c>
      <c r="E305" s="102" t="s">
        <v>214</v>
      </c>
      <c r="F305" s="102" t="s">
        <v>29</v>
      </c>
      <c r="G305" s="102" t="s">
        <v>2918</v>
      </c>
      <c r="H305" s="114" t="s">
        <v>4225</v>
      </c>
      <c r="I305" s="114" t="s">
        <v>4222</v>
      </c>
      <c r="J305" s="102" t="s">
        <v>4227</v>
      </c>
      <c r="K305" s="102" t="s">
        <v>206</v>
      </c>
      <c r="L305" s="102" t="s">
        <v>259</v>
      </c>
      <c r="M305" s="102" t="s">
        <v>2919</v>
      </c>
      <c r="N305" s="103">
        <v>50</v>
      </c>
      <c r="O305" s="102" t="s">
        <v>220</v>
      </c>
      <c r="P305" s="102" t="s">
        <v>2086</v>
      </c>
      <c r="Q305" s="147">
        <v>500000</v>
      </c>
      <c r="R305" s="102"/>
      <c r="S305" s="102"/>
      <c r="T305" s="102"/>
      <c r="U305" s="102"/>
      <c r="V305" s="102"/>
      <c r="W305" s="102"/>
      <c r="X305" s="102"/>
      <c r="Y305" s="102"/>
      <c r="Z305" s="102"/>
      <c r="AA305" s="147">
        <v>200000</v>
      </c>
      <c r="AB305" s="98" t="s">
        <v>4269</v>
      </c>
      <c r="AC305" s="103"/>
      <c r="AD305" s="259" t="s">
        <v>199</v>
      </c>
      <c r="AE305" s="102"/>
      <c r="AF305" s="114" t="s">
        <v>390</v>
      </c>
      <c r="AG305" s="114" t="s">
        <v>218</v>
      </c>
    </row>
    <row r="306" spans="1:33">
      <c r="A306" s="103">
        <f t="shared" si="23"/>
        <v>54</v>
      </c>
      <c r="B306" s="103">
        <v>5</v>
      </c>
      <c r="C306" s="115">
        <v>45005</v>
      </c>
      <c r="D306" s="115">
        <v>45005</v>
      </c>
      <c r="E306" s="102" t="s">
        <v>214</v>
      </c>
      <c r="F306" s="102" t="s">
        <v>29</v>
      </c>
      <c r="G306" s="102" t="s">
        <v>2918</v>
      </c>
      <c r="H306" s="102" t="s">
        <v>4226</v>
      </c>
      <c r="I306" s="102" t="s">
        <v>4223</v>
      </c>
      <c r="J306" s="102" t="s">
        <v>4228</v>
      </c>
      <c r="K306" s="102" t="s">
        <v>206</v>
      </c>
      <c r="L306" s="102" t="s">
        <v>259</v>
      </c>
      <c r="M306" s="102" t="s">
        <v>2919</v>
      </c>
      <c r="N306" s="103">
        <v>50</v>
      </c>
      <c r="O306" s="102" t="s">
        <v>220</v>
      </c>
      <c r="P306" s="102" t="s">
        <v>2086</v>
      </c>
      <c r="Q306" s="147">
        <v>500000</v>
      </c>
      <c r="R306" s="102"/>
      <c r="S306" s="102"/>
      <c r="T306" s="102"/>
      <c r="U306" s="102"/>
      <c r="V306" s="102"/>
      <c r="W306" s="102"/>
      <c r="X306" s="102"/>
      <c r="Y306" s="102"/>
      <c r="Z306" s="102"/>
      <c r="AA306" s="147">
        <v>200000</v>
      </c>
      <c r="AB306" s="98" t="s">
        <v>4269</v>
      </c>
      <c r="AC306" s="103"/>
      <c r="AD306" s="259" t="s">
        <v>199</v>
      </c>
      <c r="AE306" s="102"/>
      <c r="AF306" s="114" t="s">
        <v>390</v>
      </c>
      <c r="AG306" s="114" t="s">
        <v>218</v>
      </c>
    </row>
    <row r="307" spans="1:33">
      <c r="A307" s="103"/>
      <c r="B307" s="103"/>
      <c r="C307" s="99" t="s">
        <v>30</v>
      </c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3"/>
      <c r="O307" s="102"/>
      <c r="P307" s="102"/>
      <c r="Q307" s="107">
        <f>SUM(Q302:Q306)</f>
        <v>7660000</v>
      </c>
      <c r="R307" s="102"/>
      <c r="S307" s="102"/>
      <c r="T307" s="102"/>
      <c r="U307" s="102"/>
      <c r="V307" s="102"/>
      <c r="W307" s="102"/>
      <c r="X307" s="102"/>
      <c r="Y307" s="102"/>
      <c r="Z307" s="102"/>
      <c r="AA307" s="107">
        <f>SUM(AA302:AA306)</f>
        <v>2250000</v>
      </c>
      <c r="AB307" s="102"/>
      <c r="AC307" s="103"/>
      <c r="AD307" s="103"/>
      <c r="AE307" s="102"/>
      <c r="AF307" s="102"/>
      <c r="AG307" s="102"/>
    </row>
  </sheetData>
  <conditionalFormatting sqref="I11">
    <cfRule type="duplicateValues" dxfId="107" priority="11"/>
  </conditionalFormatting>
  <conditionalFormatting sqref="I11:J11">
    <cfRule type="duplicateValues" dxfId="106" priority="10"/>
  </conditionalFormatting>
  <conditionalFormatting sqref="H51:H63">
    <cfRule type="duplicateValues" dxfId="105" priority="6"/>
    <cfRule type="duplicateValues" dxfId="104" priority="7"/>
  </conditionalFormatting>
  <conditionalFormatting sqref="H4">
    <cfRule type="duplicateValues" dxfId="103" priority="5"/>
  </conditionalFormatting>
  <conditionalFormatting sqref="H4">
    <cfRule type="duplicateValues" dxfId="102" priority="2"/>
    <cfRule type="duplicateValues" dxfId="101" priority="3"/>
  </conditionalFormatting>
  <pageMargins left="0.11811023622047245" right="0.11811023622047245" top="0.74803149606299213" bottom="0.74803149606299213" header="0.31496062992125984" footer="0.31496062992125984"/>
  <pageSetup paperSize="9" scale="38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5"/>
  <dimension ref="A1:AD72"/>
  <sheetViews>
    <sheetView topLeftCell="A13" workbookViewId="0">
      <selection activeCell="M41" sqref="M41"/>
    </sheetView>
  </sheetViews>
  <sheetFormatPr defaultColWidth="9.140625" defaultRowHeight="15"/>
  <cols>
    <col min="1" max="1" width="4.140625" customWidth="1"/>
    <col min="3" max="3" width="9.85546875" customWidth="1"/>
    <col min="4" max="4" width="5.140625" customWidth="1"/>
    <col min="6" max="6" width="41.7109375" customWidth="1"/>
    <col min="7" max="7" width="11" customWidth="1"/>
    <col min="9" max="9" width="10.140625" customWidth="1"/>
    <col min="10" max="10" width="4.7109375" customWidth="1"/>
    <col min="11" max="11" width="6.42578125" customWidth="1"/>
    <col min="12" max="12" width="23.85546875" customWidth="1"/>
    <col min="13" max="13" width="11.28515625" customWidth="1"/>
    <col min="14" max="14" width="11.140625" customWidth="1"/>
  </cols>
  <sheetData>
    <row r="1" spans="1:30" ht="38.25">
      <c r="A1" s="40" t="s">
        <v>2</v>
      </c>
      <c r="B1" s="41" t="s">
        <v>3</v>
      </c>
      <c r="C1" s="41" t="s">
        <v>4</v>
      </c>
      <c r="D1" s="42" t="s">
        <v>5</v>
      </c>
      <c r="E1" s="40" t="s">
        <v>6</v>
      </c>
      <c r="F1" s="73" t="s">
        <v>7</v>
      </c>
      <c r="G1" s="40" t="s">
        <v>8</v>
      </c>
      <c r="H1" s="40" t="s">
        <v>11</v>
      </c>
      <c r="I1" s="40" t="s">
        <v>12</v>
      </c>
      <c r="J1" s="79" t="s">
        <v>13</v>
      </c>
      <c r="K1" s="80" t="s">
        <v>14</v>
      </c>
      <c r="L1" s="42" t="s">
        <v>15</v>
      </c>
      <c r="M1" s="61" t="s">
        <v>16</v>
      </c>
      <c r="N1" s="61" t="s">
        <v>17</v>
      </c>
      <c r="O1" s="61" t="s">
        <v>18</v>
      </c>
      <c r="P1" s="61" t="s">
        <v>19</v>
      </c>
      <c r="Q1" s="61" t="s">
        <v>20</v>
      </c>
      <c r="R1" s="61" t="s">
        <v>21</v>
      </c>
      <c r="S1" s="61" t="s">
        <v>22</v>
      </c>
      <c r="T1" s="61" t="s">
        <v>23</v>
      </c>
      <c r="U1" s="61" t="s">
        <v>24</v>
      </c>
      <c r="V1" s="61" t="s">
        <v>25</v>
      </c>
      <c r="W1" s="68" t="s">
        <v>26</v>
      </c>
      <c r="X1" s="42" t="s">
        <v>27</v>
      </c>
      <c r="Y1" s="42" t="s">
        <v>60</v>
      </c>
      <c r="Z1" s="70" t="s">
        <v>37</v>
      </c>
      <c r="AA1" s="42" t="s">
        <v>38</v>
      </c>
      <c r="AB1" s="42" t="s">
        <v>39</v>
      </c>
      <c r="AC1" s="42" t="s">
        <v>40</v>
      </c>
      <c r="AD1" s="42" t="s">
        <v>41</v>
      </c>
    </row>
    <row r="2" spans="1:30">
      <c r="A2" s="74">
        <v>1</v>
      </c>
      <c r="B2" s="47"/>
      <c r="C2" s="46">
        <v>43528</v>
      </c>
      <c r="D2" s="47"/>
      <c r="E2" s="47" t="s">
        <v>31</v>
      </c>
      <c r="F2" s="50" t="s">
        <v>61</v>
      </c>
      <c r="G2" s="47" t="s">
        <v>62</v>
      </c>
      <c r="H2" s="47" t="s">
        <v>32</v>
      </c>
      <c r="I2" s="58" t="s">
        <v>63</v>
      </c>
      <c r="J2" s="74">
        <v>656</v>
      </c>
      <c r="K2" s="47"/>
      <c r="L2" s="50" t="s">
        <v>42</v>
      </c>
      <c r="M2" s="62">
        <v>1867000</v>
      </c>
      <c r="N2" s="62">
        <v>1200000</v>
      </c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</row>
    <row r="3" spans="1:30">
      <c r="A3" s="74">
        <v>2</v>
      </c>
      <c r="B3" s="47"/>
      <c r="C3" s="46">
        <v>43528</v>
      </c>
      <c r="D3" s="47"/>
      <c r="E3" s="47" t="s">
        <v>31</v>
      </c>
      <c r="F3" s="50" t="s">
        <v>61</v>
      </c>
      <c r="G3" s="47" t="s">
        <v>64</v>
      </c>
      <c r="H3" s="47" t="s">
        <v>32</v>
      </c>
      <c r="I3" s="58" t="s">
        <v>65</v>
      </c>
      <c r="J3" s="74">
        <v>656</v>
      </c>
      <c r="K3" s="47"/>
      <c r="L3" s="50" t="s">
        <v>42</v>
      </c>
      <c r="M3" s="62">
        <v>1867000</v>
      </c>
      <c r="N3" s="62">
        <v>1200000</v>
      </c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</row>
    <row r="4" spans="1:30">
      <c r="A4" s="74">
        <v>3</v>
      </c>
      <c r="B4" s="47"/>
      <c r="C4" s="46">
        <v>43528</v>
      </c>
      <c r="D4" s="47"/>
      <c r="E4" s="47" t="s">
        <v>31</v>
      </c>
      <c r="F4" s="50" t="s">
        <v>61</v>
      </c>
      <c r="G4" s="47" t="s">
        <v>66</v>
      </c>
      <c r="H4" s="47" t="s">
        <v>32</v>
      </c>
      <c r="I4" s="58" t="s">
        <v>65</v>
      </c>
      <c r="J4" s="74">
        <v>656</v>
      </c>
      <c r="K4" s="47"/>
      <c r="L4" s="50" t="s">
        <v>42</v>
      </c>
      <c r="M4" s="62">
        <v>1867000</v>
      </c>
      <c r="N4" s="62">
        <v>1200000</v>
      </c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</row>
    <row r="5" spans="1:30">
      <c r="A5" s="74">
        <v>4</v>
      </c>
      <c r="B5" s="47"/>
      <c r="C5" s="46">
        <v>43528</v>
      </c>
      <c r="D5" s="47"/>
      <c r="E5" s="47" t="s">
        <v>31</v>
      </c>
      <c r="F5" s="50" t="s">
        <v>61</v>
      </c>
      <c r="G5" s="47" t="s">
        <v>67</v>
      </c>
      <c r="H5" s="47" t="s">
        <v>32</v>
      </c>
      <c r="I5" s="58" t="s">
        <v>33</v>
      </c>
      <c r="J5" s="74">
        <v>465</v>
      </c>
      <c r="K5" s="47"/>
      <c r="L5" s="50" t="s">
        <v>42</v>
      </c>
      <c r="M5" s="62">
        <v>1314000</v>
      </c>
      <c r="N5" s="62">
        <v>950000</v>
      </c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</row>
    <row r="6" spans="1:30">
      <c r="A6" s="74">
        <v>5</v>
      </c>
      <c r="B6" s="47"/>
      <c r="C6" s="46">
        <v>43528</v>
      </c>
      <c r="D6" s="47"/>
      <c r="E6" s="47" t="s">
        <v>31</v>
      </c>
      <c r="F6" s="50" t="s">
        <v>61</v>
      </c>
      <c r="G6" s="47" t="s">
        <v>68</v>
      </c>
      <c r="H6" s="47" t="s">
        <v>32</v>
      </c>
      <c r="I6" s="58" t="s">
        <v>33</v>
      </c>
      <c r="J6" s="74">
        <v>465</v>
      </c>
      <c r="K6" s="47"/>
      <c r="L6" s="50" t="s">
        <v>42</v>
      </c>
      <c r="M6" s="62">
        <v>1314000</v>
      </c>
      <c r="N6" s="62">
        <v>950000</v>
      </c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>
      <c r="A7" s="74">
        <v>6</v>
      </c>
      <c r="B7" s="47"/>
      <c r="C7" s="46">
        <v>43528</v>
      </c>
      <c r="D7" s="47"/>
      <c r="E7" s="47" t="s">
        <v>31</v>
      </c>
      <c r="F7" s="50" t="s">
        <v>61</v>
      </c>
      <c r="G7" s="47" t="s">
        <v>69</v>
      </c>
      <c r="H7" s="47" t="s">
        <v>32</v>
      </c>
      <c r="I7" s="58" t="s">
        <v>34</v>
      </c>
      <c r="J7" s="74">
        <v>553</v>
      </c>
      <c r="K7" s="47"/>
      <c r="L7" s="50" t="s">
        <v>42</v>
      </c>
      <c r="M7" s="62">
        <v>1377000</v>
      </c>
      <c r="N7" s="62">
        <v>1000000</v>
      </c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</row>
    <row r="8" spans="1:30">
      <c r="A8" s="74">
        <v>7</v>
      </c>
      <c r="B8" s="47"/>
      <c r="C8" s="46">
        <v>43528</v>
      </c>
      <c r="D8" s="47"/>
      <c r="E8" s="47" t="s">
        <v>31</v>
      </c>
      <c r="F8" s="50" t="s">
        <v>61</v>
      </c>
      <c r="G8" s="47" t="s">
        <v>70</v>
      </c>
      <c r="H8" s="47" t="s">
        <v>32</v>
      </c>
      <c r="I8" s="58" t="s">
        <v>33</v>
      </c>
      <c r="J8" s="74">
        <v>465</v>
      </c>
      <c r="K8" s="47"/>
      <c r="L8" s="50" t="s">
        <v>42</v>
      </c>
      <c r="M8" s="62">
        <v>1314000</v>
      </c>
      <c r="N8" s="62">
        <v>950000</v>
      </c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>
      <c r="A9" s="74">
        <v>8</v>
      </c>
      <c r="B9" s="47"/>
      <c r="C9" s="46">
        <v>43528</v>
      </c>
      <c r="D9" s="47"/>
      <c r="E9" s="47" t="s">
        <v>31</v>
      </c>
      <c r="F9" s="50" t="s">
        <v>61</v>
      </c>
      <c r="G9" s="47" t="s">
        <v>71</v>
      </c>
      <c r="H9" s="47" t="s">
        <v>32</v>
      </c>
      <c r="I9" s="58" t="s">
        <v>33</v>
      </c>
      <c r="J9" s="74">
        <v>465</v>
      </c>
      <c r="K9" s="47"/>
      <c r="L9" s="50" t="s">
        <v>42</v>
      </c>
      <c r="M9" s="62">
        <v>1314000</v>
      </c>
      <c r="N9" s="62">
        <v>950000</v>
      </c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</row>
    <row r="10" spans="1:30">
      <c r="A10" s="74">
        <v>9</v>
      </c>
      <c r="B10" s="47"/>
      <c r="C10" s="46">
        <v>43528</v>
      </c>
      <c r="D10" s="47"/>
      <c r="E10" s="47" t="s">
        <v>31</v>
      </c>
      <c r="F10" s="50" t="s">
        <v>61</v>
      </c>
      <c r="G10" s="47" t="s">
        <v>72</v>
      </c>
      <c r="H10" s="47" t="s">
        <v>32</v>
      </c>
      <c r="I10" s="58" t="s">
        <v>33</v>
      </c>
      <c r="J10" s="74">
        <v>465</v>
      </c>
      <c r="K10" s="47"/>
      <c r="L10" s="50" t="s">
        <v>42</v>
      </c>
      <c r="M10" s="62">
        <v>1314000</v>
      </c>
      <c r="N10" s="62">
        <v>950000</v>
      </c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</row>
    <row r="11" spans="1:30">
      <c r="A11" s="74">
        <v>10</v>
      </c>
      <c r="B11" s="47"/>
      <c r="C11" s="46">
        <v>43528</v>
      </c>
      <c r="D11" s="47"/>
      <c r="E11" s="47" t="s">
        <v>31</v>
      </c>
      <c r="F11" s="50" t="s">
        <v>61</v>
      </c>
      <c r="G11" s="47" t="s">
        <v>73</v>
      </c>
      <c r="H11" s="47" t="s">
        <v>32</v>
      </c>
      <c r="I11" s="58" t="s">
        <v>33</v>
      </c>
      <c r="J11" s="74">
        <v>465</v>
      </c>
      <c r="K11" s="47"/>
      <c r="L11" s="50" t="s">
        <v>42</v>
      </c>
      <c r="M11" s="62">
        <v>1314000</v>
      </c>
      <c r="N11" s="62">
        <v>950000</v>
      </c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</row>
    <row r="12" spans="1:30">
      <c r="A12" s="74">
        <v>11</v>
      </c>
      <c r="B12" s="47"/>
      <c r="C12" s="46">
        <v>43528</v>
      </c>
      <c r="D12" s="47"/>
      <c r="E12" s="47" t="s">
        <v>31</v>
      </c>
      <c r="F12" s="50" t="s">
        <v>61</v>
      </c>
      <c r="G12" s="47" t="s">
        <v>74</v>
      </c>
      <c r="H12" s="47" t="s">
        <v>32</v>
      </c>
      <c r="I12" s="58" t="s">
        <v>33</v>
      </c>
      <c r="J12" s="74">
        <v>465</v>
      </c>
      <c r="K12" s="47"/>
      <c r="L12" s="50" t="s">
        <v>42</v>
      </c>
      <c r="M12" s="62">
        <v>1314000</v>
      </c>
      <c r="N12" s="62">
        <v>950000</v>
      </c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</row>
    <row r="13" spans="1:30">
      <c r="A13" s="47"/>
      <c r="B13" s="51" t="s">
        <v>30</v>
      </c>
      <c r="C13" s="46"/>
      <c r="D13" s="47"/>
      <c r="E13" s="47"/>
      <c r="F13" s="50"/>
      <c r="G13" s="47"/>
      <c r="H13" s="47"/>
      <c r="I13" s="58"/>
      <c r="J13" s="74"/>
      <c r="K13" s="47"/>
      <c r="L13" s="50"/>
      <c r="M13" s="63">
        <f>SUM(M2:M12)</f>
        <v>16176000</v>
      </c>
      <c r="N13" s="63">
        <f>SUM(N2:N12)</f>
        <v>11250000</v>
      </c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</row>
    <row r="14" spans="1:30">
      <c r="A14" s="74">
        <v>1</v>
      </c>
      <c r="B14" s="47"/>
      <c r="C14" s="46">
        <v>43529</v>
      </c>
      <c r="D14" s="47"/>
      <c r="E14" s="47" t="s">
        <v>31</v>
      </c>
      <c r="F14" s="50" t="s">
        <v>61</v>
      </c>
      <c r="G14" s="47" t="s">
        <v>75</v>
      </c>
      <c r="H14" s="47" t="s">
        <v>32</v>
      </c>
      <c r="I14" s="58" t="s">
        <v>33</v>
      </c>
      <c r="J14" s="74">
        <v>465</v>
      </c>
      <c r="K14" s="47"/>
      <c r="L14" s="50" t="s">
        <v>42</v>
      </c>
      <c r="M14" s="62">
        <v>1314000</v>
      </c>
      <c r="N14" s="62">
        <v>950000</v>
      </c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</row>
    <row r="15" spans="1:30">
      <c r="A15" s="74">
        <v>2</v>
      </c>
      <c r="B15" s="47"/>
      <c r="C15" s="46">
        <v>43529</v>
      </c>
      <c r="D15" s="47"/>
      <c r="E15" s="47" t="s">
        <v>31</v>
      </c>
      <c r="F15" s="50" t="s">
        <v>61</v>
      </c>
      <c r="G15" s="47" t="s">
        <v>76</v>
      </c>
      <c r="H15" s="47" t="s">
        <v>32</v>
      </c>
      <c r="I15" s="58" t="s">
        <v>33</v>
      </c>
      <c r="J15" s="74">
        <v>465</v>
      </c>
      <c r="K15" s="47"/>
      <c r="L15" s="50" t="s">
        <v>42</v>
      </c>
      <c r="M15" s="62">
        <v>1314000</v>
      </c>
      <c r="N15" s="62">
        <v>950000</v>
      </c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</row>
    <row r="16" spans="1:30">
      <c r="A16" s="74">
        <v>3</v>
      </c>
      <c r="B16" s="47"/>
      <c r="C16" s="46">
        <v>43529</v>
      </c>
      <c r="D16" s="47"/>
      <c r="E16" s="47" t="s">
        <v>31</v>
      </c>
      <c r="F16" s="50" t="s">
        <v>61</v>
      </c>
      <c r="G16" s="47" t="s">
        <v>77</v>
      </c>
      <c r="H16" s="47" t="s">
        <v>32</v>
      </c>
      <c r="I16" s="58" t="s">
        <v>51</v>
      </c>
      <c r="J16" s="74">
        <v>600</v>
      </c>
      <c r="K16" s="47"/>
      <c r="L16" s="50" t="s">
        <v>42</v>
      </c>
      <c r="M16" s="62">
        <v>1593000</v>
      </c>
      <c r="N16" s="62">
        <v>1100000</v>
      </c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</row>
    <row r="17" spans="1:30">
      <c r="A17" s="74">
        <v>4</v>
      </c>
      <c r="B17" s="47"/>
      <c r="C17" s="46">
        <v>43529</v>
      </c>
      <c r="D17" s="47"/>
      <c r="E17" s="47" t="s">
        <v>31</v>
      </c>
      <c r="F17" s="50" t="s">
        <v>61</v>
      </c>
      <c r="G17" s="47" t="s">
        <v>78</v>
      </c>
      <c r="H17" s="47" t="s">
        <v>32</v>
      </c>
      <c r="I17" s="58" t="s">
        <v>51</v>
      </c>
      <c r="J17" s="74">
        <v>600</v>
      </c>
      <c r="K17" s="47"/>
      <c r="L17" s="50" t="s">
        <v>42</v>
      </c>
      <c r="M17" s="62">
        <v>1593000</v>
      </c>
      <c r="N17" s="62">
        <v>1100000</v>
      </c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</row>
    <row r="18" spans="1:30">
      <c r="A18" s="74">
        <v>5</v>
      </c>
      <c r="B18" s="47"/>
      <c r="C18" s="46">
        <v>43529</v>
      </c>
      <c r="D18" s="47"/>
      <c r="E18" s="47" t="s">
        <v>31</v>
      </c>
      <c r="F18" s="50" t="s">
        <v>61</v>
      </c>
      <c r="G18" s="47" t="s">
        <v>79</v>
      </c>
      <c r="H18" s="47" t="s">
        <v>32</v>
      </c>
      <c r="I18" s="58" t="s">
        <v>45</v>
      </c>
      <c r="J18" s="81">
        <v>684</v>
      </c>
      <c r="K18" s="47"/>
      <c r="L18" s="50" t="s">
        <v>42</v>
      </c>
      <c r="M18" s="62">
        <v>1657000</v>
      </c>
      <c r="N18" s="62">
        <v>1100000</v>
      </c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</row>
    <row r="19" spans="1:30">
      <c r="A19" s="74">
        <v>6</v>
      </c>
      <c r="B19" s="47"/>
      <c r="C19" s="46">
        <v>43529</v>
      </c>
      <c r="D19" s="47"/>
      <c r="E19" s="47" t="s">
        <v>31</v>
      </c>
      <c r="F19" s="50" t="s">
        <v>61</v>
      </c>
      <c r="G19" s="47" t="s">
        <v>80</v>
      </c>
      <c r="H19" s="47" t="s">
        <v>32</v>
      </c>
      <c r="I19" s="58" t="s">
        <v>53</v>
      </c>
      <c r="J19" s="74">
        <v>563</v>
      </c>
      <c r="K19" s="47"/>
      <c r="L19" s="50" t="s">
        <v>42</v>
      </c>
      <c r="M19" s="62">
        <v>1359000</v>
      </c>
      <c r="N19" s="62">
        <v>1000000</v>
      </c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</row>
    <row r="20" spans="1:30">
      <c r="A20" s="74">
        <v>7</v>
      </c>
      <c r="B20" s="47"/>
      <c r="C20" s="46">
        <v>43529</v>
      </c>
      <c r="D20" s="47"/>
      <c r="E20" s="47" t="s">
        <v>31</v>
      </c>
      <c r="F20" s="50" t="s">
        <v>61</v>
      </c>
      <c r="G20" s="47" t="s">
        <v>81</v>
      </c>
      <c r="H20" s="47" t="s">
        <v>32</v>
      </c>
      <c r="I20" s="58" t="s">
        <v>82</v>
      </c>
      <c r="J20" s="74">
        <v>553</v>
      </c>
      <c r="K20" s="47"/>
      <c r="L20" s="50" t="s">
        <v>42</v>
      </c>
      <c r="M20" s="62">
        <v>1377000</v>
      </c>
      <c r="N20" s="62">
        <v>1000000</v>
      </c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</row>
    <row r="21" spans="1:30">
      <c r="A21" s="74">
        <v>8</v>
      </c>
      <c r="B21" s="47"/>
      <c r="C21" s="46">
        <v>43529</v>
      </c>
      <c r="D21" s="47"/>
      <c r="E21" s="47" t="s">
        <v>31</v>
      </c>
      <c r="F21" s="50" t="s">
        <v>61</v>
      </c>
      <c r="G21" s="47" t="s">
        <v>83</v>
      </c>
      <c r="H21" s="47" t="s">
        <v>32</v>
      </c>
      <c r="I21" s="58" t="s">
        <v>84</v>
      </c>
      <c r="J21" s="74">
        <v>465</v>
      </c>
      <c r="K21" s="47"/>
      <c r="L21" s="50" t="s">
        <v>42</v>
      </c>
      <c r="M21" s="62">
        <v>1314000</v>
      </c>
      <c r="N21" s="62">
        <v>950000</v>
      </c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</row>
    <row r="22" spans="1:30">
      <c r="A22" s="74">
        <v>9</v>
      </c>
      <c r="B22" s="47"/>
      <c r="C22" s="46">
        <v>43529</v>
      </c>
      <c r="D22" s="47"/>
      <c r="E22" s="47" t="s">
        <v>31</v>
      </c>
      <c r="F22" s="50" t="s">
        <v>61</v>
      </c>
      <c r="G22" s="47" t="s">
        <v>59</v>
      </c>
      <c r="H22" s="47" t="s">
        <v>32</v>
      </c>
      <c r="I22" s="58" t="s">
        <v>44</v>
      </c>
      <c r="J22" s="81">
        <v>413</v>
      </c>
      <c r="K22" s="47"/>
      <c r="L22" s="50" t="s">
        <v>42</v>
      </c>
      <c r="M22" s="62">
        <v>1182000</v>
      </c>
      <c r="N22" s="62">
        <v>1000000</v>
      </c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</row>
    <row r="23" spans="1:30">
      <c r="A23" s="74">
        <v>10</v>
      </c>
      <c r="B23" s="47"/>
      <c r="C23" s="46">
        <v>43529</v>
      </c>
      <c r="D23" s="47"/>
      <c r="E23" s="47" t="s">
        <v>31</v>
      </c>
      <c r="F23" s="50" t="s">
        <v>61</v>
      </c>
      <c r="G23" s="47" t="s">
        <v>52</v>
      </c>
      <c r="H23" s="47" t="s">
        <v>32</v>
      </c>
      <c r="I23" s="58" t="s">
        <v>85</v>
      </c>
      <c r="J23" s="74">
        <v>553</v>
      </c>
      <c r="K23" s="47"/>
      <c r="L23" s="50" t="s">
        <v>42</v>
      </c>
      <c r="M23" s="62">
        <v>1377000</v>
      </c>
      <c r="N23" s="62">
        <v>1000000</v>
      </c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</row>
    <row r="24" spans="1:30">
      <c r="A24" s="74">
        <v>11</v>
      </c>
      <c r="B24" s="47"/>
      <c r="C24" s="46">
        <v>43529</v>
      </c>
      <c r="D24" s="47"/>
      <c r="E24" s="47" t="s">
        <v>31</v>
      </c>
      <c r="F24" s="50" t="s">
        <v>61</v>
      </c>
      <c r="G24" s="47" t="s">
        <v>86</v>
      </c>
      <c r="H24" s="47" t="s">
        <v>32</v>
      </c>
      <c r="I24" s="58" t="s">
        <v>48</v>
      </c>
      <c r="J24" s="74">
        <v>633.6</v>
      </c>
      <c r="K24" s="47"/>
      <c r="L24" s="50" t="s">
        <v>42</v>
      </c>
      <c r="M24" s="62">
        <v>1431000</v>
      </c>
      <c r="N24" s="62">
        <v>1100000</v>
      </c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</row>
    <row r="25" spans="1:30">
      <c r="A25" s="47"/>
      <c r="B25" s="51" t="s">
        <v>30</v>
      </c>
      <c r="C25" s="46"/>
      <c r="D25" s="47"/>
      <c r="E25" s="47"/>
      <c r="F25" s="50"/>
      <c r="G25" s="47"/>
      <c r="H25" s="47"/>
      <c r="I25" s="58"/>
      <c r="J25" s="74"/>
      <c r="K25" s="47"/>
      <c r="L25" s="50"/>
      <c r="M25" s="63">
        <f>SUM(M14:M24)</f>
        <v>15511000</v>
      </c>
      <c r="N25" s="63">
        <f>SUM(N14:N24)</f>
        <v>11250000</v>
      </c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</row>
    <row r="26" spans="1:30">
      <c r="A26" s="74">
        <v>1</v>
      </c>
      <c r="B26" s="47"/>
      <c r="C26" s="46">
        <v>43530</v>
      </c>
      <c r="D26" s="47"/>
      <c r="E26" s="47" t="s">
        <v>31</v>
      </c>
      <c r="F26" s="50" t="s">
        <v>61</v>
      </c>
      <c r="G26" s="47" t="s">
        <v>87</v>
      </c>
      <c r="H26" s="47" t="s">
        <v>32</v>
      </c>
      <c r="I26" s="58" t="s">
        <v>44</v>
      </c>
      <c r="J26" s="81">
        <v>413</v>
      </c>
      <c r="K26" s="47"/>
      <c r="L26" s="50" t="s">
        <v>42</v>
      </c>
      <c r="M26" s="62">
        <v>1182000</v>
      </c>
      <c r="N26" s="62">
        <v>1000000</v>
      </c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</row>
    <row r="27" spans="1:30">
      <c r="A27" s="74">
        <v>2</v>
      </c>
      <c r="B27" s="47"/>
      <c r="C27" s="46">
        <v>43530</v>
      </c>
      <c r="D27" s="47"/>
      <c r="E27" s="47" t="s">
        <v>31</v>
      </c>
      <c r="F27" s="50" t="s">
        <v>61</v>
      </c>
      <c r="G27" s="47" t="s">
        <v>88</v>
      </c>
      <c r="H27" s="47" t="s">
        <v>32</v>
      </c>
      <c r="I27" s="58" t="s">
        <v>44</v>
      </c>
      <c r="J27" s="81">
        <v>413</v>
      </c>
      <c r="K27" s="47"/>
      <c r="L27" s="50" t="s">
        <v>42</v>
      </c>
      <c r="M27" s="62">
        <v>1182000</v>
      </c>
      <c r="N27" s="62">
        <v>1000000</v>
      </c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</row>
    <row r="28" spans="1:30">
      <c r="A28" s="74">
        <v>3</v>
      </c>
      <c r="B28" s="47"/>
      <c r="C28" s="46">
        <v>43530</v>
      </c>
      <c r="D28" s="47"/>
      <c r="E28" s="47" t="s">
        <v>31</v>
      </c>
      <c r="F28" s="50" t="s">
        <v>61</v>
      </c>
      <c r="G28" s="47" t="s">
        <v>89</v>
      </c>
      <c r="H28" s="47" t="s">
        <v>32</v>
      </c>
      <c r="I28" s="58" t="s">
        <v>44</v>
      </c>
      <c r="J28" s="81">
        <v>413</v>
      </c>
      <c r="K28" s="47"/>
      <c r="L28" s="50" t="s">
        <v>42</v>
      </c>
      <c r="M28" s="62">
        <v>1182000</v>
      </c>
      <c r="N28" s="62">
        <v>1000000</v>
      </c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</row>
    <row r="29" spans="1:30">
      <c r="A29" s="74">
        <v>4</v>
      </c>
      <c r="B29" s="47"/>
      <c r="C29" s="46">
        <v>43530</v>
      </c>
      <c r="D29" s="47"/>
      <c r="E29" s="47" t="s">
        <v>31</v>
      </c>
      <c r="F29" s="50" t="s">
        <v>61</v>
      </c>
      <c r="G29" s="47" t="s">
        <v>90</v>
      </c>
      <c r="H29" s="47" t="s">
        <v>32</v>
      </c>
      <c r="I29" s="58" t="s">
        <v>47</v>
      </c>
      <c r="J29" s="74">
        <v>657</v>
      </c>
      <c r="K29" s="47"/>
      <c r="L29" s="50" t="s">
        <v>42</v>
      </c>
      <c r="M29" s="62">
        <v>1470000</v>
      </c>
      <c r="N29" s="62">
        <v>1000000</v>
      </c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</row>
    <row r="30" spans="1:30">
      <c r="A30" s="74">
        <v>5</v>
      </c>
      <c r="B30" s="47"/>
      <c r="C30" s="46">
        <v>43530</v>
      </c>
      <c r="D30" s="47"/>
      <c r="E30" s="47" t="s">
        <v>31</v>
      </c>
      <c r="F30" s="50" t="s">
        <v>61</v>
      </c>
      <c r="G30" s="47" t="s">
        <v>91</v>
      </c>
      <c r="H30" s="47" t="s">
        <v>32</v>
      </c>
      <c r="I30" s="58" t="s">
        <v>82</v>
      </c>
      <c r="J30" s="74">
        <v>553</v>
      </c>
      <c r="K30" s="47"/>
      <c r="L30" s="50" t="s">
        <v>42</v>
      </c>
      <c r="M30" s="62">
        <v>1377000</v>
      </c>
      <c r="N30" s="62">
        <v>1000000</v>
      </c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</row>
    <row r="31" spans="1:30">
      <c r="A31" s="74">
        <v>6</v>
      </c>
      <c r="B31" s="47"/>
      <c r="C31" s="46">
        <v>43530</v>
      </c>
      <c r="D31" s="47"/>
      <c r="E31" s="47" t="s">
        <v>31</v>
      </c>
      <c r="F31" s="50" t="s">
        <v>61</v>
      </c>
      <c r="G31" s="47" t="s">
        <v>92</v>
      </c>
      <c r="H31" s="47" t="s">
        <v>32</v>
      </c>
      <c r="I31" s="58" t="s">
        <v>49</v>
      </c>
      <c r="J31" s="74">
        <v>513</v>
      </c>
      <c r="K31" s="47"/>
      <c r="L31" s="50" t="s">
        <v>42</v>
      </c>
      <c r="M31" s="62"/>
      <c r="N31" s="62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</row>
    <row r="32" spans="1:30">
      <c r="A32" s="74">
        <v>7</v>
      </c>
      <c r="B32" s="47"/>
      <c r="C32" s="46">
        <v>43530</v>
      </c>
      <c r="D32" s="47"/>
      <c r="E32" s="47" t="s">
        <v>31</v>
      </c>
      <c r="F32" s="50" t="s">
        <v>61</v>
      </c>
      <c r="G32" s="47" t="s">
        <v>93</v>
      </c>
      <c r="H32" s="47" t="s">
        <v>32</v>
      </c>
      <c r="I32" s="58" t="s">
        <v>49</v>
      </c>
      <c r="J32" s="74">
        <v>513</v>
      </c>
      <c r="K32" s="47"/>
      <c r="L32" s="50" t="s">
        <v>42</v>
      </c>
      <c r="M32" s="62"/>
      <c r="N32" s="62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</row>
    <row r="33" spans="1:30">
      <c r="A33" s="74">
        <v>8</v>
      </c>
      <c r="B33" s="47"/>
      <c r="C33" s="46">
        <v>43530</v>
      </c>
      <c r="D33" s="47"/>
      <c r="E33" s="47" t="s">
        <v>31</v>
      </c>
      <c r="F33" s="50" t="s">
        <v>61</v>
      </c>
      <c r="G33" s="47" t="s">
        <v>55</v>
      </c>
      <c r="H33" s="47" t="s">
        <v>32</v>
      </c>
      <c r="I33" s="58" t="s">
        <v>56</v>
      </c>
      <c r="J33" s="74">
        <v>384</v>
      </c>
      <c r="K33" s="47"/>
      <c r="L33" s="50" t="s">
        <v>42</v>
      </c>
      <c r="M33" s="62">
        <v>1208000</v>
      </c>
      <c r="N33" s="62">
        <v>900000</v>
      </c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</row>
    <row r="34" spans="1:30">
      <c r="A34" s="74">
        <v>9</v>
      </c>
      <c r="B34" s="47"/>
      <c r="C34" s="46">
        <v>43530</v>
      </c>
      <c r="D34" s="47"/>
      <c r="E34" s="47" t="s">
        <v>31</v>
      </c>
      <c r="F34" s="50" t="s">
        <v>61</v>
      </c>
      <c r="G34" s="47" t="s">
        <v>57</v>
      </c>
      <c r="H34" s="47" t="s">
        <v>32</v>
      </c>
      <c r="I34" s="58" t="s">
        <v>46</v>
      </c>
      <c r="J34" s="74">
        <v>315</v>
      </c>
      <c r="K34" s="47"/>
      <c r="L34" s="50" t="s">
        <v>42</v>
      </c>
      <c r="M34" s="62">
        <v>1050000</v>
      </c>
      <c r="N34" s="62">
        <v>850000</v>
      </c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</row>
    <row r="35" spans="1:30">
      <c r="A35" s="74">
        <v>10</v>
      </c>
      <c r="B35" s="47"/>
      <c r="C35" s="46">
        <v>43530</v>
      </c>
      <c r="D35" s="47"/>
      <c r="E35" s="47" t="s">
        <v>31</v>
      </c>
      <c r="F35" s="50" t="s">
        <v>61</v>
      </c>
      <c r="G35" s="47" t="s">
        <v>94</v>
      </c>
      <c r="H35" s="47" t="s">
        <v>32</v>
      </c>
      <c r="I35" s="58" t="s">
        <v>58</v>
      </c>
      <c r="J35" s="74">
        <v>384</v>
      </c>
      <c r="K35" s="47"/>
      <c r="L35" s="50" t="s">
        <v>42</v>
      </c>
      <c r="M35" s="62">
        <v>1208000</v>
      </c>
      <c r="N35" s="62">
        <v>900000</v>
      </c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</row>
    <row r="36" spans="1:30">
      <c r="A36" s="74"/>
      <c r="B36" s="51" t="s">
        <v>30</v>
      </c>
      <c r="C36" s="46"/>
      <c r="D36" s="47"/>
      <c r="E36" s="47"/>
      <c r="F36" s="50"/>
      <c r="G36" s="47"/>
      <c r="H36" s="47"/>
      <c r="I36" s="58"/>
      <c r="J36" s="74"/>
      <c r="K36" s="47"/>
      <c r="L36" s="50"/>
      <c r="M36" s="63">
        <f>SUM(M26:M35)</f>
        <v>9859000</v>
      </c>
      <c r="N36" s="63">
        <f>SUM(N26:N35)</f>
        <v>7650000</v>
      </c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</row>
    <row r="37" spans="1:30">
      <c r="A37" s="75"/>
      <c r="B37" s="76"/>
      <c r="C37" s="76"/>
      <c r="D37" s="76"/>
      <c r="E37" s="76"/>
      <c r="F37" s="76"/>
      <c r="G37" s="76"/>
      <c r="H37" s="76"/>
      <c r="I37" s="76"/>
      <c r="J37" s="75"/>
      <c r="K37" s="76"/>
      <c r="L37" s="76"/>
      <c r="M37" s="82"/>
      <c r="N37" s="82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</row>
    <row r="38" spans="1:30">
      <c r="A38" s="74">
        <v>1</v>
      </c>
      <c r="B38" s="58"/>
      <c r="C38" s="46">
        <v>43528</v>
      </c>
      <c r="D38" s="58"/>
      <c r="E38" s="58" t="s">
        <v>29</v>
      </c>
      <c r="F38" s="58"/>
      <c r="G38" s="77" t="s">
        <v>95</v>
      </c>
      <c r="H38" s="58" t="s">
        <v>63</v>
      </c>
      <c r="I38" s="58" t="s">
        <v>35</v>
      </c>
      <c r="J38" s="74">
        <v>193</v>
      </c>
      <c r="K38" s="58"/>
      <c r="L38" s="50" t="s">
        <v>42</v>
      </c>
      <c r="M38" s="62"/>
      <c r="N38" s="62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</row>
    <row r="39" spans="1:30">
      <c r="A39" s="74">
        <v>2</v>
      </c>
      <c r="B39" s="58"/>
      <c r="C39" s="46">
        <v>43528</v>
      </c>
      <c r="D39" s="58"/>
      <c r="E39" s="58" t="s">
        <v>29</v>
      </c>
      <c r="F39" s="58"/>
      <c r="G39" s="77" t="s">
        <v>96</v>
      </c>
      <c r="H39" s="58" t="s">
        <v>65</v>
      </c>
      <c r="I39" s="58" t="s">
        <v>35</v>
      </c>
      <c r="J39" s="74">
        <v>210</v>
      </c>
      <c r="K39" s="58"/>
      <c r="L39" s="50" t="s">
        <v>42</v>
      </c>
      <c r="M39" s="62">
        <v>969000</v>
      </c>
      <c r="N39" s="62">
        <v>465000</v>
      </c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</row>
    <row r="40" spans="1:30">
      <c r="A40" s="74">
        <v>3</v>
      </c>
      <c r="B40" s="58"/>
      <c r="C40" s="46">
        <v>43528</v>
      </c>
      <c r="D40" s="58"/>
      <c r="E40" s="58" t="s">
        <v>29</v>
      </c>
      <c r="F40" s="58"/>
      <c r="G40" s="77" t="s">
        <v>97</v>
      </c>
      <c r="H40" s="58" t="s">
        <v>65</v>
      </c>
      <c r="I40" s="58" t="s">
        <v>35</v>
      </c>
      <c r="J40" s="74">
        <v>210</v>
      </c>
      <c r="K40" s="58"/>
      <c r="L40" s="50" t="s">
        <v>42</v>
      </c>
      <c r="M40" s="62">
        <v>969000</v>
      </c>
      <c r="N40" s="62">
        <v>465000</v>
      </c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</row>
    <row r="41" spans="1:30">
      <c r="A41" s="74">
        <v>4</v>
      </c>
      <c r="B41" s="58"/>
      <c r="C41" s="46">
        <v>43528</v>
      </c>
      <c r="D41" s="58"/>
      <c r="E41" s="58" t="s">
        <v>29</v>
      </c>
      <c r="F41" s="58"/>
      <c r="G41" s="77" t="s">
        <v>98</v>
      </c>
      <c r="H41" s="58" t="s">
        <v>99</v>
      </c>
      <c r="I41" s="58" t="s">
        <v>58</v>
      </c>
      <c r="J41" s="74">
        <v>101</v>
      </c>
      <c r="K41" s="58"/>
      <c r="L41" s="50" t="s">
        <v>42</v>
      </c>
      <c r="M41" s="62"/>
      <c r="N41" s="62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</row>
    <row r="42" spans="1:30">
      <c r="A42" s="74">
        <v>5</v>
      </c>
      <c r="B42" s="58"/>
      <c r="C42" s="46">
        <v>43528</v>
      </c>
      <c r="D42" s="58"/>
      <c r="E42" s="58" t="s">
        <v>29</v>
      </c>
      <c r="F42" s="58"/>
      <c r="G42" s="77" t="s">
        <v>100</v>
      </c>
      <c r="H42" s="58" t="s">
        <v>99</v>
      </c>
      <c r="I42" s="58" t="s">
        <v>58</v>
      </c>
      <c r="J42" s="74">
        <v>101</v>
      </c>
      <c r="K42" s="58"/>
      <c r="L42" s="50" t="s">
        <v>42</v>
      </c>
      <c r="M42" s="62"/>
      <c r="N42" s="62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</row>
    <row r="43" spans="1:30">
      <c r="A43" s="74">
        <v>6</v>
      </c>
      <c r="B43" s="58"/>
      <c r="C43" s="46">
        <v>43528</v>
      </c>
      <c r="D43" s="58"/>
      <c r="E43" s="58" t="s">
        <v>29</v>
      </c>
      <c r="F43" s="58"/>
      <c r="G43" s="77" t="s">
        <v>101</v>
      </c>
      <c r="H43" s="58" t="s">
        <v>102</v>
      </c>
      <c r="I43" s="58" t="s">
        <v>58</v>
      </c>
      <c r="J43" s="74">
        <v>221</v>
      </c>
      <c r="K43" s="58"/>
      <c r="L43" s="50" t="s">
        <v>42</v>
      </c>
      <c r="M43" s="62"/>
      <c r="N43" s="62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</row>
    <row r="44" spans="1:30">
      <c r="A44" s="74">
        <v>7</v>
      </c>
      <c r="B44" s="58"/>
      <c r="C44" s="46">
        <v>43528</v>
      </c>
      <c r="D44" s="58"/>
      <c r="E44" s="58" t="s">
        <v>29</v>
      </c>
      <c r="F44" s="58"/>
      <c r="G44" s="77" t="s">
        <v>103</v>
      </c>
      <c r="H44" s="58" t="s">
        <v>99</v>
      </c>
      <c r="I44" s="58" t="s">
        <v>58</v>
      </c>
      <c r="J44" s="74">
        <v>101</v>
      </c>
      <c r="K44" s="58"/>
      <c r="L44" s="50" t="s">
        <v>42</v>
      </c>
      <c r="M44" s="62"/>
      <c r="N44" s="62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</row>
    <row r="45" spans="1:30">
      <c r="A45" s="74">
        <v>8</v>
      </c>
      <c r="B45" s="58"/>
      <c r="C45" s="46">
        <v>43528</v>
      </c>
      <c r="D45" s="58"/>
      <c r="E45" s="58" t="s">
        <v>29</v>
      </c>
      <c r="F45" s="58"/>
      <c r="G45" s="77" t="s">
        <v>104</v>
      </c>
      <c r="H45" s="58" t="s">
        <v>99</v>
      </c>
      <c r="I45" s="58" t="s">
        <v>58</v>
      </c>
      <c r="J45" s="74">
        <v>101</v>
      </c>
      <c r="K45" s="58"/>
      <c r="L45" s="50" t="s">
        <v>42</v>
      </c>
      <c r="M45" s="62"/>
      <c r="N45" s="62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</row>
    <row r="46" spans="1:30">
      <c r="A46" s="74">
        <v>9</v>
      </c>
      <c r="B46" s="58"/>
      <c r="C46" s="46">
        <v>43528</v>
      </c>
      <c r="D46" s="58"/>
      <c r="E46" s="58" t="s">
        <v>29</v>
      </c>
      <c r="F46" s="58"/>
      <c r="G46" s="77" t="s">
        <v>105</v>
      </c>
      <c r="H46" s="58" t="s">
        <v>50</v>
      </c>
      <c r="I46" s="58" t="s">
        <v>58</v>
      </c>
      <c r="J46" s="74">
        <v>120</v>
      </c>
      <c r="K46" s="58"/>
      <c r="L46" s="50" t="s">
        <v>42</v>
      </c>
      <c r="M46" s="62"/>
      <c r="N46" s="62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</row>
    <row r="47" spans="1:30">
      <c r="A47" s="74">
        <v>10</v>
      </c>
      <c r="B47" s="58"/>
      <c r="C47" s="46">
        <v>43528</v>
      </c>
      <c r="D47" s="58"/>
      <c r="E47" s="58" t="s">
        <v>29</v>
      </c>
      <c r="F47" s="58"/>
      <c r="G47" s="77" t="s">
        <v>106</v>
      </c>
      <c r="H47" s="58" t="s">
        <v>33</v>
      </c>
      <c r="I47" s="58" t="s">
        <v>58</v>
      </c>
      <c r="J47" s="74">
        <v>88</v>
      </c>
      <c r="K47" s="58"/>
      <c r="L47" s="50" t="s">
        <v>42</v>
      </c>
      <c r="M47" s="62">
        <v>450000</v>
      </c>
      <c r="N47" s="62">
        <v>300000</v>
      </c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</row>
    <row r="48" spans="1:30">
      <c r="A48" s="74">
        <v>11</v>
      </c>
      <c r="B48" s="58"/>
      <c r="C48" s="46">
        <v>43528</v>
      </c>
      <c r="D48" s="58"/>
      <c r="E48" s="58" t="s">
        <v>29</v>
      </c>
      <c r="F48" s="58"/>
      <c r="G48" s="77" t="s">
        <v>107</v>
      </c>
      <c r="H48" s="58" t="s">
        <v>33</v>
      </c>
      <c r="I48" s="58" t="s">
        <v>58</v>
      </c>
      <c r="J48" s="74">
        <v>88</v>
      </c>
      <c r="K48" s="58"/>
      <c r="L48" s="50" t="s">
        <v>42</v>
      </c>
      <c r="M48" s="62">
        <v>450000</v>
      </c>
      <c r="N48" s="62">
        <v>300000</v>
      </c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</row>
    <row r="49" spans="1:30">
      <c r="A49" s="47"/>
      <c r="B49" s="51" t="s">
        <v>30</v>
      </c>
      <c r="C49" s="46"/>
      <c r="D49" s="58"/>
      <c r="E49" s="58"/>
      <c r="F49" s="58"/>
      <c r="G49" s="77"/>
      <c r="H49" s="58"/>
      <c r="I49" s="58"/>
      <c r="J49" s="74"/>
      <c r="K49" s="58"/>
      <c r="L49" s="58"/>
      <c r="M49" s="63">
        <f>SUM(M38:M48)</f>
        <v>2838000</v>
      </c>
      <c r="N49" s="63">
        <f>SUM(N38:N48)</f>
        <v>1530000</v>
      </c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</row>
    <row r="50" spans="1:30">
      <c r="A50" s="74">
        <v>1</v>
      </c>
      <c r="B50" s="58"/>
      <c r="C50" s="46">
        <v>43529</v>
      </c>
      <c r="D50" s="58"/>
      <c r="E50" s="58" t="s">
        <v>29</v>
      </c>
      <c r="F50" s="58"/>
      <c r="G50" s="77" t="s">
        <v>108</v>
      </c>
      <c r="H50" s="58" t="s">
        <v>99</v>
      </c>
      <c r="I50" s="58" t="s">
        <v>58</v>
      </c>
      <c r="J50" s="74">
        <v>101</v>
      </c>
      <c r="K50" s="58"/>
      <c r="L50" s="50" t="s">
        <v>42</v>
      </c>
      <c r="M50" s="83"/>
      <c r="N50" s="83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</row>
    <row r="51" spans="1:30">
      <c r="A51" s="74">
        <v>2</v>
      </c>
      <c r="B51" s="58"/>
      <c r="C51" s="46">
        <v>43529</v>
      </c>
      <c r="D51" s="58"/>
      <c r="E51" s="58" t="s">
        <v>29</v>
      </c>
      <c r="F51" s="58"/>
      <c r="G51" s="77" t="s">
        <v>109</v>
      </c>
      <c r="H51" s="58" t="s">
        <v>33</v>
      </c>
      <c r="I51" s="58" t="s">
        <v>58</v>
      </c>
      <c r="J51" s="74">
        <v>88</v>
      </c>
      <c r="K51" s="58"/>
      <c r="L51" s="50" t="s">
        <v>42</v>
      </c>
      <c r="M51" s="62">
        <v>450000</v>
      </c>
      <c r="N51" s="62">
        <v>300000</v>
      </c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</row>
    <row r="52" spans="1:30">
      <c r="A52" s="74">
        <v>3</v>
      </c>
      <c r="B52" s="58"/>
      <c r="C52" s="46">
        <v>43529</v>
      </c>
      <c r="D52" s="58"/>
      <c r="E52" s="58" t="s">
        <v>29</v>
      </c>
      <c r="F52" s="58"/>
      <c r="G52" s="77" t="s">
        <v>110</v>
      </c>
      <c r="H52" s="58" t="s">
        <v>51</v>
      </c>
      <c r="I52" s="58" t="s">
        <v>58</v>
      </c>
      <c r="J52" s="74">
        <v>153</v>
      </c>
      <c r="K52" s="58"/>
      <c r="L52" s="50" t="s">
        <v>42</v>
      </c>
      <c r="M52" s="83"/>
      <c r="N52" s="83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</row>
    <row r="53" spans="1:30">
      <c r="A53" s="74">
        <v>4</v>
      </c>
      <c r="B53" s="58"/>
      <c r="C53" s="46">
        <v>43529</v>
      </c>
      <c r="D53" s="58"/>
      <c r="E53" s="58" t="s">
        <v>29</v>
      </c>
      <c r="F53" s="58"/>
      <c r="G53" s="77" t="s">
        <v>111</v>
      </c>
      <c r="H53" s="58" t="s">
        <v>51</v>
      </c>
      <c r="I53" s="58" t="s">
        <v>58</v>
      </c>
      <c r="J53" s="74">
        <v>153</v>
      </c>
      <c r="K53" s="58"/>
      <c r="L53" s="50" t="s">
        <v>42</v>
      </c>
      <c r="M53" s="83"/>
      <c r="N53" s="83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</row>
    <row r="54" spans="1:30">
      <c r="A54" s="74">
        <v>5</v>
      </c>
      <c r="B54" s="58"/>
      <c r="C54" s="46">
        <v>43529</v>
      </c>
      <c r="D54" s="58"/>
      <c r="E54" s="58" t="s">
        <v>29</v>
      </c>
      <c r="F54" s="58"/>
      <c r="G54" s="77" t="s">
        <v>112</v>
      </c>
      <c r="H54" s="58" t="s">
        <v>45</v>
      </c>
      <c r="I54" s="58" t="s">
        <v>58</v>
      </c>
      <c r="J54" s="74">
        <v>171</v>
      </c>
      <c r="K54" s="58"/>
      <c r="L54" s="50" t="s">
        <v>42</v>
      </c>
      <c r="M54" s="83"/>
      <c r="N54" s="83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</row>
    <row r="55" spans="1:30">
      <c r="A55" s="74">
        <v>6</v>
      </c>
      <c r="B55" s="58"/>
      <c r="C55" s="46">
        <v>43529</v>
      </c>
      <c r="D55" s="58"/>
      <c r="E55" s="58" t="s">
        <v>29</v>
      </c>
      <c r="F55" s="58"/>
      <c r="G55" s="77" t="s">
        <v>113</v>
      </c>
      <c r="H55" s="58" t="s">
        <v>53</v>
      </c>
      <c r="I55" s="58" t="s">
        <v>58</v>
      </c>
      <c r="J55" s="74">
        <v>156</v>
      </c>
      <c r="K55" s="58"/>
      <c r="L55" s="50" t="s">
        <v>42</v>
      </c>
      <c r="M55" s="83"/>
      <c r="N55" s="83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</row>
    <row r="56" spans="1:30">
      <c r="A56" s="74">
        <v>7</v>
      </c>
      <c r="B56" s="58"/>
      <c r="C56" s="46">
        <v>43529</v>
      </c>
      <c r="D56" s="58"/>
      <c r="E56" s="58" t="s">
        <v>29</v>
      </c>
      <c r="F56" s="58"/>
      <c r="G56" s="77" t="s">
        <v>114</v>
      </c>
      <c r="H56" s="58" t="s">
        <v>82</v>
      </c>
      <c r="I56" s="58" t="s">
        <v>58</v>
      </c>
      <c r="J56" s="74">
        <v>207</v>
      </c>
      <c r="K56" s="58"/>
      <c r="L56" s="50" t="s">
        <v>42</v>
      </c>
      <c r="M56" s="83"/>
      <c r="N56" s="83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</row>
    <row r="57" spans="1:30">
      <c r="A57" s="74">
        <v>8</v>
      </c>
      <c r="B57" s="58"/>
      <c r="C57" s="46">
        <v>43529</v>
      </c>
      <c r="D57" s="58"/>
      <c r="E57" s="58" t="s">
        <v>29</v>
      </c>
      <c r="F57" s="58"/>
      <c r="G57" s="77" t="s">
        <v>115</v>
      </c>
      <c r="H57" s="58" t="s">
        <v>84</v>
      </c>
      <c r="I57" s="58" t="s">
        <v>58</v>
      </c>
      <c r="J57" s="74">
        <v>152</v>
      </c>
      <c r="K57" s="58"/>
      <c r="L57" s="50" t="s">
        <v>42</v>
      </c>
      <c r="M57" s="83"/>
      <c r="N57" s="83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</row>
    <row r="58" spans="1:30">
      <c r="A58" s="74">
        <v>9</v>
      </c>
      <c r="B58" s="58"/>
      <c r="C58" s="46">
        <v>43529</v>
      </c>
      <c r="D58" s="58"/>
      <c r="E58" s="58" t="s">
        <v>29</v>
      </c>
      <c r="F58" s="58"/>
      <c r="G58" s="78" t="s">
        <v>116</v>
      </c>
      <c r="H58" s="58" t="s">
        <v>44</v>
      </c>
      <c r="I58" s="58" t="s">
        <v>58</v>
      </c>
      <c r="J58" s="74">
        <v>174</v>
      </c>
      <c r="K58" s="58"/>
      <c r="L58" s="50" t="s">
        <v>42</v>
      </c>
      <c r="M58" s="83"/>
      <c r="N58" s="83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</row>
    <row r="59" spans="1:30">
      <c r="A59" s="74">
        <v>10</v>
      </c>
      <c r="B59" s="58"/>
      <c r="C59" s="46">
        <v>43529</v>
      </c>
      <c r="D59" s="58"/>
      <c r="E59" s="58" t="s">
        <v>29</v>
      </c>
      <c r="F59" s="58"/>
      <c r="G59" s="77" t="s">
        <v>117</v>
      </c>
      <c r="H59" s="58" t="s">
        <v>85</v>
      </c>
      <c r="I59" s="58" t="s">
        <v>58</v>
      </c>
      <c r="J59" s="74">
        <v>215</v>
      </c>
      <c r="K59" s="58"/>
      <c r="L59" s="50" t="s">
        <v>42</v>
      </c>
      <c r="M59" s="83"/>
      <c r="N59" s="83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</row>
    <row r="60" spans="1:30">
      <c r="A60" s="74">
        <v>11</v>
      </c>
      <c r="B60" s="58"/>
      <c r="C60" s="46">
        <v>43529</v>
      </c>
      <c r="D60" s="58"/>
      <c r="E60" s="58" t="s">
        <v>29</v>
      </c>
      <c r="F60" s="58"/>
      <c r="G60" s="77" t="s">
        <v>118</v>
      </c>
      <c r="H60" s="58" t="s">
        <v>48</v>
      </c>
      <c r="I60" s="58" t="s">
        <v>58</v>
      </c>
      <c r="J60" s="74">
        <v>194</v>
      </c>
      <c r="K60" s="58"/>
      <c r="L60" s="50" t="s">
        <v>42</v>
      </c>
      <c r="M60" s="83"/>
      <c r="N60" s="83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</row>
    <row r="61" spans="1:30">
      <c r="A61" s="47"/>
      <c r="B61" s="51" t="s">
        <v>30</v>
      </c>
      <c r="C61" s="46"/>
      <c r="D61" s="58"/>
      <c r="E61" s="58"/>
      <c r="F61" s="58"/>
      <c r="G61" s="77"/>
      <c r="H61" s="58"/>
      <c r="I61" s="58"/>
      <c r="J61" s="74"/>
      <c r="K61" s="58"/>
      <c r="L61" s="58"/>
      <c r="M61" s="83"/>
      <c r="N61" s="83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</row>
    <row r="62" spans="1:30">
      <c r="A62" s="74">
        <v>1</v>
      </c>
      <c r="B62" s="58"/>
      <c r="C62" s="46">
        <v>43530</v>
      </c>
      <c r="D62" s="58"/>
      <c r="E62" s="58" t="s">
        <v>29</v>
      </c>
      <c r="F62" s="58"/>
      <c r="G62" s="77" t="s">
        <v>119</v>
      </c>
      <c r="H62" s="58" t="s">
        <v>44</v>
      </c>
      <c r="I62" s="58" t="s">
        <v>58</v>
      </c>
      <c r="J62" s="74">
        <v>174</v>
      </c>
      <c r="K62" s="58"/>
      <c r="L62" s="50" t="s">
        <v>42</v>
      </c>
      <c r="M62" s="83"/>
      <c r="N62" s="83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</row>
    <row r="63" spans="1:30">
      <c r="A63" s="74">
        <v>2</v>
      </c>
      <c r="B63" s="58"/>
      <c r="C63" s="46">
        <v>43530</v>
      </c>
      <c r="D63" s="58"/>
      <c r="E63" s="58" t="s">
        <v>29</v>
      </c>
      <c r="F63" s="58"/>
      <c r="G63" s="77" t="s">
        <v>120</v>
      </c>
      <c r="H63" s="58" t="s">
        <v>44</v>
      </c>
      <c r="I63" s="58" t="s">
        <v>58</v>
      </c>
      <c r="J63" s="74">
        <v>174</v>
      </c>
      <c r="K63" s="58"/>
      <c r="L63" s="50" t="s">
        <v>42</v>
      </c>
      <c r="M63" s="83"/>
      <c r="N63" s="83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</row>
    <row r="64" spans="1:30">
      <c r="A64" s="74">
        <v>3</v>
      </c>
      <c r="B64" s="58"/>
      <c r="C64" s="46">
        <v>43530</v>
      </c>
      <c r="D64" s="58"/>
      <c r="E64" s="58" t="s">
        <v>29</v>
      </c>
      <c r="F64" s="58"/>
      <c r="G64" s="77" t="s">
        <v>121</v>
      </c>
      <c r="H64" s="58" t="s">
        <v>44</v>
      </c>
      <c r="I64" s="58" t="s">
        <v>58</v>
      </c>
      <c r="J64" s="74">
        <v>174</v>
      </c>
      <c r="K64" s="58"/>
      <c r="L64" s="50" t="s">
        <v>42</v>
      </c>
      <c r="M64" s="83"/>
      <c r="N64" s="83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</row>
    <row r="65" spans="1:30">
      <c r="A65" s="74">
        <v>4</v>
      </c>
      <c r="B65" s="58"/>
      <c r="C65" s="46">
        <v>43530</v>
      </c>
      <c r="D65" s="58"/>
      <c r="E65" s="58" t="s">
        <v>29</v>
      </c>
      <c r="F65" s="58"/>
      <c r="G65" s="77" t="s">
        <v>122</v>
      </c>
      <c r="H65" s="58" t="s">
        <v>47</v>
      </c>
      <c r="I65" s="58" t="s">
        <v>58</v>
      </c>
      <c r="J65" s="74">
        <v>183</v>
      </c>
      <c r="K65" s="58"/>
      <c r="L65" s="50" t="s">
        <v>42</v>
      </c>
      <c r="M65" s="83"/>
      <c r="N65" s="83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</row>
    <row r="66" spans="1:30">
      <c r="A66" s="74">
        <v>5</v>
      </c>
      <c r="B66" s="58"/>
      <c r="C66" s="46">
        <v>43530</v>
      </c>
      <c r="D66" s="58"/>
      <c r="E66" s="58" t="s">
        <v>29</v>
      </c>
      <c r="F66" s="58"/>
      <c r="G66" s="84" t="s">
        <v>123</v>
      </c>
      <c r="H66" s="58" t="s">
        <v>82</v>
      </c>
      <c r="I66" s="58" t="s">
        <v>58</v>
      </c>
      <c r="J66" s="74">
        <v>207</v>
      </c>
      <c r="K66" s="58"/>
      <c r="L66" s="50" t="s">
        <v>42</v>
      </c>
      <c r="M66" s="83"/>
      <c r="N66" s="83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</row>
    <row r="67" spans="1:30">
      <c r="A67" s="74">
        <v>6</v>
      </c>
      <c r="B67" s="58"/>
      <c r="C67" s="46">
        <v>43530</v>
      </c>
      <c r="D67" s="58"/>
      <c r="E67" s="58" t="s">
        <v>29</v>
      </c>
      <c r="F67" s="58"/>
      <c r="G67" s="84" t="s">
        <v>124</v>
      </c>
      <c r="H67" s="58" t="s">
        <v>49</v>
      </c>
      <c r="I67" s="58" t="s">
        <v>58</v>
      </c>
      <c r="J67" s="74">
        <v>159</v>
      </c>
      <c r="K67" s="58"/>
      <c r="L67" s="50" t="s">
        <v>42</v>
      </c>
      <c r="M67" s="83"/>
      <c r="N67" s="83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</row>
    <row r="68" spans="1:30">
      <c r="A68" s="74">
        <v>7</v>
      </c>
      <c r="B68" s="58"/>
      <c r="C68" s="46">
        <v>43530</v>
      </c>
      <c r="D68" s="58"/>
      <c r="E68" s="58" t="s">
        <v>29</v>
      </c>
      <c r="F68" s="58"/>
      <c r="G68" s="84" t="s">
        <v>125</v>
      </c>
      <c r="H68" s="58" t="s">
        <v>49</v>
      </c>
      <c r="I68" s="58" t="s">
        <v>58</v>
      </c>
      <c r="J68" s="74">
        <v>159</v>
      </c>
      <c r="K68" s="58"/>
      <c r="L68" s="50" t="s">
        <v>42</v>
      </c>
      <c r="M68" s="83"/>
      <c r="N68" s="83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</row>
    <row r="69" spans="1:30">
      <c r="A69" s="74">
        <v>8</v>
      </c>
      <c r="B69" s="58"/>
      <c r="C69" s="46">
        <v>43530</v>
      </c>
      <c r="D69" s="58"/>
      <c r="E69" s="58" t="s">
        <v>29</v>
      </c>
      <c r="F69" s="58"/>
      <c r="G69" s="84" t="s">
        <v>126</v>
      </c>
      <c r="H69" s="58" t="s">
        <v>56</v>
      </c>
      <c r="I69" s="58" t="s">
        <v>58</v>
      </c>
      <c r="J69" s="74">
        <v>8</v>
      </c>
      <c r="K69" s="58"/>
      <c r="L69" s="50" t="s">
        <v>42</v>
      </c>
      <c r="M69" s="83"/>
      <c r="N69" s="83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</row>
    <row r="70" spans="1:30">
      <c r="A70" s="74">
        <v>9</v>
      </c>
      <c r="B70" s="58"/>
      <c r="C70" s="46">
        <v>43530</v>
      </c>
      <c r="D70" s="58"/>
      <c r="E70" s="58" t="s">
        <v>29</v>
      </c>
      <c r="F70" s="58"/>
      <c r="G70" s="84" t="s">
        <v>127</v>
      </c>
      <c r="H70" s="58" t="s">
        <v>46</v>
      </c>
      <c r="I70" s="58" t="s">
        <v>58</v>
      </c>
      <c r="J70" s="74">
        <v>83</v>
      </c>
      <c r="K70" s="58"/>
      <c r="L70" s="50" t="s">
        <v>42</v>
      </c>
      <c r="M70" s="83"/>
      <c r="N70" s="83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</row>
    <row r="71" spans="1:30">
      <c r="A71" s="74">
        <v>10</v>
      </c>
      <c r="B71" s="58"/>
      <c r="C71" s="46">
        <v>43530</v>
      </c>
      <c r="D71" s="58"/>
      <c r="E71" s="58" t="s">
        <v>29</v>
      </c>
      <c r="F71" s="58"/>
      <c r="G71" s="84" t="s">
        <v>128</v>
      </c>
      <c r="H71" s="58" t="s">
        <v>58</v>
      </c>
      <c r="I71" s="58" t="s">
        <v>58</v>
      </c>
      <c r="J71" s="74">
        <v>32</v>
      </c>
      <c r="K71" s="58"/>
      <c r="L71" s="50" t="s">
        <v>42</v>
      </c>
      <c r="M71" s="83"/>
      <c r="N71" s="83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</row>
    <row r="72" spans="1:30">
      <c r="A72" s="58"/>
      <c r="B72" s="51" t="s">
        <v>30</v>
      </c>
      <c r="C72" s="58"/>
      <c r="D72" s="58"/>
      <c r="E72" s="58"/>
      <c r="F72" s="58"/>
      <c r="G72" s="58"/>
      <c r="H72" s="58"/>
      <c r="I72" s="58"/>
      <c r="J72" s="74"/>
      <c r="K72" s="58"/>
      <c r="L72" s="58"/>
      <c r="M72" s="83"/>
      <c r="N72" s="83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</row>
  </sheetData>
  <pageMargins left="0.69930555555555596" right="0.69930555555555596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"/>
  <dimension ref="A1:AD96"/>
  <sheetViews>
    <sheetView workbookViewId="0">
      <selection sqref="A1:XFD1"/>
    </sheetView>
  </sheetViews>
  <sheetFormatPr defaultColWidth="9.140625" defaultRowHeight="15"/>
  <cols>
    <col min="1" max="1" width="4.7109375" customWidth="1"/>
    <col min="2" max="2" width="8.5703125" customWidth="1"/>
    <col min="6" max="6" width="20.7109375" customWidth="1"/>
    <col min="7" max="7" width="10.140625" customWidth="1"/>
    <col min="8" max="8" width="10.7109375" customWidth="1"/>
    <col min="9" max="9" width="11" customWidth="1"/>
    <col min="10" max="10" width="6.7109375" customWidth="1"/>
    <col min="12" max="12" width="23.85546875" customWidth="1"/>
    <col min="13" max="13" width="11.5703125" customWidth="1"/>
    <col min="14" max="21" width="9" hidden="1" customWidth="1"/>
    <col min="22" max="22" width="5.5703125" hidden="1" customWidth="1"/>
    <col min="23" max="23" width="11.28515625" customWidth="1"/>
  </cols>
  <sheetData>
    <row r="1" spans="1:30" ht="38.25">
      <c r="A1" s="40" t="s">
        <v>2</v>
      </c>
      <c r="B1" s="41" t="s">
        <v>3</v>
      </c>
      <c r="C1" s="41" t="s">
        <v>4</v>
      </c>
      <c r="D1" s="42" t="s">
        <v>5</v>
      </c>
      <c r="E1" s="40" t="s">
        <v>6</v>
      </c>
      <c r="F1" s="43" t="s">
        <v>7</v>
      </c>
      <c r="G1" s="40" t="s">
        <v>8</v>
      </c>
      <c r="H1" s="40" t="s">
        <v>11</v>
      </c>
      <c r="I1" s="40" t="s">
        <v>12</v>
      </c>
      <c r="J1" s="60" t="s">
        <v>13</v>
      </c>
      <c r="K1" s="60" t="s">
        <v>14</v>
      </c>
      <c r="L1" s="42" t="s">
        <v>15</v>
      </c>
      <c r="M1" s="61" t="s">
        <v>16</v>
      </c>
      <c r="N1" s="61" t="s">
        <v>17</v>
      </c>
      <c r="O1" s="61" t="s">
        <v>18</v>
      </c>
      <c r="P1" s="61" t="s">
        <v>19</v>
      </c>
      <c r="Q1" s="61" t="s">
        <v>20</v>
      </c>
      <c r="R1" s="61" t="s">
        <v>21</v>
      </c>
      <c r="S1" s="61" t="s">
        <v>22</v>
      </c>
      <c r="T1" s="61" t="s">
        <v>23</v>
      </c>
      <c r="U1" s="61" t="s">
        <v>24</v>
      </c>
      <c r="V1" s="61" t="s">
        <v>25</v>
      </c>
      <c r="W1" s="68" t="s">
        <v>26</v>
      </c>
      <c r="X1" s="42" t="s">
        <v>27</v>
      </c>
      <c r="Y1" s="42" t="s">
        <v>60</v>
      </c>
      <c r="Z1" s="70" t="s">
        <v>37</v>
      </c>
      <c r="AA1" s="42" t="s">
        <v>38</v>
      </c>
      <c r="AB1" s="42" t="s">
        <v>39</v>
      </c>
      <c r="AC1" s="42" t="s">
        <v>40</v>
      </c>
      <c r="AD1" s="42" t="s">
        <v>41</v>
      </c>
    </row>
    <row r="2" spans="1:30">
      <c r="A2" s="44">
        <v>1</v>
      </c>
      <c r="B2" s="45"/>
      <c r="C2" s="46">
        <v>43529</v>
      </c>
      <c r="D2" s="45"/>
      <c r="E2" s="47" t="s">
        <v>31</v>
      </c>
      <c r="F2" s="48" t="s">
        <v>129</v>
      </c>
      <c r="G2" s="49" t="s">
        <v>130</v>
      </c>
      <c r="H2" s="45" t="s">
        <v>32</v>
      </c>
      <c r="I2" s="59" t="s">
        <v>35</v>
      </c>
      <c r="J2" s="45">
        <v>800</v>
      </c>
      <c r="K2" s="45"/>
      <c r="L2" s="50" t="s">
        <v>42</v>
      </c>
      <c r="M2" s="62">
        <v>1971000</v>
      </c>
      <c r="N2" s="45"/>
      <c r="O2" s="45"/>
      <c r="P2" s="45"/>
      <c r="Q2" s="45"/>
      <c r="R2" s="45"/>
      <c r="S2" s="45"/>
      <c r="T2" s="45"/>
      <c r="U2" s="45"/>
      <c r="V2" s="45"/>
      <c r="W2" s="62">
        <v>1300000</v>
      </c>
      <c r="X2" s="45"/>
      <c r="Y2" s="45"/>
      <c r="Z2" s="45"/>
      <c r="AA2" s="45"/>
      <c r="AB2" s="45"/>
      <c r="AC2" s="45"/>
      <c r="AD2" s="45"/>
    </row>
    <row r="3" spans="1:30">
      <c r="A3" s="44">
        <v>2</v>
      </c>
      <c r="B3" s="45"/>
      <c r="C3" s="46">
        <v>43529</v>
      </c>
      <c r="D3" s="45"/>
      <c r="E3" s="47" t="s">
        <v>31</v>
      </c>
      <c r="F3" s="48" t="s">
        <v>129</v>
      </c>
      <c r="G3" s="49" t="s">
        <v>131</v>
      </c>
      <c r="H3" s="45" t="s">
        <v>32</v>
      </c>
      <c r="I3" s="59" t="s">
        <v>35</v>
      </c>
      <c r="J3" s="45">
        <v>800</v>
      </c>
      <c r="K3" s="45"/>
      <c r="L3" s="50" t="s">
        <v>42</v>
      </c>
      <c r="M3" s="62">
        <v>1971000</v>
      </c>
      <c r="N3" s="45"/>
      <c r="O3" s="45"/>
      <c r="P3" s="45"/>
      <c r="Q3" s="45"/>
      <c r="R3" s="45"/>
      <c r="S3" s="45"/>
      <c r="T3" s="45"/>
      <c r="U3" s="45"/>
      <c r="V3" s="45"/>
      <c r="W3" s="62">
        <v>1300000</v>
      </c>
      <c r="X3" s="45"/>
      <c r="Y3" s="45"/>
      <c r="Z3" s="45"/>
      <c r="AA3" s="45"/>
      <c r="AB3" s="45"/>
      <c r="AC3" s="45"/>
      <c r="AD3" s="45"/>
    </row>
    <row r="4" spans="1:30">
      <c r="A4" s="44">
        <v>3</v>
      </c>
      <c r="B4" s="45"/>
      <c r="C4" s="46">
        <v>43529</v>
      </c>
      <c r="D4" s="45"/>
      <c r="E4" s="47" t="s">
        <v>31</v>
      </c>
      <c r="F4" s="48" t="s">
        <v>129</v>
      </c>
      <c r="G4" s="49" t="s">
        <v>132</v>
      </c>
      <c r="H4" s="45" t="s">
        <v>32</v>
      </c>
      <c r="I4" s="59" t="s">
        <v>133</v>
      </c>
      <c r="J4" s="45">
        <v>1150</v>
      </c>
      <c r="K4" s="45"/>
      <c r="L4" s="50" t="s">
        <v>42</v>
      </c>
      <c r="M4" s="62">
        <v>1952000</v>
      </c>
      <c r="N4" s="45"/>
      <c r="O4" s="45"/>
      <c r="P4" s="45"/>
      <c r="Q4" s="45"/>
      <c r="R4" s="45"/>
      <c r="S4" s="45"/>
      <c r="T4" s="45"/>
      <c r="U4" s="45"/>
      <c r="V4" s="45"/>
      <c r="W4" s="62">
        <v>1150000</v>
      </c>
      <c r="X4" s="45"/>
      <c r="Y4" s="45"/>
      <c r="Z4" s="45"/>
      <c r="AA4" s="45"/>
      <c r="AB4" s="45"/>
      <c r="AC4" s="45"/>
      <c r="AD4" s="45"/>
    </row>
    <row r="5" spans="1:30">
      <c r="A5" s="44">
        <v>4</v>
      </c>
      <c r="B5" s="45"/>
      <c r="C5" s="46">
        <v>43529</v>
      </c>
      <c r="D5" s="45"/>
      <c r="E5" s="47" t="s">
        <v>31</v>
      </c>
      <c r="F5" s="48" t="s">
        <v>129</v>
      </c>
      <c r="G5" s="49" t="s">
        <v>134</v>
      </c>
      <c r="H5" s="45" t="s">
        <v>32</v>
      </c>
      <c r="I5" s="59" t="s">
        <v>135</v>
      </c>
      <c r="J5" s="45">
        <v>891</v>
      </c>
      <c r="K5" s="45"/>
      <c r="L5" s="50" t="s">
        <v>42</v>
      </c>
      <c r="M5" s="62">
        <v>2154000</v>
      </c>
      <c r="N5" s="45"/>
      <c r="O5" s="45"/>
      <c r="P5" s="45"/>
      <c r="Q5" s="45"/>
      <c r="R5" s="45"/>
      <c r="S5" s="45"/>
      <c r="T5" s="45"/>
      <c r="U5" s="45"/>
      <c r="V5" s="45"/>
      <c r="W5" s="69">
        <v>1599999.99999922</v>
      </c>
      <c r="X5" s="45"/>
      <c r="Y5" s="45"/>
      <c r="Z5" s="45"/>
      <c r="AA5" s="45"/>
      <c r="AB5" s="45"/>
      <c r="AC5" s="45"/>
      <c r="AD5" s="45"/>
    </row>
    <row r="6" spans="1:30">
      <c r="A6" s="44">
        <v>5</v>
      </c>
      <c r="B6" s="45"/>
      <c r="C6" s="46">
        <v>43529</v>
      </c>
      <c r="D6" s="45"/>
      <c r="E6" s="47" t="s">
        <v>31</v>
      </c>
      <c r="F6" s="48" t="s">
        <v>129</v>
      </c>
      <c r="G6" s="50" t="s">
        <v>136</v>
      </c>
      <c r="H6" s="45" t="s">
        <v>32</v>
      </c>
      <c r="I6" s="59" t="s">
        <v>137</v>
      </c>
      <c r="J6" s="45">
        <v>960</v>
      </c>
      <c r="K6" s="45"/>
      <c r="L6" s="50" t="s">
        <v>42</v>
      </c>
      <c r="M6" s="62">
        <v>2108000</v>
      </c>
      <c r="N6" s="45"/>
      <c r="O6" s="45"/>
      <c r="P6" s="45"/>
      <c r="Q6" s="45"/>
      <c r="R6" s="45"/>
      <c r="S6" s="45"/>
      <c r="T6" s="45"/>
      <c r="U6" s="45"/>
      <c r="V6" s="45"/>
      <c r="W6" s="62">
        <v>1500000</v>
      </c>
      <c r="X6" s="45"/>
      <c r="Y6" s="45"/>
      <c r="Z6" s="45"/>
      <c r="AA6" s="45"/>
      <c r="AB6" s="45"/>
      <c r="AC6" s="45"/>
      <c r="AD6" s="45"/>
    </row>
    <row r="7" spans="1:30">
      <c r="A7" s="44">
        <v>6</v>
      </c>
      <c r="B7" s="45"/>
      <c r="C7" s="46">
        <v>43529</v>
      </c>
      <c r="D7" s="45"/>
      <c r="E7" s="47" t="s">
        <v>31</v>
      </c>
      <c r="F7" s="48" t="s">
        <v>129</v>
      </c>
      <c r="G7" s="50" t="s">
        <v>138</v>
      </c>
      <c r="H7" s="45" t="s">
        <v>32</v>
      </c>
      <c r="I7" s="59" t="s">
        <v>137</v>
      </c>
      <c r="J7" s="45">
        <v>960</v>
      </c>
      <c r="K7" s="45"/>
      <c r="L7" s="50" t="s">
        <v>42</v>
      </c>
      <c r="M7" s="62">
        <v>2108000</v>
      </c>
      <c r="N7" s="62">
        <v>1500000</v>
      </c>
      <c r="O7" s="45"/>
      <c r="P7" s="45"/>
      <c r="Q7" s="45"/>
      <c r="R7" s="45"/>
      <c r="S7" s="45"/>
      <c r="T7" s="45"/>
      <c r="U7" s="45"/>
      <c r="V7" s="45"/>
      <c r="W7" s="62">
        <v>1500000</v>
      </c>
      <c r="X7" s="45"/>
      <c r="Y7" s="45"/>
      <c r="Z7" s="45"/>
      <c r="AA7" s="45"/>
      <c r="AB7" s="45"/>
      <c r="AC7" s="45"/>
      <c r="AD7" s="45"/>
    </row>
    <row r="8" spans="1:30">
      <c r="A8" s="44">
        <v>7</v>
      </c>
      <c r="B8" s="45"/>
      <c r="C8" s="46">
        <v>43529</v>
      </c>
      <c r="D8" s="45"/>
      <c r="E8" s="47" t="s">
        <v>31</v>
      </c>
      <c r="F8" s="48" t="s">
        <v>129</v>
      </c>
      <c r="G8" s="50" t="s">
        <v>139</v>
      </c>
      <c r="H8" s="45" t="s">
        <v>32</v>
      </c>
      <c r="I8" s="59" t="s">
        <v>140</v>
      </c>
      <c r="J8" s="45">
        <v>1200</v>
      </c>
      <c r="K8" s="45"/>
      <c r="L8" s="50" t="s">
        <v>42</v>
      </c>
      <c r="M8" s="62">
        <v>2484000</v>
      </c>
      <c r="N8" s="45"/>
      <c r="O8" s="45"/>
      <c r="P8" s="45"/>
      <c r="Q8" s="45"/>
      <c r="R8" s="45"/>
      <c r="S8" s="45"/>
      <c r="T8" s="45"/>
      <c r="U8" s="45"/>
      <c r="V8" s="45"/>
      <c r="W8" s="62">
        <v>1600000</v>
      </c>
      <c r="X8" s="45"/>
      <c r="Y8" s="45"/>
      <c r="Z8" s="45"/>
      <c r="AA8" s="45"/>
      <c r="AB8" s="45"/>
      <c r="AC8" s="45"/>
      <c r="AD8" s="45"/>
    </row>
    <row r="9" spans="1:30">
      <c r="A9" s="44">
        <v>8</v>
      </c>
      <c r="B9" s="45"/>
      <c r="C9" s="46">
        <v>43529</v>
      </c>
      <c r="D9" s="45"/>
      <c r="E9" s="47" t="s">
        <v>31</v>
      </c>
      <c r="F9" s="48" t="s">
        <v>129</v>
      </c>
      <c r="G9" s="50" t="s">
        <v>141</v>
      </c>
      <c r="H9" s="45" t="s">
        <v>32</v>
      </c>
      <c r="I9" s="59" t="s">
        <v>35</v>
      </c>
      <c r="J9" s="45">
        <v>800</v>
      </c>
      <c r="K9" s="45"/>
      <c r="L9" s="50" t="s">
        <v>42</v>
      </c>
      <c r="M9" s="62">
        <v>1971000</v>
      </c>
      <c r="N9" s="45"/>
      <c r="O9" s="45"/>
      <c r="P9" s="45"/>
      <c r="Q9" s="45"/>
      <c r="R9" s="45"/>
      <c r="S9" s="45"/>
      <c r="T9" s="45"/>
      <c r="U9" s="45"/>
      <c r="V9" s="45"/>
      <c r="W9" s="62">
        <v>1300000</v>
      </c>
      <c r="X9" s="45"/>
      <c r="Y9" s="45"/>
      <c r="Z9" s="45"/>
      <c r="AA9" s="45"/>
      <c r="AB9" s="45"/>
      <c r="AC9" s="45"/>
      <c r="AD9" s="45"/>
    </row>
    <row r="10" spans="1:30">
      <c r="A10" s="44">
        <v>9</v>
      </c>
      <c r="B10" s="45"/>
      <c r="C10" s="46">
        <v>43529</v>
      </c>
      <c r="D10" s="45"/>
      <c r="E10" s="47" t="s">
        <v>31</v>
      </c>
      <c r="F10" s="48" t="s">
        <v>129</v>
      </c>
      <c r="G10" s="50" t="s">
        <v>142</v>
      </c>
      <c r="H10" s="45" t="s">
        <v>32</v>
      </c>
      <c r="I10" s="59" t="s">
        <v>35</v>
      </c>
      <c r="J10" s="45">
        <v>800</v>
      </c>
      <c r="K10" s="45"/>
      <c r="L10" s="50" t="s">
        <v>42</v>
      </c>
      <c r="M10" s="62">
        <v>1971000</v>
      </c>
      <c r="N10" s="45"/>
      <c r="O10" s="45"/>
      <c r="P10" s="45"/>
      <c r="Q10" s="45"/>
      <c r="R10" s="45"/>
      <c r="S10" s="45"/>
      <c r="T10" s="45"/>
      <c r="U10" s="45"/>
      <c r="V10" s="45"/>
      <c r="W10" s="62">
        <v>1300000</v>
      </c>
      <c r="X10" s="45"/>
      <c r="Y10" s="45"/>
      <c r="Z10" s="45"/>
      <c r="AA10" s="45"/>
      <c r="AB10" s="45"/>
      <c r="AC10" s="45"/>
      <c r="AD10" s="45"/>
    </row>
    <row r="11" spans="1:30">
      <c r="A11" s="44">
        <v>10</v>
      </c>
      <c r="B11" s="45"/>
      <c r="C11" s="46">
        <v>43529</v>
      </c>
      <c r="D11" s="45"/>
      <c r="E11" s="47" t="s">
        <v>31</v>
      </c>
      <c r="F11" s="48" t="s">
        <v>129</v>
      </c>
      <c r="G11" s="50" t="s">
        <v>143</v>
      </c>
      <c r="H11" s="45" t="s">
        <v>32</v>
      </c>
      <c r="I11" s="59" t="s">
        <v>54</v>
      </c>
      <c r="J11" s="45">
        <v>861</v>
      </c>
      <c r="K11" s="45"/>
      <c r="L11" s="50" t="s">
        <v>42</v>
      </c>
      <c r="M11" s="62">
        <v>2527000</v>
      </c>
      <c r="N11" s="45"/>
      <c r="O11" s="45"/>
      <c r="P11" s="45"/>
      <c r="Q11" s="45"/>
      <c r="R11" s="45"/>
      <c r="S11" s="45"/>
      <c r="T11" s="45"/>
      <c r="U11" s="45"/>
      <c r="V11" s="45"/>
      <c r="W11" s="62">
        <v>2000000</v>
      </c>
      <c r="X11" s="45"/>
      <c r="Y11" s="45"/>
      <c r="Z11" s="45"/>
      <c r="AA11" s="45"/>
      <c r="AB11" s="45"/>
      <c r="AC11" s="45"/>
      <c r="AD11" s="45"/>
    </row>
    <row r="12" spans="1:30">
      <c r="A12" s="44">
        <v>11</v>
      </c>
      <c r="B12" s="45"/>
      <c r="C12" s="46">
        <v>43529</v>
      </c>
      <c r="D12" s="45"/>
      <c r="E12" s="47" t="s">
        <v>31</v>
      </c>
      <c r="F12" s="48" t="s">
        <v>129</v>
      </c>
      <c r="G12" s="50" t="s">
        <v>144</v>
      </c>
      <c r="H12" s="45" t="s">
        <v>32</v>
      </c>
      <c r="I12" s="59" t="s">
        <v>145</v>
      </c>
      <c r="J12" s="45">
        <v>766</v>
      </c>
      <c r="K12" s="45"/>
      <c r="L12" s="50" t="s">
        <v>42</v>
      </c>
      <c r="M12" s="62">
        <v>1676000</v>
      </c>
      <c r="N12" s="45"/>
      <c r="O12" s="45"/>
      <c r="P12" s="45"/>
      <c r="Q12" s="45"/>
      <c r="R12" s="45"/>
      <c r="S12" s="45"/>
      <c r="T12" s="45"/>
      <c r="U12" s="45"/>
      <c r="V12" s="45"/>
      <c r="W12" s="62">
        <v>1300000</v>
      </c>
      <c r="X12" s="45"/>
      <c r="Y12" s="45"/>
      <c r="Z12" s="45"/>
      <c r="AA12" s="45"/>
      <c r="AB12" s="45"/>
      <c r="AC12" s="45"/>
      <c r="AD12" s="45"/>
    </row>
    <row r="13" spans="1:30">
      <c r="A13" s="44">
        <v>12</v>
      </c>
      <c r="B13" s="45"/>
      <c r="C13" s="46">
        <v>43529</v>
      </c>
      <c r="D13" s="45"/>
      <c r="E13" s="47" t="s">
        <v>31</v>
      </c>
      <c r="F13" s="48" t="s">
        <v>129</v>
      </c>
      <c r="G13" s="50" t="s">
        <v>146</v>
      </c>
      <c r="H13" s="45" t="s">
        <v>32</v>
      </c>
      <c r="I13" s="59" t="s">
        <v>35</v>
      </c>
      <c r="J13" s="45">
        <v>800</v>
      </c>
      <c r="K13" s="45"/>
      <c r="L13" s="50" t="s">
        <v>42</v>
      </c>
      <c r="M13" s="62">
        <v>1971000</v>
      </c>
      <c r="N13" s="45"/>
      <c r="O13" s="45"/>
      <c r="P13" s="45"/>
      <c r="Q13" s="45"/>
      <c r="R13" s="45"/>
      <c r="S13" s="45"/>
      <c r="T13" s="45"/>
      <c r="U13" s="45"/>
      <c r="V13" s="45"/>
      <c r="W13" s="62">
        <v>1300000</v>
      </c>
      <c r="X13" s="45"/>
      <c r="Y13" s="45"/>
      <c r="Z13" s="45"/>
      <c r="AA13" s="45"/>
      <c r="AB13" s="45"/>
      <c r="AC13" s="45"/>
      <c r="AD13" s="45"/>
    </row>
    <row r="14" spans="1:30">
      <c r="A14" s="44">
        <v>13</v>
      </c>
      <c r="B14" s="45"/>
      <c r="C14" s="46">
        <v>43529</v>
      </c>
      <c r="D14" s="45"/>
      <c r="E14" s="47" t="s">
        <v>31</v>
      </c>
      <c r="F14" s="48" t="s">
        <v>129</v>
      </c>
      <c r="G14" s="50" t="s">
        <v>147</v>
      </c>
      <c r="H14" s="45" t="s">
        <v>32</v>
      </c>
      <c r="I14" s="59" t="s">
        <v>35</v>
      </c>
      <c r="J14" s="45">
        <v>800</v>
      </c>
      <c r="K14" s="45"/>
      <c r="L14" s="50" t="s">
        <v>42</v>
      </c>
      <c r="M14" s="62">
        <v>1971000</v>
      </c>
      <c r="N14" s="45"/>
      <c r="O14" s="45"/>
      <c r="P14" s="45"/>
      <c r="Q14" s="45"/>
      <c r="R14" s="45"/>
      <c r="S14" s="45"/>
      <c r="T14" s="45"/>
      <c r="U14" s="45"/>
      <c r="V14" s="45"/>
      <c r="W14" s="62">
        <v>1300000</v>
      </c>
      <c r="X14" s="45"/>
      <c r="Y14" s="45"/>
      <c r="Z14" s="45"/>
      <c r="AA14" s="45"/>
      <c r="AB14" s="45"/>
      <c r="AC14" s="45"/>
      <c r="AD14" s="45"/>
    </row>
    <row r="15" spans="1:30">
      <c r="A15" s="44">
        <v>14</v>
      </c>
      <c r="B15" s="45"/>
      <c r="C15" s="46">
        <v>43529</v>
      </c>
      <c r="D15" s="45"/>
      <c r="E15" s="47" t="s">
        <v>31</v>
      </c>
      <c r="F15" s="48" t="s">
        <v>129</v>
      </c>
      <c r="G15" s="50" t="s">
        <v>148</v>
      </c>
      <c r="H15" s="45" t="s">
        <v>32</v>
      </c>
      <c r="I15" s="59" t="s">
        <v>145</v>
      </c>
      <c r="J15" s="45">
        <v>766</v>
      </c>
      <c r="K15" s="45"/>
      <c r="L15" s="50" t="s">
        <v>42</v>
      </c>
      <c r="M15" s="62">
        <v>1676000</v>
      </c>
      <c r="N15" s="62">
        <v>1300000</v>
      </c>
      <c r="O15" s="45"/>
      <c r="P15" s="45"/>
      <c r="Q15" s="45"/>
      <c r="R15" s="45"/>
      <c r="S15" s="45"/>
      <c r="T15" s="45"/>
      <c r="U15" s="45"/>
      <c r="V15" s="45"/>
      <c r="W15" s="62">
        <v>1300000</v>
      </c>
      <c r="X15" s="45"/>
      <c r="Y15" s="45"/>
      <c r="Z15" s="45"/>
      <c r="AA15" s="45"/>
      <c r="AB15" s="45"/>
      <c r="AC15" s="45"/>
      <c r="AD15" s="45"/>
    </row>
    <row r="16" spans="1:30">
      <c r="A16" s="44">
        <v>15</v>
      </c>
      <c r="B16" s="45"/>
      <c r="C16" s="46">
        <v>43529</v>
      </c>
      <c r="D16" s="45"/>
      <c r="E16" s="47" t="s">
        <v>31</v>
      </c>
      <c r="F16" s="48" t="s">
        <v>129</v>
      </c>
      <c r="G16" s="50" t="s">
        <v>149</v>
      </c>
      <c r="H16" s="45" t="s">
        <v>32</v>
      </c>
      <c r="I16" s="59" t="s">
        <v>35</v>
      </c>
      <c r="J16" s="45">
        <v>800</v>
      </c>
      <c r="K16" s="45"/>
      <c r="L16" s="50" t="s">
        <v>42</v>
      </c>
      <c r="M16" s="62">
        <v>1971000</v>
      </c>
      <c r="N16" s="45"/>
      <c r="O16" s="45"/>
      <c r="P16" s="45"/>
      <c r="Q16" s="45"/>
      <c r="R16" s="45"/>
      <c r="S16" s="45"/>
      <c r="T16" s="45"/>
      <c r="U16" s="45"/>
      <c r="V16" s="45"/>
      <c r="W16" s="62">
        <v>1300000</v>
      </c>
      <c r="X16" s="45"/>
      <c r="Y16" s="45"/>
      <c r="Z16" s="45"/>
      <c r="AA16" s="45"/>
      <c r="AB16" s="45"/>
      <c r="AC16" s="45"/>
      <c r="AD16" s="45"/>
    </row>
    <row r="17" spans="1:30">
      <c r="A17" s="44">
        <v>16</v>
      </c>
      <c r="B17" s="45"/>
      <c r="C17" s="46">
        <v>43529</v>
      </c>
      <c r="D17" s="45"/>
      <c r="E17" s="47" t="s">
        <v>31</v>
      </c>
      <c r="F17" s="48" t="s">
        <v>129</v>
      </c>
      <c r="G17" s="50" t="s">
        <v>150</v>
      </c>
      <c r="H17" s="45" t="s">
        <v>32</v>
      </c>
      <c r="I17" s="59" t="s">
        <v>137</v>
      </c>
      <c r="J17" s="45">
        <v>960</v>
      </c>
      <c r="K17" s="45"/>
      <c r="L17" s="50" t="s">
        <v>42</v>
      </c>
      <c r="M17" s="62">
        <v>2108000</v>
      </c>
      <c r="N17" s="62">
        <v>1500000</v>
      </c>
      <c r="O17" s="45"/>
      <c r="P17" s="45"/>
      <c r="Q17" s="45"/>
      <c r="R17" s="45"/>
      <c r="S17" s="45"/>
      <c r="T17" s="45"/>
      <c r="U17" s="45"/>
      <c r="V17" s="45"/>
      <c r="W17" s="62">
        <v>1500000</v>
      </c>
      <c r="X17" s="45"/>
      <c r="Y17" s="45"/>
      <c r="Z17" s="45"/>
      <c r="AA17" s="45"/>
      <c r="AB17" s="45"/>
      <c r="AC17" s="45"/>
      <c r="AD17" s="45"/>
    </row>
    <row r="18" spans="1:30">
      <c r="A18" s="44">
        <v>17</v>
      </c>
      <c r="B18" s="45"/>
      <c r="C18" s="46">
        <v>43529</v>
      </c>
      <c r="D18" s="45"/>
      <c r="E18" s="47" t="s">
        <v>31</v>
      </c>
      <c r="F18" s="48" t="s">
        <v>129</v>
      </c>
      <c r="G18" s="50" t="s">
        <v>151</v>
      </c>
      <c r="H18" s="45" t="s">
        <v>32</v>
      </c>
      <c r="I18" s="59" t="s">
        <v>137</v>
      </c>
      <c r="J18" s="45">
        <v>960</v>
      </c>
      <c r="K18" s="45"/>
      <c r="L18" s="50" t="s">
        <v>42</v>
      </c>
      <c r="M18" s="62">
        <v>2108000</v>
      </c>
      <c r="N18" s="62">
        <v>1500000</v>
      </c>
      <c r="O18" s="45"/>
      <c r="P18" s="45"/>
      <c r="Q18" s="45"/>
      <c r="R18" s="45"/>
      <c r="S18" s="45"/>
      <c r="T18" s="45"/>
      <c r="U18" s="45"/>
      <c r="V18" s="45"/>
      <c r="W18" s="62">
        <v>1500000</v>
      </c>
      <c r="X18" s="45"/>
      <c r="Y18" s="45"/>
      <c r="Z18" s="45"/>
      <c r="AA18" s="45"/>
      <c r="AB18" s="45"/>
      <c r="AC18" s="45"/>
      <c r="AD18" s="45"/>
    </row>
    <row r="19" spans="1:30">
      <c r="A19" s="44">
        <v>18</v>
      </c>
      <c r="B19" s="45"/>
      <c r="C19" s="46">
        <v>43529</v>
      </c>
      <c r="D19" s="45"/>
      <c r="E19" s="47" t="s">
        <v>31</v>
      </c>
      <c r="F19" s="48" t="s">
        <v>129</v>
      </c>
      <c r="G19" s="50" t="s">
        <v>152</v>
      </c>
      <c r="H19" s="45" t="s">
        <v>32</v>
      </c>
      <c r="I19" s="59" t="s">
        <v>137</v>
      </c>
      <c r="J19" s="45">
        <v>960</v>
      </c>
      <c r="K19" s="45"/>
      <c r="L19" s="50" t="s">
        <v>42</v>
      </c>
      <c r="M19" s="62">
        <v>2108000</v>
      </c>
      <c r="N19" s="62">
        <v>1500000</v>
      </c>
      <c r="O19" s="45"/>
      <c r="P19" s="45"/>
      <c r="Q19" s="45"/>
      <c r="R19" s="45"/>
      <c r="S19" s="45"/>
      <c r="T19" s="45"/>
      <c r="U19" s="45"/>
      <c r="V19" s="45"/>
      <c r="W19" s="62">
        <v>1500000</v>
      </c>
      <c r="X19" s="45"/>
      <c r="Y19" s="45"/>
      <c r="Z19" s="45"/>
      <c r="AA19" s="45"/>
      <c r="AB19" s="45"/>
      <c r="AC19" s="45"/>
      <c r="AD19" s="45"/>
    </row>
    <row r="20" spans="1:30">
      <c r="A20" s="44">
        <v>19</v>
      </c>
      <c r="B20" s="45"/>
      <c r="C20" s="46">
        <v>43529</v>
      </c>
      <c r="D20" s="45"/>
      <c r="E20" s="47" t="s">
        <v>31</v>
      </c>
      <c r="F20" s="48" t="s">
        <v>129</v>
      </c>
      <c r="G20" s="50" t="s">
        <v>153</v>
      </c>
      <c r="H20" s="45" t="s">
        <v>32</v>
      </c>
      <c r="I20" s="59" t="s">
        <v>154</v>
      </c>
      <c r="J20" s="45">
        <v>980</v>
      </c>
      <c r="K20" s="45"/>
      <c r="L20" s="50" t="s">
        <v>42</v>
      </c>
      <c r="M20" s="62">
        <v>2221000</v>
      </c>
      <c r="N20" s="45"/>
      <c r="O20" s="45"/>
      <c r="P20" s="45"/>
      <c r="Q20" s="45"/>
      <c r="R20" s="45"/>
      <c r="S20" s="45"/>
      <c r="T20" s="45"/>
      <c r="U20" s="45"/>
      <c r="V20" s="45"/>
      <c r="W20" s="62">
        <v>1400000</v>
      </c>
      <c r="X20" s="45"/>
      <c r="Y20" s="45"/>
      <c r="Z20" s="45"/>
      <c r="AA20" s="45"/>
      <c r="AB20" s="45"/>
      <c r="AC20" s="45"/>
      <c r="AD20" s="45"/>
    </row>
    <row r="21" spans="1:30">
      <c r="A21" s="44">
        <v>20</v>
      </c>
      <c r="B21" s="45"/>
      <c r="C21" s="46">
        <v>43529</v>
      </c>
      <c r="D21" s="45"/>
      <c r="E21" s="47" t="s">
        <v>31</v>
      </c>
      <c r="F21" s="48" t="s">
        <v>129</v>
      </c>
      <c r="G21" s="50" t="s">
        <v>155</v>
      </c>
      <c r="H21" s="45" t="s">
        <v>32</v>
      </c>
      <c r="I21" s="59" t="s">
        <v>35</v>
      </c>
      <c r="J21" s="45">
        <v>800</v>
      </c>
      <c r="K21" s="45"/>
      <c r="L21" s="50" t="s">
        <v>42</v>
      </c>
      <c r="M21" s="62">
        <v>1971000</v>
      </c>
      <c r="N21" s="45"/>
      <c r="O21" s="45"/>
      <c r="P21" s="45"/>
      <c r="Q21" s="45"/>
      <c r="R21" s="45"/>
      <c r="S21" s="45"/>
      <c r="T21" s="45"/>
      <c r="U21" s="45"/>
      <c r="V21" s="45"/>
      <c r="W21" s="62">
        <v>1300000</v>
      </c>
      <c r="X21" s="45"/>
      <c r="Y21" s="45"/>
      <c r="Z21" s="45"/>
      <c r="AA21" s="45"/>
      <c r="AB21" s="45"/>
      <c r="AC21" s="45"/>
      <c r="AD21" s="45"/>
    </row>
    <row r="22" spans="1:30">
      <c r="A22" s="44">
        <v>21</v>
      </c>
      <c r="B22" s="45"/>
      <c r="C22" s="46">
        <v>43529</v>
      </c>
      <c r="D22" s="45"/>
      <c r="E22" s="47" t="s">
        <v>31</v>
      </c>
      <c r="F22" s="48" t="s">
        <v>129</v>
      </c>
      <c r="G22" s="50" t="s">
        <v>156</v>
      </c>
      <c r="H22" s="45" t="s">
        <v>32</v>
      </c>
      <c r="I22" s="59" t="s">
        <v>35</v>
      </c>
      <c r="J22" s="45">
        <v>800</v>
      </c>
      <c r="K22" s="45"/>
      <c r="L22" s="50" t="s">
        <v>42</v>
      </c>
      <c r="M22" s="62">
        <v>1971000</v>
      </c>
      <c r="N22" s="45"/>
      <c r="O22" s="45"/>
      <c r="P22" s="45"/>
      <c r="Q22" s="45"/>
      <c r="R22" s="45"/>
      <c r="S22" s="45"/>
      <c r="T22" s="45"/>
      <c r="U22" s="45"/>
      <c r="V22" s="45"/>
      <c r="W22" s="62">
        <v>1300000</v>
      </c>
      <c r="X22" s="45"/>
      <c r="Y22" s="45"/>
      <c r="Z22" s="45"/>
      <c r="AA22" s="45"/>
      <c r="AB22" s="45"/>
      <c r="AC22" s="45"/>
      <c r="AD22" s="45"/>
    </row>
    <row r="23" spans="1:30">
      <c r="A23" s="44">
        <v>22</v>
      </c>
      <c r="B23" s="45"/>
      <c r="C23" s="46">
        <v>43529</v>
      </c>
      <c r="D23" s="45"/>
      <c r="E23" s="47" t="s">
        <v>31</v>
      </c>
      <c r="F23" s="48" t="s">
        <v>129</v>
      </c>
      <c r="G23" s="50" t="s">
        <v>157</v>
      </c>
      <c r="H23" s="45" t="s">
        <v>32</v>
      </c>
      <c r="I23" s="59" t="s">
        <v>35</v>
      </c>
      <c r="J23" s="45">
        <v>800</v>
      </c>
      <c r="K23" s="45"/>
      <c r="L23" s="50" t="s">
        <v>42</v>
      </c>
      <c r="M23" s="62">
        <v>1971000</v>
      </c>
      <c r="N23" s="45"/>
      <c r="O23" s="45"/>
      <c r="P23" s="45"/>
      <c r="Q23" s="45"/>
      <c r="R23" s="45"/>
      <c r="S23" s="45"/>
      <c r="T23" s="45"/>
      <c r="U23" s="45"/>
      <c r="V23" s="45"/>
      <c r="W23" s="62">
        <v>1300000</v>
      </c>
      <c r="X23" s="45"/>
      <c r="Y23" s="45"/>
      <c r="Z23" s="45"/>
      <c r="AA23" s="45"/>
      <c r="AB23" s="45"/>
      <c r="AC23" s="45"/>
      <c r="AD23" s="45"/>
    </row>
    <row r="24" spans="1:30">
      <c r="A24" s="44">
        <v>23</v>
      </c>
      <c r="B24" s="45"/>
      <c r="C24" s="46">
        <v>43529</v>
      </c>
      <c r="D24" s="45"/>
      <c r="E24" s="47" t="s">
        <v>31</v>
      </c>
      <c r="F24" s="48" t="s">
        <v>129</v>
      </c>
      <c r="G24" s="50" t="s">
        <v>158</v>
      </c>
      <c r="H24" s="45" t="s">
        <v>32</v>
      </c>
      <c r="I24" s="59" t="s">
        <v>35</v>
      </c>
      <c r="J24" s="45">
        <v>800</v>
      </c>
      <c r="K24" s="45"/>
      <c r="L24" s="50" t="s">
        <v>42</v>
      </c>
      <c r="M24" s="62">
        <v>1971000</v>
      </c>
      <c r="N24" s="45"/>
      <c r="O24" s="45"/>
      <c r="P24" s="45"/>
      <c r="Q24" s="45"/>
      <c r="R24" s="45"/>
      <c r="S24" s="45"/>
      <c r="T24" s="45"/>
      <c r="U24" s="45"/>
      <c r="V24" s="45"/>
      <c r="W24" s="62">
        <v>1300000</v>
      </c>
      <c r="X24" s="45"/>
      <c r="Y24" s="45"/>
      <c r="Z24" s="45"/>
      <c r="AA24" s="45"/>
      <c r="AB24" s="45"/>
      <c r="AC24" s="45"/>
      <c r="AD24" s="45"/>
    </row>
    <row r="25" spans="1:30">
      <c r="A25" s="44">
        <v>24</v>
      </c>
      <c r="B25" s="45"/>
      <c r="C25" s="46">
        <v>43529</v>
      </c>
      <c r="D25" s="45"/>
      <c r="E25" s="47" t="s">
        <v>31</v>
      </c>
      <c r="F25" s="48" t="s">
        <v>129</v>
      </c>
      <c r="G25" s="50" t="s">
        <v>159</v>
      </c>
      <c r="H25" s="45" t="s">
        <v>32</v>
      </c>
      <c r="I25" s="59" t="s">
        <v>35</v>
      </c>
      <c r="J25" s="45">
        <v>800</v>
      </c>
      <c r="K25" s="45"/>
      <c r="L25" s="50" t="s">
        <v>42</v>
      </c>
      <c r="M25" s="62">
        <v>1971000</v>
      </c>
      <c r="N25" s="45"/>
      <c r="O25" s="45"/>
      <c r="P25" s="45"/>
      <c r="Q25" s="45"/>
      <c r="R25" s="45"/>
      <c r="S25" s="45"/>
      <c r="T25" s="45"/>
      <c r="U25" s="45"/>
      <c r="V25" s="45"/>
      <c r="W25" s="62">
        <v>1300000</v>
      </c>
      <c r="X25" s="45"/>
      <c r="Y25" s="45"/>
      <c r="Z25" s="45"/>
      <c r="AA25" s="45"/>
      <c r="AB25" s="45"/>
      <c r="AC25" s="45"/>
      <c r="AD25" s="45"/>
    </row>
    <row r="26" spans="1:30">
      <c r="A26" s="45"/>
      <c r="B26" s="51" t="s">
        <v>30</v>
      </c>
      <c r="C26" s="46"/>
      <c r="D26" s="45"/>
      <c r="E26" s="45"/>
      <c r="F26" s="48"/>
      <c r="G26" s="50"/>
      <c r="H26" s="45"/>
      <c r="I26" s="59"/>
      <c r="J26" s="45"/>
      <c r="K26" s="45"/>
      <c r="L26" s="50"/>
      <c r="M26" s="63">
        <f>SUM(M2:M25)</f>
        <v>48882000</v>
      </c>
      <c r="N26" s="64"/>
      <c r="O26" s="64"/>
      <c r="P26" s="64"/>
      <c r="Q26" s="64"/>
      <c r="R26" s="64"/>
      <c r="S26" s="64"/>
      <c r="T26" s="64"/>
      <c r="U26" s="64"/>
      <c r="V26" s="64"/>
      <c r="W26" s="63">
        <f>SUM(W2:W25)</f>
        <v>33449999.999999218</v>
      </c>
      <c r="X26" s="45"/>
      <c r="Y26" s="45"/>
      <c r="Z26" s="45"/>
      <c r="AA26" s="45"/>
      <c r="AB26" s="45"/>
      <c r="AC26" s="45"/>
      <c r="AD26" s="45"/>
    </row>
    <row r="27" spans="1:30">
      <c r="A27" s="44">
        <v>1</v>
      </c>
      <c r="B27" s="45"/>
      <c r="C27" s="46">
        <v>43530</v>
      </c>
      <c r="D27" s="45"/>
      <c r="E27" s="47" t="s">
        <v>31</v>
      </c>
      <c r="F27" s="50" t="s">
        <v>61</v>
      </c>
      <c r="G27" s="49" t="s">
        <v>160</v>
      </c>
      <c r="H27" s="45" t="s">
        <v>32</v>
      </c>
      <c r="I27" s="59" t="s">
        <v>161</v>
      </c>
      <c r="J27" s="45">
        <v>973</v>
      </c>
      <c r="K27" s="45"/>
      <c r="L27" s="50" t="s">
        <v>42</v>
      </c>
      <c r="M27" s="62">
        <v>2239000</v>
      </c>
      <c r="N27" s="62"/>
      <c r="O27" s="62"/>
      <c r="P27" s="62"/>
      <c r="Q27" s="62"/>
      <c r="R27" s="62"/>
      <c r="S27" s="62"/>
      <c r="T27" s="62"/>
      <c r="U27" s="62"/>
      <c r="V27" s="62"/>
      <c r="W27" s="62">
        <v>1500000</v>
      </c>
      <c r="X27" s="45"/>
      <c r="Y27" s="45"/>
      <c r="Z27" s="45"/>
      <c r="AA27" s="45"/>
      <c r="AB27" s="45"/>
      <c r="AC27" s="45"/>
      <c r="AD27" s="45"/>
    </row>
    <row r="28" spans="1:30">
      <c r="A28" s="44">
        <v>2</v>
      </c>
      <c r="B28" s="45"/>
      <c r="C28" s="46">
        <v>43530</v>
      </c>
      <c r="D28" s="45"/>
      <c r="E28" s="47" t="s">
        <v>31</v>
      </c>
      <c r="F28" s="50" t="s">
        <v>61</v>
      </c>
      <c r="G28" s="49" t="s">
        <v>162</v>
      </c>
      <c r="H28" s="45" t="s">
        <v>32</v>
      </c>
      <c r="I28" s="59" t="s">
        <v>161</v>
      </c>
      <c r="J28" s="45">
        <v>973</v>
      </c>
      <c r="K28" s="45"/>
      <c r="L28" s="50" t="s">
        <v>42</v>
      </c>
      <c r="M28" s="62">
        <v>2239000</v>
      </c>
      <c r="N28" s="62"/>
      <c r="O28" s="62"/>
      <c r="P28" s="62"/>
      <c r="Q28" s="62"/>
      <c r="R28" s="62"/>
      <c r="S28" s="62"/>
      <c r="T28" s="62"/>
      <c r="U28" s="62"/>
      <c r="V28" s="62"/>
      <c r="W28" s="62">
        <v>1500000</v>
      </c>
      <c r="X28" s="45"/>
      <c r="Y28" s="45"/>
      <c r="Z28" s="45"/>
      <c r="AA28" s="45"/>
      <c r="AB28" s="45"/>
      <c r="AC28" s="45"/>
      <c r="AD28" s="45"/>
    </row>
    <row r="29" spans="1:30">
      <c r="A29" s="44">
        <v>3</v>
      </c>
      <c r="B29" s="45"/>
      <c r="C29" s="46">
        <v>43530</v>
      </c>
      <c r="D29" s="45"/>
      <c r="E29" s="47" t="s">
        <v>31</v>
      </c>
      <c r="F29" s="50" t="s">
        <v>61</v>
      </c>
      <c r="G29" s="49" t="s">
        <v>163</v>
      </c>
      <c r="H29" s="45" t="s">
        <v>32</v>
      </c>
      <c r="I29" s="59" t="s">
        <v>164</v>
      </c>
      <c r="J29" s="45">
        <v>1006</v>
      </c>
      <c r="K29" s="45"/>
      <c r="L29" s="50" t="s">
        <v>42</v>
      </c>
      <c r="M29" s="62">
        <v>3088000</v>
      </c>
      <c r="N29" s="62"/>
      <c r="O29" s="62"/>
      <c r="P29" s="62"/>
      <c r="Q29" s="62"/>
      <c r="R29" s="62"/>
      <c r="S29" s="62"/>
      <c r="T29" s="62"/>
      <c r="U29" s="62"/>
      <c r="V29" s="62"/>
      <c r="W29" s="62">
        <v>1725000</v>
      </c>
      <c r="X29" s="45"/>
      <c r="Y29" s="45"/>
      <c r="Z29" s="45"/>
      <c r="AA29" s="45"/>
      <c r="AB29" s="45"/>
      <c r="AC29" s="45"/>
      <c r="AD29" s="45"/>
    </row>
    <row r="30" spans="1:30">
      <c r="A30" s="44">
        <v>4</v>
      </c>
      <c r="B30" s="45"/>
      <c r="C30" s="46">
        <v>43530</v>
      </c>
      <c r="D30" s="45"/>
      <c r="E30" s="47" t="s">
        <v>31</v>
      </c>
      <c r="F30" s="50" t="s">
        <v>61</v>
      </c>
      <c r="G30" s="49" t="s">
        <v>165</v>
      </c>
      <c r="H30" s="45" t="s">
        <v>32</v>
      </c>
      <c r="I30" s="59" t="s">
        <v>166</v>
      </c>
      <c r="J30" s="45">
        <v>742</v>
      </c>
      <c r="K30" s="45"/>
      <c r="L30" s="50" t="s">
        <v>42</v>
      </c>
      <c r="M30" s="62">
        <v>2000000</v>
      </c>
      <c r="N30" s="62"/>
      <c r="O30" s="62"/>
      <c r="P30" s="62"/>
      <c r="Q30" s="62"/>
      <c r="R30" s="62"/>
      <c r="S30" s="62"/>
      <c r="T30" s="62"/>
      <c r="U30" s="62"/>
      <c r="V30" s="62"/>
      <c r="W30" s="62">
        <v>1200000</v>
      </c>
      <c r="X30" s="45"/>
      <c r="Y30" s="45"/>
      <c r="Z30" s="45"/>
      <c r="AA30" s="45"/>
      <c r="AB30" s="45"/>
      <c r="AC30" s="45"/>
      <c r="AD30" s="45"/>
    </row>
    <row r="31" spans="1:30">
      <c r="A31" s="44">
        <v>5</v>
      </c>
      <c r="B31" s="45"/>
      <c r="C31" s="46">
        <v>43530</v>
      </c>
      <c r="D31" s="45"/>
      <c r="E31" s="47" t="s">
        <v>31</v>
      </c>
      <c r="F31" s="50" t="s">
        <v>61</v>
      </c>
      <c r="G31" s="49" t="s">
        <v>167</v>
      </c>
      <c r="H31" s="45" t="s">
        <v>32</v>
      </c>
      <c r="I31" s="59" t="s">
        <v>166</v>
      </c>
      <c r="J31" s="45">
        <v>742</v>
      </c>
      <c r="K31" s="45"/>
      <c r="L31" s="50" t="s">
        <v>42</v>
      </c>
      <c r="M31" s="62">
        <v>2000000</v>
      </c>
      <c r="N31" s="62"/>
      <c r="O31" s="62"/>
      <c r="P31" s="62"/>
      <c r="Q31" s="62"/>
      <c r="R31" s="62"/>
      <c r="S31" s="62"/>
      <c r="T31" s="62"/>
      <c r="U31" s="62"/>
      <c r="V31" s="62"/>
      <c r="W31" s="62">
        <v>1200000</v>
      </c>
      <c r="X31" s="45"/>
      <c r="Y31" s="45"/>
      <c r="Z31" s="45"/>
      <c r="AA31" s="45"/>
      <c r="AB31" s="45"/>
      <c r="AC31" s="45"/>
      <c r="AD31" s="45"/>
    </row>
    <row r="32" spans="1:30">
      <c r="A32" s="44">
        <v>6</v>
      </c>
      <c r="B32" s="45"/>
      <c r="C32" s="46">
        <v>43530</v>
      </c>
      <c r="D32" s="45"/>
      <c r="E32" s="47" t="s">
        <v>31</v>
      </c>
      <c r="F32" s="50" t="s">
        <v>61</v>
      </c>
      <c r="G32" s="49" t="s">
        <v>168</v>
      </c>
      <c r="H32" s="45" t="s">
        <v>32</v>
      </c>
      <c r="I32" s="59" t="s">
        <v>169</v>
      </c>
      <c r="J32" s="45">
        <v>950</v>
      </c>
      <c r="K32" s="45"/>
      <c r="L32" s="50" t="s">
        <v>42</v>
      </c>
      <c r="M32" s="62">
        <v>2233000</v>
      </c>
      <c r="N32" s="62"/>
      <c r="O32" s="62"/>
      <c r="P32" s="62"/>
      <c r="Q32" s="62"/>
      <c r="R32" s="62"/>
      <c r="S32" s="62"/>
      <c r="T32" s="62"/>
      <c r="U32" s="62"/>
      <c r="V32" s="62"/>
      <c r="W32" s="62">
        <v>1600000</v>
      </c>
      <c r="X32" s="45"/>
      <c r="Y32" s="45"/>
      <c r="Z32" s="45"/>
      <c r="AA32" s="45"/>
      <c r="AB32" s="45"/>
      <c r="AC32" s="45"/>
      <c r="AD32" s="45"/>
    </row>
    <row r="33" spans="1:30">
      <c r="A33" s="44">
        <v>7</v>
      </c>
      <c r="B33" s="45"/>
      <c r="C33" s="46">
        <v>43530</v>
      </c>
      <c r="D33" s="45"/>
      <c r="E33" s="47" t="s">
        <v>31</v>
      </c>
      <c r="F33" s="50" t="s">
        <v>61</v>
      </c>
      <c r="G33" s="49" t="s">
        <v>170</v>
      </c>
      <c r="H33" s="45" t="s">
        <v>32</v>
      </c>
      <c r="I33" s="59" t="s">
        <v>171</v>
      </c>
      <c r="J33" s="45">
        <v>1006</v>
      </c>
      <c r="K33" s="45"/>
      <c r="L33" s="50" t="s">
        <v>42</v>
      </c>
      <c r="M33" s="62">
        <v>3203000</v>
      </c>
      <c r="N33" s="62"/>
      <c r="O33" s="62"/>
      <c r="P33" s="62"/>
      <c r="Q33" s="62"/>
      <c r="R33" s="62"/>
      <c r="S33" s="62"/>
      <c r="T33" s="62"/>
      <c r="U33" s="62"/>
      <c r="V33" s="62"/>
      <c r="W33" s="62">
        <v>1850000</v>
      </c>
      <c r="X33" s="45"/>
      <c r="Y33" s="45"/>
      <c r="Z33" s="45"/>
      <c r="AA33" s="45"/>
      <c r="AB33" s="45"/>
      <c r="AC33" s="45"/>
      <c r="AD33" s="45"/>
    </row>
    <row r="34" spans="1:30">
      <c r="A34" s="44">
        <v>8</v>
      </c>
      <c r="B34" s="45"/>
      <c r="C34" s="46">
        <v>43530</v>
      </c>
      <c r="D34" s="45"/>
      <c r="E34" s="47" t="s">
        <v>31</v>
      </c>
      <c r="F34" s="50" t="s">
        <v>61</v>
      </c>
      <c r="G34" s="49" t="s">
        <v>172</v>
      </c>
      <c r="H34" s="45" t="s">
        <v>32</v>
      </c>
      <c r="I34" s="59" t="s">
        <v>173</v>
      </c>
      <c r="J34" s="45">
        <v>965</v>
      </c>
      <c r="K34" s="45"/>
      <c r="L34" s="50" t="s">
        <v>42</v>
      </c>
      <c r="M34" s="62">
        <v>2385000</v>
      </c>
      <c r="N34" s="62"/>
      <c r="O34" s="62"/>
      <c r="P34" s="62"/>
      <c r="Q34" s="62"/>
      <c r="R34" s="62"/>
      <c r="S34" s="62"/>
      <c r="T34" s="62"/>
      <c r="U34" s="62"/>
      <c r="V34" s="62"/>
      <c r="W34" s="62">
        <v>1665000</v>
      </c>
      <c r="X34" s="45"/>
      <c r="Y34" s="45"/>
      <c r="Z34" s="45"/>
      <c r="AA34" s="45"/>
      <c r="AB34" s="45"/>
      <c r="AC34" s="45"/>
      <c r="AD34" s="45"/>
    </row>
    <row r="35" spans="1:30">
      <c r="A35" s="44">
        <v>9</v>
      </c>
      <c r="B35" s="45"/>
      <c r="C35" s="46">
        <v>43530</v>
      </c>
      <c r="D35" s="45"/>
      <c r="E35" s="47" t="s">
        <v>31</v>
      </c>
      <c r="F35" s="50" t="s">
        <v>61</v>
      </c>
      <c r="G35" s="49" t="s">
        <v>174</v>
      </c>
      <c r="H35" s="45" t="s">
        <v>32</v>
      </c>
      <c r="I35" s="59" t="s">
        <v>175</v>
      </c>
      <c r="J35" s="45">
        <v>1006</v>
      </c>
      <c r="K35" s="45"/>
      <c r="L35" s="50" t="s">
        <v>42</v>
      </c>
      <c r="M35" s="62">
        <v>2970000</v>
      </c>
      <c r="N35" s="62"/>
      <c r="O35" s="62"/>
      <c r="P35" s="62"/>
      <c r="Q35" s="62"/>
      <c r="R35" s="62"/>
      <c r="S35" s="62"/>
      <c r="T35" s="62"/>
      <c r="U35" s="62"/>
      <c r="V35" s="62"/>
      <c r="W35" s="62">
        <v>1750000</v>
      </c>
      <c r="X35" s="45"/>
      <c r="Y35" s="45"/>
      <c r="Z35" s="45"/>
      <c r="AA35" s="45"/>
      <c r="AB35" s="45"/>
      <c r="AC35" s="45"/>
      <c r="AD35" s="45"/>
    </row>
    <row r="36" spans="1:30">
      <c r="A36" s="44">
        <v>10</v>
      </c>
      <c r="B36" s="45"/>
      <c r="C36" s="46">
        <v>43530</v>
      </c>
      <c r="D36" s="45"/>
      <c r="E36" s="47" t="s">
        <v>31</v>
      </c>
      <c r="F36" s="50" t="s">
        <v>61</v>
      </c>
      <c r="G36" s="49" t="s">
        <v>176</v>
      </c>
      <c r="H36" s="45" t="s">
        <v>32</v>
      </c>
      <c r="I36" s="59" t="s">
        <v>164</v>
      </c>
      <c r="J36" s="45">
        <v>1006</v>
      </c>
      <c r="K36" s="45"/>
      <c r="L36" s="50" t="s">
        <v>42</v>
      </c>
      <c r="M36" s="62">
        <v>3088000</v>
      </c>
      <c r="N36" s="62"/>
      <c r="O36" s="62"/>
      <c r="P36" s="62"/>
      <c r="Q36" s="62"/>
      <c r="R36" s="62"/>
      <c r="S36" s="62"/>
      <c r="T36" s="62"/>
      <c r="U36" s="62"/>
      <c r="V36" s="62"/>
      <c r="W36" s="62">
        <v>1725000</v>
      </c>
      <c r="X36" s="45"/>
      <c r="Y36" s="45"/>
      <c r="Z36" s="45"/>
      <c r="AA36" s="45"/>
      <c r="AB36" s="45"/>
      <c r="AC36" s="45"/>
      <c r="AD36" s="45"/>
    </row>
    <row r="37" spans="1:30">
      <c r="A37" s="44">
        <v>11</v>
      </c>
      <c r="B37" s="45"/>
      <c r="C37" s="46">
        <v>43530</v>
      </c>
      <c r="D37" s="45"/>
      <c r="E37" s="47" t="s">
        <v>31</v>
      </c>
      <c r="F37" s="50" t="s">
        <v>61</v>
      </c>
      <c r="G37" s="49" t="s">
        <v>177</v>
      </c>
      <c r="H37" s="45" t="s">
        <v>32</v>
      </c>
      <c r="I37" s="59" t="s">
        <v>35</v>
      </c>
      <c r="J37" s="45">
        <v>800</v>
      </c>
      <c r="K37" s="45"/>
      <c r="L37" s="50" t="s">
        <v>42</v>
      </c>
      <c r="M37" s="62">
        <v>1971000</v>
      </c>
      <c r="N37" s="45"/>
      <c r="O37" s="45"/>
      <c r="P37" s="45"/>
      <c r="Q37" s="45"/>
      <c r="R37" s="45"/>
      <c r="S37" s="45"/>
      <c r="T37" s="45"/>
      <c r="U37" s="45"/>
      <c r="V37" s="45"/>
      <c r="W37" s="62">
        <v>1300000</v>
      </c>
      <c r="X37" s="45"/>
      <c r="Y37" s="45"/>
      <c r="Z37" s="45"/>
      <c r="AA37" s="45"/>
      <c r="AB37" s="45"/>
      <c r="AC37" s="45"/>
      <c r="AD37" s="45"/>
    </row>
    <row r="38" spans="1:30">
      <c r="A38" s="44">
        <v>12</v>
      </c>
      <c r="B38" s="45"/>
      <c r="C38" s="46">
        <v>43530</v>
      </c>
      <c r="D38" s="45"/>
      <c r="E38" s="47" t="s">
        <v>31</v>
      </c>
      <c r="F38" s="50" t="s">
        <v>61</v>
      </c>
      <c r="G38" s="49" t="s">
        <v>178</v>
      </c>
      <c r="H38" s="45" t="s">
        <v>32</v>
      </c>
      <c r="I38" s="59" t="s">
        <v>35</v>
      </c>
      <c r="J38" s="45">
        <v>800</v>
      </c>
      <c r="K38" s="45"/>
      <c r="L38" s="50" t="s">
        <v>42</v>
      </c>
      <c r="M38" s="62">
        <v>1971000</v>
      </c>
      <c r="N38" s="45"/>
      <c r="O38" s="45"/>
      <c r="P38" s="45"/>
      <c r="Q38" s="45"/>
      <c r="R38" s="45"/>
      <c r="S38" s="45"/>
      <c r="T38" s="45"/>
      <c r="U38" s="45"/>
      <c r="V38" s="45"/>
      <c r="W38" s="62">
        <v>1300000</v>
      </c>
      <c r="X38" s="45"/>
      <c r="Y38" s="45"/>
      <c r="Z38" s="45"/>
      <c r="AA38" s="45"/>
      <c r="AB38" s="45"/>
      <c r="AC38" s="45"/>
      <c r="AD38" s="45"/>
    </row>
    <row r="39" spans="1:30">
      <c r="A39" s="44">
        <v>13</v>
      </c>
      <c r="B39" s="45"/>
      <c r="C39" s="46">
        <v>43530</v>
      </c>
      <c r="D39" s="45"/>
      <c r="E39" s="47" t="s">
        <v>31</v>
      </c>
      <c r="F39" s="50" t="s">
        <v>61</v>
      </c>
      <c r="G39" s="49" t="s">
        <v>179</v>
      </c>
      <c r="H39" s="45" t="s">
        <v>32</v>
      </c>
      <c r="I39" s="59" t="s">
        <v>35</v>
      </c>
      <c r="J39" s="45">
        <v>800</v>
      </c>
      <c r="K39" s="45"/>
      <c r="L39" s="50" t="s">
        <v>42</v>
      </c>
      <c r="M39" s="62">
        <v>1971000</v>
      </c>
      <c r="N39" s="45"/>
      <c r="O39" s="45"/>
      <c r="P39" s="45"/>
      <c r="Q39" s="45"/>
      <c r="R39" s="45"/>
      <c r="S39" s="45"/>
      <c r="T39" s="45"/>
      <c r="U39" s="45"/>
      <c r="V39" s="45"/>
      <c r="W39" s="62">
        <v>1300000</v>
      </c>
      <c r="X39" s="45"/>
      <c r="Y39" s="45"/>
      <c r="Z39" s="45"/>
      <c r="AA39" s="45"/>
      <c r="AB39" s="45"/>
      <c r="AC39" s="45"/>
      <c r="AD39" s="45"/>
    </row>
    <row r="40" spans="1:30">
      <c r="A40" s="44">
        <v>14</v>
      </c>
      <c r="B40" s="45"/>
      <c r="C40" s="46">
        <v>43530</v>
      </c>
      <c r="D40" s="45"/>
      <c r="E40" s="47" t="s">
        <v>31</v>
      </c>
      <c r="F40" s="50" t="s">
        <v>61</v>
      </c>
      <c r="G40" s="49" t="s">
        <v>180</v>
      </c>
      <c r="H40" s="45" t="s">
        <v>32</v>
      </c>
      <c r="I40" s="59" t="s">
        <v>35</v>
      </c>
      <c r="J40" s="45">
        <v>800</v>
      </c>
      <c r="K40" s="45"/>
      <c r="L40" s="50" t="s">
        <v>42</v>
      </c>
      <c r="M40" s="62">
        <v>1971000</v>
      </c>
      <c r="N40" s="45"/>
      <c r="O40" s="45"/>
      <c r="P40" s="45"/>
      <c r="Q40" s="45"/>
      <c r="R40" s="45"/>
      <c r="S40" s="45"/>
      <c r="T40" s="45"/>
      <c r="U40" s="45"/>
      <c r="V40" s="45"/>
      <c r="W40" s="62">
        <v>1300000</v>
      </c>
      <c r="X40" s="45"/>
      <c r="Y40" s="45"/>
      <c r="Z40" s="45"/>
      <c r="AA40" s="45"/>
      <c r="AB40" s="45"/>
      <c r="AC40" s="45"/>
      <c r="AD40" s="45"/>
    </row>
    <row r="41" spans="1:30">
      <c r="A41" s="44">
        <v>15</v>
      </c>
      <c r="B41" s="45"/>
      <c r="C41" s="46">
        <v>43530</v>
      </c>
      <c r="D41" s="45"/>
      <c r="E41" s="47" t="s">
        <v>31</v>
      </c>
      <c r="F41" s="50" t="s">
        <v>61</v>
      </c>
      <c r="G41" s="49" t="s">
        <v>181</v>
      </c>
      <c r="H41" s="45" t="s">
        <v>32</v>
      </c>
      <c r="I41" s="59" t="s">
        <v>35</v>
      </c>
      <c r="J41" s="45">
        <v>800</v>
      </c>
      <c r="K41" s="45"/>
      <c r="L41" s="50" t="s">
        <v>42</v>
      </c>
      <c r="M41" s="62">
        <v>1971000</v>
      </c>
      <c r="N41" s="45"/>
      <c r="O41" s="45"/>
      <c r="P41" s="45"/>
      <c r="Q41" s="45"/>
      <c r="R41" s="45"/>
      <c r="S41" s="45"/>
      <c r="T41" s="45"/>
      <c r="U41" s="45"/>
      <c r="V41" s="45"/>
      <c r="W41" s="62">
        <v>1300000</v>
      </c>
      <c r="X41" s="45"/>
      <c r="Y41" s="45"/>
      <c r="Z41" s="45"/>
      <c r="AA41" s="45"/>
      <c r="AB41" s="45"/>
      <c r="AC41" s="45"/>
      <c r="AD41" s="45"/>
    </row>
    <row r="42" spans="1:30">
      <c r="A42" s="44">
        <v>16</v>
      </c>
      <c r="B42" s="45"/>
      <c r="C42" s="46">
        <v>43530</v>
      </c>
      <c r="D42" s="45"/>
      <c r="E42" s="47" t="s">
        <v>31</v>
      </c>
      <c r="F42" s="50" t="s">
        <v>61</v>
      </c>
      <c r="G42" s="49" t="s">
        <v>182</v>
      </c>
      <c r="H42" s="45" t="s">
        <v>32</v>
      </c>
      <c r="I42" s="59" t="s">
        <v>35</v>
      </c>
      <c r="J42" s="45">
        <v>800</v>
      </c>
      <c r="K42" s="45"/>
      <c r="L42" s="50" t="s">
        <v>42</v>
      </c>
      <c r="M42" s="62">
        <v>1971000</v>
      </c>
      <c r="N42" s="45"/>
      <c r="O42" s="45"/>
      <c r="P42" s="45"/>
      <c r="Q42" s="45"/>
      <c r="R42" s="45"/>
      <c r="S42" s="45"/>
      <c r="T42" s="45"/>
      <c r="U42" s="45"/>
      <c r="V42" s="45"/>
      <c r="W42" s="62">
        <v>1300000</v>
      </c>
      <c r="X42" s="45"/>
      <c r="Y42" s="45"/>
      <c r="Z42" s="45"/>
      <c r="AA42" s="45"/>
      <c r="AB42" s="45"/>
      <c r="AC42" s="45"/>
      <c r="AD42" s="45"/>
    </row>
    <row r="43" spans="1:30">
      <c r="A43" s="44">
        <v>17</v>
      </c>
      <c r="B43" s="45"/>
      <c r="C43" s="46">
        <v>43530</v>
      </c>
      <c r="D43" s="45"/>
      <c r="E43" s="47" t="s">
        <v>31</v>
      </c>
      <c r="F43" s="50" t="s">
        <v>61</v>
      </c>
      <c r="G43" s="49" t="s">
        <v>183</v>
      </c>
      <c r="H43" s="45" t="s">
        <v>32</v>
      </c>
      <c r="I43" s="59" t="s">
        <v>35</v>
      </c>
      <c r="J43" s="45">
        <v>800</v>
      </c>
      <c r="K43" s="45"/>
      <c r="L43" s="50" t="s">
        <v>42</v>
      </c>
      <c r="M43" s="62">
        <v>1971000</v>
      </c>
      <c r="N43" s="45"/>
      <c r="O43" s="45"/>
      <c r="P43" s="45"/>
      <c r="Q43" s="45"/>
      <c r="R43" s="45"/>
      <c r="S43" s="45"/>
      <c r="T43" s="45"/>
      <c r="U43" s="45"/>
      <c r="V43" s="45"/>
      <c r="W43" s="62">
        <v>1300000</v>
      </c>
      <c r="X43" s="45"/>
      <c r="Y43" s="45"/>
      <c r="Z43" s="45"/>
      <c r="AA43" s="45"/>
      <c r="AB43" s="45"/>
      <c r="AC43" s="45"/>
      <c r="AD43" s="45"/>
    </row>
    <row r="44" spans="1:30">
      <c r="A44" s="44">
        <v>18</v>
      </c>
      <c r="B44" s="45"/>
      <c r="C44" s="46">
        <v>43530</v>
      </c>
      <c r="D44" s="45"/>
      <c r="E44" s="47" t="s">
        <v>31</v>
      </c>
      <c r="F44" s="50" t="s">
        <v>61</v>
      </c>
      <c r="G44" s="49" t="s">
        <v>184</v>
      </c>
      <c r="H44" s="45" t="s">
        <v>32</v>
      </c>
      <c r="I44" s="59" t="s">
        <v>54</v>
      </c>
      <c r="J44" s="45">
        <v>861</v>
      </c>
      <c r="K44" s="45"/>
      <c r="L44" s="50" t="s">
        <v>42</v>
      </c>
      <c r="M44" s="62">
        <v>2527000</v>
      </c>
      <c r="N44" s="45"/>
      <c r="O44" s="45"/>
      <c r="P44" s="45"/>
      <c r="Q44" s="45"/>
      <c r="R44" s="45"/>
      <c r="S44" s="45"/>
      <c r="T44" s="45"/>
      <c r="U44" s="45"/>
      <c r="V44" s="45"/>
      <c r="W44" s="62">
        <v>2000000</v>
      </c>
      <c r="X44" s="45"/>
      <c r="Y44" s="45"/>
      <c r="Z44" s="45"/>
      <c r="AA44" s="45"/>
      <c r="AB44" s="45"/>
      <c r="AC44" s="45"/>
      <c r="AD44" s="45"/>
    </row>
    <row r="45" spans="1:30">
      <c r="A45" s="44">
        <v>19</v>
      </c>
      <c r="B45" s="45"/>
      <c r="C45" s="46">
        <v>43530</v>
      </c>
      <c r="D45" s="45"/>
      <c r="E45" s="47" t="s">
        <v>31</v>
      </c>
      <c r="F45" s="50" t="s">
        <v>61</v>
      </c>
      <c r="G45" s="49" t="s">
        <v>185</v>
      </c>
      <c r="H45" s="45" t="s">
        <v>32</v>
      </c>
      <c r="I45" s="59" t="s">
        <v>35</v>
      </c>
      <c r="J45" s="45">
        <v>800</v>
      </c>
      <c r="K45" s="45"/>
      <c r="L45" s="50" t="s">
        <v>42</v>
      </c>
      <c r="M45" s="62">
        <v>1971000</v>
      </c>
      <c r="N45" s="45"/>
      <c r="O45" s="45"/>
      <c r="P45" s="45"/>
      <c r="Q45" s="45"/>
      <c r="R45" s="45"/>
      <c r="S45" s="45"/>
      <c r="T45" s="45"/>
      <c r="U45" s="45"/>
      <c r="V45" s="45"/>
      <c r="W45" s="62">
        <v>1300000</v>
      </c>
      <c r="X45" s="45"/>
      <c r="Y45" s="45"/>
      <c r="Z45" s="45"/>
      <c r="AA45" s="45"/>
      <c r="AB45" s="45"/>
      <c r="AC45" s="45"/>
      <c r="AD45" s="45"/>
    </row>
    <row r="46" spans="1:30">
      <c r="A46" s="44">
        <v>20</v>
      </c>
      <c r="B46" s="45"/>
      <c r="C46" s="46">
        <v>43530</v>
      </c>
      <c r="D46" s="45"/>
      <c r="E46" s="47" t="s">
        <v>31</v>
      </c>
      <c r="F46" s="50" t="s">
        <v>61</v>
      </c>
      <c r="G46" s="49" t="s">
        <v>186</v>
      </c>
      <c r="H46" s="45" t="s">
        <v>32</v>
      </c>
      <c r="I46" s="59" t="s">
        <v>35</v>
      </c>
      <c r="J46" s="45">
        <v>800</v>
      </c>
      <c r="K46" s="45"/>
      <c r="L46" s="50" t="s">
        <v>42</v>
      </c>
      <c r="M46" s="62">
        <v>1971000</v>
      </c>
      <c r="N46" s="45"/>
      <c r="O46" s="45"/>
      <c r="P46" s="45"/>
      <c r="Q46" s="45"/>
      <c r="R46" s="45"/>
      <c r="S46" s="45"/>
      <c r="T46" s="45"/>
      <c r="U46" s="45"/>
      <c r="V46" s="45"/>
      <c r="W46" s="62">
        <v>1300000</v>
      </c>
      <c r="X46" s="45"/>
      <c r="Y46" s="45"/>
      <c r="Z46" s="45"/>
      <c r="AA46" s="45"/>
      <c r="AB46" s="45"/>
      <c r="AC46" s="45"/>
      <c r="AD46" s="45"/>
    </row>
    <row r="47" spans="1:30">
      <c r="A47" s="44">
        <v>21</v>
      </c>
      <c r="B47" s="45"/>
      <c r="C47" s="46">
        <v>43530</v>
      </c>
      <c r="D47" s="45"/>
      <c r="E47" s="47" t="s">
        <v>31</v>
      </c>
      <c r="F47" s="50" t="s">
        <v>61</v>
      </c>
      <c r="G47" s="49" t="s">
        <v>187</v>
      </c>
      <c r="H47" s="45" t="s">
        <v>32</v>
      </c>
      <c r="I47" s="59" t="s">
        <v>188</v>
      </c>
      <c r="J47" s="45"/>
      <c r="K47" s="45"/>
      <c r="L47" s="50" t="s">
        <v>42</v>
      </c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45"/>
      <c r="Y47" s="45"/>
      <c r="Z47" s="45"/>
      <c r="AA47" s="45"/>
      <c r="AB47" s="45"/>
      <c r="AC47" s="45"/>
      <c r="AD47" s="45"/>
    </row>
    <row r="48" spans="1:30">
      <c r="A48" s="44"/>
      <c r="B48" s="51" t="s">
        <v>30</v>
      </c>
      <c r="C48" s="52"/>
      <c r="D48" s="53"/>
      <c r="E48" s="54"/>
      <c r="F48" s="55"/>
      <c r="G48" s="56"/>
      <c r="H48" s="53"/>
      <c r="I48" s="65"/>
      <c r="J48" s="53"/>
      <c r="K48" s="53"/>
      <c r="L48" s="55"/>
      <c r="M48" s="63">
        <f>SUM(M27:M47)</f>
        <v>45711000</v>
      </c>
      <c r="N48" s="66"/>
      <c r="O48" s="66"/>
      <c r="P48" s="66"/>
      <c r="Q48" s="66"/>
      <c r="R48" s="66"/>
      <c r="S48" s="66"/>
      <c r="T48" s="66"/>
      <c r="U48" s="66"/>
      <c r="V48" s="66"/>
      <c r="W48" s="63">
        <f>SUM(W27:W47)</f>
        <v>29415000</v>
      </c>
      <c r="X48" s="53"/>
      <c r="Y48" s="53"/>
      <c r="Z48" s="53"/>
      <c r="AA48" s="53"/>
      <c r="AB48" s="53"/>
      <c r="AC48" s="53"/>
      <c r="AD48" s="53"/>
    </row>
    <row r="49" spans="1:30">
      <c r="A49" s="57"/>
      <c r="M49" s="67"/>
      <c r="W49" s="67"/>
    </row>
    <row r="50" spans="1:30">
      <c r="A50" s="44">
        <v>1</v>
      </c>
      <c r="B50" s="45"/>
      <c r="C50" s="46">
        <v>43529</v>
      </c>
      <c r="D50" s="45"/>
      <c r="E50" s="58" t="s">
        <v>29</v>
      </c>
      <c r="F50" s="48" t="s">
        <v>129</v>
      </c>
      <c r="G50" s="49" t="s">
        <v>130</v>
      </c>
      <c r="H50" s="59" t="s">
        <v>35</v>
      </c>
      <c r="I50" s="59" t="s">
        <v>35</v>
      </c>
      <c r="J50" s="45">
        <v>32</v>
      </c>
      <c r="K50" s="45"/>
      <c r="L50" s="50" t="s">
        <v>42</v>
      </c>
      <c r="M50" s="62">
        <v>308000</v>
      </c>
      <c r="N50" s="45"/>
      <c r="O50" s="45"/>
      <c r="P50" s="45"/>
      <c r="Q50" s="45"/>
      <c r="R50" s="45"/>
      <c r="S50" s="45"/>
      <c r="T50" s="45"/>
      <c r="U50" s="45"/>
      <c r="V50" s="45"/>
      <c r="W50" s="62">
        <v>75000</v>
      </c>
      <c r="X50" s="45"/>
      <c r="Y50" s="45"/>
      <c r="Z50" s="45"/>
      <c r="AA50" s="45"/>
      <c r="AB50" s="45"/>
      <c r="AC50" s="45"/>
      <c r="AD50" s="45"/>
    </row>
    <row r="51" spans="1:30">
      <c r="A51" s="44">
        <v>2</v>
      </c>
      <c r="B51" s="45"/>
      <c r="C51" s="46">
        <v>43529</v>
      </c>
      <c r="D51" s="45"/>
      <c r="E51" s="58" t="s">
        <v>29</v>
      </c>
      <c r="F51" s="48" t="s">
        <v>129</v>
      </c>
      <c r="G51" s="49" t="s">
        <v>131</v>
      </c>
      <c r="H51" s="59" t="s">
        <v>35</v>
      </c>
      <c r="I51" s="59" t="s">
        <v>35</v>
      </c>
      <c r="J51" s="45">
        <v>32</v>
      </c>
      <c r="K51" s="45"/>
      <c r="L51" s="50" t="s">
        <v>42</v>
      </c>
      <c r="M51" s="62">
        <v>308000</v>
      </c>
      <c r="N51" s="45"/>
      <c r="O51" s="45"/>
      <c r="P51" s="45"/>
      <c r="Q51" s="45"/>
      <c r="R51" s="45"/>
      <c r="S51" s="45"/>
      <c r="T51" s="45"/>
      <c r="U51" s="45"/>
      <c r="V51" s="45"/>
      <c r="W51" s="62">
        <v>75000</v>
      </c>
      <c r="X51" s="45"/>
      <c r="Y51" s="45"/>
      <c r="Z51" s="45"/>
      <c r="AA51" s="45"/>
      <c r="AB51" s="45"/>
      <c r="AC51" s="45"/>
      <c r="AD51" s="45"/>
    </row>
    <row r="52" spans="1:30">
      <c r="A52" s="44">
        <v>3</v>
      </c>
      <c r="B52" s="45"/>
      <c r="C52" s="46">
        <v>43529</v>
      </c>
      <c r="D52" s="45"/>
      <c r="E52" s="58" t="s">
        <v>29</v>
      </c>
      <c r="F52" s="48" t="s">
        <v>129</v>
      </c>
      <c r="G52" s="49" t="s">
        <v>132</v>
      </c>
      <c r="H52" s="59" t="s">
        <v>133</v>
      </c>
      <c r="I52" s="59" t="s">
        <v>35</v>
      </c>
      <c r="J52" s="45">
        <v>56</v>
      </c>
      <c r="K52" s="45"/>
      <c r="L52" s="50" t="s">
        <v>42</v>
      </c>
      <c r="M52" s="62">
        <v>534000</v>
      </c>
      <c r="N52" s="45"/>
      <c r="O52" s="45"/>
      <c r="P52" s="45"/>
      <c r="Q52" s="45"/>
      <c r="R52" s="45"/>
      <c r="S52" s="45"/>
      <c r="T52" s="45"/>
      <c r="U52" s="45"/>
      <c r="V52" s="45"/>
      <c r="W52" s="62">
        <v>225000</v>
      </c>
      <c r="X52" s="45"/>
      <c r="Y52" s="45"/>
      <c r="Z52" s="45"/>
      <c r="AA52" s="45"/>
      <c r="AB52" s="45"/>
      <c r="AC52" s="45"/>
      <c r="AD52" s="45"/>
    </row>
    <row r="53" spans="1:30">
      <c r="A53" s="44">
        <v>4</v>
      </c>
      <c r="B53" s="45"/>
      <c r="C53" s="46">
        <v>43529</v>
      </c>
      <c r="D53" s="45"/>
      <c r="E53" s="58" t="s">
        <v>29</v>
      </c>
      <c r="F53" s="48" t="s">
        <v>129</v>
      </c>
      <c r="G53" s="49" t="s">
        <v>134</v>
      </c>
      <c r="H53" s="59" t="s">
        <v>135</v>
      </c>
      <c r="I53" s="59" t="s">
        <v>35</v>
      </c>
      <c r="J53" s="45">
        <v>100</v>
      </c>
      <c r="K53" s="45"/>
      <c r="L53" s="50" t="s">
        <v>42</v>
      </c>
      <c r="M53" s="62">
        <v>634000</v>
      </c>
      <c r="N53" s="45"/>
      <c r="O53" s="45"/>
      <c r="P53" s="45"/>
      <c r="Q53" s="45"/>
      <c r="R53" s="45"/>
      <c r="S53" s="45"/>
      <c r="T53" s="45"/>
      <c r="U53" s="45"/>
      <c r="V53" s="45"/>
      <c r="W53" s="62">
        <v>365000</v>
      </c>
      <c r="X53" s="45"/>
      <c r="Y53" s="45"/>
      <c r="Z53" s="45"/>
      <c r="AA53" s="45"/>
      <c r="AB53" s="45"/>
      <c r="AC53" s="45"/>
      <c r="AD53" s="45"/>
    </row>
    <row r="54" spans="1:30">
      <c r="A54" s="44">
        <v>5</v>
      </c>
      <c r="B54" s="45"/>
      <c r="C54" s="46">
        <v>43529</v>
      </c>
      <c r="D54" s="45"/>
      <c r="E54" s="58" t="s">
        <v>29</v>
      </c>
      <c r="F54" s="48" t="s">
        <v>129</v>
      </c>
      <c r="G54" s="50" t="s">
        <v>136</v>
      </c>
      <c r="H54" s="59" t="s">
        <v>137</v>
      </c>
      <c r="I54" s="59" t="s">
        <v>35</v>
      </c>
      <c r="J54" s="45">
        <v>100</v>
      </c>
      <c r="K54" s="45"/>
      <c r="L54" s="50" t="s">
        <v>42</v>
      </c>
      <c r="M54" s="62">
        <v>634000</v>
      </c>
      <c r="N54" s="45"/>
      <c r="O54" s="45"/>
      <c r="P54" s="45"/>
      <c r="Q54" s="45"/>
      <c r="R54" s="45"/>
      <c r="S54" s="45"/>
      <c r="T54" s="45"/>
      <c r="U54" s="45"/>
      <c r="V54" s="45"/>
      <c r="W54" s="62">
        <v>365000</v>
      </c>
      <c r="X54" s="45"/>
      <c r="Y54" s="45"/>
      <c r="Z54" s="45"/>
      <c r="AA54" s="45"/>
      <c r="AB54" s="45"/>
      <c r="AC54" s="45"/>
      <c r="AD54" s="45"/>
    </row>
    <row r="55" spans="1:30">
      <c r="A55" s="44">
        <v>6</v>
      </c>
      <c r="B55" s="45"/>
      <c r="C55" s="46">
        <v>43529</v>
      </c>
      <c r="D55" s="45"/>
      <c r="E55" s="58" t="s">
        <v>29</v>
      </c>
      <c r="F55" s="48" t="s">
        <v>129</v>
      </c>
      <c r="G55" s="50" t="s">
        <v>138</v>
      </c>
      <c r="H55" s="59" t="s">
        <v>137</v>
      </c>
      <c r="I55" s="59" t="s">
        <v>35</v>
      </c>
      <c r="J55" s="45">
        <v>100</v>
      </c>
      <c r="K55" s="45"/>
      <c r="L55" s="50" t="s">
        <v>42</v>
      </c>
      <c r="M55" s="62">
        <v>634000</v>
      </c>
      <c r="N55" s="45"/>
      <c r="O55" s="45"/>
      <c r="P55" s="45"/>
      <c r="Q55" s="45"/>
      <c r="R55" s="45"/>
      <c r="S55" s="45"/>
      <c r="T55" s="45"/>
      <c r="U55" s="45"/>
      <c r="V55" s="45"/>
      <c r="W55" s="62">
        <v>365000</v>
      </c>
      <c r="X55" s="45"/>
      <c r="Y55" s="45"/>
      <c r="Z55" s="45"/>
      <c r="AA55" s="45"/>
      <c r="AB55" s="45"/>
      <c r="AC55" s="45"/>
      <c r="AD55" s="45"/>
    </row>
    <row r="56" spans="1:30">
      <c r="A56" s="44">
        <v>7</v>
      </c>
      <c r="B56" s="45"/>
      <c r="C56" s="46">
        <v>43529</v>
      </c>
      <c r="D56" s="45"/>
      <c r="E56" s="58" t="s">
        <v>29</v>
      </c>
      <c r="F56" s="48" t="s">
        <v>129</v>
      </c>
      <c r="G56" s="50" t="s">
        <v>139</v>
      </c>
      <c r="H56" s="59" t="s">
        <v>140</v>
      </c>
      <c r="I56" s="59" t="s">
        <v>35</v>
      </c>
      <c r="J56" s="45">
        <v>302</v>
      </c>
      <c r="K56" s="45"/>
      <c r="L56" s="50" t="s">
        <v>42</v>
      </c>
      <c r="M56" s="62">
        <v>1125000</v>
      </c>
      <c r="N56" s="45"/>
      <c r="O56" s="45"/>
      <c r="P56" s="45"/>
      <c r="Q56" s="45"/>
      <c r="R56" s="45"/>
      <c r="S56" s="45"/>
      <c r="T56" s="45"/>
      <c r="U56" s="45"/>
      <c r="V56" s="45"/>
      <c r="W56" s="62">
        <v>550000</v>
      </c>
      <c r="X56" s="45"/>
      <c r="Y56" s="45"/>
      <c r="Z56" s="45"/>
      <c r="AA56" s="45"/>
      <c r="AB56" s="45"/>
      <c r="AC56" s="45"/>
      <c r="AD56" s="45"/>
    </row>
    <row r="57" spans="1:30">
      <c r="A57" s="44">
        <v>8</v>
      </c>
      <c r="B57" s="45"/>
      <c r="C57" s="46">
        <v>43529</v>
      </c>
      <c r="D57" s="45"/>
      <c r="E57" s="58" t="s">
        <v>29</v>
      </c>
      <c r="F57" s="48" t="s">
        <v>129</v>
      </c>
      <c r="G57" s="50" t="s">
        <v>141</v>
      </c>
      <c r="H57" s="59" t="s">
        <v>35</v>
      </c>
      <c r="I57" s="59" t="s">
        <v>35</v>
      </c>
      <c r="J57" s="45">
        <v>32</v>
      </c>
      <c r="K57" s="45"/>
      <c r="L57" s="50" t="s">
        <v>42</v>
      </c>
      <c r="M57" s="62">
        <v>308000</v>
      </c>
      <c r="N57" s="45"/>
      <c r="O57" s="45"/>
      <c r="P57" s="45"/>
      <c r="Q57" s="45"/>
      <c r="R57" s="45"/>
      <c r="S57" s="45"/>
      <c r="T57" s="45"/>
      <c r="U57" s="45"/>
      <c r="V57" s="45"/>
      <c r="W57" s="62">
        <v>75000</v>
      </c>
      <c r="X57" s="45"/>
      <c r="Y57" s="45"/>
      <c r="Z57" s="45"/>
      <c r="AA57" s="45"/>
      <c r="AB57" s="45"/>
      <c r="AC57" s="45"/>
      <c r="AD57" s="45"/>
    </row>
    <row r="58" spans="1:30">
      <c r="A58" s="44">
        <v>9</v>
      </c>
      <c r="B58" s="45"/>
      <c r="C58" s="46">
        <v>43529</v>
      </c>
      <c r="D58" s="45"/>
      <c r="E58" s="58" t="s">
        <v>29</v>
      </c>
      <c r="F58" s="48" t="s">
        <v>129</v>
      </c>
      <c r="G58" s="50" t="s">
        <v>142</v>
      </c>
      <c r="H58" s="59" t="s">
        <v>35</v>
      </c>
      <c r="I58" s="59" t="s">
        <v>35</v>
      </c>
      <c r="J58" s="45">
        <v>32</v>
      </c>
      <c r="K58" s="45"/>
      <c r="L58" s="50" t="s">
        <v>42</v>
      </c>
      <c r="M58" s="62">
        <v>308000</v>
      </c>
      <c r="N58" s="45"/>
      <c r="O58" s="45"/>
      <c r="P58" s="45"/>
      <c r="Q58" s="45"/>
      <c r="R58" s="45"/>
      <c r="S58" s="45"/>
      <c r="T58" s="45"/>
      <c r="U58" s="45"/>
      <c r="V58" s="45"/>
      <c r="W58" s="62">
        <v>75000</v>
      </c>
      <c r="X58" s="45"/>
      <c r="Y58" s="45"/>
      <c r="Z58" s="45"/>
      <c r="AA58" s="45"/>
      <c r="AB58" s="45"/>
      <c r="AC58" s="45"/>
      <c r="AD58" s="45"/>
    </row>
    <row r="59" spans="1:30">
      <c r="A59" s="44">
        <v>10</v>
      </c>
      <c r="B59" s="45"/>
      <c r="C59" s="46">
        <v>43529</v>
      </c>
      <c r="D59" s="45"/>
      <c r="E59" s="58" t="s">
        <v>29</v>
      </c>
      <c r="F59" s="48" t="s">
        <v>129</v>
      </c>
      <c r="G59" s="50" t="s">
        <v>143</v>
      </c>
      <c r="H59" s="59" t="s">
        <v>54</v>
      </c>
      <c r="I59" s="59" t="s">
        <v>35</v>
      </c>
      <c r="J59" s="45">
        <v>115</v>
      </c>
      <c r="K59" s="45"/>
      <c r="L59" s="50" t="s">
        <v>42</v>
      </c>
      <c r="M59" s="62">
        <v>575000</v>
      </c>
      <c r="N59" s="45"/>
      <c r="O59" s="45"/>
      <c r="P59" s="45"/>
      <c r="Q59" s="45"/>
      <c r="R59" s="45"/>
      <c r="S59" s="45"/>
      <c r="T59" s="45"/>
      <c r="U59" s="45"/>
      <c r="V59" s="45"/>
      <c r="W59" s="62">
        <v>225000</v>
      </c>
      <c r="X59" s="45"/>
      <c r="Y59" s="45"/>
      <c r="Z59" s="45"/>
      <c r="AA59" s="45"/>
      <c r="AB59" s="45"/>
      <c r="AC59" s="45"/>
      <c r="AD59" s="45"/>
    </row>
    <row r="60" spans="1:30">
      <c r="A60" s="44">
        <v>11</v>
      </c>
      <c r="B60" s="45"/>
      <c r="C60" s="46">
        <v>43529</v>
      </c>
      <c r="D60" s="45"/>
      <c r="E60" s="58" t="s">
        <v>29</v>
      </c>
      <c r="F60" s="48" t="s">
        <v>129</v>
      </c>
      <c r="G60" s="50" t="s">
        <v>144</v>
      </c>
      <c r="H60" s="59" t="s">
        <v>145</v>
      </c>
      <c r="I60" s="59" t="s">
        <v>35</v>
      </c>
      <c r="J60" s="45">
        <v>75</v>
      </c>
      <c r="K60" s="45"/>
      <c r="L60" s="50" t="s">
        <v>42</v>
      </c>
      <c r="M60" s="62">
        <v>569000</v>
      </c>
      <c r="N60" s="45"/>
      <c r="O60" s="45"/>
      <c r="P60" s="45"/>
      <c r="Q60" s="45"/>
      <c r="R60" s="45"/>
      <c r="S60" s="45"/>
      <c r="T60" s="45"/>
      <c r="U60" s="45"/>
      <c r="V60" s="45"/>
      <c r="W60" s="62">
        <v>225000</v>
      </c>
      <c r="X60" s="45"/>
      <c r="Y60" s="45"/>
      <c r="Z60" s="45"/>
      <c r="AA60" s="45"/>
      <c r="AB60" s="45"/>
      <c r="AC60" s="45"/>
      <c r="AD60" s="45"/>
    </row>
    <row r="61" spans="1:30">
      <c r="A61" s="44">
        <v>12</v>
      </c>
      <c r="B61" s="45"/>
      <c r="C61" s="46">
        <v>43529</v>
      </c>
      <c r="D61" s="45"/>
      <c r="E61" s="58" t="s">
        <v>29</v>
      </c>
      <c r="F61" s="48" t="s">
        <v>129</v>
      </c>
      <c r="G61" s="50" t="s">
        <v>146</v>
      </c>
      <c r="H61" s="59" t="s">
        <v>35</v>
      </c>
      <c r="I61" s="59" t="s">
        <v>35</v>
      </c>
      <c r="J61" s="45">
        <v>32</v>
      </c>
      <c r="K61" s="45"/>
      <c r="L61" s="50" t="s">
        <v>42</v>
      </c>
      <c r="M61" s="62">
        <v>308000</v>
      </c>
      <c r="N61" s="45"/>
      <c r="O61" s="45"/>
      <c r="P61" s="45"/>
      <c r="Q61" s="45"/>
      <c r="R61" s="45"/>
      <c r="S61" s="45"/>
      <c r="T61" s="45"/>
      <c r="U61" s="45"/>
      <c r="V61" s="45"/>
      <c r="W61" s="62">
        <v>75000</v>
      </c>
      <c r="X61" s="45"/>
      <c r="Y61" s="45"/>
      <c r="Z61" s="45"/>
      <c r="AA61" s="45"/>
      <c r="AB61" s="45"/>
      <c r="AC61" s="45"/>
      <c r="AD61" s="45"/>
    </row>
    <row r="62" spans="1:30">
      <c r="A62" s="44">
        <v>13</v>
      </c>
      <c r="B62" s="45"/>
      <c r="C62" s="46">
        <v>43529</v>
      </c>
      <c r="D62" s="45"/>
      <c r="E62" s="58" t="s">
        <v>29</v>
      </c>
      <c r="F62" s="48" t="s">
        <v>129</v>
      </c>
      <c r="G62" s="50" t="s">
        <v>147</v>
      </c>
      <c r="H62" s="59" t="s">
        <v>35</v>
      </c>
      <c r="I62" s="59" t="s">
        <v>35</v>
      </c>
      <c r="J62" s="45">
        <v>32</v>
      </c>
      <c r="K62" s="45"/>
      <c r="L62" s="50" t="s">
        <v>42</v>
      </c>
      <c r="M62" s="62">
        <v>308000</v>
      </c>
      <c r="N62" s="45"/>
      <c r="O62" s="45"/>
      <c r="P62" s="45"/>
      <c r="Q62" s="45"/>
      <c r="R62" s="45"/>
      <c r="S62" s="45"/>
      <c r="T62" s="45"/>
      <c r="U62" s="45"/>
      <c r="V62" s="45"/>
      <c r="W62" s="62">
        <v>75000</v>
      </c>
      <c r="X62" s="45"/>
      <c r="Y62" s="45"/>
      <c r="Z62" s="45"/>
      <c r="AA62" s="45"/>
      <c r="AB62" s="45"/>
      <c r="AC62" s="45"/>
      <c r="AD62" s="45"/>
    </row>
    <row r="63" spans="1:30">
      <c r="A63" s="44">
        <v>14</v>
      </c>
      <c r="B63" s="45"/>
      <c r="C63" s="46">
        <v>43529</v>
      </c>
      <c r="D63" s="45"/>
      <c r="E63" s="58" t="s">
        <v>29</v>
      </c>
      <c r="F63" s="48" t="s">
        <v>129</v>
      </c>
      <c r="G63" s="50" t="s">
        <v>148</v>
      </c>
      <c r="H63" s="59" t="s">
        <v>145</v>
      </c>
      <c r="I63" s="59" t="s">
        <v>35</v>
      </c>
      <c r="J63" s="45">
        <v>75</v>
      </c>
      <c r="K63" s="45"/>
      <c r="L63" s="50" t="s">
        <v>42</v>
      </c>
      <c r="M63" s="62">
        <v>569000</v>
      </c>
      <c r="N63" s="45"/>
      <c r="O63" s="45"/>
      <c r="P63" s="45"/>
      <c r="Q63" s="45"/>
      <c r="R63" s="45"/>
      <c r="S63" s="45"/>
      <c r="T63" s="45"/>
      <c r="U63" s="45"/>
      <c r="V63" s="45"/>
      <c r="W63" s="62">
        <v>225000</v>
      </c>
      <c r="X63" s="45"/>
      <c r="Y63" s="45"/>
      <c r="Z63" s="45"/>
      <c r="AA63" s="45"/>
      <c r="AB63" s="45"/>
      <c r="AC63" s="45"/>
      <c r="AD63" s="45"/>
    </row>
    <row r="64" spans="1:30">
      <c r="A64" s="44">
        <v>15</v>
      </c>
      <c r="B64" s="45"/>
      <c r="C64" s="46">
        <v>43529</v>
      </c>
      <c r="D64" s="45"/>
      <c r="E64" s="58" t="s">
        <v>29</v>
      </c>
      <c r="F64" s="48" t="s">
        <v>129</v>
      </c>
      <c r="G64" s="50" t="s">
        <v>149</v>
      </c>
      <c r="H64" s="59" t="s">
        <v>35</v>
      </c>
      <c r="I64" s="59" t="s">
        <v>35</v>
      </c>
      <c r="J64" s="45">
        <v>32</v>
      </c>
      <c r="K64" s="45"/>
      <c r="L64" s="50" t="s">
        <v>42</v>
      </c>
      <c r="M64" s="62">
        <v>308000</v>
      </c>
      <c r="N64" s="45"/>
      <c r="O64" s="45"/>
      <c r="P64" s="45"/>
      <c r="Q64" s="45"/>
      <c r="R64" s="45"/>
      <c r="S64" s="45"/>
      <c r="T64" s="45"/>
      <c r="U64" s="45"/>
      <c r="V64" s="45"/>
      <c r="W64" s="62">
        <v>75000</v>
      </c>
      <c r="X64" s="45"/>
      <c r="Y64" s="45"/>
      <c r="Z64" s="45"/>
      <c r="AA64" s="45"/>
      <c r="AB64" s="45"/>
      <c r="AC64" s="45"/>
      <c r="AD64" s="45"/>
    </row>
    <row r="65" spans="1:30">
      <c r="A65" s="44">
        <v>16</v>
      </c>
      <c r="B65" s="45"/>
      <c r="C65" s="46">
        <v>43529</v>
      </c>
      <c r="D65" s="45"/>
      <c r="E65" s="58" t="s">
        <v>29</v>
      </c>
      <c r="F65" s="48" t="s">
        <v>129</v>
      </c>
      <c r="G65" s="50" t="s">
        <v>150</v>
      </c>
      <c r="H65" s="59" t="s">
        <v>137</v>
      </c>
      <c r="I65" s="59" t="s">
        <v>35</v>
      </c>
      <c r="J65" s="45">
        <v>102</v>
      </c>
      <c r="K65" s="45"/>
      <c r="L65" s="50" t="s">
        <v>42</v>
      </c>
      <c r="M65" s="62">
        <v>612000</v>
      </c>
      <c r="N65" s="45"/>
      <c r="O65" s="45"/>
      <c r="P65" s="45"/>
      <c r="Q65" s="45"/>
      <c r="R65" s="45"/>
      <c r="S65" s="45"/>
      <c r="T65" s="45"/>
      <c r="U65" s="45"/>
      <c r="V65" s="45"/>
      <c r="W65" s="62">
        <v>285000</v>
      </c>
      <c r="X65" s="45"/>
      <c r="Y65" s="45"/>
      <c r="Z65" s="45"/>
      <c r="AA65" s="45"/>
      <c r="AB65" s="45"/>
      <c r="AC65" s="45"/>
      <c r="AD65" s="45"/>
    </row>
    <row r="66" spans="1:30">
      <c r="A66" s="44">
        <v>17</v>
      </c>
      <c r="B66" s="45"/>
      <c r="C66" s="46">
        <v>43529</v>
      </c>
      <c r="D66" s="45"/>
      <c r="E66" s="58" t="s">
        <v>29</v>
      </c>
      <c r="F66" s="48" t="s">
        <v>129</v>
      </c>
      <c r="G66" s="50" t="s">
        <v>151</v>
      </c>
      <c r="H66" s="59" t="s">
        <v>137</v>
      </c>
      <c r="I66" s="59" t="s">
        <v>35</v>
      </c>
      <c r="J66" s="45">
        <v>102</v>
      </c>
      <c r="K66" s="45"/>
      <c r="L66" s="50" t="s">
        <v>42</v>
      </c>
      <c r="M66" s="62">
        <v>612000</v>
      </c>
      <c r="N66" s="45"/>
      <c r="O66" s="45"/>
      <c r="P66" s="45"/>
      <c r="Q66" s="45"/>
      <c r="R66" s="45"/>
      <c r="S66" s="45"/>
      <c r="T66" s="45"/>
      <c r="U66" s="45"/>
      <c r="V66" s="45"/>
      <c r="W66" s="62">
        <v>285000</v>
      </c>
      <c r="X66" s="45"/>
      <c r="Y66" s="45"/>
      <c r="Z66" s="45"/>
      <c r="AA66" s="45"/>
      <c r="AB66" s="45"/>
      <c r="AC66" s="45"/>
      <c r="AD66" s="45"/>
    </row>
    <row r="67" spans="1:30">
      <c r="A67" s="44">
        <v>18</v>
      </c>
      <c r="B67" s="45"/>
      <c r="C67" s="46">
        <v>43529</v>
      </c>
      <c r="D67" s="45"/>
      <c r="E67" s="58" t="s">
        <v>29</v>
      </c>
      <c r="F67" s="48" t="s">
        <v>129</v>
      </c>
      <c r="G67" s="50" t="s">
        <v>152</v>
      </c>
      <c r="H67" s="59" t="s">
        <v>137</v>
      </c>
      <c r="I67" s="59" t="s">
        <v>35</v>
      </c>
      <c r="J67" s="45">
        <v>102</v>
      </c>
      <c r="K67" s="45"/>
      <c r="L67" s="50" t="s">
        <v>42</v>
      </c>
      <c r="M67" s="62">
        <v>612000</v>
      </c>
      <c r="N67" s="45"/>
      <c r="O67" s="45"/>
      <c r="P67" s="45"/>
      <c r="Q67" s="45"/>
      <c r="R67" s="45"/>
      <c r="S67" s="45"/>
      <c r="T67" s="45"/>
      <c r="U67" s="45"/>
      <c r="V67" s="45"/>
      <c r="W67" s="62">
        <v>285000</v>
      </c>
      <c r="X67" s="45"/>
      <c r="Y67" s="45"/>
      <c r="Z67" s="45"/>
      <c r="AA67" s="45"/>
      <c r="AB67" s="45"/>
      <c r="AC67" s="45"/>
      <c r="AD67" s="45"/>
    </row>
    <row r="68" spans="1:30">
      <c r="A68" s="44">
        <v>19</v>
      </c>
      <c r="B68" s="45"/>
      <c r="C68" s="46">
        <v>43529</v>
      </c>
      <c r="D68" s="45"/>
      <c r="E68" s="58" t="s">
        <v>29</v>
      </c>
      <c r="F68" s="48" t="s">
        <v>129</v>
      </c>
      <c r="G68" s="50" t="s">
        <v>153</v>
      </c>
      <c r="H68" s="59" t="s">
        <v>154</v>
      </c>
      <c r="I68" s="59" t="s">
        <v>35</v>
      </c>
      <c r="J68" s="45">
        <v>110</v>
      </c>
      <c r="K68" s="45"/>
      <c r="L68" s="50" t="s">
        <v>42</v>
      </c>
      <c r="M68" s="62">
        <v>868000</v>
      </c>
      <c r="N68" s="45"/>
      <c r="O68" s="45"/>
      <c r="P68" s="45"/>
      <c r="Q68" s="45"/>
      <c r="R68" s="45"/>
      <c r="S68" s="45"/>
      <c r="T68" s="45"/>
      <c r="U68" s="45"/>
      <c r="V68" s="45"/>
      <c r="W68" s="62">
        <v>315000</v>
      </c>
      <c r="X68" s="45"/>
      <c r="Y68" s="45"/>
      <c r="Z68" s="45"/>
      <c r="AA68" s="45"/>
      <c r="AB68" s="45"/>
      <c r="AC68" s="45"/>
      <c r="AD68" s="45"/>
    </row>
    <row r="69" spans="1:30">
      <c r="A69" s="44">
        <v>20</v>
      </c>
      <c r="B69" s="45"/>
      <c r="C69" s="46">
        <v>43529</v>
      </c>
      <c r="D69" s="45"/>
      <c r="E69" s="58" t="s">
        <v>29</v>
      </c>
      <c r="F69" s="48" t="s">
        <v>129</v>
      </c>
      <c r="G69" s="50" t="s">
        <v>155</v>
      </c>
      <c r="H69" s="59" t="s">
        <v>35</v>
      </c>
      <c r="I69" s="59" t="s">
        <v>35</v>
      </c>
      <c r="J69" s="45">
        <v>32</v>
      </c>
      <c r="K69" s="45"/>
      <c r="L69" s="50" t="s">
        <v>42</v>
      </c>
      <c r="M69" s="62">
        <v>308000</v>
      </c>
      <c r="N69" s="45"/>
      <c r="O69" s="45"/>
      <c r="P69" s="45"/>
      <c r="Q69" s="45"/>
      <c r="R69" s="45"/>
      <c r="S69" s="45"/>
      <c r="T69" s="45"/>
      <c r="U69" s="45"/>
      <c r="V69" s="45"/>
      <c r="W69" s="62">
        <v>75000</v>
      </c>
      <c r="X69" s="45"/>
      <c r="Y69" s="45"/>
      <c r="Z69" s="45"/>
      <c r="AA69" s="45"/>
      <c r="AB69" s="45"/>
      <c r="AC69" s="45"/>
      <c r="AD69" s="45"/>
    </row>
    <row r="70" spans="1:30">
      <c r="A70" s="44">
        <v>21</v>
      </c>
      <c r="B70" s="45"/>
      <c r="C70" s="46">
        <v>43529</v>
      </c>
      <c r="D70" s="45"/>
      <c r="E70" s="58" t="s">
        <v>29</v>
      </c>
      <c r="F70" s="48" t="s">
        <v>129</v>
      </c>
      <c r="G70" s="50" t="s">
        <v>156</v>
      </c>
      <c r="H70" s="59" t="s">
        <v>35</v>
      </c>
      <c r="I70" s="59" t="s">
        <v>35</v>
      </c>
      <c r="J70" s="45">
        <v>32</v>
      </c>
      <c r="K70" s="45"/>
      <c r="L70" s="50" t="s">
        <v>42</v>
      </c>
      <c r="M70" s="62">
        <v>308000</v>
      </c>
      <c r="N70" s="45"/>
      <c r="O70" s="45"/>
      <c r="P70" s="45"/>
      <c r="Q70" s="45"/>
      <c r="R70" s="45"/>
      <c r="S70" s="45"/>
      <c r="T70" s="45"/>
      <c r="U70" s="45"/>
      <c r="V70" s="45"/>
      <c r="W70" s="62">
        <v>75000</v>
      </c>
      <c r="X70" s="45"/>
      <c r="Y70" s="45"/>
      <c r="Z70" s="45"/>
      <c r="AA70" s="45"/>
      <c r="AB70" s="45"/>
      <c r="AC70" s="45"/>
      <c r="AD70" s="45"/>
    </row>
    <row r="71" spans="1:30">
      <c r="A71" s="44">
        <v>22</v>
      </c>
      <c r="B71" s="45"/>
      <c r="C71" s="46">
        <v>43529</v>
      </c>
      <c r="D71" s="45"/>
      <c r="E71" s="58" t="s">
        <v>29</v>
      </c>
      <c r="F71" s="48" t="s">
        <v>129</v>
      </c>
      <c r="G71" s="50" t="s">
        <v>157</v>
      </c>
      <c r="H71" s="59" t="s">
        <v>35</v>
      </c>
      <c r="I71" s="59" t="s">
        <v>35</v>
      </c>
      <c r="J71" s="45">
        <v>32</v>
      </c>
      <c r="K71" s="45"/>
      <c r="L71" s="50" t="s">
        <v>42</v>
      </c>
      <c r="M71" s="62">
        <v>308000</v>
      </c>
      <c r="N71" s="45"/>
      <c r="O71" s="45"/>
      <c r="P71" s="45"/>
      <c r="Q71" s="45"/>
      <c r="R71" s="45"/>
      <c r="S71" s="45"/>
      <c r="T71" s="45"/>
      <c r="U71" s="45"/>
      <c r="V71" s="45"/>
      <c r="W71" s="62">
        <v>75000</v>
      </c>
      <c r="X71" s="45"/>
      <c r="Y71" s="45"/>
      <c r="Z71" s="45"/>
      <c r="AA71" s="45"/>
      <c r="AB71" s="45"/>
      <c r="AC71" s="45"/>
      <c r="AD71" s="45"/>
    </row>
    <row r="72" spans="1:30">
      <c r="A72" s="44">
        <v>23</v>
      </c>
      <c r="B72" s="45"/>
      <c r="C72" s="46">
        <v>43529</v>
      </c>
      <c r="D72" s="45"/>
      <c r="E72" s="58" t="s">
        <v>29</v>
      </c>
      <c r="F72" s="48" t="s">
        <v>129</v>
      </c>
      <c r="G72" s="50" t="s">
        <v>158</v>
      </c>
      <c r="H72" s="59" t="s">
        <v>35</v>
      </c>
      <c r="I72" s="59" t="s">
        <v>35</v>
      </c>
      <c r="J72" s="45">
        <v>32</v>
      </c>
      <c r="K72" s="45"/>
      <c r="L72" s="50" t="s">
        <v>42</v>
      </c>
      <c r="M72" s="62">
        <v>308000</v>
      </c>
      <c r="N72" s="45"/>
      <c r="O72" s="45"/>
      <c r="P72" s="45"/>
      <c r="Q72" s="45"/>
      <c r="R72" s="45"/>
      <c r="S72" s="45"/>
      <c r="T72" s="45"/>
      <c r="U72" s="45"/>
      <c r="V72" s="45"/>
      <c r="W72" s="62">
        <v>75000</v>
      </c>
      <c r="X72" s="45"/>
      <c r="Y72" s="45"/>
      <c r="Z72" s="45"/>
      <c r="AA72" s="45"/>
      <c r="AB72" s="45"/>
      <c r="AC72" s="45"/>
      <c r="AD72" s="45"/>
    </row>
    <row r="73" spans="1:30">
      <c r="A73" s="44">
        <v>24</v>
      </c>
      <c r="B73" s="45"/>
      <c r="C73" s="46">
        <v>43529</v>
      </c>
      <c r="D73" s="45"/>
      <c r="E73" s="58" t="s">
        <v>29</v>
      </c>
      <c r="F73" s="48" t="s">
        <v>129</v>
      </c>
      <c r="G73" s="50" t="s">
        <v>159</v>
      </c>
      <c r="H73" s="59" t="s">
        <v>35</v>
      </c>
      <c r="I73" s="59" t="s">
        <v>35</v>
      </c>
      <c r="J73" s="45">
        <v>32</v>
      </c>
      <c r="K73" s="45"/>
      <c r="L73" s="50" t="s">
        <v>42</v>
      </c>
      <c r="M73" s="62">
        <v>308000</v>
      </c>
      <c r="N73" s="45"/>
      <c r="O73" s="45"/>
      <c r="P73" s="45"/>
      <c r="Q73" s="45"/>
      <c r="R73" s="45"/>
      <c r="S73" s="45"/>
      <c r="T73" s="45"/>
      <c r="U73" s="45"/>
      <c r="V73" s="45"/>
      <c r="W73" s="62">
        <v>75000</v>
      </c>
      <c r="X73" s="45"/>
      <c r="Y73" s="45"/>
      <c r="Z73" s="45"/>
      <c r="AA73" s="45"/>
      <c r="AB73" s="45"/>
      <c r="AC73" s="45"/>
      <c r="AD73" s="45"/>
    </row>
    <row r="74" spans="1:30">
      <c r="A74" s="45"/>
      <c r="B74" s="51" t="s">
        <v>30</v>
      </c>
      <c r="C74" s="46"/>
      <c r="D74" s="45"/>
      <c r="E74" s="45"/>
      <c r="F74" s="48"/>
      <c r="G74" s="50"/>
      <c r="H74" s="45"/>
      <c r="I74" s="59"/>
      <c r="J74" s="45"/>
      <c r="K74" s="45"/>
      <c r="L74" s="50"/>
      <c r="M74" s="63">
        <f>SUM(M50:M73)</f>
        <v>11674000</v>
      </c>
      <c r="N74" s="64"/>
      <c r="O74" s="64"/>
      <c r="P74" s="64"/>
      <c r="Q74" s="64"/>
      <c r="R74" s="64"/>
      <c r="S74" s="64"/>
      <c r="T74" s="64"/>
      <c r="U74" s="64"/>
      <c r="V74" s="64"/>
      <c r="W74" s="63">
        <f>SUM(W50:W73)</f>
        <v>4615000</v>
      </c>
      <c r="X74" s="45"/>
      <c r="Y74" s="45"/>
      <c r="Z74" s="45"/>
      <c r="AA74" s="45"/>
      <c r="AB74" s="45"/>
      <c r="AC74" s="45"/>
      <c r="AD74" s="45"/>
    </row>
    <row r="75" spans="1:30">
      <c r="A75" s="44">
        <v>1</v>
      </c>
      <c r="B75" s="45"/>
      <c r="C75" s="46">
        <v>43530</v>
      </c>
      <c r="D75" s="45"/>
      <c r="E75" s="58" t="s">
        <v>29</v>
      </c>
      <c r="F75" s="50" t="s">
        <v>61</v>
      </c>
      <c r="G75" s="49" t="s">
        <v>160</v>
      </c>
      <c r="H75" s="59" t="s">
        <v>161</v>
      </c>
      <c r="I75" s="59" t="s">
        <v>35</v>
      </c>
      <c r="J75" s="45">
        <v>250</v>
      </c>
      <c r="K75" s="45"/>
      <c r="L75" s="50" t="s">
        <v>42</v>
      </c>
      <c r="M75" s="62">
        <v>1068000</v>
      </c>
      <c r="N75" s="45"/>
      <c r="O75" s="45"/>
      <c r="P75" s="45"/>
      <c r="Q75" s="45"/>
      <c r="R75" s="45"/>
      <c r="S75" s="45"/>
      <c r="T75" s="45"/>
      <c r="U75" s="45"/>
      <c r="V75" s="45"/>
      <c r="W75" s="62">
        <v>465000</v>
      </c>
      <c r="X75" s="45"/>
      <c r="Y75" s="45"/>
      <c r="Z75" s="45"/>
      <c r="AA75" s="45"/>
      <c r="AB75" s="45"/>
      <c r="AC75" s="45"/>
      <c r="AD75" s="45"/>
    </row>
    <row r="76" spans="1:30">
      <c r="A76" s="44">
        <v>2</v>
      </c>
      <c r="B76" s="45"/>
      <c r="C76" s="46">
        <v>43530</v>
      </c>
      <c r="D76" s="45"/>
      <c r="E76" s="58" t="s">
        <v>29</v>
      </c>
      <c r="F76" s="50" t="s">
        <v>61</v>
      </c>
      <c r="G76" s="49" t="s">
        <v>162</v>
      </c>
      <c r="H76" s="59" t="s">
        <v>161</v>
      </c>
      <c r="I76" s="59" t="s">
        <v>35</v>
      </c>
      <c r="J76" s="45">
        <v>250</v>
      </c>
      <c r="K76" s="45"/>
      <c r="L76" s="50" t="s">
        <v>42</v>
      </c>
      <c r="M76" s="62">
        <v>1068000</v>
      </c>
      <c r="N76" s="45"/>
      <c r="O76" s="45"/>
      <c r="P76" s="45"/>
      <c r="Q76" s="45"/>
      <c r="R76" s="45"/>
      <c r="S76" s="45"/>
      <c r="T76" s="45"/>
      <c r="U76" s="45"/>
      <c r="V76" s="45"/>
      <c r="W76" s="62">
        <v>465000</v>
      </c>
      <c r="X76" s="45"/>
      <c r="Y76" s="45"/>
      <c r="Z76" s="45"/>
      <c r="AA76" s="45"/>
      <c r="AB76" s="45"/>
      <c r="AC76" s="45"/>
      <c r="AD76" s="45"/>
    </row>
    <row r="77" spans="1:30">
      <c r="A77" s="44">
        <v>3</v>
      </c>
      <c r="B77" s="45"/>
      <c r="C77" s="46">
        <v>43530</v>
      </c>
      <c r="D77" s="45"/>
      <c r="E77" s="58" t="s">
        <v>29</v>
      </c>
      <c r="F77" s="50" t="s">
        <v>61</v>
      </c>
      <c r="G77" s="49" t="s">
        <v>163</v>
      </c>
      <c r="H77" s="59" t="s">
        <v>164</v>
      </c>
      <c r="I77" s="59" t="s">
        <v>35</v>
      </c>
      <c r="J77" s="45">
        <v>322</v>
      </c>
      <c r="K77" s="45"/>
      <c r="L77" s="50" t="s">
        <v>42</v>
      </c>
      <c r="M77" s="62">
        <v>1117000</v>
      </c>
      <c r="N77" s="45"/>
      <c r="O77" s="45"/>
      <c r="P77" s="45"/>
      <c r="Q77" s="45"/>
      <c r="R77" s="45"/>
      <c r="S77" s="45"/>
      <c r="T77" s="45"/>
      <c r="U77" s="45"/>
      <c r="V77" s="45"/>
      <c r="W77" s="62">
        <v>425000</v>
      </c>
      <c r="X77" s="45"/>
      <c r="Y77" s="45"/>
      <c r="Z77" s="45"/>
      <c r="AA77" s="45"/>
      <c r="AB77" s="45"/>
      <c r="AC77" s="45"/>
      <c r="AD77" s="45"/>
    </row>
    <row r="78" spans="1:30">
      <c r="A78" s="44">
        <v>4</v>
      </c>
      <c r="B78" s="45"/>
      <c r="C78" s="46">
        <v>43530</v>
      </c>
      <c r="D78" s="45"/>
      <c r="E78" s="58" t="s">
        <v>29</v>
      </c>
      <c r="F78" s="50" t="s">
        <v>61</v>
      </c>
      <c r="G78" s="49" t="s">
        <v>165</v>
      </c>
      <c r="H78" s="59" t="s">
        <v>166</v>
      </c>
      <c r="I78" s="59" t="s">
        <v>35</v>
      </c>
      <c r="J78" s="45">
        <v>130</v>
      </c>
      <c r="K78" s="45"/>
      <c r="L78" s="50" t="s">
        <v>42</v>
      </c>
      <c r="M78" s="62">
        <v>916000</v>
      </c>
      <c r="N78" s="45"/>
      <c r="O78" s="45"/>
      <c r="P78" s="45"/>
      <c r="Q78" s="45"/>
      <c r="R78" s="45"/>
      <c r="S78" s="45"/>
      <c r="T78" s="45"/>
      <c r="U78" s="45"/>
      <c r="V78" s="45"/>
      <c r="W78" s="62">
        <v>345000</v>
      </c>
      <c r="X78" s="45"/>
      <c r="Y78" s="45"/>
      <c r="Z78" s="45"/>
      <c r="AA78" s="45"/>
      <c r="AB78" s="45"/>
      <c r="AC78" s="45"/>
      <c r="AD78" s="45"/>
    </row>
    <row r="79" spans="1:30">
      <c r="A79" s="44">
        <v>5</v>
      </c>
      <c r="B79" s="45"/>
      <c r="C79" s="46">
        <v>43530</v>
      </c>
      <c r="D79" s="45"/>
      <c r="E79" s="58" t="s">
        <v>29</v>
      </c>
      <c r="F79" s="50" t="s">
        <v>61</v>
      </c>
      <c r="G79" s="49" t="s">
        <v>167</v>
      </c>
      <c r="H79" s="59" t="s">
        <v>166</v>
      </c>
      <c r="I79" s="59" t="s">
        <v>35</v>
      </c>
      <c r="J79" s="45">
        <v>130</v>
      </c>
      <c r="K79" s="45"/>
      <c r="L79" s="50" t="s">
        <v>42</v>
      </c>
      <c r="M79" s="62">
        <v>916000</v>
      </c>
      <c r="N79" s="45"/>
      <c r="O79" s="45"/>
      <c r="P79" s="45"/>
      <c r="Q79" s="45"/>
      <c r="R79" s="45"/>
      <c r="S79" s="45"/>
      <c r="T79" s="45"/>
      <c r="U79" s="45"/>
      <c r="V79" s="45"/>
      <c r="W79" s="62">
        <v>345000</v>
      </c>
      <c r="X79" s="45"/>
      <c r="Y79" s="45"/>
      <c r="Z79" s="45"/>
      <c r="AA79" s="45"/>
      <c r="AB79" s="45"/>
      <c r="AC79" s="45"/>
      <c r="AD79" s="45"/>
    </row>
    <row r="80" spans="1:30">
      <c r="A80" s="44">
        <v>6</v>
      </c>
      <c r="B80" s="45"/>
      <c r="C80" s="46">
        <v>43530</v>
      </c>
      <c r="D80" s="45"/>
      <c r="E80" s="58" t="s">
        <v>29</v>
      </c>
      <c r="F80" s="50" t="s">
        <v>61</v>
      </c>
      <c r="G80" s="49" t="s">
        <v>168</v>
      </c>
      <c r="H80" s="59" t="s">
        <v>169</v>
      </c>
      <c r="I80" s="59" t="s">
        <v>35</v>
      </c>
      <c r="J80" s="45">
        <v>150</v>
      </c>
      <c r="K80" s="45"/>
      <c r="L80" s="50" t="s">
        <v>42</v>
      </c>
      <c r="M80" s="62">
        <v>973000</v>
      </c>
      <c r="N80" s="45"/>
      <c r="O80" s="45"/>
      <c r="P80" s="45"/>
      <c r="Q80" s="45"/>
      <c r="R80" s="45"/>
      <c r="S80" s="45"/>
      <c r="T80" s="45"/>
      <c r="U80" s="45"/>
      <c r="V80" s="45"/>
      <c r="W80" s="62"/>
      <c r="X80" s="45"/>
      <c r="Y80" s="45"/>
      <c r="Z80" s="45"/>
      <c r="AA80" s="45"/>
      <c r="AB80" s="45"/>
      <c r="AC80" s="45"/>
      <c r="AD80" s="45"/>
    </row>
    <row r="81" spans="1:30">
      <c r="A81" s="44">
        <v>7</v>
      </c>
      <c r="B81" s="45"/>
      <c r="C81" s="46">
        <v>43530</v>
      </c>
      <c r="D81" s="45"/>
      <c r="E81" s="58" t="s">
        <v>29</v>
      </c>
      <c r="F81" s="50" t="s">
        <v>61</v>
      </c>
      <c r="G81" s="49" t="s">
        <v>170</v>
      </c>
      <c r="H81" s="59" t="s">
        <v>171</v>
      </c>
      <c r="I81" s="59" t="s">
        <v>35</v>
      </c>
      <c r="J81" s="45">
        <v>313</v>
      </c>
      <c r="K81" s="45"/>
      <c r="L81" s="50" t="s">
        <v>42</v>
      </c>
      <c r="M81" s="62">
        <v>1232000</v>
      </c>
      <c r="N81" s="45"/>
      <c r="O81" s="45"/>
      <c r="P81" s="45"/>
      <c r="Q81" s="45"/>
      <c r="R81" s="45"/>
      <c r="S81" s="45"/>
      <c r="T81" s="45"/>
      <c r="U81" s="45"/>
      <c r="V81" s="45"/>
      <c r="W81" s="62">
        <v>550000</v>
      </c>
      <c r="X81" s="45"/>
      <c r="Y81" s="45"/>
      <c r="Z81" s="45"/>
      <c r="AA81" s="45"/>
      <c r="AB81" s="45"/>
      <c r="AC81" s="45"/>
      <c r="AD81" s="45"/>
    </row>
    <row r="82" spans="1:30">
      <c r="A82" s="44">
        <v>8</v>
      </c>
      <c r="B82" s="45"/>
      <c r="C82" s="46">
        <v>43530</v>
      </c>
      <c r="D82" s="45"/>
      <c r="E82" s="58" t="s">
        <v>29</v>
      </c>
      <c r="F82" s="50" t="s">
        <v>61</v>
      </c>
      <c r="G82" s="49" t="s">
        <v>172</v>
      </c>
      <c r="H82" s="59" t="s">
        <v>173</v>
      </c>
      <c r="I82" s="59" t="s">
        <v>35</v>
      </c>
      <c r="J82" s="45">
        <v>165</v>
      </c>
      <c r="K82" s="45"/>
      <c r="L82" s="50" t="s">
        <v>42</v>
      </c>
      <c r="M82" s="62">
        <v>833000</v>
      </c>
      <c r="N82" s="45"/>
      <c r="O82" s="45"/>
      <c r="P82" s="45"/>
      <c r="Q82" s="45"/>
      <c r="R82" s="45"/>
      <c r="S82" s="45"/>
      <c r="T82" s="45"/>
      <c r="U82" s="45"/>
      <c r="V82" s="45"/>
      <c r="W82" s="62">
        <v>365000</v>
      </c>
      <c r="X82" s="45"/>
      <c r="Y82" s="45"/>
      <c r="Z82" s="45"/>
      <c r="AA82" s="45"/>
      <c r="AB82" s="45"/>
      <c r="AC82" s="45"/>
      <c r="AD82" s="45"/>
    </row>
    <row r="83" spans="1:30">
      <c r="A83" s="44">
        <v>9</v>
      </c>
      <c r="B83" s="45"/>
      <c r="C83" s="46">
        <v>43530</v>
      </c>
      <c r="D83" s="45"/>
      <c r="E83" s="58" t="s">
        <v>29</v>
      </c>
      <c r="F83" s="50" t="s">
        <v>61</v>
      </c>
      <c r="G83" s="49" t="s">
        <v>174</v>
      </c>
      <c r="H83" s="59" t="s">
        <v>175</v>
      </c>
      <c r="I83" s="59" t="s">
        <v>35</v>
      </c>
      <c r="J83" s="45">
        <v>206</v>
      </c>
      <c r="K83" s="45"/>
      <c r="L83" s="50" t="s">
        <v>42</v>
      </c>
      <c r="M83" s="62">
        <v>999000</v>
      </c>
      <c r="N83" s="45"/>
      <c r="O83" s="45"/>
      <c r="P83" s="45"/>
      <c r="Q83" s="45"/>
      <c r="R83" s="45"/>
      <c r="S83" s="45"/>
      <c r="T83" s="45"/>
      <c r="U83" s="45"/>
      <c r="V83" s="45"/>
      <c r="W83" s="62">
        <v>465000</v>
      </c>
      <c r="X83" s="45"/>
      <c r="Y83" s="45"/>
      <c r="Z83" s="45"/>
      <c r="AA83" s="45"/>
      <c r="AB83" s="45"/>
      <c r="AC83" s="45"/>
      <c r="AD83" s="45"/>
    </row>
    <row r="84" spans="1:30">
      <c r="A84" s="44">
        <v>10</v>
      </c>
      <c r="B84" s="45"/>
      <c r="C84" s="46">
        <v>43530</v>
      </c>
      <c r="D84" s="45"/>
      <c r="E84" s="58" t="s">
        <v>29</v>
      </c>
      <c r="F84" s="50" t="s">
        <v>61</v>
      </c>
      <c r="G84" s="49" t="s">
        <v>176</v>
      </c>
      <c r="H84" s="59" t="s">
        <v>164</v>
      </c>
      <c r="I84" s="59" t="s">
        <v>35</v>
      </c>
      <c r="J84" s="45">
        <v>322</v>
      </c>
      <c r="K84" s="45"/>
      <c r="L84" s="50" t="s">
        <v>42</v>
      </c>
      <c r="M84" s="62">
        <v>1117000</v>
      </c>
      <c r="N84" s="45"/>
      <c r="O84" s="45"/>
      <c r="P84" s="45"/>
      <c r="Q84" s="45"/>
      <c r="R84" s="45"/>
      <c r="S84" s="45"/>
      <c r="T84" s="45"/>
      <c r="U84" s="45"/>
      <c r="V84" s="45"/>
      <c r="W84" s="62">
        <v>425000</v>
      </c>
      <c r="X84" s="45"/>
      <c r="Y84" s="45"/>
      <c r="Z84" s="45"/>
      <c r="AA84" s="45"/>
      <c r="AB84" s="45"/>
      <c r="AC84" s="45"/>
      <c r="AD84" s="45"/>
    </row>
    <row r="85" spans="1:30">
      <c r="A85" s="44">
        <v>11</v>
      </c>
      <c r="B85" s="45"/>
      <c r="C85" s="46">
        <v>43530</v>
      </c>
      <c r="D85" s="45"/>
      <c r="E85" s="58" t="s">
        <v>29</v>
      </c>
      <c r="F85" s="50" t="s">
        <v>61</v>
      </c>
      <c r="G85" s="49" t="s">
        <v>177</v>
      </c>
      <c r="H85" s="59" t="s">
        <v>35</v>
      </c>
      <c r="I85" s="59" t="s">
        <v>35</v>
      </c>
      <c r="J85" s="45">
        <v>32</v>
      </c>
      <c r="K85" s="45"/>
      <c r="L85" s="50" t="s">
        <v>42</v>
      </c>
      <c r="M85" s="62">
        <v>308000</v>
      </c>
      <c r="N85" s="45"/>
      <c r="O85" s="45"/>
      <c r="P85" s="45"/>
      <c r="Q85" s="45"/>
      <c r="R85" s="45"/>
      <c r="S85" s="45"/>
      <c r="T85" s="45"/>
      <c r="U85" s="45"/>
      <c r="V85" s="45"/>
      <c r="W85" s="62">
        <v>75000</v>
      </c>
      <c r="X85" s="45"/>
      <c r="Y85" s="45"/>
      <c r="Z85" s="45"/>
      <c r="AA85" s="45"/>
      <c r="AB85" s="45"/>
      <c r="AC85" s="45"/>
      <c r="AD85" s="45"/>
    </row>
    <row r="86" spans="1:30">
      <c r="A86" s="44">
        <v>12</v>
      </c>
      <c r="B86" s="45"/>
      <c r="C86" s="46">
        <v>43530</v>
      </c>
      <c r="D86" s="45"/>
      <c r="E86" s="58" t="s">
        <v>29</v>
      </c>
      <c r="F86" s="50" t="s">
        <v>61</v>
      </c>
      <c r="G86" s="49" t="s">
        <v>178</v>
      </c>
      <c r="H86" s="59" t="s">
        <v>35</v>
      </c>
      <c r="I86" s="59" t="s">
        <v>35</v>
      </c>
      <c r="J86" s="45">
        <v>32</v>
      </c>
      <c r="K86" s="45"/>
      <c r="L86" s="50" t="s">
        <v>42</v>
      </c>
      <c r="M86" s="62">
        <v>308000</v>
      </c>
      <c r="N86" s="45"/>
      <c r="O86" s="45"/>
      <c r="P86" s="45"/>
      <c r="Q86" s="45"/>
      <c r="R86" s="45"/>
      <c r="S86" s="45"/>
      <c r="T86" s="45"/>
      <c r="U86" s="45"/>
      <c r="V86" s="45"/>
      <c r="W86" s="62">
        <v>75000</v>
      </c>
      <c r="X86" s="45"/>
      <c r="Y86" s="45"/>
      <c r="Z86" s="45"/>
      <c r="AA86" s="45"/>
      <c r="AB86" s="45"/>
      <c r="AC86" s="45"/>
      <c r="AD86" s="45"/>
    </row>
    <row r="87" spans="1:30">
      <c r="A87" s="44">
        <v>13</v>
      </c>
      <c r="B87" s="45"/>
      <c r="C87" s="46">
        <v>43530</v>
      </c>
      <c r="D87" s="45"/>
      <c r="E87" s="58" t="s">
        <v>29</v>
      </c>
      <c r="F87" s="50" t="s">
        <v>61</v>
      </c>
      <c r="G87" s="49" t="s">
        <v>179</v>
      </c>
      <c r="H87" s="59" t="s">
        <v>35</v>
      </c>
      <c r="I87" s="59" t="s">
        <v>35</v>
      </c>
      <c r="J87" s="45">
        <v>32</v>
      </c>
      <c r="K87" s="45"/>
      <c r="L87" s="50" t="s">
        <v>42</v>
      </c>
      <c r="M87" s="62">
        <v>308000</v>
      </c>
      <c r="N87" s="45"/>
      <c r="O87" s="45"/>
      <c r="P87" s="45"/>
      <c r="Q87" s="45"/>
      <c r="R87" s="45"/>
      <c r="S87" s="45"/>
      <c r="T87" s="45"/>
      <c r="U87" s="45"/>
      <c r="V87" s="45"/>
      <c r="W87" s="62">
        <v>75000</v>
      </c>
      <c r="X87" s="45"/>
      <c r="Y87" s="45"/>
      <c r="Z87" s="45"/>
      <c r="AA87" s="45"/>
      <c r="AB87" s="45"/>
      <c r="AC87" s="45"/>
      <c r="AD87" s="45"/>
    </row>
    <row r="88" spans="1:30">
      <c r="A88" s="44">
        <v>14</v>
      </c>
      <c r="B88" s="45"/>
      <c r="C88" s="46">
        <v>43530</v>
      </c>
      <c r="D88" s="45"/>
      <c r="E88" s="58" t="s">
        <v>29</v>
      </c>
      <c r="F88" s="50" t="s">
        <v>61</v>
      </c>
      <c r="G88" s="49" t="s">
        <v>180</v>
      </c>
      <c r="H88" s="59" t="s">
        <v>35</v>
      </c>
      <c r="I88" s="59" t="s">
        <v>35</v>
      </c>
      <c r="J88" s="45">
        <v>32</v>
      </c>
      <c r="K88" s="45"/>
      <c r="L88" s="50" t="s">
        <v>42</v>
      </c>
      <c r="M88" s="62">
        <v>308000</v>
      </c>
      <c r="N88" s="45"/>
      <c r="O88" s="45"/>
      <c r="P88" s="45"/>
      <c r="Q88" s="45"/>
      <c r="R88" s="45"/>
      <c r="S88" s="45"/>
      <c r="T88" s="45"/>
      <c r="U88" s="45"/>
      <c r="V88" s="45"/>
      <c r="W88" s="62">
        <v>75000</v>
      </c>
      <c r="X88" s="45"/>
      <c r="Y88" s="45"/>
      <c r="Z88" s="45"/>
      <c r="AA88" s="45"/>
      <c r="AB88" s="45"/>
      <c r="AC88" s="45"/>
      <c r="AD88" s="45"/>
    </row>
    <row r="89" spans="1:30">
      <c r="A89" s="44">
        <v>15</v>
      </c>
      <c r="B89" s="45"/>
      <c r="C89" s="46">
        <v>43530</v>
      </c>
      <c r="D89" s="45"/>
      <c r="E89" s="58" t="s">
        <v>29</v>
      </c>
      <c r="F89" s="50" t="s">
        <v>61</v>
      </c>
      <c r="G89" s="49" t="s">
        <v>181</v>
      </c>
      <c r="H89" s="59" t="s">
        <v>35</v>
      </c>
      <c r="I89" s="59" t="s">
        <v>35</v>
      </c>
      <c r="J89" s="45">
        <v>32</v>
      </c>
      <c r="K89" s="45"/>
      <c r="L89" s="50" t="s">
        <v>42</v>
      </c>
      <c r="M89" s="62">
        <v>308000</v>
      </c>
      <c r="N89" s="45"/>
      <c r="O89" s="45"/>
      <c r="P89" s="45"/>
      <c r="Q89" s="45"/>
      <c r="R89" s="45"/>
      <c r="S89" s="45"/>
      <c r="T89" s="45"/>
      <c r="U89" s="45"/>
      <c r="V89" s="45"/>
      <c r="W89" s="62">
        <v>75000</v>
      </c>
      <c r="X89" s="45"/>
      <c r="Y89" s="45"/>
      <c r="Z89" s="45"/>
      <c r="AA89" s="45"/>
      <c r="AB89" s="45"/>
      <c r="AC89" s="45"/>
      <c r="AD89" s="45"/>
    </row>
    <row r="90" spans="1:30">
      <c r="A90" s="44">
        <v>16</v>
      </c>
      <c r="B90" s="45"/>
      <c r="C90" s="46">
        <v>43530</v>
      </c>
      <c r="D90" s="45"/>
      <c r="E90" s="58" t="s">
        <v>29</v>
      </c>
      <c r="F90" s="50" t="s">
        <v>61</v>
      </c>
      <c r="G90" s="49" t="s">
        <v>182</v>
      </c>
      <c r="H90" s="59" t="s">
        <v>35</v>
      </c>
      <c r="I90" s="59" t="s">
        <v>35</v>
      </c>
      <c r="J90" s="45">
        <v>32</v>
      </c>
      <c r="K90" s="45"/>
      <c r="L90" s="50" t="s">
        <v>42</v>
      </c>
      <c r="M90" s="62">
        <v>308000</v>
      </c>
      <c r="N90" s="45"/>
      <c r="O90" s="45"/>
      <c r="P90" s="45"/>
      <c r="Q90" s="45"/>
      <c r="R90" s="45"/>
      <c r="S90" s="45"/>
      <c r="T90" s="45"/>
      <c r="U90" s="45"/>
      <c r="V90" s="45"/>
      <c r="W90" s="62">
        <v>75000</v>
      </c>
      <c r="X90" s="45"/>
      <c r="Y90" s="45"/>
      <c r="Z90" s="45"/>
      <c r="AA90" s="45"/>
      <c r="AB90" s="45"/>
      <c r="AC90" s="45"/>
      <c r="AD90" s="45"/>
    </row>
    <row r="91" spans="1:30">
      <c r="A91" s="44">
        <v>17</v>
      </c>
      <c r="B91" s="45"/>
      <c r="C91" s="46">
        <v>43530</v>
      </c>
      <c r="D91" s="45"/>
      <c r="E91" s="58" t="s">
        <v>29</v>
      </c>
      <c r="F91" s="50" t="s">
        <v>61</v>
      </c>
      <c r="G91" s="49" t="s">
        <v>183</v>
      </c>
      <c r="H91" s="59" t="s">
        <v>35</v>
      </c>
      <c r="I91" s="59" t="s">
        <v>35</v>
      </c>
      <c r="J91" s="45">
        <v>32</v>
      </c>
      <c r="K91" s="45"/>
      <c r="L91" s="50" t="s">
        <v>42</v>
      </c>
      <c r="M91" s="62">
        <v>308000</v>
      </c>
      <c r="N91" s="45"/>
      <c r="O91" s="45"/>
      <c r="P91" s="45"/>
      <c r="Q91" s="45"/>
      <c r="R91" s="45"/>
      <c r="S91" s="45"/>
      <c r="T91" s="45"/>
      <c r="U91" s="45"/>
      <c r="V91" s="45"/>
      <c r="W91" s="62">
        <v>75000</v>
      </c>
      <c r="X91" s="45"/>
      <c r="Y91" s="45"/>
      <c r="Z91" s="45"/>
      <c r="AA91" s="45"/>
      <c r="AB91" s="45"/>
      <c r="AC91" s="45"/>
      <c r="AD91" s="45"/>
    </row>
    <row r="92" spans="1:30">
      <c r="A92" s="44">
        <v>18</v>
      </c>
      <c r="B92" s="45"/>
      <c r="C92" s="46">
        <v>43530</v>
      </c>
      <c r="D92" s="45"/>
      <c r="E92" s="58" t="s">
        <v>29</v>
      </c>
      <c r="F92" s="50" t="s">
        <v>61</v>
      </c>
      <c r="G92" s="49" t="s">
        <v>184</v>
      </c>
      <c r="H92" s="59" t="s">
        <v>54</v>
      </c>
      <c r="I92" s="59" t="s">
        <v>35</v>
      </c>
      <c r="J92" s="45">
        <v>115</v>
      </c>
      <c r="K92" s="45"/>
      <c r="L92" s="50" t="s">
        <v>42</v>
      </c>
      <c r="M92" s="62">
        <v>575000</v>
      </c>
      <c r="N92" s="45"/>
      <c r="O92" s="45"/>
      <c r="P92" s="45"/>
      <c r="Q92" s="45"/>
      <c r="R92" s="45"/>
      <c r="S92" s="45"/>
      <c r="T92" s="45"/>
      <c r="U92" s="45"/>
      <c r="V92" s="45"/>
      <c r="W92" s="62">
        <v>225000</v>
      </c>
      <c r="X92" s="45"/>
      <c r="Y92" s="45"/>
      <c r="Z92" s="45"/>
      <c r="AA92" s="45"/>
      <c r="AB92" s="45"/>
      <c r="AC92" s="45"/>
      <c r="AD92" s="45"/>
    </row>
    <row r="93" spans="1:30">
      <c r="A93" s="44">
        <v>19</v>
      </c>
      <c r="B93" s="45"/>
      <c r="C93" s="46">
        <v>43530</v>
      </c>
      <c r="D93" s="45"/>
      <c r="E93" s="58" t="s">
        <v>29</v>
      </c>
      <c r="F93" s="50" t="s">
        <v>61</v>
      </c>
      <c r="G93" s="49" t="s">
        <v>185</v>
      </c>
      <c r="H93" s="59" t="s">
        <v>35</v>
      </c>
      <c r="I93" s="59" t="s">
        <v>35</v>
      </c>
      <c r="J93" s="45">
        <v>32</v>
      </c>
      <c r="K93" s="45"/>
      <c r="L93" s="50" t="s">
        <v>42</v>
      </c>
      <c r="M93" s="62">
        <v>308000</v>
      </c>
      <c r="N93" s="45"/>
      <c r="O93" s="45"/>
      <c r="P93" s="45"/>
      <c r="Q93" s="45"/>
      <c r="R93" s="45"/>
      <c r="S93" s="45"/>
      <c r="T93" s="45"/>
      <c r="U93" s="45"/>
      <c r="V93" s="45"/>
      <c r="W93" s="62">
        <v>75000</v>
      </c>
      <c r="X93" s="45"/>
      <c r="Y93" s="45"/>
      <c r="Z93" s="45"/>
      <c r="AA93" s="45"/>
      <c r="AB93" s="45"/>
      <c r="AC93" s="45"/>
      <c r="AD93" s="45"/>
    </row>
    <row r="94" spans="1:30">
      <c r="A94" s="44">
        <v>20</v>
      </c>
      <c r="B94" s="45"/>
      <c r="C94" s="46">
        <v>43530</v>
      </c>
      <c r="D94" s="45"/>
      <c r="E94" s="58" t="s">
        <v>29</v>
      </c>
      <c r="F94" s="50" t="s">
        <v>61</v>
      </c>
      <c r="G94" s="49" t="s">
        <v>186</v>
      </c>
      <c r="H94" s="59" t="s">
        <v>35</v>
      </c>
      <c r="I94" s="59" t="s">
        <v>35</v>
      </c>
      <c r="J94" s="45">
        <v>32</v>
      </c>
      <c r="K94" s="45"/>
      <c r="L94" s="50" t="s">
        <v>42</v>
      </c>
      <c r="M94" s="62">
        <v>308000</v>
      </c>
      <c r="N94" s="45"/>
      <c r="O94" s="45"/>
      <c r="P94" s="45"/>
      <c r="Q94" s="45"/>
      <c r="R94" s="45"/>
      <c r="S94" s="45"/>
      <c r="T94" s="45"/>
      <c r="U94" s="45"/>
      <c r="V94" s="45"/>
      <c r="W94" s="62">
        <v>75000</v>
      </c>
      <c r="X94" s="45"/>
      <c r="Y94" s="45"/>
      <c r="Z94" s="45"/>
      <c r="AA94" s="45"/>
      <c r="AB94" s="45"/>
      <c r="AC94" s="45"/>
      <c r="AD94" s="45"/>
    </row>
    <row r="95" spans="1:30">
      <c r="A95" s="44">
        <v>21</v>
      </c>
      <c r="B95" s="45"/>
      <c r="C95" s="46">
        <v>43530</v>
      </c>
      <c r="D95" s="45"/>
      <c r="E95" s="58" t="s">
        <v>29</v>
      </c>
      <c r="F95" s="50" t="s">
        <v>61</v>
      </c>
      <c r="G95" s="49" t="s">
        <v>187</v>
      </c>
      <c r="H95" s="59" t="s">
        <v>188</v>
      </c>
      <c r="I95" s="59" t="s">
        <v>35</v>
      </c>
      <c r="J95" s="45">
        <v>60</v>
      </c>
      <c r="K95" s="45"/>
      <c r="L95" s="50" t="s">
        <v>42</v>
      </c>
      <c r="M95" s="62">
        <v>564000</v>
      </c>
      <c r="N95" s="45">
        <v>564000</v>
      </c>
      <c r="O95" s="45"/>
      <c r="P95" s="45"/>
      <c r="Q95" s="45"/>
      <c r="R95" s="45"/>
      <c r="S95" s="45"/>
      <c r="T95" s="45"/>
      <c r="U95" s="45"/>
      <c r="V95" s="45"/>
      <c r="W95" s="62">
        <v>200000</v>
      </c>
      <c r="X95" s="45"/>
      <c r="Y95" s="45"/>
      <c r="Z95" s="45"/>
      <c r="AA95" s="45"/>
      <c r="AB95" s="45"/>
      <c r="AC95" s="45"/>
      <c r="AD95" s="45"/>
    </row>
    <row r="96" spans="1:30">
      <c r="A96" s="58"/>
      <c r="B96" s="51" t="s">
        <v>30</v>
      </c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71">
        <f>SUM(M75:M95)</f>
        <v>14150000</v>
      </c>
      <c r="N96" s="72"/>
      <c r="O96" s="72"/>
      <c r="P96" s="72"/>
      <c r="Q96" s="72"/>
      <c r="R96" s="72"/>
      <c r="S96" s="72"/>
      <c r="T96" s="72"/>
      <c r="U96" s="72"/>
      <c r="V96" s="72"/>
      <c r="W96" s="71">
        <f>SUM(W75:W95)</f>
        <v>4950000</v>
      </c>
      <c r="X96" s="58"/>
      <c r="Y96" s="58"/>
      <c r="Z96" s="58"/>
      <c r="AA96" s="58"/>
      <c r="AB96" s="58"/>
      <c r="AC96" s="58"/>
      <c r="AD96" s="58"/>
    </row>
  </sheetData>
  <pageMargins left="0.69930555555555596" right="0.69930555555555596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XEP277"/>
  <sheetViews>
    <sheetView topLeftCell="F1" zoomScale="90" zoomScaleNormal="90" workbookViewId="0">
      <pane ySplit="4" topLeftCell="A257" activePane="bottomLeft" state="frozen"/>
      <selection pane="bottomLeft" activeCell="P261" sqref="P261:P264"/>
    </sheetView>
  </sheetViews>
  <sheetFormatPr defaultColWidth="9" defaultRowHeight="15"/>
  <cols>
    <col min="1" max="1" width="9" style="1"/>
    <col min="2" max="2" width="4.42578125" style="1" customWidth="1"/>
    <col min="3" max="3" width="13" bestFit="1" customWidth="1"/>
    <col min="4" max="4" width="11.5703125" customWidth="1"/>
    <col min="5" max="5" width="9.7109375" customWidth="1"/>
    <col min="6" max="6" width="10.5703125" customWidth="1"/>
    <col min="7" max="7" width="11.42578125" customWidth="1"/>
    <col min="8" max="8" width="22.85546875" bestFit="1" customWidth="1"/>
    <col min="9" max="9" width="13.42578125" customWidth="1"/>
    <col min="10" max="10" width="20.42578125" customWidth="1"/>
    <col min="11" max="11" width="13.85546875" customWidth="1"/>
    <col min="12" max="13" width="12" customWidth="1"/>
    <col min="14" max="14" width="5.5703125" style="1" bestFit="1" customWidth="1"/>
    <col min="15" max="15" width="7.42578125" customWidth="1"/>
    <col min="16" max="16" width="26.28515625" customWidth="1"/>
    <col min="17" max="17" width="13.85546875" customWidth="1"/>
    <col min="18" max="26" width="9.140625" hidden="1" customWidth="1"/>
    <col min="27" max="27" width="12.140625" customWidth="1"/>
    <col min="28" max="28" width="24" customWidth="1"/>
    <col min="29" max="29" width="12.7109375" bestFit="1" customWidth="1"/>
    <col min="30" max="30" width="12.7109375" customWidth="1"/>
    <col min="31" max="31" width="24" customWidth="1"/>
    <col min="32" max="32" width="22.42578125" customWidth="1"/>
    <col min="33" max="33" width="11.42578125" customWidth="1"/>
    <col min="34" max="34" width="12.7109375" customWidth="1"/>
    <col min="35" max="39" width="9.140625" customWidth="1"/>
  </cols>
  <sheetData>
    <row r="1" spans="1:16370">
      <c r="B1" s="30"/>
      <c r="C1" s="11"/>
      <c r="D1" s="11"/>
      <c r="E1" s="11"/>
      <c r="F1" s="11"/>
      <c r="G1" s="12"/>
      <c r="H1" s="12"/>
      <c r="I1" s="11"/>
      <c r="J1" s="13"/>
      <c r="K1" s="13"/>
      <c r="L1" s="11"/>
      <c r="M1" s="11"/>
      <c r="N1" s="21"/>
      <c r="O1" s="11"/>
      <c r="P1" s="31"/>
      <c r="Q1" s="11"/>
      <c r="R1" s="11"/>
      <c r="S1" s="12"/>
      <c r="T1" s="12"/>
    </row>
    <row r="2" spans="1:16370">
      <c r="C2" s="91" t="s">
        <v>201</v>
      </c>
      <c r="D2" s="11"/>
      <c r="E2" s="11"/>
      <c r="F2" s="11"/>
      <c r="G2" s="12"/>
      <c r="H2" s="12"/>
      <c r="I2" s="11"/>
      <c r="J2" s="13"/>
      <c r="K2" s="13"/>
      <c r="L2" s="11"/>
      <c r="M2" s="11"/>
      <c r="N2" s="21"/>
      <c r="O2" s="11"/>
      <c r="P2" s="11"/>
      <c r="Q2" s="11"/>
      <c r="R2" s="11"/>
      <c r="S2" s="12"/>
      <c r="T2" s="12"/>
    </row>
    <row r="3" spans="1:16370">
      <c r="B3" s="91"/>
      <c r="C3" s="14"/>
      <c r="D3" s="11"/>
      <c r="E3" s="11"/>
      <c r="F3" s="13"/>
      <c r="G3" s="12"/>
      <c r="H3" s="12"/>
      <c r="I3" s="11"/>
      <c r="J3" s="13"/>
      <c r="K3" s="13"/>
      <c r="L3" s="11"/>
      <c r="M3" s="11"/>
      <c r="N3" s="21"/>
      <c r="O3" s="11"/>
      <c r="P3" s="11"/>
      <c r="Q3" s="11"/>
      <c r="R3" s="11"/>
      <c r="S3" s="12"/>
      <c r="T3" s="12"/>
    </row>
    <row r="4" spans="1:16370" ht="45" customHeight="1">
      <c r="A4" s="126" t="s">
        <v>1</v>
      </c>
      <c r="B4" s="2" t="s">
        <v>2</v>
      </c>
      <c r="C4" s="3" t="s">
        <v>3</v>
      </c>
      <c r="D4" s="3" t="s">
        <v>4</v>
      </c>
      <c r="E4" s="4" t="s">
        <v>5</v>
      </c>
      <c r="F4" s="2" t="s">
        <v>6</v>
      </c>
      <c r="G4" s="5" t="s">
        <v>7</v>
      </c>
      <c r="H4" s="2" t="s">
        <v>253</v>
      </c>
      <c r="I4" s="2" t="s">
        <v>8</v>
      </c>
      <c r="J4" s="6" t="s">
        <v>9</v>
      </c>
      <c r="K4" s="6" t="s">
        <v>10</v>
      </c>
      <c r="L4" s="2" t="s">
        <v>11</v>
      </c>
      <c r="M4" s="2" t="s">
        <v>12</v>
      </c>
      <c r="N4" s="15" t="s">
        <v>13</v>
      </c>
      <c r="O4" s="15" t="s">
        <v>14</v>
      </c>
      <c r="P4" s="4" t="s">
        <v>15</v>
      </c>
      <c r="Q4" s="19" t="s">
        <v>2890</v>
      </c>
      <c r="R4" s="19" t="s">
        <v>17</v>
      </c>
      <c r="S4" s="19" t="s">
        <v>18</v>
      </c>
      <c r="T4" s="19" t="s">
        <v>19</v>
      </c>
      <c r="U4" s="19" t="s">
        <v>20</v>
      </c>
      <c r="V4" s="19" t="s">
        <v>21</v>
      </c>
      <c r="W4" s="19" t="s">
        <v>22</v>
      </c>
      <c r="X4" s="19" t="s">
        <v>23</v>
      </c>
      <c r="Y4" s="19" t="s">
        <v>24</v>
      </c>
      <c r="Z4" s="19" t="s">
        <v>25</v>
      </c>
      <c r="AA4" s="22" t="s">
        <v>244</v>
      </c>
      <c r="AB4" s="4" t="s">
        <v>27</v>
      </c>
      <c r="AC4" s="4" t="s">
        <v>2892</v>
      </c>
      <c r="AD4" s="129" t="s">
        <v>41</v>
      </c>
      <c r="AE4" s="129" t="s">
        <v>1541</v>
      </c>
      <c r="AF4" s="4" t="s">
        <v>2893</v>
      </c>
      <c r="AG4" s="4" t="s">
        <v>203</v>
      </c>
      <c r="AH4" s="137" t="s">
        <v>442</v>
      </c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9"/>
      <c r="DEI4" s="9"/>
      <c r="DEJ4" s="9"/>
      <c r="DEK4" s="9"/>
      <c r="DEL4" s="9"/>
      <c r="DEM4" s="9"/>
      <c r="DEN4" s="9"/>
      <c r="DEO4" s="9"/>
      <c r="DEP4" s="9"/>
      <c r="DEQ4" s="9"/>
      <c r="DER4" s="9"/>
      <c r="DES4" s="9"/>
      <c r="DET4" s="9"/>
      <c r="DEU4" s="9"/>
      <c r="DEV4" s="9"/>
      <c r="DEW4" s="9"/>
      <c r="DEX4" s="9"/>
      <c r="DEY4" s="9"/>
      <c r="DEZ4" s="9"/>
      <c r="DFA4" s="9"/>
      <c r="DFB4" s="9"/>
      <c r="DFC4" s="9"/>
      <c r="DFD4" s="9"/>
      <c r="DFE4" s="9"/>
      <c r="DFF4" s="9"/>
      <c r="DFG4" s="9"/>
      <c r="DFH4" s="9"/>
      <c r="DFI4" s="9"/>
      <c r="DFJ4" s="9"/>
      <c r="DFK4" s="9"/>
      <c r="DFL4" s="9"/>
      <c r="DFM4" s="9"/>
      <c r="DFN4" s="9"/>
      <c r="DFO4" s="9"/>
      <c r="DFP4" s="9"/>
      <c r="DFQ4" s="9"/>
      <c r="DFR4" s="9"/>
      <c r="DFS4" s="9"/>
      <c r="DFT4" s="9"/>
      <c r="DFU4" s="9"/>
      <c r="DFV4" s="9"/>
      <c r="DFW4" s="9"/>
      <c r="DFX4" s="9"/>
      <c r="DFY4" s="9"/>
      <c r="DFZ4" s="9"/>
      <c r="DGA4" s="9"/>
      <c r="DGB4" s="9"/>
      <c r="DGC4" s="9"/>
      <c r="DGD4" s="9"/>
      <c r="DGE4" s="9"/>
      <c r="DGF4" s="9"/>
      <c r="DGG4" s="9"/>
      <c r="DGH4" s="9"/>
      <c r="DGI4" s="9"/>
      <c r="DGJ4" s="9"/>
      <c r="DGK4" s="9"/>
      <c r="DGL4" s="9"/>
      <c r="DGM4" s="9"/>
      <c r="DGN4" s="9"/>
      <c r="DGO4" s="9"/>
      <c r="DGP4" s="9"/>
      <c r="DGQ4" s="9"/>
      <c r="DGR4" s="9"/>
      <c r="DGS4" s="9"/>
      <c r="DGT4" s="9"/>
      <c r="DGU4" s="9"/>
      <c r="DGV4" s="9"/>
      <c r="DGW4" s="9"/>
      <c r="DGX4" s="9"/>
      <c r="DGY4" s="9"/>
      <c r="DGZ4" s="9"/>
      <c r="DHA4" s="9"/>
      <c r="DHB4" s="9"/>
      <c r="DHC4" s="9"/>
      <c r="DHD4" s="9"/>
      <c r="DHE4" s="9"/>
      <c r="DHF4" s="9"/>
      <c r="DHG4" s="9"/>
      <c r="DHH4" s="9"/>
      <c r="DHI4" s="9"/>
      <c r="DHJ4" s="9"/>
      <c r="DHK4" s="9"/>
      <c r="DHL4" s="9"/>
      <c r="DHM4" s="9"/>
      <c r="DHN4" s="9"/>
      <c r="DHO4" s="9"/>
      <c r="DHP4" s="9"/>
      <c r="DHQ4" s="9"/>
      <c r="DHR4" s="9"/>
      <c r="DHS4" s="9"/>
      <c r="DHT4" s="9"/>
      <c r="DHU4" s="9"/>
      <c r="DHV4" s="9"/>
      <c r="DHW4" s="9"/>
      <c r="DHX4" s="9"/>
      <c r="DHY4" s="9"/>
      <c r="DHZ4" s="9"/>
      <c r="DIA4" s="9"/>
      <c r="DIB4" s="9"/>
      <c r="DIC4" s="9"/>
      <c r="DID4" s="9"/>
      <c r="DIE4" s="9"/>
      <c r="DIF4" s="9"/>
      <c r="DIG4" s="9"/>
      <c r="DIH4" s="9"/>
      <c r="DII4" s="9"/>
      <c r="DIJ4" s="9"/>
      <c r="DIK4" s="9"/>
      <c r="DIL4" s="9"/>
      <c r="DIM4" s="9"/>
      <c r="DIN4" s="9"/>
      <c r="DIO4" s="9"/>
      <c r="DIP4" s="9"/>
      <c r="DIQ4" s="9"/>
      <c r="DIR4" s="9"/>
      <c r="DIS4" s="9"/>
      <c r="DIT4" s="9"/>
      <c r="DIU4" s="9"/>
      <c r="DIV4" s="9"/>
      <c r="DIW4" s="9"/>
      <c r="DIX4" s="9"/>
      <c r="DIY4" s="9"/>
      <c r="DIZ4" s="9"/>
      <c r="DJA4" s="9"/>
      <c r="DJB4" s="9"/>
      <c r="DJC4" s="9"/>
      <c r="DJD4" s="9"/>
      <c r="DJE4" s="9"/>
      <c r="DJF4" s="9"/>
      <c r="DJG4" s="9"/>
      <c r="DJH4" s="9"/>
      <c r="DJI4" s="9"/>
      <c r="DJJ4" s="9"/>
      <c r="DJK4" s="9"/>
      <c r="DJL4" s="9"/>
      <c r="DJM4" s="9"/>
      <c r="DJN4" s="9"/>
      <c r="DJO4" s="9"/>
      <c r="DJP4" s="9"/>
      <c r="DJQ4" s="9"/>
      <c r="DJR4" s="9"/>
      <c r="DJS4" s="9"/>
      <c r="DJT4" s="9"/>
      <c r="DJU4" s="9"/>
      <c r="DJV4" s="9"/>
      <c r="DJW4" s="9"/>
      <c r="DJX4" s="9"/>
      <c r="DJY4" s="9"/>
      <c r="DJZ4" s="9"/>
      <c r="DKA4" s="9"/>
      <c r="DKB4" s="9"/>
      <c r="DKC4" s="9"/>
      <c r="DKD4" s="9"/>
      <c r="DKE4" s="9"/>
      <c r="DKF4" s="9"/>
      <c r="DKG4" s="9"/>
      <c r="DKH4" s="9"/>
      <c r="DKI4" s="9"/>
      <c r="DKJ4" s="9"/>
      <c r="DKK4" s="9"/>
      <c r="DKL4" s="9"/>
      <c r="DKM4" s="9"/>
      <c r="DKN4" s="9"/>
      <c r="DKO4" s="9"/>
      <c r="DKP4" s="9"/>
      <c r="DKQ4" s="9"/>
      <c r="DKR4" s="9"/>
      <c r="DKS4" s="9"/>
      <c r="DKT4" s="9"/>
      <c r="DKU4" s="9"/>
      <c r="DKV4" s="9"/>
      <c r="DKW4" s="9"/>
      <c r="DKX4" s="9"/>
      <c r="DKY4" s="9"/>
      <c r="DKZ4" s="9"/>
      <c r="DLA4" s="9"/>
      <c r="DLB4" s="9"/>
      <c r="DLC4" s="9"/>
      <c r="DLD4" s="9"/>
      <c r="DLE4" s="9"/>
      <c r="DLF4" s="9"/>
      <c r="DLG4" s="9"/>
      <c r="DLH4" s="9"/>
      <c r="DLI4" s="9"/>
      <c r="DLJ4" s="9"/>
      <c r="DLK4" s="9"/>
      <c r="DLL4" s="9"/>
      <c r="DLM4" s="9"/>
      <c r="DLN4" s="9"/>
      <c r="DLO4" s="9"/>
      <c r="DLP4" s="9"/>
      <c r="DLQ4" s="9"/>
      <c r="DLR4" s="9"/>
      <c r="DLS4" s="9"/>
      <c r="DLT4" s="9"/>
      <c r="DLU4" s="9"/>
      <c r="DLV4" s="9"/>
      <c r="DLW4" s="9"/>
      <c r="DLX4" s="9"/>
      <c r="DLY4" s="9"/>
      <c r="DLZ4" s="9"/>
      <c r="DMA4" s="9"/>
      <c r="DMB4" s="9"/>
      <c r="DMC4" s="9"/>
      <c r="DMD4" s="9"/>
      <c r="DME4" s="9"/>
      <c r="DMF4" s="9"/>
      <c r="DMG4" s="9"/>
      <c r="DMH4" s="9"/>
      <c r="DMI4" s="9"/>
      <c r="DMJ4" s="9"/>
      <c r="DMK4" s="9"/>
      <c r="DML4" s="9"/>
      <c r="DMM4" s="9"/>
      <c r="DMN4" s="9"/>
      <c r="DMO4" s="9"/>
      <c r="DMP4" s="9"/>
      <c r="DMQ4" s="9"/>
      <c r="DMR4" s="9"/>
      <c r="DMS4" s="9"/>
      <c r="DMT4" s="9"/>
      <c r="DMU4" s="9"/>
      <c r="DMV4" s="9"/>
      <c r="DMW4" s="9"/>
      <c r="DMX4" s="9"/>
      <c r="DMY4" s="9"/>
      <c r="DMZ4" s="9"/>
      <c r="DNA4" s="9"/>
      <c r="DNB4" s="9"/>
      <c r="DNC4" s="9"/>
      <c r="DND4" s="9"/>
      <c r="DNE4" s="9"/>
      <c r="DNF4" s="9"/>
      <c r="DNG4" s="9"/>
      <c r="DNH4" s="9"/>
      <c r="DNI4" s="9"/>
      <c r="DNJ4" s="9"/>
      <c r="DNK4" s="9"/>
      <c r="DNL4" s="9"/>
      <c r="DNM4" s="9"/>
      <c r="DNN4" s="9"/>
      <c r="DNO4" s="9"/>
      <c r="DNP4" s="9"/>
      <c r="DNQ4" s="9"/>
      <c r="DNR4" s="9"/>
      <c r="DNS4" s="9"/>
      <c r="DNT4" s="9"/>
      <c r="DNU4" s="9"/>
      <c r="DNV4" s="9"/>
      <c r="DNW4" s="9"/>
      <c r="DNX4" s="9"/>
      <c r="DNY4" s="9"/>
      <c r="DNZ4" s="9"/>
      <c r="DOA4" s="9"/>
      <c r="DOB4" s="9"/>
      <c r="DOC4" s="9"/>
      <c r="DOD4" s="9"/>
      <c r="DOE4" s="9"/>
      <c r="DOF4" s="9"/>
      <c r="DOG4" s="9"/>
      <c r="DOH4" s="9"/>
      <c r="DOI4" s="9"/>
      <c r="DOJ4" s="9"/>
      <c r="DOK4" s="9"/>
      <c r="DOL4" s="9"/>
      <c r="DOM4" s="9"/>
      <c r="DON4" s="9"/>
      <c r="DOO4" s="9"/>
      <c r="DOP4" s="9"/>
      <c r="DOQ4" s="9"/>
      <c r="DOR4" s="9"/>
      <c r="DOS4" s="9"/>
      <c r="DOT4" s="9"/>
      <c r="DOU4" s="9"/>
      <c r="DOV4" s="9"/>
      <c r="DOW4" s="9"/>
      <c r="DOX4" s="9"/>
      <c r="DOY4" s="9"/>
      <c r="DOZ4" s="9"/>
      <c r="DPA4" s="9"/>
      <c r="DPB4" s="9"/>
      <c r="DPC4" s="9"/>
      <c r="DPD4" s="9"/>
      <c r="DPE4" s="9"/>
      <c r="DPF4" s="9"/>
      <c r="DPG4" s="9"/>
      <c r="DPH4" s="9"/>
      <c r="DPI4" s="9"/>
      <c r="DPJ4" s="9"/>
      <c r="DPK4" s="9"/>
      <c r="DPL4" s="9"/>
      <c r="DPM4" s="9"/>
      <c r="DPN4" s="9"/>
      <c r="DPO4" s="9"/>
      <c r="DPP4" s="9"/>
      <c r="DPQ4" s="9"/>
      <c r="DPR4" s="9"/>
      <c r="DPS4" s="9"/>
      <c r="DPT4" s="9"/>
      <c r="DPU4" s="9"/>
      <c r="DPV4" s="9"/>
      <c r="DPW4" s="9"/>
      <c r="DPX4" s="9"/>
      <c r="DPY4" s="9"/>
      <c r="DPZ4" s="9"/>
      <c r="DQA4" s="9"/>
      <c r="DQB4" s="9"/>
      <c r="DQC4" s="9"/>
      <c r="DQD4" s="9"/>
      <c r="DQE4" s="9"/>
      <c r="DQF4" s="9"/>
      <c r="DQG4" s="9"/>
      <c r="DQH4" s="9"/>
      <c r="DQI4" s="9"/>
      <c r="DQJ4" s="9"/>
      <c r="DQK4" s="9"/>
      <c r="DQL4" s="9"/>
      <c r="DQM4" s="9"/>
      <c r="DQN4" s="9"/>
      <c r="DQO4" s="9"/>
      <c r="DQP4" s="9"/>
      <c r="DQQ4" s="9"/>
      <c r="DQR4" s="9"/>
      <c r="DQS4" s="9"/>
      <c r="DQT4" s="9"/>
      <c r="DQU4" s="9"/>
      <c r="DQV4" s="9"/>
      <c r="DQW4" s="9"/>
      <c r="DQX4" s="9"/>
      <c r="DQY4" s="9"/>
      <c r="DQZ4" s="9"/>
      <c r="DRA4" s="9"/>
      <c r="DRB4" s="9"/>
      <c r="DRC4" s="9"/>
      <c r="DRD4" s="9"/>
      <c r="DRE4" s="9"/>
      <c r="DRF4" s="9"/>
      <c r="DRG4" s="9"/>
      <c r="DRH4" s="9"/>
      <c r="DRI4" s="9"/>
      <c r="DRJ4" s="9"/>
      <c r="DRK4" s="9"/>
      <c r="DRL4" s="9"/>
      <c r="DRM4" s="9"/>
      <c r="DRN4" s="9"/>
      <c r="DRO4" s="9"/>
      <c r="DRP4" s="9"/>
      <c r="DRQ4" s="9"/>
      <c r="DRR4" s="9"/>
      <c r="DRS4" s="9"/>
      <c r="DRT4" s="9"/>
      <c r="DRU4" s="9"/>
      <c r="DRV4" s="9"/>
      <c r="DRW4" s="9"/>
      <c r="DRX4" s="9"/>
      <c r="DRY4" s="9"/>
      <c r="DRZ4" s="9"/>
      <c r="DSA4" s="9"/>
      <c r="DSB4" s="9"/>
      <c r="DSC4" s="9"/>
      <c r="DSD4" s="9"/>
      <c r="DSE4" s="9"/>
      <c r="DSF4" s="9"/>
      <c r="DSG4" s="9"/>
      <c r="DSH4" s="9"/>
      <c r="DSI4" s="9"/>
      <c r="DSJ4" s="9"/>
      <c r="DSK4" s="9"/>
      <c r="DSL4" s="9"/>
      <c r="DSM4" s="9"/>
      <c r="DSN4" s="9"/>
      <c r="DSO4" s="9"/>
      <c r="DSP4" s="9"/>
      <c r="DSQ4" s="9"/>
      <c r="DSR4" s="9"/>
      <c r="DSS4" s="9"/>
      <c r="DST4" s="9"/>
      <c r="DSU4" s="9"/>
      <c r="DSV4" s="9"/>
      <c r="DSW4" s="9"/>
      <c r="DSX4" s="9"/>
      <c r="DSY4" s="9"/>
      <c r="DSZ4" s="9"/>
      <c r="DTA4" s="9"/>
      <c r="DTB4" s="9"/>
      <c r="DTC4" s="9"/>
      <c r="DTD4" s="9"/>
      <c r="DTE4" s="9"/>
      <c r="DTF4" s="9"/>
      <c r="DTG4" s="9"/>
      <c r="DTH4" s="9"/>
      <c r="DTI4" s="9"/>
      <c r="DTJ4" s="9"/>
      <c r="DTK4" s="9"/>
      <c r="DTL4" s="9"/>
      <c r="DTM4" s="9"/>
      <c r="DTN4" s="9"/>
      <c r="DTO4" s="9"/>
      <c r="DTP4" s="9"/>
      <c r="DTQ4" s="9"/>
      <c r="DTR4" s="9"/>
      <c r="DTS4" s="9"/>
      <c r="DTT4" s="9"/>
      <c r="DTU4" s="9"/>
      <c r="DTV4" s="9"/>
      <c r="DTW4" s="9"/>
      <c r="DTX4" s="9"/>
      <c r="DTY4" s="9"/>
      <c r="DTZ4" s="9"/>
      <c r="DUA4" s="9"/>
      <c r="DUB4" s="9"/>
      <c r="DUC4" s="9"/>
      <c r="DUD4" s="9"/>
      <c r="DUE4" s="9"/>
      <c r="DUF4" s="9"/>
      <c r="DUG4" s="9"/>
      <c r="DUH4" s="9"/>
      <c r="DUI4" s="9"/>
      <c r="DUJ4" s="9"/>
      <c r="DUK4" s="9"/>
      <c r="DUL4" s="9"/>
      <c r="DUM4" s="9"/>
      <c r="DUN4" s="9"/>
      <c r="DUO4" s="9"/>
      <c r="DUP4" s="9"/>
      <c r="DUQ4" s="9"/>
      <c r="DUR4" s="9"/>
      <c r="DUS4" s="9"/>
      <c r="DUT4" s="9"/>
      <c r="DUU4" s="9"/>
      <c r="DUV4" s="9"/>
      <c r="DUW4" s="9"/>
      <c r="DUX4" s="9"/>
      <c r="DUY4" s="9"/>
      <c r="DUZ4" s="9"/>
      <c r="DVA4" s="9"/>
      <c r="DVB4" s="9"/>
      <c r="DVC4" s="9"/>
      <c r="DVD4" s="9"/>
      <c r="DVE4" s="9"/>
      <c r="DVF4" s="9"/>
      <c r="DVG4" s="9"/>
      <c r="DVH4" s="9"/>
      <c r="DVI4" s="9"/>
      <c r="DVJ4" s="9"/>
      <c r="DVK4" s="9"/>
      <c r="DVL4" s="9"/>
      <c r="DVM4" s="9"/>
      <c r="DVN4" s="9"/>
      <c r="DVO4" s="9"/>
      <c r="DVP4" s="9"/>
      <c r="DVQ4" s="9"/>
      <c r="DVR4" s="9"/>
      <c r="DVS4" s="9"/>
      <c r="DVT4" s="9"/>
      <c r="DVU4" s="9"/>
      <c r="DVV4" s="9"/>
      <c r="DVW4" s="9"/>
      <c r="DVX4" s="9"/>
      <c r="DVY4" s="9"/>
      <c r="DVZ4" s="9"/>
      <c r="DWA4" s="9"/>
      <c r="DWB4" s="9"/>
      <c r="DWC4" s="9"/>
      <c r="DWD4" s="9"/>
      <c r="DWE4" s="9"/>
      <c r="DWF4" s="9"/>
      <c r="DWG4" s="9"/>
      <c r="DWH4" s="9"/>
      <c r="DWI4" s="9"/>
      <c r="DWJ4" s="9"/>
      <c r="DWK4" s="9"/>
      <c r="DWL4" s="9"/>
      <c r="DWM4" s="9"/>
      <c r="DWN4" s="9"/>
      <c r="DWO4" s="9"/>
      <c r="DWP4" s="9"/>
      <c r="DWQ4" s="9"/>
      <c r="DWR4" s="9"/>
      <c r="DWS4" s="9"/>
      <c r="DWT4" s="9"/>
      <c r="DWU4" s="9"/>
      <c r="DWV4" s="9"/>
      <c r="DWW4" s="9"/>
      <c r="DWX4" s="9"/>
      <c r="DWY4" s="9"/>
      <c r="DWZ4" s="9"/>
      <c r="DXA4" s="9"/>
      <c r="DXB4" s="9"/>
      <c r="DXC4" s="9"/>
      <c r="DXD4" s="9"/>
      <c r="DXE4" s="9"/>
      <c r="DXF4" s="9"/>
      <c r="DXG4" s="9"/>
      <c r="DXH4" s="9"/>
      <c r="DXI4" s="9"/>
      <c r="DXJ4" s="9"/>
      <c r="DXK4" s="9"/>
      <c r="DXL4" s="9"/>
      <c r="DXM4" s="9"/>
      <c r="DXN4" s="9"/>
      <c r="DXO4" s="9"/>
      <c r="DXP4" s="9"/>
      <c r="DXQ4" s="9"/>
      <c r="DXR4" s="9"/>
      <c r="DXS4" s="9"/>
      <c r="DXT4" s="9"/>
      <c r="DXU4" s="9"/>
      <c r="DXV4" s="9"/>
      <c r="DXW4" s="9"/>
      <c r="DXX4" s="9"/>
      <c r="DXY4" s="9"/>
      <c r="DXZ4" s="9"/>
      <c r="DYA4" s="9"/>
      <c r="DYB4" s="9"/>
      <c r="DYC4" s="9"/>
      <c r="DYD4" s="9"/>
      <c r="DYE4" s="9"/>
      <c r="DYF4" s="9"/>
      <c r="DYG4" s="9"/>
      <c r="DYH4" s="9"/>
      <c r="DYI4" s="9"/>
      <c r="DYJ4" s="9"/>
      <c r="DYK4" s="9"/>
      <c r="DYL4" s="9"/>
      <c r="DYM4" s="9"/>
      <c r="DYN4" s="9"/>
      <c r="DYO4" s="9"/>
      <c r="DYP4" s="9"/>
      <c r="DYQ4" s="9"/>
      <c r="DYR4" s="9"/>
      <c r="DYS4" s="9"/>
      <c r="DYT4" s="9"/>
      <c r="DYU4" s="9"/>
      <c r="DYV4" s="9"/>
      <c r="DYW4" s="9"/>
      <c r="DYX4" s="9"/>
      <c r="DYY4" s="9"/>
      <c r="DYZ4" s="9"/>
      <c r="DZA4" s="9"/>
      <c r="DZB4" s="9"/>
      <c r="DZC4" s="9"/>
      <c r="DZD4" s="9"/>
      <c r="DZE4" s="9"/>
      <c r="DZF4" s="9"/>
      <c r="DZG4" s="9"/>
      <c r="DZH4" s="9"/>
      <c r="DZI4" s="9"/>
      <c r="DZJ4" s="9"/>
      <c r="DZK4" s="9"/>
      <c r="DZL4" s="9"/>
      <c r="DZM4" s="9"/>
      <c r="DZN4" s="9"/>
      <c r="DZO4" s="9"/>
      <c r="DZP4" s="9"/>
      <c r="DZQ4" s="9"/>
      <c r="DZR4" s="9"/>
      <c r="DZS4" s="9"/>
      <c r="DZT4" s="9"/>
      <c r="DZU4" s="9"/>
      <c r="DZV4" s="9"/>
      <c r="DZW4" s="9"/>
      <c r="DZX4" s="9"/>
      <c r="DZY4" s="9"/>
      <c r="DZZ4" s="9"/>
      <c r="EAA4" s="9"/>
      <c r="EAB4" s="9"/>
      <c r="EAC4" s="9"/>
      <c r="EAD4" s="9"/>
      <c r="EAE4" s="9"/>
      <c r="EAF4" s="9"/>
      <c r="EAG4" s="9"/>
      <c r="EAH4" s="9"/>
      <c r="EAI4" s="9"/>
      <c r="EAJ4" s="9"/>
      <c r="EAK4" s="9"/>
      <c r="EAL4" s="9"/>
      <c r="EAM4" s="9"/>
      <c r="EAN4" s="9"/>
      <c r="EAO4" s="9"/>
      <c r="EAP4" s="9"/>
      <c r="EAQ4" s="9"/>
      <c r="EAR4" s="9"/>
      <c r="EAS4" s="9"/>
      <c r="EAT4" s="9"/>
      <c r="EAU4" s="9"/>
      <c r="EAV4" s="9"/>
      <c r="EAW4" s="9"/>
      <c r="EAX4" s="9"/>
      <c r="EAY4" s="9"/>
      <c r="EAZ4" s="9"/>
      <c r="EBA4" s="9"/>
      <c r="EBB4" s="9"/>
      <c r="EBC4" s="9"/>
      <c r="EBD4" s="9"/>
      <c r="EBE4" s="9"/>
      <c r="EBF4" s="9"/>
      <c r="EBG4" s="9"/>
      <c r="EBH4" s="9"/>
      <c r="EBI4" s="9"/>
      <c r="EBJ4" s="9"/>
      <c r="EBK4" s="9"/>
      <c r="EBL4" s="9"/>
      <c r="EBM4" s="9"/>
      <c r="EBN4" s="9"/>
      <c r="EBO4" s="9"/>
      <c r="EBP4" s="9"/>
      <c r="EBQ4" s="9"/>
      <c r="EBR4" s="9"/>
      <c r="EBS4" s="9"/>
      <c r="EBT4" s="9"/>
      <c r="EBU4" s="9"/>
      <c r="EBV4" s="9"/>
      <c r="EBW4" s="9"/>
      <c r="EBX4" s="9"/>
      <c r="EBY4" s="9"/>
      <c r="EBZ4" s="9"/>
      <c r="ECA4" s="9"/>
      <c r="ECB4" s="9"/>
      <c r="ECC4" s="9"/>
      <c r="ECD4" s="9"/>
      <c r="ECE4" s="9"/>
      <c r="ECF4" s="9"/>
      <c r="ECG4" s="9"/>
      <c r="ECH4" s="9"/>
      <c r="ECI4" s="9"/>
      <c r="ECJ4" s="9"/>
      <c r="ECK4" s="9"/>
      <c r="ECL4" s="9"/>
      <c r="ECM4" s="9"/>
      <c r="ECN4" s="9"/>
      <c r="ECO4" s="9"/>
      <c r="ECP4" s="9"/>
      <c r="ECQ4" s="9"/>
      <c r="ECR4" s="9"/>
      <c r="ECS4" s="9"/>
      <c r="ECT4" s="9"/>
      <c r="ECU4" s="9"/>
      <c r="ECV4" s="9"/>
      <c r="ECW4" s="9"/>
      <c r="ECX4" s="9"/>
      <c r="ECY4" s="9"/>
      <c r="ECZ4" s="9"/>
      <c r="EDA4" s="9"/>
      <c r="EDB4" s="9"/>
      <c r="EDC4" s="9"/>
      <c r="EDD4" s="9"/>
      <c r="EDE4" s="9"/>
      <c r="EDF4" s="9"/>
      <c r="EDG4" s="9"/>
      <c r="EDH4" s="9"/>
      <c r="EDI4" s="9"/>
      <c r="EDJ4" s="9"/>
      <c r="EDK4" s="9"/>
      <c r="EDL4" s="9"/>
      <c r="EDM4" s="9"/>
      <c r="EDN4" s="9"/>
      <c r="EDO4" s="9"/>
      <c r="EDP4" s="9"/>
      <c r="EDQ4" s="9"/>
      <c r="EDR4" s="9"/>
      <c r="EDS4" s="9"/>
      <c r="EDT4" s="9"/>
      <c r="EDU4" s="9"/>
      <c r="EDV4" s="9"/>
      <c r="EDW4" s="9"/>
      <c r="EDX4" s="9"/>
      <c r="EDY4" s="9"/>
      <c r="EDZ4" s="9"/>
      <c r="EEA4" s="9"/>
      <c r="EEB4" s="9"/>
      <c r="EEC4" s="9"/>
      <c r="EED4" s="9"/>
      <c r="EEE4" s="9"/>
      <c r="EEF4" s="9"/>
      <c r="EEG4" s="9"/>
      <c r="EEH4" s="9"/>
      <c r="EEI4" s="9"/>
      <c r="EEJ4" s="9"/>
      <c r="EEK4" s="9"/>
      <c r="EEL4" s="9"/>
      <c r="EEM4" s="9"/>
      <c r="EEN4" s="9"/>
      <c r="EEO4" s="9"/>
      <c r="EEP4" s="9"/>
      <c r="EEQ4" s="9"/>
      <c r="EER4" s="9"/>
      <c r="EES4" s="9"/>
      <c r="EET4" s="9"/>
      <c r="EEU4" s="9"/>
      <c r="EEV4" s="9"/>
      <c r="EEW4" s="9"/>
      <c r="EEX4" s="9"/>
      <c r="EEY4" s="9"/>
      <c r="EEZ4" s="9"/>
      <c r="EFA4" s="9"/>
      <c r="EFB4" s="9"/>
      <c r="EFC4" s="9"/>
      <c r="EFD4" s="9"/>
      <c r="EFE4" s="9"/>
      <c r="EFF4" s="9"/>
      <c r="EFG4" s="9"/>
      <c r="EFH4" s="9"/>
      <c r="EFI4" s="9"/>
      <c r="EFJ4" s="9"/>
      <c r="EFK4" s="9"/>
      <c r="EFL4" s="9"/>
      <c r="EFM4" s="9"/>
      <c r="EFN4" s="9"/>
      <c r="EFO4" s="9"/>
      <c r="EFP4" s="9"/>
      <c r="EFQ4" s="9"/>
      <c r="EFR4" s="9"/>
      <c r="EFS4" s="9"/>
      <c r="EFT4" s="9"/>
      <c r="EFU4" s="9"/>
      <c r="EFV4" s="9"/>
      <c r="EFW4" s="9"/>
      <c r="EFX4" s="9"/>
      <c r="EFY4" s="9"/>
      <c r="EFZ4" s="9"/>
      <c r="EGA4" s="9"/>
      <c r="EGB4" s="9"/>
      <c r="EGC4" s="9"/>
      <c r="EGD4" s="9"/>
      <c r="EGE4" s="9"/>
      <c r="EGF4" s="9"/>
      <c r="EGG4" s="9"/>
      <c r="EGH4" s="9"/>
      <c r="EGI4" s="9"/>
      <c r="EGJ4" s="9"/>
      <c r="EGK4" s="9"/>
      <c r="EGL4" s="9"/>
      <c r="EGM4" s="9"/>
      <c r="EGN4" s="9"/>
      <c r="EGO4" s="9"/>
      <c r="EGP4" s="9"/>
      <c r="EGQ4" s="9"/>
      <c r="EGR4" s="9"/>
      <c r="EGS4" s="9"/>
      <c r="EGT4" s="9"/>
      <c r="EGU4" s="9"/>
      <c r="EGV4" s="9"/>
      <c r="EGW4" s="9"/>
      <c r="EGX4" s="9"/>
      <c r="EGY4" s="9"/>
      <c r="EGZ4" s="9"/>
      <c r="EHA4" s="9"/>
      <c r="EHB4" s="9"/>
      <c r="EHC4" s="9"/>
      <c r="EHD4" s="9"/>
      <c r="EHE4" s="9"/>
      <c r="EHF4" s="9"/>
      <c r="EHG4" s="9"/>
      <c r="EHH4" s="9"/>
      <c r="EHI4" s="9"/>
      <c r="EHJ4" s="9"/>
      <c r="EHK4" s="9"/>
      <c r="EHL4" s="9"/>
      <c r="EHM4" s="9"/>
      <c r="EHN4" s="9"/>
      <c r="EHO4" s="9"/>
      <c r="EHP4" s="9"/>
      <c r="EHQ4" s="9"/>
      <c r="EHR4" s="9"/>
      <c r="EHS4" s="9"/>
      <c r="EHT4" s="9"/>
      <c r="EHU4" s="9"/>
      <c r="EHV4" s="9"/>
      <c r="EHW4" s="9"/>
      <c r="EHX4" s="9"/>
      <c r="EHY4" s="9"/>
      <c r="EHZ4" s="9"/>
      <c r="EIA4" s="9"/>
      <c r="EIB4" s="9"/>
      <c r="EIC4" s="9"/>
      <c r="EID4" s="9"/>
      <c r="EIE4" s="9"/>
      <c r="EIF4" s="9"/>
      <c r="EIG4" s="9"/>
      <c r="EIH4" s="9"/>
      <c r="EII4" s="9"/>
      <c r="EIJ4" s="9"/>
      <c r="EIK4" s="9"/>
      <c r="EIL4" s="9"/>
      <c r="EIM4" s="9"/>
      <c r="EIN4" s="9"/>
      <c r="EIO4" s="9"/>
      <c r="EIP4" s="9"/>
      <c r="EIQ4" s="9"/>
      <c r="EIR4" s="9"/>
      <c r="EIS4" s="9"/>
      <c r="EIT4" s="9"/>
      <c r="EIU4" s="9"/>
      <c r="EIV4" s="9"/>
      <c r="EIW4" s="9"/>
      <c r="EIX4" s="9"/>
      <c r="EIY4" s="9"/>
      <c r="EIZ4" s="9"/>
      <c r="EJA4" s="9"/>
      <c r="EJB4" s="9"/>
      <c r="EJC4" s="9"/>
      <c r="EJD4" s="9"/>
      <c r="EJE4" s="9"/>
      <c r="EJF4" s="9"/>
      <c r="EJG4" s="9"/>
      <c r="EJH4" s="9"/>
      <c r="EJI4" s="9"/>
      <c r="EJJ4" s="9"/>
      <c r="EJK4" s="9"/>
      <c r="EJL4" s="9"/>
      <c r="EJM4" s="9"/>
      <c r="EJN4" s="9"/>
      <c r="EJO4" s="9"/>
      <c r="EJP4" s="9"/>
      <c r="EJQ4" s="9"/>
      <c r="EJR4" s="9"/>
      <c r="EJS4" s="9"/>
      <c r="EJT4" s="9"/>
      <c r="EJU4" s="9"/>
      <c r="EJV4" s="9"/>
      <c r="EJW4" s="9"/>
      <c r="EJX4" s="9"/>
      <c r="EJY4" s="9"/>
      <c r="EJZ4" s="9"/>
      <c r="EKA4" s="9"/>
      <c r="EKB4" s="9"/>
      <c r="EKC4" s="9"/>
      <c r="EKD4" s="9"/>
      <c r="EKE4" s="9"/>
      <c r="EKF4" s="9"/>
      <c r="EKG4" s="9"/>
      <c r="EKH4" s="9"/>
      <c r="EKI4" s="9"/>
      <c r="EKJ4" s="9"/>
      <c r="EKK4" s="9"/>
      <c r="EKL4" s="9"/>
      <c r="EKM4" s="9"/>
      <c r="EKN4" s="9"/>
      <c r="EKO4" s="9"/>
      <c r="EKP4" s="9"/>
      <c r="EKQ4" s="9"/>
      <c r="EKR4" s="9"/>
      <c r="EKS4" s="9"/>
      <c r="EKT4" s="9"/>
      <c r="EKU4" s="9"/>
      <c r="EKV4" s="9"/>
      <c r="EKW4" s="9"/>
      <c r="EKX4" s="9"/>
      <c r="EKY4" s="9"/>
      <c r="EKZ4" s="9"/>
      <c r="ELA4" s="9"/>
      <c r="ELB4" s="9"/>
      <c r="ELC4" s="9"/>
      <c r="ELD4" s="9"/>
      <c r="ELE4" s="9"/>
      <c r="ELF4" s="9"/>
      <c r="ELG4" s="9"/>
      <c r="ELH4" s="9"/>
      <c r="ELI4" s="9"/>
      <c r="ELJ4" s="9"/>
      <c r="ELK4" s="9"/>
      <c r="ELL4" s="9"/>
      <c r="ELM4" s="9"/>
      <c r="ELN4" s="9"/>
      <c r="ELO4" s="9"/>
      <c r="ELP4" s="9"/>
      <c r="ELQ4" s="9"/>
      <c r="ELR4" s="9"/>
      <c r="ELS4" s="9"/>
      <c r="ELT4" s="9"/>
      <c r="ELU4" s="9"/>
      <c r="ELV4" s="9"/>
      <c r="ELW4" s="9"/>
      <c r="ELX4" s="9"/>
      <c r="ELY4" s="9"/>
      <c r="ELZ4" s="9"/>
      <c r="EMA4" s="9"/>
      <c r="EMB4" s="9"/>
      <c r="EMC4" s="9"/>
      <c r="EMD4" s="9"/>
      <c r="EME4" s="9"/>
      <c r="EMF4" s="9"/>
      <c r="EMG4" s="9"/>
      <c r="EMH4" s="9"/>
      <c r="EMI4" s="9"/>
      <c r="EMJ4" s="9"/>
      <c r="EMK4" s="9"/>
      <c r="EML4" s="9"/>
      <c r="EMM4" s="9"/>
      <c r="EMN4" s="9"/>
      <c r="EMO4" s="9"/>
      <c r="EMP4" s="9"/>
      <c r="EMQ4" s="9"/>
      <c r="EMR4" s="9"/>
      <c r="EMS4" s="9"/>
      <c r="EMT4" s="9"/>
      <c r="EMU4" s="9"/>
      <c r="EMV4" s="9"/>
      <c r="EMW4" s="9"/>
      <c r="EMX4" s="9"/>
      <c r="EMY4" s="9"/>
      <c r="EMZ4" s="9"/>
      <c r="ENA4" s="9"/>
      <c r="ENB4" s="9"/>
      <c r="ENC4" s="9"/>
      <c r="END4" s="9"/>
      <c r="ENE4" s="9"/>
      <c r="ENF4" s="9"/>
      <c r="ENG4" s="9"/>
      <c r="ENH4" s="9"/>
      <c r="ENI4" s="9"/>
      <c r="ENJ4" s="9"/>
      <c r="ENK4" s="9"/>
      <c r="ENL4" s="9"/>
      <c r="ENM4" s="9"/>
      <c r="ENN4" s="9"/>
      <c r="ENO4" s="9"/>
      <c r="ENP4" s="9"/>
      <c r="ENQ4" s="9"/>
      <c r="ENR4" s="9"/>
      <c r="ENS4" s="9"/>
      <c r="ENT4" s="9"/>
      <c r="ENU4" s="9"/>
      <c r="ENV4" s="9"/>
      <c r="ENW4" s="9"/>
      <c r="ENX4" s="9"/>
      <c r="ENY4" s="9"/>
      <c r="ENZ4" s="9"/>
      <c r="EOA4" s="9"/>
      <c r="EOB4" s="9"/>
      <c r="EOC4" s="9"/>
      <c r="EOD4" s="9"/>
      <c r="EOE4" s="9"/>
      <c r="EOF4" s="9"/>
      <c r="EOG4" s="9"/>
      <c r="EOH4" s="9"/>
      <c r="EOI4" s="9"/>
      <c r="EOJ4" s="9"/>
      <c r="EOK4" s="9"/>
      <c r="EOL4" s="9"/>
      <c r="EOM4" s="9"/>
      <c r="EON4" s="9"/>
      <c r="EOO4" s="9"/>
      <c r="EOP4" s="9"/>
      <c r="EOQ4" s="9"/>
      <c r="EOR4" s="9"/>
      <c r="EOS4" s="9"/>
      <c r="EOT4" s="9"/>
      <c r="EOU4" s="9"/>
      <c r="EOV4" s="9"/>
      <c r="EOW4" s="9"/>
      <c r="EOX4" s="9"/>
      <c r="EOY4" s="9"/>
      <c r="EOZ4" s="9"/>
      <c r="EPA4" s="9"/>
      <c r="EPB4" s="9"/>
      <c r="EPC4" s="9"/>
      <c r="EPD4" s="9"/>
      <c r="EPE4" s="9"/>
      <c r="EPF4" s="9"/>
      <c r="EPG4" s="9"/>
      <c r="EPH4" s="9"/>
      <c r="EPI4" s="9"/>
      <c r="EPJ4" s="9"/>
      <c r="EPK4" s="9"/>
      <c r="EPL4" s="9"/>
      <c r="EPM4" s="9"/>
      <c r="EPN4" s="9"/>
      <c r="EPO4" s="9"/>
      <c r="EPP4" s="9"/>
      <c r="EPQ4" s="9"/>
      <c r="EPR4" s="9"/>
      <c r="EPS4" s="9"/>
      <c r="EPT4" s="9"/>
      <c r="EPU4" s="9"/>
      <c r="EPV4" s="9"/>
      <c r="EPW4" s="9"/>
      <c r="EPX4" s="9"/>
      <c r="EPY4" s="9"/>
      <c r="EPZ4" s="9"/>
      <c r="EQA4" s="9"/>
      <c r="EQB4" s="9"/>
      <c r="EQC4" s="9"/>
      <c r="EQD4" s="9"/>
      <c r="EQE4" s="9"/>
      <c r="EQF4" s="9"/>
      <c r="EQG4" s="9"/>
      <c r="EQH4" s="9"/>
      <c r="EQI4" s="9"/>
      <c r="EQJ4" s="9"/>
      <c r="EQK4" s="9"/>
      <c r="EQL4" s="9"/>
      <c r="EQM4" s="9"/>
      <c r="EQN4" s="9"/>
      <c r="EQO4" s="9"/>
      <c r="EQP4" s="9"/>
      <c r="EQQ4" s="9"/>
      <c r="EQR4" s="9"/>
      <c r="EQS4" s="9"/>
      <c r="EQT4" s="9"/>
      <c r="EQU4" s="9"/>
      <c r="EQV4" s="9"/>
      <c r="EQW4" s="9"/>
      <c r="EQX4" s="9"/>
      <c r="EQY4" s="9"/>
      <c r="EQZ4" s="9"/>
      <c r="ERA4" s="9"/>
      <c r="ERB4" s="9"/>
      <c r="ERC4" s="9"/>
      <c r="ERD4" s="9"/>
      <c r="ERE4" s="9"/>
      <c r="ERF4" s="9"/>
      <c r="ERG4" s="9"/>
      <c r="ERH4" s="9"/>
      <c r="ERI4" s="9"/>
      <c r="ERJ4" s="9"/>
      <c r="ERK4" s="9"/>
      <c r="ERL4" s="9"/>
      <c r="ERM4" s="9"/>
      <c r="ERN4" s="9"/>
      <c r="ERO4" s="9"/>
      <c r="ERP4" s="9"/>
      <c r="ERQ4" s="9"/>
      <c r="ERR4" s="9"/>
      <c r="ERS4" s="9"/>
      <c r="ERT4" s="9"/>
      <c r="ERU4" s="9"/>
      <c r="ERV4" s="9"/>
      <c r="ERW4" s="9"/>
      <c r="ERX4" s="9"/>
      <c r="ERY4" s="9"/>
      <c r="ERZ4" s="9"/>
      <c r="ESA4" s="9"/>
      <c r="ESB4" s="9"/>
      <c r="ESC4" s="9"/>
      <c r="ESD4" s="9"/>
      <c r="ESE4" s="9"/>
      <c r="ESF4" s="9"/>
      <c r="ESG4" s="9"/>
      <c r="ESH4" s="9"/>
      <c r="ESI4" s="9"/>
      <c r="ESJ4" s="9"/>
      <c r="ESK4" s="9"/>
      <c r="ESL4" s="9"/>
      <c r="ESM4" s="9"/>
      <c r="ESN4" s="9"/>
      <c r="ESO4" s="9"/>
      <c r="ESP4" s="9"/>
      <c r="ESQ4" s="9"/>
      <c r="ESR4" s="9"/>
      <c r="ESS4" s="9"/>
      <c r="EST4" s="9"/>
      <c r="ESU4" s="9"/>
      <c r="ESV4" s="9"/>
      <c r="ESW4" s="9"/>
      <c r="ESX4" s="9"/>
      <c r="ESY4" s="9"/>
      <c r="ESZ4" s="9"/>
      <c r="ETA4" s="9"/>
      <c r="ETB4" s="9"/>
      <c r="ETC4" s="9"/>
      <c r="ETD4" s="9"/>
      <c r="ETE4" s="9"/>
      <c r="ETF4" s="9"/>
      <c r="ETG4" s="9"/>
      <c r="ETH4" s="9"/>
      <c r="ETI4" s="9"/>
      <c r="ETJ4" s="9"/>
      <c r="ETK4" s="9"/>
      <c r="ETL4" s="9"/>
      <c r="ETM4" s="9"/>
      <c r="ETN4" s="9"/>
      <c r="ETO4" s="9"/>
      <c r="ETP4" s="9"/>
      <c r="ETQ4" s="9"/>
      <c r="ETR4" s="9"/>
      <c r="ETS4" s="9"/>
      <c r="ETT4" s="9"/>
      <c r="ETU4" s="9"/>
      <c r="ETV4" s="9"/>
      <c r="ETW4" s="9"/>
      <c r="ETX4" s="9"/>
      <c r="ETY4" s="9"/>
      <c r="ETZ4" s="9"/>
      <c r="EUA4" s="9"/>
      <c r="EUB4" s="9"/>
      <c r="EUC4" s="9"/>
      <c r="EUD4" s="9"/>
      <c r="EUE4" s="9"/>
      <c r="EUF4" s="9"/>
      <c r="EUG4" s="9"/>
      <c r="EUH4" s="9"/>
      <c r="EUI4" s="9"/>
      <c r="EUJ4" s="9"/>
      <c r="EUK4" s="9"/>
      <c r="EUL4" s="9"/>
      <c r="EUM4" s="9"/>
      <c r="EUN4" s="9"/>
      <c r="EUO4" s="9"/>
      <c r="EUP4" s="9"/>
      <c r="EUQ4" s="9"/>
      <c r="EUR4" s="9"/>
      <c r="EUS4" s="9"/>
      <c r="EUT4" s="9"/>
      <c r="EUU4" s="9"/>
      <c r="EUV4" s="9"/>
      <c r="EUW4" s="9"/>
      <c r="EUX4" s="9"/>
      <c r="EUY4" s="9"/>
      <c r="EUZ4" s="9"/>
      <c r="EVA4" s="9"/>
      <c r="EVB4" s="9"/>
      <c r="EVC4" s="9"/>
      <c r="EVD4" s="9"/>
      <c r="EVE4" s="9"/>
      <c r="EVF4" s="9"/>
      <c r="EVG4" s="9"/>
      <c r="EVH4" s="9"/>
      <c r="EVI4" s="9"/>
      <c r="EVJ4" s="9"/>
      <c r="EVK4" s="9"/>
      <c r="EVL4" s="9"/>
      <c r="EVM4" s="9"/>
      <c r="EVN4" s="9"/>
      <c r="EVO4" s="9"/>
      <c r="EVP4" s="9"/>
      <c r="EVQ4" s="9"/>
      <c r="EVR4" s="9"/>
      <c r="EVS4" s="9"/>
      <c r="EVT4" s="9"/>
      <c r="EVU4" s="9"/>
      <c r="EVV4" s="9"/>
      <c r="EVW4" s="9"/>
      <c r="EVX4" s="9"/>
      <c r="EVY4" s="9"/>
      <c r="EVZ4" s="9"/>
      <c r="EWA4" s="9"/>
      <c r="EWB4" s="9"/>
      <c r="EWC4" s="9"/>
      <c r="EWD4" s="9"/>
      <c r="EWE4" s="9"/>
      <c r="EWF4" s="9"/>
      <c r="EWG4" s="9"/>
      <c r="EWH4" s="9"/>
      <c r="EWI4" s="9"/>
      <c r="EWJ4" s="9"/>
      <c r="EWK4" s="9"/>
      <c r="EWL4" s="9"/>
      <c r="EWM4" s="9"/>
      <c r="EWN4" s="9"/>
      <c r="EWO4" s="9"/>
      <c r="EWP4" s="9"/>
      <c r="EWQ4" s="9"/>
      <c r="EWR4" s="9"/>
      <c r="EWS4" s="9"/>
      <c r="EWT4" s="9"/>
      <c r="EWU4" s="9"/>
      <c r="EWV4" s="9"/>
      <c r="EWW4" s="9"/>
      <c r="EWX4" s="9"/>
      <c r="EWY4" s="9"/>
      <c r="EWZ4" s="9"/>
      <c r="EXA4" s="9"/>
      <c r="EXB4" s="9"/>
      <c r="EXC4" s="9"/>
      <c r="EXD4" s="9"/>
      <c r="EXE4" s="9"/>
      <c r="EXF4" s="9"/>
      <c r="EXG4" s="9"/>
      <c r="EXH4" s="9"/>
      <c r="EXI4" s="9"/>
      <c r="EXJ4" s="9"/>
      <c r="EXK4" s="9"/>
      <c r="EXL4" s="9"/>
      <c r="EXM4" s="9"/>
      <c r="EXN4" s="9"/>
      <c r="EXO4" s="9"/>
      <c r="EXP4" s="9"/>
      <c r="EXQ4" s="9"/>
      <c r="EXR4" s="9"/>
      <c r="EXS4" s="9"/>
      <c r="EXT4" s="9"/>
      <c r="EXU4" s="9"/>
      <c r="EXV4" s="9"/>
      <c r="EXW4" s="9"/>
      <c r="EXX4" s="9"/>
      <c r="EXY4" s="9"/>
      <c r="EXZ4" s="9"/>
      <c r="EYA4" s="9"/>
      <c r="EYB4" s="9"/>
      <c r="EYC4" s="9"/>
      <c r="EYD4" s="9"/>
      <c r="EYE4" s="9"/>
      <c r="EYF4" s="9"/>
      <c r="EYG4" s="9"/>
      <c r="EYH4" s="9"/>
      <c r="EYI4" s="9"/>
      <c r="EYJ4" s="9"/>
      <c r="EYK4" s="9"/>
      <c r="EYL4" s="9"/>
      <c r="EYM4" s="9"/>
      <c r="EYN4" s="9"/>
      <c r="EYO4" s="9"/>
      <c r="EYP4" s="9"/>
      <c r="EYQ4" s="9"/>
      <c r="EYR4" s="9"/>
      <c r="EYS4" s="9"/>
      <c r="EYT4" s="9"/>
      <c r="EYU4" s="9"/>
      <c r="EYV4" s="9"/>
      <c r="EYW4" s="9"/>
      <c r="EYX4" s="9"/>
      <c r="EYY4" s="9"/>
      <c r="EYZ4" s="9"/>
      <c r="EZA4" s="9"/>
      <c r="EZB4" s="9"/>
      <c r="EZC4" s="9"/>
      <c r="EZD4" s="9"/>
      <c r="EZE4" s="9"/>
      <c r="EZF4" s="9"/>
      <c r="EZG4" s="9"/>
      <c r="EZH4" s="9"/>
      <c r="EZI4" s="9"/>
      <c r="EZJ4" s="9"/>
      <c r="EZK4" s="9"/>
      <c r="EZL4" s="9"/>
      <c r="EZM4" s="9"/>
      <c r="EZN4" s="9"/>
      <c r="EZO4" s="9"/>
      <c r="EZP4" s="9"/>
      <c r="EZQ4" s="9"/>
      <c r="EZR4" s="9"/>
      <c r="EZS4" s="9"/>
      <c r="EZT4" s="9"/>
      <c r="EZU4" s="9"/>
      <c r="EZV4" s="9"/>
      <c r="EZW4" s="9"/>
      <c r="EZX4" s="9"/>
      <c r="EZY4" s="9"/>
      <c r="EZZ4" s="9"/>
      <c r="FAA4" s="9"/>
      <c r="FAB4" s="9"/>
      <c r="FAC4" s="9"/>
      <c r="FAD4" s="9"/>
      <c r="FAE4" s="9"/>
      <c r="FAF4" s="9"/>
      <c r="FAG4" s="9"/>
      <c r="FAH4" s="9"/>
      <c r="FAI4" s="9"/>
      <c r="FAJ4" s="9"/>
      <c r="FAK4" s="9"/>
      <c r="FAL4" s="9"/>
      <c r="FAM4" s="9"/>
      <c r="FAN4" s="9"/>
      <c r="FAO4" s="9"/>
      <c r="FAP4" s="9"/>
      <c r="FAQ4" s="9"/>
      <c r="FAR4" s="9"/>
      <c r="FAS4" s="9"/>
      <c r="FAT4" s="9"/>
      <c r="FAU4" s="9"/>
      <c r="FAV4" s="9"/>
      <c r="FAW4" s="9"/>
      <c r="FAX4" s="9"/>
      <c r="FAY4" s="9"/>
      <c r="FAZ4" s="9"/>
      <c r="FBA4" s="9"/>
      <c r="FBB4" s="9"/>
      <c r="FBC4" s="9"/>
      <c r="FBD4" s="9"/>
      <c r="FBE4" s="9"/>
      <c r="FBF4" s="9"/>
      <c r="FBG4" s="9"/>
      <c r="FBH4" s="9"/>
      <c r="FBI4" s="9"/>
      <c r="FBJ4" s="9"/>
      <c r="FBK4" s="9"/>
      <c r="FBL4" s="9"/>
      <c r="FBM4" s="9"/>
      <c r="FBN4" s="9"/>
      <c r="FBO4" s="9"/>
      <c r="FBP4" s="9"/>
      <c r="FBQ4" s="9"/>
      <c r="FBR4" s="9"/>
      <c r="FBS4" s="9"/>
      <c r="FBT4" s="9"/>
      <c r="FBU4" s="9"/>
      <c r="FBV4" s="9"/>
      <c r="FBW4" s="9"/>
      <c r="FBX4" s="9"/>
      <c r="FBY4" s="9"/>
      <c r="FBZ4" s="9"/>
      <c r="FCA4" s="9"/>
      <c r="FCB4" s="9"/>
      <c r="FCC4" s="9"/>
      <c r="FCD4" s="9"/>
      <c r="FCE4" s="9"/>
      <c r="FCF4" s="9"/>
      <c r="FCG4" s="9"/>
      <c r="FCH4" s="9"/>
      <c r="FCI4" s="9"/>
      <c r="FCJ4" s="9"/>
      <c r="FCK4" s="9"/>
      <c r="FCL4" s="9"/>
      <c r="FCM4" s="9"/>
      <c r="FCN4" s="9"/>
      <c r="FCO4" s="9"/>
      <c r="FCP4" s="9"/>
      <c r="FCQ4" s="9"/>
      <c r="FCR4" s="9"/>
      <c r="FCS4" s="9"/>
      <c r="FCT4" s="9"/>
      <c r="FCU4" s="9"/>
      <c r="FCV4" s="9"/>
      <c r="FCW4" s="9"/>
      <c r="FCX4" s="9"/>
      <c r="FCY4" s="9"/>
      <c r="FCZ4" s="9"/>
      <c r="FDA4" s="9"/>
      <c r="FDB4" s="9"/>
      <c r="FDC4" s="9"/>
      <c r="FDD4" s="9"/>
      <c r="FDE4" s="9"/>
      <c r="FDF4" s="9"/>
      <c r="FDG4" s="9"/>
      <c r="FDH4" s="9"/>
      <c r="FDI4" s="9"/>
      <c r="FDJ4" s="9"/>
      <c r="FDK4" s="9"/>
      <c r="FDL4" s="9"/>
      <c r="FDM4" s="9"/>
      <c r="FDN4" s="9"/>
      <c r="FDO4" s="9"/>
      <c r="FDP4" s="9"/>
      <c r="FDQ4" s="9"/>
      <c r="FDR4" s="9"/>
      <c r="FDS4" s="9"/>
      <c r="FDT4" s="9"/>
      <c r="FDU4" s="9"/>
      <c r="FDV4" s="9"/>
      <c r="FDW4" s="9"/>
      <c r="FDX4" s="9"/>
      <c r="FDY4" s="9"/>
      <c r="FDZ4" s="9"/>
      <c r="FEA4" s="9"/>
      <c r="FEB4" s="9"/>
      <c r="FEC4" s="9"/>
      <c r="FED4" s="9"/>
      <c r="FEE4" s="9"/>
      <c r="FEF4" s="9"/>
      <c r="FEG4" s="9"/>
      <c r="FEH4" s="9"/>
      <c r="FEI4" s="9"/>
      <c r="FEJ4" s="9"/>
      <c r="FEK4" s="9"/>
      <c r="FEL4" s="9"/>
      <c r="FEM4" s="9"/>
      <c r="FEN4" s="9"/>
      <c r="FEO4" s="9"/>
      <c r="FEP4" s="9"/>
      <c r="FEQ4" s="9"/>
      <c r="FER4" s="9"/>
      <c r="FES4" s="9"/>
      <c r="FET4" s="9"/>
      <c r="FEU4" s="9"/>
      <c r="FEV4" s="9"/>
      <c r="FEW4" s="9"/>
      <c r="FEX4" s="9"/>
      <c r="FEY4" s="9"/>
      <c r="FEZ4" s="9"/>
      <c r="FFA4" s="9"/>
      <c r="FFB4" s="9"/>
      <c r="FFC4" s="9"/>
      <c r="FFD4" s="9"/>
      <c r="FFE4" s="9"/>
      <c r="FFF4" s="9"/>
      <c r="FFG4" s="9"/>
      <c r="FFH4" s="9"/>
      <c r="FFI4" s="9"/>
      <c r="FFJ4" s="9"/>
      <c r="FFK4" s="9"/>
      <c r="FFL4" s="9"/>
      <c r="FFM4" s="9"/>
      <c r="FFN4" s="9"/>
      <c r="FFO4" s="9"/>
      <c r="FFP4" s="9"/>
      <c r="FFQ4" s="9"/>
      <c r="FFR4" s="9"/>
      <c r="FFS4" s="9"/>
      <c r="FFT4" s="9"/>
      <c r="FFU4" s="9"/>
      <c r="FFV4" s="9"/>
      <c r="FFW4" s="9"/>
      <c r="FFX4" s="9"/>
      <c r="FFY4" s="9"/>
      <c r="FFZ4" s="9"/>
      <c r="FGA4" s="9"/>
      <c r="FGB4" s="9"/>
      <c r="FGC4" s="9"/>
      <c r="FGD4" s="9"/>
      <c r="FGE4" s="9"/>
      <c r="FGF4" s="9"/>
      <c r="FGG4" s="9"/>
      <c r="FGH4" s="9"/>
      <c r="FGI4" s="9"/>
      <c r="FGJ4" s="9"/>
      <c r="FGK4" s="9"/>
      <c r="FGL4" s="9"/>
      <c r="FGM4" s="9"/>
      <c r="FGN4" s="9"/>
      <c r="FGO4" s="9"/>
      <c r="FGP4" s="9"/>
      <c r="FGQ4" s="9"/>
      <c r="FGR4" s="9"/>
      <c r="FGS4" s="9"/>
      <c r="FGT4" s="9"/>
      <c r="FGU4" s="9"/>
      <c r="FGV4" s="9"/>
      <c r="FGW4" s="9"/>
      <c r="FGX4" s="9"/>
      <c r="FGY4" s="9"/>
      <c r="FGZ4" s="9"/>
      <c r="FHA4" s="9"/>
      <c r="FHB4" s="9"/>
      <c r="FHC4" s="9"/>
      <c r="FHD4" s="9"/>
      <c r="FHE4" s="9"/>
      <c r="FHF4" s="9"/>
      <c r="FHG4" s="9"/>
      <c r="FHH4" s="9"/>
      <c r="FHI4" s="9"/>
      <c r="FHJ4" s="9"/>
      <c r="FHK4" s="9"/>
      <c r="FHL4" s="9"/>
      <c r="FHM4" s="9"/>
      <c r="FHN4" s="9"/>
      <c r="FHO4" s="9"/>
      <c r="FHP4" s="9"/>
      <c r="FHQ4" s="9"/>
      <c r="FHR4" s="9"/>
      <c r="FHS4" s="9"/>
      <c r="FHT4" s="9"/>
      <c r="FHU4" s="9"/>
      <c r="FHV4" s="9"/>
      <c r="FHW4" s="9"/>
      <c r="FHX4" s="9"/>
      <c r="FHY4" s="9"/>
      <c r="FHZ4" s="9"/>
      <c r="FIA4" s="9"/>
      <c r="FIB4" s="9"/>
      <c r="FIC4" s="9"/>
      <c r="FID4" s="9"/>
      <c r="FIE4" s="9"/>
      <c r="FIF4" s="9"/>
      <c r="FIG4" s="9"/>
      <c r="FIH4" s="9"/>
      <c r="FII4" s="9"/>
      <c r="FIJ4" s="9"/>
      <c r="FIK4" s="9"/>
      <c r="FIL4" s="9"/>
      <c r="FIM4" s="9"/>
      <c r="FIN4" s="9"/>
      <c r="FIO4" s="9"/>
      <c r="FIP4" s="9"/>
      <c r="FIQ4" s="9"/>
      <c r="FIR4" s="9"/>
      <c r="FIS4" s="9"/>
      <c r="FIT4" s="9"/>
      <c r="FIU4" s="9"/>
      <c r="FIV4" s="9"/>
      <c r="FIW4" s="9"/>
      <c r="FIX4" s="9"/>
      <c r="FIY4" s="9"/>
      <c r="FIZ4" s="9"/>
      <c r="FJA4" s="9"/>
      <c r="FJB4" s="9"/>
      <c r="FJC4" s="9"/>
      <c r="FJD4" s="9"/>
      <c r="FJE4" s="9"/>
      <c r="FJF4" s="9"/>
      <c r="FJG4" s="9"/>
      <c r="FJH4" s="9"/>
      <c r="FJI4" s="9"/>
      <c r="FJJ4" s="9"/>
      <c r="FJK4" s="9"/>
      <c r="FJL4" s="9"/>
      <c r="FJM4" s="9"/>
      <c r="FJN4" s="9"/>
      <c r="FJO4" s="9"/>
      <c r="FJP4" s="9"/>
      <c r="FJQ4" s="9"/>
      <c r="FJR4" s="9"/>
      <c r="FJS4" s="9"/>
      <c r="FJT4" s="9"/>
      <c r="FJU4" s="9"/>
      <c r="FJV4" s="9"/>
      <c r="FJW4" s="9"/>
      <c r="FJX4" s="9"/>
      <c r="FJY4" s="9"/>
      <c r="FJZ4" s="9"/>
      <c r="FKA4" s="9"/>
      <c r="FKB4" s="9"/>
      <c r="FKC4" s="9"/>
      <c r="FKD4" s="9"/>
      <c r="FKE4" s="9"/>
      <c r="FKF4" s="9"/>
      <c r="FKG4" s="9"/>
      <c r="FKH4" s="9"/>
      <c r="FKI4" s="9"/>
      <c r="FKJ4" s="9"/>
      <c r="FKK4" s="9"/>
      <c r="FKL4" s="9"/>
      <c r="FKM4" s="9"/>
      <c r="FKN4" s="9"/>
      <c r="FKO4" s="9"/>
      <c r="FKP4" s="9"/>
      <c r="FKQ4" s="9"/>
      <c r="FKR4" s="9"/>
      <c r="FKS4" s="9"/>
      <c r="FKT4" s="9"/>
      <c r="FKU4" s="9"/>
      <c r="FKV4" s="9"/>
      <c r="FKW4" s="9"/>
      <c r="FKX4" s="9"/>
      <c r="FKY4" s="9"/>
      <c r="FKZ4" s="9"/>
      <c r="FLA4" s="9"/>
      <c r="FLB4" s="9"/>
      <c r="FLC4" s="9"/>
      <c r="FLD4" s="9"/>
      <c r="FLE4" s="9"/>
      <c r="FLF4" s="9"/>
      <c r="FLG4" s="9"/>
      <c r="FLH4" s="9"/>
      <c r="FLI4" s="9"/>
      <c r="FLJ4" s="9"/>
      <c r="FLK4" s="9"/>
      <c r="FLL4" s="9"/>
      <c r="FLM4" s="9"/>
      <c r="FLN4" s="9"/>
      <c r="FLO4" s="9"/>
      <c r="FLP4" s="9"/>
      <c r="FLQ4" s="9"/>
      <c r="FLR4" s="9"/>
      <c r="FLS4" s="9"/>
      <c r="FLT4" s="9"/>
      <c r="FLU4" s="9"/>
      <c r="FLV4" s="9"/>
      <c r="FLW4" s="9"/>
      <c r="FLX4" s="9"/>
      <c r="FLY4" s="9"/>
      <c r="FLZ4" s="9"/>
      <c r="FMA4" s="9"/>
      <c r="FMB4" s="9"/>
      <c r="FMC4" s="9"/>
      <c r="FMD4" s="9"/>
      <c r="FME4" s="9"/>
      <c r="FMF4" s="9"/>
      <c r="FMG4" s="9"/>
      <c r="FMH4" s="9"/>
      <c r="FMI4" s="9"/>
      <c r="FMJ4" s="9"/>
      <c r="FMK4" s="9"/>
      <c r="FML4" s="9"/>
      <c r="FMM4" s="9"/>
      <c r="FMN4" s="9"/>
      <c r="FMO4" s="9"/>
      <c r="FMP4" s="9"/>
      <c r="FMQ4" s="9"/>
      <c r="FMR4" s="9"/>
      <c r="FMS4" s="9"/>
      <c r="FMT4" s="9"/>
      <c r="FMU4" s="9"/>
      <c r="FMV4" s="9"/>
      <c r="FMW4" s="9"/>
      <c r="FMX4" s="9"/>
      <c r="FMY4" s="9"/>
      <c r="FMZ4" s="9"/>
      <c r="FNA4" s="9"/>
      <c r="FNB4" s="9"/>
      <c r="FNC4" s="9"/>
      <c r="FND4" s="9"/>
      <c r="FNE4" s="9"/>
      <c r="FNF4" s="9"/>
      <c r="FNG4" s="9"/>
      <c r="FNH4" s="9"/>
      <c r="FNI4" s="9"/>
      <c r="FNJ4" s="9"/>
      <c r="FNK4" s="9"/>
      <c r="FNL4" s="9"/>
      <c r="FNM4" s="9"/>
      <c r="FNN4" s="9"/>
      <c r="FNO4" s="9"/>
      <c r="FNP4" s="9"/>
      <c r="FNQ4" s="9"/>
      <c r="FNR4" s="9"/>
      <c r="FNS4" s="9"/>
      <c r="FNT4" s="9"/>
      <c r="FNU4" s="9"/>
      <c r="FNV4" s="9"/>
      <c r="FNW4" s="9"/>
      <c r="FNX4" s="9"/>
      <c r="FNY4" s="9"/>
      <c r="FNZ4" s="9"/>
      <c r="FOA4" s="9"/>
      <c r="FOB4" s="9"/>
      <c r="FOC4" s="9"/>
      <c r="FOD4" s="9"/>
      <c r="FOE4" s="9"/>
      <c r="FOF4" s="9"/>
      <c r="FOG4" s="9"/>
      <c r="FOH4" s="9"/>
      <c r="FOI4" s="9"/>
      <c r="FOJ4" s="9"/>
      <c r="FOK4" s="9"/>
      <c r="FOL4" s="9"/>
      <c r="FOM4" s="9"/>
      <c r="FON4" s="9"/>
      <c r="FOO4" s="9"/>
      <c r="FOP4" s="9"/>
      <c r="FOQ4" s="9"/>
      <c r="FOR4" s="9"/>
      <c r="FOS4" s="9"/>
      <c r="FOT4" s="9"/>
      <c r="FOU4" s="9"/>
      <c r="FOV4" s="9"/>
      <c r="FOW4" s="9"/>
      <c r="FOX4" s="9"/>
      <c r="FOY4" s="9"/>
      <c r="FOZ4" s="9"/>
      <c r="FPA4" s="9"/>
      <c r="FPB4" s="9"/>
      <c r="FPC4" s="9"/>
      <c r="FPD4" s="9"/>
      <c r="FPE4" s="9"/>
      <c r="FPF4" s="9"/>
      <c r="FPG4" s="9"/>
      <c r="FPH4" s="9"/>
      <c r="FPI4" s="9"/>
      <c r="FPJ4" s="9"/>
      <c r="FPK4" s="9"/>
      <c r="FPL4" s="9"/>
      <c r="FPM4" s="9"/>
      <c r="FPN4" s="9"/>
      <c r="FPO4" s="9"/>
      <c r="FPP4" s="9"/>
      <c r="FPQ4" s="9"/>
      <c r="FPR4" s="9"/>
      <c r="FPS4" s="9"/>
      <c r="FPT4" s="9"/>
      <c r="FPU4" s="9"/>
      <c r="FPV4" s="9"/>
      <c r="FPW4" s="9"/>
      <c r="FPX4" s="9"/>
      <c r="FPY4" s="9"/>
      <c r="FPZ4" s="9"/>
      <c r="FQA4" s="9"/>
      <c r="FQB4" s="9"/>
      <c r="FQC4" s="9"/>
      <c r="FQD4" s="9"/>
      <c r="FQE4" s="9"/>
      <c r="FQF4" s="9"/>
      <c r="FQG4" s="9"/>
      <c r="FQH4" s="9"/>
      <c r="FQI4" s="9"/>
      <c r="FQJ4" s="9"/>
      <c r="FQK4" s="9"/>
      <c r="FQL4" s="9"/>
      <c r="FQM4" s="9"/>
      <c r="FQN4" s="9"/>
      <c r="FQO4" s="9"/>
      <c r="FQP4" s="9"/>
      <c r="FQQ4" s="9"/>
      <c r="FQR4" s="9"/>
      <c r="FQS4" s="9"/>
      <c r="FQT4" s="9"/>
      <c r="FQU4" s="9"/>
      <c r="FQV4" s="9"/>
      <c r="FQW4" s="9"/>
      <c r="FQX4" s="9"/>
      <c r="FQY4" s="9"/>
      <c r="FQZ4" s="9"/>
      <c r="FRA4" s="9"/>
      <c r="FRB4" s="9"/>
      <c r="FRC4" s="9"/>
      <c r="FRD4" s="9"/>
      <c r="FRE4" s="9"/>
      <c r="FRF4" s="9"/>
      <c r="FRG4" s="9"/>
      <c r="FRH4" s="9"/>
      <c r="FRI4" s="9"/>
      <c r="FRJ4" s="9"/>
      <c r="FRK4" s="9"/>
      <c r="FRL4" s="9"/>
      <c r="FRM4" s="9"/>
      <c r="FRN4" s="9"/>
      <c r="FRO4" s="9"/>
      <c r="FRP4" s="9"/>
      <c r="FRQ4" s="9"/>
      <c r="FRR4" s="9"/>
      <c r="FRS4" s="9"/>
      <c r="FRT4" s="9"/>
      <c r="FRU4" s="9"/>
      <c r="FRV4" s="9"/>
      <c r="FRW4" s="9"/>
      <c r="FRX4" s="9"/>
      <c r="FRY4" s="9"/>
      <c r="FRZ4" s="9"/>
      <c r="FSA4" s="9"/>
      <c r="FSB4" s="9"/>
      <c r="FSC4" s="9"/>
      <c r="FSD4" s="9"/>
      <c r="FSE4" s="9"/>
      <c r="FSF4" s="9"/>
      <c r="FSG4" s="9"/>
      <c r="FSH4" s="9"/>
      <c r="FSI4" s="9"/>
      <c r="FSJ4" s="9"/>
      <c r="FSK4" s="9"/>
      <c r="FSL4" s="9"/>
      <c r="FSM4" s="9"/>
      <c r="FSN4" s="9"/>
      <c r="FSO4" s="9"/>
      <c r="FSP4" s="9"/>
      <c r="FSQ4" s="9"/>
      <c r="FSR4" s="9"/>
      <c r="FSS4" s="9"/>
      <c r="FST4" s="9"/>
      <c r="FSU4" s="9"/>
      <c r="FSV4" s="9"/>
      <c r="FSW4" s="9"/>
      <c r="FSX4" s="9"/>
      <c r="FSY4" s="9"/>
      <c r="FSZ4" s="9"/>
      <c r="FTA4" s="9"/>
      <c r="FTB4" s="9"/>
      <c r="FTC4" s="9"/>
      <c r="FTD4" s="9"/>
      <c r="FTE4" s="9"/>
      <c r="FTF4" s="9"/>
      <c r="FTG4" s="9"/>
      <c r="FTH4" s="9"/>
      <c r="FTI4" s="9"/>
      <c r="FTJ4" s="9"/>
      <c r="FTK4" s="9"/>
      <c r="FTL4" s="9"/>
      <c r="FTM4" s="9"/>
      <c r="FTN4" s="9"/>
      <c r="FTO4" s="9"/>
      <c r="FTP4" s="9"/>
      <c r="FTQ4" s="9"/>
      <c r="FTR4" s="9"/>
      <c r="FTS4" s="9"/>
      <c r="FTT4" s="9"/>
      <c r="FTU4" s="9"/>
      <c r="FTV4" s="9"/>
      <c r="FTW4" s="9"/>
      <c r="FTX4" s="9"/>
      <c r="FTY4" s="9"/>
      <c r="FTZ4" s="9"/>
      <c r="FUA4" s="9"/>
      <c r="FUB4" s="9"/>
      <c r="FUC4" s="9"/>
      <c r="FUD4" s="9"/>
      <c r="FUE4" s="9"/>
      <c r="FUF4" s="9"/>
      <c r="FUG4" s="9"/>
      <c r="FUH4" s="9"/>
      <c r="FUI4" s="9"/>
      <c r="FUJ4" s="9"/>
      <c r="FUK4" s="9"/>
      <c r="FUL4" s="9"/>
      <c r="FUM4" s="9"/>
      <c r="FUN4" s="9"/>
      <c r="FUO4" s="9"/>
      <c r="FUP4" s="9"/>
      <c r="FUQ4" s="9"/>
      <c r="FUR4" s="9"/>
      <c r="FUS4" s="9"/>
      <c r="FUT4" s="9"/>
      <c r="FUU4" s="9"/>
      <c r="FUV4" s="9"/>
      <c r="FUW4" s="9"/>
      <c r="FUX4" s="9"/>
      <c r="FUY4" s="9"/>
      <c r="FUZ4" s="9"/>
      <c r="FVA4" s="9"/>
      <c r="FVB4" s="9"/>
      <c r="FVC4" s="9"/>
      <c r="FVD4" s="9"/>
      <c r="FVE4" s="9"/>
      <c r="FVF4" s="9"/>
      <c r="FVG4" s="9"/>
      <c r="FVH4" s="9"/>
      <c r="FVI4" s="9"/>
      <c r="FVJ4" s="9"/>
      <c r="FVK4" s="9"/>
      <c r="FVL4" s="9"/>
      <c r="FVM4" s="9"/>
      <c r="FVN4" s="9"/>
      <c r="FVO4" s="9"/>
      <c r="FVP4" s="9"/>
      <c r="FVQ4" s="9"/>
      <c r="FVR4" s="9"/>
      <c r="FVS4" s="9"/>
      <c r="FVT4" s="9"/>
      <c r="FVU4" s="9"/>
      <c r="FVV4" s="9"/>
      <c r="FVW4" s="9"/>
      <c r="FVX4" s="9"/>
      <c r="FVY4" s="9"/>
      <c r="FVZ4" s="9"/>
      <c r="FWA4" s="9"/>
      <c r="FWB4" s="9"/>
      <c r="FWC4" s="9"/>
      <c r="FWD4" s="9"/>
      <c r="FWE4" s="9"/>
      <c r="FWF4" s="9"/>
      <c r="FWG4" s="9"/>
      <c r="FWH4" s="9"/>
      <c r="FWI4" s="9"/>
      <c r="FWJ4" s="9"/>
      <c r="FWK4" s="9"/>
      <c r="FWL4" s="9"/>
      <c r="FWM4" s="9"/>
      <c r="FWN4" s="9"/>
      <c r="FWO4" s="9"/>
      <c r="FWP4" s="9"/>
      <c r="FWQ4" s="9"/>
      <c r="FWR4" s="9"/>
      <c r="FWS4" s="9"/>
      <c r="FWT4" s="9"/>
      <c r="FWU4" s="9"/>
      <c r="FWV4" s="9"/>
      <c r="FWW4" s="9"/>
      <c r="FWX4" s="9"/>
      <c r="FWY4" s="9"/>
      <c r="FWZ4" s="9"/>
      <c r="FXA4" s="9"/>
      <c r="FXB4" s="9"/>
      <c r="FXC4" s="9"/>
      <c r="FXD4" s="9"/>
      <c r="FXE4" s="9"/>
      <c r="FXF4" s="9"/>
      <c r="FXG4" s="9"/>
      <c r="FXH4" s="9"/>
      <c r="FXI4" s="9"/>
      <c r="FXJ4" s="9"/>
      <c r="FXK4" s="9"/>
      <c r="FXL4" s="9"/>
      <c r="FXM4" s="9"/>
      <c r="FXN4" s="9"/>
      <c r="FXO4" s="9"/>
      <c r="FXP4" s="9"/>
      <c r="FXQ4" s="9"/>
      <c r="FXR4" s="9"/>
      <c r="FXS4" s="9"/>
      <c r="FXT4" s="9"/>
      <c r="FXU4" s="9"/>
      <c r="FXV4" s="9"/>
      <c r="FXW4" s="9"/>
      <c r="FXX4" s="9"/>
      <c r="FXY4" s="9"/>
      <c r="FXZ4" s="9"/>
      <c r="FYA4" s="9"/>
      <c r="FYB4" s="9"/>
      <c r="FYC4" s="9"/>
      <c r="FYD4" s="9"/>
      <c r="FYE4" s="9"/>
      <c r="FYF4" s="9"/>
      <c r="FYG4" s="9"/>
      <c r="FYH4" s="9"/>
      <c r="FYI4" s="9"/>
      <c r="FYJ4" s="9"/>
      <c r="FYK4" s="9"/>
      <c r="FYL4" s="9"/>
      <c r="FYM4" s="9"/>
      <c r="FYN4" s="9"/>
      <c r="FYO4" s="9"/>
      <c r="FYP4" s="9"/>
      <c r="FYQ4" s="9"/>
      <c r="FYR4" s="9"/>
      <c r="FYS4" s="9"/>
      <c r="FYT4" s="9"/>
      <c r="FYU4" s="9"/>
      <c r="FYV4" s="9"/>
      <c r="FYW4" s="9"/>
      <c r="FYX4" s="9"/>
      <c r="FYY4" s="9"/>
      <c r="FYZ4" s="9"/>
      <c r="FZA4" s="9"/>
      <c r="FZB4" s="9"/>
      <c r="FZC4" s="9"/>
      <c r="FZD4" s="9"/>
      <c r="FZE4" s="9"/>
      <c r="FZF4" s="9"/>
      <c r="FZG4" s="9"/>
      <c r="FZH4" s="9"/>
      <c r="FZI4" s="9"/>
      <c r="FZJ4" s="9"/>
      <c r="FZK4" s="9"/>
      <c r="FZL4" s="9"/>
      <c r="FZM4" s="9"/>
      <c r="FZN4" s="9"/>
      <c r="FZO4" s="9"/>
      <c r="FZP4" s="9"/>
      <c r="FZQ4" s="9"/>
      <c r="FZR4" s="9"/>
      <c r="FZS4" s="9"/>
      <c r="FZT4" s="9"/>
      <c r="FZU4" s="9"/>
      <c r="FZV4" s="9"/>
      <c r="FZW4" s="9"/>
      <c r="FZX4" s="9"/>
      <c r="FZY4" s="9"/>
      <c r="FZZ4" s="9"/>
      <c r="GAA4" s="9"/>
      <c r="GAB4" s="9"/>
      <c r="GAC4" s="9"/>
      <c r="GAD4" s="9"/>
      <c r="GAE4" s="9"/>
      <c r="GAF4" s="9"/>
      <c r="GAG4" s="9"/>
      <c r="GAH4" s="9"/>
      <c r="GAI4" s="9"/>
      <c r="GAJ4" s="9"/>
      <c r="GAK4" s="9"/>
      <c r="GAL4" s="9"/>
      <c r="GAM4" s="9"/>
      <c r="GAN4" s="9"/>
      <c r="GAO4" s="9"/>
      <c r="GAP4" s="9"/>
      <c r="GAQ4" s="9"/>
      <c r="GAR4" s="9"/>
      <c r="GAS4" s="9"/>
      <c r="GAT4" s="9"/>
      <c r="GAU4" s="9"/>
      <c r="GAV4" s="9"/>
      <c r="GAW4" s="9"/>
      <c r="GAX4" s="9"/>
      <c r="GAY4" s="9"/>
      <c r="GAZ4" s="9"/>
      <c r="GBA4" s="9"/>
      <c r="GBB4" s="9"/>
      <c r="GBC4" s="9"/>
      <c r="GBD4" s="9"/>
      <c r="GBE4" s="9"/>
      <c r="GBF4" s="9"/>
      <c r="GBG4" s="9"/>
      <c r="GBH4" s="9"/>
      <c r="GBI4" s="9"/>
      <c r="GBJ4" s="9"/>
      <c r="GBK4" s="9"/>
      <c r="GBL4" s="9"/>
      <c r="GBM4" s="9"/>
      <c r="GBN4" s="9"/>
      <c r="GBO4" s="9"/>
      <c r="GBP4" s="9"/>
      <c r="GBQ4" s="9"/>
      <c r="GBR4" s="9"/>
      <c r="GBS4" s="9"/>
      <c r="GBT4" s="9"/>
      <c r="GBU4" s="9"/>
      <c r="GBV4" s="9"/>
      <c r="GBW4" s="9"/>
      <c r="GBX4" s="9"/>
      <c r="GBY4" s="9"/>
      <c r="GBZ4" s="9"/>
      <c r="GCA4" s="9"/>
      <c r="GCB4" s="9"/>
      <c r="GCC4" s="9"/>
      <c r="GCD4" s="9"/>
      <c r="GCE4" s="9"/>
      <c r="GCF4" s="9"/>
      <c r="GCG4" s="9"/>
      <c r="GCH4" s="9"/>
      <c r="GCI4" s="9"/>
      <c r="GCJ4" s="9"/>
      <c r="GCK4" s="9"/>
      <c r="GCL4" s="9"/>
      <c r="GCM4" s="9"/>
      <c r="GCN4" s="9"/>
      <c r="GCO4" s="9"/>
      <c r="GCP4" s="9"/>
      <c r="GCQ4" s="9"/>
      <c r="GCR4" s="9"/>
      <c r="GCS4" s="9"/>
      <c r="GCT4" s="9"/>
      <c r="GCU4" s="9"/>
      <c r="GCV4" s="9"/>
      <c r="GCW4" s="9"/>
      <c r="GCX4" s="9"/>
      <c r="GCY4" s="9"/>
      <c r="GCZ4" s="9"/>
      <c r="GDA4" s="9"/>
      <c r="GDB4" s="9"/>
      <c r="GDC4" s="9"/>
      <c r="GDD4" s="9"/>
      <c r="GDE4" s="9"/>
      <c r="GDF4" s="9"/>
      <c r="GDG4" s="9"/>
      <c r="GDH4" s="9"/>
      <c r="GDI4" s="9"/>
      <c r="GDJ4" s="9"/>
      <c r="GDK4" s="9"/>
      <c r="GDL4" s="9"/>
      <c r="GDM4" s="9"/>
      <c r="GDN4" s="9"/>
      <c r="GDO4" s="9"/>
      <c r="GDP4" s="9"/>
      <c r="GDQ4" s="9"/>
      <c r="GDR4" s="9"/>
      <c r="GDS4" s="9"/>
      <c r="GDT4" s="9"/>
      <c r="GDU4" s="9"/>
      <c r="GDV4" s="9"/>
      <c r="GDW4" s="9"/>
      <c r="GDX4" s="9"/>
      <c r="GDY4" s="9"/>
      <c r="GDZ4" s="9"/>
      <c r="GEA4" s="9"/>
      <c r="GEB4" s="9"/>
      <c r="GEC4" s="9"/>
      <c r="GED4" s="9"/>
      <c r="GEE4" s="9"/>
      <c r="GEF4" s="9"/>
      <c r="GEG4" s="9"/>
      <c r="GEH4" s="9"/>
      <c r="GEI4" s="9"/>
      <c r="GEJ4" s="9"/>
      <c r="GEK4" s="9"/>
      <c r="GEL4" s="9"/>
      <c r="GEM4" s="9"/>
      <c r="GEN4" s="9"/>
      <c r="GEO4" s="9"/>
      <c r="GEP4" s="9"/>
      <c r="GEQ4" s="9"/>
      <c r="GER4" s="9"/>
      <c r="GES4" s="9"/>
      <c r="GET4" s="9"/>
      <c r="GEU4" s="9"/>
      <c r="GEV4" s="9"/>
      <c r="GEW4" s="9"/>
      <c r="GEX4" s="9"/>
      <c r="GEY4" s="9"/>
      <c r="GEZ4" s="9"/>
      <c r="GFA4" s="9"/>
      <c r="GFB4" s="9"/>
      <c r="GFC4" s="9"/>
      <c r="GFD4" s="9"/>
      <c r="GFE4" s="9"/>
      <c r="GFF4" s="9"/>
      <c r="GFG4" s="9"/>
      <c r="GFH4" s="9"/>
      <c r="GFI4" s="9"/>
      <c r="GFJ4" s="9"/>
      <c r="GFK4" s="9"/>
      <c r="GFL4" s="9"/>
      <c r="GFM4" s="9"/>
      <c r="GFN4" s="9"/>
      <c r="GFO4" s="9"/>
      <c r="GFP4" s="9"/>
      <c r="GFQ4" s="9"/>
      <c r="GFR4" s="9"/>
      <c r="GFS4" s="9"/>
      <c r="GFT4" s="9"/>
      <c r="GFU4" s="9"/>
      <c r="GFV4" s="9"/>
      <c r="GFW4" s="9"/>
      <c r="GFX4" s="9"/>
      <c r="GFY4" s="9"/>
      <c r="GFZ4" s="9"/>
      <c r="GGA4" s="9"/>
      <c r="GGB4" s="9"/>
      <c r="GGC4" s="9"/>
      <c r="GGD4" s="9"/>
      <c r="GGE4" s="9"/>
      <c r="GGF4" s="9"/>
      <c r="GGG4" s="9"/>
      <c r="GGH4" s="9"/>
      <c r="GGI4" s="9"/>
      <c r="GGJ4" s="9"/>
      <c r="GGK4" s="9"/>
      <c r="GGL4" s="9"/>
      <c r="GGM4" s="9"/>
      <c r="GGN4" s="9"/>
      <c r="GGO4" s="9"/>
      <c r="GGP4" s="9"/>
      <c r="GGQ4" s="9"/>
      <c r="GGR4" s="9"/>
      <c r="GGS4" s="9"/>
      <c r="GGT4" s="9"/>
      <c r="GGU4" s="9"/>
      <c r="GGV4" s="9"/>
      <c r="GGW4" s="9"/>
      <c r="GGX4" s="9"/>
      <c r="GGY4" s="9"/>
      <c r="GGZ4" s="9"/>
      <c r="GHA4" s="9"/>
      <c r="GHB4" s="9"/>
      <c r="GHC4" s="9"/>
      <c r="GHD4" s="9"/>
      <c r="GHE4" s="9"/>
      <c r="GHF4" s="9"/>
      <c r="GHG4" s="9"/>
      <c r="GHH4" s="9"/>
      <c r="GHI4" s="9"/>
      <c r="GHJ4" s="9"/>
      <c r="GHK4" s="9"/>
      <c r="GHL4" s="9"/>
      <c r="GHM4" s="9"/>
      <c r="GHN4" s="9"/>
      <c r="GHO4" s="9"/>
      <c r="GHP4" s="9"/>
      <c r="GHQ4" s="9"/>
      <c r="GHR4" s="9"/>
      <c r="GHS4" s="9"/>
      <c r="GHT4" s="9"/>
      <c r="GHU4" s="9"/>
      <c r="GHV4" s="9"/>
      <c r="GHW4" s="9"/>
      <c r="GHX4" s="9"/>
      <c r="GHY4" s="9"/>
      <c r="GHZ4" s="9"/>
      <c r="GIA4" s="9"/>
      <c r="GIB4" s="9"/>
      <c r="GIC4" s="9"/>
      <c r="GID4" s="9"/>
      <c r="GIE4" s="9"/>
      <c r="GIF4" s="9"/>
      <c r="GIG4" s="9"/>
      <c r="GIH4" s="9"/>
      <c r="GII4" s="9"/>
      <c r="GIJ4" s="9"/>
      <c r="GIK4" s="9"/>
      <c r="GIL4" s="9"/>
      <c r="GIM4" s="9"/>
      <c r="GIN4" s="9"/>
      <c r="GIO4" s="9"/>
      <c r="GIP4" s="9"/>
      <c r="GIQ4" s="9"/>
      <c r="GIR4" s="9"/>
      <c r="GIS4" s="9"/>
      <c r="GIT4" s="9"/>
      <c r="GIU4" s="9"/>
      <c r="GIV4" s="9"/>
      <c r="GIW4" s="9"/>
      <c r="GIX4" s="9"/>
      <c r="GIY4" s="9"/>
      <c r="GIZ4" s="9"/>
      <c r="GJA4" s="9"/>
      <c r="GJB4" s="9"/>
      <c r="GJC4" s="9"/>
      <c r="GJD4" s="9"/>
      <c r="GJE4" s="9"/>
      <c r="GJF4" s="9"/>
      <c r="GJG4" s="9"/>
      <c r="GJH4" s="9"/>
      <c r="GJI4" s="9"/>
      <c r="GJJ4" s="9"/>
      <c r="GJK4" s="9"/>
      <c r="GJL4" s="9"/>
      <c r="GJM4" s="9"/>
      <c r="GJN4" s="9"/>
      <c r="GJO4" s="9"/>
      <c r="GJP4" s="9"/>
      <c r="GJQ4" s="9"/>
      <c r="GJR4" s="9"/>
      <c r="GJS4" s="9"/>
      <c r="GJT4" s="9"/>
      <c r="GJU4" s="9"/>
      <c r="GJV4" s="9"/>
      <c r="GJW4" s="9"/>
      <c r="GJX4" s="9"/>
      <c r="GJY4" s="9"/>
      <c r="GJZ4" s="9"/>
      <c r="GKA4" s="9"/>
      <c r="GKB4" s="9"/>
      <c r="GKC4" s="9"/>
      <c r="GKD4" s="9"/>
      <c r="GKE4" s="9"/>
      <c r="GKF4" s="9"/>
      <c r="GKG4" s="9"/>
      <c r="GKH4" s="9"/>
      <c r="GKI4" s="9"/>
      <c r="GKJ4" s="9"/>
      <c r="GKK4" s="9"/>
      <c r="GKL4" s="9"/>
      <c r="GKM4" s="9"/>
      <c r="GKN4" s="9"/>
      <c r="GKO4" s="9"/>
      <c r="GKP4" s="9"/>
      <c r="GKQ4" s="9"/>
      <c r="GKR4" s="9"/>
      <c r="GKS4" s="9"/>
      <c r="GKT4" s="9"/>
      <c r="GKU4" s="9"/>
      <c r="GKV4" s="9"/>
      <c r="GKW4" s="9"/>
      <c r="GKX4" s="9"/>
      <c r="GKY4" s="9"/>
      <c r="GKZ4" s="9"/>
      <c r="GLA4" s="9"/>
      <c r="GLB4" s="9"/>
      <c r="GLC4" s="9"/>
      <c r="GLD4" s="9"/>
      <c r="GLE4" s="9"/>
      <c r="GLF4" s="9"/>
      <c r="GLG4" s="9"/>
      <c r="GLH4" s="9"/>
      <c r="GLI4" s="9"/>
      <c r="GLJ4" s="9"/>
      <c r="GLK4" s="9"/>
      <c r="GLL4" s="9"/>
      <c r="GLM4" s="9"/>
      <c r="GLN4" s="9"/>
      <c r="GLO4" s="9"/>
      <c r="GLP4" s="9"/>
      <c r="GLQ4" s="9"/>
      <c r="GLR4" s="9"/>
      <c r="GLS4" s="9"/>
      <c r="GLT4" s="9"/>
      <c r="GLU4" s="9"/>
      <c r="GLV4" s="9"/>
      <c r="GLW4" s="9"/>
      <c r="GLX4" s="9"/>
      <c r="GLY4" s="9"/>
      <c r="GLZ4" s="9"/>
      <c r="GMA4" s="9"/>
      <c r="GMB4" s="9"/>
      <c r="GMC4" s="9"/>
      <c r="GMD4" s="9"/>
      <c r="GME4" s="9"/>
      <c r="GMF4" s="9"/>
      <c r="GMG4" s="9"/>
      <c r="GMH4" s="9"/>
      <c r="GMI4" s="9"/>
      <c r="GMJ4" s="9"/>
      <c r="GMK4" s="9"/>
      <c r="GML4" s="9"/>
      <c r="GMM4" s="9"/>
      <c r="GMN4" s="9"/>
      <c r="GMO4" s="9"/>
      <c r="GMP4" s="9"/>
      <c r="GMQ4" s="9"/>
      <c r="GMR4" s="9"/>
      <c r="GMS4" s="9"/>
      <c r="GMT4" s="9"/>
      <c r="GMU4" s="9"/>
      <c r="GMV4" s="9"/>
      <c r="GMW4" s="9"/>
      <c r="GMX4" s="9"/>
      <c r="GMY4" s="9"/>
      <c r="GMZ4" s="9"/>
      <c r="GNA4" s="9"/>
      <c r="GNB4" s="9"/>
      <c r="GNC4" s="9"/>
      <c r="GND4" s="9"/>
      <c r="GNE4" s="9"/>
      <c r="GNF4" s="9"/>
      <c r="GNG4" s="9"/>
      <c r="GNH4" s="9"/>
      <c r="GNI4" s="9"/>
      <c r="GNJ4" s="9"/>
      <c r="GNK4" s="9"/>
      <c r="GNL4" s="9"/>
      <c r="GNM4" s="9"/>
      <c r="GNN4" s="9"/>
      <c r="GNO4" s="9"/>
      <c r="GNP4" s="9"/>
      <c r="GNQ4" s="9"/>
      <c r="GNR4" s="9"/>
      <c r="GNS4" s="9"/>
      <c r="GNT4" s="9"/>
      <c r="GNU4" s="9"/>
      <c r="GNV4" s="9"/>
      <c r="GNW4" s="9"/>
      <c r="GNX4" s="9"/>
      <c r="GNY4" s="9"/>
      <c r="GNZ4" s="9"/>
      <c r="GOA4" s="9"/>
      <c r="GOB4" s="9"/>
      <c r="GOC4" s="9"/>
      <c r="GOD4" s="9"/>
      <c r="GOE4" s="9"/>
      <c r="GOF4" s="9"/>
      <c r="GOG4" s="9"/>
      <c r="GOH4" s="9"/>
      <c r="GOI4" s="9"/>
      <c r="GOJ4" s="9"/>
      <c r="GOK4" s="9"/>
      <c r="GOL4" s="9"/>
      <c r="GOM4" s="9"/>
      <c r="GON4" s="9"/>
      <c r="GOO4" s="9"/>
      <c r="GOP4" s="9"/>
      <c r="GOQ4" s="9"/>
      <c r="GOR4" s="9"/>
      <c r="GOS4" s="9"/>
      <c r="GOT4" s="9"/>
      <c r="GOU4" s="9"/>
      <c r="GOV4" s="9"/>
      <c r="GOW4" s="9"/>
      <c r="GOX4" s="9"/>
      <c r="GOY4" s="9"/>
      <c r="GOZ4" s="9"/>
      <c r="GPA4" s="9"/>
      <c r="GPB4" s="9"/>
      <c r="GPC4" s="9"/>
      <c r="GPD4" s="9"/>
      <c r="GPE4" s="9"/>
      <c r="GPF4" s="9"/>
      <c r="GPG4" s="9"/>
      <c r="GPH4" s="9"/>
      <c r="GPI4" s="9"/>
      <c r="GPJ4" s="9"/>
      <c r="GPK4" s="9"/>
      <c r="GPL4" s="9"/>
      <c r="GPM4" s="9"/>
      <c r="GPN4" s="9"/>
      <c r="GPO4" s="9"/>
      <c r="GPP4" s="9"/>
      <c r="GPQ4" s="9"/>
      <c r="GPR4" s="9"/>
      <c r="GPS4" s="9"/>
      <c r="GPT4" s="9"/>
      <c r="GPU4" s="9"/>
      <c r="GPV4" s="9"/>
      <c r="GPW4" s="9"/>
      <c r="GPX4" s="9"/>
      <c r="GPY4" s="9"/>
      <c r="GPZ4" s="9"/>
      <c r="GQA4" s="9"/>
      <c r="GQB4" s="9"/>
      <c r="GQC4" s="9"/>
      <c r="GQD4" s="9"/>
      <c r="GQE4" s="9"/>
      <c r="GQF4" s="9"/>
      <c r="GQG4" s="9"/>
      <c r="GQH4" s="9"/>
      <c r="GQI4" s="9"/>
      <c r="GQJ4" s="9"/>
      <c r="GQK4" s="9"/>
      <c r="GQL4" s="9"/>
      <c r="GQM4" s="9"/>
      <c r="GQN4" s="9"/>
      <c r="GQO4" s="9"/>
      <c r="GQP4" s="9"/>
      <c r="GQQ4" s="9"/>
      <c r="GQR4" s="9"/>
      <c r="GQS4" s="9"/>
      <c r="GQT4" s="9"/>
      <c r="GQU4" s="9"/>
      <c r="GQV4" s="9"/>
      <c r="GQW4" s="9"/>
      <c r="GQX4" s="9"/>
      <c r="GQY4" s="9"/>
      <c r="GQZ4" s="9"/>
      <c r="GRA4" s="9"/>
      <c r="GRB4" s="9"/>
      <c r="GRC4" s="9"/>
      <c r="GRD4" s="9"/>
      <c r="GRE4" s="9"/>
      <c r="GRF4" s="9"/>
      <c r="GRG4" s="9"/>
      <c r="GRH4" s="9"/>
      <c r="GRI4" s="9"/>
      <c r="GRJ4" s="9"/>
      <c r="GRK4" s="9"/>
      <c r="GRL4" s="9"/>
      <c r="GRM4" s="9"/>
      <c r="GRN4" s="9"/>
      <c r="GRO4" s="9"/>
      <c r="GRP4" s="9"/>
      <c r="GRQ4" s="9"/>
      <c r="GRR4" s="9"/>
      <c r="GRS4" s="9"/>
      <c r="GRT4" s="9"/>
      <c r="GRU4" s="9"/>
      <c r="GRV4" s="9"/>
      <c r="GRW4" s="9"/>
      <c r="GRX4" s="9"/>
      <c r="GRY4" s="9"/>
      <c r="GRZ4" s="9"/>
      <c r="GSA4" s="9"/>
      <c r="GSB4" s="9"/>
      <c r="GSC4" s="9"/>
      <c r="GSD4" s="9"/>
      <c r="GSE4" s="9"/>
      <c r="GSF4" s="9"/>
      <c r="GSG4" s="9"/>
      <c r="GSH4" s="9"/>
      <c r="GSI4" s="9"/>
      <c r="GSJ4" s="9"/>
      <c r="GSK4" s="9"/>
      <c r="GSL4" s="9"/>
      <c r="GSM4" s="9"/>
      <c r="GSN4" s="9"/>
      <c r="GSO4" s="9"/>
      <c r="GSP4" s="9"/>
      <c r="GSQ4" s="9"/>
      <c r="GSR4" s="9"/>
      <c r="GSS4" s="9"/>
      <c r="GST4" s="9"/>
      <c r="GSU4" s="9"/>
      <c r="GSV4" s="9"/>
      <c r="GSW4" s="9"/>
      <c r="GSX4" s="9"/>
      <c r="GSY4" s="9"/>
      <c r="GSZ4" s="9"/>
      <c r="GTA4" s="9"/>
      <c r="GTB4" s="9"/>
      <c r="GTC4" s="9"/>
      <c r="GTD4" s="9"/>
      <c r="GTE4" s="9"/>
      <c r="GTF4" s="9"/>
      <c r="GTG4" s="9"/>
      <c r="GTH4" s="9"/>
      <c r="GTI4" s="9"/>
      <c r="GTJ4" s="9"/>
      <c r="GTK4" s="9"/>
      <c r="GTL4" s="9"/>
      <c r="GTM4" s="9"/>
      <c r="GTN4" s="9"/>
      <c r="GTO4" s="9"/>
      <c r="GTP4" s="9"/>
      <c r="GTQ4" s="9"/>
      <c r="GTR4" s="9"/>
      <c r="GTS4" s="9"/>
      <c r="GTT4" s="9"/>
      <c r="GTU4" s="9"/>
      <c r="GTV4" s="9"/>
      <c r="GTW4" s="9"/>
      <c r="GTX4" s="9"/>
      <c r="GTY4" s="9"/>
      <c r="GTZ4" s="9"/>
      <c r="GUA4" s="9"/>
      <c r="GUB4" s="9"/>
      <c r="GUC4" s="9"/>
      <c r="GUD4" s="9"/>
      <c r="GUE4" s="9"/>
      <c r="GUF4" s="9"/>
      <c r="GUG4" s="9"/>
      <c r="GUH4" s="9"/>
      <c r="GUI4" s="9"/>
      <c r="GUJ4" s="9"/>
      <c r="GUK4" s="9"/>
      <c r="GUL4" s="9"/>
      <c r="GUM4" s="9"/>
      <c r="GUN4" s="9"/>
      <c r="GUO4" s="9"/>
      <c r="GUP4" s="9"/>
      <c r="GUQ4" s="9"/>
      <c r="GUR4" s="9"/>
      <c r="GUS4" s="9"/>
      <c r="GUT4" s="9"/>
      <c r="GUU4" s="9"/>
      <c r="GUV4" s="9"/>
      <c r="GUW4" s="9"/>
      <c r="GUX4" s="9"/>
      <c r="GUY4" s="9"/>
      <c r="GUZ4" s="9"/>
      <c r="GVA4" s="9"/>
      <c r="GVB4" s="9"/>
      <c r="GVC4" s="9"/>
      <c r="GVD4" s="9"/>
      <c r="GVE4" s="9"/>
      <c r="GVF4" s="9"/>
      <c r="GVG4" s="9"/>
      <c r="GVH4" s="9"/>
      <c r="GVI4" s="9"/>
      <c r="GVJ4" s="9"/>
      <c r="GVK4" s="9"/>
      <c r="GVL4" s="9"/>
      <c r="GVM4" s="9"/>
      <c r="GVN4" s="9"/>
      <c r="GVO4" s="9"/>
      <c r="GVP4" s="9"/>
      <c r="GVQ4" s="9"/>
      <c r="GVR4" s="9"/>
      <c r="GVS4" s="9"/>
      <c r="GVT4" s="9"/>
      <c r="GVU4" s="9"/>
      <c r="GVV4" s="9"/>
      <c r="GVW4" s="9"/>
      <c r="GVX4" s="9"/>
      <c r="GVY4" s="9"/>
      <c r="GVZ4" s="9"/>
      <c r="GWA4" s="9"/>
      <c r="GWB4" s="9"/>
      <c r="GWC4" s="9"/>
      <c r="GWD4" s="9"/>
      <c r="GWE4" s="9"/>
      <c r="GWF4" s="9"/>
      <c r="GWG4" s="9"/>
      <c r="GWH4" s="9"/>
      <c r="GWI4" s="9"/>
      <c r="GWJ4" s="9"/>
      <c r="GWK4" s="9"/>
      <c r="GWL4" s="9"/>
      <c r="GWM4" s="9"/>
      <c r="GWN4" s="9"/>
      <c r="GWO4" s="9"/>
      <c r="GWP4" s="9"/>
      <c r="GWQ4" s="9"/>
      <c r="GWR4" s="9"/>
      <c r="GWS4" s="9"/>
      <c r="GWT4" s="9"/>
      <c r="GWU4" s="9"/>
      <c r="GWV4" s="9"/>
      <c r="GWW4" s="9"/>
      <c r="GWX4" s="9"/>
      <c r="GWY4" s="9"/>
      <c r="GWZ4" s="9"/>
      <c r="GXA4" s="9"/>
      <c r="GXB4" s="9"/>
      <c r="GXC4" s="9"/>
      <c r="GXD4" s="9"/>
      <c r="GXE4" s="9"/>
      <c r="GXF4" s="9"/>
      <c r="GXG4" s="9"/>
      <c r="GXH4" s="9"/>
      <c r="GXI4" s="9"/>
      <c r="GXJ4" s="9"/>
      <c r="GXK4" s="9"/>
      <c r="GXL4" s="9"/>
      <c r="GXM4" s="9"/>
      <c r="GXN4" s="9"/>
      <c r="GXO4" s="9"/>
      <c r="GXP4" s="9"/>
      <c r="GXQ4" s="9"/>
      <c r="GXR4" s="9"/>
      <c r="GXS4" s="9"/>
      <c r="GXT4" s="9"/>
      <c r="GXU4" s="9"/>
      <c r="GXV4" s="9"/>
      <c r="GXW4" s="9"/>
      <c r="GXX4" s="9"/>
      <c r="GXY4" s="9"/>
      <c r="GXZ4" s="9"/>
      <c r="GYA4" s="9"/>
      <c r="GYB4" s="9"/>
      <c r="GYC4" s="9"/>
      <c r="GYD4" s="9"/>
      <c r="GYE4" s="9"/>
      <c r="GYF4" s="9"/>
      <c r="GYG4" s="9"/>
      <c r="GYH4" s="9"/>
      <c r="GYI4" s="9"/>
      <c r="GYJ4" s="9"/>
      <c r="GYK4" s="9"/>
      <c r="GYL4" s="9"/>
      <c r="GYM4" s="9"/>
      <c r="GYN4" s="9"/>
      <c r="GYO4" s="9"/>
      <c r="GYP4" s="9"/>
      <c r="GYQ4" s="9"/>
      <c r="GYR4" s="9"/>
      <c r="GYS4" s="9"/>
      <c r="GYT4" s="9"/>
      <c r="GYU4" s="9"/>
      <c r="GYV4" s="9"/>
      <c r="GYW4" s="9"/>
      <c r="GYX4" s="9"/>
      <c r="GYY4" s="9"/>
      <c r="GYZ4" s="9"/>
      <c r="GZA4" s="9"/>
      <c r="GZB4" s="9"/>
      <c r="GZC4" s="9"/>
      <c r="GZD4" s="9"/>
      <c r="GZE4" s="9"/>
      <c r="GZF4" s="9"/>
      <c r="GZG4" s="9"/>
      <c r="GZH4" s="9"/>
      <c r="GZI4" s="9"/>
      <c r="GZJ4" s="9"/>
      <c r="GZK4" s="9"/>
      <c r="GZL4" s="9"/>
      <c r="GZM4" s="9"/>
      <c r="GZN4" s="9"/>
      <c r="GZO4" s="9"/>
      <c r="GZP4" s="9"/>
      <c r="GZQ4" s="9"/>
      <c r="GZR4" s="9"/>
      <c r="GZS4" s="9"/>
      <c r="GZT4" s="9"/>
      <c r="GZU4" s="9"/>
      <c r="GZV4" s="9"/>
      <c r="GZW4" s="9"/>
      <c r="GZX4" s="9"/>
      <c r="GZY4" s="9"/>
      <c r="GZZ4" s="9"/>
      <c r="HAA4" s="9"/>
      <c r="HAB4" s="9"/>
      <c r="HAC4" s="9"/>
      <c r="HAD4" s="9"/>
      <c r="HAE4" s="9"/>
      <c r="HAF4" s="9"/>
      <c r="HAG4" s="9"/>
      <c r="HAH4" s="9"/>
      <c r="HAI4" s="9"/>
      <c r="HAJ4" s="9"/>
      <c r="HAK4" s="9"/>
      <c r="HAL4" s="9"/>
      <c r="HAM4" s="9"/>
      <c r="HAN4" s="9"/>
      <c r="HAO4" s="9"/>
      <c r="HAP4" s="9"/>
      <c r="HAQ4" s="9"/>
      <c r="HAR4" s="9"/>
      <c r="HAS4" s="9"/>
      <c r="HAT4" s="9"/>
      <c r="HAU4" s="9"/>
      <c r="HAV4" s="9"/>
      <c r="HAW4" s="9"/>
      <c r="HAX4" s="9"/>
      <c r="HAY4" s="9"/>
      <c r="HAZ4" s="9"/>
      <c r="HBA4" s="9"/>
      <c r="HBB4" s="9"/>
      <c r="HBC4" s="9"/>
      <c r="HBD4" s="9"/>
      <c r="HBE4" s="9"/>
      <c r="HBF4" s="9"/>
      <c r="HBG4" s="9"/>
      <c r="HBH4" s="9"/>
      <c r="HBI4" s="9"/>
      <c r="HBJ4" s="9"/>
      <c r="HBK4" s="9"/>
      <c r="HBL4" s="9"/>
      <c r="HBM4" s="9"/>
      <c r="HBN4" s="9"/>
      <c r="HBO4" s="9"/>
      <c r="HBP4" s="9"/>
      <c r="HBQ4" s="9"/>
      <c r="HBR4" s="9"/>
      <c r="HBS4" s="9"/>
      <c r="HBT4" s="9"/>
      <c r="HBU4" s="9"/>
      <c r="HBV4" s="9"/>
      <c r="HBW4" s="9"/>
      <c r="HBX4" s="9"/>
      <c r="HBY4" s="9"/>
      <c r="HBZ4" s="9"/>
      <c r="HCA4" s="9"/>
      <c r="HCB4" s="9"/>
      <c r="HCC4" s="9"/>
      <c r="HCD4" s="9"/>
      <c r="HCE4" s="9"/>
      <c r="HCF4" s="9"/>
      <c r="HCG4" s="9"/>
      <c r="HCH4" s="9"/>
      <c r="HCI4" s="9"/>
      <c r="HCJ4" s="9"/>
      <c r="HCK4" s="9"/>
      <c r="HCL4" s="9"/>
      <c r="HCM4" s="9"/>
      <c r="HCN4" s="9"/>
      <c r="HCO4" s="9"/>
      <c r="HCP4" s="9"/>
      <c r="HCQ4" s="9"/>
      <c r="HCR4" s="9"/>
      <c r="HCS4" s="9"/>
      <c r="HCT4" s="9"/>
      <c r="HCU4" s="9"/>
      <c r="HCV4" s="9"/>
      <c r="HCW4" s="9"/>
      <c r="HCX4" s="9"/>
      <c r="HCY4" s="9"/>
      <c r="HCZ4" s="9"/>
      <c r="HDA4" s="9"/>
      <c r="HDB4" s="9"/>
      <c r="HDC4" s="9"/>
      <c r="HDD4" s="9"/>
      <c r="HDE4" s="9"/>
      <c r="HDF4" s="9"/>
      <c r="HDG4" s="9"/>
      <c r="HDH4" s="9"/>
      <c r="HDI4" s="9"/>
      <c r="HDJ4" s="9"/>
      <c r="HDK4" s="9"/>
      <c r="HDL4" s="9"/>
      <c r="HDM4" s="9"/>
      <c r="HDN4" s="9"/>
      <c r="HDO4" s="9"/>
      <c r="HDP4" s="9"/>
      <c r="HDQ4" s="9"/>
      <c r="HDR4" s="9"/>
      <c r="HDS4" s="9"/>
      <c r="HDT4" s="9"/>
      <c r="HDU4" s="9"/>
      <c r="HDV4" s="9"/>
      <c r="HDW4" s="9"/>
      <c r="HDX4" s="9"/>
      <c r="HDY4" s="9"/>
      <c r="HDZ4" s="9"/>
      <c r="HEA4" s="9"/>
      <c r="HEB4" s="9"/>
      <c r="HEC4" s="9"/>
      <c r="HED4" s="9"/>
      <c r="HEE4" s="9"/>
      <c r="HEF4" s="9"/>
      <c r="HEG4" s="9"/>
      <c r="HEH4" s="9"/>
      <c r="HEI4" s="9"/>
      <c r="HEJ4" s="9"/>
      <c r="HEK4" s="9"/>
      <c r="HEL4" s="9"/>
      <c r="HEM4" s="9"/>
      <c r="HEN4" s="9"/>
      <c r="HEO4" s="9"/>
      <c r="HEP4" s="9"/>
      <c r="HEQ4" s="9"/>
      <c r="HER4" s="9"/>
      <c r="HES4" s="9"/>
      <c r="HET4" s="9"/>
      <c r="HEU4" s="9"/>
      <c r="HEV4" s="9"/>
      <c r="HEW4" s="9"/>
      <c r="HEX4" s="9"/>
      <c r="HEY4" s="9"/>
      <c r="HEZ4" s="9"/>
      <c r="HFA4" s="9"/>
      <c r="HFB4" s="9"/>
      <c r="HFC4" s="9"/>
      <c r="HFD4" s="9"/>
      <c r="HFE4" s="9"/>
      <c r="HFF4" s="9"/>
      <c r="HFG4" s="9"/>
      <c r="HFH4" s="9"/>
      <c r="HFI4" s="9"/>
      <c r="HFJ4" s="9"/>
      <c r="HFK4" s="9"/>
      <c r="HFL4" s="9"/>
      <c r="HFM4" s="9"/>
      <c r="HFN4" s="9"/>
      <c r="HFO4" s="9"/>
      <c r="HFP4" s="9"/>
      <c r="HFQ4" s="9"/>
      <c r="HFR4" s="9"/>
      <c r="HFS4" s="9"/>
      <c r="HFT4" s="9"/>
      <c r="HFU4" s="9"/>
      <c r="HFV4" s="9"/>
      <c r="HFW4" s="9"/>
      <c r="HFX4" s="9"/>
      <c r="HFY4" s="9"/>
      <c r="HFZ4" s="9"/>
      <c r="HGA4" s="9"/>
      <c r="HGB4" s="9"/>
      <c r="HGC4" s="9"/>
      <c r="HGD4" s="9"/>
      <c r="HGE4" s="9"/>
      <c r="HGF4" s="9"/>
      <c r="HGG4" s="9"/>
      <c r="HGH4" s="9"/>
      <c r="HGI4" s="9"/>
      <c r="HGJ4" s="9"/>
      <c r="HGK4" s="9"/>
      <c r="HGL4" s="9"/>
      <c r="HGM4" s="9"/>
      <c r="HGN4" s="9"/>
      <c r="HGO4" s="9"/>
      <c r="HGP4" s="9"/>
      <c r="HGQ4" s="9"/>
      <c r="HGR4" s="9"/>
      <c r="HGS4" s="9"/>
      <c r="HGT4" s="9"/>
      <c r="HGU4" s="9"/>
      <c r="HGV4" s="9"/>
      <c r="HGW4" s="9"/>
      <c r="HGX4" s="9"/>
      <c r="HGY4" s="9"/>
      <c r="HGZ4" s="9"/>
      <c r="HHA4" s="9"/>
      <c r="HHB4" s="9"/>
      <c r="HHC4" s="9"/>
      <c r="HHD4" s="9"/>
      <c r="HHE4" s="9"/>
      <c r="HHF4" s="9"/>
      <c r="HHG4" s="9"/>
      <c r="HHH4" s="9"/>
      <c r="HHI4" s="9"/>
      <c r="HHJ4" s="9"/>
      <c r="HHK4" s="9"/>
      <c r="HHL4" s="9"/>
      <c r="HHM4" s="9"/>
      <c r="HHN4" s="9"/>
      <c r="HHO4" s="9"/>
      <c r="HHP4" s="9"/>
      <c r="HHQ4" s="9"/>
      <c r="HHR4" s="9"/>
      <c r="HHS4" s="9"/>
      <c r="HHT4" s="9"/>
      <c r="HHU4" s="9"/>
      <c r="HHV4" s="9"/>
      <c r="HHW4" s="9"/>
      <c r="HHX4" s="9"/>
      <c r="HHY4" s="9"/>
      <c r="HHZ4" s="9"/>
      <c r="HIA4" s="9"/>
      <c r="HIB4" s="9"/>
      <c r="HIC4" s="9"/>
      <c r="HID4" s="9"/>
      <c r="HIE4" s="9"/>
      <c r="HIF4" s="9"/>
      <c r="HIG4" s="9"/>
      <c r="HIH4" s="9"/>
      <c r="HII4" s="9"/>
      <c r="HIJ4" s="9"/>
      <c r="HIK4" s="9"/>
      <c r="HIL4" s="9"/>
      <c r="HIM4" s="9"/>
      <c r="HIN4" s="9"/>
      <c r="HIO4" s="9"/>
      <c r="HIP4" s="9"/>
      <c r="HIQ4" s="9"/>
      <c r="HIR4" s="9"/>
      <c r="HIS4" s="9"/>
      <c r="HIT4" s="9"/>
      <c r="HIU4" s="9"/>
      <c r="HIV4" s="9"/>
      <c r="HIW4" s="9"/>
      <c r="HIX4" s="9"/>
      <c r="HIY4" s="9"/>
      <c r="HIZ4" s="9"/>
      <c r="HJA4" s="9"/>
      <c r="HJB4" s="9"/>
      <c r="HJC4" s="9"/>
      <c r="HJD4" s="9"/>
      <c r="HJE4" s="9"/>
      <c r="HJF4" s="9"/>
      <c r="HJG4" s="9"/>
      <c r="HJH4" s="9"/>
      <c r="HJI4" s="9"/>
      <c r="HJJ4" s="9"/>
      <c r="HJK4" s="9"/>
      <c r="HJL4" s="9"/>
      <c r="HJM4" s="9"/>
      <c r="HJN4" s="9"/>
      <c r="HJO4" s="9"/>
      <c r="HJP4" s="9"/>
      <c r="HJQ4" s="9"/>
      <c r="HJR4" s="9"/>
      <c r="HJS4" s="9"/>
      <c r="HJT4" s="9"/>
      <c r="HJU4" s="9"/>
      <c r="HJV4" s="9"/>
      <c r="HJW4" s="9"/>
      <c r="HJX4" s="9"/>
      <c r="HJY4" s="9"/>
      <c r="HJZ4" s="9"/>
      <c r="HKA4" s="9"/>
      <c r="HKB4" s="9"/>
      <c r="HKC4" s="9"/>
      <c r="HKD4" s="9"/>
      <c r="HKE4" s="9"/>
      <c r="HKF4" s="9"/>
      <c r="HKG4" s="9"/>
      <c r="HKH4" s="9"/>
      <c r="HKI4" s="9"/>
      <c r="HKJ4" s="9"/>
      <c r="HKK4" s="9"/>
      <c r="HKL4" s="9"/>
      <c r="HKM4" s="9"/>
      <c r="HKN4" s="9"/>
      <c r="HKO4" s="9"/>
      <c r="HKP4" s="9"/>
      <c r="HKQ4" s="9"/>
      <c r="HKR4" s="9"/>
      <c r="HKS4" s="9"/>
      <c r="HKT4" s="9"/>
      <c r="HKU4" s="9"/>
      <c r="HKV4" s="9"/>
      <c r="HKW4" s="9"/>
      <c r="HKX4" s="9"/>
      <c r="HKY4" s="9"/>
      <c r="HKZ4" s="9"/>
      <c r="HLA4" s="9"/>
      <c r="HLB4" s="9"/>
      <c r="HLC4" s="9"/>
      <c r="HLD4" s="9"/>
      <c r="HLE4" s="9"/>
      <c r="HLF4" s="9"/>
      <c r="HLG4" s="9"/>
      <c r="HLH4" s="9"/>
      <c r="HLI4" s="9"/>
      <c r="HLJ4" s="9"/>
      <c r="HLK4" s="9"/>
      <c r="HLL4" s="9"/>
      <c r="HLM4" s="9"/>
      <c r="HLN4" s="9"/>
      <c r="HLO4" s="9"/>
      <c r="HLP4" s="9"/>
      <c r="HLQ4" s="9"/>
      <c r="HLR4" s="9"/>
      <c r="HLS4" s="9"/>
      <c r="HLT4" s="9"/>
      <c r="HLU4" s="9"/>
      <c r="HLV4" s="9"/>
      <c r="HLW4" s="9"/>
      <c r="HLX4" s="9"/>
      <c r="HLY4" s="9"/>
      <c r="HLZ4" s="9"/>
      <c r="HMA4" s="9"/>
      <c r="HMB4" s="9"/>
      <c r="HMC4" s="9"/>
      <c r="HMD4" s="9"/>
      <c r="HME4" s="9"/>
      <c r="HMF4" s="9"/>
      <c r="HMG4" s="9"/>
      <c r="HMH4" s="9"/>
      <c r="HMI4" s="9"/>
      <c r="HMJ4" s="9"/>
      <c r="HMK4" s="9"/>
      <c r="HML4" s="9"/>
      <c r="HMM4" s="9"/>
      <c r="HMN4" s="9"/>
      <c r="HMO4" s="9"/>
      <c r="HMP4" s="9"/>
      <c r="HMQ4" s="9"/>
      <c r="HMR4" s="9"/>
      <c r="HMS4" s="9"/>
      <c r="HMT4" s="9"/>
      <c r="HMU4" s="9"/>
      <c r="HMV4" s="9"/>
      <c r="HMW4" s="9"/>
      <c r="HMX4" s="9"/>
      <c r="HMY4" s="9"/>
      <c r="HMZ4" s="9"/>
      <c r="HNA4" s="9"/>
      <c r="HNB4" s="9"/>
      <c r="HNC4" s="9"/>
      <c r="HND4" s="9"/>
      <c r="HNE4" s="9"/>
      <c r="HNF4" s="9"/>
      <c r="HNG4" s="9"/>
      <c r="HNH4" s="9"/>
      <c r="HNI4" s="9"/>
      <c r="HNJ4" s="9"/>
      <c r="HNK4" s="9"/>
      <c r="HNL4" s="9"/>
      <c r="HNM4" s="9"/>
      <c r="HNN4" s="9"/>
      <c r="HNO4" s="9"/>
      <c r="HNP4" s="9"/>
      <c r="HNQ4" s="9"/>
      <c r="HNR4" s="9"/>
      <c r="HNS4" s="9"/>
      <c r="HNT4" s="9"/>
      <c r="HNU4" s="9"/>
      <c r="HNV4" s="9"/>
      <c r="HNW4" s="9"/>
      <c r="HNX4" s="9"/>
      <c r="HNY4" s="9"/>
      <c r="HNZ4" s="9"/>
      <c r="HOA4" s="9"/>
      <c r="HOB4" s="9"/>
      <c r="HOC4" s="9"/>
      <c r="HOD4" s="9"/>
      <c r="HOE4" s="9"/>
      <c r="HOF4" s="9"/>
      <c r="HOG4" s="9"/>
      <c r="HOH4" s="9"/>
      <c r="HOI4" s="9"/>
      <c r="HOJ4" s="9"/>
      <c r="HOK4" s="9"/>
      <c r="HOL4" s="9"/>
      <c r="HOM4" s="9"/>
      <c r="HON4" s="9"/>
      <c r="HOO4" s="9"/>
      <c r="HOP4" s="9"/>
      <c r="HOQ4" s="9"/>
      <c r="HOR4" s="9"/>
      <c r="HOS4" s="9"/>
      <c r="HOT4" s="9"/>
      <c r="HOU4" s="9"/>
      <c r="HOV4" s="9"/>
      <c r="HOW4" s="9"/>
      <c r="HOX4" s="9"/>
      <c r="HOY4" s="9"/>
      <c r="HOZ4" s="9"/>
      <c r="HPA4" s="9"/>
      <c r="HPB4" s="9"/>
      <c r="HPC4" s="9"/>
      <c r="HPD4" s="9"/>
      <c r="HPE4" s="9"/>
      <c r="HPF4" s="9"/>
      <c r="HPG4" s="9"/>
      <c r="HPH4" s="9"/>
      <c r="HPI4" s="9"/>
      <c r="HPJ4" s="9"/>
      <c r="HPK4" s="9"/>
      <c r="HPL4" s="9"/>
      <c r="HPM4" s="9"/>
      <c r="HPN4" s="9"/>
      <c r="HPO4" s="9"/>
      <c r="HPP4" s="9"/>
      <c r="HPQ4" s="9"/>
      <c r="HPR4" s="9"/>
      <c r="HPS4" s="9"/>
      <c r="HPT4" s="9"/>
      <c r="HPU4" s="9"/>
      <c r="HPV4" s="9"/>
      <c r="HPW4" s="9"/>
      <c r="HPX4" s="9"/>
      <c r="HPY4" s="9"/>
      <c r="HPZ4" s="9"/>
      <c r="HQA4" s="9"/>
      <c r="HQB4" s="9"/>
      <c r="HQC4" s="9"/>
      <c r="HQD4" s="9"/>
      <c r="HQE4" s="9"/>
      <c r="HQF4" s="9"/>
      <c r="HQG4" s="9"/>
      <c r="HQH4" s="9"/>
      <c r="HQI4" s="9"/>
      <c r="HQJ4" s="9"/>
      <c r="HQK4" s="9"/>
      <c r="HQL4" s="9"/>
      <c r="HQM4" s="9"/>
      <c r="HQN4" s="9"/>
      <c r="HQO4" s="9"/>
      <c r="HQP4" s="9"/>
      <c r="HQQ4" s="9"/>
      <c r="HQR4" s="9"/>
      <c r="HQS4" s="9"/>
      <c r="HQT4" s="9"/>
      <c r="HQU4" s="9"/>
      <c r="HQV4" s="9"/>
      <c r="HQW4" s="9"/>
      <c r="HQX4" s="9"/>
      <c r="HQY4" s="9"/>
      <c r="HQZ4" s="9"/>
      <c r="HRA4" s="9"/>
      <c r="HRB4" s="9"/>
      <c r="HRC4" s="9"/>
      <c r="HRD4" s="9"/>
      <c r="HRE4" s="9"/>
      <c r="HRF4" s="9"/>
      <c r="HRG4" s="9"/>
      <c r="HRH4" s="9"/>
      <c r="HRI4" s="9"/>
      <c r="HRJ4" s="9"/>
      <c r="HRK4" s="9"/>
      <c r="HRL4" s="9"/>
      <c r="HRM4" s="9"/>
      <c r="HRN4" s="9"/>
      <c r="HRO4" s="9"/>
      <c r="HRP4" s="9"/>
      <c r="HRQ4" s="9"/>
      <c r="HRR4" s="9"/>
      <c r="HRS4" s="9"/>
      <c r="HRT4" s="9"/>
      <c r="HRU4" s="9"/>
      <c r="HRV4" s="9"/>
      <c r="HRW4" s="9"/>
      <c r="HRX4" s="9"/>
      <c r="HRY4" s="9"/>
      <c r="HRZ4" s="9"/>
      <c r="HSA4" s="9"/>
      <c r="HSB4" s="9"/>
      <c r="HSC4" s="9"/>
      <c r="HSD4" s="9"/>
      <c r="HSE4" s="9"/>
      <c r="HSF4" s="9"/>
      <c r="HSG4" s="9"/>
      <c r="HSH4" s="9"/>
      <c r="HSI4" s="9"/>
      <c r="HSJ4" s="9"/>
      <c r="HSK4" s="9"/>
      <c r="HSL4" s="9"/>
      <c r="HSM4" s="9"/>
      <c r="HSN4" s="9"/>
      <c r="HSO4" s="9"/>
      <c r="HSP4" s="9"/>
      <c r="HSQ4" s="9"/>
      <c r="HSR4" s="9"/>
      <c r="HSS4" s="9"/>
      <c r="HST4" s="9"/>
      <c r="HSU4" s="9"/>
      <c r="HSV4" s="9"/>
      <c r="HSW4" s="9"/>
      <c r="HSX4" s="9"/>
      <c r="HSY4" s="9"/>
      <c r="HSZ4" s="9"/>
      <c r="HTA4" s="9"/>
      <c r="HTB4" s="9"/>
      <c r="HTC4" s="9"/>
      <c r="HTD4" s="9"/>
      <c r="HTE4" s="9"/>
      <c r="HTF4" s="9"/>
      <c r="HTG4" s="9"/>
      <c r="HTH4" s="9"/>
      <c r="HTI4" s="9"/>
      <c r="HTJ4" s="9"/>
      <c r="HTK4" s="9"/>
      <c r="HTL4" s="9"/>
      <c r="HTM4" s="9"/>
      <c r="HTN4" s="9"/>
      <c r="HTO4" s="9"/>
      <c r="HTP4" s="9"/>
      <c r="HTQ4" s="9"/>
      <c r="HTR4" s="9"/>
      <c r="HTS4" s="9"/>
      <c r="HTT4" s="9"/>
      <c r="HTU4" s="9"/>
      <c r="HTV4" s="9"/>
      <c r="HTW4" s="9"/>
      <c r="HTX4" s="9"/>
      <c r="HTY4" s="9"/>
      <c r="HTZ4" s="9"/>
      <c r="HUA4" s="9"/>
      <c r="HUB4" s="9"/>
      <c r="HUC4" s="9"/>
      <c r="HUD4" s="9"/>
      <c r="HUE4" s="9"/>
      <c r="HUF4" s="9"/>
      <c r="HUG4" s="9"/>
      <c r="HUH4" s="9"/>
      <c r="HUI4" s="9"/>
      <c r="HUJ4" s="9"/>
      <c r="HUK4" s="9"/>
      <c r="HUL4" s="9"/>
      <c r="HUM4" s="9"/>
      <c r="HUN4" s="9"/>
      <c r="HUO4" s="9"/>
      <c r="HUP4" s="9"/>
      <c r="HUQ4" s="9"/>
      <c r="HUR4" s="9"/>
      <c r="HUS4" s="9"/>
      <c r="HUT4" s="9"/>
      <c r="HUU4" s="9"/>
      <c r="HUV4" s="9"/>
      <c r="HUW4" s="9"/>
      <c r="HUX4" s="9"/>
      <c r="HUY4" s="9"/>
      <c r="HUZ4" s="9"/>
      <c r="HVA4" s="9"/>
      <c r="HVB4" s="9"/>
      <c r="HVC4" s="9"/>
      <c r="HVD4" s="9"/>
      <c r="HVE4" s="9"/>
      <c r="HVF4" s="9"/>
      <c r="HVG4" s="9"/>
      <c r="HVH4" s="9"/>
      <c r="HVI4" s="9"/>
      <c r="HVJ4" s="9"/>
      <c r="HVK4" s="9"/>
      <c r="HVL4" s="9"/>
      <c r="HVM4" s="9"/>
      <c r="HVN4" s="9"/>
      <c r="HVO4" s="9"/>
      <c r="HVP4" s="9"/>
      <c r="HVQ4" s="9"/>
      <c r="HVR4" s="9"/>
      <c r="HVS4" s="9"/>
      <c r="HVT4" s="9"/>
      <c r="HVU4" s="9"/>
      <c r="HVV4" s="9"/>
      <c r="HVW4" s="9"/>
      <c r="HVX4" s="9"/>
      <c r="HVY4" s="9"/>
      <c r="HVZ4" s="9"/>
      <c r="HWA4" s="9"/>
      <c r="HWB4" s="9"/>
      <c r="HWC4" s="9"/>
      <c r="HWD4" s="9"/>
      <c r="HWE4" s="9"/>
      <c r="HWF4" s="9"/>
      <c r="HWG4" s="9"/>
      <c r="HWH4" s="9"/>
      <c r="HWI4" s="9"/>
      <c r="HWJ4" s="9"/>
      <c r="HWK4" s="9"/>
      <c r="HWL4" s="9"/>
      <c r="HWM4" s="9"/>
      <c r="HWN4" s="9"/>
      <c r="HWO4" s="9"/>
      <c r="HWP4" s="9"/>
      <c r="HWQ4" s="9"/>
      <c r="HWR4" s="9"/>
      <c r="HWS4" s="9"/>
      <c r="HWT4" s="9"/>
      <c r="HWU4" s="9"/>
      <c r="HWV4" s="9"/>
      <c r="HWW4" s="9"/>
      <c r="HWX4" s="9"/>
      <c r="HWY4" s="9"/>
      <c r="HWZ4" s="9"/>
      <c r="HXA4" s="9"/>
      <c r="HXB4" s="9"/>
      <c r="HXC4" s="9"/>
      <c r="HXD4" s="9"/>
      <c r="HXE4" s="9"/>
      <c r="HXF4" s="9"/>
      <c r="HXG4" s="9"/>
      <c r="HXH4" s="9"/>
      <c r="HXI4" s="9"/>
      <c r="HXJ4" s="9"/>
      <c r="HXK4" s="9"/>
      <c r="HXL4" s="9"/>
      <c r="HXM4" s="9"/>
      <c r="HXN4" s="9"/>
      <c r="HXO4" s="9"/>
      <c r="HXP4" s="9"/>
      <c r="HXQ4" s="9"/>
      <c r="HXR4" s="9"/>
      <c r="HXS4" s="9"/>
      <c r="HXT4" s="9"/>
      <c r="HXU4" s="9"/>
      <c r="HXV4" s="9"/>
      <c r="HXW4" s="9"/>
      <c r="HXX4" s="9"/>
      <c r="HXY4" s="9"/>
      <c r="HXZ4" s="9"/>
      <c r="HYA4" s="9"/>
      <c r="HYB4" s="9"/>
      <c r="HYC4" s="9"/>
      <c r="HYD4" s="9"/>
      <c r="HYE4" s="9"/>
      <c r="HYF4" s="9"/>
      <c r="HYG4" s="9"/>
      <c r="HYH4" s="9"/>
      <c r="HYI4" s="9"/>
      <c r="HYJ4" s="9"/>
      <c r="HYK4" s="9"/>
      <c r="HYL4" s="9"/>
      <c r="HYM4" s="9"/>
      <c r="HYN4" s="9"/>
      <c r="HYO4" s="9"/>
      <c r="HYP4" s="9"/>
      <c r="HYQ4" s="9"/>
      <c r="HYR4" s="9"/>
      <c r="HYS4" s="9"/>
      <c r="HYT4" s="9"/>
      <c r="HYU4" s="9"/>
      <c r="HYV4" s="9"/>
      <c r="HYW4" s="9"/>
      <c r="HYX4" s="9"/>
      <c r="HYY4" s="9"/>
      <c r="HYZ4" s="9"/>
      <c r="HZA4" s="9"/>
      <c r="HZB4" s="9"/>
      <c r="HZC4" s="9"/>
      <c r="HZD4" s="9"/>
      <c r="HZE4" s="9"/>
      <c r="HZF4" s="9"/>
      <c r="HZG4" s="9"/>
      <c r="HZH4" s="9"/>
      <c r="HZI4" s="9"/>
      <c r="HZJ4" s="9"/>
      <c r="HZK4" s="9"/>
      <c r="HZL4" s="9"/>
      <c r="HZM4" s="9"/>
      <c r="HZN4" s="9"/>
      <c r="HZO4" s="9"/>
      <c r="HZP4" s="9"/>
      <c r="HZQ4" s="9"/>
      <c r="HZR4" s="9"/>
      <c r="HZS4" s="9"/>
      <c r="HZT4" s="9"/>
      <c r="HZU4" s="9"/>
      <c r="HZV4" s="9"/>
      <c r="HZW4" s="9"/>
      <c r="HZX4" s="9"/>
      <c r="HZY4" s="9"/>
      <c r="HZZ4" s="9"/>
      <c r="IAA4" s="9"/>
      <c r="IAB4" s="9"/>
      <c r="IAC4" s="9"/>
      <c r="IAD4" s="9"/>
      <c r="IAE4" s="9"/>
      <c r="IAF4" s="9"/>
      <c r="IAG4" s="9"/>
      <c r="IAH4" s="9"/>
      <c r="IAI4" s="9"/>
      <c r="IAJ4" s="9"/>
      <c r="IAK4" s="9"/>
      <c r="IAL4" s="9"/>
      <c r="IAM4" s="9"/>
      <c r="IAN4" s="9"/>
      <c r="IAO4" s="9"/>
      <c r="IAP4" s="9"/>
      <c r="IAQ4" s="9"/>
      <c r="IAR4" s="9"/>
      <c r="IAS4" s="9"/>
      <c r="IAT4" s="9"/>
      <c r="IAU4" s="9"/>
      <c r="IAV4" s="9"/>
      <c r="IAW4" s="9"/>
      <c r="IAX4" s="9"/>
      <c r="IAY4" s="9"/>
      <c r="IAZ4" s="9"/>
      <c r="IBA4" s="9"/>
      <c r="IBB4" s="9"/>
      <c r="IBC4" s="9"/>
      <c r="IBD4" s="9"/>
      <c r="IBE4" s="9"/>
      <c r="IBF4" s="9"/>
      <c r="IBG4" s="9"/>
      <c r="IBH4" s="9"/>
      <c r="IBI4" s="9"/>
      <c r="IBJ4" s="9"/>
      <c r="IBK4" s="9"/>
      <c r="IBL4" s="9"/>
      <c r="IBM4" s="9"/>
      <c r="IBN4" s="9"/>
      <c r="IBO4" s="9"/>
      <c r="IBP4" s="9"/>
      <c r="IBQ4" s="9"/>
      <c r="IBR4" s="9"/>
      <c r="IBS4" s="9"/>
      <c r="IBT4" s="9"/>
      <c r="IBU4" s="9"/>
      <c r="IBV4" s="9"/>
      <c r="IBW4" s="9"/>
      <c r="IBX4" s="9"/>
      <c r="IBY4" s="9"/>
      <c r="IBZ4" s="9"/>
      <c r="ICA4" s="9"/>
      <c r="ICB4" s="9"/>
      <c r="ICC4" s="9"/>
      <c r="ICD4" s="9"/>
      <c r="ICE4" s="9"/>
      <c r="ICF4" s="9"/>
      <c r="ICG4" s="9"/>
      <c r="ICH4" s="9"/>
      <c r="ICI4" s="9"/>
      <c r="ICJ4" s="9"/>
      <c r="ICK4" s="9"/>
      <c r="ICL4" s="9"/>
      <c r="ICM4" s="9"/>
      <c r="ICN4" s="9"/>
      <c r="ICO4" s="9"/>
      <c r="ICP4" s="9"/>
      <c r="ICQ4" s="9"/>
      <c r="ICR4" s="9"/>
      <c r="ICS4" s="9"/>
      <c r="ICT4" s="9"/>
      <c r="ICU4" s="9"/>
      <c r="ICV4" s="9"/>
      <c r="ICW4" s="9"/>
      <c r="ICX4" s="9"/>
      <c r="ICY4" s="9"/>
      <c r="ICZ4" s="9"/>
      <c r="IDA4" s="9"/>
      <c r="IDB4" s="9"/>
      <c r="IDC4" s="9"/>
      <c r="IDD4" s="9"/>
      <c r="IDE4" s="9"/>
      <c r="IDF4" s="9"/>
      <c r="IDG4" s="9"/>
      <c r="IDH4" s="9"/>
      <c r="IDI4" s="9"/>
      <c r="IDJ4" s="9"/>
      <c r="IDK4" s="9"/>
      <c r="IDL4" s="9"/>
      <c r="IDM4" s="9"/>
      <c r="IDN4" s="9"/>
      <c r="IDO4" s="9"/>
      <c r="IDP4" s="9"/>
      <c r="IDQ4" s="9"/>
      <c r="IDR4" s="9"/>
      <c r="IDS4" s="9"/>
      <c r="IDT4" s="9"/>
      <c r="IDU4" s="9"/>
      <c r="IDV4" s="9"/>
      <c r="IDW4" s="9"/>
      <c r="IDX4" s="9"/>
      <c r="IDY4" s="9"/>
      <c r="IDZ4" s="9"/>
      <c r="IEA4" s="9"/>
      <c r="IEB4" s="9"/>
      <c r="IEC4" s="9"/>
      <c r="IED4" s="9"/>
      <c r="IEE4" s="9"/>
      <c r="IEF4" s="9"/>
      <c r="IEG4" s="9"/>
      <c r="IEH4" s="9"/>
      <c r="IEI4" s="9"/>
      <c r="IEJ4" s="9"/>
      <c r="IEK4" s="9"/>
      <c r="IEL4" s="9"/>
      <c r="IEM4" s="9"/>
      <c r="IEN4" s="9"/>
      <c r="IEO4" s="9"/>
      <c r="IEP4" s="9"/>
      <c r="IEQ4" s="9"/>
      <c r="IER4" s="9"/>
      <c r="IES4" s="9"/>
      <c r="IET4" s="9"/>
      <c r="IEU4" s="9"/>
      <c r="IEV4" s="9"/>
      <c r="IEW4" s="9"/>
      <c r="IEX4" s="9"/>
      <c r="IEY4" s="9"/>
      <c r="IEZ4" s="9"/>
      <c r="IFA4" s="9"/>
      <c r="IFB4" s="9"/>
      <c r="IFC4" s="9"/>
      <c r="IFD4" s="9"/>
      <c r="IFE4" s="9"/>
      <c r="IFF4" s="9"/>
      <c r="IFG4" s="9"/>
      <c r="IFH4" s="9"/>
      <c r="IFI4" s="9"/>
      <c r="IFJ4" s="9"/>
      <c r="IFK4" s="9"/>
      <c r="IFL4" s="9"/>
      <c r="IFM4" s="9"/>
      <c r="IFN4" s="9"/>
      <c r="IFO4" s="9"/>
      <c r="IFP4" s="9"/>
      <c r="IFQ4" s="9"/>
      <c r="IFR4" s="9"/>
      <c r="IFS4" s="9"/>
      <c r="IFT4" s="9"/>
      <c r="IFU4" s="9"/>
      <c r="IFV4" s="9"/>
      <c r="IFW4" s="9"/>
      <c r="IFX4" s="9"/>
      <c r="IFY4" s="9"/>
      <c r="IFZ4" s="9"/>
      <c r="IGA4" s="9"/>
      <c r="IGB4" s="9"/>
      <c r="IGC4" s="9"/>
      <c r="IGD4" s="9"/>
      <c r="IGE4" s="9"/>
      <c r="IGF4" s="9"/>
      <c r="IGG4" s="9"/>
      <c r="IGH4" s="9"/>
      <c r="IGI4" s="9"/>
      <c r="IGJ4" s="9"/>
      <c r="IGK4" s="9"/>
      <c r="IGL4" s="9"/>
      <c r="IGM4" s="9"/>
      <c r="IGN4" s="9"/>
      <c r="IGO4" s="9"/>
      <c r="IGP4" s="9"/>
      <c r="IGQ4" s="9"/>
      <c r="IGR4" s="9"/>
      <c r="IGS4" s="9"/>
      <c r="IGT4" s="9"/>
      <c r="IGU4" s="9"/>
      <c r="IGV4" s="9"/>
      <c r="IGW4" s="9"/>
      <c r="IGX4" s="9"/>
      <c r="IGY4" s="9"/>
      <c r="IGZ4" s="9"/>
      <c r="IHA4" s="9"/>
      <c r="IHB4" s="9"/>
      <c r="IHC4" s="9"/>
      <c r="IHD4" s="9"/>
      <c r="IHE4" s="9"/>
      <c r="IHF4" s="9"/>
      <c r="IHG4" s="9"/>
      <c r="IHH4" s="9"/>
      <c r="IHI4" s="9"/>
      <c r="IHJ4" s="9"/>
      <c r="IHK4" s="9"/>
      <c r="IHL4" s="9"/>
      <c r="IHM4" s="9"/>
      <c r="IHN4" s="9"/>
      <c r="IHO4" s="9"/>
      <c r="IHP4" s="9"/>
      <c r="IHQ4" s="9"/>
      <c r="IHR4" s="9"/>
      <c r="IHS4" s="9"/>
      <c r="IHT4" s="9"/>
      <c r="IHU4" s="9"/>
      <c r="IHV4" s="9"/>
      <c r="IHW4" s="9"/>
      <c r="IHX4" s="9"/>
      <c r="IHY4" s="9"/>
      <c r="IHZ4" s="9"/>
      <c r="IIA4" s="9"/>
      <c r="IIB4" s="9"/>
      <c r="IIC4" s="9"/>
      <c r="IID4" s="9"/>
      <c r="IIE4" s="9"/>
      <c r="IIF4" s="9"/>
      <c r="IIG4" s="9"/>
      <c r="IIH4" s="9"/>
      <c r="III4" s="9"/>
      <c r="IIJ4" s="9"/>
      <c r="IIK4" s="9"/>
      <c r="IIL4" s="9"/>
      <c r="IIM4" s="9"/>
      <c r="IIN4" s="9"/>
      <c r="IIO4" s="9"/>
      <c r="IIP4" s="9"/>
      <c r="IIQ4" s="9"/>
      <c r="IIR4" s="9"/>
      <c r="IIS4" s="9"/>
      <c r="IIT4" s="9"/>
      <c r="IIU4" s="9"/>
      <c r="IIV4" s="9"/>
      <c r="IIW4" s="9"/>
      <c r="IIX4" s="9"/>
      <c r="IIY4" s="9"/>
      <c r="IIZ4" s="9"/>
      <c r="IJA4" s="9"/>
      <c r="IJB4" s="9"/>
      <c r="IJC4" s="9"/>
      <c r="IJD4" s="9"/>
      <c r="IJE4" s="9"/>
      <c r="IJF4" s="9"/>
      <c r="IJG4" s="9"/>
      <c r="IJH4" s="9"/>
      <c r="IJI4" s="9"/>
      <c r="IJJ4" s="9"/>
      <c r="IJK4" s="9"/>
      <c r="IJL4" s="9"/>
      <c r="IJM4" s="9"/>
      <c r="IJN4" s="9"/>
      <c r="IJO4" s="9"/>
      <c r="IJP4" s="9"/>
      <c r="IJQ4" s="9"/>
      <c r="IJR4" s="9"/>
      <c r="IJS4" s="9"/>
      <c r="IJT4" s="9"/>
      <c r="IJU4" s="9"/>
      <c r="IJV4" s="9"/>
      <c r="IJW4" s="9"/>
      <c r="IJX4" s="9"/>
      <c r="IJY4" s="9"/>
      <c r="IJZ4" s="9"/>
      <c r="IKA4" s="9"/>
      <c r="IKB4" s="9"/>
      <c r="IKC4" s="9"/>
      <c r="IKD4" s="9"/>
      <c r="IKE4" s="9"/>
      <c r="IKF4" s="9"/>
      <c r="IKG4" s="9"/>
      <c r="IKH4" s="9"/>
      <c r="IKI4" s="9"/>
      <c r="IKJ4" s="9"/>
      <c r="IKK4" s="9"/>
      <c r="IKL4" s="9"/>
      <c r="IKM4" s="9"/>
      <c r="IKN4" s="9"/>
      <c r="IKO4" s="9"/>
      <c r="IKP4" s="9"/>
      <c r="IKQ4" s="9"/>
      <c r="IKR4" s="9"/>
      <c r="IKS4" s="9"/>
      <c r="IKT4" s="9"/>
      <c r="IKU4" s="9"/>
      <c r="IKV4" s="9"/>
      <c r="IKW4" s="9"/>
      <c r="IKX4" s="9"/>
      <c r="IKY4" s="9"/>
      <c r="IKZ4" s="9"/>
      <c r="ILA4" s="9"/>
      <c r="ILB4" s="9"/>
      <c r="ILC4" s="9"/>
      <c r="ILD4" s="9"/>
      <c r="ILE4" s="9"/>
      <c r="ILF4" s="9"/>
      <c r="ILG4" s="9"/>
      <c r="ILH4" s="9"/>
      <c r="ILI4" s="9"/>
      <c r="ILJ4" s="9"/>
      <c r="ILK4" s="9"/>
      <c r="ILL4" s="9"/>
      <c r="ILM4" s="9"/>
      <c r="ILN4" s="9"/>
      <c r="ILO4" s="9"/>
      <c r="ILP4" s="9"/>
      <c r="ILQ4" s="9"/>
      <c r="ILR4" s="9"/>
      <c r="ILS4" s="9"/>
      <c r="ILT4" s="9"/>
      <c r="ILU4" s="9"/>
      <c r="ILV4" s="9"/>
      <c r="ILW4" s="9"/>
      <c r="ILX4" s="9"/>
      <c r="ILY4" s="9"/>
      <c r="ILZ4" s="9"/>
      <c r="IMA4" s="9"/>
      <c r="IMB4" s="9"/>
      <c r="IMC4" s="9"/>
      <c r="IMD4" s="9"/>
      <c r="IME4" s="9"/>
      <c r="IMF4" s="9"/>
      <c r="IMG4" s="9"/>
      <c r="IMH4" s="9"/>
      <c r="IMI4" s="9"/>
      <c r="IMJ4" s="9"/>
      <c r="IMK4" s="9"/>
      <c r="IML4" s="9"/>
      <c r="IMM4" s="9"/>
      <c r="IMN4" s="9"/>
      <c r="IMO4" s="9"/>
      <c r="IMP4" s="9"/>
      <c r="IMQ4" s="9"/>
      <c r="IMR4" s="9"/>
      <c r="IMS4" s="9"/>
      <c r="IMT4" s="9"/>
      <c r="IMU4" s="9"/>
      <c r="IMV4" s="9"/>
      <c r="IMW4" s="9"/>
      <c r="IMX4" s="9"/>
      <c r="IMY4" s="9"/>
      <c r="IMZ4" s="9"/>
      <c r="INA4" s="9"/>
      <c r="INB4" s="9"/>
      <c r="INC4" s="9"/>
      <c r="IND4" s="9"/>
      <c r="INE4" s="9"/>
      <c r="INF4" s="9"/>
      <c r="ING4" s="9"/>
      <c r="INH4" s="9"/>
      <c r="INI4" s="9"/>
      <c r="INJ4" s="9"/>
      <c r="INK4" s="9"/>
      <c r="INL4" s="9"/>
      <c r="INM4" s="9"/>
      <c r="INN4" s="9"/>
      <c r="INO4" s="9"/>
      <c r="INP4" s="9"/>
      <c r="INQ4" s="9"/>
      <c r="INR4" s="9"/>
      <c r="INS4" s="9"/>
      <c r="INT4" s="9"/>
      <c r="INU4" s="9"/>
      <c r="INV4" s="9"/>
      <c r="INW4" s="9"/>
      <c r="INX4" s="9"/>
      <c r="INY4" s="9"/>
      <c r="INZ4" s="9"/>
      <c r="IOA4" s="9"/>
      <c r="IOB4" s="9"/>
      <c r="IOC4" s="9"/>
      <c r="IOD4" s="9"/>
      <c r="IOE4" s="9"/>
      <c r="IOF4" s="9"/>
      <c r="IOG4" s="9"/>
      <c r="IOH4" s="9"/>
      <c r="IOI4" s="9"/>
      <c r="IOJ4" s="9"/>
      <c r="IOK4" s="9"/>
      <c r="IOL4" s="9"/>
      <c r="IOM4" s="9"/>
      <c r="ION4" s="9"/>
      <c r="IOO4" s="9"/>
      <c r="IOP4" s="9"/>
      <c r="IOQ4" s="9"/>
      <c r="IOR4" s="9"/>
      <c r="IOS4" s="9"/>
      <c r="IOT4" s="9"/>
      <c r="IOU4" s="9"/>
      <c r="IOV4" s="9"/>
      <c r="IOW4" s="9"/>
      <c r="IOX4" s="9"/>
      <c r="IOY4" s="9"/>
      <c r="IOZ4" s="9"/>
      <c r="IPA4" s="9"/>
      <c r="IPB4" s="9"/>
      <c r="IPC4" s="9"/>
      <c r="IPD4" s="9"/>
      <c r="IPE4" s="9"/>
      <c r="IPF4" s="9"/>
      <c r="IPG4" s="9"/>
      <c r="IPH4" s="9"/>
      <c r="IPI4" s="9"/>
      <c r="IPJ4" s="9"/>
      <c r="IPK4" s="9"/>
      <c r="IPL4" s="9"/>
      <c r="IPM4" s="9"/>
      <c r="IPN4" s="9"/>
      <c r="IPO4" s="9"/>
      <c r="IPP4" s="9"/>
      <c r="IPQ4" s="9"/>
      <c r="IPR4" s="9"/>
      <c r="IPS4" s="9"/>
      <c r="IPT4" s="9"/>
      <c r="IPU4" s="9"/>
      <c r="IPV4" s="9"/>
      <c r="IPW4" s="9"/>
      <c r="IPX4" s="9"/>
      <c r="IPY4" s="9"/>
      <c r="IPZ4" s="9"/>
      <c r="IQA4" s="9"/>
      <c r="IQB4" s="9"/>
      <c r="IQC4" s="9"/>
      <c r="IQD4" s="9"/>
      <c r="IQE4" s="9"/>
      <c r="IQF4" s="9"/>
      <c r="IQG4" s="9"/>
      <c r="IQH4" s="9"/>
      <c r="IQI4" s="9"/>
      <c r="IQJ4" s="9"/>
      <c r="IQK4" s="9"/>
      <c r="IQL4" s="9"/>
      <c r="IQM4" s="9"/>
      <c r="IQN4" s="9"/>
      <c r="IQO4" s="9"/>
      <c r="IQP4" s="9"/>
      <c r="IQQ4" s="9"/>
      <c r="IQR4" s="9"/>
      <c r="IQS4" s="9"/>
      <c r="IQT4" s="9"/>
      <c r="IQU4" s="9"/>
      <c r="IQV4" s="9"/>
      <c r="IQW4" s="9"/>
      <c r="IQX4" s="9"/>
      <c r="IQY4" s="9"/>
      <c r="IQZ4" s="9"/>
      <c r="IRA4" s="9"/>
      <c r="IRB4" s="9"/>
      <c r="IRC4" s="9"/>
      <c r="IRD4" s="9"/>
      <c r="IRE4" s="9"/>
      <c r="IRF4" s="9"/>
      <c r="IRG4" s="9"/>
      <c r="IRH4" s="9"/>
      <c r="IRI4" s="9"/>
      <c r="IRJ4" s="9"/>
      <c r="IRK4" s="9"/>
      <c r="IRL4" s="9"/>
      <c r="IRM4" s="9"/>
      <c r="IRN4" s="9"/>
      <c r="IRO4" s="9"/>
      <c r="IRP4" s="9"/>
      <c r="IRQ4" s="9"/>
      <c r="IRR4" s="9"/>
      <c r="IRS4" s="9"/>
      <c r="IRT4" s="9"/>
      <c r="IRU4" s="9"/>
      <c r="IRV4" s="9"/>
      <c r="IRW4" s="9"/>
      <c r="IRX4" s="9"/>
      <c r="IRY4" s="9"/>
      <c r="IRZ4" s="9"/>
      <c r="ISA4" s="9"/>
      <c r="ISB4" s="9"/>
      <c r="ISC4" s="9"/>
      <c r="ISD4" s="9"/>
      <c r="ISE4" s="9"/>
      <c r="ISF4" s="9"/>
      <c r="ISG4" s="9"/>
      <c r="ISH4" s="9"/>
      <c r="ISI4" s="9"/>
      <c r="ISJ4" s="9"/>
      <c r="ISK4" s="9"/>
      <c r="ISL4" s="9"/>
      <c r="ISM4" s="9"/>
      <c r="ISN4" s="9"/>
      <c r="ISO4" s="9"/>
      <c r="ISP4" s="9"/>
      <c r="ISQ4" s="9"/>
      <c r="ISR4" s="9"/>
      <c r="ISS4" s="9"/>
      <c r="IST4" s="9"/>
      <c r="ISU4" s="9"/>
      <c r="ISV4" s="9"/>
      <c r="ISW4" s="9"/>
      <c r="ISX4" s="9"/>
      <c r="ISY4" s="9"/>
      <c r="ISZ4" s="9"/>
      <c r="ITA4" s="9"/>
      <c r="ITB4" s="9"/>
      <c r="ITC4" s="9"/>
      <c r="ITD4" s="9"/>
      <c r="ITE4" s="9"/>
      <c r="ITF4" s="9"/>
      <c r="ITG4" s="9"/>
      <c r="ITH4" s="9"/>
      <c r="ITI4" s="9"/>
      <c r="ITJ4" s="9"/>
      <c r="ITK4" s="9"/>
      <c r="ITL4" s="9"/>
      <c r="ITM4" s="9"/>
      <c r="ITN4" s="9"/>
      <c r="ITO4" s="9"/>
      <c r="ITP4" s="9"/>
      <c r="ITQ4" s="9"/>
      <c r="ITR4" s="9"/>
      <c r="ITS4" s="9"/>
      <c r="ITT4" s="9"/>
      <c r="ITU4" s="9"/>
      <c r="ITV4" s="9"/>
      <c r="ITW4" s="9"/>
      <c r="ITX4" s="9"/>
      <c r="ITY4" s="9"/>
      <c r="ITZ4" s="9"/>
      <c r="IUA4" s="9"/>
      <c r="IUB4" s="9"/>
      <c r="IUC4" s="9"/>
      <c r="IUD4" s="9"/>
      <c r="IUE4" s="9"/>
      <c r="IUF4" s="9"/>
      <c r="IUG4" s="9"/>
      <c r="IUH4" s="9"/>
      <c r="IUI4" s="9"/>
      <c r="IUJ4" s="9"/>
      <c r="IUK4" s="9"/>
      <c r="IUL4" s="9"/>
      <c r="IUM4" s="9"/>
      <c r="IUN4" s="9"/>
      <c r="IUO4" s="9"/>
      <c r="IUP4" s="9"/>
      <c r="IUQ4" s="9"/>
      <c r="IUR4" s="9"/>
      <c r="IUS4" s="9"/>
      <c r="IUT4" s="9"/>
      <c r="IUU4" s="9"/>
      <c r="IUV4" s="9"/>
      <c r="IUW4" s="9"/>
      <c r="IUX4" s="9"/>
      <c r="IUY4" s="9"/>
      <c r="IUZ4" s="9"/>
      <c r="IVA4" s="9"/>
      <c r="IVB4" s="9"/>
      <c r="IVC4" s="9"/>
      <c r="IVD4" s="9"/>
      <c r="IVE4" s="9"/>
      <c r="IVF4" s="9"/>
      <c r="IVG4" s="9"/>
      <c r="IVH4" s="9"/>
      <c r="IVI4" s="9"/>
      <c r="IVJ4" s="9"/>
      <c r="IVK4" s="9"/>
      <c r="IVL4" s="9"/>
      <c r="IVM4" s="9"/>
      <c r="IVN4" s="9"/>
      <c r="IVO4" s="9"/>
      <c r="IVP4" s="9"/>
      <c r="IVQ4" s="9"/>
      <c r="IVR4" s="9"/>
      <c r="IVS4" s="9"/>
      <c r="IVT4" s="9"/>
      <c r="IVU4" s="9"/>
      <c r="IVV4" s="9"/>
      <c r="IVW4" s="9"/>
      <c r="IVX4" s="9"/>
      <c r="IVY4" s="9"/>
      <c r="IVZ4" s="9"/>
      <c r="IWA4" s="9"/>
      <c r="IWB4" s="9"/>
      <c r="IWC4" s="9"/>
      <c r="IWD4" s="9"/>
      <c r="IWE4" s="9"/>
      <c r="IWF4" s="9"/>
      <c r="IWG4" s="9"/>
      <c r="IWH4" s="9"/>
      <c r="IWI4" s="9"/>
      <c r="IWJ4" s="9"/>
      <c r="IWK4" s="9"/>
      <c r="IWL4" s="9"/>
      <c r="IWM4" s="9"/>
      <c r="IWN4" s="9"/>
      <c r="IWO4" s="9"/>
      <c r="IWP4" s="9"/>
      <c r="IWQ4" s="9"/>
      <c r="IWR4" s="9"/>
      <c r="IWS4" s="9"/>
      <c r="IWT4" s="9"/>
      <c r="IWU4" s="9"/>
      <c r="IWV4" s="9"/>
      <c r="IWW4" s="9"/>
      <c r="IWX4" s="9"/>
      <c r="IWY4" s="9"/>
      <c r="IWZ4" s="9"/>
      <c r="IXA4" s="9"/>
      <c r="IXB4" s="9"/>
      <c r="IXC4" s="9"/>
      <c r="IXD4" s="9"/>
      <c r="IXE4" s="9"/>
      <c r="IXF4" s="9"/>
      <c r="IXG4" s="9"/>
      <c r="IXH4" s="9"/>
      <c r="IXI4" s="9"/>
      <c r="IXJ4" s="9"/>
      <c r="IXK4" s="9"/>
      <c r="IXL4" s="9"/>
      <c r="IXM4" s="9"/>
      <c r="IXN4" s="9"/>
      <c r="IXO4" s="9"/>
      <c r="IXP4" s="9"/>
      <c r="IXQ4" s="9"/>
      <c r="IXR4" s="9"/>
      <c r="IXS4" s="9"/>
      <c r="IXT4" s="9"/>
      <c r="IXU4" s="9"/>
      <c r="IXV4" s="9"/>
      <c r="IXW4" s="9"/>
      <c r="IXX4" s="9"/>
      <c r="IXY4" s="9"/>
      <c r="IXZ4" s="9"/>
      <c r="IYA4" s="9"/>
      <c r="IYB4" s="9"/>
      <c r="IYC4" s="9"/>
      <c r="IYD4" s="9"/>
      <c r="IYE4" s="9"/>
      <c r="IYF4" s="9"/>
      <c r="IYG4" s="9"/>
      <c r="IYH4" s="9"/>
      <c r="IYI4" s="9"/>
      <c r="IYJ4" s="9"/>
      <c r="IYK4" s="9"/>
      <c r="IYL4" s="9"/>
      <c r="IYM4" s="9"/>
      <c r="IYN4" s="9"/>
      <c r="IYO4" s="9"/>
      <c r="IYP4" s="9"/>
      <c r="IYQ4" s="9"/>
      <c r="IYR4" s="9"/>
      <c r="IYS4" s="9"/>
      <c r="IYT4" s="9"/>
      <c r="IYU4" s="9"/>
      <c r="IYV4" s="9"/>
      <c r="IYW4" s="9"/>
      <c r="IYX4" s="9"/>
      <c r="IYY4" s="9"/>
      <c r="IYZ4" s="9"/>
      <c r="IZA4" s="9"/>
      <c r="IZB4" s="9"/>
      <c r="IZC4" s="9"/>
      <c r="IZD4" s="9"/>
      <c r="IZE4" s="9"/>
      <c r="IZF4" s="9"/>
      <c r="IZG4" s="9"/>
      <c r="IZH4" s="9"/>
      <c r="IZI4" s="9"/>
      <c r="IZJ4" s="9"/>
      <c r="IZK4" s="9"/>
      <c r="IZL4" s="9"/>
      <c r="IZM4" s="9"/>
      <c r="IZN4" s="9"/>
      <c r="IZO4" s="9"/>
      <c r="IZP4" s="9"/>
      <c r="IZQ4" s="9"/>
      <c r="IZR4" s="9"/>
      <c r="IZS4" s="9"/>
      <c r="IZT4" s="9"/>
      <c r="IZU4" s="9"/>
      <c r="IZV4" s="9"/>
      <c r="IZW4" s="9"/>
      <c r="IZX4" s="9"/>
      <c r="IZY4" s="9"/>
      <c r="IZZ4" s="9"/>
      <c r="JAA4" s="9"/>
      <c r="JAB4" s="9"/>
      <c r="JAC4" s="9"/>
      <c r="JAD4" s="9"/>
      <c r="JAE4" s="9"/>
      <c r="JAF4" s="9"/>
      <c r="JAG4" s="9"/>
      <c r="JAH4" s="9"/>
      <c r="JAI4" s="9"/>
      <c r="JAJ4" s="9"/>
      <c r="JAK4" s="9"/>
      <c r="JAL4" s="9"/>
      <c r="JAM4" s="9"/>
      <c r="JAN4" s="9"/>
      <c r="JAO4" s="9"/>
      <c r="JAP4" s="9"/>
      <c r="JAQ4" s="9"/>
      <c r="JAR4" s="9"/>
      <c r="JAS4" s="9"/>
      <c r="JAT4" s="9"/>
      <c r="JAU4" s="9"/>
      <c r="JAV4" s="9"/>
      <c r="JAW4" s="9"/>
      <c r="JAX4" s="9"/>
      <c r="JAY4" s="9"/>
      <c r="JAZ4" s="9"/>
      <c r="JBA4" s="9"/>
      <c r="JBB4" s="9"/>
      <c r="JBC4" s="9"/>
      <c r="JBD4" s="9"/>
      <c r="JBE4" s="9"/>
      <c r="JBF4" s="9"/>
      <c r="JBG4" s="9"/>
      <c r="JBH4" s="9"/>
      <c r="JBI4" s="9"/>
      <c r="JBJ4" s="9"/>
      <c r="JBK4" s="9"/>
      <c r="JBL4" s="9"/>
      <c r="JBM4" s="9"/>
      <c r="JBN4" s="9"/>
      <c r="JBO4" s="9"/>
      <c r="JBP4" s="9"/>
      <c r="JBQ4" s="9"/>
      <c r="JBR4" s="9"/>
      <c r="JBS4" s="9"/>
      <c r="JBT4" s="9"/>
      <c r="JBU4" s="9"/>
      <c r="JBV4" s="9"/>
      <c r="JBW4" s="9"/>
      <c r="JBX4" s="9"/>
      <c r="JBY4" s="9"/>
      <c r="JBZ4" s="9"/>
      <c r="JCA4" s="9"/>
      <c r="JCB4" s="9"/>
      <c r="JCC4" s="9"/>
      <c r="JCD4" s="9"/>
      <c r="JCE4" s="9"/>
      <c r="JCF4" s="9"/>
      <c r="JCG4" s="9"/>
      <c r="JCH4" s="9"/>
      <c r="JCI4" s="9"/>
      <c r="JCJ4" s="9"/>
      <c r="JCK4" s="9"/>
      <c r="JCL4" s="9"/>
      <c r="JCM4" s="9"/>
      <c r="JCN4" s="9"/>
      <c r="JCO4" s="9"/>
      <c r="JCP4" s="9"/>
      <c r="JCQ4" s="9"/>
      <c r="JCR4" s="9"/>
      <c r="JCS4" s="9"/>
      <c r="JCT4" s="9"/>
      <c r="JCU4" s="9"/>
      <c r="JCV4" s="9"/>
      <c r="JCW4" s="9"/>
      <c r="JCX4" s="9"/>
      <c r="JCY4" s="9"/>
      <c r="JCZ4" s="9"/>
      <c r="JDA4" s="9"/>
      <c r="JDB4" s="9"/>
      <c r="JDC4" s="9"/>
      <c r="JDD4" s="9"/>
      <c r="JDE4" s="9"/>
      <c r="JDF4" s="9"/>
      <c r="JDG4" s="9"/>
      <c r="JDH4" s="9"/>
      <c r="JDI4" s="9"/>
      <c r="JDJ4" s="9"/>
      <c r="JDK4" s="9"/>
      <c r="JDL4" s="9"/>
      <c r="JDM4" s="9"/>
      <c r="JDN4" s="9"/>
      <c r="JDO4" s="9"/>
      <c r="JDP4" s="9"/>
      <c r="JDQ4" s="9"/>
      <c r="JDR4" s="9"/>
      <c r="JDS4" s="9"/>
      <c r="JDT4" s="9"/>
      <c r="JDU4" s="9"/>
      <c r="JDV4" s="9"/>
      <c r="JDW4" s="9"/>
      <c r="JDX4" s="9"/>
      <c r="JDY4" s="9"/>
      <c r="JDZ4" s="9"/>
      <c r="JEA4" s="9"/>
      <c r="JEB4" s="9"/>
      <c r="JEC4" s="9"/>
      <c r="JED4" s="9"/>
      <c r="JEE4" s="9"/>
      <c r="JEF4" s="9"/>
      <c r="JEG4" s="9"/>
      <c r="JEH4" s="9"/>
      <c r="JEI4" s="9"/>
      <c r="JEJ4" s="9"/>
      <c r="JEK4" s="9"/>
      <c r="JEL4" s="9"/>
      <c r="JEM4" s="9"/>
      <c r="JEN4" s="9"/>
      <c r="JEO4" s="9"/>
      <c r="JEP4" s="9"/>
      <c r="JEQ4" s="9"/>
      <c r="JER4" s="9"/>
      <c r="JES4" s="9"/>
      <c r="JET4" s="9"/>
      <c r="JEU4" s="9"/>
      <c r="JEV4" s="9"/>
      <c r="JEW4" s="9"/>
      <c r="JEX4" s="9"/>
      <c r="JEY4" s="9"/>
      <c r="JEZ4" s="9"/>
      <c r="JFA4" s="9"/>
      <c r="JFB4" s="9"/>
      <c r="JFC4" s="9"/>
      <c r="JFD4" s="9"/>
      <c r="JFE4" s="9"/>
      <c r="JFF4" s="9"/>
      <c r="JFG4" s="9"/>
      <c r="JFH4" s="9"/>
      <c r="JFI4" s="9"/>
      <c r="JFJ4" s="9"/>
      <c r="JFK4" s="9"/>
      <c r="JFL4" s="9"/>
      <c r="JFM4" s="9"/>
      <c r="JFN4" s="9"/>
      <c r="JFO4" s="9"/>
      <c r="JFP4" s="9"/>
      <c r="JFQ4" s="9"/>
      <c r="JFR4" s="9"/>
      <c r="JFS4" s="9"/>
      <c r="JFT4" s="9"/>
      <c r="JFU4" s="9"/>
      <c r="JFV4" s="9"/>
      <c r="JFW4" s="9"/>
      <c r="JFX4" s="9"/>
      <c r="JFY4" s="9"/>
      <c r="JFZ4" s="9"/>
      <c r="JGA4" s="9"/>
      <c r="JGB4" s="9"/>
      <c r="JGC4" s="9"/>
      <c r="JGD4" s="9"/>
      <c r="JGE4" s="9"/>
      <c r="JGF4" s="9"/>
      <c r="JGG4" s="9"/>
      <c r="JGH4" s="9"/>
      <c r="JGI4" s="9"/>
      <c r="JGJ4" s="9"/>
      <c r="JGK4" s="9"/>
      <c r="JGL4" s="9"/>
      <c r="JGM4" s="9"/>
      <c r="JGN4" s="9"/>
      <c r="JGO4" s="9"/>
      <c r="JGP4" s="9"/>
      <c r="JGQ4" s="9"/>
      <c r="JGR4" s="9"/>
      <c r="JGS4" s="9"/>
      <c r="JGT4" s="9"/>
      <c r="JGU4" s="9"/>
      <c r="JGV4" s="9"/>
      <c r="JGW4" s="9"/>
      <c r="JGX4" s="9"/>
      <c r="JGY4" s="9"/>
      <c r="JGZ4" s="9"/>
      <c r="JHA4" s="9"/>
      <c r="JHB4" s="9"/>
      <c r="JHC4" s="9"/>
      <c r="JHD4" s="9"/>
      <c r="JHE4" s="9"/>
      <c r="JHF4" s="9"/>
      <c r="JHG4" s="9"/>
      <c r="JHH4" s="9"/>
      <c r="JHI4" s="9"/>
      <c r="JHJ4" s="9"/>
      <c r="JHK4" s="9"/>
      <c r="JHL4" s="9"/>
      <c r="JHM4" s="9"/>
      <c r="JHN4" s="9"/>
      <c r="JHO4" s="9"/>
      <c r="JHP4" s="9"/>
      <c r="JHQ4" s="9"/>
      <c r="JHR4" s="9"/>
      <c r="JHS4" s="9"/>
      <c r="JHT4" s="9"/>
      <c r="JHU4" s="9"/>
      <c r="JHV4" s="9"/>
      <c r="JHW4" s="9"/>
      <c r="JHX4" s="9"/>
      <c r="JHY4" s="9"/>
      <c r="JHZ4" s="9"/>
      <c r="JIA4" s="9"/>
      <c r="JIB4" s="9"/>
      <c r="JIC4" s="9"/>
      <c r="JID4" s="9"/>
      <c r="JIE4" s="9"/>
      <c r="JIF4" s="9"/>
      <c r="JIG4" s="9"/>
      <c r="JIH4" s="9"/>
      <c r="JII4" s="9"/>
      <c r="JIJ4" s="9"/>
      <c r="JIK4" s="9"/>
      <c r="JIL4" s="9"/>
      <c r="JIM4" s="9"/>
      <c r="JIN4" s="9"/>
      <c r="JIO4" s="9"/>
      <c r="JIP4" s="9"/>
      <c r="JIQ4" s="9"/>
      <c r="JIR4" s="9"/>
      <c r="JIS4" s="9"/>
      <c r="JIT4" s="9"/>
      <c r="JIU4" s="9"/>
      <c r="JIV4" s="9"/>
      <c r="JIW4" s="9"/>
      <c r="JIX4" s="9"/>
      <c r="JIY4" s="9"/>
      <c r="JIZ4" s="9"/>
      <c r="JJA4" s="9"/>
      <c r="JJB4" s="9"/>
      <c r="JJC4" s="9"/>
      <c r="JJD4" s="9"/>
      <c r="JJE4" s="9"/>
      <c r="JJF4" s="9"/>
      <c r="JJG4" s="9"/>
      <c r="JJH4" s="9"/>
      <c r="JJI4" s="9"/>
      <c r="JJJ4" s="9"/>
      <c r="JJK4" s="9"/>
      <c r="JJL4" s="9"/>
      <c r="JJM4" s="9"/>
      <c r="JJN4" s="9"/>
      <c r="JJO4" s="9"/>
      <c r="JJP4" s="9"/>
      <c r="JJQ4" s="9"/>
      <c r="JJR4" s="9"/>
      <c r="JJS4" s="9"/>
      <c r="JJT4" s="9"/>
      <c r="JJU4" s="9"/>
      <c r="JJV4" s="9"/>
      <c r="JJW4" s="9"/>
      <c r="JJX4" s="9"/>
      <c r="JJY4" s="9"/>
      <c r="JJZ4" s="9"/>
      <c r="JKA4" s="9"/>
      <c r="JKB4" s="9"/>
      <c r="JKC4" s="9"/>
      <c r="JKD4" s="9"/>
      <c r="JKE4" s="9"/>
      <c r="JKF4" s="9"/>
      <c r="JKG4" s="9"/>
      <c r="JKH4" s="9"/>
      <c r="JKI4" s="9"/>
      <c r="JKJ4" s="9"/>
      <c r="JKK4" s="9"/>
      <c r="JKL4" s="9"/>
      <c r="JKM4" s="9"/>
      <c r="JKN4" s="9"/>
      <c r="JKO4" s="9"/>
      <c r="JKP4" s="9"/>
      <c r="JKQ4" s="9"/>
      <c r="JKR4" s="9"/>
      <c r="JKS4" s="9"/>
      <c r="JKT4" s="9"/>
      <c r="JKU4" s="9"/>
      <c r="JKV4" s="9"/>
      <c r="JKW4" s="9"/>
      <c r="JKX4" s="9"/>
      <c r="JKY4" s="9"/>
      <c r="JKZ4" s="9"/>
      <c r="JLA4" s="9"/>
      <c r="JLB4" s="9"/>
      <c r="JLC4" s="9"/>
      <c r="JLD4" s="9"/>
      <c r="JLE4" s="9"/>
      <c r="JLF4" s="9"/>
      <c r="JLG4" s="9"/>
      <c r="JLH4" s="9"/>
      <c r="JLI4" s="9"/>
      <c r="JLJ4" s="9"/>
      <c r="JLK4" s="9"/>
      <c r="JLL4" s="9"/>
      <c r="JLM4" s="9"/>
      <c r="JLN4" s="9"/>
      <c r="JLO4" s="9"/>
      <c r="JLP4" s="9"/>
      <c r="JLQ4" s="9"/>
      <c r="JLR4" s="9"/>
      <c r="JLS4" s="9"/>
      <c r="JLT4" s="9"/>
      <c r="JLU4" s="9"/>
      <c r="JLV4" s="9"/>
      <c r="JLW4" s="9"/>
      <c r="JLX4" s="9"/>
      <c r="JLY4" s="9"/>
      <c r="JLZ4" s="9"/>
      <c r="JMA4" s="9"/>
      <c r="JMB4" s="9"/>
      <c r="JMC4" s="9"/>
      <c r="JMD4" s="9"/>
      <c r="JME4" s="9"/>
      <c r="JMF4" s="9"/>
      <c r="JMG4" s="9"/>
      <c r="JMH4" s="9"/>
      <c r="JMI4" s="9"/>
      <c r="JMJ4" s="9"/>
      <c r="JMK4" s="9"/>
      <c r="JML4" s="9"/>
      <c r="JMM4" s="9"/>
      <c r="JMN4" s="9"/>
      <c r="JMO4" s="9"/>
      <c r="JMP4" s="9"/>
      <c r="JMQ4" s="9"/>
      <c r="JMR4" s="9"/>
      <c r="JMS4" s="9"/>
      <c r="JMT4" s="9"/>
      <c r="JMU4" s="9"/>
      <c r="JMV4" s="9"/>
      <c r="JMW4" s="9"/>
      <c r="JMX4" s="9"/>
      <c r="JMY4" s="9"/>
      <c r="JMZ4" s="9"/>
      <c r="JNA4" s="9"/>
      <c r="JNB4" s="9"/>
      <c r="JNC4" s="9"/>
      <c r="JND4" s="9"/>
      <c r="JNE4" s="9"/>
      <c r="JNF4" s="9"/>
      <c r="JNG4" s="9"/>
      <c r="JNH4" s="9"/>
      <c r="JNI4" s="9"/>
      <c r="JNJ4" s="9"/>
      <c r="JNK4" s="9"/>
      <c r="JNL4" s="9"/>
      <c r="JNM4" s="9"/>
      <c r="JNN4" s="9"/>
      <c r="JNO4" s="9"/>
      <c r="JNP4" s="9"/>
      <c r="JNQ4" s="9"/>
      <c r="JNR4" s="9"/>
      <c r="JNS4" s="9"/>
      <c r="JNT4" s="9"/>
      <c r="JNU4" s="9"/>
      <c r="JNV4" s="9"/>
      <c r="JNW4" s="9"/>
      <c r="JNX4" s="9"/>
      <c r="JNY4" s="9"/>
      <c r="JNZ4" s="9"/>
      <c r="JOA4" s="9"/>
      <c r="JOB4" s="9"/>
      <c r="JOC4" s="9"/>
      <c r="JOD4" s="9"/>
      <c r="JOE4" s="9"/>
      <c r="JOF4" s="9"/>
      <c r="JOG4" s="9"/>
      <c r="JOH4" s="9"/>
      <c r="JOI4" s="9"/>
      <c r="JOJ4" s="9"/>
      <c r="JOK4" s="9"/>
      <c r="JOL4" s="9"/>
      <c r="JOM4" s="9"/>
      <c r="JON4" s="9"/>
      <c r="JOO4" s="9"/>
      <c r="JOP4" s="9"/>
      <c r="JOQ4" s="9"/>
      <c r="JOR4" s="9"/>
      <c r="JOS4" s="9"/>
      <c r="JOT4" s="9"/>
      <c r="JOU4" s="9"/>
      <c r="JOV4" s="9"/>
      <c r="JOW4" s="9"/>
      <c r="JOX4" s="9"/>
      <c r="JOY4" s="9"/>
      <c r="JOZ4" s="9"/>
      <c r="JPA4" s="9"/>
      <c r="JPB4" s="9"/>
      <c r="JPC4" s="9"/>
      <c r="JPD4" s="9"/>
      <c r="JPE4" s="9"/>
      <c r="JPF4" s="9"/>
      <c r="JPG4" s="9"/>
      <c r="JPH4" s="9"/>
      <c r="JPI4" s="9"/>
      <c r="JPJ4" s="9"/>
      <c r="JPK4" s="9"/>
      <c r="JPL4" s="9"/>
      <c r="JPM4" s="9"/>
      <c r="JPN4" s="9"/>
      <c r="JPO4" s="9"/>
      <c r="JPP4" s="9"/>
      <c r="JPQ4" s="9"/>
      <c r="JPR4" s="9"/>
      <c r="JPS4" s="9"/>
      <c r="JPT4" s="9"/>
      <c r="JPU4" s="9"/>
      <c r="JPV4" s="9"/>
      <c r="JPW4" s="9"/>
      <c r="JPX4" s="9"/>
      <c r="JPY4" s="9"/>
      <c r="JPZ4" s="9"/>
      <c r="JQA4" s="9"/>
      <c r="JQB4" s="9"/>
      <c r="JQC4" s="9"/>
      <c r="JQD4" s="9"/>
      <c r="JQE4" s="9"/>
      <c r="JQF4" s="9"/>
      <c r="JQG4" s="9"/>
      <c r="JQH4" s="9"/>
      <c r="JQI4" s="9"/>
      <c r="JQJ4" s="9"/>
      <c r="JQK4" s="9"/>
      <c r="JQL4" s="9"/>
      <c r="JQM4" s="9"/>
      <c r="JQN4" s="9"/>
      <c r="JQO4" s="9"/>
      <c r="JQP4" s="9"/>
      <c r="JQQ4" s="9"/>
      <c r="JQR4" s="9"/>
      <c r="JQS4" s="9"/>
      <c r="JQT4" s="9"/>
      <c r="JQU4" s="9"/>
      <c r="JQV4" s="9"/>
      <c r="JQW4" s="9"/>
      <c r="JQX4" s="9"/>
      <c r="JQY4" s="9"/>
      <c r="JQZ4" s="9"/>
      <c r="JRA4" s="9"/>
      <c r="JRB4" s="9"/>
      <c r="JRC4" s="9"/>
      <c r="JRD4" s="9"/>
      <c r="JRE4" s="9"/>
      <c r="JRF4" s="9"/>
      <c r="JRG4" s="9"/>
      <c r="JRH4" s="9"/>
      <c r="JRI4" s="9"/>
      <c r="JRJ4" s="9"/>
      <c r="JRK4" s="9"/>
      <c r="JRL4" s="9"/>
      <c r="JRM4" s="9"/>
      <c r="JRN4" s="9"/>
      <c r="JRO4" s="9"/>
      <c r="JRP4" s="9"/>
      <c r="JRQ4" s="9"/>
      <c r="JRR4" s="9"/>
      <c r="JRS4" s="9"/>
      <c r="JRT4" s="9"/>
      <c r="JRU4" s="9"/>
      <c r="JRV4" s="9"/>
      <c r="JRW4" s="9"/>
      <c r="JRX4" s="9"/>
      <c r="JRY4" s="9"/>
      <c r="JRZ4" s="9"/>
      <c r="JSA4" s="9"/>
      <c r="JSB4" s="9"/>
      <c r="JSC4" s="9"/>
      <c r="JSD4" s="9"/>
      <c r="JSE4" s="9"/>
      <c r="JSF4" s="9"/>
      <c r="JSG4" s="9"/>
      <c r="JSH4" s="9"/>
      <c r="JSI4" s="9"/>
      <c r="JSJ4" s="9"/>
      <c r="JSK4" s="9"/>
      <c r="JSL4" s="9"/>
      <c r="JSM4" s="9"/>
      <c r="JSN4" s="9"/>
      <c r="JSO4" s="9"/>
      <c r="JSP4" s="9"/>
      <c r="JSQ4" s="9"/>
      <c r="JSR4" s="9"/>
      <c r="JSS4" s="9"/>
      <c r="JST4" s="9"/>
      <c r="JSU4" s="9"/>
      <c r="JSV4" s="9"/>
      <c r="JSW4" s="9"/>
      <c r="JSX4" s="9"/>
      <c r="JSY4" s="9"/>
      <c r="JSZ4" s="9"/>
      <c r="JTA4" s="9"/>
      <c r="JTB4" s="9"/>
      <c r="JTC4" s="9"/>
      <c r="JTD4" s="9"/>
      <c r="JTE4" s="9"/>
      <c r="JTF4" s="9"/>
      <c r="JTG4" s="9"/>
      <c r="JTH4" s="9"/>
      <c r="JTI4" s="9"/>
      <c r="JTJ4" s="9"/>
      <c r="JTK4" s="9"/>
      <c r="JTL4" s="9"/>
      <c r="JTM4" s="9"/>
      <c r="JTN4" s="9"/>
      <c r="JTO4" s="9"/>
      <c r="JTP4" s="9"/>
      <c r="JTQ4" s="9"/>
      <c r="JTR4" s="9"/>
      <c r="JTS4" s="9"/>
      <c r="JTT4" s="9"/>
      <c r="JTU4" s="9"/>
      <c r="JTV4" s="9"/>
      <c r="JTW4" s="9"/>
      <c r="JTX4" s="9"/>
      <c r="JTY4" s="9"/>
      <c r="JTZ4" s="9"/>
      <c r="JUA4" s="9"/>
      <c r="JUB4" s="9"/>
      <c r="JUC4" s="9"/>
      <c r="JUD4" s="9"/>
      <c r="JUE4" s="9"/>
      <c r="JUF4" s="9"/>
      <c r="JUG4" s="9"/>
      <c r="JUH4" s="9"/>
      <c r="JUI4" s="9"/>
      <c r="JUJ4" s="9"/>
      <c r="JUK4" s="9"/>
      <c r="JUL4" s="9"/>
      <c r="JUM4" s="9"/>
      <c r="JUN4" s="9"/>
      <c r="JUO4" s="9"/>
      <c r="JUP4" s="9"/>
      <c r="JUQ4" s="9"/>
      <c r="JUR4" s="9"/>
      <c r="JUS4" s="9"/>
      <c r="JUT4" s="9"/>
      <c r="JUU4" s="9"/>
      <c r="JUV4" s="9"/>
      <c r="JUW4" s="9"/>
      <c r="JUX4" s="9"/>
      <c r="JUY4" s="9"/>
      <c r="JUZ4" s="9"/>
      <c r="JVA4" s="9"/>
      <c r="JVB4" s="9"/>
      <c r="JVC4" s="9"/>
      <c r="JVD4" s="9"/>
      <c r="JVE4" s="9"/>
      <c r="JVF4" s="9"/>
      <c r="JVG4" s="9"/>
      <c r="JVH4" s="9"/>
      <c r="JVI4" s="9"/>
      <c r="JVJ4" s="9"/>
      <c r="JVK4" s="9"/>
      <c r="JVL4" s="9"/>
      <c r="JVM4" s="9"/>
      <c r="JVN4" s="9"/>
      <c r="JVO4" s="9"/>
      <c r="JVP4" s="9"/>
      <c r="JVQ4" s="9"/>
      <c r="JVR4" s="9"/>
      <c r="JVS4" s="9"/>
      <c r="JVT4" s="9"/>
      <c r="JVU4" s="9"/>
      <c r="JVV4" s="9"/>
      <c r="JVW4" s="9"/>
      <c r="JVX4" s="9"/>
      <c r="JVY4" s="9"/>
      <c r="JVZ4" s="9"/>
      <c r="JWA4" s="9"/>
      <c r="JWB4" s="9"/>
      <c r="JWC4" s="9"/>
      <c r="JWD4" s="9"/>
      <c r="JWE4" s="9"/>
      <c r="JWF4" s="9"/>
      <c r="JWG4" s="9"/>
      <c r="JWH4" s="9"/>
      <c r="JWI4" s="9"/>
      <c r="JWJ4" s="9"/>
      <c r="JWK4" s="9"/>
      <c r="JWL4" s="9"/>
      <c r="JWM4" s="9"/>
      <c r="JWN4" s="9"/>
      <c r="JWO4" s="9"/>
      <c r="JWP4" s="9"/>
      <c r="JWQ4" s="9"/>
      <c r="JWR4" s="9"/>
      <c r="JWS4" s="9"/>
      <c r="JWT4" s="9"/>
      <c r="JWU4" s="9"/>
      <c r="JWV4" s="9"/>
      <c r="JWW4" s="9"/>
      <c r="JWX4" s="9"/>
      <c r="JWY4" s="9"/>
      <c r="JWZ4" s="9"/>
      <c r="JXA4" s="9"/>
      <c r="JXB4" s="9"/>
      <c r="JXC4" s="9"/>
      <c r="JXD4" s="9"/>
      <c r="JXE4" s="9"/>
      <c r="JXF4" s="9"/>
      <c r="JXG4" s="9"/>
      <c r="JXH4" s="9"/>
      <c r="JXI4" s="9"/>
      <c r="JXJ4" s="9"/>
      <c r="JXK4" s="9"/>
      <c r="JXL4" s="9"/>
      <c r="JXM4" s="9"/>
      <c r="JXN4" s="9"/>
      <c r="JXO4" s="9"/>
      <c r="JXP4" s="9"/>
      <c r="JXQ4" s="9"/>
      <c r="JXR4" s="9"/>
      <c r="JXS4" s="9"/>
      <c r="JXT4" s="9"/>
      <c r="JXU4" s="9"/>
      <c r="JXV4" s="9"/>
      <c r="JXW4" s="9"/>
      <c r="JXX4" s="9"/>
      <c r="JXY4" s="9"/>
      <c r="JXZ4" s="9"/>
      <c r="JYA4" s="9"/>
      <c r="JYB4" s="9"/>
      <c r="JYC4" s="9"/>
      <c r="JYD4" s="9"/>
      <c r="JYE4" s="9"/>
      <c r="JYF4" s="9"/>
      <c r="JYG4" s="9"/>
      <c r="JYH4" s="9"/>
      <c r="JYI4" s="9"/>
      <c r="JYJ4" s="9"/>
      <c r="JYK4" s="9"/>
      <c r="JYL4" s="9"/>
      <c r="JYM4" s="9"/>
      <c r="JYN4" s="9"/>
      <c r="JYO4" s="9"/>
      <c r="JYP4" s="9"/>
      <c r="JYQ4" s="9"/>
      <c r="JYR4" s="9"/>
      <c r="JYS4" s="9"/>
      <c r="JYT4" s="9"/>
      <c r="JYU4" s="9"/>
      <c r="JYV4" s="9"/>
      <c r="JYW4" s="9"/>
      <c r="JYX4" s="9"/>
      <c r="JYY4" s="9"/>
      <c r="JYZ4" s="9"/>
      <c r="JZA4" s="9"/>
      <c r="JZB4" s="9"/>
      <c r="JZC4" s="9"/>
      <c r="JZD4" s="9"/>
      <c r="JZE4" s="9"/>
      <c r="JZF4" s="9"/>
      <c r="JZG4" s="9"/>
      <c r="JZH4" s="9"/>
      <c r="JZI4" s="9"/>
      <c r="JZJ4" s="9"/>
      <c r="JZK4" s="9"/>
      <c r="JZL4" s="9"/>
      <c r="JZM4" s="9"/>
      <c r="JZN4" s="9"/>
      <c r="JZO4" s="9"/>
      <c r="JZP4" s="9"/>
      <c r="JZQ4" s="9"/>
      <c r="JZR4" s="9"/>
      <c r="JZS4" s="9"/>
      <c r="JZT4" s="9"/>
      <c r="JZU4" s="9"/>
      <c r="JZV4" s="9"/>
      <c r="JZW4" s="9"/>
      <c r="JZX4" s="9"/>
      <c r="JZY4" s="9"/>
      <c r="JZZ4" s="9"/>
      <c r="KAA4" s="9"/>
      <c r="KAB4" s="9"/>
      <c r="KAC4" s="9"/>
      <c r="KAD4" s="9"/>
      <c r="KAE4" s="9"/>
      <c r="KAF4" s="9"/>
      <c r="KAG4" s="9"/>
      <c r="KAH4" s="9"/>
      <c r="KAI4" s="9"/>
      <c r="KAJ4" s="9"/>
      <c r="KAK4" s="9"/>
      <c r="KAL4" s="9"/>
      <c r="KAM4" s="9"/>
      <c r="KAN4" s="9"/>
      <c r="KAO4" s="9"/>
      <c r="KAP4" s="9"/>
      <c r="KAQ4" s="9"/>
      <c r="KAR4" s="9"/>
      <c r="KAS4" s="9"/>
      <c r="KAT4" s="9"/>
      <c r="KAU4" s="9"/>
      <c r="KAV4" s="9"/>
      <c r="KAW4" s="9"/>
      <c r="KAX4" s="9"/>
      <c r="KAY4" s="9"/>
      <c r="KAZ4" s="9"/>
      <c r="KBA4" s="9"/>
      <c r="KBB4" s="9"/>
      <c r="KBC4" s="9"/>
      <c r="KBD4" s="9"/>
      <c r="KBE4" s="9"/>
      <c r="KBF4" s="9"/>
      <c r="KBG4" s="9"/>
      <c r="KBH4" s="9"/>
      <c r="KBI4" s="9"/>
      <c r="KBJ4" s="9"/>
      <c r="KBK4" s="9"/>
      <c r="KBL4" s="9"/>
      <c r="KBM4" s="9"/>
      <c r="KBN4" s="9"/>
      <c r="KBO4" s="9"/>
      <c r="KBP4" s="9"/>
      <c r="KBQ4" s="9"/>
      <c r="KBR4" s="9"/>
      <c r="KBS4" s="9"/>
      <c r="KBT4" s="9"/>
      <c r="KBU4" s="9"/>
      <c r="KBV4" s="9"/>
      <c r="KBW4" s="9"/>
      <c r="KBX4" s="9"/>
      <c r="KBY4" s="9"/>
      <c r="KBZ4" s="9"/>
      <c r="KCA4" s="9"/>
      <c r="KCB4" s="9"/>
      <c r="KCC4" s="9"/>
      <c r="KCD4" s="9"/>
      <c r="KCE4" s="9"/>
      <c r="KCF4" s="9"/>
      <c r="KCG4" s="9"/>
      <c r="KCH4" s="9"/>
      <c r="KCI4" s="9"/>
      <c r="KCJ4" s="9"/>
      <c r="KCK4" s="9"/>
      <c r="KCL4" s="9"/>
      <c r="KCM4" s="9"/>
      <c r="KCN4" s="9"/>
      <c r="KCO4" s="9"/>
      <c r="KCP4" s="9"/>
      <c r="KCQ4" s="9"/>
      <c r="KCR4" s="9"/>
      <c r="KCS4" s="9"/>
      <c r="KCT4" s="9"/>
      <c r="KCU4" s="9"/>
      <c r="KCV4" s="9"/>
      <c r="KCW4" s="9"/>
      <c r="KCX4" s="9"/>
      <c r="KCY4" s="9"/>
      <c r="KCZ4" s="9"/>
      <c r="KDA4" s="9"/>
      <c r="KDB4" s="9"/>
      <c r="KDC4" s="9"/>
      <c r="KDD4" s="9"/>
      <c r="KDE4" s="9"/>
      <c r="KDF4" s="9"/>
      <c r="KDG4" s="9"/>
      <c r="KDH4" s="9"/>
      <c r="KDI4" s="9"/>
      <c r="KDJ4" s="9"/>
      <c r="KDK4" s="9"/>
      <c r="KDL4" s="9"/>
      <c r="KDM4" s="9"/>
      <c r="KDN4" s="9"/>
      <c r="KDO4" s="9"/>
      <c r="KDP4" s="9"/>
      <c r="KDQ4" s="9"/>
      <c r="KDR4" s="9"/>
      <c r="KDS4" s="9"/>
      <c r="KDT4" s="9"/>
      <c r="KDU4" s="9"/>
      <c r="KDV4" s="9"/>
      <c r="KDW4" s="9"/>
      <c r="KDX4" s="9"/>
      <c r="KDY4" s="9"/>
      <c r="KDZ4" s="9"/>
      <c r="KEA4" s="9"/>
      <c r="KEB4" s="9"/>
      <c r="KEC4" s="9"/>
      <c r="KED4" s="9"/>
      <c r="KEE4" s="9"/>
      <c r="KEF4" s="9"/>
      <c r="KEG4" s="9"/>
      <c r="KEH4" s="9"/>
      <c r="KEI4" s="9"/>
      <c r="KEJ4" s="9"/>
      <c r="KEK4" s="9"/>
      <c r="KEL4" s="9"/>
      <c r="KEM4" s="9"/>
      <c r="KEN4" s="9"/>
      <c r="KEO4" s="9"/>
      <c r="KEP4" s="9"/>
      <c r="KEQ4" s="9"/>
      <c r="KER4" s="9"/>
      <c r="KES4" s="9"/>
      <c r="KET4" s="9"/>
      <c r="KEU4" s="9"/>
      <c r="KEV4" s="9"/>
      <c r="KEW4" s="9"/>
      <c r="KEX4" s="9"/>
      <c r="KEY4" s="9"/>
      <c r="KEZ4" s="9"/>
      <c r="KFA4" s="9"/>
      <c r="KFB4" s="9"/>
      <c r="KFC4" s="9"/>
      <c r="KFD4" s="9"/>
      <c r="KFE4" s="9"/>
      <c r="KFF4" s="9"/>
      <c r="KFG4" s="9"/>
      <c r="KFH4" s="9"/>
      <c r="KFI4" s="9"/>
      <c r="KFJ4" s="9"/>
      <c r="KFK4" s="9"/>
      <c r="KFL4" s="9"/>
      <c r="KFM4" s="9"/>
      <c r="KFN4" s="9"/>
      <c r="KFO4" s="9"/>
      <c r="KFP4" s="9"/>
      <c r="KFQ4" s="9"/>
      <c r="KFR4" s="9"/>
      <c r="KFS4" s="9"/>
      <c r="KFT4" s="9"/>
      <c r="KFU4" s="9"/>
      <c r="KFV4" s="9"/>
      <c r="KFW4" s="9"/>
      <c r="KFX4" s="9"/>
      <c r="KFY4" s="9"/>
      <c r="KFZ4" s="9"/>
      <c r="KGA4" s="9"/>
      <c r="KGB4" s="9"/>
      <c r="KGC4" s="9"/>
      <c r="KGD4" s="9"/>
      <c r="KGE4" s="9"/>
      <c r="KGF4" s="9"/>
      <c r="KGG4" s="9"/>
      <c r="KGH4" s="9"/>
      <c r="KGI4" s="9"/>
      <c r="KGJ4" s="9"/>
      <c r="KGK4" s="9"/>
      <c r="KGL4" s="9"/>
      <c r="KGM4" s="9"/>
      <c r="KGN4" s="9"/>
      <c r="KGO4" s="9"/>
      <c r="KGP4" s="9"/>
      <c r="KGQ4" s="9"/>
      <c r="KGR4" s="9"/>
      <c r="KGS4" s="9"/>
      <c r="KGT4" s="9"/>
      <c r="KGU4" s="9"/>
      <c r="KGV4" s="9"/>
      <c r="KGW4" s="9"/>
      <c r="KGX4" s="9"/>
      <c r="KGY4" s="9"/>
      <c r="KGZ4" s="9"/>
      <c r="KHA4" s="9"/>
      <c r="KHB4" s="9"/>
      <c r="KHC4" s="9"/>
      <c r="KHD4" s="9"/>
      <c r="KHE4" s="9"/>
      <c r="KHF4" s="9"/>
      <c r="KHG4" s="9"/>
      <c r="KHH4" s="9"/>
      <c r="KHI4" s="9"/>
      <c r="KHJ4" s="9"/>
      <c r="KHK4" s="9"/>
      <c r="KHL4" s="9"/>
      <c r="KHM4" s="9"/>
      <c r="KHN4" s="9"/>
      <c r="KHO4" s="9"/>
      <c r="KHP4" s="9"/>
      <c r="KHQ4" s="9"/>
      <c r="KHR4" s="9"/>
      <c r="KHS4" s="9"/>
      <c r="KHT4" s="9"/>
      <c r="KHU4" s="9"/>
      <c r="KHV4" s="9"/>
      <c r="KHW4" s="9"/>
      <c r="KHX4" s="9"/>
      <c r="KHY4" s="9"/>
      <c r="KHZ4" s="9"/>
      <c r="KIA4" s="9"/>
      <c r="KIB4" s="9"/>
      <c r="KIC4" s="9"/>
      <c r="KID4" s="9"/>
      <c r="KIE4" s="9"/>
      <c r="KIF4" s="9"/>
      <c r="KIG4" s="9"/>
      <c r="KIH4" s="9"/>
      <c r="KII4" s="9"/>
      <c r="KIJ4" s="9"/>
      <c r="KIK4" s="9"/>
      <c r="KIL4" s="9"/>
      <c r="KIM4" s="9"/>
      <c r="KIN4" s="9"/>
      <c r="KIO4" s="9"/>
      <c r="KIP4" s="9"/>
      <c r="KIQ4" s="9"/>
      <c r="KIR4" s="9"/>
      <c r="KIS4" s="9"/>
      <c r="KIT4" s="9"/>
      <c r="KIU4" s="9"/>
      <c r="KIV4" s="9"/>
      <c r="KIW4" s="9"/>
      <c r="KIX4" s="9"/>
      <c r="KIY4" s="9"/>
      <c r="KIZ4" s="9"/>
      <c r="KJA4" s="9"/>
      <c r="KJB4" s="9"/>
      <c r="KJC4" s="9"/>
      <c r="KJD4" s="9"/>
      <c r="KJE4" s="9"/>
      <c r="KJF4" s="9"/>
      <c r="KJG4" s="9"/>
      <c r="KJH4" s="9"/>
      <c r="KJI4" s="9"/>
      <c r="KJJ4" s="9"/>
      <c r="KJK4" s="9"/>
      <c r="KJL4" s="9"/>
      <c r="KJM4" s="9"/>
      <c r="KJN4" s="9"/>
      <c r="KJO4" s="9"/>
      <c r="KJP4" s="9"/>
      <c r="KJQ4" s="9"/>
      <c r="KJR4" s="9"/>
      <c r="KJS4" s="9"/>
      <c r="KJT4" s="9"/>
      <c r="KJU4" s="9"/>
      <c r="KJV4" s="9"/>
      <c r="KJW4" s="9"/>
      <c r="KJX4" s="9"/>
      <c r="KJY4" s="9"/>
      <c r="KJZ4" s="9"/>
      <c r="KKA4" s="9"/>
      <c r="KKB4" s="9"/>
      <c r="KKC4" s="9"/>
      <c r="KKD4" s="9"/>
      <c r="KKE4" s="9"/>
      <c r="KKF4" s="9"/>
      <c r="KKG4" s="9"/>
      <c r="KKH4" s="9"/>
      <c r="KKI4" s="9"/>
      <c r="KKJ4" s="9"/>
      <c r="KKK4" s="9"/>
      <c r="KKL4" s="9"/>
      <c r="KKM4" s="9"/>
      <c r="KKN4" s="9"/>
      <c r="KKO4" s="9"/>
      <c r="KKP4" s="9"/>
      <c r="KKQ4" s="9"/>
      <c r="KKR4" s="9"/>
      <c r="KKS4" s="9"/>
      <c r="KKT4" s="9"/>
      <c r="KKU4" s="9"/>
      <c r="KKV4" s="9"/>
      <c r="KKW4" s="9"/>
      <c r="KKX4" s="9"/>
      <c r="KKY4" s="9"/>
      <c r="KKZ4" s="9"/>
      <c r="KLA4" s="9"/>
      <c r="KLB4" s="9"/>
      <c r="KLC4" s="9"/>
      <c r="KLD4" s="9"/>
      <c r="KLE4" s="9"/>
      <c r="KLF4" s="9"/>
      <c r="KLG4" s="9"/>
      <c r="KLH4" s="9"/>
      <c r="KLI4" s="9"/>
      <c r="KLJ4" s="9"/>
      <c r="KLK4" s="9"/>
      <c r="KLL4" s="9"/>
      <c r="KLM4" s="9"/>
      <c r="KLN4" s="9"/>
      <c r="KLO4" s="9"/>
      <c r="KLP4" s="9"/>
      <c r="KLQ4" s="9"/>
      <c r="KLR4" s="9"/>
      <c r="KLS4" s="9"/>
      <c r="KLT4" s="9"/>
      <c r="KLU4" s="9"/>
      <c r="KLV4" s="9"/>
      <c r="KLW4" s="9"/>
      <c r="KLX4" s="9"/>
      <c r="KLY4" s="9"/>
      <c r="KLZ4" s="9"/>
      <c r="KMA4" s="9"/>
      <c r="KMB4" s="9"/>
      <c r="KMC4" s="9"/>
      <c r="KMD4" s="9"/>
      <c r="KME4" s="9"/>
      <c r="KMF4" s="9"/>
      <c r="KMG4" s="9"/>
      <c r="KMH4" s="9"/>
      <c r="KMI4" s="9"/>
      <c r="KMJ4" s="9"/>
      <c r="KMK4" s="9"/>
      <c r="KML4" s="9"/>
      <c r="KMM4" s="9"/>
      <c r="KMN4" s="9"/>
      <c r="KMO4" s="9"/>
      <c r="KMP4" s="9"/>
      <c r="KMQ4" s="9"/>
      <c r="KMR4" s="9"/>
      <c r="KMS4" s="9"/>
      <c r="KMT4" s="9"/>
      <c r="KMU4" s="9"/>
      <c r="KMV4" s="9"/>
      <c r="KMW4" s="9"/>
      <c r="KMX4" s="9"/>
      <c r="KMY4" s="9"/>
      <c r="KMZ4" s="9"/>
      <c r="KNA4" s="9"/>
      <c r="KNB4" s="9"/>
      <c r="KNC4" s="9"/>
      <c r="KND4" s="9"/>
      <c r="KNE4" s="9"/>
      <c r="KNF4" s="9"/>
      <c r="KNG4" s="9"/>
      <c r="KNH4" s="9"/>
      <c r="KNI4" s="9"/>
      <c r="KNJ4" s="9"/>
      <c r="KNK4" s="9"/>
      <c r="KNL4" s="9"/>
      <c r="KNM4" s="9"/>
      <c r="KNN4" s="9"/>
      <c r="KNO4" s="9"/>
      <c r="KNP4" s="9"/>
      <c r="KNQ4" s="9"/>
      <c r="KNR4" s="9"/>
      <c r="KNS4" s="9"/>
      <c r="KNT4" s="9"/>
      <c r="KNU4" s="9"/>
      <c r="KNV4" s="9"/>
      <c r="KNW4" s="9"/>
      <c r="KNX4" s="9"/>
      <c r="KNY4" s="9"/>
      <c r="KNZ4" s="9"/>
      <c r="KOA4" s="9"/>
      <c r="KOB4" s="9"/>
      <c r="KOC4" s="9"/>
      <c r="KOD4" s="9"/>
      <c r="KOE4" s="9"/>
      <c r="KOF4" s="9"/>
      <c r="KOG4" s="9"/>
      <c r="KOH4" s="9"/>
      <c r="KOI4" s="9"/>
      <c r="KOJ4" s="9"/>
      <c r="KOK4" s="9"/>
      <c r="KOL4" s="9"/>
      <c r="KOM4" s="9"/>
      <c r="KON4" s="9"/>
      <c r="KOO4" s="9"/>
      <c r="KOP4" s="9"/>
      <c r="KOQ4" s="9"/>
      <c r="KOR4" s="9"/>
      <c r="KOS4" s="9"/>
      <c r="KOT4" s="9"/>
      <c r="KOU4" s="9"/>
      <c r="KOV4" s="9"/>
      <c r="KOW4" s="9"/>
      <c r="KOX4" s="9"/>
      <c r="KOY4" s="9"/>
      <c r="KOZ4" s="9"/>
      <c r="KPA4" s="9"/>
      <c r="KPB4" s="9"/>
      <c r="KPC4" s="9"/>
      <c r="KPD4" s="9"/>
      <c r="KPE4" s="9"/>
      <c r="KPF4" s="9"/>
      <c r="KPG4" s="9"/>
      <c r="KPH4" s="9"/>
      <c r="KPI4" s="9"/>
      <c r="KPJ4" s="9"/>
      <c r="KPK4" s="9"/>
      <c r="KPL4" s="9"/>
      <c r="KPM4" s="9"/>
      <c r="KPN4" s="9"/>
      <c r="KPO4" s="9"/>
      <c r="KPP4" s="9"/>
      <c r="KPQ4" s="9"/>
      <c r="KPR4" s="9"/>
      <c r="KPS4" s="9"/>
      <c r="KPT4" s="9"/>
      <c r="KPU4" s="9"/>
      <c r="KPV4" s="9"/>
      <c r="KPW4" s="9"/>
      <c r="KPX4" s="9"/>
      <c r="KPY4" s="9"/>
      <c r="KPZ4" s="9"/>
      <c r="KQA4" s="9"/>
      <c r="KQB4" s="9"/>
      <c r="KQC4" s="9"/>
      <c r="KQD4" s="9"/>
      <c r="KQE4" s="9"/>
      <c r="KQF4" s="9"/>
      <c r="KQG4" s="9"/>
      <c r="KQH4" s="9"/>
      <c r="KQI4" s="9"/>
      <c r="KQJ4" s="9"/>
      <c r="KQK4" s="9"/>
      <c r="KQL4" s="9"/>
      <c r="KQM4" s="9"/>
      <c r="KQN4" s="9"/>
      <c r="KQO4" s="9"/>
      <c r="KQP4" s="9"/>
      <c r="KQQ4" s="9"/>
      <c r="KQR4" s="9"/>
      <c r="KQS4" s="9"/>
      <c r="KQT4" s="9"/>
      <c r="KQU4" s="9"/>
      <c r="KQV4" s="9"/>
      <c r="KQW4" s="9"/>
      <c r="KQX4" s="9"/>
      <c r="KQY4" s="9"/>
      <c r="KQZ4" s="9"/>
      <c r="KRA4" s="9"/>
      <c r="KRB4" s="9"/>
      <c r="KRC4" s="9"/>
      <c r="KRD4" s="9"/>
      <c r="KRE4" s="9"/>
      <c r="KRF4" s="9"/>
      <c r="KRG4" s="9"/>
      <c r="KRH4" s="9"/>
      <c r="KRI4" s="9"/>
      <c r="KRJ4" s="9"/>
      <c r="KRK4" s="9"/>
      <c r="KRL4" s="9"/>
      <c r="KRM4" s="9"/>
      <c r="KRN4" s="9"/>
      <c r="KRO4" s="9"/>
      <c r="KRP4" s="9"/>
      <c r="KRQ4" s="9"/>
      <c r="KRR4" s="9"/>
      <c r="KRS4" s="9"/>
      <c r="KRT4" s="9"/>
      <c r="KRU4" s="9"/>
      <c r="KRV4" s="9"/>
      <c r="KRW4" s="9"/>
      <c r="KRX4" s="9"/>
      <c r="KRY4" s="9"/>
      <c r="KRZ4" s="9"/>
      <c r="KSA4" s="9"/>
      <c r="KSB4" s="9"/>
      <c r="KSC4" s="9"/>
      <c r="KSD4" s="9"/>
      <c r="KSE4" s="9"/>
      <c r="KSF4" s="9"/>
      <c r="KSG4" s="9"/>
      <c r="KSH4" s="9"/>
      <c r="KSI4" s="9"/>
      <c r="KSJ4" s="9"/>
      <c r="KSK4" s="9"/>
      <c r="KSL4" s="9"/>
      <c r="KSM4" s="9"/>
      <c r="KSN4" s="9"/>
      <c r="KSO4" s="9"/>
      <c r="KSP4" s="9"/>
      <c r="KSQ4" s="9"/>
      <c r="KSR4" s="9"/>
      <c r="KSS4" s="9"/>
      <c r="KST4" s="9"/>
      <c r="KSU4" s="9"/>
      <c r="KSV4" s="9"/>
      <c r="KSW4" s="9"/>
      <c r="KSX4" s="9"/>
      <c r="KSY4" s="9"/>
      <c r="KSZ4" s="9"/>
      <c r="KTA4" s="9"/>
      <c r="KTB4" s="9"/>
      <c r="KTC4" s="9"/>
      <c r="KTD4" s="9"/>
      <c r="KTE4" s="9"/>
      <c r="KTF4" s="9"/>
      <c r="KTG4" s="9"/>
      <c r="KTH4" s="9"/>
      <c r="KTI4" s="9"/>
      <c r="KTJ4" s="9"/>
      <c r="KTK4" s="9"/>
      <c r="KTL4" s="9"/>
      <c r="KTM4" s="9"/>
      <c r="KTN4" s="9"/>
      <c r="KTO4" s="9"/>
      <c r="KTP4" s="9"/>
      <c r="KTQ4" s="9"/>
      <c r="KTR4" s="9"/>
      <c r="KTS4" s="9"/>
      <c r="KTT4" s="9"/>
      <c r="KTU4" s="9"/>
      <c r="KTV4" s="9"/>
      <c r="KTW4" s="9"/>
      <c r="KTX4" s="9"/>
      <c r="KTY4" s="9"/>
      <c r="KTZ4" s="9"/>
      <c r="KUA4" s="9"/>
      <c r="KUB4" s="9"/>
      <c r="KUC4" s="9"/>
      <c r="KUD4" s="9"/>
      <c r="KUE4" s="9"/>
      <c r="KUF4" s="9"/>
      <c r="KUG4" s="9"/>
      <c r="KUH4" s="9"/>
      <c r="KUI4" s="9"/>
      <c r="KUJ4" s="9"/>
      <c r="KUK4" s="9"/>
      <c r="KUL4" s="9"/>
      <c r="KUM4" s="9"/>
      <c r="KUN4" s="9"/>
      <c r="KUO4" s="9"/>
      <c r="KUP4" s="9"/>
      <c r="KUQ4" s="9"/>
      <c r="KUR4" s="9"/>
      <c r="KUS4" s="9"/>
      <c r="KUT4" s="9"/>
      <c r="KUU4" s="9"/>
      <c r="KUV4" s="9"/>
      <c r="KUW4" s="9"/>
      <c r="KUX4" s="9"/>
      <c r="KUY4" s="9"/>
      <c r="KUZ4" s="9"/>
      <c r="KVA4" s="9"/>
      <c r="KVB4" s="9"/>
      <c r="KVC4" s="9"/>
      <c r="KVD4" s="9"/>
      <c r="KVE4" s="9"/>
      <c r="KVF4" s="9"/>
      <c r="KVG4" s="9"/>
      <c r="KVH4" s="9"/>
      <c r="KVI4" s="9"/>
      <c r="KVJ4" s="9"/>
      <c r="KVK4" s="9"/>
      <c r="KVL4" s="9"/>
      <c r="KVM4" s="9"/>
      <c r="KVN4" s="9"/>
      <c r="KVO4" s="9"/>
      <c r="KVP4" s="9"/>
      <c r="KVQ4" s="9"/>
      <c r="KVR4" s="9"/>
      <c r="KVS4" s="9"/>
      <c r="KVT4" s="9"/>
      <c r="KVU4" s="9"/>
      <c r="KVV4" s="9"/>
      <c r="KVW4" s="9"/>
      <c r="KVX4" s="9"/>
      <c r="KVY4" s="9"/>
      <c r="KVZ4" s="9"/>
      <c r="KWA4" s="9"/>
      <c r="KWB4" s="9"/>
      <c r="KWC4" s="9"/>
      <c r="KWD4" s="9"/>
      <c r="KWE4" s="9"/>
      <c r="KWF4" s="9"/>
      <c r="KWG4" s="9"/>
      <c r="KWH4" s="9"/>
      <c r="KWI4" s="9"/>
      <c r="KWJ4" s="9"/>
      <c r="KWK4" s="9"/>
      <c r="KWL4" s="9"/>
      <c r="KWM4" s="9"/>
      <c r="KWN4" s="9"/>
      <c r="KWO4" s="9"/>
      <c r="KWP4" s="9"/>
      <c r="KWQ4" s="9"/>
      <c r="KWR4" s="9"/>
      <c r="KWS4" s="9"/>
      <c r="KWT4" s="9"/>
      <c r="KWU4" s="9"/>
      <c r="KWV4" s="9"/>
      <c r="KWW4" s="9"/>
      <c r="KWX4" s="9"/>
      <c r="KWY4" s="9"/>
      <c r="KWZ4" s="9"/>
      <c r="KXA4" s="9"/>
      <c r="KXB4" s="9"/>
      <c r="KXC4" s="9"/>
      <c r="KXD4" s="9"/>
      <c r="KXE4" s="9"/>
      <c r="KXF4" s="9"/>
      <c r="KXG4" s="9"/>
      <c r="KXH4" s="9"/>
      <c r="KXI4" s="9"/>
      <c r="KXJ4" s="9"/>
      <c r="KXK4" s="9"/>
      <c r="KXL4" s="9"/>
      <c r="KXM4" s="9"/>
      <c r="KXN4" s="9"/>
      <c r="KXO4" s="9"/>
      <c r="KXP4" s="9"/>
      <c r="KXQ4" s="9"/>
      <c r="KXR4" s="9"/>
      <c r="KXS4" s="9"/>
      <c r="KXT4" s="9"/>
      <c r="KXU4" s="9"/>
      <c r="KXV4" s="9"/>
      <c r="KXW4" s="9"/>
      <c r="KXX4" s="9"/>
      <c r="KXY4" s="9"/>
      <c r="KXZ4" s="9"/>
      <c r="KYA4" s="9"/>
      <c r="KYB4" s="9"/>
      <c r="KYC4" s="9"/>
      <c r="KYD4" s="9"/>
      <c r="KYE4" s="9"/>
      <c r="KYF4" s="9"/>
      <c r="KYG4" s="9"/>
      <c r="KYH4" s="9"/>
      <c r="KYI4" s="9"/>
      <c r="KYJ4" s="9"/>
      <c r="KYK4" s="9"/>
      <c r="KYL4" s="9"/>
      <c r="KYM4" s="9"/>
      <c r="KYN4" s="9"/>
      <c r="KYO4" s="9"/>
      <c r="KYP4" s="9"/>
      <c r="KYQ4" s="9"/>
      <c r="KYR4" s="9"/>
      <c r="KYS4" s="9"/>
      <c r="KYT4" s="9"/>
      <c r="KYU4" s="9"/>
      <c r="KYV4" s="9"/>
      <c r="KYW4" s="9"/>
      <c r="KYX4" s="9"/>
      <c r="KYY4" s="9"/>
      <c r="KYZ4" s="9"/>
      <c r="KZA4" s="9"/>
      <c r="KZB4" s="9"/>
      <c r="KZC4" s="9"/>
      <c r="KZD4" s="9"/>
      <c r="KZE4" s="9"/>
      <c r="KZF4" s="9"/>
      <c r="KZG4" s="9"/>
      <c r="KZH4" s="9"/>
      <c r="KZI4" s="9"/>
      <c r="KZJ4" s="9"/>
      <c r="KZK4" s="9"/>
      <c r="KZL4" s="9"/>
      <c r="KZM4" s="9"/>
      <c r="KZN4" s="9"/>
      <c r="KZO4" s="9"/>
      <c r="KZP4" s="9"/>
      <c r="KZQ4" s="9"/>
      <c r="KZR4" s="9"/>
      <c r="KZS4" s="9"/>
      <c r="KZT4" s="9"/>
      <c r="KZU4" s="9"/>
      <c r="KZV4" s="9"/>
      <c r="KZW4" s="9"/>
      <c r="KZX4" s="9"/>
      <c r="KZY4" s="9"/>
      <c r="KZZ4" s="9"/>
      <c r="LAA4" s="9"/>
      <c r="LAB4" s="9"/>
      <c r="LAC4" s="9"/>
      <c r="LAD4" s="9"/>
      <c r="LAE4" s="9"/>
      <c r="LAF4" s="9"/>
      <c r="LAG4" s="9"/>
      <c r="LAH4" s="9"/>
      <c r="LAI4" s="9"/>
      <c r="LAJ4" s="9"/>
      <c r="LAK4" s="9"/>
      <c r="LAL4" s="9"/>
      <c r="LAM4" s="9"/>
      <c r="LAN4" s="9"/>
      <c r="LAO4" s="9"/>
      <c r="LAP4" s="9"/>
      <c r="LAQ4" s="9"/>
      <c r="LAR4" s="9"/>
      <c r="LAS4" s="9"/>
      <c r="LAT4" s="9"/>
      <c r="LAU4" s="9"/>
      <c r="LAV4" s="9"/>
      <c r="LAW4" s="9"/>
      <c r="LAX4" s="9"/>
      <c r="LAY4" s="9"/>
      <c r="LAZ4" s="9"/>
      <c r="LBA4" s="9"/>
      <c r="LBB4" s="9"/>
      <c r="LBC4" s="9"/>
      <c r="LBD4" s="9"/>
      <c r="LBE4" s="9"/>
      <c r="LBF4" s="9"/>
      <c r="LBG4" s="9"/>
      <c r="LBH4" s="9"/>
      <c r="LBI4" s="9"/>
      <c r="LBJ4" s="9"/>
      <c r="LBK4" s="9"/>
      <c r="LBL4" s="9"/>
      <c r="LBM4" s="9"/>
      <c r="LBN4" s="9"/>
      <c r="LBO4" s="9"/>
      <c r="LBP4" s="9"/>
      <c r="LBQ4" s="9"/>
      <c r="LBR4" s="9"/>
      <c r="LBS4" s="9"/>
      <c r="LBT4" s="9"/>
      <c r="LBU4" s="9"/>
      <c r="LBV4" s="9"/>
      <c r="LBW4" s="9"/>
      <c r="LBX4" s="9"/>
      <c r="LBY4" s="9"/>
      <c r="LBZ4" s="9"/>
      <c r="LCA4" s="9"/>
      <c r="LCB4" s="9"/>
      <c r="LCC4" s="9"/>
      <c r="LCD4" s="9"/>
      <c r="LCE4" s="9"/>
      <c r="LCF4" s="9"/>
      <c r="LCG4" s="9"/>
      <c r="LCH4" s="9"/>
      <c r="LCI4" s="9"/>
      <c r="LCJ4" s="9"/>
      <c r="LCK4" s="9"/>
      <c r="LCL4" s="9"/>
      <c r="LCM4" s="9"/>
      <c r="LCN4" s="9"/>
      <c r="LCO4" s="9"/>
      <c r="LCP4" s="9"/>
      <c r="LCQ4" s="9"/>
      <c r="LCR4" s="9"/>
      <c r="LCS4" s="9"/>
      <c r="LCT4" s="9"/>
      <c r="LCU4" s="9"/>
      <c r="LCV4" s="9"/>
      <c r="LCW4" s="9"/>
      <c r="LCX4" s="9"/>
      <c r="LCY4" s="9"/>
      <c r="LCZ4" s="9"/>
      <c r="LDA4" s="9"/>
      <c r="LDB4" s="9"/>
      <c r="LDC4" s="9"/>
      <c r="LDD4" s="9"/>
      <c r="LDE4" s="9"/>
      <c r="LDF4" s="9"/>
      <c r="LDG4" s="9"/>
      <c r="LDH4" s="9"/>
      <c r="LDI4" s="9"/>
      <c r="LDJ4" s="9"/>
      <c r="LDK4" s="9"/>
      <c r="LDL4" s="9"/>
      <c r="LDM4" s="9"/>
      <c r="LDN4" s="9"/>
      <c r="LDO4" s="9"/>
      <c r="LDP4" s="9"/>
      <c r="LDQ4" s="9"/>
      <c r="LDR4" s="9"/>
      <c r="LDS4" s="9"/>
      <c r="LDT4" s="9"/>
      <c r="LDU4" s="9"/>
      <c r="LDV4" s="9"/>
      <c r="LDW4" s="9"/>
      <c r="LDX4" s="9"/>
      <c r="LDY4" s="9"/>
      <c r="LDZ4" s="9"/>
      <c r="LEA4" s="9"/>
      <c r="LEB4" s="9"/>
      <c r="LEC4" s="9"/>
      <c r="LED4" s="9"/>
      <c r="LEE4" s="9"/>
      <c r="LEF4" s="9"/>
      <c r="LEG4" s="9"/>
      <c r="LEH4" s="9"/>
      <c r="LEI4" s="9"/>
      <c r="LEJ4" s="9"/>
      <c r="LEK4" s="9"/>
      <c r="LEL4" s="9"/>
      <c r="LEM4" s="9"/>
      <c r="LEN4" s="9"/>
      <c r="LEO4" s="9"/>
      <c r="LEP4" s="9"/>
      <c r="LEQ4" s="9"/>
      <c r="LER4" s="9"/>
      <c r="LES4" s="9"/>
      <c r="LET4" s="9"/>
      <c r="LEU4" s="9"/>
      <c r="LEV4" s="9"/>
      <c r="LEW4" s="9"/>
      <c r="LEX4" s="9"/>
      <c r="LEY4" s="9"/>
      <c r="LEZ4" s="9"/>
      <c r="LFA4" s="9"/>
      <c r="LFB4" s="9"/>
      <c r="LFC4" s="9"/>
      <c r="LFD4" s="9"/>
      <c r="LFE4" s="9"/>
      <c r="LFF4" s="9"/>
      <c r="LFG4" s="9"/>
      <c r="LFH4" s="9"/>
      <c r="LFI4" s="9"/>
      <c r="LFJ4" s="9"/>
      <c r="LFK4" s="9"/>
      <c r="LFL4" s="9"/>
      <c r="LFM4" s="9"/>
      <c r="LFN4" s="9"/>
      <c r="LFO4" s="9"/>
      <c r="LFP4" s="9"/>
      <c r="LFQ4" s="9"/>
      <c r="LFR4" s="9"/>
      <c r="LFS4" s="9"/>
      <c r="LFT4" s="9"/>
      <c r="LFU4" s="9"/>
      <c r="LFV4" s="9"/>
      <c r="LFW4" s="9"/>
      <c r="LFX4" s="9"/>
      <c r="LFY4" s="9"/>
      <c r="LFZ4" s="9"/>
      <c r="LGA4" s="9"/>
      <c r="LGB4" s="9"/>
      <c r="LGC4" s="9"/>
      <c r="LGD4" s="9"/>
      <c r="LGE4" s="9"/>
      <c r="LGF4" s="9"/>
      <c r="LGG4" s="9"/>
      <c r="LGH4" s="9"/>
      <c r="LGI4" s="9"/>
      <c r="LGJ4" s="9"/>
      <c r="LGK4" s="9"/>
      <c r="LGL4" s="9"/>
      <c r="LGM4" s="9"/>
      <c r="LGN4" s="9"/>
      <c r="LGO4" s="9"/>
      <c r="LGP4" s="9"/>
      <c r="LGQ4" s="9"/>
      <c r="LGR4" s="9"/>
      <c r="LGS4" s="9"/>
      <c r="LGT4" s="9"/>
      <c r="LGU4" s="9"/>
      <c r="LGV4" s="9"/>
      <c r="LGW4" s="9"/>
      <c r="LGX4" s="9"/>
      <c r="LGY4" s="9"/>
      <c r="LGZ4" s="9"/>
      <c r="LHA4" s="9"/>
      <c r="LHB4" s="9"/>
      <c r="LHC4" s="9"/>
      <c r="LHD4" s="9"/>
      <c r="LHE4" s="9"/>
      <c r="LHF4" s="9"/>
      <c r="LHG4" s="9"/>
      <c r="LHH4" s="9"/>
      <c r="LHI4" s="9"/>
      <c r="LHJ4" s="9"/>
      <c r="LHK4" s="9"/>
      <c r="LHL4" s="9"/>
      <c r="LHM4" s="9"/>
      <c r="LHN4" s="9"/>
      <c r="LHO4" s="9"/>
      <c r="LHP4" s="9"/>
      <c r="LHQ4" s="9"/>
      <c r="LHR4" s="9"/>
      <c r="LHS4" s="9"/>
      <c r="LHT4" s="9"/>
      <c r="LHU4" s="9"/>
      <c r="LHV4" s="9"/>
      <c r="LHW4" s="9"/>
      <c r="LHX4" s="9"/>
      <c r="LHY4" s="9"/>
      <c r="LHZ4" s="9"/>
      <c r="LIA4" s="9"/>
      <c r="LIB4" s="9"/>
      <c r="LIC4" s="9"/>
      <c r="LID4" s="9"/>
      <c r="LIE4" s="9"/>
      <c r="LIF4" s="9"/>
      <c r="LIG4" s="9"/>
      <c r="LIH4" s="9"/>
      <c r="LII4" s="9"/>
      <c r="LIJ4" s="9"/>
      <c r="LIK4" s="9"/>
      <c r="LIL4" s="9"/>
      <c r="LIM4" s="9"/>
      <c r="LIN4" s="9"/>
      <c r="LIO4" s="9"/>
      <c r="LIP4" s="9"/>
      <c r="LIQ4" s="9"/>
      <c r="LIR4" s="9"/>
      <c r="LIS4" s="9"/>
      <c r="LIT4" s="9"/>
      <c r="LIU4" s="9"/>
      <c r="LIV4" s="9"/>
      <c r="LIW4" s="9"/>
      <c r="LIX4" s="9"/>
      <c r="LIY4" s="9"/>
      <c r="LIZ4" s="9"/>
      <c r="LJA4" s="9"/>
      <c r="LJB4" s="9"/>
      <c r="LJC4" s="9"/>
      <c r="LJD4" s="9"/>
      <c r="LJE4" s="9"/>
      <c r="LJF4" s="9"/>
      <c r="LJG4" s="9"/>
      <c r="LJH4" s="9"/>
      <c r="LJI4" s="9"/>
      <c r="LJJ4" s="9"/>
      <c r="LJK4" s="9"/>
      <c r="LJL4" s="9"/>
      <c r="LJM4" s="9"/>
      <c r="LJN4" s="9"/>
      <c r="LJO4" s="9"/>
      <c r="LJP4" s="9"/>
      <c r="LJQ4" s="9"/>
      <c r="LJR4" s="9"/>
      <c r="LJS4" s="9"/>
      <c r="LJT4" s="9"/>
      <c r="LJU4" s="9"/>
      <c r="LJV4" s="9"/>
      <c r="LJW4" s="9"/>
      <c r="LJX4" s="9"/>
      <c r="LJY4" s="9"/>
      <c r="LJZ4" s="9"/>
      <c r="LKA4" s="9"/>
      <c r="LKB4" s="9"/>
      <c r="LKC4" s="9"/>
      <c r="LKD4" s="9"/>
      <c r="LKE4" s="9"/>
      <c r="LKF4" s="9"/>
      <c r="LKG4" s="9"/>
      <c r="LKH4" s="9"/>
      <c r="LKI4" s="9"/>
      <c r="LKJ4" s="9"/>
      <c r="LKK4" s="9"/>
      <c r="LKL4" s="9"/>
      <c r="LKM4" s="9"/>
      <c r="LKN4" s="9"/>
      <c r="LKO4" s="9"/>
      <c r="LKP4" s="9"/>
      <c r="LKQ4" s="9"/>
      <c r="LKR4" s="9"/>
      <c r="LKS4" s="9"/>
      <c r="LKT4" s="9"/>
      <c r="LKU4" s="9"/>
      <c r="LKV4" s="9"/>
      <c r="LKW4" s="9"/>
      <c r="LKX4" s="9"/>
      <c r="LKY4" s="9"/>
      <c r="LKZ4" s="9"/>
      <c r="LLA4" s="9"/>
      <c r="LLB4" s="9"/>
      <c r="LLC4" s="9"/>
      <c r="LLD4" s="9"/>
      <c r="LLE4" s="9"/>
      <c r="LLF4" s="9"/>
      <c r="LLG4" s="9"/>
      <c r="LLH4" s="9"/>
      <c r="LLI4" s="9"/>
      <c r="LLJ4" s="9"/>
      <c r="LLK4" s="9"/>
      <c r="LLL4" s="9"/>
      <c r="LLM4" s="9"/>
      <c r="LLN4" s="9"/>
      <c r="LLO4" s="9"/>
      <c r="LLP4" s="9"/>
      <c r="LLQ4" s="9"/>
      <c r="LLR4" s="9"/>
      <c r="LLS4" s="9"/>
      <c r="LLT4" s="9"/>
      <c r="LLU4" s="9"/>
      <c r="LLV4" s="9"/>
      <c r="LLW4" s="9"/>
      <c r="LLX4" s="9"/>
      <c r="LLY4" s="9"/>
      <c r="LLZ4" s="9"/>
      <c r="LMA4" s="9"/>
      <c r="LMB4" s="9"/>
      <c r="LMC4" s="9"/>
      <c r="LMD4" s="9"/>
      <c r="LME4" s="9"/>
      <c r="LMF4" s="9"/>
      <c r="LMG4" s="9"/>
      <c r="LMH4" s="9"/>
      <c r="LMI4" s="9"/>
      <c r="LMJ4" s="9"/>
      <c r="LMK4" s="9"/>
      <c r="LML4" s="9"/>
      <c r="LMM4" s="9"/>
      <c r="LMN4" s="9"/>
      <c r="LMO4" s="9"/>
      <c r="LMP4" s="9"/>
      <c r="LMQ4" s="9"/>
      <c r="LMR4" s="9"/>
      <c r="LMS4" s="9"/>
      <c r="LMT4" s="9"/>
      <c r="LMU4" s="9"/>
      <c r="LMV4" s="9"/>
      <c r="LMW4" s="9"/>
      <c r="LMX4" s="9"/>
      <c r="LMY4" s="9"/>
      <c r="LMZ4" s="9"/>
      <c r="LNA4" s="9"/>
      <c r="LNB4" s="9"/>
      <c r="LNC4" s="9"/>
      <c r="LND4" s="9"/>
      <c r="LNE4" s="9"/>
      <c r="LNF4" s="9"/>
      <c r="LNG4" s="9"/>
      <c r="LNH4" s="9"/>
      <c r="LNI4" s="9"/>
      <c r="LNJ4" s="9"/>
      <c r="LNK4" s="9"/>
      <c r="LNL4" s="9"/>
      <c r="LNM4" s="9"/>
      <c r="LNN4" s="9"/>
      <c r="LNO4" s="9"/>
      <c r="LNP4" s="9"/>
      <c r="LNQ4" s="9"/>
      <c r="LNR4" s="9"/>
      <c r="LNS4" s="9"/>
      <c r="LNT4" s="9"/>
      <c r="LNU4" s="9"/>
      <c r="LNV4" s="9"/>
      <c r="LNW4" s="9"/>
      <c r="LNX4" s="9"/>
      <c r="LNY4" s="9"/>
      <c r="LNZ4" s="9"/>
      <c r="LOA4" s="9"/>
      <c r="LOB4" s="9"/>
      <c r="LOC4" s="9"/>
      <c r="LOD4" s="9"/>
      <c r="LOE4" s="9"/>
      <c r="LOF4" s="9"/>
      <c r="LOG4" s="9"/>
      <c r="LOH4" s="9"/>
      <c r="LOI4" s="9"/>
      <c r="LOJ4" s="9"/>
      <c r="LOK4" s="9"/>
      <c r="LOL4" s="9"/>
      <c r="LOM4" s="9"/>
      <c r="LON4" s="9"/>
      <c r="LOO4" s="9"/>
      <c r="LOP4" s="9"/>
      <c r="LOQ4" s="9"/>
      <c r="LOR4" s="9"/>
      <c r="LOS4" s="9"/>
      <c r="LOT4" s="9"/>
      <c r="LOU4" s="9"/>
      <c r="LOV4" s="9"/>
      <c r="LOW4" s="9"/>
      <c r="LOX4" s="9"/>
      <c r="LOY4" s="9"/>
      <c r="LOZ4" s="9"/>
      <c r="LPA4" s="9"/>
      <c r="LPB4" s="9"/>
      <c r="LPC4" s="9"/>
      <c r="LPD4" s="9"/>
      <c r="LPE4" s="9"/>
      <c r="LPF4" s="9"/>
      <c r="LPG4" s="9"/>
      <c r="LPH4" s="9"/>
      <c r="LPI4" s="9"/>
      <c r="LPJ4" s="9"/>
      <c r="LPK4" s="9"/>
      <c r="LPL4" s="9"/>
      <c r="LPM4" s="9"/>
      <c r="LPN4" s="9"/>
      <c r="LPO4" s="9"/>
      <c r="LPP4" s="9"/>
      <c r="LPQ4" s="9"/>
      <c r="LPR4" s="9"/>
      <c r="LPS4" s="9"/>
      <c r="LPT4" s="9"/>
      <c r="LPU4" s="9"/>
      <c r="LPV4" s="9"/>
      <c r="LPW4" s="9"/>
      <c r="LPX4" s="9"/>
      <c r="LPY4" s="9"/>
      <c r="LPZ4" s="9"/>
      <c r="LQA4" s="9"/>
      <c r="LQB4" s="9"/>
      <c r="LQC4" s="9"/>
      <c r="LQD4" s="9"/>
      <c r="LQE4" s="9"/>
      <c r="LQF4" s="9"/>
      <c r="LQG4" s="9"/>
      <c r="LQH4" s="9"/>
      <c r="LQI4" s="9"/>
      <c r="LQJ4" s="9"/>
      <c r="LQK4" s="9"/>
      <c r="LQL4" s="9"/>
      <c r="LQM4" s="9"/>
      <c r="LQN4" s="9"/>
      <c r="LQO4" s="9"/>
      <c r="LQP4" s="9"/>
      <c r="LQQ4" s="9"/>
      <c r="LQR4" s="9"/>
      <c r="LQS4" s="9"/>
      <c r="LQT4" s="9"/>
      <c r="LQU4" s="9"/>
      <c r="LQV4" s="9"/>
      <c r="LQW4" s="9"/>
      <c r="LQX4" s="9"/>
      <c r="LQY4" s="9"/>
      <c r="LQZ4" s="9"/>
      <c r="LRA4" s="9"/>
      <c r="LRB4" s="9"/>
      <c r="LRC4" s="9"/>
      <c r="LRD4" s="9"/>
      <c r="LRE4" s="9"/>
      <c r="LRF4" s="9"/>
      <c r="LRG4" s="9"/>
      <c r="LRH4" s="9"/>
      <c r="LRI4" s="9"/>
      <c r="LRJ4" s="9"/>
      <c r="LRK4" s="9"/>
      <c r="LRL4" s="9"/>
      <c r="LRM4" s="9"/>
      <c r="LRN4" s="9"/>
      <c r="LRO4" s="9"/>
      <c r="LRP4" s="9"/>
      <c r="LRQ4" s="9"/>
      <c r="LRR4" s="9"/>
      <c r="LRS4" s="9"/>
      <c r="LRT4" s="9"/>
      <c r="LRU4" s="9"/>
      <c r="LRV4" s="9"/>
      <c r="LRW4" s="9"/>
      <c r="LRX4" s="9"/>
      <c r="LRY4" s="9"/>
      <c r="LRZ4" s="9"/>
      <c r="LSA4" s="9"/>
      <c r="LSB4" s="9"/>
      <c r="LSC4" s="9"/>
      <c r="LSD4" s="9"/>
      <c r="LSE4" s="9"/>
      <c r="LSF4" s="9"/>
      <c r="LSG4" s="9"/>
      <c r="LSH4" s="9"/>
      <c r="LSI4" s="9"/>
      <c r="LSJ4" s="9"/>
      <c r="LSK4" s="9"/>
      <c r="LSL4" s="9"/>
      <c r="LSM4" s="9"/>
      <c r="LSN4" s="9"/>
      <c r="LSO4" s="9"/>
      <c r="LSP4" s="9"/>
      <c r="LSQ4" s="9"/>
      <c r="LSR4" s="9"/>
      <c r="LSS4" s="9"/>
      <c r="LST4" s="9"/>
      <c r="LSU4" s="9"/>
      <c r="LSV4" s="9"/>
      <c r="LSW4" s="9"/>
      <c r="LSX4" s="9"/>
      <c r="LSY4" s="9"/>
      <c r="LSZ4" s="9"/>
      <c r="LTA4" s="9"/>
      <c r="LTB4" s="9"/>
      <c r="LTC4" s="9"/>
      <c r="LTD4" s="9"/>
      <c r="LTE4" s="9"/>
      <c r="LTF4" s="9"/>
      <c r="LTG4" s="9"/>
      <c r="LTH4" s="9"/>
      <c r="LTI4" s="9"/>
      <c r="LTJ4" s="9"/>
      <c r="LTK4" s="9"/>
      <c r="LTL4" s="9"/>
      <c r="LTM4" s="9"/>
      <c r="LTN4" s="9"/>
      <c r="LTO4" s="9"/>
      <c r="LTP4" s="9"/>
      <c r="LTQ4" s="9"/>
      <c r="LTR4" s="9"/>
      <c r="LTS4" s="9"/>
      <c r="LTT4" s="9"/>
      <c r="LTU4" s="9"/>
      <c r="LTV4" s="9"/>
      <c r="LTW4" s="9"/>
      <c r="LTX4" s="9"/>
      <c r="LTY4" s="9"/>
      <c r="LTZ4" s="9"/>
      <c r="LUA4" s="9"/>
      <c r="LUB4" s="9"/>
      <c r="LUC4" s="9"/>
      <c r="LUD4" s="9"/>
      <c r="LUE4" s="9"/>
      <c r="LUF4" s="9"/>
      <c r="LUG4" s="9"/>
      <c r="LUH4" s="9"/>
      <c r="LUI4" s="9"/>
      <c r="LUJ4" s="9"/>
      <c r="LUK4" s="9"/>
      <c r="LUL4" s="9"/>
      <c r="LUM4" s="9"/>
      <c r="LUN4" s="9"/>
      <c r="LUO4" s="9"/>
      <c r="LUP4" s="9"/>
      <c r="LUQ4" s="9"/>
      <c r="LUR4" s="9"/>
      <c r="LUS4" s="9"/>
      <c r="LUT4" s="9"/>
      <c r="LUU4" s="9"/>
      <c r="LUV4" s="9"/>
      <c r="LUW4" s="9"/>
      <c r="LUX4" s="9"/>
      <c r="LUY4" s="9"/>
      <c r="LUZ4" s="9"/>
      <c r="LVA4" s="9"/>
      <c r="LVB4" s="9"/>
      <c r="LVC4" s="9"/>
      <c r="LVD4" s="9"/>
      <c r="LVE4" s="9"/>
      <c r="LVF4" s="9"/>
      <c r="LVG4" s="9"/>
      <c r="LVH4" s="9"/>
      <c r="LVI4" s="9"/>
      <c r="LVJ4" s="9"/>
      <c r="LVK4" s="9"/>
      <c r="LVL4" s="9"/>
      <c r="LVM4" s="9"/>
      <c r="LVN4" s="9"/>
      <c r="LVO4" s="9"/>
      <c r="LVP4" s="9"/>
      <c r="LVQ4" s="9"/>
      <c r="LVR4" s="9"/>
      <c r="LVS4" s="9"/>
      <c r="LVT4" s="9"/>
      <c r="LVU4" s="9"/>
      <c r="LVV4" s="9"/>
      <c r="LVW4" s="9"/>
      <c r="LVX4" s="9"/>
      <c r="LVY4" s="9"/>
      <c r="LVZ4" s="9"/>
      <c r="LWA4" s="9"/>
      <c r="LWB4" s="9"/>
      <c r="LWC4" s="9"/>
      <c r="LWD4" s="9"/>
      <c r="LWE4" s="9"/>
      <c r="LWF4" s="9"/>
      <c r="LWG4" s="9"/>
      <c r="LWH4" s="9"/>
      <c r="LWI4" s="9"/>
      <c r="LWJ4" s="9"/>
      <c r="LWK4" s="9"/>
      <c r="LWL4" s="9"/>
      <c r="LWM4" s="9"/>
      <c r="LWN4" s="9"/>
      <c r="LWO4" s="9"/>
      <c r="LWP4" s="9"/>
      <c r="LWQ4" s="9"/>
      <c r="LWR4" s="9"/>
      <c r="LWS4" s="9"/>
      <c r="LWT4" s="9"/>
      <c r="LWU4" s="9"/>
      <c r="LWV4" s="9"/>
      <c r="LWW4" s="9"/>
      <c r="LWX4" s="9"/>
      <c r="LWY4" s="9"/>
      <c r="LWZ4" s="9"/>
      <c r="LXA4" s="9"/>
      <c r="LXB4" s="9"/>
      <c r="LXC4" s="9"/>
      <c r="LXD4" s="9"/>
      <c r="LXE4" s="9"/>
      <c r="LXF4" s="9"/>
      <c r="LXG4" s="9"/>
      <c r="LXH4" s="9"/>
      <c r="LXI4" s="9"/>
      <c r="LXJ4" s="9"/>
      <c r="LXK4" s="9"/>
      <c r="LXL4" s="9"/>
      <c r="LXM4" s="9"/>
      <c r="LXN4" s="9"/>
      <c r="LXO4" s="9"/>
      <c r="LXP4" s="9"/>
      <c r="LXQ4" s="9"/>
      <c r="LXR4" s="9"/>
      <c r="LXS4" s="9"/>
      <c r="LXT4" s="9"/>
      <c r="LXU4" s="9"/>
      <c r="LXV4" s="9"/>
      <c r="LXW4" s="9"/>
      <c r="LXX4" s="9"/>
      <c r="LXY4" s="9"/>
      <c r="LXZ4" s="9"/>
      <c r="LYA4" s="9"/>
      <c r="LYB4" s="9"/>
      <c r="LYC4" s="9"/>
      <c r="LYD4" s="9"/>
      <c r="LYE4" s="9"/>
      <c r="LYF4" s="9"/>
      <c r="LYG4" s="9"/>
      <c r="LYH4" s="9"/>
      <c r="LYI4" s="9"/>
      <c r="LYJ4" s="9"/>
      <c r="LYK4" s="9"/>
      <c r="LYL4" s="9"/>
      <c r="LYM4" s="9"/>
      <c r="LYN4" s="9"/>
      <c r="LYO4" s="9"/>
      <c r="LYP4" s="9"/>
      <c r="LYQ4" s="9"/>
      <c r="LYR4" s="9"/>
      <c r="LYS4" s="9"/>
      <c r="LYT4" s="9"/>
      <c r="LYU4" s="9"/>
      <c r="LYV4" s="9"/>
      <c r="LYW4" s="9"/>
      <c r="LYX4" s="9"/>
      <c r="LYY4" s="9"/>
      <c r="LYZ4" s="9"/>
      <c r="LZA4" s="9"/>
      <c r="LZB4" s="9"/>
      <c r="LZC4" s="9"/>
      <c r="LZD4" s="9"/>
      <c r="LZE4" s="9"/>
      <c r="LZF4" s="9"/>
      <c r="LZG4" s="9"/>
      <c r="LZH4" s="9"/>
      <c r="LZI4" s="9"/>
      <c r="LZJ4" s="9"/>
      <c r="LZK4" s="9"/>
      <c r="LZL4" s="9"/>
      <c r="LZM4" s="9"/>
      <c r="LZN4" s="9"/>
      <c r="LZO4" s="9"/>
      <c r="LZP4" s="9"/>
      <c r="LZQ4" s="9"/>
      <c r="LZR4" s="9"/>
      <c r="LZS4" s="9"/>
      <c r="LZT4" s="9"/>
      <c r="LZU4" s="9"/>
      <c r="LZV4" s="9"/>
      <c r="LZW4" s="9"/>
      <c r="LZX4" s="9"/>
      <c r="LZY4" s="9"/>
      <c r="LZZ4" s="9"/>
      <c r="MAA4" s="9"/>
      <c r="MAB4" s="9"/>
      <c r="MAC4" s="9"/>
      <c r="MAD4" s="9"/>
      <c r="MAE4" s="9"/>
      <c r="MAF4" s="9"/>
      <c r="MAG4" s="9"/>
      <c r="MAH4" s="9"/>
      <c r="MAI4" s="9"/>
      <c r="MAJ4" s="9"/>
      <c r="MAK4" s="9"/>
      <c r="MAL4" s="9"/>
      <c r="MAM4" s="9"/>
      <c r="MAN4" s="9"/>
      <c r="MAO4" s="9"/>
      <c r="MAP4" s="9"/>
      <c r="MAQ4" s="9"/>
      <c r="MAR4" s="9"/>
      <c r="MAS4" s="9"/>
      <c r="MAT4" s="9"/>
      <c r="MAU4" s="9"/>
      <c r="MAV4" s="9"/>
      <c r="MAW4" s="9"/>
      <c r="MAX4" s="9"/>
      <c r="MAY4" s="9"/>
      <c r="MAZ4" s="9"/>
      <c r="MBA4" s="9"/>
      <c r="MBB4" s="9"/>
      <c r="MBC4" s="9"/>
      <c r="MBD4" s="9"/>
      <c r="MBE4" s="9"/>
      <c r="MBF4" s="9"/>
      <c r="MBG4" s="9"/>
      <c r="MBH4" s="9"/>
      <c r="MBI4" s="9"/>
      <c r="MBJ4" s="9"/>
      <c r="MBK4" s="9"/>
      <c r="MBL4" s="9"/>
      <c r="MBM4" s="9"/>
      <c r="MBN4" s="9"/>
      <c r="MBO4" s="9"/>
      <c r="MBP4" s="9"/>
      <c r="MBQ4" s="9"/>
      <c r="MBR4" s="9"/>
      <c r="MBS4" s="9"/>
      <c r="MBT4" s="9"/>
      <c r="MBU4" s="9"/>
      <c r="MBV4" s="9"/>
      <c r="MBW4" s="9"/>
      <c r="MBX4" s="9"/>
      <c r="MBY4" s="9"/>
      <c r="MBZ4" s="9"/>
      <c r="MCA4" s="9"/>
      <c r="MCB4" s="9"/>
      <c r="MCC4" s="9"/>
      <c r="MCD4" s="9"/>
      <c r="MCE4" s="9"/>
      <c r="MCF4" s="9"/>
      <c r="MCG4" s="9"/>
      <c r="MCH4" s="9"/>
      <c r="MCI4" s="9"/>
      <c r="MCJ4" s="9"/>
      <c r="MCK4" s="9"/>
      <c r="MCL4" s="9"/>
      <c r="MCM4" s="9"/>
      <c r="MCN4" s="9"/>
      <c r="MCO4" s="9"/>
      <c r="MCP4" s="9"/>
      <c r="MCQ4" s="9"/>
      <c r="MCR4" s="9"/>
      <c r="MCS4" s="9"/>
      <c r="MCT4" s="9"/>
      <c r="MCU4" s="9"/>
      <c r="MCV4" s="9"/>
      <c r="MCW4" s="9"/>
      <c r="MCX4" s="9"/>
      <c r="MCY4" s="9"/>
      <c r="MCZ4" s="9"/>
      <c r="MDA4" s="9"/>
      <c r="MDB4" s="9"/>
      <c r="MDC4" s="9"/>
      <c r="MDD4" s="9"/>
      <c r="MDE4" s="9"/>
      <c r="MDF4" s="9"/>
      <c r="MDG4" s="9"/>
      <c r="MDH4" s="9"/>
      <c r="MDI4" s="9"/>
      <c r="MDJ4" s="9"/>
      <c r="MDK4" s="9"/>
      <c r="MDL4" s="9"/>
      <c r="MDM4" s="9"/>
      <c r="MDN4" s="9"/>
      <c r="MDO4" s="9"/>
      <c r="MDP4" s="9"/>
      <c r="MDQ4" s="9"/>
      <c r="MDR4" s="9"/>
      <c r="MDS4" s="9"/>
      <c r="MDT4" s="9"/>
      <c r="MDU4" s="9"/>
      <c r="MDV4" s="9"/>
      <c r="MDW4" s="9"/>
      <c r="MDX4" s="9"/>
      <c r="MDY4" s="9"/>
      <c r="MDZ4" s="9"/>
      <c r="MEA4" s="9"/>
      <c r="MEB4" s="9"/>
      <c r="MEC4" s="9"/>
      <c r="MED4" s="9"/>
      <c r="MEE4" s="9"/>
      <c r="MEF4" s="9"/>
      <c r="MEG4" s="9"/>
      <c r="MEH4" s="9"/>
      <c r="MEI4" s="9"/>
      <c r="MEJ4" s="9"/>
      <c r="MEK4" s="9"/>
      <c r="MEL4" s="9"/>
      <c r="MEM4" s="9"/>
      <c r="MEN4" s="9"/>
      <c r="MEO4" s="9"/>
      <c r="MEP4" s="9"/>
      <c r="MEQ4" s="9"/>
      <c r="MER4" s="9"/>
      <c r="MES4" s="9"/>
      <c r="MET4" s="9"/>
      <c r="MEU4" s="9"/>
      <c r="MEV4" s="9"/>
      <c r="MEW4" s="9"/>
      <c r="MEX4" s="9"/>
      <c r="MEY4" s="9"/>
      <c r="MEZ4" s="9"/>
      <c r="MFA4" s="9"/>
      <c r="MFB4" s="9"/>
      <c r="MFC4" s="9"/>
      <c r="MFD4" s="9"/>
      <c r="MFE4" s="9"/>
      <c r="MFF4" s="9"/>
      <c r="MFG4" s="9"/>
      <c r="MFH4" s="9"/>
      <c r="MFI4" s="9"/>
      <c r="MFJ4" s="9"/>
      <c r="MFK4" s="9"/>
      <c r="MFL4" s="9"/>
      <c r="MFM4" s="9"/>
      <c r="MFN4" s="9"/>
      <c r="MFO4" s="9"/>
      <c r="MFP4" s="9"/>
      <c r="MFQ4" s="9"/>
      <c r="MFR4" s="9"/>
      <c r="MFS4" s="9"/>
      <c r="MFT4" s="9"/>
      <c r="MFU4" s="9"/>
      <c r="MFV4" s="9"/>
      <c r="MFW4" s="9"/>
      <c r="MFX4" s="9"/>
      <c r="MFY4" s="9"/>
      <c r="MFZ4" s="9"/>
      <c r="MGA4" s="9"/>
      <c r="MGB4" s="9"/>
      <c r="MGC4" s="9"/>
      <c r="MGD4" s="9"/>
      <c r="MGE4" s="9"/>
      <c r="MGF4" s="9"/>
      <c r="MGG4" s="9"/>
      <c r="MGH4" s="9"/>
      <c r="MGI4" s="9"/>
      <c r="MGJ4" s="9"/>
      <c r="MGK4" s="9"/>
      <c r="MGL4" s="9"/>
      <c r="MGM4" s="9"/>
      <c r="MGN4" s="9"/>
      <c r="MGO4" s="9"/>
      <c r="MGP4" s="9"/>
      <c r="MGQ4" s="9"/>
      <c r="MGR4" s="9"/>
      <c r="MGS4" s="9"/>
      <c r="MGT4" s="9"/>
      <c r="MGU4" s="9"/>
      <c r="MGV4" s="9"/>
      <c r="MGW4" s="9"/>
      <c r="MGX4" s="9"/>
      <c r="MGY4" s="9"/>
      <c r="MGZ4" s="9"/>
      <c r="MHA4" s="9"/>
      <c r="MHB4" s="9"/>
      <c r="MHC4" s="9"/>
      <c r="MHD4" s="9"/>
      <c r="MHE4" s="9"/>
      <c r="MHF4" s="9"/>
      <c r="MHG4" s="9"/>
      <c r="MHH4" s="9"/>
      <c r="MHI4" s="9"/>
      <c r="MHJ4" s="9"/>
      <c r="MHK4" s="9"/>
      <c r="MHL4" s="9"/>
      <c r="MHM4" s="9"/>
      <c r="MHN4" s="9"/>
      <c r="MHO4" s="9"/>
      <c r="MHP4" s="9"/>
      <c r="MHQ4" s="9"/>
      <c r="MHR4" s="9"/>
      <c r="MHS4" s="9"/>
      <c r="MHT4" s="9"/>
      <c r="MHU4" s="9"/>
      <c r="MHV4" s="9"/>
      <c r="MHW4" s="9"/>
      <c r="MHX4" s="9"/>
      <c r="MHY4" s="9"/>
      <c r="MHZ4" s="9"/>
      <c r="MIA4" s="9"/>
      <c r="MIB4" s="9"/>
      <c r="MIC4" s="9"/>
      <c r="MID4" s="9"/>
      <c r="MIE4" s="9"/>
      <c r="MIF4" s="9"/>
      <c r="MIG4" s="9"/>
      <c r="MIH4" s="9"/>
      <c r="MII4" s="9"/>
      <c r="MIJ4" s="9"/>
      <c r="MIK4" s="9"/>
      <c r="MIL4" s="9"/>
      <c r="MIM4" s="9"/>
      <c r="MIN4" s="9"/>
      <c r="MIO4" s="9"/>
      <c r="MIP4" s="9"/>
      <c r="MIQ4" s="9"/>
      <c r="MIR4" s="9"/>
      <c r="MIS4" s="9"/>
      <c r="MIT4" s="9"/>
      <c r="MIU4" s="9"/>
      <c r="MIV4" s="9"/>
      <c r="MIW4" s="9"/>
      <c r="MIX4" s="9"/>
      <c r="MIY4" s="9"/>
      <c r="MIZ4" s="9"/>
      <c r="MJA4" s="9"/>
      <c r="MJB4" s="9"/>
      <c r="MJC4" s="9"/>
      <c r="MJD4" s="9"/>
      <c r="MJE4" s="9"/>
      <c r="MJF4" s="9"/>
      <c r="MJG4" s="9"/>
      <c r="MJH4" s="9"/>
      <c r="MJI4" s="9"/>
      <c r="MJJ4" s="9"/>
      <c r="MJK4" s="9"/>
      <c r="MJL4" s="9"/>
      <c r="MJM4" s="9"/>
      <c r="MJN4" s="9"/>
      <c r="MJO4" s="9"/>
      <c r="MJP4" s="9"/>
      <c r="MJQ4" s="9"/>
      <c r="MJR4" s="9"/>
      <c r="MJS4" s="9"/>
      <c r="MJT4" s="9"/>
      <c r="MJU4" s="9"/>
      <c r="MJV4" s="9"/>
      <c r="MJW4" s="9"/>
      <c r="MJX4" s="9"/>
      <c r="MJY4" s="9"/>
      <c r="MJZ4" s="9"/>
      <c r="MKA4" s="9"/>
      <c r="MKB4" s="9"/>
      <c r="MKC4" s="9"/>
      <c r="MKD4" s="9"/>
      <c r="MKE4" s="9"/>
      <c r="MKF4" s="9"/>
      <c r="MKG4" s="9"/>
      <c r="MKH4" s="9"/>
      <c r="MKI4" s="9"/>
      <c r="MKJ4" s="9"/>
      <c r="MKK4" s="9"/>
      <c r="MKL4" s="9"/>
      <c r="MKM4" s="9"/>
      <c r="MKN4" s="9"/>
      <c r="MKO4" s="9"/>
      <c r="MKP4" s="9"/>
      <c r="MKQ4" s="9"/>
      <c r="MKR4" s="9"/>
      <c r="MKS4" s="9"/>
      <c r="MKT4" s="9"/>
      <c r="MKU4" s="9"/>
      <c r="MKV4" s="9"/>
      <c r="MKW4" s="9"/>
      <c r="MKX4" s="9"/>
      <c r="MKY4" s="9"/>
      <c r="MKZ4" s="9"/>
      <c r="MLA4" s="9"/>
      <c r="MLB4" s="9"/>
      <c r="MLC4" s="9"/>
      <c r="MLD4" s="9"/>
      <c r="MLE4" s="9"/>
      <c r="MLF4" s="9"/>
      <c r="MLG4" s="9"/>
      <c r="MLH4" s="9"/>
      <c r="MLI4" s="9"/>
      <c r="MLJ4" s="9"/>
      <c r="MLK4" s="9"/>
      <c r="MLL4" s="9"/>
      <c r="MLM4" s="9"/>
      <c r="MLN4" s="9"/>
      <c r="MLO4" s="9"/>
      <c r="MLP4" s="9"/>
      <c r="MLQ4" s="9"/>
      <c r="MLR4" s="9"/>
      <c r="MLS4" s="9"/>
      <c r="MLT4" s="9"/>
      <c r="MLU4" s="9"/>
      <c r="MLV4" s="9"/>
      <c r="MLW4" s="9"/>
      <c r="MLX4" s="9"/>
      <c r="MLY4" s="9"/>
      <c r="MLZ4" s="9"/>
      <c r="MMA4" s="9"/>
      <c r="MMB4" s="9"/>
      <c r="MMC4" s="9"/>
      <c r="MMD4" s="9"/>
      <c r="MME4" s="9"/>
      <c r="MMF4" s="9"/>
      <c r="MMG4" s="9"/>
      <c r="MMH4" s="9"/>
      <c r="MMI4" s="9"/>
      <c r="MMJ4" s="9"/>
      <c r="MMK4" s="9"/>
      <c r="MML4" s="9"/>
      <c r="MMM4" s="9"/>
      <c r="MMN4" s="9"/>
      <c r="MMO4" s="9"/>
      <c r="MMP4" s="9"/>
      <c r="MMQ4" s="9"/>
      <c r="MMR4" s="9"/>
      <c r="MMS4" s="9"/>
      <c r="MMT4" s="9"/>
      <c r="MMU4" s="9"/>
      <c r="MMV4" s="9"/>
      <c r="MMW4" s="9"/>
      <c r="MMX4" s="9"/>
      <c r="MMY4" s="9"/>
      <c r="MMZ4" s="9"/>
      <c r="MNA4" s="9"/>
      <c r="MNB4" s="9"/>
      <c r="MNC4" s="9"/>
      <c r="MND4" s="9"/>
      <c r="MNE4" s="9"/>
      <c r="MNF4" s="9"/>
      <c r="MNG4" s="9"/>
      <c r="MNH4" s="9"/>
      <c r="MNI4" s="9"/>
      <c r="MNJ4" s="9"/>
      <c r="MNK4" s="9"/>
      <c r="MNL4" s="9"/>
      <c r="MNM4" s="9"/>
      <c r="MNN4" s="9"/>
      <c r="MNO4" s="9"/>
      <c r="MNP4" s="9"/>
      <c r="MNQ4" s="9"/>
      <c r="MNR4" s="9"/>
      <c r="MNS4" s="9"/>
      <c r="MNT4" s="9"/>
      <c r="MNU4" s="9"/>
      <c r="MNV4" s="9"/>
      <c r="MNW4" s="9"/>
      <c r="MNX4" s="9"/>
      <c r="MNY4" s="9"/>
      <c r="MNZ4" s="9"/>
      <c r="MOA4" s="9"/>
      <c r="MOB4" s="9"/>
      <c r="MOC4" s="9"/>
      <c r="MOD4" s="9"/>
      <c r="MOE4" s="9"/>
      <c r="MOF4" s="9"/>
      <c r="MOG4" s="9"/>
      <c r="MOH4" s="9"/>
      <c r="MOI4" s="9"/>
      <c r="MOJ4" s="9"/>
      <c r="MOK4" s="9"/>
      <c r="MOL4" s="9"/>
      <c r="MOM4" s="9"/>
      <c r="MON4" s="9"/>
      <c r="MOO4" s="9"/>
      <c r="MOP4" s="9"/>
      <c r="MOQ4" s="9"/>
      <c r="MOR4" s="9"/>
      <c r="MOS4" s="9"/>
      <c r="MOT4" s="9"/>
      <c r="MOU4" s="9"/>
      <c r="MOV4" s="9"/>
      <c r="MOW4" s="9"/>
      <c r="MOX4" s="9"/>
      <c r="MOY4" s="9"/>
      <c r="MOZ4" s="9"/>
      <c r="MPA4" s="9"/>
      <c r="MPB4" s="9"/>
      <c r="MPC4" s="9"/>
      <c r="MPD4" s="9"/>
      <c r="MPE4" s="9"/>
      <c r="MPF4" s="9"/>
      <c r="MPG4" s="9"/>
      <c r="MPH4" s="9"/>
      <c r="MPI4" s="9"/>
      <c r="MPJ4" s="9"/>
      <c r="MPK4" s="9"/>
      <c r="MPL4" s="9"/>
      <c r="MPM4" s="9"/>
      <c r="MPN4" s="9"/>
      <c r="MPO4" s="9"/>
      <c r="MPP4" s="9"/>
      <c r="MPQ4" s="9"/>
      <c r="MPR4" s="9"/>
      <c r="MPS4" s="9"/>
      <c r="MPT4" s="9"/>
      <c r="MPU4" s="9"/>
      <c r="MPV4" s="9"/>
      <c r="MPW4" s="9"/>
      <c r="MPX4" s="9"/>
      <c r="MPY4" s="9"/>
      <c r="MPZ4" s="9"/>
      <c r="MQA4" s="9"/>
      <c r="MQB4" s="9"/>
      <c r="MQC4" s="9"/>
      <c r="MQD4" s="9"/>
      <c r="MQE4" s="9"/>
      <c r="MQF4" s="9"/>
      <c r="MQG4" s="9"/>
      <c r="MQH4" s="9"/>
      <c r="MQI4" s="9"/>
      <c r="MQJ4" s="9"/>
      <c r="MQK4" s="9"/>
      <c r="MQL4" s="9"/>
      <c r="MQM4" s="9"/>
      <c r="MQN4" s="9"/>
      <c r="MQO4" s="9"/>
      <c r="MQP4" s="9"/>
      <c r="MQQ4" s="9"/>
      <c r="MQR4" s="9"/>
      <c r="MQS4" s="9"/>
      <c r="MQT4" s="9"/>
      <c r="MQU4" s="9"/>
      <c r="MQV4" s="9"/>
      <c r="MQW4" s="9"/>
      <c r="MQX4" s="9"/>
      <c r="MQY4" s="9"/>
      <c r="MQZ4" s="9"/>
      <c r="MRA4" s="9"/>
      <c r="MRB4" s="9"/>
      <c r="MRC4" s="9"/>
      <c r="MRD4" s="9"/>
      <c r="MRE4" s="9"/>
      <c r="MRF4" s="9"/>
      <c r="MRG4" s="9"/>
      <c r="MRH4" s="9"/>
      <c r="MRI4" s="9"/>
      <c r="MRJ4" s="9"/>
      <c r="MRK4" s="9"/>
      <c r="MRL4" s="9"/>
      <c r="MRM4" s="9"/>
      <c r="MRN4" s="9"/>
      <c r="MRO4" s="9"/>
      <c r="MRP4" s="9"/>
      <c r="MRQ4" s="9"/>
      <c r="MRR4" s="9"/>
      <c r="MRS4" s="9"/>
      <c r="MRT4" s="9"/>
      <c r="MRU4" s="9"/>
      <c r="MRV4" s="9"/>
      <c r="MRW4" s="9"/>
      <c r="MRX4" s="9"/>
      <c r="MRY4" s="9"/>
      <c r="MRZ4" s="9"/>
      <c r="MSA4" s="9"/>
      <c r="MSB4" s="9"/>
      <c r="MSC4" s="9"/>
      <c r="MSD4" s="9"/>
      <c r="MSE4" s="9"/>
      <c r="MSF4" s="9"/>
      <c r="MSG4" s="9"/>
      <c r="MSH4" s="9"/>
      <c r="MSI4" s="9"/>
      <c r="MSJ4" s="9"/>
      <c r="MSK4" s="9"/>
      <c r="MSL4" s="9"/>
      <c r="MSM4" s="9"/>
      <c r="MSN4" s="9"/>
      <c r="MSO4" s="9"/>
      <c r="MSP4" s="9"/>
      <c r="MSQ4" s="9"/>
      <c r="MSR4" s="9"/>
      <c r="MSS4" s="9"/>
      <c r="MST4" s="9"/>
      <c r="MSU4" s="9"/>
      <c r="MSV4" s="9"/>
      <c r="MSW4" s="9"/>
      <c r="MSX4" s="9"/>
      <c r="MSY4" s="9"/>
      <c r="MSZ4" s="9"/>
      <c r="MTA4" s="9"/>
      <c r="MTB4" s="9"/>
      <c r="MTC4" s="9"/>
      <c r="MTD4" s="9"/>
      <c r="MTE4" s="9"/>
      <c r="MTF4" s="9"/>
      <c r="MTG4" s="9"/>
      <c r="MTH4" s="9"/>
      <c r="MTI4" s="9"/>
      <c r="MTJ4" s="9"/>
      <c r="MTK4" s="9"/>
      <c r="MTL4" s="9"/>
      <c r="MTM4" s="9"/>
      <c r="MTN4" s="9"/>
      <c r="MTO4" s="9"/>
      <c r="MTP4" s="9"/>
      <c r="MTQ4" s="9"/>
      <c r="MTR4" s="9"/>
      <c r="MTS4" s="9"/>
      <c r="MTT4" s="9"/>
      <c r="MTU4" s="9"/>
      <c r="MTV4" s="9"/>
      <c r="MTW4" s="9"/>
      <c r="MTX4" s="9"/>
      <c r="MTY4" s="9"/>
      <c r="MTZ4" s="9"/>
      <c r="MUA4" s="9"/>
      <c r="MUB4" s="9"/>
      <c r="MUC4" s="9"/>
      <c r="MUD4" s="9"/>
      <c r="MUE4" s="9"/>
      <c r="MUF4" s="9"/>
      <c r="MUG4" s="9"/>
      <c r="MUH4" s="9"/>
      <c r="MUI4" s="9"/>
      <c r="MUJ4" s="9"/>
      <c r="MUK4" s="9"/>
      <c r="MUL4" s="9"/>
      <c r="MUM4" s="9"/>
      <c r="MUN4" s="9"/>
      <c r="MUO4" s="9"/>
      <c r="MUP4" s="9"/>
      <c r="MUQ4" s="9"/>
      <c r="MUR4" s="9"/>
      <c r="MUS4" s="9"/>
      <c r="MUT4" s="9"/>
      <c r="MUU4" s="9"/>
      <c r="MUV4" s="9"/>
      <c r="MUW4" s="9"/>
      <c r="MUX4" s="9"/>
      <c r="MUY4" s="9"/>
      <c r="MUZ4" s="9"/>
      <c r="MVA4" s="9"/>
      <c r="MVB4" s="9"/>
      <c r="MVC4" s="9"/>
      <c r="MVD4" s="9"/>
      <c r="MVE4" s="9"/>
      <c r="MVF4" s="9"/>
      <c r="MVG4" s="9"/>
      <c r="MVH4" s="9"/>
      <c r="MVI4" s="9"/>
      <c r="MVJ4" s="9"/>
      <c r="MVK4" s="9"/>
      <c r="MVL4" s="9"/>
      <c r="MVM4" s="9"/>
      <c r="MVN4" s="9"/>
      <c r="MVO4" s="9"/>
      <c r="MVP4" s="9"/>
      <c r="MVQ4" s="9"/>
      <c r="MVR4" s="9"/>
      <c r="MVS4" s="9"/>
      <c r="MVT4" s="9"/>
      <c r="MVU4" s="9"/>
      <c r="MVV4" s="9"/>
      <c r="MVW4" s="9"/>
      <c r="MVX4" s="9"/>
      <c r="MVY4" s="9"/>
      <c r="MVZ4" s="9"/>
      <c r="MWA4" s="9"/>
      <c r="MWB4" s="9"/>
      <c r="MWC4" s="9"/>
      <c r="MWD4" s="9"/>
      <c r="MWE4" s="9"/>
      <c r="MWF4" s="9"/>
      <c r="MWG4" s="9"/>
      <c r="MWH4" s="9"/>
      <c r="MWI4" s="9"/>
      <c r="MWJ4" s="9"/>
      <c r="MWK4" s="9"/>
      <c r="MWL4" s="9"/>
      <c r="MWM4" s="9"/>
      <c r="MWN4" s="9"/>
      <c r="MWO4" s="9"/>
      <c r="MWP4" s="9"/>
      <c r="MWQ4" s="9"/>
      <c r="MWR4" s="9"/>
      <c r="MWS4" s="9"/>
      <c r="MWT4" s="9"/>
      <c r="MWU4" s="9"/>
      <c r="MWV4" s="9"/>
      <c r="MWW4" s="9"/>
      <c r="MWX4" s="9"/>
      <c r="MWY4" s="9"/>
      <c r="MWZ4" s="9"/>
      <c r="MXA4" s="9"/>
      <c r="MXB4" s="9"/>
      <c r="MXC4" s="9"/>
      <c r="MXD4" s="9"/>
      <c r="MXE4" s="9"/>
      <c r="MXF4" s="9"/>
      <c r="MXG4" s="9"/>
      <c r="MXH4" s="9"/>
      <c r="MXI4" s="9"/>
      <c r="MXJ4" s="9"/>
      <c r="MXK4" s="9"/>
      <c r="MXL4" s="9"/>
      <c r="MXM4" s="9"/>
      <c r="MXN4" s="9"/>
      <c r="MXO4" s="9"/>
      <c r="MXP4" s="9"/>
      <c r="MXQ4" s="9"/>
      <c r="MXR4" s="9"/>
      <c r="MXS4" s="9"/>
      <c r="MXT4" s="9"/>
      <c r="MXU4" s="9"/>
      <c r="MXV4" s="9"/>
      <c r="MXW4" s="9"/>
      <c r="MXX4" s="9"/>
      <c r="MXY4" s="9"/>
      <c r="MXZ4" s="9"/>
      <c r="MYA4" s="9"/>
      <c r="MYB4" s="9"/>
      <c r="MYC4" s="9"/>
      <c r="MYD4" s="9"/>
      <c r="MYE4" s="9"/>
      <c r="MYF4" s="9"/>
      <c r="MYG4" s="9"/>
      <c r="MYH4" s="9"/>
      <c r="MYI4" s="9"/>
      <c r="MYJ4" s="9"/>
      <c r="MYK4" s="9"/>
      <c r="MYL4" s="9"/>
      <c r="MYM4" s="9"/>
      <c r="MYN4" s="9"/>
      <c r="MYO4" s="9"/>
      <c r="MYP4" s="9"/>
      <c r="MYQ4" s="9"/>
      <c r="MYR4" s="9"/>
      <c r="MYS4" s="9"/>
      <c r="MYT4" s="9"/>
      <c r="MYU4" s="9"/>
      <c r="MYV4" s="9"/>
      <c r="MYW4" s="9"/>
      <c r="MYX4" s="9"/>
      <c r="MYY4" s="9"/>
      <c r="MYZ4" s="9"/>
      <c r="MZA4" s="9"/>
      <c r="MZB4" s="9"/>
      <c r="MZC4" s="9"/>
      <c r="MZD4" s="9"/>
      <c r="MZE4" s="9"/>
      <c r="MZF4" s="9"/>
      <c r="MZG4" s="9"/>
      <c r="MZH4" s="9"/>
      <c r="MZI4" s="9"/>
      <c r="MZJ4" s="9"/>
      <c r="MZK4" s="9"/>
      <c r="MZL4" s="9"/>
      <c r="MZM4" s="9"/>
      <c r="MZN4" s="9"/>
      <c r="MZO4" s="9"/>
      <c r="MZP4" s="9"/>
      <c r="MZQ4" s="9"/>
      <c r="MZR4" s="9"/>
      <c r="MZS4" s="9"/>
      <c r="MZT4" s="9"/>
      <c r="MZU4" s="9"/>
      <c r="MZV4" s="9"/>
      <c r="MZW4" s="9"/>
      <c r="MZX4" s="9"/>
      <c r="MZY4" s="9"/>
      <c r="MZZ4" s="9"/>
      <c r="NAA4" s="9"/>
      <c r="NAB4" s="9"/>
      <c r="NAC4" s="9"/>
      <c r="NAD4" s="9"/>
      <c r="NAE4" s="9"/>
      <c r="NAF4" s="9"/>
      <c r="NAG4" s="9"/>
      <c r="NAH4" s="9"/>
      <c r="NAI4" s="9"/>
      <c r="NAJ4" s="9"/>
      <c r="NAK4" s="9"/>
      <c r="NAL4" s="9"/>
      <c r="NAM4" s="9"/>
      <c r="NAN4" s="9"/>
      <c r="NAO4" s="9"/>
      <c r="NAP4" s="9"/>
      <c r="NAQ4" s="9"/>
      <c r="NAR4" s="9"/>
      <c r="NAS4" s="9"/>
      <c r="NAT4" s="9"/>
      <c r="NAU4" s="9"/>
      <c r="NAV4" s="9"/>
      <c r="NAW4" s="9"/>
      <c r="NAX4" s="9"/>
      <c r="NAY4" s="9"/>
      <c r="NAZ4" s="9"/>
      <c r="NBA4" s="9"/>
      <c r="NBB4" s="9"/>
      <c r="NBC4" s="9"/>
      <c r="NBD4" s="9"/>
      <c r="NBE4" s="9"/>
      <c r="NBF4" s="9"/>
      <c r="NBG4" s="9"/>
      <c r="NBH4" s="9"/>
      <c r="NBI4" s="9"/>
      <c r="NBJ4" s="9"/>
      <c r="NBK4" s="9"/>
      <c r="NBL4" s="9"/>
      <c r="NBM4" s="9"/>
      <c r="NBN4" s="9"/>
      <c r="NBO4" s="9"/>
      <c r="NBP4" s="9"/>
      <c r="NBQ4" s="9"/>
      <c r="NBR4" s="9"/>
      <c r="NBS4" s="9"/>
      <c r="NBT4" s="9"/>
      <c r="NBU4" s="9"/>
      <c r="NBV4" s="9"/>
      <c r="NBW4" s="9"/>
      <c r="NBX4" s="9"/>
      <c r="NBY4" s="9"/>
      <c r="NBZ4" s="9"/>
      <c r="NCA4" s="9"/>
      <c r="NCB4" s="9"/>
      <c r="NCC4" s="9"/>
      <c r="NCD4" s="9"/>
      <c r="NCE4" s="9"/>
      <c r="NCF4" s="9"/>
      <c r="NCG4" s="9"/>
      <c r="NCH4" s="9"/>
      <c r="NCI4" s="9"/>
      <c r="NCJ4" s="9"/>
      <c r="NCK4" s="9"/>
      <c r="NCL4" s="9"/>
      <c r="NCM4" s="9"/>
      <c r="NCN4" s="9"/>
      <c r="NCO4" s="9"/>
      <c r="NCP4" s="9"/>
      <c r="NCQ4" s="9"/>
      <c r="NCR4" s="9"/>
      <c r="NCS4" s="9"/>
      <c r="NCT4" s="9"/>
      <c r="NCU4" s="9"/>
      <c r="NCV4" s="9"/>
      <c r="NCW4" s="9"/>
      <c r="NCX4" s="9"/>
      <c r="NCY4" s="9"/>
      <c r="NCZ4" s="9"/>
      <c r="NDA4" s="9"/>
      <c r="NDB4" s="9"/>
      <c r="NDC4" s="9"/>
      <c r="NDD4" s="9"/>
      <c r="NDE4" s="9"/>
      <c r="NDF4" s="9"/>
      <c r="NDG4" s="9"/>
      <c r="NDH4" s="9"/>
      <c r="NDI4" s="9"/>
      <c r="NDJ4" s="9"/>
      <c r="NDK4" s="9"/>
      <c r="NDL4" s="9"/>
      <c r="NDM4" s="9"/>
      <c r="NDN4" s="9"/>
      <c r="NDO4" s="9"/>
      <c r="NDP4" s="9"/>
      <c r="NDQ4" s="9"/>
      <c r="NDR4" s="9"/>
      <c r="NDS4" s="9"/>
      <c r="NDT4" s="9"/>
      <c r="NDU4" s="9"/>
      <c r="NDV4" s="9"/>
      <c r="NDW4" s="9"/>
      <c r="NDX4" s="9"/>
      <c r="NDY4" s="9"/>
      <c r="NDZ4" s="9"/>
      <c r="NEA4" s="9"/>
      <c r="NEB4" s="9"/>
      <c r="NEC4" s="9"/>
      <c r="NED4" s="9"/>
      <c r="NEE4" s="9"/>
      <c r="NEF4" s="9"/>
      <c r="NEG4" s="9"/>
      <c r="NEH4" s="9"/>
      <c r="NEI4" s="9"/>
      <c r="NEJ4" s="9"/>
      <c r="NEK4" s="9"/>
      <c r="NEL4" s="9"/>
      <c r="NEM4" s="9"/>
      <c r="NEN4" s="9"/>
      <c r="NEO4" s="9"/>
      <c r="NEP4" s="9"/>
      <c r="NEQ4" s="9"/>
      <c r="NER4" s="9"/>
      <c r="NES4" s="9"/>
      <c r="NET4" s="9"/>
      <c r="NEU4" s="9"/>
      <c r="NEV4" s="9"/>
      <c r="NEW4" s="9"/>
      <c r="NEX4" s="9"/>
      <c r="NEY4" s="9"/>
      <c r="NEZ4" s="9"/>
      <c r="NFA4" s="9"/>
      <c r="NFB4" s="9"/>
      <c r="NFC4" s="9"/>
      <c r="NFD4" s="9"/>
      <c r="NFE4" s="9"/>
      <c r="NFF4" s="9"/>
      <c r="NFG4" s="9"/>
      <c r="NFH4" s="9"/>
      <c r="NFI4" s="9"/>
      <c r="NFJ4" s="9"/>
      <c r="NFK4" s="9"/>
      <c r="NFL4" s="9"/>
      <c r="NFM4" s="9"/>
      <c r="NFN4" s="9"/>
      <c r="NFO4" s="9"/>
      <c r="NFP4" s="9"/>
      <c r="NFQ4" s="9"/>
      <c r="NFR4" s="9"/>
      <c r="NFS4" s="9"/>
      <c r="NFT4" s="9"/>
      <c r="NFU4" s="9"/>
      <c r="NFV4" s="9"/>
      <c r="NFW4" s="9"/>
      <c r="NFX4" s="9"/>
      <c r="NFY4" s="9"/>
      <c r="NFZ4" s="9"/>
      <c r="NGA4" s="9"/>
      <c r="NGB4" s="9"/>
      <c r="NGC4" s="9"/>
      <c r="NGD4" s="9"/>
      <c r="NGE4" s="9"/>
      <c r="NGF4" s="9"/>
      <c r="NGG4" s="9"/>
      <c r="NGH4" s="9"/>
      <c r="NGI4" s="9"/>
      <c r="NGJ4" s="9"/>
      <c r="NGK4" s="9"/>
      <c r="NGL4" s="9"/>
      <c r="NGM4" s="9"/>
      <c r="NGN4" s="9"/>
      <c r="NGO4" s="9"/>
      <c r="NGP4" s="9"/>
      <c r="NGQ4" s="9"/>
      <c r="NGR4" s="9"/>
      <c r="NGS4" s="9"/>
      <c r="NGT4" s="9"/>
      <c r="NGU4" s="9"/>
      <c r="NGV4" s="9"/>
      <c r="NGW4" s="9"/>
      <c r="NGX4" s="9"/>
      <c r="NGY4" s="9"/>
      <c r="NGZ4" s="9"/>
      <c r="NHA4" s="9"/>
      <c r="NHB4" s="9"/>
      <c r="NHC4" s="9"/>
      <c r="NHD4" s="9"/>
      <c r="NHE4" s="9"/>
      <c r="NHF4" s="9"/>
      <c r="NHG4" s="9"/>
      <c r="NHH4" s="9"/>
      <c r="NHI4" s="9"/>
      <c r="NHJ4" s="9"/>
      <c r="NHK4" s="9"/>
      <c r="NHL4" s="9"/>
      <c r="NHM4" s="9"/>
      <c r="NHN4" s="9"/>
      <c r="NHO4" s="9"/>
      <c r="NHP4" s="9"/>
      <c r="NHQ4" s="9"/>
      <c r="NHR4" s="9"/>
      <c r="NHS4" s="9"/>
      <c r="NHT4" s="9"/>
      <c r="NHU4" s="9"/>
      <c r="NHV4" s="9"/>
      <c r="NHW4" s="9"/>
      <c r="NHX4" s="9"/>
      <c r="NHY4" s="9"/>
      <c r="NHZ4" s="9"/>
      <c r="NIA4" s="9"/>
      <c r="NIB4" s="9"/>
      <c r="NIC4" s="9"/>
      <c r="NID4" s="9"/>
      <c r="NIE4" s="9"/>
      <c r="NIF4" s="9"/>
      <c r="NIG4" s="9"/>
      <c r="NIH4" s="9"/>
      <c r="NII4" s="9"/>
      <c r="NIJ4" s="9"/>
      <c r="NIK4" s="9"/>
      <c r="NIL4" s="9"/>
      <c r="NIM4" s="9"/>
      <c r="NIN4" s="9"/>
      <c r="NIO4" s="9"/>
      <c r="NIP4" s="9"/>
      <c r="NIQ4" s="9"/>
      <c r="NIR4" s="9"/>
      <c r="NIS4" s="9"/>
      <c r="NIT4" s="9"/>
      <c r="NIU4" s="9"/>
      <c r="NIV4" s="9"/>
      <c r="NIW4" s="9"/>
      <c r="NIX4" s="9"/>
      <c r="NIY4" s="9"/>
      <c r="NIZ4" s="9"/>
      <c r="NJA4" s="9"/>
      <c r="NJB4" s="9"/>
      <c r="NJC4" s="9"/>
      <c r="NJD4" s="9"/>
      <c r="NJE4" s="9"/>
      <c r="NJF4" s="9"/>
      <c r="NJG4" s="9"/>
      <c r="NJH4" s="9"/>
      <c r="NJI4" s="9"/>
      <c r="NJJ4" s="9"/>
      <c r="NJK4" s="9"/>
      <c r="NJL4" s="9"/>
      <c r="NJM4" s="9"/>
      <c r="NJN4" s="9"/>
      <c r="NJO4" s="9"/>
      <c r="NJP4" s="9"/>
      <c r="NJQ4" s="9"/>
      <c r="NJR4" s="9"/>
      <c r="NJS4" s="9"/>
      <c r="NJT4" s="9"/>
      <c r="NJU4" s="9"/>
      <c r="NJV4" s="9"/>
      <c r="NJW4" s="9"/>
      <c r="NJX4" s="9"/>
      <c r="NJY4" s="9"/>
      <c r="NJZ4" s="9"/>
      <c r="NKA4" s="9"/>
      <c r="NKB4" s="9"/>
      <c r="NKC4" s="9"/>
      <c r="NKD4" s="9"/>
      <c r="NKE4" s="9"/>
      <c r="NKF4" s="9"/>
      <c r="NKG4" s="9"/>
      <c r="NKH4" s="9"/>
      <c r="NKI4" s="9"/>
      <c r="NKJ4" s="9"/>
      <c r="NKK4" s="9"/>
      <c r="NKL4" s="9"/>
      <c r="NKM4" s="9"/>
      <c r="NKN4" s="9"/>
      <c r="NKO4" s="9"/>
      <c r="NKP4" s="9"/>
      <c r="NKQ4" s="9"/>
      <c r="NKR4" s="9"/>
      <c r="NKS4" s="9"/>
      <c r="NKT4" s="9"/>
      <c r="NKU4" s="9"/>
      <c r="NKV4" s="9"/>
      <c r="NKW4" s="9"/>
      <c r="NKX4" s="9"/>
      <c r="NKY4" s="9"/>
      <c r="NKZ4" s="9"/>
      <c r="NLA4" s="9"/>
      <c r="NLB4" s="9"/>
      <c r="NLC4" s="9"/>
      <c r="NLD4" s="9"/>
      <c r="NLE4" s="9"/>
      <c r="NLF4" s="9"/>
      <c r="NLG4" s="9"/>
      <c r="NLH4" s="9"/>
      <c r="NLI4" s="9"/>
      <c r="NLJ4" s="9"/>
      <c r="NLK4" s="9"/>
      <c r="NLL4" s="9"/>
      <c r="NLM4" s="9"/>
      <c r="NLN4" s="9"/>
      <c r="NLO4" s="9"/>
      <c r="NLP4" s="9"/>
      <c r="NLQ4" s="9"/>
      <c r="NLR4" s="9"/>
      <c r="NLS4" s="9"/>
      <c r="NLT4" s="9"/>
      <c r="NLU4" s="9"/>
      <c r="NLV4" s="9"/>
      <c r="NLW4" s="9"/>
      <c r="NLX4" s="9"/>
      <c r="NLY4" s="9"/>
      <c r="NLZ4" s="9"/>
      <c r="NMA4" s="9"/>
      <c r="NMB4" s="9"/>
      <c r="NMC4" s="9"/>
      <c r="NMD4" s="9"/>
      <c r="NME4" s="9"/>
      <c r="NMF4" s="9"/>
      <c r="NMG4" s="9"/>
      <c r="NMH4" s="9"/>
      <c r="NMI4" s="9"/>
      <c r="NMJ4" s="9"/>
      <c r="NMK4" s="9"/>
      <c r="NML4" s="9"/>
      <c r="NMM4" s="9"/>
      <c r="NMN4" s="9"/>
      <c r="NMO4" s="9"/>
      <c r="NMP4" s="9"/>
      <c r="NMQ4" s="9"/>
      <c r="NMR4" s="9"/>
      <c r="NMS4" s="9"/>
      <c r="NMT4" s="9"/>
      <c r="NMU4" s="9"/>
      <c r="NMV4" s="9"/>
      <c r="NMW4" s="9"/>
      <c r="NMX4" s="9"/>
      <c r="NMY4" s="9"/>
      <c r="NMZ4" s="9"/>
      <c r="NNA4" s="9"/>
      <c r="NNB4" s="9"/>
      <c r="NNC4" s="9"/>
      <c r="NND4" s="9"/>
      <c r="NNE4" s="9"/>
      <c r="NNF4" s="9"/>
      <c r="NNG4" s="9"/>
      <c r="NNH4" s="9"/>
      <c r="NNI4" s="9"/>
      <c r="NNJ4" s="9"/>
      <c r="NNK4" s="9"/>
      <c r="NNL4" s="9"/>
      <c r="NNM4" s="9"/>
      <c r="NNN4" s="9"/>
      <c r="NNO4" s="9"/>
      <c r="NNP4" s="9"/>
      <c r="NNQ4" s="9"/>
      <c r="NNR4" s="9"/>
      <c r="NNS4" s="9"/>
      <c r="NNT4" s="9"/>
      <c r="NNU4" s="9"/>
      <c r="NNV4" s="9"/>
      <c r="NNW4" s="9"/>
      <c r="NNX4" s="9"/>
      <c r="NNY4" s="9"/>
      <c r="NNZ4" s="9"/>
      <c r="NOA4" s="9"/>
      <c r="NOB4" s="9"/>
      <c r="NOC4" s="9"/>
      <c r="NOD4" s="9"/>
      <c r="NOE4" s="9"/>
      <c r="NOF4" s="9"/>
      <c r="NOG4" s="9"/>
      <c r="NOH4" s="9"/>
      <c r="NOI4" s="9"/>
      <c r="NOJ4" s="9"/>
      <c r="NOK4" s="9"/>
      <c r="NOL4" s="9"/>
      <c r="NOM4" s="9"/>
      <c r="NON4" s="9"/>
      <c r="NOO4" s="9"/>
      <c r="NOP4" s="9"/>
      <c r="NOQ4" s="9"/>
      <c r="NOR4" s="9"/>
      <c r="NOS4" s="9"/>
      <c r="NOT4" s="9"/>
      <c r="NOU4" s="9"/>
      <c r="NOV4" s="9"/>
      <c r="NOW4" s="9"/>
      <c r="NOX4" s="9"/>
      <c r="NOY4" s="9"/>
      <c r="NOZ4" s="9"/>
      <c r="NPA4" s="9"/>
      <c r="NPB4" s="9"/>
      <c r="NPC4" s="9"/>
      <c r="NPD4" s="9"/>
      <c r="NPE4" s="9"/>
      <c r="NPF4" s="9"/>
      <c r="NPG4" s="9"/>
      <c r="NPH4" s="9"/>
      <c r="NPI4" s="9"/>
      <c r="NPJ4" s="9"/>
      <c r="NPK4" s="9"/>
      <c r="NPL4" s="9"/>
      <c r="NPM4" s="9"/>
      <c r="NPN4" s="9"/>
      <c r="NPO4" s="9"/>
      <c r="NPP4" s="9"/>
      <c r="NPQ4" s="9"/>
      <c r="NPR4" s="9"/>
      <c r="NPS4" s="9"/>
      <c r="NPT4" s="9"/>
      <c r="NPU4" s="9"/>
      <c r="NPV4" s="9"/>
      <c r="NPW4" s="9"/>
      <c r="NPX4" s="9"/>
      <c r="NPY4" s="9"/>
      <c r="NPZ4" s="9"/>
      <c r="NQA4" s="9"/>
      <c r="NQB4" s="9"/>
      <c r="NQC4" s="9"/>
      <c r="NQD4" s="9"/>
      <c r="NQE4" s="9"/>
      <c r="NQF4" s="9"/>
      <c r="NQG4" s="9"/>
      <c r="NQH4" s="9"/>
      <c r="NQI4" s="9"/>
      <c r="NQJ4" s="9"/>
      <c r="NQK4" s="9"/>
      <c r="NQL4" s="9"/>
      <c r="NQM4" s="9"/>
      <c r="NQN4" s="9"/>
      <c r="NQO4" s="9"/>
      <c r="NQP4" s="9"/>
      <c r="NQQ4" s="9"/>
      <c r="NQR4" s="9"/>
      <c r="NQS4" s="9"/>
      <c r="NQT4" s="9"/>
      <c r="NQU4" s="9"/>
      <c r="NQV4" s="9"/>
      <c r="NQW4" s="9"/>
      <c r="NQX4" s="9"/>
      <c r="NQY4" s="9"/>
      <c r="NQZ4" s="9"/>
      <c r="NRA4" s="9"/>
      <c r="NRB4" s="9"/>
      <c r="NRC4" s="9"/>
      <c r="NRD4" s="9"/>
      <c r="NRE4" s="9"/>
      <c r="NRF4" s="9"/>
      <c r="NRG4" s="9"/>
      <c r="NRH4" s="9"/>
      <c r="NRI4" s="9"/>
      <c r="NRJ4" s="9"/>
      <c r="NRK4" s="9"/>
      <c r="NRL4" s="9"/>
      <c r="NRM4" s="9"/>
      <c r="NRN4" s="9"/>
      <c r="NRO4" s="9"/>
      <c r="NRP4" s="9"/>
      <c r="NRQ4" s="9"/>
      <c r="NRR4" s="9"/>
      <c r="NRS4" s="9"/>
      <c r="NRT4" s="9"/>
      <c r="NRU4" s="9"/>
      <c r="NRV4" s="9"/>
      <c r="NRW4" s="9"/>
      <c r="NRX4" s="9"/>
      <c r="NRY4" s="9"/>
      <c r="NRZ4" s="9"/>
      <c r="NSA4" s="9"/>
      <c r="NSB4" s="9"/>
      <c r="NSC4" s="9"/>
      <c r="NSD4" s="9"/>
      <c r="NSE4" s="9"/>
      <c r="NSF4" s="9"/>
      <c r="NSG4" s="9"/>
      <c r="NSH4" s="9"/>
      <c r="NSI4" s="9"/>
      <c r="NSJ4" s="9"/>
      <c r="NSK4" s="9"/>
      <c r="NSL4" s="9"/>
      <c r="NSM4" s="9"/>
      <c r="NSN4" s="9"/>
      <c r="NSO4" s="9"/>
      <c r="NSP4" s="9"/>
      <c r="NSQ4" s="9"/>
      <c r="NSR4" s="9"/>
      <c r="NSS4" s="9"/>
      <c r="NST4" s="9"/>
      <c r="NSU4" s="9"/>
      <c r="NSV4" s="9"/>
      <c r="NSW4" s="9"/>
      <c r="NSX4" s="9"/>
      <c r="NSY4" s="9"/>
      <c r="NSZ4" s="9"/>
      <c r="NTA4" s="9"/>
      <c r="NTB4" s="9"/>
      <c r="NTC4" s="9"/>
      <c r="NTD4" s="9"/>
      <c r="NTE4" s="9"/>
      <c r="NTF4" s="9"/>
      <c r="NTG4" s="9"/>
      <c r="NTH4" s="9"/>
      <c r="NTI4" s="9"/>
      <c r="NTJ4" s="9"/>
      <c r="NTK4" s="9"/>
      <c r="NTL4" s="9"/>
      <c r="NTM4" s="9"/>
      <c r="NTN4" s="9"/>
      <c r="NTO4" s="9"/>
      <c r="NTP4" s="9"/>
      <c r="NTQ4" s="9"/>
      <c r="NTR4" s="9"/>
      <c r="NTS4" s="9"/>
      <c r="NTT4" s="9"/>
      <c r="NTU4" s="9"/>
      <c r="NTV4" s="9"/>
      <c r="NTW4" s="9"/>
      <c r="NTX4" s="9"/>
      <c r="NTY4" s="9"/>
      <c r="NTZ4" s="9"/>
      <c r="NUA4" s="9"/>
      <c r="NUB4" s="9"/>
      <c r="NUC4" s="9"/>
      <c r="NUD4" s="9"/>
      <c r="NUE4" s="9"/>
      <c r="NUF4" s="9"/>
      <c r="NUG4" s="9"/>
      <c r="NUH4" s="9"/>
      <c r="NUI4" s="9"/>
      <c r="NUJ4" s="9"/>
      <c r="NUK4" s="9"/>
      <c r="NUL4" s="9"/>
      <c r="NUM4" s="9"/>
      <c r="NUN4" s="9"/>
      <c r="NUO4" s="9"/>
      <c r="NUP4" s="9"/>
      <c r="NUQ4" s="9"/>
      <c r="NUR4" s="9"/>
      <c r="NUS4" s="9"/>
      <c r="NUT4" s="9"/>
      <c r="NUU4" s="9"/>
      <c r="NUV4" s="9"/>
      <c r="NUW4" s="9"/>
      <c r="NUX4" s="9"/>
      <c r="NUY4" s="9"/>
      <c r="NUZ4" s="9"/>
      <c r="NVA4" s="9"/>
      <c r="NVB4" s="9"/>
      <c r="NVC4" s="9"/>
      <c r="NVD4" s="9"/>
      <c r="NVE4" s="9"/>
      <c r="NVF4" s="9"/>
      <c r="NVG4" s="9"/>
      <c r="NVH4" s="9"/>
      <c r="NVI4" s="9"/>
      <c r="NVJ4" s="9"/>
      <c r="NVK4" s="9"/>
      <c r="NVL4" s="9"/>
      <c r="NVM4" s="9"/>
      <c r="NVN4" s="9"/>
      <c r="NVO4" s="9"/>
      <c r="NVP4" s="9"/>
      <c r="NVQ4" s="9"/>
      <c r="NVR4" s="9"/>
      <c r="NVS4" s="9"/>
      <c r="NVT4" s="9"/>
      <c r="NVU4" s="9"/>
      <c r="NVV4" s="9"/>
      <c r="NVW4" s="9"/>
      <c r="NVX4" s="9"/>
      <c r="NVY4" s="9"/>
      <c r="NVZ4" s="9"/>
      <c r="NWA4" s="9"/>
      <c r="NWB4" s="9"/>
      <c r="NWC4" s="9"/>
      <c r="NWD4" s="9"/>
      <c r="NWE4" s="9"/>
      <c r="NWF4" s="9"/>
      <c r="NWG4" s="9"/>
      <c r="NWH4" s="9"/>
      <c r="NWI4" s="9"/>
      <c r="NWJ4" s="9"/>
      <c r="NWK4" s="9"/>
      <c r="NWL4" s="9"/>
      <c r="NWM4" s="9"/>
      <c r="NWN4" s="9"/>
      <c r="NWO4" s="9"/>
      <c r="NWP4" s="9"/>
      <c r="NWQ4" s="9"/>
      <c r="NWR4" s="9"/>
      <c r="NWS4" s="9"/>
      <c r="NWT4" s="9"/>
      <c r="NWU4" s="9"/>
      <c r="NWV4" s="9"/>
      <c r="NWW4" s="9"/>
      <c r="NWX4" s="9"/>
      <c r="NWY4" s="9"/>
      <c r="NWZ4" s="9"/>
      <c r="NXA4" s="9"/>
      <c r="NXB4" s="9"/>
      <c r="NXC4" s="9"/>
      <c r="NXD4" s="9"/>
      <c r="NXE4" s="9"/>
      <c r="NXF4" s="9"/>
      <c r="NXG4" s="9"/>
      <c r="NXH4" s="9"/>
      <c r="NXI4" s="9"/>
      <c r="NXJ4" s="9"/>
      <c r="NXK4" s="9"/>
      <c r="NXL4" s="9"/>
      <c r="NXM4" s="9"/>
      <c r="NXN4" s="9"/>
      <c r="NXO4" s="9"/>
      <c r="NXP4" s="9"/>
      <c r="NXQ4" s="9"/>
      <c r="NXR4" s="9"/>
      <c r="NXS4" s="9"/>
      <c r="NXT4" s="9"/>
      <c r="NXU4" s="9"/>
      <c r="NXV4" s="9"/>
      <c r="NXW4" s="9"/>
      <c r="NXX4" s="9"/>
      <c r="NXY4" s="9"/>
      <c r="NXZ4" s="9"/>
      <c r="NYA4" s="9"/>
      <c r="NYB4" s="9"/>
      <c r="NYC4" s="9"/>
      <c r="NYD4" s="9"/>
      <c r="NYE4" s="9"/>
      <c r="NYF4" s="9"/>
      <c r="NYG4" s="9"/>
      <c r="NYH4" s="9"/>
      <c r="NYI4" s="9"/>
      <c r="NYJ4" s="9"/>
      <c r="NYK4" s="9"/>
      <c r="NYL4" s="9"/>
      <c r="NYM4" s="9"/>
      <c r="NYN4" s="9"/>
      <c r="NYO4" s="9"/>
      <c r="NYP4" s="9"/>
      <c r="NYQ4" s="9"/>
      <c r="NYR4" s="9"/>
      <c r="NYS4" s="9"/>
      <c r="NYT4" s="9"/>
      <c r="NYU4" s="9"/>
      <c r="NYV4" s="9"/>
      <c r="NYW4" s="9"/>
      <c r="NYX4" s="9"/>
      <c r="NYY4" s="9"/>
      <c r="NYZ4" s="9"/>
      <c r="NZA4" s="9"/>
      <c r="NZB4" s="9"/>
      <c r="NZC4" s="9"/>
      <c r="NZD4" s="9"/>
      <c r="NZE4" s="9"/>
      <c r="NZF4" s="9"/>
      <c r="NZG4" s="9"/>
      <c r="NZH4" s="9"/>
      <c r="NZI4" s="9"/>
      <c r="NZJ4" s="9"/>
      <c r="NZK4" s="9"/>
      <c r="NZL4" s="9"/>
      <c r="NZM4" s="9"/>
      <c r="NZN4" s="9"/>
      <c r="NZO4" s="9"/>
      <c r="NZP4" s="9"/>
      <c r="NZQ4" s="9"/>
      <c r="NZR4" s="9"/>
      <c r="NZS4" s="9"/>
      <c r="NZT4" s="9"/>
      <c r="NZU4" s="9"/>
      <c r="NZV4" s="9"/>
      <c r="NZW4" s="9"/>
      <c r="NZX4" s="9"/>
      <c r="NZY4" s="9"/>
      <c r="NZZ4" s="9"/>
      <c r="OAA4" s="9"/>
      <c r="OAB4" s="9"/>
      <c r="OAC4" s="9"/>
      <c r="OAD4" s="9"/>
      <c r="OAE4" s="9"/>
      <c r="OAF4" s="9"/>
      <c r="OAG4" s="9"/>
      <c r="OAH4" s="9"/>
      <c r="OAI4" s="9"/>
      <c r="OAJ4" s="9"/>
      <c r="OAK4" s="9"/>
      <c r="OAL4" s="9"/>
      <c r="OAM4" s="9"/>
      <c r="OAN4" s="9"/>
      <c r="OAO4" s="9"/>
      <c r="OAP4" s="9"/>
      <c r="OAQ4" s="9"/>
      <c r="OAR4" s="9"/>
      <c r="OAS4" s="9"/>
      <c r="OAT4" s="9"/>
      <c r="OAU4" s="9"/>
      <c r="OAV4" s="9"/>
      <c r="OAW4" s="9"/>
      <c r="OAX4" s="9"/>
      <c r="OAY4" s="9"/>
      <c r="OAZ4" s="9"/>
      <c r="OBA4" s="9"/>
      <c r="OBB4" s="9"/>
      <c r="OBC4" s="9"/>
      <c r="OBD4" s="9"/>
      <c r="OBE4" s="9"/>
      <c r="OBF4" s="9"/>
      <c r="OBG4" s="9"/>
      <c r="OBH4" s="9"/>
      <c r="OBI4" s="9"/>
      <c r="OBJ4" s="9"/>
      <c r="OBK4" s="9"/>
      <c r="OBL4" s="9"/>
      <c r="OBM4" s="9"/>
      <c r="OBN4" s="9"/>
      <c r="OBO4" s="9"/>
      <c r="OBP4" s="9"/>
      <c r="OBQ4" s="9"/>
      <c r="OBR4" s="9"/>
      <c r="OBS4" s="9"/>
      <c r="OBT4" s="9"/>
      <c r="OBU4" s="9"/>
      <c r="OBV4" s="9"/>
      <c r="OBW4" s="9"/>
      <c r="OBX4" s="9"/>
      <c r="OBY4" s="9"/>
      <c r="OBZ4" s="9"/>
      <c r="OCA4" s="9"/>
      <c r="OCB4" s="9"/>
      <c r="OCC4" s="9"/>
      <c r="OCD4" s="9"/>
      <c r="OCE4" s="9"/>
      <c r="OCF4" s="9"/>
      <c r="OCG4" s="9"/>
      <c r="OCH4" s="9"/>
      <c r="OCI4" s="9"/>
      <c r="OCJ4" s="9"/>
      <c r="OCK4" s="9"/>
      <c r="OCL4" s="9"/>
      <c r="OCM4" s="9"/>
      <c r="OCN4" s="9"/>
      <c r="OCO4" s="9"/>
      <c r="OCP4" s="9"/>
      <c r="OCQ4" s="9"/>
      <c r="OCR4" s="9"/>
      <c r="OCS4" s="9"/>
      <c r="OCT4" s="9"/>
      <c r="OCU4" s="9"/>
      <c r="OCV4" s="9"/>
      <c r="OCW4" s="9"/>
      <c r="OCX4" s="9"/>
      <c r="OCY4" s="9"/>
      <c r="OCZ4" s="9"/>
      <c r="ODA4" s="9"/>
      <c r="ODB4" s="9"/>
      <c r="ODC4" s="9"/>
      <c r="ODD4" s="9"/>
      <c r="ODE4" s="9"/>
      <c r="ODF4" s="9"/>
      <c r="ODG4" s="9"/>
      <c r="ODH4" s="9"/>
      <c r="ODI4" s="9"/>
      <c r="ODJ4" s="9"/>
      <c r="ODK4" s="9"/>
      <c r="ODL4" s="9"/>
      <c r="ODM4" s="9"/>
      <c r="ODN4" s="9"/>
      <c r="ODO4" s="9"/>
      <c r="ODP4" s="9"/>
      <c r="ODQ4" s="9"/>
      <c r="ODR4" s="9"/>
      <c r="ODS4" s="9"/>
      <c r="ODT4" s="9"/>
      <c r="ODU4" s="9"/>
      <c r="ODV4" s="9"/>
      <c r="ODW4" s="9"/>
      <c r="ODX4" s="9"/>
      <c r="ODY4" s="9"/>
      <c r="ODZ4" s="9"/>
      <c r="OEA4" s="9"/>
      <c r="OEB4" s="9"/>
      <c r="OEC4" s="9"/>
      <c r="OED4" s="9"/>
      <c r="OEE4" s="9"/>
      <c r="OEF4" s="9"/>
      <c r="OEG4" s="9"/>
      <c r="OEH4" s="9"/>
      <c r="OEI4" s="9"/>
      <c r="OEJ4" s="9"/>
      <c r="OEK4" s="9"/>
      <c r="OEL4" s="9"/>
      <c r="OEM4" s="9"/>
      <c r="OEN4" s="9"/>
      <c r="OEO4" s="9"/>
      <c r="OEP4" s="9"/>
      <c r="OEQ4" s="9"/>
      <c r="OER4" s="9"/>
      <c r="OES4" s="9"/>
      <c r="OET4" s="9"/>
      <c r="OEU4" s="9"/>
      <c r="OEV4" s="9"/>
      <c r="OEW4" s="9"/>
      <c r="OEX4" s="9"/>
      <c r="OEY4" s="9"/>
      <c r="OEZ4" s="9"/>
      <c r="OFA4" s="9"/>
      <c r="OFB4" s="9"/>
      <c r="OFC4" s="9"/>
      <c r="OFD4" s="9"/>
      <c r="OFE4" s="9"/>
      <c r="OFF4" s="9"/>
      <c r="OFG4" s="9"/>
      <c r="OFH4" s="9"/>
      <c r="OFI4" s="9"/>
      <c r="OFJ4" s="9"/>
      <c r="OFK4" s="9"/>
      <c r="OFL4" s="9"/>
      <c r="OFM4" s="9"/>
      <c r="OFN4" s="9"/>
      <c r="OFO4" s="9"/>
      <c r="OFP4" s="9"/>
      <c r="OFQ4" s="9"/>
      <c r="OFR4" s="9"/>
      <c r="OFS4" s="9"/>
      <c r="OFT4" s="9"/>
      <c r="OFU4" s="9"/>
      <c r="OFV4" s="9"/>
      <c r="OFW4" s="9"/>
      <c r="OFX4" s="9"/>
      <c r="OFY4" s="9"/>
      <c r="OFZ4" s="9"/>
      <c r="OGA4" s="9"/>
      <c r="OGB4" s="9"/>
      <c r="OGC4" s="9"/>
      <c r="OGD4" s="9"/>
      <c r="OGE4" s="9"/>
      <c r="OGF4" s="9"/>
      <c r="OGG4" s="9"/>
      <c r="OGH4" s="9"/>
      <c r="OGI4" s="9"/>
      <c r="OGJ4" s="9"/>
      <c r="OGK4" s="9"/>
      <c r="OGL4" s="9"/>
      <c r="OGM4" s="9"/>
      <c r="OGN4" s="9"/>
      <c r="OGO4" s="9"/>
      <c r="OGP4" s="9"/>
      <c r="OGQ4" s="9"/>
      <c r="OGR4" s="9"/>
      <c r="OGS4" s="9"/>
      <c r="OGT4" s="9"/>
      <c r="OGU4" s="9"/>
      <c r="OGV4" s="9"/>
      <c r="OGW4" s="9"/>
      <c r="OGX4" s="9"/>
      <c r="OGY4" s="9"/>
      <c r="OGZ4" s="9"/>
      <c r="OHA4" s="9"/>
      <c r="OHB4" s="9"/>
      <c r="OHC4" s="9"/>
      <c r="OHD4" s="9"/>
      <c r="OHE4" s="9"/>
      <c r="OHF4" s="9"/>
      <c r="OHG4" s="9"/>
      <c r="OHH4" s="9"/>
      <c r="OHI4" s="9"/>
      <c r="OHJ4" s="9"/>
      <c r="OHK4" s="9"/>
      <c r="OHL4" s="9"/>
      <c r="OHM4" s="9"/>
      <c r="OHN4" s="9"/>
      <c r="OHO4" s="9"/>
      <c r="OHP4" s="9"/>
      <c r="OHQ4" s="9"/>
      <c r="OHR4" s="9"/>
      <c r="OHS4" s="9"/>
      <c r="OHT4" s="9"/>
      <c r="OHU4" s="9"/>
      <c r="OHV4" s="9"/>
      <c r="OHW4" s="9"/>
      <c r="OHX4" s="9"/>
      <c r="OHY4" s="9"/>
      <c r="OHZ4" s="9"/>
      <c r="OIA4" s="9"/>
      <c r="OIB4" s="9"/>
      <c r="OIC4" s="9"/>
      <c r="OID4" s="9"/>
      <c r="OIE4" s="9"/>
      <c r="OIF4" s="9"/>
      <c r="OIG4" s="9"/>
      <c r="OIH4" s="9"/>
      <c r="OII4" s="9"/>
      <c r="OIJ4" s="9"/>
      <c r="OIK4" s="9"/>
      <c r="OIL4" s="9"/>
      <c r="OIM4" s="9"/>
      <c r="OIN4" s="9"/>
      <c r="OIO4" s="9"/>
      <c r="OIP4" s="9"/>
      <c r="OIQ4" s="9"/>
      <c r="OIR4" s="9"/>
      <c r="OIS4" s="9"/>
      <c r="OIT4" s="9"/>
      <c r="OIU4" s="9"/>
      <c r="OIV4" s="9"/>
      <c r="OIW4" s="9"/>
      <c r="OIX4" s="9"/>
      <c r="OIY4" s="9"/>
      <c r="OIZ4" s="9"/>
      <c r="OJA4" s="9"/>
      <c r="OJB4" s="9"/>
      <c r="OJC4" s="9"/>
      <c r="OJD4" s="9"/>
      <c r="OJE4" s="9"/>
      <c r="OJF4" s="9"/>
      <c r="OJG4" s="9"/>
      <c r="OJH4" s="9"/>
      <c r="OJI4" s="9"/>
      <c r="OJJ4" s="9"/>
      <c r="OJK4" s="9"/>
      <c r="OJL4" s="9"/>
      <c r="OJM4" s="9"/>
      <c r="OJN4" s="9"/>
      <c r="OJO4" s="9"/>
      <c r="OJP4" s="9"/>
      <c r="OJQ4" s="9"/>
      <c r="OJR4" s="9"/>
      <c r="OJS4" s="9"/>
      <c r="OJT4" s="9"/>
      <c r="OJU4" s="9"/>
      <c r="OJV4" s="9"/>
      <c r="OJW4" s="9"/>
      <c r="OJX4" s="9"/>
      <c r="OJY4" s="9"/>
      <c r="OJZ4" s="9"/>
      <c r="OKA4" s="9"/>
      <c r="OKB4" s="9"/>
      <c r="OKC4" s="9"/>
      <c r="OKD4" s="9"/>
      <c r="OKE4" s="9"/>
      <c r="OKF4" s="9"/>
      <c r="OKG4" s="9"/>
      <c r="OKH4" s="9"/>
      <c r="OKI4" s="9"/>
      <c r="OKJ4" s="9"/>
      <c r="OKK4" s="9"/>
      <c r="OKL4" s="9"/>
      <c r="OKM4" s="9"/>
      <c r="OKN4" s="9"/>
      <c r="OKO4" s="9"/>
      <c r="OKP4" s="9"/>
      <c r="OKQ4" s="9"/>
      <c r="OKR4" s="9"/>
      <c r="OKS4" s="9"/>
      <c r="OKT4" s="9"/>
      <c r="OKU4" s="9"/>
      <c r="OKV4" s="9"/>
      <c r="OKW4" s="9"/>
      <c r="OKX4" s="9"/>
      <c r="OKY4" s="9"/>
      <c r="OKZ4" s="9"/>
      <c r="OLA4" s="9"/>
      <c r="OLB4" s="9"/>
      <c r="OLC4" s="9"/>
      <c r="OLD4" s="9"/>
      <c r="OLE4" s="9"/>
      <c r="OLF4" s="9"/>
      <c r="OLG4" s="9"/>
      <c r="OLH4" s="9"/>
      <c r="OLI4" s="9"/>
      <c r="OLJ4" s="9"/>
      <c r="OLK4" s="9"/>
      <c r="OLL4" s="9"/>
      <c r="OLM4" s="9"/>
      <c r="OLN4" s="9"/>
      <c r="OLO4" s="9"/>
      <c r="OLP4" s="9"/>
      <c r="OLQ4" s="9"/>
      <c r="OLR4" s="9"/>
      <c r="OLS4" s="9"/>
      <c r="OLT4" s="9"/>
      <c r="OLU4" s="9"/>
      <c r="OLV4" s="9"/>
      <c r="OLW4" s="9"/>
      <c r="OLX4" s="9"/>
      <c r="OLY4" s="9"/>
      <c r="OLZ4" s="9"/>
      <c r="OMA4" s="9"/>
      <c r="OMB4" s="9"/>
      <c r="OMC4" s="9"/>
      <c r="OMD4" s="9"/>
      <c r="OME4" s="9"/>
      <c r="OMF4" s="9"/>
      <c r="OMG4" s="9"/>
      <c r="OMH4" s="9"/>
      <c r="OMI4" s="9"/>
      <c r="OMJ4" s="9"/>
      <c r="OMK4" s="9"/>
      <c r="OML4" s="9"/>
      <c r="OMM4" s="9"/>
      <c r="OMN4" s="9"/>
      <c r="OMO4" s="9"/>
      <c r="OMP4" s="9"/>
      <c r="OMQ4" s="9"/>
      <c r="OMR4" s="9"/>
      <c r="OMS4" s="9"/>
      <c r="OMT4" s="9"/>
      <c r="OMU4" s="9"/>
      <c r="OMV4" s="9"/>
      <c r="OMW4" s="9"/>
      <c r="OMX4" s="9"/>
      <c r="OMY4" s="9"/>
      <c r="OMZ4" s="9"/>
      <c r="ONA4" s="9"/>
      <c r="ONB4" s="9"/>
      <c r="ONC4" s="9"/>
      <c r="OND4" s="9"/>
      <c r="ONE4" s="9"/>
      <c r="ONF4" s="9"/>
      <c r="ONG4" s="9"/>
      <c r="ONH4" s="9"/>
      <c r="ONI4" s="9"/>
      <c r="ONJ4" s="9"/>
      <c r="ONK4" s="9"/>
      <c r="ONL4" s="9"/>
      <c r="ONM4" s="9"/>
      <c r="ONN4" s="9"/>
      <c r="ONO4" s="9"/>
      <c r="ONP4" s="9"/>
      <c r="ONQ4" s="9"/>
      <c r="ONR4" s="9"/>
      <c r="ONS4" s="9"/>
      <c r="ONT4" s="9"/>
      <c r="ONU4" s="9"/>
      <c r="ONV4" s="9"/>
      <c r="ONW4" s="9"/>
      <c r="ONX4" s="9"/>
      <c r="ONY4" s="9"/>
      <c r="ONZ4" s="9"/>
      <c r="OOA4" s="9"/>
      <c r="OOB4" s="9"/>
      <c r="OOC4" s="9"/>
      <c r="OOD4" s="9"/>
      <c r="OOE4" s="9"/>
      <c r="OOF4" s="9"/>
      <c r="OOG4" s="9"/>
      <c r="OOH4" s="9"/>
      <c r="OOI4" s="9"/>
      <c r="OOJ4" s="9"/>
      <c r="OOK4" s="9"/>
      <c r="OOL4" s="9"/>
      <c r="OOM4" s="9"/>
      <c r="OON4" s="9"/>
      <c r="OOO4" s="9"/>
      <c r="OOP4" s="9"/>
      <c r="OOQ4" s="9"/>
      <c r="OOR4" s="9"/>
      <c r="OOS4" s="9"/>
      <c r="OOT4" s="9"/>
      <c r="OOU4" s="9"/>
      <c r="OOV4" s="9"/>
      <c r="OOW4" s="9"/>
      <c r="OOX4" s="9"/>
      <c r="OOY4" s="9"/>
      <c r="OOZ4" s="9"/>
      <c r="OPA4" s="9"/>
      <c r="OPB4" s="9"/>
      <c r="OPC4" s="9"/>
      <c r="OPD4" s="9"/>
      <c r="OPE4" s="9"/>
      <c r="OPF4" s="9"/>
      <c r="OPG4" s="9"/>
      <c r="OPH4" s="9"/>
      <c r="OPI4" s="9"/>
      <c r="OPJ4" s="9"/>
      <c r="OPK4" s="9"/>
      <c r="OPL4" s="9"/>
      <c r="OPM4" s="9"/>
      <c r="OPN4" s="9"/>
      <c r="OPO4" s="9"/>
      <c r="OPP4" s="9"/>
      <c r="OPQ4" s="9"/>
      <c r="OPR4" s="9"/>
      <c r="OPS4" s="9"/>
      <c r="OPT4" s="9"/>
      <c r="OPU4" s="9"/>
      <c r="OPV4" s="9"/>
      <c r="OPW4" s="9"/>
      <c r="OPX4" s="9"/>
      <c r="OPY4" s="9"/>
      <c r="OPZ4" s="9"/>
      <c r="OQA4" s="9"/>
      <c r="OQB4" s="9"/>
      <c r="OQC4" s="9"/>
      <c r="OQD4" s="9"/>
      <c r="OQE4" s="9"/>
      <c r="OQF4" s="9"/>
      <c r="OQG4" s="9"/>
      <c r="OQH4" s="9"/>
      <c r="OQI4" s="9"/>
      <c r="OQJ4" s="9"/>
      <c r="OQK4" s="9"/>
      <c r="OQL4" s="9"/>
      <c r="OQM4" s="9"/>
      <c r="OQN4" s="9"/>
      <c r="OQO4" s="9"/>
      <c r="OQP4" s="9"/>
      <c r="OQQ4" s="9"/>
      <c r="OQR4" s="9"/>
      <c r="OQS4" s="9"/>
      <c r="OQT4" s="9"/>
      <c r="OQU4" s="9"/>
      <c r="OQV4" s="9"/>
      <c r="OQW4" s="9"/>
      <c r="OQX4" s="9"/>
      <c r="OQY4" s="9"/>
      <c r="OQZ4" s="9"/>
      <c r="ORA4" s="9"/>
      <c r="ORB4" s="9"/>
      <c r="ORC4" s="9"/>
      <c r="ORD4" s="9"/>
      <c r="ORE4" s="9"/>
      <c r="ORF4" s="9"/>
      <c r="ORG4" s="9"/>
      <c r="ORH4" s="9"/>
      <c r="ORI4" s="9"/>
      <c r="ORJ4" s="9"/>
      <c r="ORK4" s="9"/>
      <c r="ORL4" s="9"/>
      <c r="ORM4" s="9"/>
      <c r="ORN4" s="9"/>
      <c r="ORO4" s="9"/>
      <c r="ORP4" s="9"/>
      <c r="ORQ4" s="9"/>
      <c r="ORR4" s="9"/>
      <c r="ORS4" s="9"/>
      <c r="ORT4" s="9"/>
      <c r="ORU4" s="9"/>
      <c r="ORV4" s="9"/>
      <c r="ORW4" s="9"/>
      <c r="ORX4" s="9"/>
      <c r="ORY4" s="9"/>
      <c r="ORZ4" s="9"/>
      <c r="OSA4" s="9"/>
      <c r="OSB4" s="9"/>
      <c r="OSC4" s="9"/>
      <c r="OSD4" s="9"/>
      <c r="OSE4" s="9"/>
      <c r="OSF4" s="9"/>
      <c r="OSG4" s="9"/>
      <c r="OSH4" s="9"/>
      <c r="OSI4" s="9"/>
      <c r="OSJ4" s="9"/>
      <c r="OSK4" s="9"/>
      <c r="OSL4" s="9"/>
      <c r="OSM4" s="9"/>
      <c r="OSN4" s="9"/>
      <c r="OSO4" s="9"/>
      <c r="OSP4" s="9"/>
      <c r="OSQ4" s="9"/>
      <c r="OSR4" s="9"/>
      <c r="OSS4" s="9"/>
      <c r="OST4" s="9"/>
      <c r="OSU4" s="9"/>
      <c r="OSV4" s="9"/>
      <c r="OSW4" s="9"/>
      <c r="OSX4" s="9"/>
      <c r="OSY4" s="9"/>
      <c r="OSZ4" s="9"/>
      <c r="OTA4" s="9"/>
      <c r="OTB4" s="9"/>
      <c r="OTC4" s="9"/>
      <c r="OTD4" s="9"/>
      <c r="OTE4" s="9"/>
      <c r="OTF4" s="9"/>
      <c r="OTG4" s="9"/>
      <c r="OTH4" s="9"/>
      <c r="OTI4" s="9"/>
      <c r="OTJ4" s="9"/>
      <c r="OTK4" s="9"/>
      <c r="OTL4" s="9"/>
      <c r="OTM4" s="9"/>
      <c r="OTN4" s="9"/>
      <c r="OTO4" s="9"/>
      <c r="OTP4" s="9"/>
      <c r="OTQ4" s="9"/>
      <c r="OTR4" s="9"/>
      <c r="OTS4" s="9"/>
      <c r="OTT4" s="9"/>
      <c r="OTU4" s="9"/>
      <c r="OTV4" s="9"/>
      <c r="OTW4" s="9"/>
      <c r="OTX4" s="9"/>
      <c r="OTY4" s="9"/>
      <c r="OTZ4" s="9"/>
      <c r="OUA4" s="9"/>
      <c r="OUB4" s="9"/>
      <c r="OUC4" s="9"/>
      <c r="OUD4" s="9"/>
      <c r="OUE4" s="9"/>
      <c r="OUF4" s="9"/>
      <c r="OUG4" s="9"/>
      <c r="OUH4" s="9"/>
      <c r="OUI4" s="9"/>
      <c r="OUJ4" s="9"/>
      <c r="OUK4" s="9"/>
      <c r="OUL4" s="9"/>
      <c r="OUM4" s="9"/>
      <c r="OUN4" s="9"/>
      <c r="OUO4" s="9"/>
      <c r="OUP4" s="9"/>
      <c r="OUQ4" s="9"/>
      <c r="OUR4" s="9"/>
      <c r="OUS4" s="9"/>
      <c r="OUT4" s="9"/>
      <c r="OUU4" s="9"/>
      <c r="OUV4" s="9"/>
      <c r="OUW4" s="9"/>
      <c r="OUX4" s="9"/>
      <c r="OUY4" s="9"/>
      <c r="OUZ4" s="9"/>
      <c r="OVA4" s="9"/>
      <c r="OVB4" s="9"/>
      <c r="OVC4" s="9"/>
      <c r="OVD4" s="9"/>
      <c r="OVE4" s="9"/>
      <c r="OVF4" s="9"/>
      <c r="OVG4" s="9"/>
      <c r="OVH4" s="9"/>
      <c r="OVI4" s="9"/>
      <c r="OVJ4" s="9"/>
      <c r="OVK4" s="9"/>
      <c r="OVL4" s="9"/>
      <c r="OVM4" s="9"/>
      <c r="OVN4" s="9"/>
      <c r="OVO4" s="9"/>
      <c r="OVP4" s="9"/>
      <c r="OVQ4" s="9"/>
      <c r="OVR4" s="9"/>
      <c r="OVS4" s="9"/>
      <c r="OVT4" s="9"/>
      <c r="OVU4" s="9"/>
      <c r="OVV4" s="9"/>
      <c r="OVW4" s="9"/>
      <c r="OVX4" s="9"/>
      <c r="OVY4" s="9"/>
      <c r="OVZ4" s="9"/>
      <c r="OWA4" s="9"/>
      <c r="OWB4" s="9"/>
      <c r="OWC4" s="9"/>
      <c r="OWD4" s="9"/>
      <c r="OWE4" s="9"/>
      <c r="OWF4" s="9"/>
      <c r="OWG4" s="9"/>
      <c r="OWH4" s="9"/>
      <c r="OWI4" s="9"/>
      <c r="OWJ4" s="9"/>
      <c r="OWK4" s="9"/>
      <c r="OWL4" s="9"/>
      <c r="OWM4" s="9"/>
      <c r="OWN4" s="9"/>
      <c r="OWO4" s="9"/>
      <c r="OWP4" s="9"/>
      <c r="OWQ4" s="9"/>
      <c r="OWR4" s="9"/>
      <c r="OWS4" s="9"/>
      <c r="OWT4" s="9"/>
      <c r="OWU4" s="9"/>
      <c r="OWV4" s="9"/>
      <c r="OWW4" s="9"/>
      <c r="OWX4" s="9"/>
      <c r="OWY4" s="9"/>
      <c r="OWZ4" s="9"/>
      <c r="OXA4" s="9"/>
      <c r="OXB4" s="9"/>
      <c r="OXC4" s="9"/>
      <c r="OXD4" s="9"/>
      <c r="OXE4" s="9"/>
      <c r="OXF4" s="9"/>
      <c r="OXG4" s="9"/>
      <c r="OXH4" s="9"/>
      <c r="OXI4" s="9"/>
      <c r="OXJ4" s="9"/>
      <c r="OXK4" s="9"/>
      <c r="OXL4" s="9"/>
      <c r="OXM4" s="9"/>
      <c r="OXN4" s="9"/>
      <c r="OXO4" s="9"/>
      <c r="OXP4" s="9"/>
      <c r="OXQ4" s="9"/>
      <c r="OXR4" s="9"/>
      <c r="OXS4" s="9"/>
      <c r="OXT4" s="9"/>
      <c r="OXU4" s="9"/>
      <c r="OXV4" s="9"/>
      <c r="OXW4" s="9"/>
      <c r="OXX4" s="9"/>
      <c r="OXY4" s="9"/>
      <c r="OXZ4" s="9"/>
      <c r="OYA4" s="9"/>
      <c r="OYB4" s="9"/>
      <c r="OYC4" s="9"/>
      <c r="OYD4" s="9"/>
      <c r="OYE4" s="9"/>
      <c r="OYF4" s="9"/>
      <c r="OYG4" s="9"/>
      <c r="OYH4" s="9"/>
      <c r="OYI4" s="9"/>
      <c r="OYJ4" s="9"/>
      <c r="OYK4" s="9"/>
      <c r="OYL4" s="9"/>
      <c r="OYM4" s="9"/>
      <c r="OYN4" s="9"/>
      <c r="OYO4" s="9"/>
      <c r="OYP4" s="9"/>
      <c r="OYQ4" s="9"/>
      <c r="OYR4" s="9"/>
      <c r="OYS4" s="9"/>
      <c r="OYT4" s="9"/>
      <c r="OYU4" s="9"/>
      <c r="OYV4" s="9"/>
      <c r="OYW4" s="9"/>
      <c r="OYX4" s="9"/>
      <c r="OYY4" s="9"/>
      <c r="OYZ4" s="9"/>
      <c r="OZA4" s="9"/>
      <c r="OZB4" s="9"/>
      <c r="OZC4" s="9"/>
      <c r="OZD4" s="9"/>
      <c r="OZE4" s="9"/>
      <c r="OZF4" s="9"/>
      <c r="OZG4" s="9"/>
      <c r="OZH4" s="9"/>
      <c r="OZI4" s="9"/>
      <c r="OZJ4" s="9"/>
      <c r="OZK4" s="9"/>
      <c r="OZL4" s="9"/>
      <c r="OZM4" s="9"/>
      <c r="OZN4" s="9"/>
      <c r="OZO4" s="9"/>
      <c r="OZP4" s="9"/>
      <c r="OZQ4" s="9"/>
      <c r="OZR4" s="9"/>
      <c r="OZS4" s="9"/>
      <c r="OZT4" s="9"/>
      <c r="OZU4" s="9"/>
      <c r="OZV4" s="9"/>
      <c r="OZW4" s="9"/>
      <c r="OZX4" s="9"/>
      <c r="OZY4" s="9"/>
      <c r="OZZ4" s="9"/>
      <c r="PAA4" s="9"/>
      <c r="PAB4" s="9"/>
      <c r="PAC4" s="9"/>
      <c r="PAD4" s="9"/>
      <c r="PAE4" s="9"/>
      <c r="PAF4" s="9"/>
      <c r="PAG4" s="9"/>
      <c r="PAH4" s="9"/>
      <c r="PAI4" s="9"/>
      <c r="PAJ4" s="9"/>
      <c r="PAK4" s="9"/>
      <c r="PAL4" s="9"/>
      <c r="PAM4" s="9"/>
      <c r="PAN4" s="9"/>
      <c r="PAO4" s="9"/>
      <c r="PAP4" s="9"/>
      <c r="PAQ4" s="9"/>
      <c r="PAR4" s="9"/>
      <c r="PAS4" s="9"/>
      <c r="PAT4" s="9"/>
      <c r="PAU4" s="9"/>
      <c r="PAV4" s="9"/>
      <c r="PAW4" s="9"/>
      <c r="PAX4" s="9"/>
      <c r="PAY4" s="9"/>
      <c r="PAZ4" s="9"/>
      <c r="PBA4" s="9"/>
      <c r="PBB4" s="9"/>
      <c r="PBC4" s="9"/>
      <c r="PBD4" s="9"/>
      <c r="PBE4" s="9"/>
      <c r="PBF4" s="9"/>
      <c r="PBG4" s="9"/>
      <c r="PBH4" s="9"/>
      <c r="PBI4" s="9"/>
      <c r="PBJ4" s="9"/>
      <c r="PBK4" s="9"/>
      <c r="PBL4" s="9"/>
      <c r="PBM4" s="9"/>
      <c r="PBN4" s="9"/>
      <c r="PBO4" s="9"/>
      <c r="PBP4" s="9"/>
      <c r="PBQ4" s="9"/>
      <c r="PBR4" s="9"/>
      <c r="PBS4" s="9"/>
      <c r="PBT4" s="9"/>
      <c r="PBU4" s="9"/>
      <c r="PBV4" s="9"/>
      <c r="PBW4" s="9"/>
      <c r="PBX4" s="9"/>
      <c r="PBY4" s="9"/>
      <c r="PBZ4" s="9"/>
      <c r="PCA4" s="9"/>
      <c r="PCB4" s="9"/>
      <c r="PCC4" s="9"/>
      <c r="PCD4" s="9"/>
      <c r="PCE4" s="9"/>
      <c r="PCF4" s="9"/>
      <c r="PCG4" s="9"/>
      <c r="PCH4" s="9"/>
      <c r="PCI4" s="9"/>
      <c r="PCJ4" s="9"/>
      <c r="PCK4" s="9"/>
      <c r="PCL4" s="9"/>
      <c r="PCM4" s="9"/>
      <c r="PCN4" s="9"/>
      <c r="PCO4" s="9"/>
      <c r="PCP4" s="9"/>
      <c r="PCQ4" s="9"/>
      <c r="PCR4" s="9"/>
      <c r="PCS4" s="9"/>
      <c r="PCT4" s="9"/>
      <c r="PCU4" s="9"/>
      <c r="PCV4" s="9"/>
      <c r="PCW4" s="9"/>
      <c r="PCX4" s="9"/>
      <c r="PCY4" s="9"/>
      <c r="PCZ4" s="9"/>
      <c r="PDA4" s="9"/>
      <c r="PDB4" s="9"/>
      <c r="PDC4" s="9"/>
      <c r="PDD4" s="9"/>
      <c r="PDE4" s="9"/>
      <c r="PDF4" s="9"/>
      <c r="PDG4" s="9"/>
      <c r="PDH4" s="9"/>
      <c r="PDI4" s="9"/>
      <c r="PDJ4" s="9"/>
      <c r="PDK4" s="9"/>
      <c r="PDL4" s="9"/>
      <c r="PDM4" s="9"/>
      <c r="PDN4" s="9"/>
      <c r="PDO4" s="9"/>
      <c r="PDP4" s="9"/>
      <c r="PDQ4" s="9"/>
      <c r="PDR4" s="9"/>
      <c r="PDS4" s="9"/>
      <c r="PDT4" s="9"/>
      <c r="PDU4" s="9"/>
      <c r="PDV4" s="9"/>
      <c r="PDW4" s="9"/>
      <c r="PDX4" s="9"/>
      <c r="PDY4" s="9"/>
      <c r="PDZ4" s="9"/>
      <c r="PEA4" s="9"/>
      <c r="PEB4" s="9"/>
      <c r="PEC4" s="9"/>
      <c r="PED4" s="9"/>
      <c r="PEE4" s="9"/>
      <c r="PEF4" s="9"/>
      <c r="PEG4" s="9"/>
      <c r="PEH4" s="9"/>
      <c r="PEI4" s="9"/>
      <c r="PEJ4" s="9"/>
      <c r="PEK4" s="9"/>
      <c r="PEL4" s="9"/>
      <c r="PEM4" s="9"/>
      <c r="PEN4" s="9"/>
      <c r="PEO4" s="9"/>
      <c r="PEP4" s="9"/>
      <c r="PEQ4" s="9"/>
      <c r="PER4" s="9"/>
      <c r="PES4" s="9"/>
      <c r="PET4" s="9"/>
      <c r="PEU4" s="9"/>
      <c r="PEV4" s="9"/>
      <c r="PEW4" s="9"/>
      <c r="PEX4" s="9"/>
      <c r="PEY4" s="9"/>
      <c r="PEZ4" s="9"/>
      <c r="PFA4" s="9"/>
      <c r="PFB4" s="9"/>
      <c r="PFC4" s="9"/>
      <c r="PFD4" s="9"/>
      <c r="PFE4" s="9"/>
      <c r="PFF4" s="9"/>
      <c r="PFG4" s="9"/>
      <c r="PFH4" s="9"/>
      <c r="PFI4" s="9"/>
      <c r="PFJ4" s="9"/>
      <c r="PFK4" s="9"/>
      <c r="PFL4" s="9"/>
      <c r="PFM4" s="9"/>
      <c r="PFN4" s="9"/>
      <c r="PFO4" s="9"/>
      <c r="PFP4" s="9"/>
      <c r="PFQ4" s="9"/>
      <c r="PFR4" s="9"/>
      <c r="PFS4" s="9"/>
      <c r="PFT4" s="9"/>
      <c r="PFU4" s="9"/>
      <c r="PFV4" s="9"/>
      <c r="PFW4" s="9"/>
      <c r="PFX4" s="9"/>
      <c r="PFY4" s="9"/>
      <c r="PFZ4" s="9"/>
      <c r="PGA4" s="9"/>
      <c r="PGB4" s="9"/>
      <c r="PGC4" s="9"/>
      <c r="PGD4" s="9"/>
      <c r="PGE4" s="9"/>
      <c r="PGF4" s="9"/>
      <c r="PGG4" s="9"/>
      <c r="PGH4" s="9"/>
      <c r="PGI4" s="9"/>
      <c r="PGJ4" s="9"/>
      <c r="PGK4" s="9"/>
      <c r="PGL4" s="9"/>
      <c r="PGM4" s="9"/>
      <c r="PGN4" s="9"/>
      <c r="PGO4" s="9"/>
      <c r="PGP4" s="9"/>
      <c r="PGQ4" s="9"/>
      <c r="PGR4" s="9"/>
      <c r="PGS4" s="9"/>
      <c r="PGT4" s="9"/>
      <c r="PGU4" s="9"/>
      <c r="PGV4" s="9"/>
      <c r="PGW4" s="9"/>
      <c r="PGX4" s="9"/>
      <c r="PGY4" s="9"/>
      <c r="PGZ4" s="9"/>
      <c r="PHA4" s="9"/>
      <c r="PHB4" s="9"/>
      <c r="PHC4" s="9"/>
      <c r="PHD4" s="9"/>
      <c r="PHE4" s="9"/>
      <c r="PHF4" s="9"/>
      <c r="PHG4" s="9"/>
      <c r="PHH4" s="9"/>
      <c r="PHI4" s="9"/>
      <c r="PHJ4" s="9"/>
      <c r="PHK4" s="9"/>
      <c r="PHL4" s="9"/>
      <c r="PHM4" s="9"/>
      <c r="PHN4" s="9"/>
      <c r="PHO4" s="9"/>
      <c r="PHP4" s="9"/>
      <c r="PHQ4" s="9"/>
      <c r="PHR4" s="9"/>
      <c r="PHS4" s="9"/>
      <c r="PHT4" s="9"/>
      <c r="PHU4" s="9"/>
      <c r="PHV4" s="9"/>
      <c r="PHW4" s="9"/>
      <c r="PHX4" s="9"/>
      <c r="PHY4" s="9"/>
      <c r="PHZ4" s="9"/>
      <c r="PIA4" s="9"/>
      <c r="PIB4" s="9"/>
      <c r="PIC4" s="9"/>
      <c r="PID4" s="9"/>
      <c r="PIE4" s="9"/>
      <c r="PIF4" s="9"/>
      <c r="PIG4" s="9"/>
      <c r="PIH4" s="9"/>
      <c r="PII4" s="9"/>
      <c r="PIJ4" s="9"/>
      <c r="PIK4" s="9"/>
      <c r="PIL4" s="9"/>
      <c r="PIM4" s="9"/>
      <c r="PIN4" s="9"/>
      <c r="PIO4" s="9"/>
      <c r="PIP4" s="9"/>
      <c r="PIQ4" s="9"/>
      <c r="PIR4" s="9"/>
      <c r="PIS4" s="9"/>
      <c r="PIT4" s="9"/>
      <c r="PIU4" s="9"/>
      <c r="PIV4" s="9"/>
      <c r="PIW4" s="9"/>
      <c r="PIX4" s="9"/>
      <c r="PIY4" s="9"/>
      <c r="PIZ4" s="9"/>
      <c r="PJA4" s="9"/>
      <c r="PJB4" s="9"/>
      <c r="PJC4" s="9"/>
      <c r="PJD4" s="9"/>
      <c r="PJE4" s="9"/>
      <c r="PJF4" s="9"/>
      <c r="PJG4" s="9"/>
      <c r="PJH4" s="9"/>
      <c r="PJI4" s="9"/>
      <c r="PJJ4" s="9"/>
      <c r="PJK4" s="9"/>
      <c r="PJL4" s="9"/>
      <c r="PJM4" s="9"/>
      <c r="PJN4" s="9"/>
      <c r="PJO4" s="9"/>
      <c r="PJP4" s="9"/>
      <c r="PJQ4" s="9"/>
      <c r="PJR4" s="9"/>
      <c r="PJS4" s="9"/>
      <c r="PJT4" s="9"/>
      <c r="PJU4" s="9"/>
      <c r="PJV4" s="9"/>
      <c r="PJW4" s="9"/>
      <c r="PJX4" s="9"/>
      <c r="PJY4" s="9"/>
      <c r="PJZ4" s="9"/>
      <c r="PKA4" s="9"/>
      <c r="PKB4" s="9"/>
      <c r="PKC4" s="9"/>
      <c r="PKD4" s="9"/>
      <c r="PKE4" s="9"/>
      <c r="PKF4" s="9"/>
      <c r="PKG4" s="9"/>
      <c r="PKH4" s="9"/>
      <c r="PKI4" s="9"/>
      <c r="PKJ4" s="9"/>
      <c r="PKK4" s="9"/>
      <c r="PKL4" s="9"/>
      <c r="PKM4" s="9"/>
      <c r="PKN4" s="9"/>
      <c r="PKO4" s="9"/>
      <c r="PKP4" s="9"/>
      <c r="PKQ4" s="9"/>
      <c r="PKR4" s="9"/>
      <c r="PKS4" s="9"/>
      <c r="PKT4" s="9"/>
      <c r="PKU4" s="9"/>
      <c r="PKV4" s="9"/>
      <c r="PKW4" s="9"/>
      <c r="PKX4" s="9"/>
      <c r="PKY4" s="9"/>
      <c r="PKZ4" s="9"/>
      <c r="PLA4" s="9"/>
      <c r="PLB4" s="9"/>
      <c r="PLC4" s="9"/>
      <c r="PLD4" s="9"/>
      <c r="PLE4" s="9"/>
      <c r="PLF4" s="9"/>
      <c r="PLG4" s="9"/>
      <c r="PLH4" s="9"/>
      <c r="PLI4" s="9"/>
      <c r="PLJ4" s="9"/>
      <c r="PLK4" s="9"/>
      <c r="PLL4" s="9"/>
      <c r="PLM4" s="9"/>
      <c r="PLN4" s="9"/>
      <c r="PLO4" s="9"/>
      <c r="PLP4" s="9"/>
      <c r="PLQ4" s="9"/>
      <c r="PLR4" s="9"/>
      <c r="PLS4" s="9"/>
      <c r="PLT4" s="9"/>
      <c r="PLU4" s="9"/>
      <c r="PLV4" s="9"/>
      <c r="PLW4" s="9"/>
      <c r="PLX4" s="9"/>
      <c r="PLY4" s="9"/>
      <c r="PLZ4" s="9"/>
      <c r="PMA4" s="9"/>
      <c r="PMB4" s="9"/>
      <c r="PMC4" s="9"/>
      <c r="PMD4" s="9"/>
      <c r="PME4" s="9"/>
      <c r="PMF4" s="9"/>
      <c r="PMG4" s="9"/>
      <c r="PMH4" s="9"/>
      <c r="PMI4" s="9"/>
      <c r="PMJ4" s="9"/>
      <c r="PMK4" s="9"/>
      <c r="PML4" s="9"/>
      <c r="PMM4" s="9"/>
      <c r="PMN4" s="9"/>
      <c r="PMO4" s="9"/>
      <c r="PMP4" s="9"/>
      <c r="PMQ4" s="9"/>
      <c r="PMR4" s="9"/>
      <c r="PMS4" s="9"/>
      <c r="PMT4" s="9"/>
      <c r="PMU4" s="9"/>
      <c r="PMV4" s="9"/>
      <c r="PMW4" s="9"/>
      <c r="PMX4" s="9"/>
      <c r="PMY4" s="9"/>
      <c r="PMZ4" s="9"/>
      <c r="PNA4" s="9"/>
      <c r="PNB4" s="9"/>
      <c r="PNC4" s="9"/>
      <c r="PND4" s="9"/>
      <c r="PNE4" s="9"/>
      <c r="PNF4" s="9"/>
      <c r="PNG4" s="9"/>
      <c r="PNH4" s="9"/>
      <c r="PNI4" s="9"/>
      <c r="PNJ4" s="9"/>
      <c r="PNK4" s="9"/>
      <c r="PNL4" s="9"/>
      <c r="PNM4" s="9"/>
      <c r="PNN4" s="9"/>
      <c r="PNO4" s="9"/>
      <c r="PNP4" s="9"/>
      <c r="PNQ4" s="9"/>
      <c r="PNR4" s="9"/>
      <c r="PNS4" s="9"/>
      <c r="PNT4" s="9"/>
      <c r="PNU4" s="9"/>
      <c r="PNV4" s="9"/>
      <c r="PNW4" s="9"/>
      <c r="PNX4" s="9"/>
      <c r="PNY4" s="9"/>
      <c r="PNZ4" s="9"/>
      <c r="POA4" s="9"/>
      <c r="POB4" s="9"/>
      <c r="POC4" s="9"/>
      <c r="POD4" s="9"/>
      <c r="POE4" s="9"/>
      <c r="POF4" s="9"/>
      <c r="POG4" s="9"/>
      <c r="POH4" s="9"/>
      <c r="POI4" s="9"/>
      <c r="POJ4" s="9"/>
      <c r="POK4" s="9"/>
      <c r="POL4" s="9"/>
      <c r="POM4" s="9"/>
      <c r="PON4" s="9"/>
      <c r="POO4" s="9"/>
      <c r="POP4" s="9"/>
      <c r="POQ4" s="9"/>
      <c r="POR4" s="9"/>
      <c r="POS4" s="9"/>
      <c r="POT4" s="9"/>
      <c r="POU4" s="9"/>
      <c r="POV4" s="9"/>
      <c r="POW4" s="9"/>
      <c r="POX4" s="9"/>
      <c r="POY4" s="9"/>
      <c r="POZ4" s="9"/>
      <c r="PPA4" s="9"/>
      <c r="PPB4" s="9"/>
      <c r="PPC4" s="9"/>
      <c r="PPD4" s="9"/>
      <c r="PPE4" s="9"/>
      <c r="PPF4" s="9"/>
      <c r="PPG4" s="9"/>
      <c r="PPH4" s="9"/>
      <c r="PPI4" s="9"/>
      <c r="PPJ4" s="9"/>
      <c r="PPK4" s="9"/>
      <c r="PPL4" s="9"/>
      <c r="PPM4" s="9"/>
      <c r="PPN4" s="9"/>
      <c r="PPO4" s="9"/>
      <c r="PPP4" s="9"/>
      <c r="PPQ4" s="9"/>
      <c r="PPR4" s="9"/>
      <c r="PPS4" s="9"/>
      <c r="PPT4" s="9"/>
      <c r="PPU4" s="9"/>
      <c r="PPV4" s="9"/>
      <c r="PPW4" s="9"/>
      <c r="PPX4" s="9"/>
      <c r="PPY4" s="9"/>
      <c r="PPZ4" s="9"/>
      <c r="PQA4" s="9"/>
      <c r="PQB4" s="9"/>
      <c r="PQC4" s="9"/>
      <c r="PQD4" s="9"/>
      <c r="PQE4" s="9"/>
      <c r="PQF4" s="9"/>
      <c r="PQG4" s="9"/>
      <c r="PQH4" s="9"/>
      <c r="PQI4" s="9"/>
      <c r="PQJ4" s="9"/>
      <c r="PQK4" s="9"/>
      <c r="PQL4" s="9"/>
      <c r="PQM4" s="9"/>
      <c r="PQN4" s="9"/>
      <c r="PQO4" s="9"/>
      <c r="PQP4" s="9"/>
      <c r="PQQ4" s="9"/>
      <c r="PQR4" s="9"/>
      <c r="PQS4" s="9"/>
      <c r="PQT4" s="9"/>
      <c r="PQU4" s="9"/>
      <c r="PQV4" s="9"/>
      <c r="PQW4" s="9"/>
      <c r="PQX4" s="9"/>
      <c r="PQY4" s="9"/>
      <c r="PQZ4" s="9"/>
      <c r="PRA4" s="9"/>
      <c r="PRB4" s="9"/>
      <c r="PRC4" s="9"/>
      <c r="PRD4" s="9"/>
      <c r="PRE4" s="9"/>
      <c r="PRF4" s="9"/>
      <c r="PRG4" s="9"/>
      <c r="PRH4" s="9"/>
      <c r="PRI4" s="9"/>
      <c r="PRJ4" s="9"/>
      <c r="PRK4" s="9"/>
      <c r="PRL4" s="9"/>
      <c r="PRM4" s="9"/>
      <c r="PRN4" s="9"/>
      <c r="PRO4" s="9"/>
      <c r="PRP4" s="9"/>
      <c r="PRQ4" s="9"/>
      <c r="PRR4" s="9"/>
      <c r="PRS4" s="9"/>
      <c r="PRT4" s="9"/>
      <c r="PRU4" s="9"/>
      <c r="PRV4" s="9"/>
      <c r="PRW4" s="9"/>
      <c r="PRX4" s="9"/>
      <c r="PRY4" s="9"/>
      <c r="PRZ4" s="9"/>
      <c r="PSA4" s="9"/>
      <c r="PSB4" s="9"/>
      <c r="PSC4" s="9"/>
      <c r="PSD4" s="9"/>
      <c r="PSE4" s="9"/>
      <c r="PSF4" s="9"/>
      <c r="PSG4" s="9"/>
      <c r="PSH4" s="9"/>
      <c r="PSI4" s="9"/>
      <c r="PSJ4" s="9"/>
      <c r="PSK4" s="9"/>
      <c r="PSL4" s="9"/>
      <c r="PSM4" s="9"/>
      <c r="PSN4" s="9"/>
      <c r="PSO4" s="9"/>
      <c r="PSP4" s="9"/>
      <c r="PSQ4" s="9"/>
      <c r="PSR4" s="9"/>
      <c r="PSS4" s="9"/>
      <c r="PST4" s="9"/>
      <c r="PSU4" s="9"/>
      <c r="PSV4" s="9"/>
      <c r="PSW4" s="9"/>
      <c r="PSX4" s="9"/>
      <c r="PSY4" s="9"/>
      <c r="PSZ4" s="9"/>
      <c r="PTA4" s="9"/>
      <c r="PTB4" s="9"/>
      <c r="PTC4" s="9"/>
      <c r="PTD4" s="9"/>
      <c r="PTE4" s="9"/>
      <c r="PTF4" s="9"/>
      <c r="PTG4" s="9"/>
      <c r="PTH4" s="9"/>
      <c r="PTI4" s="9"/>
      <c r="PTJ4" s="9"/>
      <c r="PTK4" s="9"/>
      <c r="PTL4" s="9"/>
      <c r="PTM4" s="9"/>
      <c r="PTN4" s="9"/>
      <c r="PTO4" s="9"/>
      <c r="PTP4" s="9"/>
      <c r="PTQ4" s="9"/>
      <c r="PTR4" s="9"/>
      <c r="PTS4" s="9"/>
      <c r="PTT4" s="9"/>
      <c r="PTU4" s="9"/>
      <c r="PTV4" s="9"/>
      <c r="PTW4" s="9"/>
      <c r="PTX4" s="9"/>
      <c r="PTY4" s="9"/>
      <c r="PTZ4" s="9"/>
      <c r="PUA4" s="9"/>
      <c r="PUB4" s="9"/>
      <c r="PUC4" s="9"/>
      <c r="PUD4" s="9"/>
      <c r="PUE4" s="9"/>
      <c r="PUF4" s="9"/>
      <c r="PUG4" s="9"/>
      <c r="PUH4" s="9"/>
      <c r="PUI4" s="9"/>
      <c r="PUJ4" s="9"/>
      <c r="PUK4" s="9"/>
      <c r="PUL4" s="9"/>
      <c r="PUM4" s="9"/>
      <c r="PUN4" s="9"/>
      <c r="PUO4" s="9"/>
      <c r="PUP4" s="9"/>
      <c r="PUQ4" s="9"/>
      <c r="PUR4" s="9"/>
      <c r="PUS4" s="9"/>
      <c r="PUT4" s="9"/>
      <c r="PUU4" s="9"/>
      <c r="PUV4" s="9"/>
      <c r="PUW4" s="9"/>
      <c r="PUX4" s="9"/>
      <c r="PUY4" s="9"/>
      <c r="PUZ4" s="9"/>
      <c r="PVA4" s="9"/>
      <c r="PVB4" s="9"/>
      <c r="PVC4" s="9"/>
      <c r="PVD4" s="9"/>
      <c r="PVE4" s="9"/>
      <c r="PVF4" s="9"/>
      <c r="PVG4" s="9"/>
      <c r="PVH4" s="9"/>
      <c r="PVI4" s="9"/>
      <c r="PVJ4" s="9"/>
      <c r="PVK4" s="9"/>
      <c r="PVL4" s="9"/>
      <c r="PVM4" s="9"/>
      <c r="PVN4" s="9"/>
      <c r="PVO4" s="9"/>
      <c r="PVP4" s="9"/>
      <c r="PVQ4" s="9"/>
      <c r="PVR4" s="9"/>
      <c r="PVS4" s="9"/>
      <c r="PVT4" s="9"/>
      <c r="PVU4" s="9"/>
      <c r="PVV4" s="9"/>
      <c r="PVW4" s="9"/>
      <c r="PVX4" s="9"/>
      <c r="PVY4" s="9"/>
      <c r="PVZ4" s="9"/>
      <c r="PWA4" s="9"/>
      <c r="PWB4" s="9"/>
      <c r="PWC4" s="9"/>
      <c r="PWD4" s="9"/>
      <c r="PWE4" s="9"/>
      <c r="PWF4" s="9"/>
      <c r="PWG4" s="9"/>
      <c r="PWH4" s="9"/>
      <c r="PWI4" s="9"/>
      <c r="PWJ4" s="9"/>
      <c r="PWK4" s="9"/>
      <c r="PWL4" s="9"/>
      <c r="PWM4" s="9"/>
      <c r="PWN4" s="9"/>
      <c r="PWO4" s="9"/>
      <c r="PWP4" s="9"/>
      <c r="PWQ4" s="9"/>
      <c r="PWR4" s="9"/>
      <c r="PWS4" s="9"/>
      <c r="PWT4" s="9"/>
      <c r="PWU4" s="9"/>
      <c r="PWV4" s="9"/>
      <c r="PWW4" s="9"/>
      <c r="PWX4" s="9"/>
      <c r="PWY4" s="9"/>
      <c r="PWZ4" s="9"/>
      <c r="PXA4" s="9"/>
      <c r="PXB4" s="9"/>
      <c r="PXC4" s="9"/>
      <c r="PXD4" s="9"/>
      <c r="PXE4" s="9"/>
      <c r="PXF4" s="9"/>
      <c r="PXG4" s="9"/>
      <c r="PXH4" s="9"/>
      <c r="PXI4" s="9"/>
      <c r="PXJ4" s="9"/>
      <c r="PXK4" s="9"/>
      <c r="PXL4" s="9"/>
      <c r="PXM4" s="9"/>
      <c r="PXN4" s="9"/>
      <c r="PXO4" s="9"/>
      <c r="PXP4" s="9"/>
      <c r="PXQ4" s="9"/>
      <c r="PXR4" s="9"/>
      <c r="PXS4" s="9"/>
      <c r="PXT4" s="9"/>
      <c r="PXU4" s="9"/>
      <c r="PXV4" s="9"/>
      <c r="PXW4" s="9"/>
      <c r="PXX4" s="9"/>
      <c r="PXY4" s="9"/>
      <c r="PXZ4" s="9"/>
      <c r="PYA4" s="9"/>
      <c r="PYB4" s="9"/>
      <c r="PYC4" s="9"/>
      <c r="PYD4" s="9"/>
      <c r="PYE4" s="9"/>
      <c r="PYF4" s="9"/>
      <c r="PYG4" s="9"/>
      <c r="PYH4" s="9"/>
      <c r="PYI4" s="9"/>
      <c r="PYJ4" s="9"/>
      <c r="PYK4" s="9"/>
      <c r="PYL4" s="9"/>
      <c r="PYM4" s="9"/>
      <c r="PYN4" s="9"/>
      <c r="PYO4" s="9"/>
      <c r="PYP4" s="9"/>
      <c r="PYQ4" s="9"/>
      <c r="PYR4" s="9"/>
      <c r="PYS4" s="9"/>
      <c r="PYT4" s="9"/>
      <c r="PYU4" s="9"/>
      <c r="PYV4" s="9"/>
      <c r="PYW4" s="9"/>
      <c r="PYX4" s="9"/>
      <c r="PYY4" s="9"/>
      <c r="PYZ4" s="9"/>
      <c r="PZA4" s="9"/>
      <c r="PZB4" s="9"/>
      <c r="PZC4" s="9"/>
      <c r="PZD4" s="9"/>
      <c r="PZE4" s="9"/>
      <c r="PZF4" s="9"/>
      <c r="PZG4" s="9"/>
      <c r="PZH4" s="9"/>
      <c r="PZI4" s="9"/>
      <c r="PZJ4" s="9"/>
      <c r="PZK4" s="9"/>
      <c r="PZL4" s="9"/>
      <c r="PZM4" s="9"/>
      <c r="PZN4" s="9"/>
      <c r="PZO4" s="9"/>
      <c r="PZP4" s="9"/>
      <c r="PZQ4" s="9"/>
      <c r="PZR4" s="9"/>
      <c r="PZS4" s="9"/>
      <c r="PZT4" s="9"/>
      <c r="PZU4" s="9"/>
      <c r="PZV4" s="9"/>
      <c r="PZW4" s="9"/>
      <c r="PZX4" s="9"/>
      <c r="PZY4" s="9"/>
      <c r="PZZ4" s="9"/>
      <c r="QAA4" s="9"/>
      <c r="QAB4" s="9"/>
      <c r="QAC4" s="9"/>
      <c r="QAD4" s="9"/>
      <c r="QAE4" s="9"/>
      <c r="QAF4" s="9"/>
      <c r="QAG4" s="9"/>
      <c r="QAH4" s="9"/>
      <c r="QAI4" s="9"/>
      <c r="QAJ4" s="9"/>
      <c r="QAK4" s="9"/>
      <c r="QAL4" s="9"/>
      <c r="QAM4" s="9"/>
      <c r="QAN4" s="9"/>
      <c r="QAO4" s="9"/>
      <c r="QAP4" s="9"/>
      <c r="QAQ4" s="9"/>
      <c r="QAR4" s="9"/>
      <c r="QAS4" s="9"/>
      <c r="QAT4" s="9"/>
      <c r="QAU4" s="9"/>
      <c r="QAV4" s="9"/>
      <c r="QAW4" s="9"/>
      <c r="QAX4" s="9"/>
      <c r="QAY4" s="9"/>
      <c r="QAZ4" s="9"/>
      <c r="QBA4" s="9"/>
      <c r="QBB4" s="9"/>
      <c r="QBC4" s="9"/>
      <c r="QBD4" s="9"/>
      <c r="QBE4" s="9"/>
      <c r="QBF4" s="9"/>
      <c r="QBG4" s="9"/>
      <c r="QBH4" s="9"/>
      <c r="QBI4" s="9"/>
      <c r="QBJ4" s="9"/>
      <c r="QBK4" s="9"/>
      <c r="QBL4" s="9"/>
      <c r="QBM4" s="9"/>
      <c r="QBN4" s="9"/>
      <c r="QBO4" s="9"/>
      <c r="QBP4" s="9"/>
      <c r="QBQ4" s="9"/>
      <c r="QBR4" s="9"/>
      <c r="QBS4" s="9"/>
      <c r="QBT4" s="9"/>
      <c r="QBU4" s="9"/>
      <c r="QBV4" s="9"/>
      <c r="QBW4" s="9"/>
      <c r="QBX4" s="9"/>
      <c r="QBY4" s="9"/>
      <c r="QBZ4" s="9"/>
      <c r="QCA4" s="9"/>
      <c r="QCB4" s="9"/>
      <c r="QCC4" s="9"/>
      <c r="QCD4" s="9"/>
      <c r="QCE4" s="9"/>
      <c r="QCF4" s="9"/>
      <c r="QCG4" s="9"/>
      <c r="QCH4" s="9"/>
      <c r="QCI4" s="9"/>
      <c r="QCJ4" s="9"/>
      <c r="QCK4" s="9"/>
      <c r="QCL4" s="9"/>
      <c r="QCM4" s="9"/>
      <c r="QCN4" s="9"/>
      <c r="QCO4" s="9"/>
      <c r="QCP4" s="9"/>
      <c r="QCQ4" s="9"/>
      <c r="QCR4" s="9"/>
      <c r="QCS4" s="9"/>
      <c r="QCT4" s="9"/>
      <c r="QCU4" s="9"/>
      <c r="QCV4" s="9"/>
      <c r="QCW4" s="9"/>
      <c r="QCX4" s="9"/>
      <c r="QCY4" s="9"/>
      <c r="QCZ4" s="9"/>
      <c r="QDA4" s="9"/>
      <c r="QDB4" s="9"/>
      <c r="QDC4" s="9"/>
      <c r="QDD4" s="9"/>
      <c r="QDE4" s="9"/>
      <c r="QDF4" s="9"/>
      <c r="QDG4" s="9"/>
      <c r="QDH4" s="9"/>
      <c r="QDI4" s="9"/>
      <c r="QDJ4" s="9"/>
      <c r="QDK4" s="9"/>
      <c r="QDL4" s="9"/>
      <c r="QDM4" s="9"/>
      <c r="QDN4" s="9"/>
      <c r="QDO4" s="9"/>
      <c r="QDP4" s="9"/>
      <c r="QDQ4" s="9"/>
      <c r="QDR4" s="9"/>
      <c r="QDS4" s="9"/>
      <c r="QDT4" s="9"/>
      <c r="QDU4" s="9"/>
      <c r="QDV4" s="9"/>
      <c r="QDW4" s="9"/>
      <c r="QDX4" s="9"/>
      <c r="QDY4" s="9"/>
      <c r="QDZ4" s="9"/>
      <c r="QEA4" s="9"/>
      <c r="QEB4" s="9"/>
      <c r="QEC4" s="9"/>
      <c r="QED4" s="9"/>
      <c r="QEE4" s="9"/>
      <c r="QEF4" s="9"/>
      <c r="QEG4" s="9"/>
      <c r="QEH4" s="9"/>
      <c r="QEI4" s="9"/>
      <c r="QEJ4" s="9"/>
      <c r="QEK4" s="9"/>
      <c r="QEL4" s="9"/>
      <c r="QEM4" s="9"/>
      <c r="QEN4" s="9"/>
      <c r="QEO4" s="9"/>
      <c r="QEP4" s="9"/>
      <c r="QEQ4" s="9"/>
      <c r="QER4" s="9"/>
      <c r="QES4" s="9"/>
      <c r="QET4" s="9"/>
      <c r="QEU4" s="9"/>
      <c r="QEV4" s="9"/>
      <c r="QEW4" s="9"/>
      <c r="QEX4" s="9"/>
      <c r="QEY4" s="9"/>
      <c r="QEZ4" s="9"/>
      <c r="QFA4" s="9"/>
      <c r="QFB4" s="9"/>
      <c r="QFC4" s="9"/>
      <c r="QFD4" s="9"/>
      <c r="QFE4" s="9"/>
      <c r="QFF4" s="9"/>
      <c r="QFG4" s="9"/>
      <c r="QFH4" s="9"/>
      <c r="QFI4" s="9"/>
      <c r="QFJ4" s="9"/>
      <c r="QFK4" s="9"/>
      <c r="QFL4" s="9"/>
      <c r="QFM4" s="9"/>
      <c r="QFN4" s="9"/>
      <c r="QFO4" s="9"/>
      <c r="QFP4" s="9"/>
      <c r="QFQ4" s="9"/>
      <c r="QFR4" s="9"/>
      <c r="QFS4" s="9"/>
      <c r="QFT4" s="9"/>
      <c r="QFU4" s="9"/>
      <c r="QFV4" s="9"/>
      <c r="QFW4" s="9"/>
      <c r="QFX4" s="9"/>
      <c r="QFY4" s="9"/>
      <c r="QFZ4" s="9"/>
      <c r="QGA4" s="9"/>
      <c r="QGB4" s="9"/>
      <c r="QGC4" s="9"/>
      <c r="QGD4" s="9"/>
      <c r="QGE4" s="9"/>
      <c r="QGF4" s="9"/>
      <c r="QGG4" s="9"/>
      <c r="QGH4" s="9"/>
      <c r="QGI4" s="9"/>
      <c r="QGJ4" s="9"/>
      <c r="QGK4" s="9"/>
      <c r="QGL4" s="9"/>
      <c r="QGM4" s="9"/>
      <c r="QGN4" s="9"/>
      <c r="QGO4" s="9"/>
      <c r="QGP4" s="9"/>
      <c r="QGQ4" s="9"/>
      <c r="QGR4" s="9"/>
      <c r="QGS4" s="9"/>
      <c r="QGT4" s="9"/>
      <c r="QGU4" s="9"/>
      <c r="QGV4" s="9"/>
      <c r="QGW4" s="9"/>
      <c r="QGX4" s="9"/>
      <c r="QGY4" s="9"/>
      <c r="QGZ4" s="9"/>
      <c r="QHA4" s="9"/>
      <c r="QHB4" s="9"/>
      <c r="QHC4" s="9"/>
      <c r="QHD4" s="9"/>
      <c r="QHE4" s="9"/>
      <c r="QHF4" s="9"/>
      <c r="QHG4" s="9"/>
      <c r="QHH4" s="9"/>
      <c r="QHI4" s="9"/>
      <c r="QHJ4" s="9"/>
      <c r="QHK4" s="9"/>
      <c r="QHL4" s="9"/>
      <c r="QHM4" s="9"/>
      <c r="QHN4" s="9"/>
      <c r="QHO4" s="9"/>
      <c r="QHP4" s="9"/>
      <c r="QHQ4" s="9"/>
      <c r="QHR4" s="9"/>
      <c r="QHS4" s="9"/>
      <c r="QHT4" s="9"/>
      <c r="QHU4" s="9"/>
      <c r="QHV4" s="9"/>
      <c r="QHW4" s="9"/>
      <c r="QHX4" s="9"/>
      <c r="QHY4" s="9"/>
      <c r="QHZ4" s="9"/>
      <c r="QIA4" s="9"/>
      <c r="QIB4" s="9"/>
      <c r="QIC4" s="9"/>
      <c r="QID4" s="9"/>
      <c r="QIE4" s="9"/>
      <c r="QIF4" s="9"/>
      <c r="QIG4" s="9"/>
      <c r="QIH4" s="9"/>
      <c r="QII4" s="9"/>
      <c r="QIJ4" s="9"/>
      <c r="QIK4" s="9"/>
      <c r="QIL4" s="9"/>
      <c r="QIM4" s="9"/>
      <c r="QIN4" s="9"/>
      <c r="QIO4" s="9"/>
      <c r="QIP4" s="9"/>
      <c r="QIQ4" s="9"/>
      <c r="QIR4" s="9"/>
      <c r="QIS4" s="9"/>
      <c r="QIT4" s="9"/>
      <c r="QIU4" s="9"/>
      <c r="QIV4" s="9"/>
      <c r="QIW4" s="9"/>
      <c r="QIX4" s="9"/>
      <c r="QIY4" s="9"/>
      <c r="QIZ4" s="9"/>
      <c r="QJA4" s="9"/>
      <c r="QJB4" s="9"/>
      <c r="QJC4" s="9"/>
      <c r="QJD4" s="9"/>
      <c r="QJE4" s="9"/>
      <c r="QJF4" s="9"/>
      <c r="QJG4" s="9"/>
      <c r="QJH4" s="9"/>
      <c r="QJI4" s="9"/>
      <c r="QJJ4" s="9"/>
      <c r="QJK4" s="9"/>
      <c r="QJL4" s="9"/>
      <c r="QJM4" s="9"/>
      <c r="QJN4" s="9"/>
      <c r="QJO4" s="9"/>
      <c r="QJP4" s="9"/>
      <c r="QJQ4" s="9"/>
      <c r="QJR4" s="9"/>
      <c r="QJS4" s="9"/>
      <c r="QJT4" s="9"/>
      <c r="QJU4" s="9"/>
      <c r="QJV4" s="9"/>
      <c r="QJW4" s="9"/>
      <c r="QJX4" s="9"/>
      <c r="QJY4" s="9"/>
      <c r="QJZ4" s="9"/>
      <c r="QKA4" s="9"/>
      <c r="QKB4" s="9"/>
      <c r="QKC4" s="9"/>
      <c r="QKD4" s="9"/>
      <c r="QKE4" s="9"/>
      <c r="QKF4" s="9"/>
      <c r="QKG4" s="9"/>
      <c r="QKH4" s="9"/>
      <c r="QKI4" s="9"/>
      <c r="QKJ4" s="9"/>
      <c r="QKK4" s="9"/>
      <c r="QKL4" s="9"/>
      <c r="QKM4" s="9"/>
      <c r="QKN4" s="9"/>
      <c r="QKO4" s="9"/>
      <c r="QKP4" s="9"/>
      <c r="QKQ4" s="9"/>
      <c r="QKR4" s="9"/>
      <c r="QKS4" s="9"/>
      <c r="QKT4" s="9"/>
      <c r="QKU4" s="9"/>
      <c r="QKV4" s="9"/>
      <c r="QKW4" s="9"/>
      <c r="QKX4" s="9"/>
      <c r="QKY4" s="9"/>
      <c r="QKZ4" s="9"/>
      <c r="QLA4" s="9"/>
      <c r="QLB4" s="9"/>
      <c r="QLC4" s="9"/>
      <c r="QLD4" s="9"/>
      <c r="QLE4" s="9"/>
      <c r="QLF4" s="9"/>
      <c r="QLG4" s="9"/>
      <c r="QLH4" s="9"/>
      <c r="QLI4" s="9"/>
      <c r="QLJ4" s="9"/>
      <c r="QLK4" s="9"/>
      <c r="QLL4" s="9"/>
      <c r="QLM4" s="9"/>
      <c r="QLN4" s="9"/>
      <c r="QLO4" s="9"/>
      <c r="QLP4" s="9"/>
      <c r="QLQ4" s="9"/>
      <c r="QLR4" s="9"/>
      <c r="QLS4" s="9"/>
      <c r="QLT4" s="9"/>
      <c r="QLU4" s="9"/>
      <c r="QLV4" s="9"/>
      <c r="QLW4" s="9"/>
      <c r="QLX4" s="9"/>
      <c r="QLY4" s="9"/>
      <c r="QLZ4" s="9"/>
      <c r="QMA4" s="9"/>
      <c r="QMB4" s="9"/>
      <c r="QMC4" s="9"/>
      <c r="QMD4" s="9"/>
      <c r="QME4" s="9"/>
      <c r="QMF4" s="9"/>
      <c r="QMG4" s="9"/>
      <c r="QMH4" s="9"/>
      <c r="QMI4" s="9"/>
      <c r="QMJ4" s="9"/>
      <c r="QMK4" s="9"/>
      <c r="QML4" s="9"/>
      <c r="QMM4" s="9"/>
      <c r="QMN4" s="9"/>
      <c r="QMO4" s="9"/>
      <c r="QMP4" s="9"/>
      <c r="QMQ4" s="9"/>
      <c r="QMR4" s="9"/>
      <c r="QMS4" s="9"/>
      <c r="QMT4" s="9"/>
      <c r="QMU4" s="9"/>
      <c r="QMV4" s="9"/>
      <c r="QMW4" s="9"/>
      <c r="QMX4" s="9"/>
      <c r="QMY4" s="9"/>
      <c r="QMZ4" s="9"/>
      <c r="QNA4" s="9"/>
      <c r="QNB4" s="9"/>
      <c r="QNC4" s="9"/>
      <c r="QND4" s="9"/>
      <c r="QNE4" s="9"/>
      <c r="QNF4" s="9"/>
      <c r="QNG4" s="9"/>
      <c r="QNH4" s="9"/>
      <c r="QNI4" s="9"/>
      <c r="QNJ4" s="9"/>
      <c r="QNK4" s="9"/>
      <c r="QNL4" s="9"/>
      <c r="QNM4" s="9"/>
      <c r="QNN4" s="9"/>
      <c r="QNO4" s="9"/>
      <c r="QNP4" s="9"/>
      <c r="QNQ4" s="9"/>
      <c r="QNR4" s="9"/>
      <c r="QNS4" s="9"/>
      <c r="QNT4" s="9"/>
      <c r="QNU4" s="9"/>
      <c r="QNV4" s="9"/>
      <c r="QNW4" s="9"/>
      <c r="QNX4" s="9"/>
      <c r="QNY4" s="9"/>
      <c r="QNZ4" s="9"/>
      <c r="QOA4" s="9"/>
      <c r="QOB4" s="9"/>
      <c r="QOC4" s="9"/>
      <c r="QOD4" s="9"/>
      <c r="QOE4" s="9"/>
      <c r="QOF4" s="9"/>
      <c r="QOG4" s="9"/>
      <c r="QOH4" s="9"/>
      <c r="QOI4" s="9"/>
      <c r="QOJ4" s="9"/>
      <c r="QOK4" s="9"/>
      <c r="QOL4" s="9"/>
      <c r="QOM4" s="9"/>
      <c r="QON4" s="9"/>
      <c r="QOO4" s="9"/>
      <c r="QOP4" s="9"/>
      <c r="QOQ4" s="9"/>
      <c r="QOR4" s="9"/>
      <c r="QOS4" s="9"/>
      <c r="QOT4" s="9"/>
      <c r="QOU4" s="9"/>
      <c r="QOV4" s="9"/>
      <c r="QOW4" s="9"/>
      <c r="QOX4" s="9"/>
      <c r="QOY4" s="9"/>
      <c r="QOZ4" s="9"/>
      <c r="QPA4" s="9"/>
      <c r="QPB4" s="9"/>
      <c r="QPC4" s="9"/>
      <c r="QPD4" s="9"/>
      <c r="QPE4" s="9"/>
      <c r="QPF4" s="9"/>
      <c r="QPG4" s="9"/>
      <c r="QPH4" s="9"/>
      <c r="QPI4" s="9"/>
      <c r="QPJ4" s="9"/>
      <c r="QPK4" s="9"/>
      <c r="QPL4" s="9"/>
      <c r="QPM4" s="9"/>
      <c r="QPN4" s="9"/>
      <c r="QPO4" s="9"/>
      <c r="QPP4" s="9"/>
      <c r="QPQ4" s="9"/>
      <c r="QPR4" s="9"/>
      <c r="QPS4" s="9"/>
      <c r="QPT4" s="9"/>
      <c r="QPU4" s="9"/>
      <c r="QPV4" s="9"/>
      <c r="QPW4" s="9"/>
      <c r="QPX4" s="9"/>
      <c r="QPY4" s="9"/>
      <c r="QPZ4" s="9"/>
      <c r="QQA4" s="9"/>
      <c r="QQB4" s="9"/>
      <c r="QQC4" s="9"/>
      <c r="QQD4" s="9"/>
      <c r="QQE4" s="9"/>
      <c r="QQF4" s="9"/>
      <c r="QQG4" s="9"/>
      <c r="QQH4" s="9"/>
      <c r="QQI4" s="9"/>
      <c r="QQJ4" s="9"/>
      <c r="QQK4" s="9"/>
      <c r="QQL4" s="9"/>
      <c r="QQM4" s="9"/>
      <c r="QQN4" s="9"/>
      <c r="QQO4" s="9"/>
      <c r="QQP4" s="9"/>
      <c r="QQQ4" s="9"/>
      <c r="QQR4" s="9"/>
      <c r="QQS4" s="9"/>
      <c r="QQT4" s="9"/>
      <c r="QQU4" s="9"/>
      <c r="QQV4" s="9"/>
      <c r="QQW4" s="9"/>
      <c r="QQX4" s="9"/>
      <c r="QQY4" s="9"/>
      <c r="QQZ4" s="9"/>
      <c r="QRA4" s="9"/>
      <c r="QRB4" s="9"/>
      <c r="QRC4" s="9"/>
      <c r="QRD4" s="9"/>
      <c r="QRE4" s="9"/>
      <c r="QRF4" s="9"/>
      <c r="QRG4" s="9"/>
      <c r="QRH4" s="9"/>
      <c r="QRI4" s="9"/>
      <c r="QRJ4" s="9"/>
      <c r="QRK4" s="9"/>
      <c r="QRL4" s="9"/>
      <c r="QRM4" s="9"/>
      <c r="QRN4" s="9"/>
      <c r="QRO4" s="9"/>
      <c r="QRP4" s="9"/>
      <c r="QRQ4" s="9"/>
      <c r="QRR4" s="9"/>
      <c r="QRS4" s="9"/>
      <c r="QRT4" s="9"/>
      <c r="QRU4" s="9"/>
      <c r="QRV4" s="9"/>
      <c r="QRW4" s="9"/>
      <c r="QRX4" s="9"/>
      <c r="QRY4" s="9"/>
      <c r="QRZ4" s="9"/>
      <c r="QSA4" s="9"/>
      <c r="QSB4" s="9"/>
      <c r="QSC4" s="9"/>
      <c r="QSD4" s="9"/>
      <c r="QSE4" s="9"/>
      <c r="QSF4" s="9"/>
      <c r="QSG4" s="9"/>
      <c r="QSH4" s="9"/>
      <c r="QSI4" s="9"/>
      <c r="QSJ4" s="9"/>
      <c r="QSK4" s="9"/>
      <c r="QSL4" s="9"/>
      <c r="QSM4" s="9"/>
      <c r="QSN4" s="9"/>
      <c r="QSO4" s="9"/>
      <c r="QSP4" s="9"/>
      <c r="QSQ4" s="9"/>
      <c r="QSR4" s="9"/>
      <c r="QSS4" s="9"/>
      <c r="QST4" s="9"/>
      <c r="QSU4" s="9"/>
      <c r="QSV4" s="9"/>
      <c r="QSW4" s="9"/>
      <c r="QSX4" s="9"/>
      <c r="QSY4" s="9"/>
      <c r="QSZ4" s="9"/>
      <c r="QTA4" s="9"/>
      <c r="QTB4" s="9"/>
      <c r="QTC4" s="9"/>
      <c r="QTD4" s="9"/>
      <c r="QTE4" s="9"/>
      <c r="QTF4" s="9"/>
      <c r="QTG4" s="9"/>
      <c r="QTH4" s="9"/>
      <c r="QTI4" s="9"/>
      <c r="QTJ4" s="9"/>
      <c r="QTK4" s="9"/>
      <c r="QTL4" s="9"/>
      <c r="QTM4" s="9"/>
      <c r="QTN4" s="9"/>
      <c r="QTO4" s="9"/>
      <c r="QTP4" s="9"/>
      <c r="QTQ4" s="9"/>
      <c r="QTR4" s="9"/>
      <c r="QTS4" s="9"/>
      <c r="QTT4" s="9"/>
      <c r="QTU4" s="9"/>
      <c r="QTV4" s="9"/>
      <c r="QTW4" s="9"/>
      <c r="QTX4" s="9"/>
      <c r="QTY4" s="9"/>
      <c r="QTZ4" s="9"/>
      <c r="QUA4" s="9"/>
      <c r="QUB4" s="9"/>
      <c r="QUC4" s="9"/>
      <c r="QUD4" s="9"/>
      <c r="QUE4" s="9"/>
      <c r="QUF4" s="9"/>
      <c r="QUG4" s="9"/>
      <c r="QUH4" s="9"/>
      <c r="QUI4" s="9"/>
      <c r="QUJ4" s="9"/>
      <c r="QUK4" s="9"/>
      <c r="QUL4" s="9"/>
      <c r="QUM4" s="9"/>
      <c r="QUN4" s="9"/>
      <c r="QUO4" s="9"/>
      <c r="QUP4" s="9"/>
      <c r="QUQ4" s="9"/>
      <c r="QUR4" s="9"/>
      <c r="QUS4" s="9"/>
      <c r="QUT4" s="9"/>
      <c r="QUU4" s="9"/>
      <c r="QUV4" s="9"/>
      <c r="QUW4" s="9"/>
      <c r="QUX4" s="9"/>
      <c r="QUY4" s="9"/>
      <c r="QUZ4" s="9"/>
      <c r="QVA4" s="9"/>
      <c r="QVB4" s="9"/>
      <c r="QVC4" s="9"/>
      <c r="QVD4" s="9"/>
      <c r="QVE4" s="9"/>
      <c r="QVF4" s="9"/>
      <c r="QVG4" s="9"/>
      <c r="QVH4" s="9"/>
      <c r="QVI4" s="9"/>
      <c r="QVJ4" s="9"/>
      <c r="QVK4" s="9"/>
      <c r="QVL4" s="9"/>
      <c r="QVM4" s="9"/>
      <c r="QVN4" s="9"/>
      <c r="QVO4" s="9"/>
      <c r="QVP4" s="9"/>
      <c r="QVQ4" s="9"/>
      <c r="QVR4" s="9"/>
      <c r="QVS4" s="9"/>
      <c r="QVT4" s="9"/>
      <c r="QVU4" s="9"/>
      <c r="QVV4" s="9"/>
      <c r="QVW4" s="9"/>
      <c r="QVX4" s="9"/>
      <c r="QVY4" s="9"/>
      <c r="QVZ4" s="9"/>
      <c r="QWA4" s="9"/>
      <c r="QWB4" s="9"/>
      <c r="QWC4" s="9"/>
      <c r="QWD4" s="9"/>
      <c r="QWE4" s="9"/>
      <c r="QWF4" s="9"/>
      <c r="QWG4" s="9"/>
      <c r="QWH4" s="9"/>
      <c r="QWI4" s="9"/>
      <c r="QWJ4" s="9"/>
      <c r="QWK4" s="9"/>
      <c r="QWL4" s="9"/>
      <c r="QWM4" s="9"/>
      <c r="QWN4" s="9"/>
      <c r="QWO4" s="9"/>
      <c r="QWP4" s="9"/>
      <c r="QWQ4" s="9"/>
      <c r="QWR4" s="9"/>
      <c r="QWS4" s="9"/>
      <c r="QWT4" s="9"/>
      <c r="QWU4" s="9"/>
      <c r="QWV4" s="9"/>
      <c r="QWW4" s="9"/>
      <c r="QWX4" s="9"/>
      <c r="QWY4" s="9"/>
      <c r="QWZ4" s="9"/>
      <c r="QXA4" s="9"/>
      <c r="QXB4" s="9"/>
      <c r="QXC4" s="9"/>
      <c r="QXD4" s="9"/>
      <c r="QXE4" s="9"/>
      <c r="QXF4" s="9"/>
      <c r="QXG4" s="9"/>
      <c r="QXH4" s="9"/>
      <c r="QXI4" s="9"/>
      <c r="QXJ4" s="9"/>
      <c r="QXK4" s="9"/>
      <c r="QXL4" s="9"/>
      <c r="QXM4" s="9"/>
      <c r="QXN4" s="9"/>
      <c r="QXO4" s="9"/>
      <c r="QXP4" s="9"/>
      <c r="QXQ4" s="9"/>
      <c r="QXR4" s="9"/>
      <c r="QXS4" s="9"/>
      <c r="QXT4" s="9"/>
      <c r="QXU4" s="9"/>
      <c r="QXV4" s="9"/>
      <c r="QXW4" s="9"/>
      <c r="QXX4" s="9"/>
      <c r="QXY4" s="9"/>
      <c r="QXZ4" s="9"/>
      <c r="QYA4" s="9"/>
      <c r="QYB4" s="9"/>
      <c r="QYC4" s="9"/>
      <c r="QYD4" s="9"/>
      <c r="QYE4" s="9"/>
      <c r="QYF4" s="9"/>
      <c r="QYG4" s="9"/>
      <c r="QYH4" s="9"/>
      <c r="QYI4" s="9"/>
      <c r="QYJ4" s="9"/>
      <c r="QYK4" s="9"/>
      <c r="QYL4" s="9"/>
      <c r="QYM4" s="9"/>
      <c r="QYN4" s="9"/>
      <c r="QYO4" s="9"/>
      <c r="QYP4" s="9"/>
      <c r="QYQ4" s="9"/>
      <c r="QYR4" s="9"/>
      <c r="QYS4" s="9"/>
      <c r="QYT4" s="9"/>
      <c r="QYU4" s="9"/>
      <c r="QYV4" s="9"/>
      <c r="QYW4" s="9"/>
      <c r="QYX4" s="9"/>
      <c r="QYY4" s="9"/>
      <c r="QYZ4" s="9"/>
      <c r="QZA4" s="9"/>
      <c r="QZB4" s="9"/>
      <c r="QZC4" s="9"/>
      <c r="QZD4" s="9"/>
      <c r="QZE4" s="9"/>
      <c r="QZF4" s="9"/>
      <c r="QZG4" s="9"/>
      <c r="QZH4" s="9"/>
      <c r="QZI4" s="9"/>
      <c r="QZJ4" s="9"/>
      <c r="QZK4" s="9"/>
      <c r="QZL4" s="9"/>
      <c r="QZM4" s="9"/>
      <c r="QZN4" s="9"/>
      <c r="QZO4" s="9"/>
      <c r="QZP4" s="9"/>
      <c r="QZQ4" s="9"/>
      <c r="QZR4" s="9"/>
      <c r="QZS4" s="9"/>
      <c r="QZT4" s="9"/>
      <c r="QZU4" s="9"/>
      <c r="QZV4" s="9"/>
      <c r="QZW4" s="9"/>
      <c r="QZX4" s="9"/>
      <c r="QZY4" s="9"/>
      <c r="QZZ4" s="9"/>
      <c r="RAA4" s="9"/>
      <c r="RAB4" s="9"/>
      <c r="RAC4" s="9"/>
      <c r="RAD4" s="9"/>
      <c r="RAE4" s="9"/>
      <c r="RAF4" s="9"/>
      <c r="RAG4" s="9"/>
      <c r="RAH4" s="9"/>
      <c r="RAI4" s="9"/>
      <c r="RAJ4" s="9"/>
      <c r="RAK4" s="9"/>
      <c r="RAL4" s="9"/>
      <c r="RAM4" s="9"/>
      <c r="RAN4" s="9"/>
      <c r="RAO4" s="9"/>
      <c r="RAP4" s="9"/>
      <c r="RAQ4" s="9"/>
      <c r="RAR4" s="9"/>
      <c r="RAS4" s="9"/>
      <c r="RAT4" s="9"/>
      <c r="RAU4" s="9"/>
      <c r="RAV4" s="9"/>
      <c r="RAW4" s="9"/>
      <c r="RAX4" s="9"/>
      <c r="RAY4" s="9"/>
      <c r="RAZ4" s="9"/>
      <c r="RBA4" s="9"/>
      <c r="RBB4" s="9"/>
      <c r="RBC4" s="9"/>
      <c r="RBD4" s="9"/>
      <c r="RBE4" s="9"/>
      <c r="RBF4" s="9"/>
      <c r="RBG4" s="9"/>
      <c r="RBH4" s="9"/>
      <c r="RBI4" s="9"/>
      <c r="RBJ4" s="9"/>
      <c r="RBK4" s="9"/>
      <c r="RBL4" s="9"/>
      <c r="RBM4" s="9"/>
      <c r="RBN4" s="9"/>
      <c r="RBO4" s="9"/>
      <c r="RBP4" s="9"/>
      <c r="RBQ4" s="9"/>
      <c r="RBR4" s="9"/>
      <c r="RBS4" s="9"/>
      <c r="RBT4" s="9"/>
      <c r="RBU4" s="9"/>
      <c r="RBV4" s="9"/>
      <c r="RBW4" s="9"/>
      <c r="RBX4" s="9"/>
      <c r="RBY4" s="9"/>
      <c r="RBZ4" s="9"/>
      <c r="RCA4" s="9"/>
      <c r="RCB4" s="9"/>
      <c r="RCC4" s="9"/>
      <c r="RCD4" s="9"/>
      <c r="RCE4" s="9"/>
      <c r="RCF4" s="9"/>
      <c r="RCG4" s="9"/>
      <c r="RCH4" s="9"/>
      <c r="RCI4" s="9"/>
      <c r="RCJ4" s="9"/>
      <c r="RCK4" s="9"/>
      <c r="RCL4" s="9"/>
      <c r="RCM4" s="9"/>
      <c r="RCN4" s="9"/>
      <c r="RCO4" s="9"/>
      <c r="RCP4" s="9"/>
      <c r="RCQ4" s="9"/>
      <c r="RCR4" s="9"/>
      <c r="RCS4" s="9"/>
      <c r="RCT4" s="9"/>
      <c r="RCU4" s="9"/>
      <c r="RCV4" s="9"/>
      <c r="RCW4" s="9"/>
      <c r="RCX4" s="9"/>
      <c r="RCY4" s="9"/>
      <c r="RCZ4" s="9"/>
      <c r="RDA4" s="9"/>
      <c r="RDB4" s="9"/>
      <c r="RDC4" s="9"/>
      <c r="RDD4" s="9"/>
      <c r="RDE4" s="9"/>
      <c r="RDF4" s="9"/>
      <c r="RDG4" s="9"/>
      <c r="RDH4" s="9"/>
      <c r="RDI4" s="9"/>
      <c r="RDJ4" s="9"/>
      <c r="RDK4" s="9"/>
      <c r="RDL4" s="9"/>
      <c r="RDM4" s="9"/>
      <c r="RDN4" s="9"/>
      <c r="RDO4" s="9"/>
      <c r="RDP4" s="9"/>
      <c r="RDQ4" s="9"/>
      <c r="RDR4" s="9"/>
      <c r="RDS4" s="9"/>
      <c r="RDT4" s="9"/>
      <c r="RDU4" s="9"/>
      <c r="RDV4" s="9"/>
      <c r="RDW4" s="9"/>
      <c r="RDX4" s="9"/>
      <c r="RDY4" s="9"/>
      <c r="RDZ4" s="9"/>
      <c r="REA4" s="9"/>
      <c r="REB4" s="9"/>
      <c r="REC4" s="9"/>
      <c r="RED4" s="9"/>
      <c r="REE4" s="9"/>
      <c r="REF4" s="9"/>
      <c r="REG4" s="9"/>
      <c r="REH4" s="9"/>
      <c r="REI4" s="9"/>
      <c r="REJ4" s="9"/>
      <c r="REK4" s="9"/>
      <c r="REL4" s="9"/>
      <c r="REM4" s="9"/>
      <c r="REN4" s="9"/>
      <c r="REO4" s="9"/>
      <c r="REP4" s="9"/>
      <c r="REQ4" s="9"/>
      <c r="RER4" s="9"/>
      <c r="RES4" s="9"/>
      <c r="RET4" s="9"/>
      <c r="REU4" s="9"/>
      <c r="REV4" s="9"/>
      <c r="REW4" s="9"/>
      <c r="REX4" s="9"/>
      <c r="REY4" s="9"/>
      <c r="REZ4" s="9"/>
      <c r="RFA4" s="9"/>
      <c r="RFB4" s="9"/>
      <c r="RFC4" s="9"/>
      <c r="RFD4" s="9"/>
      <c r="RFE4" s="9"/>
      <c r="RFF4" s="9"/>
      <c r="RFG4" s="9"/>
      <c r="RFH4" s="9"/>
      <c r="RFI4" s="9"/>
      <c r="RFJ4" s="9"/>
      <c r="RFK4" s="9"/>
      <c r="RFL4" s="9"/>
      <c r="RFM4" s="9"/>
      <c r="RFN4" s="9"/>
      <c r="RFO4" s="9"/>
      <c r="RFP4" s="9"/>
      <c r="RFQ4" s="9"/>
      <c r="RFR4" s="9"/>
      <c r="RFS4" s="9"/>
      <c r="RFT4" s="9"/>
      <c r="RFU4" s="9"/>
      <c r="RFV4" s="9"/>
      <c r="RFW4" s="9"/>
      <c r="RFX4" s="9"/>
      <c r="RFY4" s="9"/>
      <c r="RFZ4" s="9"/>
      <c r="RGA4" s="9"/>
      <c r="RGB4" s="9"/>
      <c r="RGC4" s="9"/>
      <c r="RGD4" s="9"/>
      <c r="RGE4" s="9"/>
      <c r="RGF4" s="9"/>
      <c r="RGG4" s="9"/>
      <c r="RGH4" s="9"/>
      <c r="RGI4" s="9"/>
      <c r="RGJ4" s="9"/>
      <c r="RGK4" s="9"/>
      <c r="RGL4" s="9"/>
      <c r="RGM4" s="9"/>
      <c r="RGN4" s="9"/>
      <c r="RGO4" s="9"/>
      <c r="RGP4" s="9"/>
      <c r="RGQ4" s="9"/>
      <c r="RGR4" s="9"/>
      <c r="RGS4" s="9"/>
      <c r="RGT4" s="9"/>
      <c r="RGU4" s="9"/>
      <c r="RGV4" s="9"/>
      <c r="RGW4" s="9"/>
      <c r="RGX4" s="9"/>
      <c r="RGY4" s="9"/>
      <c r="RGZ4" s="9"/>
      <c r="RHA4" s="9"/>
      <c r="RHB4" s="9"/>
      <c r="RHC4" s="9"/>
      <c r="RHD4" s="9"/>
      <c r="RHE4" s="9"/>
      <c r="RHF4" s="9"/>
      <c r="RHG4" s="9"/>
      <c r="RHH4" s="9"/>
      <c r="RHI4" s="9"/>
      <c r="RHJ4" s="9"/>
      <c r="RHK4" s="9"/>
      <c r="RHL4" s="9"/>
      <c r="RHM4" s="9"/>
      <c r="RHN4" s="9"/>
      <c r="RHO4" s="9"/>
      <c r="RHP4" s="9"/>
      <c r="RHQ4" s="9"/>
      <c r="RHR4" s="9"/>
      <c r="RHS4" s="9"/>
      <c r="RHT4" s="9"/>
      <c r="RHU4" s="9"/>
      <c r="RHV4" s="9"/>
      <c r="RHW4" s="9"/>
      <c r="RHX4" s="9"/>
      <c r="RHY4" s="9"/>
      <c r="RHZ4" s="9"/>
      <c r="RIA4" s="9"/>
      <c r="RIB4" s="9"/>
      <c r="RIC4" s="9"/>
      <c r="RID4" s="9"/>
      <c r="RIE4" s="9"/>
      <c r="RIF4" s="9"/>
      <c r="RIG4" s="9"/>
      <c r="RIH4" s="9"/>
      <c r="RII4" s="9"/>
      <c r="RIJ4" s="9"/>
      <c r="RIK4" s="9"/>
      <c r="RIL4" s="9"/>
      <c r="RIM4" s="9"/>
      <c r="RIN4" s="9"/>
      <c r="RIO4" s="9"/>
      <c r="RIP4" s="9"/>
      <c r="RIQ4" s="9"/>
      <c r="RIR4" s="9"/>
      <c r="RIS4" s="9"/>
      <c r="RIT4" s="9"/>
      <c r="RIU4" s="9"/>
      <c r="RIV4" s="9"/>
      <c r="RIW4" s="9"/>
      <c r="RIX4" s="9"/>
      <c r="RIY4" s="9"/>
      <c r="RIZ4" s="9"/>
      <c r="RJA4" s="9"/>
      <c r="RJB4" s="9"/>
      <c r="RJC4" s="9"/>
      <c r="RJD4" s="9"/>
      <c r="RJE4" s="9"/>
      <c r="RJF4" s="9"/>
      <c r="RJG4" s="9"/>
      <c r="RJH4" s="9"/>
      <c r="RJI4" s="9"/>
      <c r="RJJ4" s="9"/>
      <c r="RJK4" s="9"/>
      <c r="RJL4" s="9"/>
      <c r="RJM4" s="9"/>
      <c r="RJN4" s="9"/>
      <c r="RJO4" s="9"/>
      <c r="RJP4" s="9"/>
      <c r="RJQ4" s="9"/>
      <c r="RJR4" s="9"/>
      <c r="RJS4" s="9"/>
      <c r="RJT4" s="9"/>
      <c r="RJU4" s="9"/>
      <c r="RJV4" s="9"/>
      <c r="RJW4" s="9"/>
      <c r="RJX4" s="9"/>
      <c r="RJY4" s="9"/>
      <c r="RJZ4" s="9"/>
      <c r="RKA4" s="9"/>
      <c r="RKB4" s="9"/>
      <c r="RKC4" s="9"/>
      <c r="RKD4" s="9"/>
      <c r="RKE4" s="9"/>
      <c r="RKF4" s="9"/>
      <c r="RKG4" s="9"/>
      <c r="RKH4" s="9"/>
      <c r="RKI4" s="9"/>
      <c r="RKJ4" s="9"/>
      <c r="RKK4" s="9"/>
      <c r="RKL4" s="9"/>
      <c r="RKM4" s="9"/>
      <c r="RKN4" s="9"/>
      <c r="RKO4" s="9"/>
      <c r="RKP4" s="9"/>
      <c r="RKQ4" s="9"/>
      <c r="RKR4" s="9"/>
      <c r="RKS4" s="9"/>
      <c r="RKT4" s="9"/>
      <c r="RKU4" s="9"/>
      <c r="RKV4" s="9"/>
      <c r="RKW4" s="9"/>
      <c r="RKX4" s="9"/>
      <c r="RKY4" s="9"/>
      <c r="RKZ4" s="9"/>
      <c r="RLA4" s="9"/>
      <c r="RLB4" s="9"/>
      <c r="RLC4" s="9"/>
      <c r="RLD4" s="9"/>
      <c r="RLE4" s="9"/>
      <c r="RLF4" s="9"/>
      <c r="RLG4" s="9"/>
      <c r="RLH4" s="9"/>
      <c r="RLI4" s="9"/>
      <c r="RLJ4" s="9"/>
      <c r="RLK4" s="9"/>
      <c r="RLL4" s="9"/>
      <c r="RLM4" s="9"/>
      <c r="RLN4" s="9"/>
      <c r="RLO4" s="9"/>
      <c r="RLP4" s="9"/>
      <c r="RLQ4" s="9"/>
      <c r="RLR4" s="9"/>
      <c r="RLS4" s="9"/>
      <c r="RLT4" s="9"/>
      <c r="RLU4" s="9"/>
      <c r="RLV4" s="9"/>
      <c r="RLW4" s="9"/>
      <c r="RLX4" s="9"/>
      <c r="RLY4" s="9"/>
      <c r="RLZ4" s="9"/>
      <c r="RMA4" s="9"/>
      <c r="RMB4" s="9"/>
      <c r="RMC4" s="9"/>
      <c r="RMD4" s="9"/>
      <c r="RME4" s="9"/>
      <c r="RMF4" s="9"/>
      <c r="RMG4" s="9"/>
      <c r="RMH4" s="9"/>
      <c r="RMI4" s="9"/>
      <c r="RMJ4" s="9"/>
      <c r="RMK4" s="9"/>
      <c r="RML4" s="9"/>
      <c r="RMM4" s="9"/>
      <c r="RMN4" s="9"/>
      <c r="RMO4" s="9"/>
      <c r="RMP4" s="9"/>
      <c r="RMQ4" s="9"/>
      <c r="RMR4" s="9"/>
      <c r="RMS4" s="9"/>
      <c r="RMT4" s="9"/>
      <c r="RMU4" s="9"/>
      <c r="RMV4" s="9"/>
      <c r="RMW4" s="9"/>
      <c r="RMX4" s="9"/>
      <c r="RMY4" s="9"/>
      <c r="RMZ4" s="9"/>
      <c r="RNA4" s="9"/>
      <c r="RNB4" s="9"/>
      <c r="RNC4" s="9"/>
      <c r="RND4" s="9"/>
      <c r="RNE4" s="9"/>
      <c r="RNF4" s="9"/>
      <c r="RNG4" s="9"/>
      <c r="RNH4" s="9"/>
      <c r="RNI4" s="9"/>
      <c r="RNJ4" s="9"/>
      <c r="RNK4" s="9"/>
      <c r="RNL4" s="9"/>
      <c r="RNM4" s="9"/>
      <c r="RNN4" s="9"/>
      <c r="RNO4" s="9"/>
      <c r="RNP4" s="9"/>
      <c r="RNQ4" s="9"/>
      <c r="RNR4" s="9"/>
      <c r="RNS4" s="9"/>
      <c r="RNT4" s="9"/>
      <c r="RNU4" s="9"/>
      <c r="RNV4" s="9"/>
      <c r="RNW4" s="9"/>
      <c r="RNX4" s="9"/>
      <c r="RNY4" s="9"/>
      <c r="RNZ4" s="9"/>
      <c r="ROA4" s="9"/>
      <c r="ROB4" s="9"/>
      <c r="ROC4" s="9"/>
      <c r="ROD4" s="9"/>
      <c r="ROE4" s="9"/>
      <c r="ROF4" s="9"/>
      <c r="ROG4" s="9"/>
      <c r="ROH4" s="9"/>
      <c r="ROI4" s="9"/>
      <c r="ROJ4" s="9"/>
      <c r="ROK4" s="9"/>
      <c r="ROL4" s="9"/>
      <c r="ROM4" s="9"/>
      <c r="RON4" s="9"/>
      <c r="ROO4" s="9"/>
      <c r="ROP4" s="9"/>
      <c r="ROQ4" s="9"/>
      <c r="ROR4" s="9"/>
      <c r="ROS4" s="9"/>
      <c r="ROT4" s="9"/>
      <c r="ROU4" s="9"/>
      <c r="ROV4" s="9"/>
      <c r="ROW4" s="9"/>
      <c r="ROX4" s="9"/>
      <c r="ROY4" s="9"/>
      <c r="ROZ4" s="9"/>
      <c r="RPA4" s="9"/>
      <c r="RPB4" s="9"/>
      <c r="RPC4" s="9"/>
      <c r="RPD4" s="9"/>
      <c r="RPE4" s="9"/>
      <c r="RPF4" s="9"/>
      <c r="RPG4" s="9"/>
      <c r="RPH4" s="9"/>
      <c r="RPI4" s="9"/>
      <c r="RPJ4" s="9"/>
      <c r="RPK4" s="9"/>
      <c r="RPL4" s="9"/>
      <c r="RPM4" s="9"/>
      <c r="RPN4" s="9"/>
      <c r="RPO4" s="9"/>
      <c r="RPP4" s="9"/>
      <c r="RPQ4" s="9"/>
      <c r="RPR4" s="9"/>
      <c r="RPS4" s="9"/>
      <c r="RPT4" s="9"/>
      <c r="RPU4" s="9"/>
      <c r="RPV4" s="9"/>
      <c r="RPW4" s="9"/>
      <c r="RPX4" s="9"/>
      <c r="RPY4" s="9"/>
      <c r="RPZ4" s="9"/>
      <c r="RQA4" s="9"/>
      <c r="RQB4" s="9"/>
      <c r="RQC4" s="9"/>
      <c r="RQD4" s="9"/>
      <c r="RQE4" s="9"/>
      <c r="RQF4" s="9"/>
      <c r="RQG4" s="9"/>
      <c r="RQH4" s="9"/>
      <c r="RQI4" s="9"/>
      <c r="RQJ4" s="9"/>
      <c r="RQK4" s="9"/>
      <c r="RQL4" s="9"/>
      <c r="RQM4" s="9"/>
      <c r="RQN4" s="9"/>
      <c r="RQO4" s="9"/>
      <c r="RQP4" s="9"/>
      <c r="RQQ4" s="9"/>
      <c r="RQR4" s="9"/>
      <c r="RQS4" s="9"/>
      <c r="RQT4" s="9"/>
      <c r="RQU4" s="9"/>
      <c r="RQV4" s="9"/>
      <c r="RQW4" s="9"/>
      <c r="RQX4" s="9"/>
      <c r="RQY4" s="9"/>
      <c r="RQZ4" s="9"/>
      <c r="RRA4" s="9"/>
      <c r="RRB4" s="9"/>
      <c r="RRC4" s="9"/>
      <c r="RRD4" s="9"/>
      <c r="RRE4" s="9"/>
      <c r="RRF4" s="9"/>
      <c r="RRG4" s="9"/>
      <c r="RRH4" s="9"/>
      <c r="RRI4" s="9"/>
      <c r="RRJ4" s="9"/>
      <c r="RRK4" s="9"/>
      <c r="RRL4" s="9"/>
      <c r="RRM4" s="9"/>
      <c r="RRN4" s="9"/>
      <c r="RRO4" s="9"/>
      <c r="RRP4" s="9"/>
      <c r="RRQ4" s="9"/>
      <c r="RRR4" s="9"/>
      <c r="RRS4" s="9"/>
      <c r="RRT4" s="9"/>
      <c r="RRU4" s="9"/>
      <c r="RRV4" s="9"/>
      <c r="RRW4" s="9"/>
      <c r="RRX4" s="9"/>
      <c r="RRY4" s="9"/>
      <c r="RRZ4" s="9"/>
      <c r="RSA4" s="9"/>
      <c r="RSB4" s="9"/>
      <c r="RSC4" s="9"/>
      <c r="RSD4" s="9"/>
      <c r="RSE4" s="9"/>
      <c r="RSF4" s="9"/>
      <c r="RSG4" s="9"/>
      <c r="RSH4" s="9"/>
      <c r="RSI4" s="9"/>
      <c r="RSJ4" s="9"/>
      <c r="RSK4" s="9"/>
      <c r="RSL4" s="9"/>
      <c r="RSM4" s="9"/>
      <c r="RSN4" s="9"/>
      <c r="RSO4" s="9"/>
      <c r="RSP4" s="9"/>
      <c r="RSQ4" s="9"/>
      <c r="RSR4" s="9"/>
      <c r="RSS4" s="9"/>
      <c r="RST4" s="9"/>
      <c r="RSU4" s="9"/>
      <c r="RSV4" s="9"/>
      <c r="RSW4" s="9"/>
      <c r="RSX4" s="9"/>
      <c r="RSY4" s="9"/>
      <c r="RSZ4" s="9"/>
      <c r="RTA4" s="9"/>
      <c r="RTB4" s="9"/>
      <c r="RTC4" s="9"/>
      <c r="RTD4" s="9"/>
      <c r="RTE4" s="9"/>
      <c r="RTF4" s="9"/>
      <c r="RTG4" s="9"/>
      <c r="RTH4" s="9"/>
      <c r="RTI4" s="9"/>
      <c r="RTJ4" s="9"/>
      <c r="RTK4" s="9"/>
      <c r="RTL4" s="9"/>
      <c r="RTM4" s="9"/>
      <c r="RTN4" s="9"/>
      <c r="RTO4" s="9"/>
      <c r="RTP4" s="9"/>
      <c r="RTQ4" s="9"/>
      <c r="RTR4" s="9"/>
      <c r="RTS4" s="9"/>
      <c r="RTT4" s="9"/>
      <c r="RTU4" s="9"/>
      <c r="RTV4" s="9"/>
      <c r="RTW4" s="9"/>
      <c r="RTX4" s="9"/>
      <c r="RTY4" s="9"/>
      <c r="RTZ4" s="9"/>
      <c r="RUA4" s="9"/>
      <c r="RUB4" s="9"/>
      <c r="RUC4" s="9"/>
      <c r="RUD4" s="9"/>
      <c r="RUE4" s="9"/>
      <c r="RUF4" s="9"/>
      <c r="RUG4" s="9"/>
      <c r="RUH4" s="9"/>
      <c r="RUI4" s="9"/>
      <c r="RUJ4" s="9"/>
      <c r="RUK4" s="9"/>
      <c r="RUL4" s="9"/>
      <c r="RUM4" s="9"/>
      <c r="RUN4" s="9"/>
      <c r="RUO4" s="9"/>
      <c r="RUP4" s="9"/>
      <c r="RUQ4" s="9"/>
      <c r="RUR4" s="9"/>
      <c r="RUS4" s="9"/>
      <c r="RUT4" s="9"/>
      <c r="RUU4" s="9"/>
      <c r="RUV4" s="9"/>
      <c r="RUW4" s="9"/>
      <c r="RUX4" s="9"/>
      <c r="RUY4" s="9"/>
      <c r="RUZ4" s="9"/>
      <c r="RVA4" s="9"/>
      <c r="RVB4" s="9"/>
      <c r="RVC4" s="9"/>
      <c r="RVD4" s="9"/>
      <c r="RVE4" s="9"/>
      <c r="RVF4" s="9"/>
      <c r="RVG4" s="9"/>
      <c r="RVH4" s="9"/>
      <c r="RVI4" s="9"/>
      <c r="RVJ4" s="9"/>
      <c r="RVK4" s="9"/>
      <c r="RVL4" s="9"/>
      <c r="RVM4" s="9"/>
      <c r="RVN4" s="9"/>
      <c r="RVO4" s="9"/>
      <c r="RVP4" s="9"/>
      <c r="RVQ4" s="9"/>
      <c r="RVR4" s="9"/>
      <c r="RVS4" s="9"/>
      <c r="RVT4" s="9"/>
      <c r="RVU4" s="9"/>
      <c r="RVV4" s="9"/>
      <c r="RVW4" s="9"/>
      <c r="RVX4" s="9"/>
      <c r="RVY4" s="9"/>
      <c r="RVZ4" s="9"/>
      <c r="RWA4" s="9"/>
      <c r="RWB4" s="9"/>
      <c r="RWC4" s="9"/>
      <c r="RWD4" s="9"/>
      <c r="RWE4" s="9"/>
      <c r="RWF4" s="9"/>
      <c r="RWG4" s="9"/>
      <c r="RWH4" s="9"/>
      <c r="RWI4" s="9"/>
      <c r="RWJ4" s="9"/>
      <c r="RWK4" s="9"/>
      <c r="RWL4" s="9"/>
      <c r="RWM4" s="9"/>
      <c r="RWN4" s="9"/>
      <c r="RWO4" s="9"/>
      <c r="RWP4" s="9"/>
      <c r="RWQ4" s="9"/>
      <c r="RWR4" s="9"/>
      <c r="RWS4" s="9"/>
      <c r="RWT4" s="9"/>
      <c r="RWU4" s="9"/>
      <c r="RWV4" s="9"/>
      <c r="RWW4" s="9"/>
      <c r="RWX4" s="9"/>
      <c r="RWY4" s="9"/>
      <c r="RWZ4" s="9"/>
      <c r="RXA4" s="9"/>
      <c r="RXB4" s="9"/>
      <c r="RXC4" s="9"/>
      <c r="RXD4" s="9"/>
      <c r="RXE4" s="9"/>
      <c r="RXF4" s="9"/>
      <c r="RXG4" s="9"/>
      <c r="RXH4" s="9"/>
      <c r="RXI4" s="9"/>
      <c r="RXJ4" s="9"/>
      <c r="RXK4" s="9"/>
      <c r="RXL4" s="9"/>
      <c r="RXM4" s="9"/>
      <c r="RXN4" s="9"/>
      <c r="RXO4" s="9"/>
      <c r="RXP4" s="9"/>
      <c r="RXQ4" s="9"/>
      <c r="RXR4" s="9"/>
      <c r="RXS4" s="9"/>
      <c r="RXT4" s="9"/>
      <c r="RXU4" s="9"/>
      <c r="RXV4" s="9"/>
      <c r="RXW4" s="9"/>
      <c r="RXX4" s="9"/>
      <c r="RXY4" s="9"/>
      <c r="RXZ4" s="9"/>
      <c r="RYA4" s="9"/>
      <c r="RYB4" s="9"/>
      <c r="RYC4" s="9"/>
      <c r="RYD4" s="9"/>
      <c r="RYE4" s="9"/>
      <c r="RYF4" s="9"/>
      <c r="RYG4" s="9"/>
      <c r="RYH4" s="9"/>
      <c r="RYI4" s="9"/>
      <c r="RYJ4" s="9"/>
      <c r="RYK4" s="9"/>
      <c r="RYL4" s="9"/>
      <c r="RYM4" s="9"/>
      <c r="RYN4" s="9"/>
      <c r="RYO4" s="9"/>
      <c r="RYP4" s="9"/>
      <c r="RYQ4" s="9"/>
      <c r="RYR4" s="9"/>
      <c r="RYS4" s="9"/>
      <c r="RYT4" s="9"/>
      <c r="RYU4" s="9"/>
      <c r="RYV4" s="9"/>
      <c r="RYW4" s="9"/>
      <c r="RYX4" s="9"/>
      <c r="RYY4" s="9"/>
      <c r="RYZ4" s="9"/>
      <c r="RZA4" s="9"/>
      <c r="RZB4" s="9"/>
      <c r="RZC4" s="9"/>
      <c r="RZD4" s="9"/>
      <c r="RZE4" s="9"/>
      <c r="RZF4" s="9"/>
      <c r="RZG4" s="9"/>
      <c r="RZH4" s="9"/>
      <c r="RZI4" s="9"/>
      <c r="RZJ4" s="9"/>
      <c r="RZK4" s="9"/>
      <c r="RZL4" s="9"/>
      <c r="RZM4" s="9"/>
      <c r="RZN4" s="9"/>
      <c r="RZO4" s="9"/>
      <c r="RZP4" s="9"/>
      <c r="RZQ4" s="9"/>
      <c r="RZR4" s="9"/>
      <c r="RZS4" s="9"/>
      <c r="RZT4" s="9"/>
      <c r="RZU4" s="9"/>
      <c r="RZV4" s="9"/>
      <c r="RZW4" s="9"/>
      <c r="RZX4" s="9"/>
      <c r="RZY4" s="9"/>
      <c r="RZZ4" s="9"/>
      <c r="SAA4" s="9"/>
      <c r="SAB4" s="9"/>
      <c r="SAC4" s="9"/>
      <c r="SAD4" s="9"/>
      <c r="SAE4" s="9"/>
      <c r="SAF4" s="9"/>
      <c r="SAG4" s="9"/>
      <c r="SAH4" s="9"/>
      <c r="SAI4" s="9"/>
      <c r="SAJ4" s="9"/>
      <c r="SAK4" s="9"/>
      <c r="SAL4" s="9"/>
      <c r="SAM4" s="9"/>
      <c r="SAN4" s="9"/>
      <c r="SAO4" s="9"/>
      <c r="SAP4" s="9"/>
      <c r="SAQ4" s="9"/>
      <c r="SAR4" s="9"/>
      <c r="SAS4" s="9"/>
      <c r="SAT4" s="9"/>
      <c r="SAU4" s="9"/>
      <c r="SAV4" s="9"/>
      <c r="SAW4" s="9"/>
      <c r="SAX4" s="9"/>
      <c r="SAY4" s="9"/>
      <c r="SAZ4" s="9"/>
      <c r="SBA4" s="9"/>
      <c r="SBB4" s="9"/>
      <c r="SBC4" s="9"/>
      <c r="SBD4" s="9"/>
      <c r="SBE4" s="9"/>
      <c r="SBF4" s="9"/>
      <c r="SBG4" s="9"/>
      <c r="SBH4" s="9"/>
      <c r="SBI4" s="9"/>
      <c r="SBJ4" s="9"/>
      <c r="SBK4" s="9"/>
      <c r="SBL4" s="9"/>
      <c r="SBM4" s="9"/>
      <c r="SBN4" s="9"/>
      <c r="SBO4" s="9"/>
      <c r="SBP4" s="9"/>
      <c r="SBQ4" s="9"/>
      <c r="SBR4" s="9"/>
      <c r="SBS4" s="9"/>
      <c r="SBT4" s="9"/>
      <c r="SBU4" s="9"/>
      <c r="SBV4" s="9"/>
      <c r="SBW4" s="9"/>
      <c r="SBX4" s="9"/>
      <c r="SBY4" s="9"/>
      <c r="SBZ4" s="9"/>
      <c r="SCA4" s="9"/>
      <c r="SCB4" s="9"/>
      <c r="SCC4" s="9"/>
      <c r="SCD4" s="9"/>
      <c r="SCE4" s="9"/>
      <c r="SCF4" s="9"/>
      <c r="SCG4" s="9"/>
      <c r="SCH4" s="9"/>
      <c r="SCI4" s="9"/>
      <c r="SCJ4" s="9"/>
      <c r="SCK4" s="9"/>
      <c r="SCL4" s="9"/>
      <c r="SCM4" s="9"/>
      <c r="SCN4" s="9"/>
      <c r="SCO4" s="9"/>
      <c r="SCP4" s="9"/>
      <c r="SCQ4" s="9"/>
      <c r="SCR4" s="9"/>
      <c r="SCS4" s="9"/>
      <c r="SCT4" s="9"/>
      <c r="SCU4" s="9"/>
      <c r="SCV4" s="9"/>
      <c r="SCW4" s="9"/>
      <c r="SCX4" s="9"/>
      <c r="SCY4" s="9"/>
      <c r="SCZ4" s="9"/>
      <c r="SDA4" s="9"/>
      <c r="SDB4" s="9"/>
      <c r="SDC4" s="9"/>
      <c r="SDD4" s="9"/>
      <c r="SDE4" s="9"/>
      <c r="SDF4" s="9"/>
      <c r="SDG4" s="9"/>
      <c r="SDH4" s="9"/>
      <c r="SDI4" s="9"/>
      <c r="SDJ4" s="9"/>
      <c r="SDK4" s="9"/>
      <c r="SDL4" s="9"/>
      <c r="SDM4" s="9"/>
      <c r="SDN4" s="9"/>
      <c r="SDO4" s="9"/>
      <c r="SDP4" s="9"/>
      <c r="SDQ4" s="9"/>
      <c r="SDR4" s="9"/>
      <c r="SDS4" s="9"/>
      <c r="SDT4" s="9"/>
      <c r="SDU4" s="9"/>
      <c r="SDV4" s="9"/>
      <c r="SDW4" s="9"/>
      <c r="SDX4" s="9"/>
      <c r="SDY4" s="9"/>
      <c r="SDZ4" s="9"/>
      <c r="SEA4" s="9"/>
      <c r="SEB4" s="9"/>
      <c r="SEC4" s="9"/>
      <c r="SED4" s="9"/>
      <c r="SEE4" s="9"/>
      <c r="SEF4" s="9"/>
      <c r="SEG4" s="9"/>
      <c r="SEH4" s="9"/>
      <c r="SEI4" s="9"/>
      <c r="SEJ4" s="9"/>
      <c r="SEK4" s="9"/>
      <c r="SEL4" s="9"/>
      <c r="SEM4" s="9"/>
      <c r="SEN4" s="9"/>
      <c r="SEO4" s="9"/>
      <c r="SEP4" s="9"/>
      <c r="SEQ4" s="9"/>
      <c r="SER4" s="9"/>
      <c r="SES4" s="9"/>
      <c r="SET4" s="9"/>
      <c r="SEU4" s="9"/>
      <c r="SEV4" s="9"/>
      <c r="SEW4" s="9"/>
      <c r="SEX4" s="9"/>
      <c r="SEY4" s="9"/>
      <c r="SEZ4" s="9"/>
      <c r="SFA4" s="9"/>
      <c r="SFB4" s="9"/>
      <c r="SFC4" s="9"/>
      <c r="SFD4" s="9"/>
      <c r="SFE4" s="9"/>
      <c r="SFF4" s="9"/>
      <c r="SFG4" s="9"/>
      <c r="SFH4" s="9"/>
      <c r="SFI4" s="9"/>
      <c r="SFJ4" s="9"/>
      <c r="SFK4" s="9"/>
      <c r="SFL4" s="9"/>
      <c r="SFM4" s="9"/>
      <c r="SFN4" s="9"/>
      <c r="SFO4" s="9"/>
      <c r="SFP4" s="9"/>
      <c r="SFQ4" s="9"/>
      <c r="SFR4" s="9"/>
      <c r="SFS4" s="9"/>
      <c r="SFT4" s="9"/>
      <c r="SFU4" s="9"/>
      <c r="SFV4" s="9"/>
      <c r="SFW4" s="9"/>
      <c r="SFX4" s="9"/>
      <c r="SFY4" s="9"/>
      <c r="SFZ4" s="9"/>
      <c r="SGA4" s="9"/>
      <c r="SGB4" s="9"/>
      <c r="SGC4" s="9"/>
      <c r="SGD4" s="9"/>
      <c r="SGE4" s="9"/>
      <c r="SGF4" s="9"/>
      <c r="SGG4" s="9"/>
      <c r="SGH4" s="9"/>
      <c r="SGI4" s="9"/>
      <c r="SGJ4" s="9"/>
      <c r="SGK4" s="9"/>
      <c r="SGL4" s="9"/>
      <c r="SGM4" s="9"/>
      <c r="SGN4" s="9"/>
      <c r="SGO4" s="9"/>
      <c r="SGP4" s="9"/>
      <c r="SGQ4" s="9"/>
      <c r="SGR4" s="9"/>
      <c r="SGS4" s="9"/>
      <c r="SGT4" s="9"/>
      <c r="SGU4" s="9"/>
      <c r="SGV4" s="9"/>
      <c r="SGW4" s="9"/>
      <c r="SGX4" s="9"/>
      <c r="SGY4" s="9"/>
      <c r="SGZ4" s="9"/>
      <c r="SHA4" s="9"/>
      <c r="SHB4" s="9"/>
      <c r="SHC4" s="9"/>
      <c r="SHD4" s="9"/>
      <c r="SHE4" s="9"/>
      <c r="SHF4" s="9"/>
      <c r="SHG4" s="9"/>
      <c r="SHH4" s="9"/>
      <c r="SHI4" s="9"/>
      <c r="SHJ4" s="9"/>
      <c r="SHK4" s="9"/>
      <c r="SHL4" s="9"/>
      <c r="SHM4" s="9"/>
      <c r="SHN4" s="9"/>
      <c r="SHO4" s="9"/>
      <c r="SHP4" s="9"/>
      <c r="SHQ4" s="9"/>
      <c r="SHR4" s="9"/>
      <c r="SHS4" s="9"/>
      <c r="SHT4" s="9"/>
      <c r="SHU4" s="9"/>
      <c r="SHV4" s="9"/>
      <c r="SHW4" s="9"/>
      <c r="SHX4" s="9"/>
      <c r="SHY4" s="9"/>
      <c r="SHZ4" s="9"/>
      <c r="SIA4" s="9"/>
      <c r="SIB4" s="9"/>
      <c r="SIC4" s="9"/>
      <c r="SID4" s="9"/>
      <c r="SIE4" s="9"/>
      <c r="SIF4" s="9"/>
      <c r="SIG4" s="9"/>
      <c r="SIH4" s="9"/>
      <c r="SII4" s="9"/>
      <c r="SIJ4" s="9"/>
      <c r="SIK4" s="9"/>
      <c r="SIL4" s="9"/>
      <c r="SIM4" s="9"/>
      <c r="SIN4" s="9"/>
      <c r="SIO4" s="9"/>
      <c r="SIP4" s="9"/>
      <c r="SIQ4" s="9"/>
      <c r="SIR4" s="9"/>
      <c r="SIS4" s="9"/>
      <c r="SIT4" s="9"/>
      <c r="SIU4" s="9"/>
      <c r="SIV4" s="9"/>
      <c r="SIW4" s="9"/>
      <c r="SIX4" s="9"/>
      <c r="SIY4" s="9"/>
      <c r="SIZ4" s="9"/>
      <c r="SJA4" s="9"/>
      <c r="SJB4" s="9"/>
      <c r="SJC4" s="9"/>
      <c r="SJD4" s="9"/>
      <c r="SJE4" s="9"/>
      <c r="SJF4" s="9"/>
      <c r="SJG4" s="9"/>
      <c r="SJH4" s="9"/>
      <c r="SJI4" s="9"/>
      <c r="SJJ4" s="9"/>
      <c r="SJK4" s="9"/>
      <c r="SJL4" s="9"/>
      <c r="SJM4" s="9"/>
      <c r="SJN4" s="9"/>
      <c r="SJO4" s="9"/>
      <c r="SJP4" s="9"/>
      <c r="SJQ4" s="9"/>
      <c r="SJR4" s="9"/>
      <c r="SJS4" s="9"/>
      <c r="SJT4" s="9"/>
      <c r="SJU4" s="9"/>
      <c r="SJV4" s="9"/>
      <c r="SJW4" s="9"/>
      <c r="SJX4" s="9"/>
      <c r="SJY4" s="9"/>
      <c r="SJZ4" s="9"/>
      <c r="SKA4" s="9"/>
      <c r="SKB4" s="9"/>
      <c r="SKC4" s="9"/>
      <c r="SKD4" s="9"/>
      <c r="SKE4" s="9"/>
      <c r="SKF4" s="9"/>
      <c r="SKG4" s="9"/>
      <c r="SKH4" s="9"/>
      <c r="SKI4" s="9"/>
      <c r="SKJ4" s="9"/>
      <c r="SKK4" s="9"/>
      <c r="SKL4" s="9"/>
      <c r="SKM4" s="9"/>
      <c r="SKN4" s="9"/>
      <c r="SKO4" s="9"/>
      <c r="SKP4" s="9"/>
      <c r="SKQ4" s="9"/>
      <c r="SKR4" s="9"/>
      <c r="SKS4" s="9"/>
      <c r="SKT4" s="9"/>
      <c r="SKU4" s="9"/>
      <c r="SKV4" s="9"/>
      <c r="SKW4" s="9"/>
      <c r="SKX4" s="9"/>
      <c r="SKY4" s="9"/>
      <c r="SKZ4" s="9"/>
      <c r="SLA4" s="9"/>
      <c r="SLB4" s="9"/>
      <c r="SLC4" s="9"/>
      <c r="SLD4" s="9"/>
      <c r="SLE4" s="9"/>
      <c r="SLF4" s="9"/>
      <c r="SLG4" s="9"/>
      <c r="SLH4" s="9"/>
      <c r="SLI4" s="9"/>
      <c r="SLJ4" s="9"/>
      <c r="SLK4" s="9"/>
      <c r="SLL4" s="9"/>
      <c r="SLM4" s="9"/>
      <c r="SLN4" s="9"/>
      <c r="SLO4" s="9"/>
      <c r="SLP4" s="9"/>
      <c r="SLQ4" s="9"/>
      <c r="SLR4" s="9"/>
      <c r="SLS4" s="9"/>
      <c r="SLT4" s="9"/>
      <c r="SLU4" s="9"/>
      <c r="SLV4" s="9"/>
      <c r="SLW4" s="9"/>
      <c r="SLX4" s="9"/>
      <c r="SLY4" s="9"/>
      <c r="SLZ4" s="9"/>
      <c r="SMA4" s="9"/>
      <c r="SMB4" s="9"/>
      <c r="SMC4" s="9"/>
      <c r="SMD4" s="9"/>
      <c r="SME4" s="9"/>
      <c r="SMF4" s="9"/>
      <c r="SMG4" s="9"/>
      <c r="SMH4" s="9"/>
      <c r="SMI4" s="9"/>
      <c r="SMJ4" s="9"/>
      <c r="SMK4" s="9"/>
      <c r="SML4" s="9"/>
      <c r="SMM4" s="9"/>
      <c r="SMN4" s="9"/>
      <c r="SMO4" s="9"/>
      <c r="SMP4" s="9"/>
      <c r="SMQ4" s="9"/>
      <c r="SMR4" s="9"/>
      <c r="SMS4" s="9"/>
      <c r="SMT4" s="9"/>
      <c r="SMU4" s="9"/>
      <c r="SMV4" s="9"/>
      <c r="SMW4" s="9"/>
      <c r="SMX4" s="9"/>
      <c r="SMY4" s="9"/>
      <c r="SMZ4" s="9"/>
      <c r="SNA4" s="9"/>
      <c r="SNB4" s="9"/>
      <c r="SNC4" s="9"/>
      <c r="SND4" s="9"/>
      <c r="SNE4" s="9"/>
      <c r="SNF4" s="9"/>
      <c r="SNG4" s="9"/>
      <c r="SNH4" s="9"/>
      <c r="SNI4" s="9"/>
      <c r="SNJ4" s="9"/>
      <c r="SNK4" s="9"/>
      <c r="SNL4" s="9"/>
      <c r="SNM4" s="9"/>
      <c r="SNN4" s="9"/>
      <c r="SNO4" s="9"/>
      <c r="SNP4" s="9"/>
      <c r="SNQ4" s="9"/>
      <c r="SNR4" s="9"/>
      <c r="SNS4" s="9"/>
      <c r="SNT4" s="9"/>
      <c r="SNU4" s="9"/>
      <c r="SNV4" s="9"/>
      <c r="SNW4" s="9"/>
      <c r="SNX4" s="9"/>
      <c r="SNY4" s="9"/>
      <c r="SNZ4" s="9"/>
      <c r="SOA4" s="9"/>
      <c r="SOB4" s="9"/>
      <c r="SOC4" s="9"/>
      <c r="SOD4" s="9"/>
      <c r="SOE4" s="9"/>
      <c r="SOF4" s="9"/>
      <c r="SOG4" s="9"/>
      <c r="SOH4" s="9"/>
      <c r="SOI4" s="9"/>
      <c r="SOJ4" s="9"/>
      <c r="SOK4" s="9"/>
      <c r="SOL4" s="9"/>
      <c r="SOM4" s="9"/>
      <c r="SON4" s="9"/>
      <c r="SOO4" s="9"/>
      <c r="SOP4" s="9"/>
      <c r="SOQ4" s="9"/>
      <c r="SOR4" s="9"/>
      <c r="SOS4" s="9"/>
      <c r="SOT4" s="9"/>
      <c r="SOU4" s="9"/>
      <c r="SOV4" s="9"/>
      <c r="SOW4" s="9"/>
      <c r="SOX4" s="9"/>
      <c r="SOY4" s="9"/>
      <c r="SOZ4" s="9"/>
      <c r="SPA4" s="9"/>
      <c r="SPB4" s="9"/>
      <c r="SPC4" s="9"/>
      <c r="SPD4" s="9"/>
      <c r="SPE4" s="9"/>
      <c r="SPF4" s="9"/>
      <c r="SPG4" s="9"/>
      <c r="SPH4" s="9"/>
      <c r="SPI4" s="9"/>
      <c r="SPJ4" s="9"/>
      <c r="SPK4" s="9"/>
      <c r="SPL4" s="9"/>
      <c r="SPM4" s="9"/>
      <c r="SPN4" s="9"/>
      <c r="SPO4" s="9"/>
      <c r="SPP4" s="9"/>
      <c r="SPQ4" s="9"/>
      <c r="SPR4" s="9"/>
      <c r="SPS4" s="9"/>
      <c r="SPT4" s="9"/>
      <c r="SPU4" s="9"/>
      <c r="SPV4" s="9"/>
      <c r="SPW4" s="9"/>
      <c r="SPX4" s="9"/>
      <c r="SPY4" s="9"/>
      <c r="SPZ4" s="9"/>
      <c r="SQA4" s="9"/>
      <c r="SQB4" s="9"/>
      <c r="SQC4" s="9"/>
      <c r="SQD4" s="9"/>
      <c r="SQE4" s="9"/>
      <c r="SQF4" s="9"/>
      <c r="SQG4" s="9"/>
      <c r="SQH4" s="9"/>
      <c r="SQI4" s="9"/>
      <c r="SQJ4" s="9"/>
      <c r="SQK4" s="9"/>
      <c r="SQL4" s="9"/>
      <c r="SQM4" s="9"/>
      <c r="SQN4" s="9"/>
      <c r="SQO4" s="9"/>
      <c r="SQP4" s="9"/>
      <c r="SQQ4" s="9"/>
      <c r="SQR4" s="9"/>
      <c r="SQS4" s="9"/>
      <c r="SQT4" s="9"/>
      <c r="SQU4" s="9"/>
      <c r="SQV4" s="9"/>
      <c r="SQW4" s="9"/>
      <c r="SQX4" s="9"/>
      <c r="SQY4" s="9"/>
      <c r="SQZ4" s="9"/>
      <c r="SRA4" s="9"/>
      <c r="SRB4" s="9"/>
      <c r="SRC4" s="9"/>
      <c r="SRD4" s="9"/>
      <c r="SRE4" s="9"/>
      <c r="SRF4" s="9"/>
      <c r="SRG4" s="9"/>
      <c r="SRH4" s="9"/>
      <c r="SRI4" s="9"/>
      <c r="SRJ4" s="9"/>
      <c r="SRK4" s="9"/>
      <c r="SRL4" s="9"/>
      <c r="SRM4" s="9"/>
      <c r="SRN4" s="9"/>
      <c r="SRO4" s="9"/>
      <c r="SRP4" s="9"/>
      <c r="SRQ4" s="9"/>
      <c r="SRR4" s="9"/>
      <c r="SRS4" s="9"/>
      <c r="SRT4" s="9"/>
      <c r="SRU4" s="9"/>
      <c r="SRV4" s="9"/>
      <c r="SRW4" s="9"/>
      <c r="SRX4" s="9"/>
      <c r="SRY4" s="9"/>
      <c r="SRZ4" s="9"/>
      <c r="SSA4" s="9"/>
      <c r="SSB4" s="9"/>
      <c r="SSC4" s="9"/>
      <c r="SSD4" s="9"/>
      <c r="SSE4" s="9"/>
      <c r="SSF4" s="9"/>
      <c r="SSG4" s="9"/>
      <c r="SSH4" s="9"/>
      <c r="SSI4" s="9"/>
      <c r="SSJ4" s="9"/>
      <c r="SSK4" s="9"/>
      <c r="SSL4" s="9"/>
      <c r="SSM4" s="9"/>
      <c r="SSN4" s="9"/>
      <c r="SSO4" s="9"/>
      <c r="SSP4" s="9"/>
      <c r="SSQ4" s="9"/>
      <c r="SSR4" s="9"/>
      <c r="SSS4" s="9"/>
      <c r="SST4" s="9"/>
      <c r="SSU4" s="9"/>
      <c r="SSV4" s="9"/>
      <c r="SSW4" s="9"/>
      <c r="SSX4" s="9"/>
      <c r="SSY4" s="9"/>
      <c r="SSZ4" s="9"/>
      <c r="STA4" s="9"/>
      <c r="STB4" s="9"/>
      <c r="STC4" s="9"/>
      <c r="STD4" s="9"/>
      <c r="STE4" s="9"/>
      <c r="STF4" s="9"/>
      <c r="STG4" s="9"/>
      <c r="STH4" s="9"/>
      <c r="STI4" s="9"/>
      <c r="STJ4" s="9"/>
      <c r="STK4" s="9"/>
      <c r="STL4" s="9"/>
      <c r="STM4" s="9"/>
      <c r="STN4" s="9"/>
      <c r="STO4" s="9"/>
      <c r="STP4" s="9"/>
      <c r="STQ4" s="9"/>
      <c r="STR4" s="9"/>
      <c r="STS4" s="9"/>
      <c r="STT4" s="9"/>
      <c r="STU4" s="9"/>
      <c r="STV4" s="9"/>
      <c r="STW4" s="9"/>
      <c r="STX4" s="9"/>
      <c r="STY4" s="9"/>
      <c r="STZ4" s="9"/>
      <c r="SUA4" s="9"/>
      <c r="SUB4" s="9"/>
      <c r="SUC4" s="9"/>
      <c r="SUD4" s="9"/>
      <c r="SUE4" s="9"/>
      <c r="SUF4" s="9"/>
      <c r="SUG4" s="9"/>
      <c r="SUH4" s="9"/>
      <c r="SUI4" s="9"/>
      <c r="SUJ4" s="9"/>
      <c r="SUK4" s="9"/>
      <c r="SUL4" s="9"/>
      <c r="SUM4" s="9"/>
      <c r="SUN4" s="9"/>
      <c r="SUO4" s="9"/>
      <c r="SUP4" s="9"/>
      <c r="SUQ4" s="9"/>
      <c r="SUR4" s="9"/>
      <c r="SUS4" s="9"/>
      <c r="SUT4" s="9"/>
      <c r="SUU4" s="9"/>
      <c r="SUV4" s="9"/>
      <c r="SUW4" s="9"/>
      <c r="SUX4" s="9"/>
      <c r="SUY4" s="9"/>
      <c r="SUZ4" s="9"/>
      <c r="SVA4" s="9"/>
      <c r="SVB4" s="9"/>
      <c r="SVC4" s="9"/>
      <c r="SVD4" s="9"/>
      <c r="SVE4" s="9"/>
      <c r="SVF4" s="9"/>
      <c r="SVG4" s="9"/>
      <c r="SVH4" s="9"/>
      <c r="SVI4" s="9"/>
      <c r="SVJ4" s="9"/>
      <c r="SVK4" s="9"/>
      <c r="SVL4" s="9"/>
      <c r="SVM4" s="9"/>
      <c r="SVN4" s="9"/>
      <c r="SVO4" s="9"/>
      <c r="SVP4" s="9"/>
      <c r="SVQ4" s="9"/>
      <c r="SVR4" s="9"/>
      <c r="SVS4" s="9"/>
      <c r="SVT4" s="9"/>
      <c r="SVU4" s="9"/>
      <c r="SVV4" s="9"/>
      <c r="SVW4" s="9"/>
      <c r="SVX4" s="9"/>
      <c r="SVY4" s="9"/>
      <c r="SVZ4" s="9"/>
      <c r="SWA4" s="9"/>
      <c r="SWB4" s="9"/>
      <c r="SWC4" s="9"/>
      <c r="SWD4" s="9"/>
      <c r="SWE4" s="9"/>
      <c r="SWF4" s="9"/>
      <c r="SWG4" s="9"/>
      <c r="SWH4" s="9"/>
      <c r="SWI4" s="9"/>
      <c r="SWJ4" s="9"/>
      <c r="SWK4" s="9"/>
      <c r="SWL4" s="9"/>
      <c r="SWM4" s="9"/>
      <c r="SWN4" s="9"/>
      <c r="SWO4" s="9"/>
      <c r="SWP4" s="9"/>
      <c r="SWQ4" s="9"/>
      <c r="SWR4" s="9"/>
      <c r="SWS4" s="9"/>
      <c r="SWT4" s="9"/>
      <c r="SWU4" s="9"/>
      <c r="SWV4" s="9"/>
      <c r="SWW4" s="9"/>
      <c r="SWX4" s="9"/>
      <c r="SWY4" s="9"/>
      <c r="SWZ4" s="9"/>
      <c r="SXA4" s="9"/>
      <c r="SXB4" s="9"/>
      <c r="SXC4" s="9"/>
      <c r="SXD4" s="9"/>
      <c r="SXE4" s="9"/>
      <c r="SXF4" s="9"/>
      <c r="SXG4" s="9"/>
      <c r="SXH4" s="9"/>
      <c r="SXI4" s="9"/>
      <c r="SXJ4" s="9"/>
      <c r="SXK4" s="9"/>
      <c r="SXL4" s="9"/>
      <c r="SXM4" s="9"/>
      <c r="SXN4" s="9"/>
      <c r="SXO4" s="9"/>
      <c r="SXP4" s="9"/>
      <c r="SXQ4" s="9"/>
      <c r="SXR4" s="9"/>
      <c r="SXS4" s="9"/>
      <c r="SXT4" s="9"/>
      <c r="SXU4" s="9"/>
      <c r="SXV4" s="9"/>
      <c r="SXW4" s="9"/>
      <c r="SXX4" s="9"/>
      <c r="SXY4" s="9"/>
      <c r="SXZ4" s="9"/>
      <c r="SYA4" s="9"/>
      <c r="SYB4" s="9"/>
      <c r="SYC4" s="9"/>
      <c r="SYD4" s="9"/>
      <c r="SYE4" s="9"/>
      <c r="SYF4" s="9"/>
      <c r="SYG4" s="9"/>
      <c r="SYH4" s="9"/>
      <c r="SYI4" s="9"/>
      <c r="SYJ4" s="9"/>
      <c r="SYK4" s="9"/>
      <c r="SYL4" s="9"/>
      <c r="SYM4" s="9"/>
      <c r="SYN4" s="9"/>
      <c r="SYO4" s="9"/>
      <c r="SYP4" s="9"/>
      <c r="SYQ4" s="9"/>
      <c r="SYR4" s="9"/>
      <c r="SYS4" s="9"/>
      <c r="SYT4" s="9"/>
      <c r="SYU4" s="9"/>
      <c r="SYV4" s="9"/>
      <c r="SYW4" s="9"/>
      <c r="SYX4" s="9"/>
      <c r="SYY4" s="9"/>
      <c r="SYZ4" s="9"/>
      <c r="SZA4" s="9"/>
      <c r="SZB4" s="9"/>
      <c r="SZC4" s="9"/>
      <c r="SZD4" s="9"/>
      <c r="SZE4" s="9"/>
      <c r="SZF4" s="9"/>
      <c r="SZG4" s="9"/>
      <c r="SZH4" s="9"/>
      <c r="SZI4" s="9"/>
      <c r="SZJ4" s="9"/>
      <c r="SZK4" s="9"/>
      <c r="SZL4" s="9"/>
      <c r="SZM4" s="9"/>
      <c r="SZN4" s="9"/>
      <c r="SZO4" s="9"/>
      <c r="SZP4" s="9"/>
      <c r="SZQ4" s="9"/>
      <c r="SZR4" s="9"/>
      <c r="SZS4" s="9"/>
      <c r="SZT4" s="9"/>
      <c r="SZU4" s="9"/>
      <c r="SZV4" s="9"/>
      <c r="SZW4" s="9"/>
      <c r="SZX4" s="9"/>
      <c r="SZY4" s="9"/>
      <c r="SZZ4" s="9"/>
      <c r="TAA4" s="9"/>
      <c r="TAB4" s="9"/>
      <c r="TAC4" s="9"/>
      <c r="TAD4" s="9"/>
      <c r="TAE4" s="9"/>
      <c r="TAF4" s="9"/>
      <c r="TAG4" s="9"/>
      <c r="TAH4" s="9"/>
      <c r="TAI4" s="9"/>
      <c r="TAJ4" s="9"/>
      <c r="TAK4" s="9"/>
      <c r="TAL4" s="9"/>
      <c r="TAM4" s="9"/>
      <c r="TAN4" s="9"/>
      <c r="TAO4" s="9"/>
      <c r="TAP4" s="9"/>
      <c r="TAQ4" s="9"/>
      <c r="TAR4" s="9"/>
      <c r="TAS4" s="9"/>
      <c r="TAT4" s="9"/>
      <c r="TAU4" s="9"/>
      <c r="TAV4" s="9"/>
      <c r="TAW4" s="9"/>
      <c r="TAX4" s="9"/>
      <c r="TAY4" s="9"/>
      <c r="TAZ4" s="9"/>
      <c r="TBA4" s="9"/>
      <c r="TBB4" s="9"/>
      <c r="TBC4" s="9"/>
      <c r="TBD4" s="9"/>
      <c r="TBE4" s="9"/>
      <c r="TBF4" s="9"/>
      <c r="TBG4" s="9"/>
      <c r="TBH4" s="9"/>
      <c r="TBI4" s="9"/>
      <c r="TBJ4" s="9"/>
      <c r="TBK4" s="9"/>
      <c r="TBL4" s="9"/>
      <c r="TBM4" s="9"/>
      <c r="TBN4" s="9"/>
      <c r="TBO4" s="9"/>
      <c r="TBP4" s="9"/>
      <c r="TBQ4" s="9"/>
      <c r="TBR4" s="9"/>
      <c r="TBS4" s="9"/>
      <c r="TBT4" s="9"/>
      <c r="TBU4" s="9"/>
      <c r="TBV4" s="9"/>
      <c r="TBW4" s="9"/>
      <c r="TBX4" s="9"/>
      <c r="TBY4" s="9"/>
      <c r="TBZ4" s="9"/>
      <c r="TCA4" s="9"/>
      <c r="TCB4" s="9"/>
      <c r="TCC4" s="9"/>
      <c r="TCD4" s="9"/>
      <c r="TCE4" s="9"/>
      <c r="TCF4" s="9"/>
      <c r="TCG4" s="9"/>
      <c r="TCH4" s="9"/>
      <c r="TCI4" s="9"/>
      <c r="TCJ4" s="9"/>
      <c r="TCK4" s="9"/>
      <c r="TCL4" s="9"/>
      <c r="TCM4" s="9"/>
      <c r="TCN4" s="9"/>
      <c r="TCO4" s="9"/>
      <c r="TCP4" s="9"/>
      <c r="TCQ4" s="9"/>
      <c r="TCR4" s="9"/>
      <c r="TCS4" s="9"/>
      <c r="TCT4" s="9"/>
      <c r="TCU4" s="9"/>
      <c r="TCV4" s="9"/>
      <c r="TCW4" s="9"/>
      <c r="TCX4" s="9"/>
      <c r="TCY4" s="9"/>
      <c r="TCZ4" s="9"/>
      <c r="TDA4" s="9"/>
      <c r="TDB4" s="9"/>
      <c r="TDC4" s="9"/>
      <c r="TDD4" s="9"/>
      <c r="TDE4" s="9"/>
      <c r="TDF4" s="9"/>
      <c r="TDG4" s="9"/>
      <c r="TDH4" s="9"/>
      <c r="TDI4" s="9"/>
      <c r="TDJ4" s="9"/>
      <c r="TDK4" s="9"/>
      <c r="TDL4" s="9"/>
      <c r="TDM4" s="9"/>
      <c r="TDN4" s="9"/>
      <c r="TDO4" s="9"/>
      <c r="TDP4" s="9"/>
      <c r="TDQ4" s="9"/>
      <c r="TDR4" s="9"/>
      <c r="TDS4" s="9"/>
      <c r="TDT4" s="9"/>
      <c r="TDU4" s="9"/>
      <c r="TDV4" s="9"/>
      <c r="TDW4" s="9"/>
      <c r="TDX4" s="9"/>
      <c r="TDY4" s="9"/>
      <c r="TDZ4" s="9"/>
      <c r="TEA4" s="9"/>
      <c r="TEB4" s="9"/>
      <c r="TEC4" s="9"/>
      <c r="TED4" s="9"/>
      <c r="TEE4" s="9"/>
      <c r="TEF4" s="9"/>
      <c r="TEG4" s="9"/>
      <c r="TEH4" s="9"/>
      <c r="TEI4" s="9"/>
      <c r="TEJ4" s="9"/>
      <c r="TEK4" s="9"/>
      <c r="TEL4" s="9"/>
      <c r="TEM4" s="9"/>
      <c r="TEN4" s="9"/>
      <c r="TEO4" s="9"/>
      <c r="TEP4" s="9"/>
      <c r="TEQ4" s="9"/>
      <c r="TER4" s="9"/>
      <c r="TES4" s="9"/>
      <c r="TET4" s="9"/>
      <c r="TEU4" s="9"/>
      <c r="TEV4" s="9"/>
      <c r="TEW4" s="9"/>
      <c r="TEX4" s="9"/>
      <c r="TEY4" s="9"/>
      <c r="TEZ4" s="9"/>
      <c r="TFA4" s="9"/>
      <c r="TFB4" s="9"/>
      <c r="TFC4" s="9"/>
      <c r="TFD4" s="9"/>
      <c r="TFE4" s="9"/>
      <c r="TFF4" s="9"/>
      <c r="TFG4" s="9"/>
      <c r="TFH4" s="9"/>
      <c r="TFI4" s="9"/>
      <c r="TFJ4" s="9"/>
      <c r="TFK4" s="9"/>
      <c r="TFL4" s="9"/>
      <c r="TFM4" s="9"/>
      <c r="TFN4" s="9"/>
      <c r="TFO4" s="9"/>
      <c r="TFP4" s="9"/>
      <c r="TFQ4" s="9"/>
      <c r="TFR4" s="9"/>
      <c r="TFS4" s="9"/>
      <c r="TFT4" s="9"/>
      <c r="TFU4" s="9"/>
      <c r="TFV4" s="9"/>
      <c r="TFW4" s="9"/>
      <c r="TFX4" s="9"/>
      <c r="TFY4" s="9"/>
      <c r="TFZ4" s="9"/>
      <c r="TGA4" s="9"/>
      <c r="TGB4" s="9"/>
      <c r="TGC4" s="9"/>
      <c r="TGD4" s="9"/>
      <c r="TGE4" s="9"/>
      <c r="TGF4" s="9"/>
      <c r="TGG4" s="9"/>
      <c r="TGH4" s="9"/>
      <c r="TGI4" s="9"/>
      <c r="TGJ4" s="9"/>
      <c r="TGK4" s="9"/>
      <c r="TGL4" s="9"/>
      <c r="TGM4" s="9"/>
      <c r="TGN4" s="9"/>
      <c r="TGO4" s="9"/>
      <c r="TGP4" s="9"/>
      <c r="TGQ4" s="9"/>
      <c r="TGR4" s="9"/>
      <c r="TGS4" s="9"/>
      <c r="TGT4" s="9"/>
      <c r="TGU4" s="9"/>
      <c r="TGV4" s="9"/>
      <c r="TGW4" s="9"/>
      <c r="TGX4" s="9"/>
      <c r="TGY4" s="9"/>
      <c r="TGZ4" s="9"/>
      <c r="THA4" s="9"/>
      <c r="THB4" s="9"/>
      <c r="THC4" s="9"/>
      <c r="THD4" s="9"/>
      <c r="THE4" s="9"/>
      <c r="THF4" s="9"/>
      <c r="THG4" s="9"/>
      <c r="THH4" s="9"/>
      <c r="THI4" s="9"/>
      <c r="THJ4" s="9"/>
      <c r="THK4" s="9"/>
      <c r="THL4" s="9"/>
      <c r="THM4" s="9"/>
      <c r="THN4" s="9"/>
      <c r="THO4" s="9"/>
      <c r="THP4" s="9"/>
      <c r="THQ4" s="9"/>
      <c r="THR4" s="9"/>
      <c r="THS4" s="9"/>
      <c r="THT4" s="9"/>
      <c r="THU4" s="9"/>
      <c r="THV4" s="9"/>
      <c r="THW4" s="9"/>
      <c r="THX4" s="9"/>
      <c r="THY4" s="9"/>
      <c r="THZ4" s="9"/>
      <c r="TIA4" s="9"/>
      <c r="TIB4" s="9"/>
      <c r="TIC4" s="9"/>
      <c r="TID4" s="9"/>
      <c r="TIE4" s="9"/>
      <c r="TIF4" s="9"/>
      <c r="TIG4" s="9"/>
      <c r="TIH4" s="9"/>
      <c r="TII4" s="9"/>
      <c r="TIJ4" s="9"/>
      <c r="TIK4" s="9"/>
      <c r="TIL4" s="9"/>
      <c r="TIM4" s="9"/>
      <c r="TIN4" s="9"/>
      <c r="TIO4" s="9"/>
      <c r="TIP4" s="9"/>
      <c r="TIQ4" s="9"/>
      <c r="TIR4" s="9"/>
      <c r="TIS4" s="9"/>
      <c r="TIT4" s="9"/>
      <c r="TIU4" s="9"/>
      <c r="TIV4" s="9"/>
      <c r="TIW4" s="9"/>
      <c r="TIX4" s="9"/>
      <c r="TIY4" s="9"/>
      <c r="TIZ4" s="9"/>
      <c r="TJA4" s="9"/>
      <c r="TJB4" s="9"/>
      <c r="TJC4" s="9"/>
      <c r="TJD4" s="9"/>
      <c r="TJE4" s="9"/>
      <c r="TJF4" s="9"/>
      <c r="TJG4" s="9"/>
      <c r="TJH4" s="9"/>
      <c r="TJI4" s="9"/>
      <c r="TJJ4" s="9"/>
      <c r="TJK4" s="9"/>
      <c r="TJL4" s="9"/>
      <c r="TJM4" s="9"/>
      <c r="TJN4" s="9"/>
      <c r="TJO4" s="9"/>
      <c r="TJP4" s="9"/>
      <c r="TJQ4" s="9"/>
      <c r="TJR4" s="9"/>
      <c r="TJS4" s="9"/>
      <c r="TJT4" s="9"/>
      <c r="TJU4" s="9"/>
      <c r="TJV4" s="9"/>
      <c r="TJW4" s="9"/>
      <c r="TJX4" s="9"/>
      <c r="TJY4" s="9"/>
      <c r="TJZ4" s="9"/>
      <c r="TKA4" s="9"/>
      <c r="TKB4" s="9"/>
      <c r="TKC4" s="9"/>
      <c r="TKD4" s="9"/>
      <c r="TKE4" s="9"/>
      <c r="TKF4" s="9"/>
      <c r="TKG4" s="9"/>
      <c r="TKH4" s="9"/>
      <c r="TKI4" s="9"/>
      <c r="TKJ4" s="9"/>
      <c r="TKK4" s="9"/>
      <c r="TKL4" s="9"/>
      <c r="TKM4" s="9"/>
      <c r="TKN4" s="9"/>
      <c r="TKO4" s="9"/>
      <c r="TKP4" s="9"/>
      <c r="TKQ4" s="9"/>
      <c r="TKR4" s="9"/>
      <c r="TKS4" s="9"/>
      <c r="TKT4" s="9"/>
      <c r="TKU4" s="9"/>
      <c r="TKV4" s="9"/>
      <c r="TKW4" s="9"/>
      <c r="TKX4" s="9"/>
      <c r="TKY4" s="9"/>
      <c r="TKZ4" s="9"/>
      <c r="TLA4" s="9"/>
      <c r="TLB4" s="9"/>
      <c r="TLC4" s="9"/>
      <c r="TLD4" s="9"/>
      <c r="TLE4" s="9"/>
      <c r="TLF4" s="9"/>
      <c r="TLG4" s="9"/>
      <c r="TLH4" s="9"/>
      <c r="TLI4" s="9"/>
      <c r="TLJ4" s="9"/>
      <c r="TLK4" s="9"/>
      <c r="TLL4" s="9"/>
      <c r="TLM4" s="9"/>
      <c r="TLN4" s="9"/>
      <c r="TLO4" s="9"/>
      <c r="TLP4" s="9"/>
      <c r="TLQ4" s="9"/>
      <c r="TLR4" s="9"/>
      <c r="TLS4" s="9"/>
      <c r="TLT4" s="9"/>
      <c r="TLU4" s="9"/>
      <c r="TLV4" s="9"/>
      <c r="TLW4" s="9"/>
      <c r="TLX4" s="9"/>
      <c r="TLY4" s="9"/>
      <c r="TLZ4" s="9"/>
      <c r="TMA4" s="9"/>
      <c r="TMB4" s="9"/>
      <c r="TMC4" s="9"/>
      <c r="TMD4" s="9"/>
      <c r="TME4" s="9"/>
      <c r="TMF4" s="9"/>
      <c r="TMG4" s="9"/>
      <c r="TMH4" s="9"/>
      <c r="TMI4" s="9"/>
      <c r="TMJ4" s="9"/>
      <c r="TMK4" s="9"/>
      <c r="TML4" s="9"/>
      <c r="TMM4" s="9"/>
      <c r="TMN4" s="9"/>
      <c r="TMO4" s="9"/>
      <c r="TMP4" s="9"/>
      <c r="TMQ4" s="9"/>
      <c r="TMR4" s="9"/>
      <c r="TMS4" s="9"/>
      <c r="TMT4" s="9"/>
      <c r="TMU4" s="9"/>
      <c r="TMV4" s="9"/>
      <c r="TMW4" s="9"/>
      <c r="TMX4" s="9"/>
      <c r="TMY4" s="9"/>
      <c r="TMZ4" s="9"/>
      <c r="TNA4" s="9"/>
      <c r="TNB4" s="9"/>
      <c r="TNC4" s="9"/>
      <c r="TND4" s="9"/>
      <c r="TNE4" s="9"/>
      <c r="TNF4" s="9"/>
      <c r="TNG4" s="9"/>
      <c r="TNH4" s="9"/>
      <c r="TNI4" s="9"/>
      <c r="TNJ4" s="9"/>
      <c r="TNK4" s="9"/>
      <c r="TNL4" s="9"/>
      <c r="TNM4" s="9"/>
      <c r="TNN4" s="9"/>
      <c r="TNO4" s="9"/>
      <c r="TNP4" s="9"/>
      <c r="TNQ4" s="9"/>
      <c r="TNR4" s="9"/>
      <c r="TNS4" s="9"/>
      <c r="TNT4" s="9"/>
      <c r="TNU4" s="9"/>
      <c r="TNV4" s="9"/>
      <c r="TNW4" s="9"/>
      <c r="TNX4" s="9"/>
      <c r="TNY4" s="9"/>
      <c r="TNZ4" s="9"/>
      <c r="TOA4" s="9"/>
      <c r="TOB4" s="9"/>
      <c r="TOC4" s="9"/>
      <c r="TOD4" s="9"/>
      <c r="TOE4" s="9"/>
      <c r="TOF4" s="9"/>
      <c r="TOG4" s="9"/>
      <c r="TOH4" s="9"/>
      <c r="TOI4" s="9"/>
      <c r="TOJ4" s="9"/>
      <c r="TOK4" s="9"/>
      <c r="TOL4" s="9"/>
      <c r="TOM4" s="9"/>
      <c r="TON4" s="9"/>
      <c r="TOO4" s="9"/>
      <c r="TOP4" s="9"/>
      <c r="TOQ4" s="9"/>
      <c r="TOR4" s="9"/>
      <c r="TOS4" s="9"/>
      <c r="TOT4" s="9"/>
      <c r="TOU4" s="9"/>
      <c r="TOV4" s="9"/>
      <c r="TOW4" s="9"/>
      <c r="TOX4" s="9"/>
      <c r="TOY4" s="9"/>
      <c r="TOZ4" s="9"/>
      <c r="TPA4" s="9"/>
      <c r="TPB4" s="9"/>
      <c r="TPC4" s="9"/>
      <c r="TPD4" s="9"/>
      <c r="TPE4" s="9"/>
      <c r="TPF4" s="9"/>
      <c r="TPG4" s="9"/>
      <c r="TPH4" s="9"/>
      <c r="TPI4" s="9"/>
      <c r="TPJ4" s="9"/>
      <c r="TPK4" s="9"/>
      <c r="TPL4" s="9"/>
      <c r="TPM4" s="9"/>
      <c r="TPN4" s="9"/>
      <c r="TPO4" s="9"/>
      <c r="TPP4" s="9"/>
      <c r="TPQ4" s="9"/>
      <c r="TPR4" s="9"/>
      <c r="TPS4" s="9"/>
      <c r="TPT4" s="9"/>
      <c r="TPU4" s="9"/>
      <c r="TPV4" s="9"/>
      <c r="TPW4" s="9"/>
      <c r="TPX4" s="9"/>
      <c r="TPY4" s="9"/>
      <c r="TPZ4" s="9"/>
      <c r="TQA4" s="9"/>
      <c r="TQB4" s="9"/>
      <c r="TQC4" s="9"/>
      <c r="TQD4" s="9"/>
      <c r="TQE4" s="9"/>
      <c r="TQF4" s="9"/>
      <c r="TQG4" s="9"/>
      <c r="TQH4" s="9"/>
      <c r="TQI4" s="9"/>
      <c r="TQJ4" s="9"/>
      <c r="TQK4" s="9"/>
      <c r="TQL4" s="9"/>
      <c r="TQM4" s="9"/>
      <c r="TQN4" s="9"/>
      <c r="TQO4" s="9"/>
      <c r="TQP4" s="9"/>
      <c r="TQQ4" s="9"/>
      <c r="TQR4" s="9"/>
      <c r="TQS4" s="9"/>
      <c r="TQT4" s="9"/>
      <c r="TQU4" s="9"/>
      <c r="TQV4" s="9"/>
      <c r="TQW4" s="9"/>
      <c r="TQX4" s="9"/>
      <c r="TQY4" s="9"/>
      <c r="TQZ4" s="9"/>
      <c r="TRA4" s="9"/>
      <c r="TRB4" s="9"/>
      <c r="TRC4" s="9"/>
      <c r="TRD4" s="9"/>
      <c r="TRE4" s="9"/>
      <c r="TRF4" s="9"/>
      <c r="TRG4" s="9"/>
      <c r="TRH4" s="9"/>
      <c r="TRI4" s="9"/>
      <c r="TRJ4" s="9"/>
      <c r="TRK4" s="9"/>
      <c r="TRL4" s="9"/>
      <c r="TRM4" s="9"/>
      <c r="TRN4" s="9"/>
      <c r="TRO4" s="9"/>
      <c r="TRP4" s="9"/>
      <c r="TRQ4" s="9"/>
      <c r="TRR4" s="9"/>
      <c r="TRS4" s="9"/>
      <c r="TRT4" s="9"/>
      <c r="TRU4" s="9"/>
      <c r="TRV4" s="9"/>
      <c r="TRW4" s="9"/>
      <c r="TRX4" s="9"/>
      <c r="TRY4" s="9"/>
      <c r="TRZ4" s="9"/>
      <c r="TSA4" s="9"/>
      <c r="TSB4" s="9"/>
      <c r="TSC4" s="9"/>
      <c r="TSD4" s="9"/>
      <c r="TSE4" s="9"/>
      <c r="TSF4" s="9"/>
      <c r="TSG4" s="9"/>
      <c r="TSH4" s="9"/>
      <c r="TSI4" s="9"/>
      <c r="TSJ4" s="9"/>
      <c r="TSK4" s="9"/>
      <c r="TSL4" s="9"/>
      <c r="TSM4" s="9"/>
      <c r="TSN4" s="9"/>
      <c r="TSO4" s="9"/>
      <c r="TSP4" s="9"/>
      <c r="TSQ4" s="9"/>
      <c r="TSR4" s="9"/>
      <c r="TSS4" s="9"/>
      <c r="TST4" s="9"/>
      <c r="TSU4" s="9"/>
      <c r="TSV4" s="9"/>
      <c r="TSW4" s="9"/>
      <c r="TSX4" s="9"/>
      <c r="TSY4" s="9"/>
      <c r="TSZ4" s="9"/>
      <c r="TTA4" s="9"/>
      <c r="TTB4" s="9"/>
      <c r="TTC4" s="9"/>
      <c r="TTD4" s="9"/>
      <c r="TTE4" s="9"/>
      <c r="TTF4" s="9"/>
      <c r="TTG4" s="9"/>
      <c r="TTH4" s="9"/>
      <c r="TTI4" s="9"/>
      <c r="TTJ4" s="9"/>
      <c r="TTK4" s="9"/>
      <c r="TTL4" s="9"/>
      <c r="TTM4" s="9"/>
      <c r="TTN4" s="9"/>
      <c r="TTO4" s="9"/>
      <c r="TTP4" s="9"/>
      <c r="TTQ4" s="9"/>
      <c r="TTR4" s="9"/>
      <c r="TTS4" s="9"/>
      <c r="TTT4" s="9"/>
      <c r="TTU4" s="9"/>
      <c r="TTV4" s="9"/>
      <c r="TTW4" s="9"/>
      <c r="TTX4" s="9"/>
      <c r="TTY4" s="9"/>
      <c r="TTZ4" s="9"/>
      <c r="TUA4" s="9"/>
      <c r="TUB4" s="9"/>
      <c r="TUC4" s="9"/>
      <c r="TUD4" s="9"/>
      <c r="TUE4" s="9"/>
      <c r="TUF4" s="9"/>
      <c r="TUG4" s="9"/>
      <c r="TUH4" s="9"/>
      <c r="TUI4" s="9"/>
      <c r="TUJ4" s="9"/>
      <c r="TUK4" s="9"/>
      <c r="TUL4" s="9"/>
      <c r="TUM4" s="9"/>
      <c r="TUN4" s="9"/>
      <c r="TUO4" s="9"/>
      <c r="TUP4" s="9"/>
      <c r="TUQ4" s="9"/>
      <c r="TUR4" s="9"/>
      <c r="TUS4" s="9"/>
      <c r="TUT4" s="9"/>
      <c r="TUU4" s="9"/>
      <c r="TUV4" s="9"/>
      <c r="TUW4" s="9"/>
      <c r="TUX4" s="9"/>
      <c r="TUY4" s="9"/>
      <c r="TUZ4" s="9"/>
      <c r="TVA4" s="9"/>
      <c r="TVB4" s="9"/>
      <c r="TVC4" s="9"/>
      <c r="TVD4" s="9"/>
      <c r="TVE4" s="9"/>
      <c r="TVF4" s="9"/>
      <c r="TVG4" s="9"/>
      <c r="TVH4" s="9"/>
      <c r="TVI4" s="9"/>
      <c r="TVJ4" s="9"/>
      <c r="TVK4" s="9"/>
      <c r="TVL4" s="9"/>
      <c r="TVM4" s="9"/>
      <c r="TVN4" s="9"/>
      <c r="TVO4" s="9"/>
      <c r="TVP4" s="9"/>
      <c r="TVQ4" s="9"/>
      <c r="TVR4" s="9"/>
      <c r="TVS4" s="9"/>
      <c r="TVT4" s="9"/>
      <c r="TVU4" s="9"/>
      <c r="TVV4" s="9"/>
      <c r="TVW4" s="9"/>
      <c r="TVX4" s="9"/>
      <c r="TVY4" s="9"/>
      <c r="TVZ4" s="9"/>
      <c r="TWA4" s="9"/>
      <c r="TWB4" s="9"/>
      <c r="TWC4" s="9"/>
      <c r="TWD4" s="9"/>
      <c r="TWE4" s="9"/>
      <c r="TWF4" s="9"/>
      <c r="TWG4" s="9"/>
      <c r="TWH4" s="9"/>
      <c r="TWI4" s="9"/>
      <c r="TWJ4" s="9"/>
      <c r="TWK4" s="9"/>
      <c r="TWL4" s="9"/>
      <c r="TWM4" s="9"/>
      <c r="TWN4" s="9"/>
      <c r="TWO4" s="9"/>
      <c r="TWP4" s="9"/>
      <c r="TWQ4" s="9"/>
      <c r="TWR4" s="9"/>
      <c r="TWS4" s="9"/>
      <c r="TWT4" s="9"/>
      <c r="TWU4" s="9"/>
      <c r="TWV4" s="9"/>
      <c r="TWW4" s="9"/>
      <c r="TWX4" s="9"/>
      <c r="TWY4" s="9"/>
      <c r="TWZ4" s="9"/>
      <c r="TXA4" s="9"/>
      <c r="TXB4" s="9"/>
      <c r="TXC4" s="9"/>
      <c r="TXD4" s="9"/>
      <c r="TXE4" s="9"/>
      <c r="TXF4" s="9"/>
      <c r="TXG4" s="9"/>
      <c r="TXH4" s="9"/>
      <c r="TXI4" s="9"/>
      <c r="TXJ4" s="9"/>
      <c r="TXK4" s="9"/>
      <c r="TXL4" s="9"/>
      <c r="TXM4" s="9"/>
      <c r="TXN4" s="9"/>
      <c r="TXO4" s="9"/>
      <c r="TXP4" s="9"/>
      <c r="TXQ4" s="9"/>
      <c r="TXR4" s="9"/>
      <c r="TXS4" s="9"/>
      <c r="TXT4" s="9"/>
      <c r="TXU4" s="9"/>
      <c r="TXV4" s="9"/>
      <c r="TXW4" s="9"/>
      <c r="TXX4" s="9"/>
      <c r="TXY4" s="9"/>
      <c r="TXZ4" s="9"/>
      <c r="TYA4" s="9"/>
      <c r="TYB4" s="9"/>
      <c r="TYC4" s="9"/>
      <c r="TYD4" s="9"/>
      <c r="TYE4" s="9"/>
      <c r="TYF4" s="9"/>
      <c r="TYG4" s="9"/>
      <c r="TYH4" s="9"/>
      <c r="TYI4" s="9"/>
      <c r="TYJ4" s="9"/>
      <c r="TYK4" s="9"/>
      <c r="TYL4" s="9"/>
      <c r="TYM4" s="9"/>
      <c r="TYN4" s="9"/>
      <c r="TYO4" s="9"/>
      <c r="TYP4" s="9"/>
      <c r="TYQ4" s="9"/>
      <c r="TYR4" s="9"/>
      <c r="TYS4" s="9"/>
      <c r="TYT4" s="9"/>
      <c r="TYU4" s="9"/>
      <c r="TYV4" s="9"/>
      <c r="TYW4" s="9"/>
      <c r="TYX4" s="9"/>
      <c r="TYY4" s="9"/>
      <c r="TYZ4" s="9"/>
      <c r="TZA4" s="9"/>
      <c r="TZB4" s="9"/>
      <c r="TZC4" s="9"/>
      <c r="TZD4" s="9"/>
      <c r="TZE4" s="9"/>
      <c r="TZF4" s="9"/>
      <c r="TZG4" s="9"/>
      <c r="TZH4" s="9"/>
      <c r="TZI4" s="9"/>
      <c r="TZJ4" s="9"/>
      <c r="TZK4" s="9"/>
      <c r="TZL4" s="9"/>
      <c r="TZM4" s="9"/>
      <c r="TZN4" s="9"/>
      <c r="TZO4" s="9"/>
      <c r="TZP4" s="9"/>
      <c r="TZQ4" s="9"/>
      <c r="TZR4" s="9"/>
      <c r="TZS4" s="9"/>
      <c r="TZT4" s="9"/>
      <c r="TZU4" s="9"/>
      <c r="TZV4" s="9"/>
      <c r="TZW4" s="9"/>
      <c r="TZX4" s="9"/>
      <c r="TZY4" s="9"/>
      <c r="TZZ4" s="9"/>
      <c r="UAA4" s="9"/>
      <c r="UAB4" s="9"/>
      <c r="UAC4" s="9"/>
      <c r="UAD4" s="9"/>
      <c r="UAE4" s="9"/>
      <c r="UAF4" s="9"/>
      <c r="UAG4" s="9"/>
      <c r="UAH4" s="9"/>
      <c r="UAI4" s="9"/>
      <c r="UAJ4" s="9"/>
      <c r="UAK4" s="9"/>
      <c r="UAL4" s="9"/>
      <c r="UAM4" s="9"/>
      <c r="UAN4" s="9"/>
      <c r="UAO4" s="9"/>
      <c r="UAP4" s="9"/>
      <c r="UAQ4" s="9"/>
      <c r="UAR4" s="9"/>
      <c r="UAS4" s="9"/>
      <c r="UAT4" s="9"/>
      <c r="UAU4" s="9"/>
      <c r="UAV4" s="9"/>
      <c r="UAW4" s="9"/>
      <c r="UAX4" s="9"/>
      <c r="UAY4" s="9"/>
      <c r="UAZ4" s="9"/>
      <c r="UBA4" s="9"/>
      <c r="UBB4" s="9"/>
      <c r="UBC4" s="9"/>
      <c r="UBD4" s="9"/>
      <c r="UBE4" s="9"/>
      <c r="UBF4" s="9"/>
      <c r="UBG4" s="9"/>
      <c r="UBH4" s="9"/>
      <c r="UBI4" s="9"/>
      <c r="UBJ4" s="9"/>
      <c r="UBK4" s="9"/>
      <c r="UBL4" s="9"/>
      <c r="UBM4" s="9"/>
      <c r="UBN4" s="9"/>
      <c r="UBO4" s="9"/>
      <c r="UBP4" s="9"/>
      <c r="UBQ4" s="9"/>
      <c r="UBR4" s="9"/>
      <c r="UBS4" s="9"/>
      <c r="UBT4" s="9"/>
      <c r="UBU4" s="9"/>
      <c r="UBV4" s="9"/>
      <c r="UBW4" s="9"/>
      <c r="UBX4" s="9"/>
      <c r="UBY4" s="9"/>
      <c r="UBZ4" s="9"/>
      <c r="UCA4" s="9"/>
      <c r="UCB4" s="9"/>
      <c r="UCC4" s="9"/>
      <c r="UCD4" s="9"/>
      <c r="UCE4" s="9"/>
      <c r="UCF4" s="9"/>
      <c r="UCG4" s="9"/>
      <c r="UCH4" s="9"/>
      <c r="UCI4" s="9"/>
      <c r="UCJ4" s="9"/>
      <c r="UCK4" s="9"/>
      <c r="UCL4" s="9"/>
      <c r="UCM4" s="9"/>
      <c r="UCN4" s="9"/>
      <c r="UCO4" s="9"/>
      <c r="UCP4" s="9"/>
      <c r="UCQ4" s="9"/>
      <c r="UCR4" s="9"/>
      <c r="UCS4" s="9"/>
      <c r="UCT4" s="9"/>
      <c r="UCU4" s="9"/>
      <c r="UCV4" s="9"/>
      <c r="UCW4" s="9"/>
      <c r="UCX4" s="9"/>
      <c r="UCY4" s="9"/>
      <c r="UCZ4" s="9"/>
      <c r="UDA4" s="9"/>
      <c r="UDB4" s="9"/>
      <c r="UDC4" s="9"/>
      <c r="UDD4" s="9"/>
      <c r="UDE4" s="9"/>
      <c r="UDF4" s="9"/>
      <c r="UDG4" s="9"/>
      <c r="UDH4" s="9"/>
      <c r="UDI4" s="9"/>
      <c r="UDJ4" s="9"/>
      <c r="UDK4" s="9"/>
      <c r="UDL4" s="9"/>
      <c r="UDM4" s="9"/>
      <c r="UDN4" s="9"/>
      <c r="UDO4" s="9"/>
      <c r="UDP4" s="9"/>
      <c r="UDQ4" s="9"/>
      <c r="UDR4" s="9"/>
      <c r="UDS4" s="9"/>
      <c r="UDT4" s="9"/>
      <c r="UDU4" s="9"/>
      <c r="UDV4" s="9"/>
      <c r="UDW4" s="9"/>
      <c r="UDX4" s="9"/>
      <c r="UDY4" s="9"/>
      <c r="UDZ4" s="9"/>
      <c r="UEA4" s="9"/>
      <c r="UEB4" s="9"/>
      <c r="UEC4" s="9"/>
      <c r="UED4" s="9"/>
      <c r="UEE4" s="9"/>
      <c r="UEF4" s="9"/>
      <c r="UEG4" s="9"/>
      <c r="UEH4" s="9"/>
      <c r="UEI4" s="9"/>
      <c r="UEJ4" s="9"/>
      <c r="UEK4" s="9"/>
      <c r="UEL4" s="9"/>
      <c r="UEM4" s="9"/>
      <c r="UEN4" s="9"/>
      <c r="UEO4" s="9"/>
      <c r="UEP4" s="9"/>
      <c r="UEQ4" s="9"/>
      <c r="UER4" s="9"/>
      <c r="UES4" s="9"/>
      <c r="UET4" s="9"/>
      <c r="UEU4" s="9"/>
      <c r="UEV4" s="9"/>
      <c r="UEW4" s="9"/>
      <c r="UEX4" s="9"/>
      <c r="UEY4" s="9"/>
      <c r="UEZ4" s="9"/>
      <c r="UFA4" s="9"/>
      <c r="UFB4" s="9"/>
      <c r="UFC4" s="9"/>
      <c r="UFD4" s="9"/>
      <c r="UFE4" s="9"/>
      <c r="UFF4" s="9"/>
      <c r="UFG4" s="9"/>
      <c r="UFH4" s="9"/>
      <c r="UFI4" s="9"/>
      <c r="UFJ4" s="9"/>
      <c r="UFK4" s="9"/>
      <c r="UFL4" s="9"/>
      <c r="UFM4" s="9"/>
      <c r="UFN4" s="9"/>
      <c r="UFO4" s="9"/>
      <c r="UFP4" s="9"/>
      <c r="UFQ4" s="9"/>
      <c r="UFR4" s="9"/>
      <c r="UFS4" s="9"/>
      <c r="UFT4" s="9"/>
      <c r="UFU4" s="9"/>
      <c r="UFV4" s="9"/>
      <c r="UFW4" s="9"/>
      <c r="UFX4" s="9"/>
      <c r="UFY4" s="9"/>
      <c r="UFZ4" s="9"/>
      <c r="UGA4" s="9"/>
      <c r="UGB4" s="9"/>
      <c r="UGC4" s="9"/>
      <c r="UGD4" s="9"/>
      <c r="UGE4" s="9"/>
      <c r="UGF4" s="9"/>
      <c r="UGG4" s="9"/>
      <c r="UGH4" s="9"/>
      <c r="UGI4" s="9"/>
      <c r="UGJ4" s="9"/>
      <c r="UGK4" s="9"/>
      <c r="UGL4" s="9"/>
      <c r="UGM4" s="9"/>
      <c r="UGN4" s="9"/>
      <c r="UGO4" s="9"/>
      <c r="UGP4" s="9"/>
      <c r="UGQ4" s="9"/>
      <c r="UGR4" s="9"/>
      <c r="UGS4" s="9"/>
      <c r="UGT4" s="9"/>
      <c r="UGU4" s="9"/>
      <c r="UGV4" s="9"/>
      <c r="UGW4" s="9"/>
      <c r="UGX4" s="9"/>
      <c r="UGY4" s="9"/>
      <c r="UGZ4" s="9"/>
      <c r="UHA4" s="9"/>
      <c r="UHB4" s="9"/>
      <c r="UHC4" s="9"/>
      <c r="UHD4" s="9"/>
      <c r="UHE4" s="9"/>
      <c r="UHF4" s="9"/>
      <c r="UHG4" s="9"/>
      <c r="UHH4" s="9"/>
      <c r="UHI4" s="9"/>
      <c r="UHJ4" s="9"/>
      <c r="UHK4" s="9"/>
      <c r="UHL4" s="9"/>
      <c r="UHM4" s="9"/>
      <c r="UHN4" s="9"/>
      <c r="UHO4" s="9"/>
      <c r="UHP4" s="9"/>
      <c r="UHQ4" s="9"/>
      <c r="UHR4" s="9"/>
      <c r="UHS4" s="9"/>
      <c r="UHT4" s="9"/>
      <c r="UHU4" s="9"/>
      <c r="UHV4" s="9"/>
      <c r="UHW4" s="9"/>
      <c r="UHX4" s="9"/>
      <c r="UHY4" s="9"/>
      <c r="UHZ4" s="9"/>
      <c r="UIA4" s="9"/>
      <c r="UIB4" s="9"/>
      <c r="UIC4" s="9"/>
      <c r="UID4" s="9"/>
      <c r="UIE4" s="9"/>
      <c r="UIF4" s="9"/>
      <c r="UIG4" s="9"/>
      <c r="UIH4" s="9"/>
      <c r="UII4" s="9"/>
      <c r="UIJ4" s="9"/>
      <c r="UIK4" s="9"/>
      <c r="UIL4" s="9"/>
      <c r="UIM4" s="9"/>
      <c r="UIN4" s="9"/>
      <c r="UIO4" s="9"/>
      <c r="UIP4" s="9"/>
      <c r="UIQ4" s="9"/>
      <c r="UIR4" s="9"/>
      <c r="UIS4" s="9"/>
      <c r="UIT4" s="9"/>
      <c r="UIU4" s="9"/>
      <c r="UIV4" s="9"/>
      <c r="UIW4" s="9"/>
      <c r="UIX4" s="9"/>
      <c r="UIY4" s="9"/>
      <c r="UIZ4" s="9"/>
      <c r="UJA4" s="9"/>
      <c r="UJB4" s="9"/>
      <c r="UJC4" s="9"/>
      <c r="UJD4" s="9"/>
      <c r="UJE4" s="9"/>
      <c r="UJF4" s="9"/>
      <c r="UJG4" s="9"/>
      <c r="UJH4" s="9"/>
      <c r="UJI4" s="9"/>
      <c r="UJJ4" s="9"/>
      <c r="UJK4" s="9"/>
      <c r="UJL4" s="9"/>
      <c r="UJM4" s="9"/>
      <c r="UJN4" s="9"/>
      <c r="UJO4" s="9"/>
      <c r="UJP4" s="9"/>
      <c r="UJQ4" s="9"/>
      <c r="UJR4" s="9"/>
      <c r="UJS4" s="9"/>
      <c r="UJT4" s="9"/>
      <c r="UJU4" s="9"/>
      <c r="UJV4" s="9"/>
      <c r="UJW4" s="9"/>
      <c r="UJX4" s="9"/>
      <c r="UJY4" s="9"/>
      <c r="UJZ4" s="9"/>
      <c r="UKA4" s="9"/>
      <c r="UKB4" s="9"/>
      <c r="UKC4" s="9"/>
      <c r="UKD4" s="9"/>
      <c r="UKE4" s="9"/>
      <c r="UKF4" s="9"/>
      <c r="UKG4" s="9"/>
      <c r="UKH4" s="9"/>
      <c r="UKI4" s="9"/>
      <c r="UKJ4" s="9"/>
      <c r="UKK4" s="9"/>
      <c r="UKL4" s="9"/>
      <c r="UKM4" s="9"/>
      <c r="UKN4" s="9"/>
      <c r="UKO4" s="9"/>
      <c r="UKP4" s="9"/>
      <c r="UKQ4" s="9"/>
      <c r="UKR4" s="9"/>
      <c r="UKS4" s="9"/>
      <c r="UKT4" s="9"/>
      <c r="UKU4" s="9"/>
      <c r="UKV4" s="9"/>
      <c r="UKW4" s="9"/>
      <c r="UKX4" s="9"/>
      <c r="UKY4" s="9"/>
      <c r="UKZ4" s="9"/>
      <c r="ULA4" s="9"/>
      <c r="ULB4" s="9"/>
      <c r="ULC4" s="9"/>
      <c r="ULD4" s="9"/>
      <c r="ULE4" s="9"/>
      <c r="ULF4" s="9"/>
      <c r="ULG4" s="9"/>
      <c r="ULH4" s="9"/>
      <c r="ULI4" s="9"/>
      <c r="ULJ4" s="9"/>
      <c r="ULK4" s="9"/>
      <c r="ULL4" s="9"/>
      <c r="ULM4" s="9"/>
      <c r="ULN4" s="9"/>
      <c r="ULO4" s="9"/>
      <c r="ULP4" s="9"/>
      <c r="ULQ4" s="9"/>
      <c r="ULR4" s="9"/>
      <c r="ULS4" s="9"/>
      <c r="ULT4" s="9"/>
      <c r="ULU4" s="9"/>
      <c r="ULV4" s="9"/>
      <c r="ULW4" s="9"/>
      <c r="ULX4" s="9"/>
      <c r="ULY4" s="9"/>
      <c r="ULZ4" s="9"/>
      <c r="UMA4" s="9"/>
      <c r="UMB4" s="9"/>
      <c r="UMC4" s="9"/>
      <c r="UMD4" s="9"/>
      <c r="UME4" s="9"/>
      <c r="UMF4" s="9"/>
      <c r="UMG4" s="9"/>
      <c r="UMH4" s="9"/>
      <c r="UMI4" s="9"/>
      <c r="UMJ4" s="9"/>
      <c r="UMK4" s="9"/>
      <c r="UML4" s="9"/>
      <c r="UMM4" s="9"/>
      <c r="UMN4" s="9"/>
      <c r="UMO4" s="9"/>
      <c r="UMP4" s="9"/>
      <c r="UMQ4" s="9"/>
      <c r="UMR4" s="9"/>
      <c r="UMS4" s="9"/>
      <c r="UMT4" s="9"/>
      <c r="UMU4" s="9"/>
      <c r="UMV4" s="9"/>
      <c r="UMW4" s="9"/>
      <c r="UMX4" s="9"/>
      <c r="UMY4" s="9"/>
      <c r="UMZ4" s="9"/>
      <c r="UNA4" s="9"/>
      <c r="UNB4" s="9"/>
      <c r="UNC4" s="9"/>
      <c r="UND4" s="9"/>
      <c r="UNE4" s="9"/>
      <c r="UNF4" s="9"/>
      <c r="UNG4" s="9"/>
      <c r="UNH4" s="9"/>
      <c r="UNI4" s="9"/>
      <c r="UNJ4" s="9"/>
      <c r="UNK4" s="9"/>
      <c r="UNL4" s="9"/>
      <c r="UNM4" s="9"/>
      <c r="UNN4" s="9"/>
      <c r="UNO4" s="9"/>
      <c r="UNP4" s="9"/>
      <c r="UNQ4" s="9"/>
      <c r="UNR4" s="9"/>
      <c r="UNS4" s="9"/>
      <c r="UNT4" s="9"/>
      <c r="UNU4" s="9"/>
      <c r="UNV4" s="9"/>
      <c r="UNW4" s="9"/>
      <c r="UNX4" s="9"/>
      <c r="UNY4" s="9"/>
      <c r="UNZ4" s="9"/>
      <c r="UOA4" s="9"/>
      <c r="UOB4" s="9"/>
      <c r="UOC4" s="9"/>
      <c r="UOD4" s="9"/>
      <c r="UOE4" s="9"/>
      <c r="UOF4" s="9"/>
      <c r="UOG4" s="9"/>
      <c r="UOH4" s="9"/>
      <c r="UOI4" s="9"/>
      <c r="UOJ4" s="9"/>
      <c r="UOK4" s="9"/>
      <c r="UOL4" s="9"/>
      <c r="UOM4" s="9"/>
      <c r="UON4" s="9"/>
      <c r="UOO4" s="9"/>
      <c r="UOP4" s="9"/>
      <c r="UOQ4" s="9"/>
      <c r="UOR4" s="9"/>
      <c r="UOS4" s="9"/>
      <c r="UOT4" s="9"/>
      <c r="UOU4" s="9"/>
      <c r="UOV4" s="9"/>
      <c r="UOW4" s="9"/>
      <c r="UOX4" s="9"/>
      <c r="UOY4" s="9"/>
      <c r="UOZ4" s="9"/>
      <c r="UPA4" s="9"/>
      <c r="UPB4" s="9"/>
      <c r="UPC4" s="9"/>
      <c r="UPD4" s="9"/>
      <c r="UPE4" s="9"/>
      <c r="UPF4" s="9"/>
      <c r="UPG4" s="9"/>
      <c r="UPH4" s="9"/>
      <c r="UPI4" s="9"/>
      <c r="UPJ4" s="9"/>
      <c r="UPK4" s="9"/>
      <c r="UPL4" s="9"/>
      <c r="UPM4" s="9"/>
      <c r="UPN4" s="9"/>
      <c r="UPO4" s="9"/>
      <c r="UPP4" s="9"/>
      <c r="UPQ4" s="9"/>
      <c r="UPR4" s="9"/>
      <c r="UPS4" s="9"/>
      <c r="UPT4" s="9"/>
      <c r="UPU4" s="9"/>
      <c r="UPV4" s="9"/>
      <c r="UPW4" s="9"/>
      <c r="UPX4" s="9"/>
      <c r="UPY4" s="9"/>
      <c r="UPZ4" s="9"/>
      <c r="UQA4" s="9"/>
      <c r="UQB4" s="9"/>
      <c r="UQC4" s="9"/>
      <c r="UQD4" s="9"/>
      <c r="UQE4" s="9"/>
      <c r="UQF4" s="9"/>
      <c r="UQG4" s="9"/>
      <c r="UQH4" s="9"/>
      <c r="UQI4" s="9"/>
      <c r="UQJ4" s="9"/>
      <c r="UQK4" s="9"/>
      <c r="UQL4" s="9"/>
      <c r="UQM4" s="9"/>
      <c r="UQN4" s="9"/>
      <c r="UQO4" s="9"/>
      <c r="UQP4" s="9"/>
      <c r="UQQ4" s="9"/>
      <c r="UQR4" s="9"/>
      <c r="UQS4" s="9"/>
      <c r="UQT4" s="9"/>
      <c r="UQU4" s="9"/>
      <c r="UQV4" s="9"/>
      <c r="UQW4" s="9"/>
      <c r="UQX4" s="9"/>
      <c r="UQY4" s="9"/>
      <c r="UQZ4" s="9"/>
      <c r="URA4" s="9"/>
      <c r="URB4" s="9"/>
      <c r="URC4" s="9"/>
      <c r="URD4" s="9"/>
      <c r="URE4" s="9"/>
      <c r="URF4" s="9"/>
      <c r="URG4" s="9"/>
      <c r="URH4" s="9"/>
      <c r="URI4" s="9"/>
      <c r="URJ4" s="9"/>
      <c r="URK4" s="9"/>
      <c r="URL4" s="9"/>
      <c r="URM4" s="9"/>
      <c r="URN4" s="9"/>
      <c r="URO4" s="9"/>
      <c r="URP4" s="9"/>
      <c r="URQ4" s="9"/>
      <c r="URR4" s="9"/>
      <c r="URS4" s="9"/>
      <c r="URT4" s="9"/>
      <c r="URU4" s="9"/>
      <c r="URV4" s="9"/>
      <c r="URW4" s="9"/>
      <c r="URX4" s="9"/>
      <c r="URY4" s="9"/>
      <c r="URZ4" s="9"/>
      <c r="USA4" s="9"/>
      <c r="USB4" s="9"/>
      <c r="USC4" s="9"/>
      <c r="USD4" s="9"/>
      <c r="USE4" s="9"/>
      <c r="USF4" s="9"/>
      <c r="USG4" s="9"/>
      <c r="USH4" s="9"/>
      <c r="USI4" s="9"/>
      <c r="USJ4" s="9"/>
      <c r="USK4" s="9"/>
      <c r="USL4" s="9"/>
      <c r="USM4" s="9"/>
      <c r="USN4" s="9"/>
      <c r="USO4" s="9"/>
      <c r="USP4" s="9"/>
      <c r="USQ4" s="9"/>
      <c r="USR4" s="9"/>
      <c r="USS4" s="9"/>
      <c r="UST4" s="9"/>
      <c r="USU4" s="9"/>
      <c r="USV4" s="9"/>
      <c r="USW4" s="9"/>
      <c r="USX4" s="9"/>
      <c r="USY4" s="9"/>
      <c r="USZ4" s="9"/>
      <c r="UTA4" s="9"/>
      <c r="UTB4" s="9"/>
      <c r="UTC4" s="9"/>
      <c r="UTD4" s="9"/>
      <c r="UTE4" s="9"/>
      <c r="UTF4" s="9"/>
      <c r="UTG4" s="9"/>
      <c r="UTH4" s="9"/>
      <c r="UTI4" s="9"/>
      <c r="UTJ4" s="9"/>
      <c r="UTK4" s="9"/>
      <c r="UTL4" s="9"/>
      <c r="UTM4" s="9"/>
      <c r="UTN4" s="9"/>
      <c r="UTO4" s="9"/>
      <c r="UTP4" s="9"/>
      <c r="UTQ4" s="9"/>
      <c r="UTR4" s="9"/>
      <c r="UTS4" s="9"/>
      <c r="UTT4" s="9"/>
      <c r="UTU4" s="9"/>
      <c r="UTV4" s="9"/>
      <c r="UTW4" s="9"/>
      <c r="UTX4" s="9"/>
      <c r="UTY4" s="9"/>
      <c r="UTZ4" s="9"/>
      <c r="UUA4" s="9"/>
      <c r="UUB4" s="9"/>
      <c r="UUC4" s="9"/>
      <c r="UUD4" s="9"/>
      <c r="UUE4" s="9"/>
      <c r="UUF4" s="9"/>
      <c r="UUG4" s="9"/>
      <c r="UUH4" s="9"/>
      <c r="UUI4" s="9"/>
      <c r="UUJ4" s="9"/>
      <c r="UUK4" s="9"/>
      <c r="UUL4" s="9"/>
      <c r="UUM4" s="9"/>
      <c r="UUN4" s="9"/>
      <c r="UUO4" s="9"/>
      <c r="UUP4" s="9"/>
      <c r="UUQ4" s="9"/>
      <c r="UUR4" s="9"/>
      <c r="UUS4" s="9"/>
      <c r="UUT4" s="9"/>
      <c r="UUU4" s="9"/>
      <c r="UUV4" s="9"/>
      <c r="UUW4" s="9"/>
      <c r="UUX4" s="9"/>
      <c r="UUY4" s="9"/>
      <c r="UUZ4" s="9"/>
      <c r="UVA4" s="9"/>
      <c r="UVB4" s="9"/>
      <c r="UVC4" s="9"/>
      <c r="UVD4" s="9"/>
      <c r="UVE4" s="9"/>
      <c r="UVF4" s="9"/>
      <c r="UVG4" s="9"/>
      <c r="UVH4" s="9"/>
      <c r="UVI4" s="9"/>
      <c r="UVJ4" s="9"/>
      <c r="UVK4" s="9"/>
      <c r="UVL4" s="9"/>
      <c r="UVM4" s="9"/>
      <c r="UVN4" s="9"/>
      <c r="UVO4" s="9"/>
      <c r="UVP4" s="9"/>
      <c r="UVQ4" s="9"/>
      <c r="UVR4" s="9"/>
      <c r="UVS4" s="9"/>
      <c r="UVT4" s="9"/>
      <c r="UVU4" s="9"/>
      <c r="UVV4" s="9"/>
      <c r="UVW4" s="9"/>
      <c r="UVX4" s="9"/>
      <c r="UVY4" s="9"/>
      <c r="UVZ4" s="9"/>
      <c r="UWA4" s="9"/>
      <c r="UWB4" s="9"/>
      <c r="UWC4" s="9"/>
      <c r="UWD4" s="9"/>
      <c r="UWE4" s="9"/>
      <c r="UWF4" s="9"/>
      <c r="UWG4" s="9"/>
      <c r="UWH4" s="9"/>
      <c r="UWI4" s="9"/>
      <c r="UWJ4" s="9"/>
      <c r="UWK4" s="9"/>
      <c r="UWL4" s="9"/>
      <c r="UWM4" s="9"/>
      <c r="UWN4" s="9"/>
      <c r="UWO4" s="9"/>
      <c r="UWP4" s="9"/>
      <c r="UWQ4" s="9"/>
      <c r="UWR4" s="9"/>
      <c r="UWS4" s="9"/>
      <c r="UWT4" s="9"/>
      <c r="UWU4" s="9"/>
      <c r="UWV4" s="9"/>
      <c r="UWW4" s="9"/>
      <c r="UWX4" s="9"/>
      <c r="UWY4" s="9"/>
      <c r="UWZ4" s="9"/>
      <c r="UXA4" s="9"/>
      <c r="UXB4" s="9"/>
      <c r="UXC4" s="9"/>
      <c r="UXD4" s="9"/>
      <c r="UXE4" s="9"/>
      <c r="UXF4" s="9"/>
      <c r="UXG4" s="9"/>
      <c r="UXH4" s="9"/>
      <c r="UXI4" s="9"/>
      <c r="UXJ4" s="9"/>
      <c r="UXK4" s="9"/>
      <c r="UXL4" s="9"/>
      <c r="UXM4" s="9"/>
      <c r="UXN4" s="9"/>
      <c r="UXO4" s="9"/>
      <c r="UXP4" s="9"/>
      <c r="UXQ4" s="9"/>
      <c r="UXR4" s="9"/>
      <c r="UXS4" s="9"/>
      <c r="UXT4" s="9"/>
      <c r="UXU4" s="9"/>
      <c r="UXV4" s="9"/>
      <c r="UXW4" s="9"/>
      <c r="UXX4" s="9"/>
      <c r="UXY4" s="9"/>
      <c r="UXZ4" s="9"/>
      <c r="UYA4" s="9"/>
      <c r="UYB4" s="9"/>
      <c r="UYC4" s="9"/>
      <c r="UYD4" s="9"/>
      <c r="UYE4" s="9"/>
      <c r="UYF4" s="9"/>
      <c r="UYG4" s="9"/>
      <c r="UYH4" s="9"/>
      <c r="UYI4" s="9"/>
      <c r="UYJ4" s="9"/>
      <c r="UYK4" s="9"/>
      <c r="UYL4" s="9"/>
      <c r="UYM4" s="9"/>
      <c r="UYN4" s="9"/>
      <c r="UYO4" s="9"/>
      <c r="UYP4" s="9"/>
      <c r="UYQ4" s="9"/>
      <c r="UYR4" s="9"/>
      <c r="UYS4" s="9"/>
      <c r="UYT4" s="9"/>
      <c r="UYU4" s="9"/>
      <c r="UYV4" s="9"/>
      <c r="UYW4" s="9"/>
      <c r="UYX4" s="9"/>
      <c r="UYY4" s="9"/>
      <c r="UYZ4" s="9"/>
      <c r="UZA4" s="9"/>
      <c r="UZB4" s="9"/>
      <c r="UZC4" s="9"/>
      <c r="UZD4" s="9"/>
      <c r="UZE4" s="9"/>
      <c r="UZF4" s="9"/>
      <c r="UZG4" s="9"/>
      <c r="UZH4" s="9"/>
      <c r="UZI4" s="9"/>
      <c r="UZJ4" s="9"/>
      <c r="UZK4" s="9"/>
      <c r="UZL4" s="9"/>
      <c r="UZM4" s="9"/>
      <c r="UZN4" s="9"/>
      <c r="UZO4" s="9"/>
      <c r="UZP4" s="9"/>
      <c r="UZQ4" s="9"/>
      <c r="UZR4" s="9"/>
      <c r="UZS4" s="9"/>
      <c r="UZT4" s="9"/>
      <c r="UZU4" s="9"/>
      <c r="UZV4" s="9"/>
      <c r="UZW4" s="9"/>
      <c r="UZX4" s="9"/>
      <c r="UZY4" s="9"/>
      <c r="UZZ4" s="9"/>
      <c r="VAA4" s="9"/>
      <c r="VAB4" s="9"/>
      <c r="VAC4" s="9"/>
      <c r="VAD4" s="9"/>
      <c r="VAE4" s="9"/>
      <c r="VAF4" s="9"/>
      <c r="VAG4" s="9"/>
      <c r="VAH4" s="9"/>
      <c r="VAI4" s="9"/>
      <c r="VAJ4" s="9"/>
      <c r="VAK4" s="9"/>
      <c r="VAL4" s="9"/>
      <c r="VAM4" s="9"/>
      <c r="VAN4" s="9"/>
      <c r="VAO4" s="9"/>
      <c r="VAP4" s="9"/>
      <c r="VAQ4" s="9"/>
      <c r="VAR4" s="9"/>
      <c r="VAS4" s="9"/>
      <c r="VAT4" s="9"/>
      <c r="VAU4" s="9"/>
      <c r="VAV4" s="9"/>
      <c r="VAW4" s="9"/>
      <c r="VAX4" s="9"/>
      <c r="VAY4" s="9"/>
      <c r="VAZ4" s="9"/>
      <c r="VBA4" s="9"/>
      <c r="VBB4" s="9"/>
      <c r="VBC4" s="9"/>
      <c r="VBD4" s="9"/>
      <c r="VBE4" s="9"/>
      <c r="VBF4" s="9"/>
      <c r="VBG4" s="9"/>
      <c r="VBH4" s="9"/>
      <c r="VBI4" s="9"/>
      <c r="VBJ4" s="9"/>
      <c r="VBK4" s="9"/>
      <c r="VBL4" s="9"/>
      <c r="VBM4" s="9"/>
      <c r="VBN4" s="9"/>
      <c r="VBO4" s="9"/>
      <c r="VBP4" s="9"/>
      <c r="VBQ4" s="9"/>
      <c r="VBR4" s="9"/>
      <c r="VBS4" s="9"/>
      <c r="VBT4" s="9"/>
      <c r="VBU4" s="9"/>
      <c r="VBV4" s="9"/>
      <c r="VBW4" s="9"/>
      <c r="VBX4" s="9"/>
      <c r="VBY4" s="9"/>
      <c r="VBZ4" s="9"/>
      <c r="VCA4" s="9"/>
      <c r="VCB4" s="9"/>
      <c r="VCC4" s="9"/>
      <c r="VCD4" s="9"/>
      <c r="VCE4" s="9"/>
      <c r="VCF4" s="9"/>
      <c r="VCG4" s="9"/>
      <c r="VCH4" s="9"/>
      <c r="VCI4" s="9"/>
      <c r="VCJ4" s="9"/>
      <c r="VCK4" s="9"/>
      <c r="VCL4" s="9"/>
      <c r="VCM4" s="9"/>
      <c r="VCN4" s="9"/>
      <c r="VCO4" s="9"/>
      <c r="VCP4" s="9"/>
      <c r="VCQ4" s="9"/>
      <c r="VCR4" s="9"/>
      <c r="VCS4" s="9"/>
      <c r="VCT4" s="9"/>
      <c r="VCU4" s="9"/>
      <c r="VCV4" s="9"/>
      <c r="VCW4" s="9"/>
      <c r="VCX4" s="9"/>
      <c r="VCY4" s="9"/>
      <c r="VCZ4" s="9"/>
      <c r="VDA4" s="9"/>
      <c r="VDB4" s="9"/>
      <c r="VDC4" s="9"/>
      <c r="VDD4" s="9"/>
      <c r="VDE4" s="9"/>
      <c r="VDF4" s="9"/>
      <c r="VDG4" s="9"/>
      <c r="VDH4" s="9"/>
      <c r="VDI4" s="9"/>
      <c r="VDJ4" s="9"/>
      <c r="VDK4" s="9"/>
      <c r="VDL4" s="9"/>
      <c r="VDM4" s="9"/>
      <c r="VDN4" s="9"/>
      <c r="VDO4" s="9"/>
      <c r="VDP4" s="9"/>
      <c r="VDQ4" s="9"/>
      <c r="VDR4" s="9"/>
      <c r="VDS4" s="9"/>
      <c r="VDT4" s="9"/>
      <c r="VDU4" s="9"/>
      <c r="VDV4" s="9"/>
      <c r="VDW4" s="9"/>
      <c r="VDX4" s="9"/>
      <c r="VDY4" s="9"/>
      <c r="VDZ4" s="9"/>
      <c r="VEA4" s="9"/>
      <c r="VEB4" s="9"/>
      <c r="VEC4" s="9"/>
      <c r="VED4" s="9"/>
      <c r="VEE4" s="9"/>
      <c r="VEF4" s="9"/>
      <c r="VEG4" s="9"/>
      <c r="VEH4" s="9"/>
      <c r="VEI4" s="9"/>
      <c r="VEJ4" s="9"/>
      <c r="VEK4" s="9"/>
      <c r="VEL4" s="9"/>
      <c r="VEM4" s="9"/>
      <c r="VEN4" s="9"/>
      <c r="VEO4" s="9"/>
      <c r="VEP4" s="9"/>
      <c r="VEQ4" s="9"/>
      <c r="VER4" s="9"/>
      <c r="VES4" s="9"/>
      <c r="VET4" s="9"/>
      <c r="VEU4" s="9"/>
      <c r="VEV4" s="9"/>
      <c r="VEW4" s="9"/>
      <c r="VEX4" s="9"/>
      <c r="VEY4" s="9"/>
      <c r="VEZ4" s="9"/>
      <c r="VFA4" s="9"/>
      <c r="VFB4" s="9"/>
      <c r="VFC4" s="9"/>
      <c r="VFD4" s="9"/>
      <c r="VFE4" s="9"/>
      <c r="VFF4" s="9"/>
      <c r="VFG4" s="9"/>
      <c r="VFH4" s="9"/>
      <c r="VFI4" s="9"/>
      <c r="VFJ4" s="9"/>
      <c r="VFK4" s="9"/>
      <c r="VFL4" s="9"/>
      <c r="VFM4" s="9"/>
      <c r="VFN4" s="9"/>
      <c r="VFO4" s="9"/>
      <c r="VFP4" s="9"/>
      <c r="VFQ4" s="9"/>
      <c r="VFR4" s="9"/>
      <c r="VFS4" s="9"/>
      <c r="VFT4" s="9"/>
      <c r="VFU4" s="9"/>
      <c r="VFV4" s="9"/>
      <c r="VFW4" s="9"/>
      <c r="VFX4" s="9"/>
      <c r="VFY4" s="9"/>
      <c r="VFZ4" s="9"/>
      <c r="VGA4" s="9"/>
      <c r="VGB4" s="9"/>
      <c r="VGC4" s="9"/>
      <c r="VGD4" s="9"/>
      <c r="VGE4" s="9"/>
      <c r="VGF4" s="9"/>
      <c r="VGG4" s="9"/>
      <c r="VGH4" s="9"/>
      <c r="VGI4" s="9"/>
      <c r="VGJ4" s="9"/>
      <c r="VGK4" s="9"/>
      <c r="VGL4" s="9"/>
      <c r="VGM4" s="9"/>
      <c r="VGN4" s="9"/>
      <c r="VGO4" s="9"/>
      <c r="VGP4" s="9"/>
      <c r="VGQ4" s="9"/>
      <c r="VGR4" s="9"/>
      <c r="VGS4" s="9"/>
      <c r="VGT4" s="9"/>
      <c r="VGU4" s="9"/>
      <c r="VGV4" s="9"/>
      <c r="VGW4" s="9"/>
      <c r="VGX4" s="9"/>
      <c r="VGY4" s="9"/>
      <c r="VGZ4" s="9"/>
      <c r="VHA4" s="9"/>
      <c r="VHB4" s="9"/>
      <c r="VHC4" s="9"/>
      <c r="VHD4" s="9"/>
      <c r="VHE4" s="9"/>
      <c r="VHF4" s="9"/>
      <c r="VHG4" s="9"/>
      <c r="VHH4" s="9"/>
      <c r="VHI4" s="9"/>
      <c r="VHJ4" s="9"/>
      <c r="VHK4" s="9"/>
      <c r="VHL4" s="9"/>
      <c r="VHM4" s="9"/>
      <c r="VHN4" s="9"/>
      <c r="VHO4" s="9"/>
      <c r="VHP4" s="9"/>
      <c r="VHQ4" s="9"/>
      <c r="VHR4" s="9"/>
      <c r="VHS4" s="9"/>
      <c r="VHT4" s="9"/>
      <c r="VHU4" s="9"/>
      <c r="VHV4" s="9"/>
      <c r="VHW4" s="9"/>
      <c r="VHX4" s="9"/>
      <c r="VHY4" s="9"/>
      <c r="VHZ4" s="9"/>
      <c r="VIA4" s="9"/>
      <c r="VIB4" s="9"/>
      <c r="VIC4" s="9"/>
      <c r="VID4" s="9"/>
      <c r="VIE4" s="9"/>
      <c r="VIF4" s="9"/>
      <c r="VIG4" s="9"/>
      <c r="VIH4" s="9"/>
      <c r="VII4" s="9"/>
      <c r="VIJ4" s="9"/>
      <c r="VIK4" s="9"/>
      <c r="VIL4" s="9"/>
      <c r="VIM4" s="9"/>
      <c r="VIN4" s="9"/>
      <c r="VIO4" s="9"/>
      <c r="VIP4" s="9"/>
      <c r="VIQ4" s="9"/>
      <c r="VIR4" s="9"/>
      <c r="VIS4" s="9"/>
      <c r="VIT4" s="9"/>
      <c r="VIU4" s="9"/>
      <c r="VIV4" s="9"/>
      <c r="VIW4" s="9"/>
      <c r="VIX4" s="9"/>
      <c r="VIY4" s="9"/>
      <c r="VIZ4" s="9"/>
      <c r="VJA4" s="9"/>
      <c r="VJB4" s="9"/>
      <c r="VJC4" s="9"/>
      <c r="VJD4" s="9"/>
      <c r="VJE4" s="9"/>
      <c r="VJF4" s="9"/>
      <c r="VJG4" s="9"/>
      <c r="VJH4" s="9"/>
      <c r="VJI4" s="9"/>
      <c r="VJJ4" s="9"/>
      <c r="VJK4" s="9"/>
      <c r="VJL4" s="9"/>
      <c r="VJM4" s="9"/>
      <c r="VJN4" s="9"/>
      <c r="VJO4" s="9"/>
      <c r="VJP4" s="9"/>
      <c r="VJQ4" s="9"/>
      <c r="VJR4" s="9"/>
      <c r="VJS4" s="9"/>
      <c r="VJT4" s="9"/>
      <c r="VJU4" s="9"/>
      <c r="VJV4" s="9"/>
      <c r="VJW4" s="9"/>
      <c r="VJX4" s="9"/>
      <c r="VJY4" s="9"/>
      <c r="VJZ4" s="9"/>
      <c r="VKA4" s="9"/>
      <c r="VKB4" s="9"/>
      <c r="VKC4" s="9"/>
      <c r="VKD4" s="9"/>
      <c r="VKE4" s="9"/>
      <c r="VKF4" s="9"/>
      <c r="VKG4" s="9"/>
      <c r="VKH4" s="9"/>
      <c r="VKI4" s="9"/>
      <c r="VKJ4" s="9"/>
      <c r="VKK4" s="9"/>
      <c r="VKL4" s="9"/>
      <c r="VKM4" s="9"/>
      <c r="VKN4" s="9"/>
      <c r="VKO4" s="9"/>
      <c r="VKP4" s="9"/>
      <c r="VKQ4" s="9"/>
      <c r="VKR4" s="9"/>
      <c r="VKS4" s="9"/>
      <c r="VKT4" s="9"/>
      <c r="VKU4" s="9"/>
      <c r="VKV4" s="9"/>
      <c r="VKW4" s="9"/>
      <c r="VKX4" s="9"/>
      <c r="VKY4" s="9"/>
      <c r="VKZ4" s="9"/>
      <c r="VLA4" s="9"/>
      <c r="VLB4" s="9"/>
      <c r="VLC4" s="9"/>
      <c r="VLD4" s="9"/>
      <c r="VLE4" s="9"/>
      <c r="VLF4" s="9"/>
      <c r="VLG4" s="9"/>
      <c r="VLH4" s="9"/>
      <c r="VLI4" s="9"/>
      <c r="VLJ4" s="9"/>
      <c r="VLK4" s="9"/>
      <c r="VLL4" s="9"/>
      <c r="VLM4" s="9"/>
      <c r="VLN4" s="9"/>
      <c r="VLO4" s="9"/>
      <c r="VLP4" s="9"/>
      <c r="VLQ4" s="9"/>
      <c r="VLR4" s="9"/>
      <c r="VLS4" s="9"/>
      <c r="VLT4" s="9"/>
      <c r="VLU4" s="9"/>
      <c r="VLV4" s="9"/>
      <c r="VLW4" s="9"/>
      <c r="VLX4" s="9"/>
      <c r="VLY4" s="9"/>
      <c r="VLZ4" s="9"/>
      <c r="VMA4" s="9"/>
      <c r="VMB4" s="9"/>
      <c r="VMC4" s="9"/>
      <c r="VMD4" s="9"/>
      <c r="VME4" s="9"/>
      <c r="VMF4" s="9"/>
      <c r="VMG4" s="9"/>
      <c r="VMH4" s="9"/>
      <c r="VMI4" s="9"/>
      <c r="VMJ4" s="9"/>
      <c r="VMK4" s="9"/>
      <c r="VML4" s="9"/>
      <c r="VMM4" s="9"/>
      <c r="VMN4" s="9"/>
      <c r="VMO4" s="9"/>
      <c r="VMP4" s="9"/>
      <c r="VMQ4" s="9"/>
      <c r="VMR4" s="9"/>
      <c r="VMS4" s="9"/>
      <c r="VMT4" s="9"/>
      <c r="VMU4" s="9"/>
      <c r="VMV4" s="9"/>
      <c r="VMW4" s="9"/>
      <c r="VMX4" s="9"/>
      <c r="VMY4" s="9"/>
      <c r="VMZ4" s="9"/>
      <c r="VNA4" s="9"/>
      <c r="VNB4" s="9"/>
      <c r="VNC4" s="9"/>
      <c r="VND4" s="9"/>
      <c r="VNE4" s="9"/>
      <c r="VNF4" s="9"/>
      <c r="VNG4" s="9"/>
      <c r="VNH4" s="9"/>
      <c r="VNI4" s="9"/>
      <c r="VNJ4" s="9"/>
      <c r="VNK4" s="9"/>
      <c r="VNL4" s="9"/>
      <c r="VNM4" s="9"/>
      <c r="VNN4" s="9"/>
      <c r="VNO4" s="9"/>
      <c r="VNP4" s="9"/>
      <c r="VNQ4" s="9"/>
      <c r="VNR4" s="9"/>
      <c r="VNS4" s="9"/>
      <c r="VNT4" s="9"/>
      <c r="VNU4" s="9"/>
      <c r="VNV4" s="9"/>
      <c r="VNW4" s="9"/>
      <c r="VNX4" s="9"/>
      <c r="VNY4" s="9"/>
      <c r="VNZ4" s="9"/>
      <c r="VOA4" s="9"/>
      <c r="VOB4" s="9"/>
      <c r="VOC4" s="9"/>
      <c r="VOD4" s="9"/>
      <c r="VOE4" s="9"/>
      <c r="VOF4" s="9"/>
      <c r="VOG4" s="9"/>
      <c r="VOH4" s="9"/>
      <c r="VOI4" s="9"/>
      <c r="VOJ4" s="9"/>
      <c r="VOK4" s="9"/>
      <c r="VOL4" s="9"/>
      <c r="VOM4" s="9"/>
      <c r="VON4" s="9"/>
      <c r="VOO4" s="9"/>
      <c r="VOP4" s="9"/>
      <c r="VOQ4" s="9"/>
      <c r="VOR4" s="9"/>
      <c r="VOS4" s="9"/>
      <c r="VOT4" s="9"/>
      <c r="VOU4" s="9"/>
      <c r="VOV4" s="9"/>
      <c r="VOW4" s="9"/>
      <c r="VOX4" s="9"/>
      <c r="VOY4" s="9"/>
      <c r="VOZ4" s="9"/>
      <c r="VPA4" s="9"/>
      <c r="VPB4" s="9"/>
      <c r="VPC4" s="9"/>
      <c r="VPD4" s="9"/>
      <c r="VPE4" s="9"/>
      <c r="VPF4" s="9"/>
      <c r="VPG4" s="9"/>
      <c r="VPH4" s="9"/>
      <c r="VPI4" s="9"/>
      <c r="VPJ4" s="9"/>
      <c r="VPK4" s="9"/>
      <c r="VPL4" s="9"/>
      <c r="VPM4" s="9"/>
      <c r="VPN4" s="9"/>
      <c r="VPO4" s="9"/>
      <c r="VPP4" s="9"/>
      <c r="VPQ4" s="9"/>
      <c r="VPR4" s="9"/>
      <c r="VPS4" s="9"/>
      <c r="VPT4" s="9"/>
      <c r="VPU4" s="9"/>
      <c r="VPV4" s="9"/>
      <c r="VPW4" s="9"/>
      <c r="VPX4" s="9"/>
      <c r="VPY4" s="9"/>
      <c r="VPZ4" s="9"/>
      <c r="VQA4" s="9"/>
      <c r="VQB4" s="9"/>
      <c r="VQC4" s="9"/>
      <c r="VQD4" s="9"/>
      <c r="VQE4" s="9"/>
      <c r="VQF4" s="9"/>
      <c r="VQG4" s="9"/>
      <c r="VQH4" s="9"/>
      <c r="VQI4" s="9"/>
      <c r="VQJ4" s="9"/>
      <c r="VQK4" s="9"/>
      <c r="VQL4" s="9"/>
      <c r="VQM4" s="9"/>
      <c r="VQN4" s="9"/>
      <c r="VQO4" s="9"/>
      <c r="VQP4" s="9"/>
      <c r="VQQ4" s="9"/>
      <c r="VQR4" s="9"/>
      <c r="VQS4" s="9"/>
      <c r="VQT4" s="9"/>
      <c r="VQU4" s="9"/>
      <c r="VQV4" s="9"/>
      <c r="VQW4" s="9"/>
      <c r="VQX4" s="9"/>
      <c r="VQY4" s="9"/>
      <c r="VQZ4" s="9"/>
      <c r="VRA4" s="9"/>
      <c r="VRB4" s="9"/>
      <c r="VRC4" s="9"/>
      <c r="VRD4" s="9"/>
      <c r="VRE4" s="9"/>
      <c r="VRF4" s="9"/>
      <c r="VRG4" s="9"/>
      <c r="VRH4" s="9"/>
      <c r="VRI4" s="9"/>
      <c r="VRJ4" s="9"/>
      <c r="VRK4" s="9"/>
      <c r="VRL4" s="9"/>
      <c r="VRM4" s="9"/>
      <c r="VRN4" s="9"/>
      <c r="VRO4" s="9"/>
      <c r="VRP4" s="9"/>
      <c r="VRQ4" s="9"/>
      <c r="VRR4" s="9"/>
      <c r="VRS4" s="9"/>
      <c r="VRT4" s="9"/>
      <c r="VRU4" s="9"/>
      <c r="VRV4" s="9"/>
      <c r="VRW4" s="9"/>
      <c r="VRX4" s="9"/>
      <c r="VRY4" s="9"/>
      <c r="VRZ4" s="9"/>
      <c r="VSA4" s="9"/>
      <c r="VSB4" s="9"/>
      <c r="VSC4" s="9"/>
      <c r="VSD4" s="9"/>
      <c r="VSE4" s="9"/>
      <c r="VSF4" s="9"/>
      <c r="VSG4" s="9"/>
      <c r="VSH4" s="9"/>
      <c r="VSI4" s="9"/>
      <c r="VSJ4" s="9"/>
      <c r="VSK4" s="9"/>
      <c r="VSL4" s="9"/>
      <c r="VSM4" s="9"/>
      <c r="VSN4" s="9"/>
      <c r="VSO4" s="9"/>
      <c r="VSP4" s="9"/>
      <c r="VSQ4" s="9"/>
      <c r="VSR4" s="9"/>
      <c r="VSS4" s="9"/>
      <c r="VST4" s="9"/>
      <c r="VSU4" s="9"/>
      <c r="VSV4" s="9"/>
      <c r="VSW4" s="9"/>
      <c r="VSX4" s="9"/>
      <c r="VSY4" s="9"/>
      <c r="VSZ4" s="9"/>
      <c r="VTA4" s="9"/>
      <c r="VTB4" s="9"/>
      <c r="VTC4" s="9"/>
      <c r="VTD4" s="9"/>
      <c r="VTE4" s="9"/>
      <c r="VTF4" s="9"/>
      <c r="VTG4" s="9"/>
      <c r="VTH4" s="9"/>
      <c r="VTI4" s="9"/>
      <c r="VTJ4" s="9"/>
      <c r="VTK4" s="9"/>
      <c r="VTL4" s="9"/>
      <c r="VTM4" s="9"/>
      <c r="VTN4" s="9"/>
      <c r="VTO4" s="9"/>
      <c r="VTP4" s="9"/>
      <c r="VTQ4" s="9"/>
      <c r="VTR4" s="9"/>
      <c r="VTS4" s="9"/>
      <c r="VTT4" s="9"/>
      <c r="VTU4" s="9"/>
      <c r="VTV4" s="9"/>
      <c r="VTW4" s="9"/>
      <c r="VTX4" s="9"/>
      <c r="VTY4" s="9"/>
      <c r="VTZ4" s="9"/>
      <c r="VUA4" s="9"/>
      <c r="VUB4" s="9"/>
      <c r="VUC4" s="9"/>
      <c r="VUD4" s="9"/>
      <c r="VUE4" s="9"/>
      <c r="VUF4" s="9"/>
      <c r="VUG4" s="9"/>
      <c r="VUH4" s="9"/>
      <c r="VUI4" s="9"/>
      <c r="VUJ4" s="9"/>
      <c r="VUK4" s="9"/>
      <c r="VUL4" s="9"/>
      <c r="VUM4" s="9"/>
      <c r="VUN4" s="9"/>
      <c r="VUO4" s="9"/>
      <c r="VUP4" s="9"/>
      <c r="VUQ4" s="9"/>
      <c r="VUR4" s="9"/>
      <c r="VUS4" s="9"/>
      <c r="VUT4" s="9"/>
      <c r="VUU4" s="9"/>
      <c r="VUV4" s="9"/>
      <c r="VUW4" s="9"/>
      <c r="VUX4" s="9"/>
      <c r="VUY4" s="9"/>
      <c r="VUZ4" s="9"/>
      <c r="VVA4" s="9"/>
      <c r="VVB4" s="9"/>
      <c r="VVC4" s="9"/>
      <c r="VVD4" s="9"/>
      <c r="VVE4" s="9"/>
      <c r="VVF4" s="9"/>
      <c r="VVG4" s="9"/>
      <c r="VVH4" s="9"/>
      <c r="VVI4" s="9"/>
      <c r="VVJ4" s="9"/>
      <c r="VVK4" s="9"/>
      <c r="VVL4" s="9"/>
      <c r="VVM4" s="9"/>
      <c r="VVN4" s="9"/>
      <c r="VVO4" s="9"/>
      <c r="VVP4" s="9"/>
      <c r="VVQ4" s="9"/>
      <c r="VVR4" s="9"/>
      <c r="VVS4" s="9"/>
      <c r="VVT4" s="9"/>
      <c r="VVU4" s="9"/>
      <c r="VVV4" s="9"/>
      <c r="VVW4" s="9"/>
      <c r="VVX4" s="9"/>
      <c r="VVY4" s="9"/>
      <c r="VVZ4" s="9"/>
      <c r="VWA4" s="9"/>
      <c r="VWB4" s="9"/>
      <c r="VWC4" s="9"/>
      <c r="VWD4" s="9"/>
      <c r="VWE4" s="9"/>
      <c r="VWF4" s="9"/>
      <c r="VWG4" s="9"/>
      <c r="VWH4" s="9"/>
      <c r="VWI4" s="9"/>
      <c r="VWJ4" s="9"/>
      <c r="VWK4" s="9"/>
      <c r="VWL4" s="9"/>
      <c r="VWM4" s="9"/>
      <c r="VWN4" s="9"/>
      <c r="VWO4" s="9"/>
      <c r="VWP4" s="9"/>
      <c r="VWQ4" s="9"/>
      <c r="VWR4" s="9"/>
      <c r="VWS4" s="9"/>
      <c r="VWT4" s="9"/>
      <c r="VWU4" s="9"/>
      <c r="VWV4" s="9"/>
      <c r="VWW4" s="9"/>
      <c r="VWX4" s="9"/>
      <c r="VWY4" s="9"/>
      <c r="VWZ4" s="9"/>
      <c r="VXA4" s="9"/>
      <c r="VXB4" s="9"/>
      <c r="VXC4" s="9"/>
      <c r="VXD4" s="9"/>
      <c r="VXE4" s="9"/>
      <c r="VXF4" s="9"/>
      <c r="VXG4" s="9"/>
      <c r="VXH4" s="9"/>
      <c r="VXI4" s="9"/>
      <c r="VXJ4" s="9"/>
      <c r="VXK4" s="9"/>
      <c r="VXL4" s="9"/>
      <c r="VXM4" s="9"/>
      <c r="VXN4" s="9"/>
      <c r="VXO4" s="9"/>
      <c r="VXP4" s="9"/>
      <c r="VXQ4" s="9"/>
      <c r="VXR4" s="9"/>
      <c r="VXS4" s="9"/>
      <c r="VXT4" s="9"/>
      <c r="VXU4" s="9"/>
      <c r="VXV4" s="9"/>
      <c r="VXW4" s="9"/>
      <c r="VXX4" s="9"/>
      <c r="VXY4" s="9"/>
      <c r="VXZ4" s="9"/>
      <c r="VYA4" s="9"/>
      <c r="VYB4" s="9"/>
      <c r="VYC4" s="9"/>
      <c r="VYD4" s="9"/>
      <c r="VYE4" s="9"/>
      <c r="VYF4" s="9"/>
      <c r="VYG4" s="9"/>
      <c r="VYH4" s="9"/>
      <c r="VYI4" s="9"/>
      <c r="VYJ4" s="9"/>
      <c r="VYK4" s="9"/>
      <c r="VYL4" s="9"/>
      <c r="VYM4" s="9"/>
      <c r="VYN4" s="9"/>
      <c r="VYO4" s="9"/>
      <c r="VYP4" s="9"/>
      <c r="VYQ4" s="9"/>
      <c r="VYR4" s="9"/>
      <c r="VYS4" s="9"/>
      <c r="VYT4" s="9"/>
      <c r="VYU4" s="9"/>
      <c r="VYV4" s="9"/>
      <c r="VYW4" s="9"/>
      <c r="VYX4" s="9"/>
      <c r="VYY4" s="9"/>
      <c r="VYZ4" s="9"/>
      <c r="VZA4" s="9"/>
      <c r="VZB4" s="9"/>
      <c r="VZC4" s="9"/>
      <c r="VZD4" s="9"/>
      <c r="VZE4" s="9"/>
      <c r="VZF4" s="9"/>
      <c r="VZG4" s="9"/>
      <c r="VZH4" s="9"/>
      <c r="VZI4" s="9"/>
      <c r="VZJ4" s="9"/>
      <c r="VZK4" s="9"/>
      <c r="VZL4" s="9"/>
      <c r="VZM4" s="9"/>
      <c r="VZN4" s="9"/>
      <c r="VZO4" s="9"/>
      <c r="VZP4" s="9"/>
      <c r="VZQ4" s="9"/>
      <c r="VZR4" s="9"/>
      <c r="VZS4" s="9"/>
      <c r="VZT4" s="9"/>
      <c r="VZU4" s="9"/>
      <c r="VZV4" s="9"/>
      <c r="VZW4" s="9"/>
      <c r="VZX4" s="9"/>
      <c r="VZY4" s="9"/>
      <c r="VZZ4" s="9"/>
      <c r="WAA4" s="9"/>
      <c r="WAB4" s="9"/>
      <c r="WAC4" s="9"/>
      <c r="WAD4" s="9"/>
      <c r="WAE4" s="9"/>
      <c r="WAF4" s="9"/>
      <c r="WAG4" s="9"/>
      <c r="WAH4" s="9"/>
      <c r="WAI4" s="9"/>
      <c r="WAJ4" s="9"/>
      <c r="WAK4" s="9"/>
      <c r="WAL4" s="9"/>
      <c r="WAM4" s="9"/>
      <c r="WAN4" s="9"/>
      <c r="WAO4" s="9"/>
      <c r="WAP4" s="9"/>
      <c r="WAQ4" s="9"/>
      <c r="WAR4" s="9"/>
      <c r="WAS4" s="9"/>
      <c r="WAT4" s="9"/>
      <c r="WAU4" s="9"/>
      <c r="WAV4" s="9"/>
      <c r="WAW4" s="9"/>
      <c r="WAX4" s="9"/>
      <c r="WAY4" s="9"/>
      <c r="WAZ4" s="9"/>
      <c r="WBA4" s="9"/>
      <c r="WBB4" s="9"/>
      <c r="WBC4" s="9"/>
      <c r="WBD4" s="9"/>
      <c r="WBE4" s="9"/>
      <c r="WBF4" s="9"/>
      <c r="WBG4" s="9"/>
      <c r="WBH4" s="9"/>
      <c r="WBI4" s="9"/>
      <c r="WBJ4" s="9"/>
      <c r="WBK4" s="9"/>
      <c r="WBL4" s="9"/>
      <c r="WBM4" s="9"/>
      <c r="WBN4" s="9"/>
      <c r="WBO4" s="9"/>
      <c r="WBP4" s="9"/>
      <c r="WBQ4" s="9"/>
      <c r="WBR4" s="9"/>
      <c r="WBS4" s="9"/>
      <c r="WBT4" s="9"/>
      <c r="WBU4" s="9"/>
      <c r="WBV4" s="9"/>
      <c r="WBW4" s="9"/>
      <c r="WBX4" s="9"/>
      <c r="WBY4" s="9"/>
      <c r="WBZ4" s="9"/>
      <c r="WCA4" s="9"/>
      <c r="WCB4" s="9"/>
      <c r="WCC4" s="9"/>
      <c r="WCD4" s="9"/>
      <c r="WCE4" s="9"/>
      <c r="WCF4" s="9"/>
      <c r="WCG4" s="9"/>
      <c r="WCH4" s="9"/>
      <c r="WCI4" s="9"/>
      <c r="WCJ4" s="9"/>
      <c r="WCK4" s="9"/>
      <c r="WCL4" s="9"/>
      <c r="WCM4" s="9"/>
      <c r="WCN4" s="9"/>
      <c r="WCO4" s="9"/>
      <c r="WCP4" s="9"/>
      <c r="WCQ4" s="9"/>
      <c r="WCR4" s="9"/>
      <c r="WCS4" s="9"/>
      <c r="WCT4" s="9"/>
      <c r="WCU4" s="9"/>
      <c r="WCV4" s="9"/>
      <c r="WCW4" s="9"/>
      <c r="WCX4" s="9"/>
      <c r="WCY4" s="9"/>
      <c r="WCZ4" s="9"/>
      <c r="WDA4" s="9"/>
      <c r="WDB4" s="9"/>
      <c r="WDC4" s="9"/>
      <c r="WDD4" s="9"/>
      <c r="WDE4" s="9"/>
      <c r="WDF4" s="9"/>
      <c r="WDG4" s="9"/>
      <c r="WDH4" s="9"/>
      <c r="WDI4" s="9"/>
      <c r="WDJ4" s="9"/>
      <c r="WDK4" s="9"/>
      <c r="WDL4" s="9"/>
      <c r="WDM4" s="9"/>
      <c r="WDN4" s="9"/>
      <c r="WDO4" s="9"/>
      <c r="WDP4" s="9"/>
      <c r="WDQ4" s="9"/>
      <c r="WDR4" s="9"/>
      <c r="WDS4" s="9"/>
      <c r="WDT4" s="9"/>
      <c r="WDU4" s="9"/>
      <c r="WDV4" s="9"/>
      <c r="WDW4" s="9"/>
      <c r="WDX4" s="9"/>
      <c r="WDY4" s="9"/>
      <c r="WDZ4" s="9"/>
      <c r="WEA4" s="9"/>
      <c r="WEB4" s="9"/>
      <c r="WEC4" s="9"/>
      <c r="WED4" s="9"/>
      <c r="WEE4" s="9"/>
      <c r="WEF4" s="9"/>
      <c r="WEG4" s="9"/>
      <c r="WEH4" s="9"/>
      <c r="WEI4" s="9"/>
      <c r="WEJ4" s="9"/>
      <c r="WEK4" s="9"/>
      <c r="WEL4" s="9"/>
      <c r="WEM4" s="9"/>
      <c r="WEN4" s="9"/>
      <c r="WEO4" s="9"/>
      <c r="WEP4" s="9"/>
      <c r="WEQ4" s="9"/>
      <c r="WER4" s="9"/>
      <c r="WES4" s="9"/>
      <c r="WET4" s="9"/>
      <c r="WEU4" s="9"/>
      <c r="WEV4" s="9"/>
      <c r="WEW4" s="9"/>
      <c r="WEX4" s="9"/>
      <c r="WEY4" s="9"/>
      <c r="WEZ4" s="9"/>
      <c r="WFA4" s="9"/>
      <c r="WFB4" s="9"/>
      <c r="WFC4" s="9"/>
      <c r="WFD4" s="9"/>
      <c r="WFE4" s="9"/>
      <c r="WFF4" s="9"/>
      <c r="WFG4" s="9"/>
      <c r="WFH4" s="9"/>
      <c r="WFI4" s="9"/>
      <c r="WFJ4" s="9"/>
      <c r="WFK4" s="9"/>
      <c r="WFL4" s="9"/>
      <c r="WFM4" s="9"/>
      <c r="WFN4" s="9"/>
      <c r="WFO4" s="9"/>
      <c r="WFP4" s="9"/>
      <c r="WFQ4" s="9"/>
      <c r="WFR4" s="9"/>
      <c r="WFS4" s="9"/>
      <c r="WFT4" s="9"/>
      <c r="WFU4" s="9"/>
      <c r="WFV4" s="9"/>
      <c r="WFW4" s="9"/>
      <c r="WFX4" s="9"/>
      <c r="WFY4" s="9"/>
      <c r="WFZ4" s="9"/>
      <c r="WGA4" s="9"/>
      <c r="WGB4" s="9"/>
      <c r="WGC4" s="9"/>
      <c r="WGD4" s="9"/>
      <c r="WGE4" s="9"/>
      <c r="WGF4" s="9"/>
      <c r="WGG4" s="9"/>
      <c r="WGH4" s="9"/>
      <c r="WGI4" s="9"/>
      <c r="WGJ4" s="9"/>
      <c r="WGK4" s="9"/>
      <c r="WGL4" s="9"/>
      <c r="WGM4" s="9"/>
      <c r="WGN4" s="9"/>
      <c r="WGO4" s="9"/>
      <c r="WGP4" s="9"/>
      <c r="WGQ4" s="9"/>
      <c r="WGR4" s="9"/>
      <c r="WGS4" s="9"/>
      <c r="WGT4" s="9"/>
      <c r="WGU4" s="9"/>
      <c r="WGV4" s="9"/>
      <c r="WGW4" s="9"/>
      <c r="WGX4" s="9"/>
      <c r="WGY4" s="9"/>
      <c r="WGZ4" s="9"/>
      <c r="WHA4" s="9"/>
      <c r="WHB4" s="9"/>
      <c r="WHC4" s="9"/>
      <c r="WHD4" s="9"/>
      <c r="WHE4" s="9"/>
      <c r="WHF4" s="9"/>
      <c r="WHG4" s="9"/>
      <c r="WHH4" s="9"/>
      <c r="WHI4" s="9"/>
      <c r="WHJ4" s="9"/>
      <c r="WHK4" s="9"/>
      <c r="WHL4" s="9"/>
      <c r="WHM4" s="9"/>
      <c r="WHN4" s="9"/>
      <c r="WHO4" s="9"/>
      <c r="WHP4" s="9"/>
      <c r="WHQ4" s="9"/>
      <c r="WHR4" s="9"/>
      <c r="WHS4" s="9"/>
      <c r="WHT4" s="9"/>
      <c r="WHU4" s="9"/>
      <c r="WHV4" s="9"/>
      <c r="WHW4" s="9"/>
      <c r="WHX4" s="9"/>
      <c r="WHY4" s="9"/>
      <c r="WHZ4" s="9"/>
      <c r="WIA4" s="9"/>
      <c r="WIB4" s="9"/>
      <c r="WIC4" s="9"/>
      <c r="WID4" s="9"/>
      <c r="WIE4" s="9"/>
      <c r="WIF4" s="9"/>
      <c r="WIG4" s="9"/>
      <c r="WIH4" s="9"/>
      <c r="WII4" s="9"/>
      <c r="WIJ4" s="9"/>
      <c r="WIK4" s="9"/>
      <c r="WIL4" s="9"/>
      <c r="WIM4" s="9"/>
      <c r="WIN4" s="9"/>
      <c r="WIO4" s="9"/>
      <c r="WIP4" s="9"/>
      <c r="WIQ4" s="9"/>
      <c r="WIR4" s="9"/>
      <c r="WIS4" s="9"/>
      <c r="WIT4" s="9"/>
      <c r="WIU4" s="9"/>
      <c r="WIV4" s="9"/>
      <c r="WIW4" s="9"/>
      <c r="WIX4" s="9"/>
      <c r="WIY4" s="9"/>
      <c r="WIZ4" s="9"/>
      <c r="WJA4" s="9"/>
      <c r="WJB4" s="9"/>
      <c r="WJC4" s="9"/>
      <c r="WJD4" s="9"/>
      <c r="WJE4" s="9"/>
      <c r="WJF4" s="9"/>
      <c r="WJG4" s="9"/>
      <c r="WJH4" s="9"/>
      <c r="WJI4" s="9"/>
      <c r="WJJ4" s="9"/>
      <c r="WJK4" s="9"/>
      <c r="WJL4" s="9"/>
      <c r="WJM4" s="9"/>
      <c r="WJN4" s="9"/>
      <c r="WJO4" s="9"/>
      <c r="WJP4" s="9"/>
      <c r="WJQ4" s="9"/>
      <c r="WJR4" s="9"/>
      <c r="WJS4" s="9"/>
      <c r="WJT4" s="9"/>
      <c r="WJU4" s="9"/>
      <c r="WJV4" s="9"/>
      <c r="WJW4" s="9"/>
      <c r="WJX4" s="9"/>
      <c r="WJY4" s="9"/>
      <c r="WJZ4" s="9"/>
      <c r="WKA4" s="9"/>
      <c r="WKB4" s="9"/>
      <c r="WKC4" s="9"/>
      <c r="WKD4" s="9"/>
      <c r="WKE4" s="9"/>
      <c r="WKF4" s="9"/>
      <c r="WKG4" s="9"/>
      <c r="WKH4" s="9"/>
      <c r="WKI4" s="9"/>
      <c r="WKJ4" s="9"/>
      <c r="WKK4" s="9"/>
      <c r="WKL4" s="9"/>
      <c r="WKM4" s="9"/>
      <c r="WKN4" s="9"/>
      <c r="WKO4" s="9"/>
      <c r="WKP4" s="9"/>
      <c r="WKQ4" s="9"/>
      <c r="WKR4" s="9"/>
      <c r="WKS4" s="9"/>
      <c r="WKT4" s="9"/>
      <c r="WKU4" s="9"/>
      <c r="WKV4" s="9"/>
      <c r="WKW4" s="9"/>
      <c r="WKX4" s="9"/>
      <c r="WKY4" s="9"/>
      <c r="WKZ4" s="9"/>
      <c r="WLA4" s="9"/>
      <c r="WLB4" s="9"/>
      <c r="WLC4" s="9"/>
      <c r="WLD4" s="9"/>
      <c r="WLE4" s="9"/>
      <c r="WLF4" s="9"/>
      <c r="WLG4" s="9"/>
      <c r="WLH4" s="9"/>
      <c r="WLI4" s="9"/>
      <c r="WLJ4" s="9"/>
      <c r="WLK4" s="9"/>
      <c r="WLL4" s="9"/>
      <c r="WLM4" s="9"/>
      <c r="WLN4" s="9"/>
      <c r="WLO4" s="9"/>
      <c r="WLP4" s="9"/>
      <c r="WLQ4" s="9"/>
      <c r="WLR4" s="9"/>
      <c r="WLS4" s="9"/>
      <c r="WLT4" s="9"/>
      <c r="WLU4" s="9"/>
      <c r="WLV4" s="9"/>
      <c r="WLW4" s="9"/>
      <c r="WLX4" s="9"/>
      <c r="WLY4" s="9"/>
      <c r="WLZ4" s="9"/>
      <c r="WMA4" s="9"/>
      <c r="WMB4" s="9"/>
      <c r="WMC4" s="9"/>
      <c r="WMD4" s="9"/>
      <c r="WME4" s="9"/>
      <c r="WMF4" s="9"/>
      <c r="WMG4" s="9"/>
      <c r="WMH4" s="9"/>
      <c r="WMI4" s="9"/>
      <c r="WMJ4" s="9"/>
      <c r="WMK4" s="9"/>
      <c r="WML4" s="9"/>
      <c r="WMM4" s="9"/>
      <c r="WMN4" s="9"/>
      <c r="WMO4" s="9"/>
      <c r="WMP4" s="9"/>
      <c r="WMQ4" s="9"/>
      <c r="WMR4" s="9"/>
      <c r="WMS4" s="9"/>
      <c r="WMT4" s="9"/>
      <c r="WMU4" s="9"/>
      <c r="WMV4" s="9"/>
      <c r="WMW4" s="9"/>
      <c r="WMX4" s="9"/>
      <c r="WMY4" s="9"/>
      <c r="WMZ4" s="9"/>
      <c r="WNA4" s="9"/>
      <c r="WNB4" s="9"/>
      <c r="WNC4" s="9"/>
      <c r="WND4" s="9"/>
      <c r="WNE4" s="9"/>
      <c r="WNF4" s="9"/>
      <c r="WNG4" s="9"/>
      <c r="WNH4" s="9"/>
      <c r="WNI4" s="9"/>
      <c r="WNJ4" s="9"/>
      <c r="WNK4" s="9"/>
      <c r="WNL4" s="9"/>
      <c r="WNM4" s="9"/>
      <c r="WNN4" s="9"/>
      <c r="WNO4" s="9"/>
      <c r="WNP4" s="9"/>
      <c r="WNQ4" s="9"/>
      <c r="WNR4" s="9"/>
      <c r="WNS4" s="9"/>
      <c r="WNT4" s="9"/>
      <c r="WNU4" s="9"/>
      <c r="WNV4" s="9"/>
      <c r="WNW4" s="9"/>
      <c r="WNX4" s="9"/>
      <c r="WNY4" s="9"/>
      <c r="WNZ4" s="9"/>
      <c r="WOA4" s="9"/>
      <c r="WOB4" s="9"/>
      <c r="WOC4" s="9"/>
      <c r="WOD4" s="9"/>
      <c r="WOE4" s="9"/>
      <c r="WOF4" s="9"/>
      <c r="WOG4" s="9"/>
      <c r="WOH4" s="9"/>
      <c r="WOI4" s="9"/>
      <c r="WOJ4" s="9"/>
      <c r="WOK4" s="9"/>
      <c r="WOL4" s="9"/>
      <c r="WOM4" s="9"/>
      <c r="WON4" s="9"/>
      <c r="WOO4" s="9"/>
      <c r="WOP4" s="9"/>
      <c r="WOQ4" s="9"/>
      <c r="WOR4" s="9"/>
      <c r="WOS4" s="9"/>
      <c r="WOT4" s="9"/>
      <c r="WOU4" s="9"/>
      <c r="WOV4" s="9"/>
      <c r="WOW4" s="9"/>
      <c r="WOX4" s="9"/>
      <c r="WOY4" s="9"/>
      <c r="WOZ4" s="9"/>
      <c r="WPA4" s="9"/>
      <c r="WPB4" s="9"/>
      <c r="WPC4" s="9"/>
      <c r="WPD4" s="9"/>
      <c r="WPE4" s="9"/>
      <c r="WPF4" s="9"/>
      <c r="WPG4" s="9"/>
      <c r="WPH4" s="9"/>
      <c r="WPI4" s="9"/>
      <c r="WPJ4" s="9"/>
      <c r="WPK4" s="9"/>
      <c r="WPL4" s="9"/>
      <c r="WPM4" s="9"/>
      <c r="WPN4" s="9"/>
      <c r="WPO4" s="9"/>
      <c r="WPP4" s="9"/>
      <c r="WPQ4" s="9"/>
      <c r="WPR4" s="9"/>
      <c r="WPS4" s="9"/>
      <c r="WPT4" s="9"/>
      <c r="WPU4" s="9"/>
      <c r="WPV4" s="9"/>
      <c r="WPW4" s="9"/>
      <c r="WPX4" s="9"/>
      <c r="WPY4" s="9"/>
      <c r="WPZ4" s="9"/>
      <c r="WQA4" s="9"/>
      <c r="WQB4" s="9"/>
      <c r="WQC4" s="9"/>
      <c r="WQD4" s="9"/>
      <c r="WQE4" s="9"/>
      <c r="WQF4" s="9"/>
      <c r="WQG4" s="9"/>
      <c r="WQH4" s="9"/>
      <c r="WQI4" s="9"/>
      <c r="WQJ4" s="9"/>
      <c r="WQK4" s="9"/>
      <c r="WQL4" s="9"/>
      <c r="WQM4" s="9"/>
      <c r="WQN4" s="9"/>
      <c r="WQO4" s="9"/>
      <c r="WQP4" s="9"/>
      <c r="WQQ4" s="9"/>
      <c r="WQR4" s="9"/>
      <c r="WQS4" s="9"/>
      <c r="WQT4" s="9"/>
      <c r="WQU4" s="9"/>
      <c r="WQV4" s="9"/>
      <c r="WQW4" s="9"/>
      <c r="WQX4" s="9"/>
      <c r="WQY4" s="9"/>
      <c r="WQZ4" s="9"/>
      <c r="WRA4" s="9"/>
      <c r="WRB4" s="9"/>
      <c r="WRC4" s="9"/>
      <c r="WRD4" s="9"/>
      <c r="WRE4" s="9"/>
      <c r="WRF4" s="9"/>
      <c r="WRG4" s="9"/>
      <c r="WRH4" s="9"/>
      <c r="WRI4" s="9"/>
      <c r="WRJ4" s="9"/>
      <c r="WRK4" s="9"/>
      <c r="WRL4" s="9"/>
      <c r="WRM4" s="9"/>
      <c r="WRN4" s="9"/>
      <c r="WRO4" s="9"/>
      <c r="WRP4" s="9"/>
      <c r="WRQ4" s="9"/>
      <c r="WRR4" s="9"/>
      <c r="WRS4" s="9"/>
      <c r="WRT4" s="9"/>
      <c r="WRU4" s="9"/>
      <c r="WRV4" s="9"/>
      <c r="WRW4" s="9"/>
      <c r="WRX4" s="9"/>
      <c r="WRY4" s="9"/>
      <c r="WRZ4" s="9"/>
      <c r="WSA4" s="9"/>
      <c r="WSB4" s="9"/>
      <c r="WSC4" s="9"/>
      <c r="WSD4" s="9"/>
      <c r="WSE4" s="9"/>
      <c r="WSF4" s="9"/>
      <c r="WSG4" s="9"/>
      <c r="WSH4" s="9"/>
      <c r="WSI4" s="9"/>
      <c r="WSJ4" s="9"/>
      <c r="WSK4" s="9"/>
      <c r="WSL4" s="9"/>
      <c r="WSM4" s="9"/>
      <c r="WSN4" s="9"/>
      <c r="WSO4" s="9"/>
      <c r="WSP4" s="9"/>
      <c r="WSQ4" s="9"/>
      <c r="WSR4" s="9"/>
      <c r="WSS4" s="9"/>
      <c r="WST4" s="9"/>
      <c r="WSU4" s="9"/>
      <c r="WSV4" s="9"/>
      <c r="WSW4" s="9"/>
      <c r="WSX4" s="9"/>
      <c r="WSY4" s="9"/>
      <c r="WSZ4" s="9"/>
      <c r="WTA4" s="9"/>
      <c r="WTB4" s="9"/>
      <c r="WTC4" s="9"/>
      <c r="WTD4" s="9"/>
      <c r="WTE4" s="9"/>
      <c r="WTF4" s="9"/>
      <c r="WTG4" s="9"/>
      <c r="WTH4" s="9"/>
      <c r="WTI4" s="9"/>
      <c r="WTJ4" s="9"/>
      <c r="WTK4" s="9"/>
      <c r="WTL4" s="9"/>
      <c r="WTM4" s="9"/>
      <c r="WTN4" s="9"/>
      <c r="WTO4" s="9"/>
      <c r="WTP4" s="9"/>
      <c r="WTQ4" s="9"/>
      <c r="WTR4" s="9"/>
      <c r="WTS4" s="9"/>
      <c r="WTT4" s="9"/>
      <c r="WTU4" s="9"/>
      <c r="WTV4" s="9"/>
      <c r="WTW4" s="9"/>
      <c r="WTX4" s="9"/>
      <c r="WTY4" s="9"/>
      <c r="WTZ4" s="9"/>
      <c r="WUA4" s="9"/>
      <c r="WUB4" s="9"/>
      <c r="WUC4" s="9"/>
      <c r="WUD4" s="9"/>
      <c r="WUE4" s="9"/>
      <c r="WUF4" s="9"/>
      <c r="WUG4" s="9"/>
      <c r="WUH4" s="9"/>
      <c r="WUI4" s="9"/>
      <c r="WUJ4" s="9"/>
      <c r="WUK4" s="9"/>
      <c r="WUL4" s="9"/>
      <c r="WUM4" s="9"/>
      <c r="WUN4" s="9"/>
      <c r="WUO4" s="9"/>
      <c r="WUP4" s="9"/>
      <c r="WUQ4" s="9"/>
      <c r="WUR4" s="9"/>
      <c r="WUS4" s="9"/>
      <c r="WUT4" s="9"/>
      <c r="WUU4" s="9"/>
      <c r="WUV4" s="9"/>
      <c r="WUW4" s="9"/>
      <c r="WUX4" s="9"/>
      <c r="WUY4" s="9"/>
      <c r="WUZ4" s="9"/>
      <c r="WVA4" s="9"/>
      <c r="WVB4" s="9"/>
      <c r="WVC4" s="9"/>
      <c r="WVD4" s="9"/>
      <c r="WVE4" s="9"/>
      <c r="WVF4" s="9"/>
      <c r="WVG4" s="9"/>
      <c r="WVH4" s="9"/>
      <c r="WVI4" s="9"/>
      <c r="WVJ4" s="9"/>
      <c r="WVK4" s="9"/>
      <c r="WVL4" s="9"/>
      <c r="WVM4" s="9"/>
      <c r="WVN4" s="9"/>
      <c r="WVO4" s="9"/>
      <c r="WVP4" s="9"/>
      <c r="WVQ4" s="9"/>
      <c r="WVR4" s="9"/>
      <c r="WVS4" s="9"/>
      <c r="WVT4" s="9"/>
      <c r="WVU4" s="9"/>
      <c r="WVV4" s="9"/>
      <c r="WVW4" s="9"/>
      <c r="WVX4" s="9"/>
      <c r="WVY4" s="9"/>
      <c r="WVZ4" s="9"/>
      <c r="WWA4" s="9"/>
      <c r="WWB4" s="9"/>
      <c r="WWC4" s="9"/>
      <c r="WWD4" s="9"/>
      <c r="WWE4" s="9"/>
      <c r="WWF4" s="9"/>
      <c r="WWG4" s="9"/>
      <c r="WWH4" s="9"/>
      <c r="WWI4" s="9"/>
      <c r="WWJ4" s="9"/>
      <c r="WWK4" s="9"/>
      <c r="WWL4" s="9"/>
      <c r="WWM4" s="9"/>
      <c r="WWN4" s="9"/>
      <c r="WWO4" s="9"/>
      <c r="WWP4" s="9"/>
      <c r="WWQ4" s="9"/>
      <c r="WWR4" s="9"/>
      <c r="WWS4" s="9"/>
      <c r="WWT4" s="9"/>
      <c r="WWU4" s="9"/>
      <c r="WWV4" s="9"/>
      <c r="WWW4" s="9"/>
      <c r="WWX4" s="9"/>
      <c r="WWY4" s="9"/>
      <c r="WWZ4" s="9"/>
      <c r="WXA4" s="9"/>
      <c r="WXB4" s="9"/>
      <c r="WXC4" s="9"/>
      <c r="WXD4" s="9"/>
      <c r="WXE4" s="9"/>
      <c r="WXF4" s="9"/>
      <c r="WXG4" s="9"/>
      <c r="WXH4" s="9"/>
      <c r="WXI4" s="9"/>
      <c r="WXJ4" s="9"/>
      <c r="WXK4" s="9"/>
      <c r="WXL4" s="9"/>
      <c r="WXM4" s="9"/>
      <c r="WXN4" s="9"/>
      <c r="WXO4" s="9"/>
      <c r="WXP4" s="9"/>
      <c r="WXQ4" s="9"/>
      <c r="WXR4" s="9"/>
      <c r="WXS4" s="9"/>
      <c r="WXT4" s="9"/>
      <c r="WXU4" s="9"/>
      <c r="WXV4" s="9"/>
      <c r="WXW4" s="9"/>
      <c r="WXX4" s="9"/>
      <c r="WXY4" s="9"/>
      <c r="WXZ4" s="9"/>
      <c r="WYA4" s="9"/>
      <c r="WYB4" s="9"/>
      <c r="WYC4" s="9"/>
      <c r="WYD4" s="9"/>
      <c r="WYE4" s="9"/>
      <c r="WYF4" s="9"/>
      <c r="WYG4" s="9"/>
      <c r="WYH4" s="9"/>
      <c r="WYI4" s="9"/>
      <c r="WYJ4" s="9"/>
      <c r="WYK4" s="9"/>
      <c r="WYL4" s="9"/>
      <c r="WYM4" s="9"/>
      <c r="WYN4" s="9"/>
      <c r="WYO4" s="9"/>
      <c r="WYP4" s="9"/>
      <c r="WYQ4" s="9"/>
      <c r="WYR4" s="9"/>
      <c r="WYS4" s="9"/>
      <c r="WYT4" s="9"/>
      <c r="WYU4" s="9"/>
      <c r="WYV4" s="9"/>
      <c r="WYW4" s="9"/>
      <c r="WYX4" s="9"/>
      <c r="WYY4" s="9"/>
      <c r="WYZ4" s="9"/>
      <c r="WZA4" s="9"/>
      <c r="WZB4" s="9"/>
      <c r="WZC4" s="9"/>
      <c r="WZD4" s="9"/>
      <c r="WZE4" s="9"/>
      <c r="WZF4" s="9"/>
      <c r="WZG4" s="9"/>
      <c r="WZH4" s="9"/>
      <c r="WZI4" s="9"/>
      <c r="WZJ4" s="9"/>
      <c r="WZK4" s="9"/>
      <c r="WZL4" s="9"/>
      <c r="WZM4" s="9"/>
      <c r="WZN4" s="9"/>
      <c r="WZO4" s="9"/>
      <c r="WZP4" s="9"/>
      <c r="WZQ4" s="9"/>
      <c r="WZR4" s="9"/>
      <c r="WZS4" s="9"/>
      <c r="WZT4" s="9"/>
      <c r="WZU4" s="9"/>
      <c r="WZV4" s="9"/>
      <c r="WZW4" s="9"/>
      <c r="WZX4" s="9"/>
      <c r="WZY4" s="9"/>
      <c r="WZZ4" s="9"/>
      <c r="XAA4" s="9"/>
      <c r="XAB4" s="9"/>
      <c r="XAC4" s="9"/>
      <c r="XAD4" s="9"/>
      <c r="XAE4" s="9"/>
      <c r="XAF4" s="9"/>
      <c r="XAG4" s="9"/>
      <c r="XAH4" s="9"/>
      <c r="XAI4" s="9"/>
      <c r="XAJ4" s="9"/>
      <c r="XAK4" s="9"/>
      <c r="XAL4" s="9"/>
      <c r="XAM4" s="9"/>
      <c r="XAN4" s="9"/>
      <c r="XAO4" s="9"/>
      <c r="XAP4" s="9"/>
      <c r="XAQ4" s="9"/>
      <c r="XAR4" s="9"/>
      <c r="XAS4" s="9"/>
      <c r="XAT4" s="9"/>
      <c r="XAU4" s="9"/>
      <c r="XAV4" s="9"/>
      <c r="XAW4" s="9"/>
      <c r="XAX4" s="9"/>
      <c r="XAY4" s="9"/>
      <c r="XAZ4" s="9"/>
      <c r="XBA4" s="9"/>
      <c r="XBB4" s="9"/>
      <c r="XBC4" s="9"/>
      <c r="XBD4" s="9"/>
      <c r="XBE4" s="9"/>
      <c r="XBF4" s="9"/>
      <c r="XBG4" s="9"/>
      <c r="XBH4" s="9"/>
      <c r="XBI4" s="9"/>
      <c r="XBJ4" s="9"/>
      <c r="XBK4" s="9"/>
      <c r="XBL4" s="9"/>
      <c r="XBM4" s="9"/>
      <c r="XBN4" s="9"/>
      <c r="XBO4" s="9"/>
      <c r="XBP4" s="9"/>
      <c r="XBQ4" s="9"/>
      <c r="XBR4" s="9"/>
      <c r="XBS4" s="9"/>
      <c r="XBT4" s="9"/>
      <c r="XBU4" s="9"/>
      <c r="XBV4" s="9"/>
      <c r="XBW4" s="9"/>
      <c r="XBX4" s="9"/>
      <c r="XBY4" s="9"/>
      <c r="XBZ4" s="9"/>
      <c r="XCA4" s="9"/>
      <c r="XCB4" s="9"/>
      <c r="XCC4" s="9"/>
      <c r="XCD4" s="9"/>
      <c r="XCE4" s="9"/>
      <c r="XCF4" s="9"/>
      <c r="XCG4" s="9"/>
      <c r="XCH4" s="9"/>
      <c r="XCI4" s="9"/>
      <c r="XCJ4" s="9"/>
      <c r="XCK4" s="9"/>
      <c r="XCL4" s="9"/>
      <c r="XCM4" s="9"/>
      <c r="XCN4" s="9"/>
      <c r="XCO4" s="9"/>
      <c r="XCP4" s="9"/>
      <c r="XCQ4" s="9"/>
      <c r="XCR4" s="9"/>
      <c r="XCS4" s="9"/>
      <c r="XCT4" s="9"/>
      <c r="XCU4" s="9"/>
      <c r="XCV4" s="9"/>
      <c r="XCW4" s="9"/>
      <c r="XCX4" s="9"/>
      <c r="XCY4" s="9"/>
      <c r="XCZ4" s="9"/>
      <c r="XDA4" s="9"/>
      <c r="XDB4" s="9"/>
      <c r="XDC4" s="9"/>
      <c r="XDD4" s="9"/>
      <c r="XDE4" s="9"/>
      <c r="XDF4" s="9"/>
      <c r="XDG4" s="9"/>
      <c r="XDH4" s="9"/>
      <c r="XDI4" s="9"/>
      <c r="XDJ4" s="9"/>
      <c r="XDK4" s="9"/>
      <c r="XDL4" s="9"/>
      <c r="XDM4" s="9"/>
      <c r="XDN4" s="9"/>
      <c r="XDO4" s="9"/>
      <c r="XDP4" s="9"/>
      <c r="XDQ4" s="9"/>
      <c r="XDR4" s="9"/>
      <c r="XDS4" s="9"/>
      <c r="XDT4" s="9"/>
      <c r="XDU4" s="9"/>
      <c r="XDV4" s="9"/>
      <c r="XDW4" s="9"/>
      <c r="XDX4" s="9"/>
      <c r="XDY4" s="9"/>
      <c r="XDZ4" s="9"/>
      <c r="XEA4" s="9"/>
      <c r="XEB4" s="9"/>
      <c r="XEC4" s="9"/>
      <c r="XED4" s="9"/>
      <c r="XEE4" s="9"/>
      <c r="XEF4" s="9"/>
      <c r="XEG4" s="9"/>
      <c r="XEH4" s="9"/>
      <c r="XEI4" s="9"/>
      <c r="XEJ4" s="9"/>
      <c r="XEK4" s="9"/>
      <c r="XEL4" s="9"/>
      <c r="XEM4" s="9"/>
      <c r="XEN4" s="9"/>
      <c r="XEO4" s="9"/>
      <c r="XEP4" s="9"/>
    </row>
    <row r="5" spans="1:16370">
      <c r="A5" s="116">
        <v>1</v>
      </c>
      <c r="B5" s="103">
        <v>1</v>
      </c>
      <c r="C5" s="115">
        <v>44925</v>
      </c>
      <c r="D5" s="150">
        <v>44929</v>
      </c>
      <c r="E5" s="102" t="s">
        <v>214</v>
      </c>
      <c r="F5" s="102" t="s">
        <v>29</v>
      </c>
      <c r="G5" s="102" t="s">
        <v>306</v>
      </c>
      <c r="H5" s="109" t="s">
        <v>307</v>
      </c>
      <c r="I5" s="159" t="s">
        <v>308</v>
      </c>
      <c r="J5" s="102" t="s">
        <v>305</v>
      </c>
      <c r="K5" s="102" t="s">
        <v>217</v>
      </c>
      <c r="L5" s="102" t="s">
        <v>270</v>
      </c>
      <c r="M5" s="102" t="s">
        <v>269</v>
      </c>
      <c r="N5" s="103">
        <v>101</v>
      </c>
      <c r="O5" s="102" t="s">
        <v>201</v>
      </c>
      <c r="P5" s="114" t="s">
        <v>317</v>
      </c>
      <c r="Q5" s="101">
        <v>900000</v>
      </c>
      <c r="R5" s="102"/>
      <c r="S5" s="102"/>
      <c r="T5" s="102"/>
      <c r="U5" s="102"/>
      <c r="V5" s="102"/>
      <c r="W5" s="102"/>
      <c r="X5" s="102"/>
      <c r="Y5" s="102"/>
      <c r="Z5" s="102"/>
      <c r="AA5" s="101">
        <v>350000</v>
      </c>
      <c r="AB5" s="105" t="s">
        <v>749</v>
      </c>
      <c r="AC5" s="168">
        <v>44937</v>
      </c>
      <c r="AD5" s="168"/>
      <c r="AE5" s="105"/>
      <c r="AF5" s="114" t="s">
        <v>390</v>
      </c>
      <c r="AG5" s="114" t="s">
        <v>226</v>
      </c>
    </row>
    <row r="6" spans="1:16370">
      <c r="A6" s="103">
        <f>A5+1</f>
        <v>2</v>
      </c>
      <c r="B6" s="103">
        <v>2</v>
      </c>
      <c r="C6" s="115">
        <v>44925</v>
      </c>
      <c r="D6" s="150">
        <v>44929</v>
      </c>
      <c r="E6" s="102" t="s">
        <v>214</v>
      </c>
      <c r="F6" s="102" t="s">
        <v>29</v>
      </c>
      <c r="G6" s="102" t="s">
        <v>215</v>
      </c>
      <c r="H6" s="109" t="s">
        <v>741</v>
      </c>
      <c r="I6" s="159" t="s">
        <v>736</v>
      </c>
      <c r="J6" s="102" t="s">
        <v>746</v>
      </c>
      <c r="K6" s="102" t="s">
        <v>217</v>
      </c>
      <c r="L6" s="102" t="s">
        <v>270</v>
      </c>
      <c r="M6" s="102" t="s">
        <v>269</v>
      </c>
      <c r="N6" s="103">
        <v>101</v>
      </c>
      <c r="O6" s="102" t="s">
        <v>201</v>
      </c>
      <c r="P6" s="114" t="s">
        <v>317</v>
      </c>
      <c r="Q6" s="101">
        <v>900000</v>
      </c>
      <c r="R6" s="102"/>
      <c r="S6" s="102"/>
      <c r="T6" s="102"/>
      <c r="U6" s="102"/>
      <c r="V6" s="102"/>
      <c r="W6" s="102"/>
      <c r="X6" s="102"/>
      <c r="Y6" s="102"/>
      <c r="Z6" s="102"/>
      <c r="AA6" s="101">
        <v>350000</v>
      </c>
      <c r="AB6" s="105" t="s">
        <v>749</v>
      </c>
      <c r="AC6" s="168">
        <v>44937</v>
      </c>
      <c r="AD6" s="168"/>
      <c r="AE6" s="105"/>
      <c r="AF6" s="114" t="s">
        <v>390</v>
      </c>
      <c r="AG6" s="114" t="s">
        <v>226</v>
      </c>
    </row>
    <row r="7" spans="1:16370">
      <c r="A7" s="103">
        <f t="shared" ref="A7:A11" si="0">A6+1</f>
        <v>3</v>
      </c>
      <c r="B7" s="103">
        <v>3</v>
      </c>
      <c r="C7" s="115">
        <v>44925</v>
      </c>
      <c r="D7" s="150">
        <v>44929</v>
      </c>
      <c r="E7" s="102" t="s">
        <v>214</v>
      </c>
      <c r="F7" s="102" t="s">
        <v>29</v>
      </c>
      <c r="G7" s="114" t="s">
        <v>212</v>
      </c>
      <c r="H7" s="109" t="s">
        <v>742</v>
      </c>
      <c r="I7" s="159" t="s">
        <v>737</v>
      </c>
      <c r="J7" s="102" t="s">
        <v>747</v>
      </c>
      <c r="K7" s="102" t="s">
        <v>217</v>
      </c>
      <c r="L7" s="102" t="s">
        <v>270</v>
      </c>
      <c r="M7" s="102" t="s">
        <v>269</v>
      </c>
      <c r="N7" s="103">
        <v>101</v>
      </c>
      <c r="O7" s="102" t="s">
        <v>201</v>
      </c>
      <c r="P7" s="114" t="s">
        <v>317</v>
      </c>
      <c r="Q7" s="101">
        <v>990000</v>
      </c>
      <c r="R7" s="102"/>
      <c r="S7" s="102"/>
      <c r="T7" s="102"/>
      <c r="U7" s="102"/>
      <c r="V7" s="102"/>
      <c r="W7" s="102"/>
      <c r="X7" s="102"/>
      <c r="Y7" s="102"/>
      <c r="Z7" s="102"/>
      <c r="AA7" s="101">
        <v>400000</v>
      </c>
      <c r="AB7" s="105" t="s">
        <v>749</v>
      </c>
      <c r="AC7" s="168">
        <v>44937</v>
      </c>
      <c r="AD7" s="168"/>
      <c r="AE7" s="105"/>
      <c r="AF7" s="114" t="s">
        <v>390</v>
      </c>
      <c r="AG7" s="114" t="s">
        <v>226</v>
      </c>
    </row>
    <row r="8" spans="1:16370">
      <c r="A8" s="103">
        <f t="shared" si="0"/>
        <v>4</v>
      </c>
      <c r="B8" s="103">
        <v>4</v>
      </c>
      <c r="C8" s="115">
        <v>44925</v>
      </c>
      <c r="D8" s="150">
        <v>44929</v>
      </c>
      <c r="E8" s="102" t="s">
        <v>214</v>
      </c>
      <c r="F8" s="102" t="s">
        <v>29</v>
      </c>
      <c r="G8" s="114" t="s">
        <v>212</v>
      </c>
      <c r="H8" s="109" t="s">
        <v>268</v>
      </c>
      <c r="I8" s="159" t="s">
        <v>267</v>
      </c>
      <c r="J8" s="102" t="s">
        <v>271</v>
      </c>
      <c r="K8" s="102" t="s">
        <v>217</v>
      </c>
      <c r="L8" s="102" t="s">
        <v>270</v>
      </c>
      <c r="M8" s="102" t="s">
        <v>269</v>
      </c>
      <c r="N8" s="103">
        <v>101</v>
      </c>
      <c r="O8" s="102" t="s">
        <v>201</v>
      </c>
      <c r="P8" s="114" t="s">
        <v>317</v>
      </c>
      <c r="Q8" s="101">
        <v>990000</v>
      </c>
      <c r="R8" s="102"/>
      <c r="S8" s="102"/>
      <c r="T8" s="102"/>
      <c r="U8" s="102"/>
      <c r="V8" s="102"/>
      <c r="W8" s="102"/>
      <c r="X8" s="102"/>
      <c r="Y8" s="102"/>
      <c r="Z8" s="102"/>
      <c r="AA8" s="101">
        <v>400000</v>
      </c>
      <c r="AB8" s="105" t="s">
        <v>749</v>
      </c>
      <c r="AC8" s="168">
        <v>44937</v>
      </c>
      <c r="AD8" s="168"/>
      <c r="AE8" s="105"/>
      <c r="AF8" s="114" t="s">
        <v>390</v>
      </c>
      <c r="AG8" s="114" t="s">
        <v>226</v>
      </c>
    </row>
    <row r="9" spans="1:16370">
      <c r="A9" s="103">
        <f t="shared" si="0"/>
        <v>5</v>
      </c>
      <c r="B9" s="103">
        <v>5</v>
      </c>
      <c r="C9" s="115">
        <v>44925</v>
      </c>
      <c r="D9" s="150">
        <v>44929</v>
      </c>
      <c r="E9" s="102" t="s">
        <v>214</v>
      </c>
      <c r="F9" s="102" t="s">
        <v>29</v>
      </c>
      <c r="G9" s="114" t="s">
        <v>212</v>
      </c>
      <c r="H9" s="109" t="s">
        <v>743</v>
      </c>
      <c r="I9" s="159" t="s">
        <v>738</v>
      </c>
      <c r="J9" s="102" t="s">
        <v>271</v>
      </c>
      <c r="K9" s="102" t="s">
        <v>217</v>
      </c>
      <c r="L9" s="102" t="s">
        <v>270</v>
      </c>
      <c r="M9" s="102" t="s">
        <v>269</v>
      </c>
      <c r="N9" s="103">
        <v>101</v>
      </c>
      <c r="O9" s="102" t="s">
        <v>201</v>
      </c>
      <c r="P9" s="114" t="s">
        <v>317</v>
      </c>
      <c r="Q9" s="101">
        <v>990000</v>
      </c>
      <c r="R9" s="102"/>
      <c r="S9" s="102"/>
      <c r="T9" s="102"/>
      <c r="U9" s="102"/>
      <c r="V9" s="102"/>
      <c r="W9" s="102"/>
      <c r="X9" s="102"/>
      <c r="Y9" s="102"/>
      <c r="Z9" s="102"/>
      <c r="AA9" s="101">
        <v>400000</v>
      </c>
      <c r="AB9" s="105" t="s">
        <v>749</v>
      </c>
      <c r="AC9" s="168">
        <v>44937</v>
      </c>
      <c r="AD9" s="168"/>
      <c r="AE9" s="105"/>
      <c r="AF9" s="114" t="s">
        <v>390</v>
      </c>
      <c r="AG9" s="114" t="s">
        <v>226</v>
      </c>
    </row>
    <row r="10" spans="1:16370">
      <c r="A10" s="103">
        <f t="shared" si="0"/>
        <v>6</v>
      </c>
      <c r="B10" s="103">
        <v>6</v>
      </c>
      <c r="C10" s="115">
        <v>44925</v>
      </c>
      <c r="D10" s="150">
        <v>44929</v>
      </c>
      <c r="E10" s="102" t="s">
        <v>214</v>
      </c>
      <c r="F10" s="102" t="s">
        <v>29</v>
      </c>
      <c r="G10" s="114" t="s">
        <v>212</v>
      </c>
      <c r="H10" s="109" t="s">
        <v>744</v>
      </c>
      <c r="I10" s="159" t="s">
        <v>739</v>
      </c>
      <c r="J10" s="102" t="s">
        <v>747</v>
      </c>
      <c r="K10" s="102" t="s">
        <v>217</v>
      </c>
      <c r="L10" s="102" t="s">
        <v>270</v>
      </c>
      <c r="M10" s="102" t="s">
        <v>269</v>
      </c>
      <c r="N10" s="103">
        <v>101</v>
      </c>
      <c r="O10" s="102" t="s">
        <v>201</v>
      </c>
      <c r="P10" s="114" t="s">
        <v>317</v>
      </c>
      <c r="Q10" s="101">
        <v>990000</v>
      </c>
      <c r="R10" s="102"/>
      <c r="S10" s="102"/>
      <c r="T10" s="102"/>
      <c r="U10" s="102"/>
      <c r="V10" s="102"/>
      <c r="W10" s="102"/>
      <c r="X10" s="102"/>
      <c r="Y10" s="102"/>
      <c r="Z10" s="102"/>
      <c r="AA10" s="101">
        <v>400000</v>
      </c>
      <c r="AB10" s="105" t="s">
        <v>749</v>
      </c>
      <c r="AC10" s="168">
        <v>44937</v>
      </c>
      <c r="AD10" s="168"/>
      <c r="AE10" s="105"/>
      <c r="AF10" s="114" t="s">
        <v>390</v>
      </c>
      <c r="AG10" s="114" t="s">
        <v>226</v>
      </c>
    </row>
    <row r="11" spans="1:16370">
      <c r="A11" s="103">
        <f t="shared" si="0"/>
        <v>7</v>
      </c>
      <c r="B11" s="103">
        <v>7</v>
      </c>
      <c r="C11" s="115">
        <v>44925</v>
      </c>
      <c r="D11" s="150">
        <v>44929</v>
      </c>
      <c r="E11" s="102" t="s">
        <v>214</v>
      </c>
      <c r="F11" s="102" t="s">
        <v>29</v>
      </c>
      <c r="G11" s="114" t="s">
        <v>212</v>
      </c>
      <c r="H11" s="109" t="s">
        <v>745</v>
      </c>
      <c r="I11" s="159" t="s">
        <v>740</v>
      </c>
      <c r="J11" s="102" t="s">
        <v>748</v>
      </c>
      <c r="K11" s="102" t="s">
        <v>217</v>
      </c>
      <c r="L11" s="102" t="s">
        <v>270</v>
      </c>
      <c r="M11" s="102" t="s">
        <v>269</v>
      </c>
      <c r="N11" s="103">
        <v>101</v>
      </c>
      <c r="O11" s="102" t="s">
        <v>201</v>
      </c>
      <c r="P11" s="114" t="s">
        <v>317</v>
      </c>
      <c r="Q11" s="101">
        <v>990000</v>
      </c>
      <c r="R11" s="102"/>
      <c r="S11" s="102"/>
      <c r="T11" s="102"/>
      <c r="U11" s="102"/>
      <c r="V11" s="102"/>
      <c r="W11" s="102"/>
      <c r="X11" s="102"/>
      <c r="Y11" s="102"/>
      <c r="Z11" s="102"/>
      <c r="AA11" s="101">
        <v>400000</v>
      </c>
      <c r="AB11" s="105" t="s">
        <v>749</v>
      </c>
      <c r="AC11" s="168">
        <v>44937</v>
      </c>
      <c r="AD11" s="168"/>
      <c r="AE11" s="105"/>
      <c r="AF11" s="114" t="s">
        <v>390</v>
      </c>
      <c r="AG11" s="114" t="s">
        <v>226</v>
      </c>
    </row>
    <row r="12" spans="1:16370">
      <c r="A12" s="103"/>
      <c r="B12" s="103"/>
      <c r="C12" s="99" t="s">
        <v>30</v>
      </c>
      <c r="D12" s="102"/>
      <c r="E12" s="102"/>
      <c r="F12" s="102"/>
      <c r="G12" s="102"/>
      <c r="H12" s="109"/>
      <c r="I12" s="102"/>
      <c r="J12" s="102"/>
      <c r="K12" s="102"/>
      <c r="L12" s="102"/>
      <c r="M12" s="102"/>
      <c r="N12" s="103"/>
      <c r="O12" s="102"/>
      <c r="P12" s="102"/>
      <c r="Q12" s="107">
        <f>SUM(Q5:Q11)</f>
        <v>6750000</v>
      </c>
      <c r="R12" s="102"/>
      <c r="S12" s="102"/>
      <c r="T12" s="102"/>
      <c r="U12" s="102"/>
      <c r="V12" s="102"/>
      <c r="W12" s="102"/>
      <c r="X12" s="102"/>
      <c r="Y12" s="102"/>
      <c r="Z12" s="102"/>
      <c r="AA12" s="107">
        <f>SUM(AA5:AA11)</f>
        <v>2700000</v>
      </c>
      <c r="AB12" s="102"/>
      <c r="AC12" s="102"/>
      <c r="AD12" s="102"/>
      <c r="AE12" s="102"/>
      <c r="AF12" s="102"/>
      <c r="AG12" s="102"/>
    </row>
    <row r="13" spans="1:16370">
      <c r="A13" s="103">
        <f>A11+1</f>
        <v>8</v>
      </c>
      <c r="B13" s="103">
        <v>1</v>
      </c>
      <c r="C13" s="115">
        <v>44928</v>
      </c>
      <c r="D13" s="115">
        <v>44928</v>
      </c>
      <c r="E13" s="102" t="s">
        <v>214</v>
      </c>
      <c r="F13" s="102" t="s">
        <v>29</v>
      </c>
      <c r="G13" s="114" t="s">
        <v>212</v>
      </c>
      <c r="H13" s="140" t="s">
        <v>651</v>
      </c>
      <c r="I13" s="158" t="s">
        <v>650</v>
      </c>
      <c r="J13" s="102" t="s">
        <v>652</v>
      </c>
      <c r="K13" s="102" t="s">
        <v>217</v>
      </c>
      <c r="L13" s="102" t="s">
        <v>33</v>
      </c>
      <c r="M13" s="102" t="s">
        <v>33</v>
      </c>
      <c r="N13" s="103">
        <v>45</v>
      </c>
      <c r="O13" s="102" t="s">
        <v>201</v>
      </c>
      <c r="P13" s="114" t="s">
        <v>263</v>
      </c>
      <c r="Q13" s="101">
        <v>350000</v>
      </c>
      <c r="R13" s="101"/>
      <c r="S13" s="101"/>
      <c r="T13" s="101"/>
      <c r="U13" s="101"/>
      <c r="V13" s="101"/>
      <c r="W13" s="101"/>
      <c r="X13" s="101"/>
      <c r="Y13" s="101"/>
      <c r="Z13" s="101"/>
      <c r="AA13" s="101">
        <v>175000</v>
      </c>
      <c r="AB13" s="105" t="s">
        <v>769</v>
      </c>
      <c r="AC13" s="168">
        <v>44937</v>
      </c>
      <c r="AD13" s="168"/>
      <c r="AE13" s="105"/>
      <c r="AF13" s="114" t="s">
        <v>390</v>
      </c>
      <c r="AG13" s="114" t="s">
        <v>218</v>
      </c>
    </row>
    <row r="14" spans="1:16370">
      <c r="A14" s="103"/>
      <c r="B14" s="103"/>
      <c r="C14" s="99" t="s">
        <v>30</v>
      </c>
      <c r="D14" s="102"/>
      <c r="E14" s="102"/>
      <c r="F14" s="102"/>
      <c r="G14" s="102"/>
      <c r="H14" s="109"/>
      <c r="I14" s="102"/>
      <c r="J14" s="102"/>
      <c r="K14" s="102"/>
      <c r="L14" s="102"/>
      <c r="M14" s="102"/>
      <c r="N14" s="103"/>
      <c r="O14" s="102"/>
      <c r="P14" s="102"/>
      <c r="Q14" s="107">
        <f>SUM(Q13)</f>
        <v>350000</v>
      </c>
      <c r="R14" s="102"/>
      <c r="S14" s="102"/>
      <c r="T14" s="102"/>
      <c r="U14" s="102"/>
      <c r="V14" s="102"/>
      <c r="W14" s="102"/>
      <c r="X14" s="102"/>
      <c r="Y14" s="102"/>
      <c r="Z14" s="102"/>
      <c r="AA14" s="107">
        <f>SUM(AA13)</f>
        <v>175000</v>
      </c>
      <c r="AB14" s="102"/>
      <c r="AC14" s="102"/>
      <c r="AD14" s="102"/>
      <c r="AE14" s="102"/>
      <c r="AF14" s="102"/>
      <c r="AG14" s="102"/>
    </row>
    <row r="15" spans="1:16370">
      <c r="A15" s="103">
        <f>A13+1</f>
        <v>9</v>
      </c>
      <c r="B15" s="103">
        <v>1</v>
      </c>
      <c r="C15" s="115">
        <v>44929</v>
      </c>
      <c r="D15" s="115">
        <v>44929</v>
      </c>
      <c r="E15" s="102" t="s">
        <v>214</v>
      </c>
      <c r="F15" s="102" t="s">
        <v>31</v>
      </c>
      <c r="G15" s="102" t="s">
        <v>215</v>
      </c>
      <c r="H15" s="109" t="s">
        <v>900</v>
      </c>
      <c r="I15" s="159" t="s">
        <v>899</v>
      </c>
      <c r="J15" s="114" t="s">
        <v>910</v>
      </c>
      <c r="K15" s="114" t="s">
        <v>217</v>
      </c>
      <c r="L15" s="102" t="s">
        <v>34</v>
      </c>
      <c r="M15" s="102" t="s">
        <v>84</v>
      </c>
      <c r="N15" s="103">
        <v>67</v>
      </c>
      <c r="O15" s="102" t="s">
        <v>201</v>
      </c>
      <c r="P15" s="140" t="s">
        <v>903</v>
      </c>
      <c r="Q15" s="101">
        <v>950000</v>
      </c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v>550000</v>
      </c>
      <c r="AB15" s="105" t="s">
        <v>904</v>
      </c>
      <c r="AC15" s="168">
        <v>44937</v>
      </c>
      <c r="AD15" s="168"/>
      <c r="AE15" s="105"/>
      <c r="AF15" s="114" t="s">
        <v>390</v>
      </c>
      <c r="AG15" s="114" t="s">
        <v>218</v>
      </c>
    </row>
    <row r="16" spans="1:16370">
      <c r="A16" s="103">
        <f t="shared" ref="A16" si="1">A15+1</f>
        <v>10</v>
      </c>
      <c r="B16" s="103">
        <v>2</v>
      </c>
      <c r="C16" s="115">
        <v>44929</v>
      </c>
      <c r="D16" s="115">
        <v>44929</v>
      </c>
      <c r="E16" s="102" t="s">
        <v>214</v>
      </c>
      <c r="F16" s="102" t="s">
        <v>29</v>
      </c>
      <c r="G16" s="102" t="s">
        <v>215</v>
      </c>
      <c r="H16" s="109" t="s">
        <v>902</v>
      </c>
      <c r="I16" s="159" t="s">
        <v>901</v>
      </c>
      <c r="J16" s="114" t="s">
        <v>910</v>
      </c>
      <c r="K16" s="114" t="s">
        <v>217</v>
      </c>
      <c r="L16" s="102" t="s">
        <v>84</v>
      </c>
      <c r="M16" s="102" t="s">
        <v>34</v>
      </c>
      <c r="N16" s="103">
        <v>67</v>
      </c>
      <c r="O16" s="102" t="s">
        <v>201</v>
      </c>
      <c r="P16" s="140" t="s">
        <v>903</v>
      </c>
      <c r="Q16" s="101">
        <v>950000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>
        <v>0</v>
      </c>
      <c r="AB16" s="105" t="s">
        <v>904</v>
      </c>
      <c r="AC16" s="168">
        <v>44937</v>
      </c>
      <c r="AD16" s="168"/>
      <c r="AE16" s="105"/>
      <c r="AF16" s="114" t="s">
        <v>390</v>
      </c>
      <c r="AG16" s="114" t="s">
        <v>218</v>
      </c>
    </row>
    <row r="17" spans="1:33">
      <c r="A17" s="103"/>
      <c r="B17" s="103"/>
      <c r="C17" s="99" t="s">
        <v>30</v>
      </c>
      <c r="D17" s="102"/>
      <c r="E17" s="102"/>
      <c r="F17" s="102"/>
      <c r="G17" s="102"/>
      <c r="H17" s="109"/>
      <c r="I17" s="102"/>
      <c r="J17" s="102"/>
      <c r="K17" s="102"/>
      <c r="L17" s="102"/>
      <c r="M17" s="102"/>
      <c r="N17" s="103"/>
      <c r="O17" s="102"/>
      <c r="P17" s="102"/>
      <c r="Q17" s="107">
        <f>SUM(Q15:Q16)</f>
        <v>1900000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7">
        <f>SUM(AA15:AA16)</f>
        <v>550000</v>
      </c>
      <c r="AB17" s="102"/>
      <c r="AC17" s="102"/>
      <c r="AD17" s="102"/>
      <c r="AE17" s="102"/>
      <c r="AF17" s="102"/>
      <c r="AG17" s="102"/>
    </row>
    <row r="18" spans="1:33">
      <c r="A18" s="103">
        <f>A16+1</f>
        <v>11</v>
      </c>
      <c r="B18" s="103">
        <v>1</v>
      </c>
      <c r="C18" s="115">
        <v>44930</v>
      </c>
      <c r="D18" s="115">
        <v>44930</v>
      </c>
      <c r="E18" s="102" t="s">
        <v>214</v>
      </c>
      <c r="F18" s="102" t="s">
        <v>31</v>
      </c>
      <c r="G18" s="102" t="s">
        <v>215</v>
      </c>
      <c r="H18" s="140" t="s">
        <v>979</v>
      </c>
      <c r="I18" s="158" t="s">
        <v>978</v>
      </c>
      <c r="J18" s="114" t="s">
        <v>987</v>
      </c>
      <c r="K18" s="114" t="s">
        <v>223</v>
      </c>
      <c r="L18" s="102" t="s">
        <v>269</v>
      </c>
      <c r="M18" s="102" t="s">
        <v>51</v>
      </c>
      <c r="N18" s="103">
        <v>100</v>
      </c>
      <c r="O18" s="102" t="s">
        <v>201</v>
      </c>
      <c r="P18" s="114" t="s">
        <v>982</v>
      </c>
      <c r="Q18" s="101">
        <v>850000</v>
      </c>
      <c r="R18" s="104"/>
      <c r="S18" s="104"/>
      <c r="T18" s="104"/>
      <c r="U18" s="104"/>
      <c r="V18" s="104"/>
      <c r="W18" s="104"/>
      <c r="X18" s="104"/>
      <c r="Y18" s="104"/>
      <c r="Z18" s="104"/>
      <c r="AA18" s="157">
        <v>450000</v>
      </c>
      <c r="AB18" s="105" t="s">
        <v>983</v>
      </c>
      <c r="AC18" s="168">
        <v>44937</v>
      </c>
      <c r="AD18" s="168"/>
      <c r="AE18" s="105"/>
      <c r="AF18" s="114" t="s">
        <v>390</v>
      </c>
      <c r="AG18" s="114" t="s">
        <v>226</v>
      </c>
    </row>
    <row r="19" spans="1:33">
      <c r="A19" s="103">
        <f t="shared" ref="A19" si="2">A18+1</f>
        <v>12</v>
      </c>
      <c r="B19" s="103">
        <v>2</v>
      </c>
      <c r="C19" s="115">
        <v>44930</v>
      </c>
      <c r="D19" s="115">
        <v>44930</v>
      </c>
      <c r="E19" s="102" t="s">
        <v>214</v>
      </c>
      <c r="F19" s="102" t="s">
        <v>29</v>
      </c>
      <c r="G19" s="102" t="s">
        <v>215</v>
      </c>
      <c r="H19" s="140" t="s">
        <v>981</v>
      </c>
      <c r="I19" s="158" t="s">
        <v>980</v>
      </c>
      <c r="J19" s="114" t="s">
        <v>987</v>
      </c>
      <c r="K19" s="114" t="s">
        <v>223</v>
      </c>
      <c r="L19" s="102" t="s">
        <v>51</v>
      </c>
      <c r="M19" s="102" t="s">
        <v>269</v>
      </c>
      <c r="N19" s="103">
        <v>100</v>
      </c>
      <c r="O19" s="102" t="s">
        <v>201</v>
      </c>
      <c r="P19" s="114" t="s">
        <v>982</v>
      </c>
      <c r="Q19" s="101">
        <v>850000</v>
      </c>
      <c r="R19" s="104"/>
      <c r="S19" s="104"/>
      <c r="T19" s="104"/>
      <c r="U19" s="104"/>
      <c r="V19" s="104"/>
      <c r="W19" s="104"/>
      <c r="X19" s="104"/>
      <c r="Y19" s="104"/>
      <c r="Z19" s="104"/>
      <c r="AA19" s="149">
        <v>0</v>
      </c>
      <c r="AB19" s="105" t="s">
        <v>983</v>
      </c>
      <c r="AC19" s="168">
        <v>44937</v>
      </c>
      <c r="AD19" s="168"/>
      <c r="AE19" s="105"/>
      <c r="AF19" s="114" t="s">
        <v>390</v>
      </c>
      <c r="AG19" s="114" t="s">
        <v>226</v>
      </c>
    </row>
    <row r="20" spans="1:33">
      <c r="A20" s="103"/>
      <c r="B20" s="103"/>
      <c r="C20" s="99" t="s">
        <v>30</v>
      </c>
      <c r="D20" s="102"/>
      <c r="E20" s="102"/>
      <c r="F20" s="102"/>
      <c r="G20" s="102"/>
      <c r="H20" s="109"/>
      <c r="I20" s="102"/>
      <c r="J20" s="102"/>
      <c r="K20" s="102"/>
      <c r="L20" s="102"/>
      <c r="M20" s="102"/>
      <c r="N20" s="103"/>
      <c r="O20" s="102"/>
      <c r="P20" s="102"/>
      <c r="Q20" s="107">
        <f>SUM(Q18:Q19)</f>
        <v>1700000</v>
      </c>
      <c r="R20" s="102"/>
      <c r="S20" s="102"/>
      <c r="T20" s="102"/>
      <c r="U20" s="102"/>
      <c r="V20" s="102"/>
      <c r="W20" s="102"/>
      <c r="X20" s="102"/>
      <c r="Y20" s="102"/>
      <c r="Z20" s="102"/>
      <c r="AA20" s="107">
        <f>SUM(AA18:AA19)</f>
        <v>450000</v>
      </c>
      <c r="AB20" s="102"/>
      <c r="AC20" s="102"/>
      <c r="AD20" s="102"/>
      <c r="AE20" s="102"/>
      <c r="AF20" s="102"/>
      <c r="AG20" s="102"/>
    </row>
    <row r="21" spans="1:33">
      <c r="A21" s="103">
        <f>A19+1</f>
        <v>13</v>
      </c>
      <c r="B21" s="103">
        <v>1</v>
      </c>
      <c r="C21" s="115">
        <v>44931</v>
      </c>
      <c r="D21" s="115">
        <v>44931</v>
      </c>
      <c r="E21" s="102" t="s">
        <v>214</v>
      </c>
      <c r="F21" s="102" t="s">
        <v>31</v>
      </c>
      <c r="G21" s="102" t="s">
        <v>215</v>
      </c>
      <c r="H21" s="109" t="s">
        <v>1037</v>
      </c>
      <c r="I21" s="159" t="s">
        <v>1035</v>
      </c>
      <c r="J21" s="114" t="s">
        <v>1042</v>
      </c>
      <c r="K21" s="114" t="s">
        <v>217</v>
      </c>
      <c r="L21" s="102" t="s">
        <v>33</v>
      </c>
      <c r="M21" s="102" t="s">
        <v>1040</v>
      </c>
      <c r="N21" s="103">
        <v>170</v>
      </c>
      <c r="O21" s="102" t="s">
        <v>201</v>
      </c>
      <c r="P21" s="114" t="s">
        <v>1039</v>
      </c>
      <c r="Q21" s="167">
        <v>1050000</v>
      </c>
      <c r="R21" s="167"/>
      <c r="S21" s="167"/>
      <c r="T21" s="167"/>
      <c r="U21" s="167"/>
      <c r="V21" s="167"/>
      <c r="W21" s="167"/>
      <c r="X21" s="167"/>
      <c r="Y21" s="167"/>
      <c r="Z21" s="167"/>
      <c r="AA21" s="167">
        <v>850000</v>
      </c>
      <c r="AB21" s="105" t="s">
        <v>1041</v>
      </c>
      <c r="AC21" s="168">
        <v>44937</v>
      </c>
      <c r="AD21" s="168"/>
      <c r="AE21" s="105"/>
      <c r="AF21" s="114" t="s">
        <v>390</v>
      </c>
      <c r="AG21" s="114" t="s">
        <v>226</v>
      </c>
    </row>
    <row r="22" spans="1:33">
      <c r="A22" s="103">
        <f t="shared" ref="A22" si="3">A21+1</f>
        <v>14</v>
      </c>
      <c r="B22" s="103">
        <v>2</v>
      </c>
      <c r="C22" s="115">
        <v>44931</v>
      </c>
      <c r="D22" s="115">
        <v>44931</v>
      </c>
      <c r="E22" s="102" t="s">
        <v>214</v>
      </c>
      <c r="F22" s="102" t="s">
        <v>29</v>
      </c>
      <c r="G22" s="114" t="s">
        <v>243</v>
      </c>
      <c r="H22" s="109" t="s">
        <v>1038</v>
      </c>
      <c r="I22" s="159" t="s">
        <v>1036</v>
      </c>
      <c r="J22" s="114" t="s">
        <v>1042</v>
      </c>
      <c r="K22" s="114" t="s">
        <v>217</v>
      </c>
      <c r="L22" s="102" t="s">
        <v>1040</v>
      </c>
      <c r="M22" s="102" t="s">
        <v>33</v>
      </c>
      <c r="N22" s="103">
        <v>170</v>
      </c>
      <c r="O22" s="102" t="s">
        <v>201</v>
      </c>
      <c r="P22" s="114" t="s">
        <v>1039</v>
      </c>
      <c r="Q22" s="167">
        <v>1050000</v>
      </c>
      <c r="R22" s="167"/>
      <c r="S22" s="167"/>
      <c r="T22" s="167"/>
      <c r="U22" s="167"/>
      <c r="V22" s="167"/>
      <c r="W22" s="167"/>
      <c r="X22" s="167"/>
      <c r="Y22" s="167"/>
      <c r="Z22" s="167"/>
      <c r="AA22" s="167">
        <v>0</v>
      </c>
      <c r="AB22" s="105" t="s">
        <v>1041</v>
      </c>
      <c r="AC22" s="168">
        <v>44937</v>
      </c>
      <c r="AD22" s="168"/>
      <c r="AE22" s="105"/>
      <c r="AF22" s="114" t="s">
        <v>390</v>
      </c>
      <c r="AG22" s="114" t="s">
        <v>226</v>
      </c>
    </row>
    <row r="23" spans="1:33">
      <c r="A23" s="103"/>
      <c r="B23" s="103"/>
      <c r="C23" s="99" t="s">
        <v>30</v>
      </c>
      <c r="D23" s="102"/>
      <c r="E23" s="102"/>
      <c r="F23" s="102"/>
      <c r="G23" s="102"/>
      <c r="H23" s="109"/>
      <c r="I23" s="102"/>
      <c r="J23" s="102"/>
      <c r="K23" s="102"/>
      <c r="L23" s="102"/>
      <c r="M23" s="102"/>
      <c r="N23" s="103"/>
      <c r="O23" s="102"/>
      <c r="P23" s="102"/>
      <c r="Q23" s="107">
        <f>SUM(Q21:Q22)</f>
        <v>2100000</v>
      </c>
      <c r="R23" s="102"/>
      <c r="S23" s="102"/>
      <c r="T23" s="102"/>
      <c r="U23" s="102"/>
      <c r="V23" s="102"/>
      <c r="W23" s="102"/>
      <c r="X23" s="102"/>
      <c r="Y23" s="102"/>
      <c r="Z23" s="102"/>
      <c r="AA23" s="107">
        <f>SUM(AA21:AA22)</f>
        <v>850000</v>
      </c>
      <c r="AB23" s="102"/>
      <c r="AC23" s="102"/>
      <c r="AD23" s="102"/>
      <c r="AE23" s="102"/>
      <c r="AF23" s="102"/>
      <c r="AG23" s="102"/>
    </row>
    <row r="24" spans="1:33">
      <c r="A24" s="103">
        <f>A22+1</f>
        <v>15</v>
      </c>
      <c r="B24" s="103">
        <v>1</v>
      </c>
      <c r="C24" s="115">
        <v>44931</v>
      </c>
      <c r="D24" s="115">
        <v>44932</v>
      </c>
      <c r="E24" s="102" t="s">
        <v>214</v>
      </c>
      <c r="F24" s="102" t="s">
        <v>29</v>
      </c>
      <c r="G24" s="114" t="s">
        <v>1056</v>
      </c>
      <c r="H24" s="140" t="s">
        <v>1055</v>
      </c>
      <c r="I24" s="158" t="s">
        <v>1054</v>
      </c>
      <c r="J24" s="102" t="s">
        <v>1057</v>
      </c>
      <c r="K24" s="102" t="s">
        <v>217</v>
      </c>
      <c r="L24" s="102" t="s">
        <v>34</v>
      </c>
      <c r="M24" s="102" t="s">
        <v>34</v>
      </c>
      <c r="N24" s="103">
        <v>32</v>
      </c>
      <c r="O24" s="102" t="s">
        <v>201</v>
      </c>
      <c r="P24" s="114" t="s">
        <v>1058</v>
      </c>
      <c r="Q24" s="101">
        <v>660000</v>
      </c>
      <c r="R24" s="102"/>
      <c r="S24" s="102"/>
      <c r="T24" s="102"/>
      <c r="U24" s="102"/>
      <c r="V24" s="102"/>
      <c r="W24" s="102"/>
      <c r="X24" s="102"/>
      <c r="Y24" s="102"/>
      <c r="Z24" s="102"/>
      <c r="AA24" s="101">
        <v>175000</v>
      </c>
      <c r="AB24" s="105" t="s">
        <v>1059</v>
      </c>
      <c r="AC24" s="168">
        <v>44937</v>
      </c>
      <c r="AD24" s="168"/>
      <c r="AE24" s="105"/>
      <c r="AF24" s="114" t="s">
        <v>390</v>
      </c>
      <c r="AG24" s="114" t="s">
        <v>218</v>
      </c>
    </row>
    <row r="25" spans="1:33">
      <c r="A25" s="103"/>
      <c r="B25" s="103"/>
      <c r="C25" s="99" t="s">
        <v>30</v>
      </c>
      <c r="D25" s="102"/>
      <c r="E25" s="102"/>
      <c r="F25" s="102"/>
      <c r="G25" s="102"/>
      <c r="H25" s="109"/>
      <c r="I25" s="102"/>
      <c r="J25" s="102"/>
      <c r="K25" s="102"/>
      <c r="L25" s="102"/>
      <c r="M25" s="102"/>
      <c r="N25" s="103"/>
      <c r="O25" s="102"/>
      <c r="P25" s="102"/>
      <c r="Q25" s="107">
        <f>SUM(Q24)</f>
        <v>660000</v>
      </c>
      <c r="R25" s="102"/>
      <c r="S25" s="102"/>
      <c r="T25" s="102"/>
      <c r="U25" s="102"/>
      <c r="V25" s="102"/>
      <c r="W25" s="102"/>
      <c r="X25" s="102"/>
      <c r="Y25" s="102"/>
      <c r="Z25" s="102"/>
      <c r="AA25" s="107">
        <f>SUM(AA24)</f>
        <v>175000</v>
      </c>
      <c r="AB25" s="102"/>
      <c r="AC25" s="102"/>
      <c r="AD25" s="102"/>
      <c r="AE25" s="102"/>
      <c r="AF25" s="102"/>
      <c r="AG25" s="102"/>
    </row>
    <row r="26" spans="1:33">
      <c r="A26" s="103">
        <f>A24+1</f>
        <v>16</v>
      </c>
      <c r="B26" s="103">
        <v>1</v>
      </c>
      <c r="C26" s="115">
        <v>44932</v>
      </c>
      <c r="D26" s="115">
        <v>44932</v>
      </c>
      <c r="E26" s="102" t="s">
        <v>214</v>
      </c>
      <c r="F26" s="102" t="s">
        <v>31</v>
      </c>
      <c r="G26" s="102" t="s">
        <v>215</v>
      </c>
      <c r="H26" s="109" t="s">
        <v>981</v>
      </c>
      <c r="I26" s="159" t="s">
        <v>980</v>
      </c>
      <c r="J26" s="114" t="s">
        <v>1042</v>
      </c>
      <c r="K26" s="114" t="s">
        <v>217</v>
      </c>
      <c r="L26" s="102" t="s">
        <v>269</v>
      </c>
      <c r="M26" s="102" t="s">
        <v>1082</v>
      </c>
      <c r="N26" s="103">
        <v>60</v>
      </c>
      <c r="O26" s="102" t="s">
        <v>201</v>
      </c>
      <c r="P26" s="114" t="s">
        <v>1039</v>
      </c>
      <c r="Q26" s="101">
        <v>700000</v>
      </c>
      <c r="R26" s="101"/>
      <c r="S26" s="101"/>
      <c r="T26" s="101"/>
      <c r="U26" s="101"/>
      <c r="V26" s="101"/>
      <c r="W26" s="101"/>
      <c r="X26" s="101"/>
      <c r="Y26" s="101"/>
      <c r="Z26" s="101"/>
      <c r="AA26" s="101">
        <v>400000</v>
      </c>
      <c r="AB26" s="105" t="s">
        <v>1083</v>
      </c>
      <c r="AC26" s="168">
        <v>44937</v>
      </c>
      <c r="AD26" s="168"/>
      <c r="AE26" s="105"/>
      <c r="AF26" s="114" t="s">
        <v>390</v>
      </c>
      <c r="AG26" s="114" t="s">
        <v>218</v>
      </c>
    </row>
    <row r="27" spans="1:33">
      <c r="A27" s="103">
        <f t="shared" ref="A27" si="4">A26+1</f>
        <v>17</v>
      </c>
      <c r="B27" s="103">
        <v>2</v>
      </c>
      <c r="C27" s="115">
        <v>44932</v>
      </c>
      <c r="D27" s="115">
        <v>44932</v>
      </c>
      <c r="E27" s="102" t="s">
        <v>214</v>
      </c>
      <c r="F27" s="102" t="s">
        <v>29</v>
      </c>
      <c r="G27" s="114" t="s">
        <v>243</v>
      </c>
      <c r="H27" s="109" t="s">
        <v>1081</v>
      </c>
      <c r="I27" s="159" t="s">
        <v>1080</v>
      </c>
      <c r="J27" s="114" t="s">
        <v>1042</v>
      </c>
      <c r="K27" s="114" t="s">
        <v>217</v>
      </c>
      <c r="L27" s="102" t="s">
        <v>1082</v>
      </c>
      <c r="M27" s="102" t="s">
        <v>269</v>
      </c>
      <c r="N27" s="103">
        <v>60</v>
      </c>
      <c r="O27" s="102" t="s">
        <v>201</v>
      </c>
      <c r="P27" s="114" t="s">
        <v>1039</v>
      </c>
      <c r="Q27" s="101">
        <v>700000</v>
      </c>
      <c r="R27" s="101"/>
      <c r="S27" s="101"/>
      <c r="T27" s="101"/>
      <c r="U27" s="101"/>
      <c r="V27" s="101"/>
      <c r="W27" s="101"/>
      <c r="X27" s="101"/>
      <c r="Y27" s="101"/>
      <c r="Z27" s="101"/>
      <c r="AA27" s="101">
        <v>0</v>
      </c>
      <c r="AB27" s="105" t="s">
        <v>1083</v>
      </c>
      <c r="AC27" s="168">
        <v>44937</v>
      </c>
      <c r="AD27" s="168"/>
      <c r="AE27" s="105"/>
      <c r="AF27" s="114" t="s">
        <v>390</v>
      </c>
      <c r="AG27" s="114" t="s">
        <v>218</v>
      </c>
    </row>
    <row r="28" spans="1:33">
      <c r="A28" s="103"/>
      <c r="B28" s="103"/>
      <c r="C28" s="99" t="s">
        <v>30</v>
      </c>
      <c r="D28" s="102"/>
      <c r="E28" s="102"/>
      <c r="F28" s="102"/>
      <c r="G28" s="102"/>
      <c r="H28" s="109"/>
      <c r="I28" s="102"/>
      <c r="J28" s="102"/>
      <c r="K28" s="102"/>
      <c r="L28" s="102"/>
      <c r="M28" s="102"/>
      <c r="N28" s="103"/>
      <c r="O28" s="102"/>
      <c r="P28" s="102"/>
      <c r="Q28" s="107">
        <f>SUM(Q26:Q27)</f>
        <v>1400000</v>
      </c>
      <c r="R28" s="102"/>
      <c r="S28" s="102"/>
      <c r="T28" s="102"/>
      <c r="U28" s="102"/>
      <c r="V28" s="102"/>
      <c r="W28" s="102"/>
      <c r="X28" s="102"/>
      <c r="Y28" s="102"/>
      <c r="Z28" s="102"/>
      <c r="AA28" s="107">
        <f>SUM(AA26:AA27)</f>
        <v>400000</v>
      </c>
      <c r="AB28" s="102"/>
      <c r="AC28" s="102"/>
      <c r="AD28" s="102"/>
      <c r="AE28" s="102"/>
      <c r="AF28" s="102"/>
      <c r="AG28" s="102"/>
    </row>
    <row r="29" spans="1:33">
      <c r="A29" s="103">
        <f>A27+1</f>
        <v>18</v>
      </c>
      <c r="B29" s="103">
        <v>1</v>
      </c>
      <c r="C29" s="115">
        <v>44932</v>
      </c>
      <c r="D29" s="115">
        <v>44935</v>
      </c>
      <c r="E29" s="102" t="s">
        <v>214</v>
      </c>
      <c r="F29" s="102" t="s">
        <v>29</v>
      </c>
      <c r="G29" s="114" t="s">
        <v>272</v>
      </c>
      <c r="H29" s="140" t="s">
        <v>1185</v>
      </c>
      <c r="I29" s="158" t="s">
        <v>1184</v>
      </c>
      <c r="J29" s="102" t="s">
        <v>1183</v>
      </c>
      <c r="K29" s="102" t="s">
        <v>216</v>
      </c>
      <c r="L29" s="102" t="s">
        <v>34</v>
      </c>
      <c r="M29" s="102" t="s">
        <v>34</v>
      </c>
      <c r="N29" s="103">
        <v>32</v>
      </c>
      <c r="O29" s="102" t="s">
        <v>201</v>
      </c>
      <c r="P29" s="114" t="s">
        <v>273</v>
      </c>
      <c r="Q29" s="101">
        <v>660000</v>
      </c>
      <c r="R29" s="101"/>
      <c r="S29" s="101"/>
      <c r="T29" s="101"/>
      <c r="U29" s="101"/>
      <c r="V29" s="101"/>
      <c r="W29" s="101"/>
      <c r="X29" s="101"/>
      <c r="Y29" s="101"/>
      <c r="Z29" s="101"/>
      <c r="AA29" s="101">
        <v>175000</v>
      </c>
      <c r="AB29" s="105" t="s">
        <v>1186</v>
      </c>
      <c r="AC29" s="168">
        <v>44937</v>
      </c>
      <c r="AD29" s="168"/>
      <c r="AE29" s="105"/>
      <c r="AF29" s="114" t="s">
        <v>390</v>
      </c>
      <c r="AG29" s="114" t="s">
        <v>218</v>
      </c>
    </row>
    <row r="30" spans="1:33">
      <c r="A30" s="103"/>
      <c r="B30" s="103"/>
      <c r="C30" s="99" t="s">
        <v>30</v>
      </c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3"/>
      <c r="O30" s="102"/>
      <c r="P30" s="102"/>
      <c r="Q30" s="107">
        <f>SUM(Q29)</f>
        <v>660000</v>
      </c>
      <c r="R30" s="102"/>
      <c r="S30" s="102"/>
      <c r="T30" s="102"/>
      <c r="U30" s="102"/>
      <c r="V30" s="102"/>
      <c r="W30" s="102"/>
      <c r="X30" s="102"/>
      <c r="Y30" s="102"/>
      <c r="Z30" s="102"/>
      <c r="AA30" s="107">
        <f>SUM(AA29)</f>
        <v>175000</v>
      </c>
      <c r="AB30" s="102"/>
      <c r="AC30" s="102"/>
      <c r="AD30" s="102"/>
      <c r="AE30" s="102"/>
      <c r="AF30" s="102"/>
      <c r="AG30" s="102"/>
    </row>
    <row r="31" spans="1:33">
      <c r="A31" s="103">
        <f>A29+1</f>
        <v>19</v>
      </c>
      <c r="B31" s="103">
        <v>1</v>
      </c>
      <c r="C31" s="115">
        <v>44936</v>
      </c>
      <c r="D31" s="115">
        <v>44936</v>
      </c>
      <c r="E31" s="102" t="s">
        <v>214</v>
      </c>
      <c r="F31" s="102" t="s">
        <v>31</v>
      </c>
      <c r="G31" s="102" t="s">
        <v>215</v>
      </c>
      <c r="H31" s="109" t="s">
        <v>902</v>
      </c>
      <c r="I31" s="159" t="s">
        <v>901</v>
      </c>
      <c r="J31" s="114" t="s">
        <v>910</v>
      </c>
      <c r="K31" s="114" t="s">
        <v>217</v>
      </c>
      <c r="L31" s="102" t="s">
        <v>34</v>
      </c>
      <c r="M31" s="102" t="s">
        <v>84</v>
      </c>
      <c r="N31" s="103">
        <v>67</v>
      </c>
      <c r="O31" s="102" t="s">
        <v>201</v>
      </c>
      <c r="P31" s="140" t="s">
        <v>903</v>
      </c>
      <c r="Q31" s="101">
        <v>950000</v>
      </c>
      <c r="R31" s="101"/>
      <c r="S31" s="101"/>
      <c r="T31" s="101"/>
      <c r="U31" s="101"/>
      <c r="V31" s="101"/>
      <c r="W31" s="101"/>
      <c r="X31" s="101"/>
      <c r="Y31" s="101"/>
      <c r="Z31" s="101"/>
      <c r="AA31" s="101">
        <v>550000</v>
      </c>
      <c r="AB31" s="105" t="s">
        <v>1324</v>
      </c>
      <c r="AC31" s="168">
        <v>44950</v>
      </c>
      <c r="AD31" s="168"/>
      <c r="AE31" s="105"/>
      <c r="AF31" s="114" t="s">
        <v>390</v>
      </c>
      <c r="AG31" s="114" t="s">
        <v>218</v>
      </c>
    </row>
    <row r="32" spans="1:33">
      <c r="A32" s="103">
        <f t="shared" ref="A32" si="5">A31+1</f>
        <v>20</v>
      </c>
      <c r="B32" s="103">
        <v>2</v>
      </c>
      <c r="C32" s="115">
        <v>44936</v>
      </c>
      <c r="D32" s="115">
        <v>44936</v>
      </c>
      <c r="E32" s="102" t="s">
        <v>214</v>
      </c>
      <c r="F32" s="102" t="s">
        <v>29</v>
      </c>
      <c r="G32" s="102" t="s">
        <v>215</v>
      </c>
      <c r="H32" s="109" t="s">
        <v>900</v>
      </c>
      <c r="I32" s="159" t="s">
        <v>899</v>
      </c>
      <c r="J32" s="114" t="s">
        <v>910</v>
      </c>
      <c r="K32" s="114" t="s">
        <v>217</v>
      </c>
      <c r="L32" s="102" t="s">
        <v>84</v>
      </c>
      <c r="M32" s="102" t="s">
        <v>34</v>
      </c>
      <c r="N32" s="103">
        <v>67</v>
      </c>
      <c r="O32" s="102" t="s">
        <v>201</v>
      </c>
      <c r="P32" s="140" t="s">
        <v>903</v>
      </c>
      <c r="Q32" s="101">
        <v>950000</v>
      </c>
      <c r="R32" s="101"/>
      <c r="S32" s="101"/>
      <c r="T32" s="101"/>
      <c r="U32" s="101"/>
      <c r="V32" s="101"/>
      <c r="W32" s="101"/>
      <c r="X32" s="101"/>
      <c r="Y32" s="101"/>
      <c r="Z32" s="101"/>
      <c r="AA32" s="101">
        <v>0</v>
      </c>
      <c r="AB32" s="105" t="s">
        <v>1324</v>
      </c>
      <c r="AC32" s="168">
        <v>44950</v>
      </c>
      <c r="AD32" s="168"/>
      <c r="AE32" s="105"/>
      <c r="AF32" s="114" t="s">
        <v>390</v>
      </c>
      <c r="AG32" s="114" t="s">
        <v>218</v>
      </c>
    </row>
    <row r="33" spans="1:33">
      <c r="A33" s="103"/>
      <c r="B33" s="103"/>
      <c r="C33" s="99" t="s">
        <v>30</v>
      </c>
      <c r="D33" s="102"/>
      <c r="E33" s="102"/>
      <c r="F33" s="102"/>
      <c r="G33" s="102"/>
      <c r="H33" s="109"/>
      <c r="I33" s="102"/>
      <c r="J33" s="102"/>
      <c r="K33" s="102"/>
      <c r="L33" s="102"/>
      <c r="M33" s="102"/>
      <c r="N33" s="103"/>
      <c r="O33" s="102"/>
      <c r="P33" s="102"/>
      <c r="Q33" s="107">
        <f>SUM(Q31:Q32)</f>
        <v>1900000</v>
      </c>
      <c r="R33" s="102"/>
      <c r="S33" s="102"/>
      <c r="T33" s="102"/>
      <c r="U33" s="102"/>
      <c r="V33" s="102"/>
      <c r="W33" s="102"/>
      <c r="X33" s="102"/>
      <c r="Y33" s="102"/>
      <c r="Z33" s="102"/>
      <c r="AA33" s="107">
        <f>SUM(AA31:AA32)</f>
        <v>550000</v>
      </c>
      <c r="AB33" s="102"/>
      <c r="AC33" s="102"/>
      <c r="AD33" s="102"/>
      <c r="AE33" s="102"/>
      <c r="AF33" s="102"/>
      <c r="AG33" s="102"/>
    </row>
    <row r="34" spans="1:33">
      <c r="A34" s="103">
        <f>A32+1</f>
        <v>21</v>
      </c>
      <c r="B34" s="103">
        <v>1</v>
      </c>
      <c r="C34" s="115">
        <v>44937</v>
      </c>
      <c r="D34" s="115">
        <v>44937</v>
      </c>
      <c r="E34" s="102" t="s">
        <v>214</v>
      </c>
      <c r="F34" s="102" t="s">
        <v>31</v>
      </c>
      <c r="G34" s="114" t="s">
        <v>212</v>
      </c>
      <c r="H34" s="109" t="s">
        <v>1322</v>
      </c>
      <c r="I34" s="159" t="s">
        <v>1319</v>
      </c>
      <c r="J34" s="102" t="s">
        <v>1061</v>
      </c>
      <c r="K34" s="102" t="s">
        <v>206</v>
      </c>
      <c r="L34" s="102" t="s">
        <v>34</v>
      </c>
      <c r="M34" s="109" t="s">
        <v>161</v>
      </c>
      <c r="N34" s="103">
        <v>500</v>
      </c>
      <c r="O34" s="102" t="s">
        <v>201</v>
      </c>
      <c r="P34" s="140" t="s">
        <v>1323</v>
      </c>
      <c r="Q34" s="101">
        <v>1750000</v>
      </c>
      <c r="R34" s="101"/>
      <c r="S34" s="101"/>
      <c r="T34" s="101"/>
      <c r="U34" s="101"/>
      <c r="V34" s="101"/>
      <c r="W34" s="101"/>
      <c r="X34" s="101"/>
      <c r="Y34" s="101"/>
      <c r="Z34" s="101"/>
      <c r="AA34" s="101">
        <v>2100000</v>
      </c>
      <c r="AB34" s="105" t="s">
        <v>1376</v>
      </c>
      <c r="AC34" s="168">
        <v>44950</v>
      </c>
      <c r="AD34" s="168"/>
      <c r="AE34" s="105"/>
      <c r="AF34" s="114" t="s">
        <v>390</v>
      </c>
      <c r="AG34" s="140" t="s">
        <v>226</v>
      </c>
    </row>
    <row r="35" spans="1:33">
      <c r="A35" s="103">
        <f t="shared" ref="A35:A37" si="6">A34+1</f>
        <v>22</v>
      </c>
      <c r="B35" s="103">
        <v>2</v>
      </c>
      <c r="C35" s="115">
        <v>44937</v>
      </c>
      <c r="D35" s="115">
        <v>44937</v>
      </c>
      <c r="E35" s="102" t="s">
        <v>214</v>
      </c>
      <c r="F35" s="102" t="s">
        <v>29</v>
      </c>
      <c r="G35" s="114" t="s">
        <v>212</v>
      </c>
      <c r="H35" s="109" t="s">
        <v>1321</v>
      </c>
      <c r="I35" s="159" t="s">
        <v>1320</v>
      </c>
      <c r="J35" s="102" t="s">
        <v>1061</v>
      </c>
      <c r="K35" s="102" t="s">
        <v>206</v>
      </c>
      <c r="L35" s="109" t="s">
        <v>161</v>
      </c>
      <c r="M35" s="102" t="s">
        <v>34</v>
      </c>
      <c r="N35" s="103">
        <v>500</v>
      </c>
      <c r="O35" s="102" t="s">
        <v>201</v>
      </c>
      <c r="P35" s="140" t="s">
        <v>1323</v>
      </c>
      <c r="Q35" s="101">
        <v>1750000</v>
      </c>
      <c r="R35" s="101"/>
      <c r="S35" s="101"/>
      <c r="T35" s="101"/>
      <c r="U35" s="101"/>
      <c r="V35" s="101"/>
      <c r="W35" s="101"/>
      <c r="X35" s="101"/>
      <c r="Y35" s="101"/>
      <c r="Z35" s="101"/>
      <c r="AA35" s="101">
        <v>0</v>
      </c>
      <c r="AB35" s="105" t="s">
        <v>1376</v>
      </c>
      <c r="AC35" s="168">
        <v>44950</v>
      </c>
      <c r="AD35" s="168"/>
      <c r="AE35" s="105"/>
      <c r="AF35" s="114" t="s">
        <v>390</v>
      </c>
      <c r="AG35" s="140" t="s">
        <v>226</v>
      </c>
    </row>
    <row r="36" spans="1:33">
      <c r="A36" s="103">
        <f t="shared" si="6"/>
        <v>23</v>
      </c>
      <c r="B36" s="103">
        <v>3</v>
      </c>
      <c r="C36" s="115">
        <v>44937</v>
      </c>
      <c r="D36" s="115">
        <v>44937</v>
      </c>
      <c r="E36" s="102" t="s">
        <v>214</v>
      </c>
      <c r="F36" s="102" t="s">
        <v>31</v>
      </c>
      <c r="G36" s="114" t="s">
        <v>212</v>
      </c>
      <c r="H36" s="109" t="s">
        <v>1328</v>
      </c>
      <c r="I36" s="159" t="s">
        <v>1326</v>
      </c>
      <c r="J36" s="109" t="s">
        <v>1331</v>
      </c>
      <c r="K36" s="109" t="s">
        <v>210</v>
      </c>
      <c r="L36" s="102" t="s">
        <v>34</v>
      </c>
      <c r="M36" s="102" t="s">
        <v>34</v>
      </c>
      <c r="N36" s="103">
        <v>32</v>
      </c>
      <c r="O36" s="102" t="s">
        <v>201</v>
      </c>
      <c r="P36" s="140" t="s">
        <v>1330</v>
      </c>
      <c r="Q36" s="101">
        <v>660000</v>
      </c>
      <c r="R36" s="101"/>
      <c r="S36" s="101"/>
      <c r="T36" s="101"/>
      <c r="U36" s="101"/>
      <c r="V36" s="101"/>
      <c r="W36" s="101"/>
      <c r="X36" s="101"/>
      <c r="Y36" s="101"/>
      <c r="Z36" s="101"/>
      <c r="AA36" s="101">
        <v>250000</v>
      </c>
      <c r="AB36" s="105" t="s">
        <v>1376</v>
      </c>
      <c r="AC36" s="168">
        <v>44950</v>
      </c>
      <c r="AD36" s="168"/>
      <c r="AE36" s="105"/>
      <c r="AF36" s="114" t="s">
        <v>390</v>
      </c>
      <c r="AG36" s="102" t="s">
        <v>218</v>
      </c>
    </row>
    <row r="37" spans="1:33">
      <c r="A37" s="103">
        <f t="shared" si="6"/>
        <v>24</v>
      </c>
      <c r="B37" s="103">
        <v>4</v>
      </c>
      <c r="C37" s="115">
        <v>44937</v>
      </c>
      <c r="D37" s="115">
        <v>44937</v>
      </c>
      <c r="E37" s="102" t="s">
        <v>214</v>
      </c>
      <c r="F37" s="102" t="s">
        <v>29</v>
      </c>
      <c r="G37" s="114" t="s">
        <v>212</v>
      </c>
      <c r="H37" s="109" t="s">
        <v>1329</v>
      </c>
      <c r="I37" s="159" t="s">
        <v>1327</v>
      </c>
      <c r="J37" s="109" t="s">
        <v>1331</v>
      </c>
      <c r="K37" s="109" t="s">
        <v>210</v>
      </c>
      <c r="L37" s="102" t="s">
        <v>34</v>
      </c>
      <c r="M37" s="102" t="s">
        <v>34</v>
      </c>
      <c r="N37" s="103">
        <v>32</v>
      </c>
      <c r="O37" s="102" t="s">
        <v>201</v>
      </c>
      <c r="P37" s="140" t="s">
        <v>1330</v>
      </c>
      <c r="Q37" s="101">
        <v>660000</v>
      </c>
      <c r="R37" s="101"/>
      <c r="S37" s="101"/>
      <c r="T37" s="101"/>
      <c r="U37" s="101"/>
      <c r="V37" s="101"/>
      <c r="W37" s="101"/>
      <c r="X37" s="101"/>
      <c r="Y37" s="101"/>
      <c r="Z37" s="101"/>
      <c r="AA37" s="101">
        <v>0</v>
      </c>
      <c r="AB37" s="105" t="s">
        <v>1376</v>
      </c>
      <c r="AC37" s="168">
        <v>44950</v>
      </c>
      <c r="AD37" s="168"/>
      <c r="AE37" s="105"/>
      <c r="AF37" s="114" t="s">
        <v>390</v>
      </c>
      <c r="AG37" s="102" t="s">
        <v>218</v>
      </c>
    </row>
    <row r="38" spans="1:33">
      <c r="A38" s="103"/>
      <c r="B38" s="103"/>
      <c r="C38" s="99" t="s">
        <v>30</v>
      </c>
      <c r="D38" s="102"/>
      <c r="E38" s="102"/>
      <c r="F38" s="102"/>
      <c r="G38" s="102"/>
      <c r="H38" s="109"/>
      <c r="I38" s="102"/>
      <c r="J38" s="102"/>
      <c r="K38" s="102"/>
      <c r="L38" s="102"/>
      <c r="M38" s="102"/>
      <c r="N38" s="103"/>
      <c r="O38" s="102"/>
      <c r="P38" s="102"/>
      <c r="Q38" s="107">
        <f>SUM(Q34:Q37)</f>
        <v>4820000</v>
      </c>
      <c r="R38" s="102"/>
      <c r="S38" s="102"/>
      <c r="T38" s="102"/>
      <c r="U38" s="102"/>
      <c r="V38" s="102"/>
      <c r="W38" s="102"/>
      <c r="X38" s="102"/>
      <c r="Y38" s="102"/>
      <c r="Z38" s="102"/>
      <c r="AA38" s="107">
        <f>SUM(AA34:AA37)</f>
        <v>2350000</v>
      </c>
      <c r="AB38" s="102"/>
      <c r="AC38" s="102"/>
      <c r="AD38" s="102"/>
      <c r="AE38" s="102"/>
      <c r="AF38" s="102"/>
      <c r="AG38" s="102"/>
    </row>
    <row r="39" spans="1:33">
      <c r="A39" s="103">
        <f>A37+1</f>
        <v>25</v>
      </c>
      <c r="B39" s="103">
        <v>1</v>
      </c>
      <c r="C39" s="115">
        <v>44937</v>
      </c>
      <c r="D39" s="115">
        <v>44938</v>
      </c>
      <c r="E39" s="102" t="s">
        <v>214</v>
      </c>
      <c r="F39" s="102" t="s">
        <v>29</v>
      </c>
      <c r="G39" s="114" t="s">
        <v>272</v>
      </c>
      <c r="H39" s="140" t="s">
        <v>1306</v>
      </c>
      <c r="I39" s="158" t="s">
        <v>1305</v>
      </c>
      <c r="J39" s="102" t="s">
        <v>1307</v>
      </c>
      <c r="K39" s="102" t="s">
        <v>216</v>
      </c>
      <c r="L39" s="102" t="s">
        <v>33</v>
      </c>
      <c r="M39" s="102" t="s">
        <v>33</v>
      </c>
      <c r="N39" s="103">
        <v>45</v>
      </c>
      <c r="O39" s="102" t="s">
        <v>201</v>
      </c>
      <c r="P39" s="114" t="s">
        <v>273</v>
      </c>
      <c r="Q39" s="101">
        <v>350000</v>
      </c>
      <c r="R39" s="102"/>
      <c r="S39" s="102"/>
      <c r="T39" s="102"/>
      <c r="U39" s="102"/>
      <c r="V39" s="102"/>
      <c r="W39" s="102"/>
      <c r="X39" s="102"/>
      <c r="Y39" s="102"/>
      <c r="Z39" s="102"/>
      <c r="AA39" s="101">
        <v>175000</v>
      </c>
      <c r="AB39" s="105" t="s">
        <v>1528</v>
      </c>
      <c r="AC39" s="168">
        <v>44950</v>
      </c>
      <c r="AD39" s="168"/>
      <c r="AE39" s="105"/>
      <c r="AF39" s="114" t="s">
        <v>390</v>
      </c>
      <c r="AG39" s="102" t="s">
        <v>218</v>
      </c>
    </row>
    <row r="40" spans="1:33">
      <c r="A40" s="103"/>
      <c r="B40" s="103"/>
      <c r="C40" s="99" t="s">
        <v>30</v>
      </c>
      <c r="D40" s="102"/>
      <c r="E40" s="102"/>
      <c r="F40" s="102"/>
      <c r="G40" s="102"/>
      <c r="H40" s="109"/>
      <c r="I40" s="102"/>
      <c r="J40" s="102"/>
      <c r="K40" s="102"/>
      <c r="L40" s="102"/>
      <c r="M40" s="102"/>
      <c r="N40" s="103"/>
      <c r="O40" s="102"/>
      <c r="P40" s="102"/>
      <c r="Q40" s="107">
        <f>SUM(Q39)</f>
        <v>350000</v>
      </c>
      <c r="R40" s="102"/>
      <c r="S40" s="102"/>
      <c r="T40" s="102"/>
      <c r="U40" s="102"/>
      <c r="V40" s="102"/>
      <c r="W40" s="102"/>
      <c r="X40" s="102"/>
      <c r="Y40" s="102"/>
      <c r="Z40" s="102"/>
      <c r="AA40" s="107">
        <f>SUM(AA39)</f>
        <v>175000</v>
      </c>
      <c r="AB40" s="102"/>
      <c r="AC40" s="102"/>
      <c r="AD40" s="102"/>
      <c r="AE40" s="102"/>
      <c r="AF40" s="102"/>
      <c r="AG40" s="102"/>
    </row>
    <row r="41" spans="1:33">
      <c r="A41" s="103">
        <f>A39+1</f>
        <v>26</v>
      </c>
      <c r="B41" s="103">
        <v>1</v>
      </c>
      <c r="C41" s="115">
        <v>44939</v>
      </c>
      <c r="D41" s="115">
        <v>44939</v>
      </c>
      <c r="E41" s="102" t="s">
        <v>214</v>
      </c>
      <c r="F41" s="102" t="s">
        <v>31</v>
      </c>
      <c r="G41" s="140" t="s">
        <v>407</v>
      </c>
      <c r="H41" s="109" t="s">
        <v>1522</v>
      </c>
      <c r="I41" s="159" t="s">
        <v>1521</v>
      </c>
      <c r="J41" s="114" t="s">
        <v>1527</v>
      </c>
      <c r="K41" s="114" t="s">
        <v>210</v>
      </c>
      <c r="L41" s="102" t="s">
        <v>34</v>
      </c>
      <c r="M41" s="102" t="s">
        <v>1525</v>
      </c>
      <c r="N41" s="103">
        <v>175</v>
      </c>
      <c r="O41" s="102" t="s">
        <v>201</v>
      </c>
      <c r="P41" s="114" t="s">
        <v>1526</v>
      </c>
      <c r="Q41" s="167">
        <v>1050000</v>
      </c>
      <c r="R41" s="102"/>
      <c r="S41" s="102"/>
      <c r="T41" s="102"/>
      <c r="U41" s="102"/>
      <c r="V41" s="102"/>
      <c r="W41" s="102"/>
      <c r="X41" s="102"/>
      <c r="Y41" s="102"/>
      <c r="Z41" s="102"/>
      <c r="AA41" s="167">
        <v>800000</v>
      </c>
      <c r="AB41" s="105" t="s">
        <v>1530</v>
      </c>
      <c r="AC41" s="168">
        <v>44950</v>
      </c>
      <c r="AD41" s="168"/>
      <c r="AE41" s="105"/>
      <c r="AF41" s="114" t="s">
        <v>390</v>
      </c>
      <c r="AG41" s="114" t="s">
        <v>226</v>
      </c>
    </row>
    <row r="42" spans="1:33">
      <c r="A42" s="103">
        <f t="shared" ref="A42" si="7">A41+1</f>
        <v>27</v>
      </c>
      <c r="B42" s="103">
        <v>2</v>
      </c>
      <c r="C42" s="115">
        <v>44939</v>
      </c>
      <c r="D42" s="115">
        <v>44939</v>
      </c>
      <c r="E42" s="102" t="s">
        <v>214</v>
      </c>
      <c r="F42" s="102" t="s">
        <v>29</v>
      </c>
      <c r="G42" s="109" t="s">
        <v>384</v>
      </c>
      <c r="H42" s="109" t="s">
        <v>1524</v>
      </c>
      <c r="I42" s="159" t="s">
        <v>1523</v>
      </c>
      <c r="J42" s="114" t="s">
        <v>1527</v>
      </c>
      <c r="K42" s="114" t="s">
        <v>210</v>
      </c>
      <c r="L42" s="102" t="s">
        <v>1525</v>
      </c>
      <c r="M42" s="102" t="s">
        <v>34</v>
      </c>
      <c r="N42" s="103">
        <v>175</v>
      </c>
      <c r="O42" s="102" t="s">
        <v>201</v>
      </c>
      <c r="P42" s="114" t="s">
        <v>1526</v>
      </c>
      <c r="Q42" s="167">
        <v>1050000</v>
      </c>
      <c r="R42" s="102"/>
      <c r="S42" s="102"/>
      <c r="T42" s="102"/>
      <c r="U42" s="102"/>
      <c r="V42" s="102"/>
      <c r="W42" s="102"/>
      <c r="X42" s="102"/>
      <c r="Y42" s="102"/>
      <c r="Z42" s="102"/>
      <c r="AA42" s="167">
        <v>0</v>
      </c>
      <c r="AB42" s="105" t="s">
        <v>1530</v>
      </c>
      <c r="AC42" s="168">
        <v>44950</v>
      </c>
      <c r="AD42" s="168"/>
      <c r="AE42" s="105"/>
      <c r="AF42" s="114" t="s">
        <v>390</v>
      </c>
      <c r="AG42" s="114" t="s">
        <v>226</v>
      </c>
    </row>
    <row r="43" spans="1:33">
      <c r="A43" s="103"/>
      <c r="B43" s="103"/>
      <c r="C43" s="99" t="s">
        <v>30</v>
      </c>
      <c r="D43" s="102"/>
      <c r="E43" s="102"/>
      <c r="F43" s="102"/>
      <c r="G43" s="102"/>
      <c r="H43" s="109"/>
      <c r="I43" s="102"/>
      <c r="J43" s="102"/>
      <c r="K43" s="102"/>
      <c r="L43" s="102"/>
      <c r="M43" s="102"/>
      <c r="N43" s="103"/>
      <c r="O43" s="102"/>
      <c r="P43" s="102"/>
      <c r="Q43" s="107">
        <f>SUM(Q41:Q42)</f>
        <v>2100000</v>
      </c>
      <c r="R43" s="102"/>
      <c r="S43" s="102"/>
      <c r="T43" s="102"/>
      <c r="U43" s="102"/>
      <c r="V43" s="102"/>
      <c r="W43" s="102"/>
      <c r="X43" s="102"/>
      <c r="Y43" s="102"/>
      <c r="Z43" s="102"/>
      <c r="AA43" s="107">
        <f>SUM(AA41:AA42)</f>
        <v>800000</v>
      </c>
      <c r="AB43" s="102"/>
      <c r="AC43" s="102"/>
      <c r="AD43" s="102"/>
      <c r="AE43" s="102"/>
      <c r="AF43" s="102"/>
      <c r="AG43" s="102"/>
    </row>
    <row r="44" spans="1:33">
      <c r="A44" s="103">
        <f>A42+1</f>
        <v>28</v>
      </c>
      <c r="B44" s="103">
        <v>1</v>
      </c>
      <c r="C44" s="115">
        <v>44939</v>
      </c>
      <c r="D44" s="115">
        <v>44939</v>
      </c>
      <c r="E44" s="102" t="s">
        <v>214</v>
      </c>
      <c r="F44" s="102" t="s">
        <v>31</v>
      </c>
      <c r="G44" s="114" t="s">
        <v>243</v>
      </c>
      <c r="H44" s="140" t="s">
        <v>1543</v>
      </c>
      <c r="I44" s="158" t="s">
        <v>1542</v>
      </c>
      <c r="J44" s="114" t="s">
        <v>1548</v>
      </c>
      <c r="K44" s="114" t="s">
        <v>210</v>
      </c>
      <c r="L44" s="104" t="s">
        <v>34</v>
      </c>
      <c r="M44" s="104" t="s">
        <v>1546</v>
      </c>
      <c r="N44" s="144">
        <v>74</v>
      </c>
      <c r="O44" s="104" t="s">
        <v>201</v>
      </c>
      <c r="P44" s="114" t="s">
        <v>1526</v>
      </c>
      <c r="Q44" s="167">
        <v>950000</v>
      </c>
      <c r="R44" s="167"/>
      <c r="S44" s="167"/>
      <c r="T44" s="167"/>
      <c r="U44" s="167"/>
      <c r="V44" s="167"/>
      <c r="W44" s="167"/>
      <c r="X44" s="167"/>
      <c r="Y44" s="167"/>
      <c r="Z44" s="167"/>
      <c r="AA44" s="167">
        <v>600000</v>
      </c>
      <c r="AB44" s="105" t="s">
        <v>1547</v>
      </c>
      <c r="AC44" s="168">
        <v>44950</v>
      </c>
      <c r="AD44" s="168"/>
      <c r="AE44" s="105"/>
      <c r="AF44" s="114" t="s">
        <v>390</v>
      </c>
      <c r="AG44" s="114" t="s">
        <v>218</v>
      </c>
    </row>
    <row r="45" spans="1:33">
      <c r="A45" s="103">
        <f t="shared" ref="A45" si="8">A44+1</f>
        <v>29</v>
      </c>
      <c r="B45" s="103">
        <v>2</v>
      </c>
      <c r="C45" s="115">
        <v>44939</v>
      </c>
      <c r="D45" s="115">
        <v>44939</v>
      </c>
      <c r="E45" s="102" t="s">
        <v>214</v>
      </c>
      <c r="F45" s="102" t="s">
        <v>29</v>
      </c>
      <c r="G45" s="114" t="s">
        <v>243</v>
      </c>
      <c r="H45" s="140" t="s">
        <v>1545</v>
      </c>
      <c r="I45" s="158" t="s">
        <v>1544</v>
      </c>
      <c r="J45" s="114" t="s">
        <v>1549</v>
      </c>
      <c r="K45" s="114" t="s">
        <v>210</v>
      </c>
      <c r="L45" s="104" t="s">
        <v>1546</v>
      </c>
      <c r="M45" s="104" t="s">
        <v>34</v>
      </c>
      <c r="N45" s="144">
        <v>74</v>
      </c>
      <c r="O45" s="104" t="s">
        <v>201</v>
      </c>
      <c r="P45" s="114" t="s">
        <v>1526</v>
      </c>
      <c r="Q45" s="167">
        <v>950000</v>
      </c>
      <c r="R45" s="167"/>
      <c r="S45" s="167"/>
      <c r="T45" s="167"/>
      <c r="U45" s="167"/>
      <c r="V45" s="167"/>
      <c r="W45" s="167"/>
      <c r="X45" s="167"/>
      <c r="Y45" s="167"/>
      <c r="Z45" s="167"/>
      <c r="AA45" s="167">
        <v>0</v>
      </c>
      <c r="AB45" s="105" t="s">
        <v>1547</v>
      </c>
      <c r="AC45" s="168">
        <v>44950</v>
      </c>
      <c r="AD45" s="168"/>
      <c r="AE45" s="105"/>
      <c r="AF45" s="114" t="s">
        <v>390</v>
      </c>
      <c r="AG45" s="114" t="s">
        <v>218</v>
      </c>
    </row>
    <row r="46" spans="1:33">
      <c r="A46" s="103"/>
      <c r="B46" s="103"/>
      <c r="C46" s="99" t="s">
        <v>30</v>
      </c>
      <c r="D46" s="102"/>
      <c r="E46" s="102"/>
      <c r="F46" s="102"/>
      <c r="G46" s="102"/>
      <c r="H46" s="109"/>
      <c r="I46" s="102"/>
      <c r="J46" s="102"/>
      <c r="K46" s="102"/>
      <c r="L46" s="102"/>
      <c r="M46" s="102"/>
      <c r="N46" s="103"/>
      <c r="O46" s="102"/>
      <c r="P46" s="102"/>
      <c r="Q46" s="107">
        <f>SUM(Q44:Q45)</f>
        <v>1900000</v>
      </c>
      <c r="R46" s="102"/>
      <c r="S46" s="102"/>
      <c r="T46" s="102"/>
      <c r="U46" s="102"/>
      <c r="V46" s="102"/>
      <c r="W46" s="102"/>
      <c r="X46" s="102"/>
      <c r="Y46" s="102"/>
      <c r="Z46" s="102"/>
      <c r="AA46" s="107">
        <f>SUM(AA44:AA45)</f>
        <v>600000</v>
      </c>
      <c r="AB46" s="102"/>
      <c r="AC46" s="102"/>
      <c r="AD46" s="102"/>
      <c r="AE46" s="102"/>
      <c r="AF46" s="102"/>
      <c r="AG46" s="102"/>
    </row>
    <row r="47" spans="1:33">
      <c r="A47" s="103">
        <f>A45+1</f>
        <v>30</v>
      </c>
      <c r="B47" s="103">
        <v>1</v>
      </c>
      <c r="C47" s="115">
        <v>44942</v>
      </c>
      <c r="D47" s="115">
        <v>44942</v>
      </c>
      <c r="E47" s="102" t="s">
        <v>214</v>
      </c>
      <c r="F47" s="102" t="s">
        <v>31</v>
      </c>
      <c r="G47" s="102" t="s">
        <v>215</v>
      </c>
      <c r="H47" s="109" t="s">
        <v>1569</v>
      </c>
      <c r="I47" s="159" t="s">
        <v>1568</v>
      </c>
      <c r="J47" s="102" t="s">
        <v>1591</v>
      </c>
      <c r="K47" s="102" t="s">
        <v>217</v>
      </c>
      <c r="L47" s="102" t="s">
        <v>34</v>
      </c>
      <c r="M47" s="102" t="s">
        <v>1525</v>
      </c>
      <c r="N47" s="103">
        <v>175</v>
      </c>
      <c r="O47" s="102" t="s">
        <v>201</v>
      </c>
      <c r="P47" s="140" t="s">
        <v>1572</v>
      </c>
      <c r="Q47" s="167">
        <v>1050000</v>
      </c>
      <c r="R47" s="102"/>
      <c r="S47" s="102"/>
      <c r="T47" s="102"/>
      <c r="U47" s="102"/>
      <c r="V47" s="102"/>
      <c r="W47" s="102"/>
      <c r="X47" s="102"/>
      <c r="Y47" s="102"/>
      <c r="Z47" s="102"/>
      <c r="AA47" s="167">
        <v>800000</v>
      </c>
      <c r="AB47" s="105" t="s">
        <v>1573</v>
      </c>
      <c r="AC47" s="168">
        <v>44950</v>
      </c>
      <c r="AD47" s="168"/>
      <c r="AE47" s="105"/>
      <c r="AF47" s="114" t="s">
        <v>390</v>
      </c>
      <c r="AG47" s="140" t="s">
        <v>226</v>
      </c>
    </row>
    <row r="48" spans="1:33">
      <c r="A48" s="103">
        <f t="shared" ref="A48:A51" si="9">A47+1</f>
        <v>31</v>
      </c>
      <c r="B48" s="103">
        <v>2</v>
      </c>
      <c r="C48" s="115">
        <v>44942</v>
      </c>
      <c r="D48" s="115">
        <v>44942</v>
      </c>
      <c r="E48" s="102" t="s">
        <v>214</v>
      </c>
      <c r="F48" s="102" t="s">
        <v>29</v>
      </c>
      <c r="G48" s="102" t="s">
        <v>215</v>
      </c>
      <c r="H48" s="109" t="s">
        <v>1571</v>
      </c>
      <c r="I48" s="159" t="s">
        <v>1570</v>
      </c>
      <c r="J48" s="102" t="s">
        <v>1591</v>
      </c>
      <c r="K48" s="102" t="s">
        <v>217</v>
      </c>
      <c r="L48" s="102" t="s">
        <v>1525</v>
      </c>
      <c r="M48" s="102" t="s">
        <v>34</v>
      </c>
      <c r="N48" s="103">
        <v>175</v>
      </c>
      <c r="O48" s="102" t="s">
        <v>201</v>
      </c>
      <c r="P48" s="140" t="s">
        <v>1572</v>
      </c>
      <c r="Q48" s="167">
        <v>1050000</v>
      </c>
      <c r="R48" s="102"/>
      <c r="S48" s="102"/>
      <c r="T48" s="102"/>
      <c r="U48" s="102"/>
      <c r="V48" s="102"/>
      <c r="W48" s="102"/>
      <c r="X48" s="102"/>
      <c r="Y48" s="102"/>
      <c r="Z48" s="102"/>
      <c r="AA48" s="167">
        <v>0</v>
      </c>
      <c r="AB48" s="105" t="s">
        <v>1573</v>
      </c>
      <c r="AC48" s="168">
        <v>44950</v>
      </c>
      <c r="AD48" s="168"/>
      <c r="AE48" s="105"/>
      <c r="AF48" s="114" t="s">
        <v>390</v>
      </c>
      <c r="AG48" s="140" t="s">
        <v>226</v>
      </c>
    </row>
    <row r="49" spans="1:33">
      <c r="A49" s="103">
        <f t="shared" si="9"/>
        <v>32</v>
      </c>
      <c r="B49" s="103">
        <v>3</v>
      </c>
      <c r="C49" s="115">
        <v>44942</v>
      </c>
      <c r="D49" s="115">
        <v>44942</v>
      </c>
      <c r="E49" s="102" t="s">
        <v>214</v>
      </c>
      <c r="F49" s="102" t="s">
        <v>31</v>
      </c>
      <c r="G49" s="109" t="s">
        <v>230</v>
      </c>
      <c r="H49" s="109" t="s">
        <v>1575</v>
      </c>
      <c r="I49" s="159" t="s">
        <v>55</v>
      </c>
      <c r="J49" s="114" t="s">
        <v>1617</v>
      </c>
      <c r="K49" s="102" t="s">
        <v>217</v>
      </c>
      <c r="L49" s="102" t="s">
        <v>33</v>
      </c>
      <c r="M49" s="102" t="s">
        <v>46</v>
      </c>
      <c r="N49" s="103">
        <v>166</v>
      </c>
      <c r="O49" s="102" t="s">
        <v>201</v>
      </c>
      <c r="P49" s="140" t="s">
        <v>1580</v>
      </c>
      <c r="Q49" s="167">
        <v>1000000</v>
      </c>
      <c r="R49" s="167"/>
      <c r="S49" s="167"/>
      <c r="T49" s="167"/>
      <c r="U49" s="167"/>
      <c r="V49" s="167"/>
      <c r="W49" s="167"/>
      <c r="X49" s="167"/>
      <c r="Y49" s="167"/>
      <c r="Z49" s="167"/>
      <c r="AA49" s="167">
        <v>450000</v>
      </c>
      <c r="AB49" s="105" t="s">
        <v>1573</v>
      </c>
      <c r="AC49" s="168">
        <v>44952</v>
      </c>
      <c r="AD49" s="168"/>
      <c r="AE49" s="105"/>
      <c r="AF49" s="114" t="s">
        <v>390</v>
      </c>
      <c r="AG49" s="102" t="s">
        <v>226</v>
      </c>
    </row>
    <row r="50" spans="1:33">
      <c r="A50" s="103">
        <f t="shared" si="9"/>
        <v>33</v>
      </c>
      <c r="B50" s="103">
        <v>4</v>
      </c>
      <c r="C50" s="115">
        <v>44942</v>
      </c>
      <c r="D50" s="115">
        <v>44942</v>
      </c>
      <c r="E50" s="102" t="s">
        <v>214</v>
      </c>
      <c r="F50" s="102" t="s">
        <v>31</v>
      </c>
      <c r="G50" s="109" t="s">
        <v>215</v>
      </c>
      <c r="H50" s="109" t="s">
        <v>1578</v>
      </c>
      <c r="I50" s="159" t="s">
        <v>1576</v>
      </c>
      <c r="J50" s="114" t="s">
        <v>1042</v>
      </c>
      <c r="K50" s="102" t="s">
        <v>217</v>
      </c>
      <c r="L50" s="102" t="s">
        <v>46</v>
      </c>
      <c r="M50" s="102" t="s">
        <v>1582</v>
      </c>
      <c r="N50" s="103">
        <v>63</v>
      </c>
      <c r="O50" s="102" t="s">
        <v>201</v>
      </c>
      <c r="P50" s="140" t="s">
        <v>1581</v>
      </c>
      <c r="Q50" s="167">
        <v>700000</v>
      </c>
      <c r="R50" s="167"/>
      <c r="S50" s="167"/>
      <c r="T50" s="167"/>
      <c r="U50" s="167"/>
      <c r="V50" s="167"/>
      <c r="W50" s="167"/>
      <c r="X50" s="167"/>
      <c r="Y50" s="167"/>
      <c r="Z50" s="167"/>
      <c r="AA50" s="167">
        <v>600000</v>
      </c>
      <c r="AB50" s="105" t="s">
        <v>1573</v>
      </c>
      <c r="AC50" s="168">
        <v>44952</v>
      </c>
      <c r="AD50" s="168"/>
      <c r="AE50" s="105"/>
      <c r="AF50" s="114" t="s">
        <v>390</v>
      </c>
      <c r="AG50" s="102" t="s">
        <v>218</v>
      </c>
    </row>
    <row r="51" spans="1:33">
      <c r="A51" s="103">
        <f t="shared" si="9"/>
        <v>34</v>
      </c>
      <c r="B51" s="103">
        <v>5</v>
      </c>
      <c r="C51" s="115">
        <v>44942</v>
      </c>
      <c r="D51" s="115">
        <v>44942</v>
      </c>
      <c r="E51" s="102" t="s">
        <v>214</v>
      </c>
      <c r="F51" s="102" t="s">
        <v>29</v>
      </c>
      <c r="G51" s="109" t="s">
        <v>243</v>
      </c>
      <c r="H51" s="109" t="s">
        <v>1579</v>
      </c>
      <c r="I51" s="159" t="s">
        <v>1577</v>
      </c>
      <c r="J51" s="114" t="s">
        <v>1042</v>
      </c>
      <c r="K51" s="102" t="s">
        <v>217</v>
      </c>
      <c r="L51" s="102" t="s">
        <v>1582</v>
      </c>
      <c r="M51" s="102" t="s">
        <v>33</v>
      </c>
      <c r="N51" s="103">
        <v>212</v>
      </c>
      <c r="O51" s="102" t="s">
        <v>201</v>
      </c>
      <c r="P51" s="140" t="s">
        <v>1581</v>
      </c>
      <c r="Q51" s="167">
        <v>900000</v>
      </c>
      <c r="R51" s="167"/>
      <c r="S51" s="167"/>
      <c r="T51" s="167"/>
      <c r="U51" s="167"/>
      <c r="V51" s="167"/>
      <c r="W51" s="167"/>
      <c r="X51" s="167"/>
      <c r="Y51" s="167"/>
      <c r="Z51" s="167"/>
      <c r="AA51" s="167">
        <v>0</v>
      </c>
      <c r="AB51" s="105" t="s">
        <v>1573</v>
      </c>
      <c r="AC51" s="168">
        <v>44952</v>
      </c>
      <c r="AD51" s="168"/>
      <c r="AE51" s="105"/>
      <c r="AF51" s="114" t="s">
        <v>390</v>
      </c>
      <c r="AG51" s="102" t="s">
        <v>226</v>
      </c>
    </row>
    <row r="52" spans="1:33">
      <c r="A52" s="103"/>
      <c r="B52" s="103"/>
      <c r="C52" s="99" t="s">
        <v>30</v>
      </c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3"/>
      <c r="O52" s="102"/>
      <c r="P52" s="102"/>
      <c r="Q52" s="107">
        <f>SUM(Q47:Q51)</f>
        <v>4700000</v>
      </c>
      <c r="R52" s="102"/>
      <c r="S52" s="102"/>
      <c r="T52" s="102"/>
      <c r="U52" s="102"/>
      <c r="V52" s="102"/>
      <c r="W52" s="102"/>
      <c r="X52" s="102"/>
      <c r="Y52" s="102"/>
      <c r="Z52" s="102"/>
      <c r="AA52" s="107">
        <f>SUM(AA47:AA51)</f>
        <v>1850000</v>
      </c>
      <c r="AB52" s="102"/>
      <c r="AC52" s="102"/>
      <c r="AD52" s="102"/>
      <c r="AE52" s="102"/>
      <c r="AF52" s="102"/>
      <c r="AG52" s="102"/>
    </row>
    <row r="53" spans="1:33">
      <c r="A53" s="103">
        <f>A51+1</f>
        <v>35</v>
      </c>
      <c r="B53" s="103">
        <v>1</v>
      </c>
      <c r="C53" s="115">
        <v>44943</v>
      </c>
      <c r="D53" s="115">
        <v>44943</v>
      </c>
      <c r="E53" s="102" t="s">
        <v>214</v>
      </c>
      <c r="F53" s="102" t="s">
        <v>31</v>
      </c>
      <c r="G53" s="114" t="s">
        <v>1743</v>
      </c>
      <c r="H53" s="140" t="s">
        <v>1524</v>
      </c>
      <c r="I53" s="158" t="s">
        <v>1523</v>
      </c>
      <c r="J53" s="114" t="s">
        <v>1042</v>
      </c>
      <c r="K53" s="114" t="s">
        <v>217</v>
      </c>
      <c r="L53" s="102" t="s">
        <v>34</v>
      </c>
      <c r="M53" s="102" t="s">
        <v>34</v>
      </c>
      <c r="N53" s="103">
        <v>32</v>
      </c>
      <c r="O53" s="102" t="s">
        <v>201</v>
      </c>
      <c r="P53" s="114" t="s">
        <v>1744</v>
      </c>
      <c r="Q53" s="141">
        <v>600000</v>
      </c>
      <c r="R53" s="102"/>
      <c r="S53" s="102"/>
      <c r="T53" s="102"/>
      <c r="U53" s="102"/>
      <c r="V53" s="102"/>
      <c r="W53" s="102"/>
      <c r="X53" s="102"/>
      <c r="Y53" s="102"/>
      <c r="Z53" s="102"/>
      <c r="AA53" s="101">
        <v>250000</v>
      </c>
      <c r="AB53" s="105" t="s">
        <v>1749</v>
      </c>
      <c r="AC53" s="168">
        <v>44950</v>
      </c>
      <c r="AD53" s="168"/>
      <c r="AE53" s="105"/>
      <c r="AF53" s="114" t="s">
        <v>390</v>
      </c>
      <c r="AG53" s="114" t="s">
        <v>218</v>
      </c>
    </row>
    <row r="54" spans="1:33">
      <c r="A54" s="103">
        <f t="shared" ref="A54:A56" si="10">A53+1</f>
        <v>36</v>
      </c>
      <c r="B54" s="103">
        <v>2</v>
      </c>
      <c r="C54" s="115">
        <v>44943</v>
      </c>
      <c r="D54" s="115">
        <v>44943</v>
      </c>
      <c r="E54" s="102" t="s">
        <v>214</v>
      </c>
      <c r="F54" s="102" t="s">
        <v>29</v>
      </c>
      <c r="G54" s="114" t="s">
        <v>243</v>
      </c>
      <c r="H54" s="140" t="s">
        <v>1742</v>
      </c>
      <c r="I54" s="158" t="s">
        <v>1741</v>
      </c>
      <c r="J54" s="114" t="s">
        <v>1042</v>
      </c>
      <c r="K54" s="114" t="s">
        <v>217</v>
      </c>
      <c r="L54" s="102" t="s">
        <v>34</v>
      </c>
      <c r="M54" s="102" t="s">
        <v>34</v>
      </c>
      <c r="N54" s="103">
        <v>32</v>
      </c>
      <c r="O54" s="102" t="s">
        <v>201</v>
      </c>
      <c r="P54" s="114" t="s">
        <v>1744</v>
      </c>
      <c r="Q54" s="141">
        <v>600000</v>
      </c>
      <c r="R54" s="102"/>
      <c r="S54" s="102"/>
      <c r="T54" s="102"/>
      <c r="U54" s="102"/>
      <c r="V54" s="102"/>
      <c r="W54" s="102"/>
      <c r="X54" s="102"/>
      <c r="Y54" s="102"/>
      <c r="Z54" s="102"/>
      <c r="AA54" s="101">
        <v>0</v>
      </c>
      <c r="AB54" s="105" t="s">
        <v>1749</v>
      </c>
      <c r="AC54" s="168">
        <v>44950</v>
      </c>
      <c r="AD54" s="168"/>
      <c r="AE54" s="105"/>
      <c r="AF54" s="114" t="s">
        <v>390</v>
      </c>
      <c r="AG54" s="114" t="s">
        <v>218</v>
      </c>
    </row>
    <row r="55" spans="1:33">
      <c r="A55" s="103">
        <f t="shared" si="10"/>
        <v>37</v>
      </c>
      <c r="B55" s="103">
        <v>3</v>
      </c>
      <c r="C55" s="115">
        <v>44943</v>
      </c>
      <c r="D55" s="115">
        <v>44943</v>
      </c>
      <c r="E55" s="102" t="s">
        <v>214</v>
      </c>
      <c r="F55" s="102" t="s">
        <v>31</v>
      </c>
      <c r="G55" s="102" t="s">
        <v>215</v>
      </c>
      <c r="H55" s="140" t="s">
        <v>900</v>
      </c>
      <c r="I55" s="158" t="s">
        <v>899</v>
      </c>
      <c r="J55" s="114" t="s">
        <v>1768</v>
      </c>
      <c r="K55" s="114" t="s">
        <v>217</v>
      </c>
      <c r="L55" s="102" t="s">
        <v>34</v>
      </c>
      <c r="M55" s="102" t="s">
        <v>1747</v>
      </c>
      <c r="N55" s="103">
        <v>60</v>
      </c>
      <c r="O55" s="102" t="s">
        <v>201</v>
      </c>
      <c r="P55" s="114" t="s">
        <v>1748</v>
      </c>
      <c r="Q55" s="108">
        <v>950000</v>
      </c>
      <c r="R55" s="108"/>
      <c r="S55" s="108"/>
      <c r="T55" s="108"/>
      <c r="U55" s="108"/>
      <c r="V55" s="108"/>
      <c r="W55" s="108"/>
      <c r="X55" s="108"/>
      <c r="Y55" s="108"/>
      <c r="Z55" s="108"/>
      <c r="AA55" s="108">
        <v>600000</v>
      </c>
      <c r="AB55" s="105" t="s">
        <v>1749</v>
      </c>
      <c r="AC55" s="168">
        <v>44950</v>
      </c>
      <c r="AD55" s="168"/>
      <c r="AE55" s="105"/>
      <c r="AF55" s="114" t="s">
        <v>390</v>
      </c>
      <c r="AG55" s="114" t="s">
        <v>218</v>
      </c>
    </row>
    <row r="56" spans="1:33">
      <c r="A56" s="103">
        <f t="shared" si="10"/>
        <v>38</v>
      </c>
      <c r="B56" s="103">
        <v>4</v>
      </c>
      <c r="C56" s="115">
        <v>44943</v>
      </c>
      <c r="D56" s="115">
        <v>44943</v>
      </c>
      <c r="E56" s="102" t="s">
        <v>214</v>
      </c>
      <c r="F56" s="102" t="s">
        <v>29</v>
      </c>
      <c r="G56" s="102" t="s">
        <v>215</v>
      </c>
      <c r="H56" s="140" t="s">
        <v>1746</v>
      </c>
      <c r="I56" s="158" t="s">
        <v>1745</v>
      </c>
      <c r="J56" s="114" t="s">
        <v>1768</v>
      </c>
      <c r="K56" s="114" t="s">
        <v>217</v>
      </c>
      <c r="L56" s="102" t="s">
        <v>1747</v>
      </c>
      <c r="M56" s="102" t="s">
        <v>34</v>
      </c>
      <c r="N56" s="103">
        <v>60</v>
      </c>
      <c r="O56" s="102" t="s">
        <v>201</v>
      </c>
      <c r="P56" s="114" t="s">
        <v>1748</v>
      </c>
      <c r="Q56" s="108">
        <v>950000</v>
      </c>
      <c r="R56" s="108"/>
      <c r="S56" s="108"/>
      <c r="T56" s="108"/>
      <c r="U56" s="108"/>
      <c r="V56" s="108"/>
      <c r="W56" s="108"/>
      <c r="X56" s="108"/>
      <c r="Y56" s="108"/>
      <c r="Z56" s="108"/>
      <c r="AA56" s="108">
        <v>0</v>
      </c>
      <c r="AB56" s="105" t="s">
        <v>1749</v>
      </c>
      <c r="AC56" s="168">
        <v>44950</v>
      </c>
      <c r="AD56" s="168"/>
      <c r="AE56" s="105"/>
      <c r="AF56" s="114" t="s">
        <v>390</v>
      </c>
      <c r="AG56" s="114" t="s">
        <v>218</v>
      </c>
    </row>
    <row r="57" spans="1:33">
      <c r="A57" s="103"/>
      <c r="B57" s="103"/>
      <c r="C57" s="99" t="s">
        <v>30</v>
      </c>
      <c r="D57" s="102"/>
      <c r="E57" s="102"/>
      <c r="F57" s="102"/>
      <c r="G57" s="102"/>
      <c r="H57" s="109"/>
      <c r="I57" s="102"/>
      <c r="J57" s="102"/>
      <c r="K57" s="102"/>
      <c r="L57" s="102"/>
      <c r="M57" s="102"/>
      <c r="N57" s="103"/>
      <c r="O57" s="102"/>
      <c r="P57" s="102"/>
      <c r="Q57" s="107">
        <f>SUM(Q53:Q56)</f>
        <v>3100000</v>
      </c>
      <c r="R57" s="102"/>
      <c r="S57" s="102"/>
      <c r="T57" s="102"/>
      <c r="U57" s="102"/>
      <c r="V57" s="102"/>
      <c r="W57" s="102"/>
      <c r="X57" s="102"/>
      <c r="Y57" s="102"/>
      <c r="Z57" s="102"/>
      <c r="AA57" s="107">
        <f>SUM(AA53:AA56)</f>
        <v>850000</v>
      </c>
      <c r="AB57" s="102"/>
      <c r="AC57" s="102"/>
      <c r="AD57" s="102"/>
      <c r="AE57" s="102"/>
      <c r="AF57" s="102"/>
      <c r="AG57" s="102"/>
    </row>
    <row r="58" spans="1:33">
      <c r="A58" s="103">
        <f>A56+1</f>
        <v>39</v>
      </c>
      <c r="B58" s="103">
        <v>1</v>
      </c>
      <c r="C58" s="115">
        <v>44944</v>
      </c>
      <c r="D58" s="115">
        <v>44944</v>
      </c>
      <c r="E58" s="102" t="s">
        <v>214</v>
      </c>
      <c r="F58" s="102" t="s">
        <v>31</v>
      </c>
      <c r="G58" s="102" t="s">
        <v>215</v>
      </c>
      <c r="H58" s="140" t="s">
        <v>1571</v>
      </c>
      <c r="I58" s="158" t="s">
        <v>1570</v>
      </c>
      <c r="J58" s="114" t="s">
        <v>1815</v>
      </c>
      <c r="K58" s="114" t="s">
        <v>217</v>
      </c>
      <c r="L58" s="104" t="s">
        <v>34</v>
      </c>
      <c r="M58" s="104" t="s">
        <v>53</v>
      </c>
      <c r="N58" s="208">
        <v>70</v>
      </c>
      <c r="O58" s="104" t="s">
        <v>201</v>
      </c>
      <c r="P58" s="140" t="s">
        <v>847</v>
      </c>
      <c r="Q58" s="101">
        <v>700000</v>
      </c>
      <c r="R58" s="191"/>
      <c r="S58" s="191"/>
      <c r="T58" s="191"/>
      <c r="U58" s="191"/>
      <c r="V58" s="191"/>
      <c r="W58" s="191"/>
      <c r="X58" s="191"/>
      <c r="Y58" s="191"/>
      <c r="Z58" s="191"/>
      <c r="AA58" s="209">
        <v>400000</v>
      </c>
      <c r="AB58" s="105" t="s">
        <v>1814</v>
      </c>
      <c r="AC58" s="168">
        <v>44950</v>
      </c>
      <c r="AD58" s="168"/>
      <c r="AE58" s="105"/>
      <c r="AF58" s="114" t="s">
        <v>390</v>
      </c>
      <c r="AG58" s="114" t="s">
        <v>218</v>
      </c>
    </row>
    <row r="59" spans="1:33">
      <c r="A59" s="103">
        <f t="shared" ref="A59" si="11">A58+1</f>
        <v>40</v>
      </c>
      <c r="B59" s="103">
        <v>2</v>
      </c>
      <c r="C59" s="115">
        <v>44944</v>
      </c>
      <c r="D59" s="115">
        <v>44944</v>
      </c>
      <c r="E59" s="102" t="s">
        <v>214</v>
      </c>
      <c r="F59" s="102" t="s">
        <v>29</v>
      </c>
      <c r="G59" s="102" t="s">
        <v>215</v>
      </c>
      <c r="H59" s="140" t="s">
        <v>1813</v>
      </c>
      <c r="I59" s="158" t="s">
        <v>1812</v>
      </c>
      <c r="J59" s="114" t="s">
        <v>1815</v>
      </c>
      <c r="K59" s="114" t="s">
        <v>217</v>
      </c>
      <c r="L59" s="104" t="s">
        <v>53</v>
      </c>
      <c r="M59" s="104" t="s">
        <v>34</v>
      </c>
      <c r="N59" s="208">
        <v>70</v>
      </c>
      <c r="O59" s="104" t="s">
        <v>201</v>
      </c>
      <c r="P59" s="140" t="s">
        <v>847</v>
      </c>
      <c r="Q59" s="101">
        <v>700000</v>
      </c>
      <c r="R59" s="191"/>
      <c r="S59" s="191"/>
      <c r="T59" s="191"/>
      <c r="U59" s="191"/>
      <c r="V59" s="191"/>
      <c r="W59" s="191"/>
      <c r="X59" s="191"/>
      <c r="Y59" s="191"/>
      <c r="Z59" s="191"/>
      <c r="AA59" s="149">
        <v>0</v>
      </c>
      <c r="AB59" s="105" t="s">
        <v>1814</v>
      </c>
      <c r="AC59" s="168">
        <v>44950</v>
      </c>
      <c r="AD59" s="168"/>
      <c r="AE59" s="105"/>
      <c r="AF59" s="114" t="s">
        <v>390</v>
      </c>
      <c r="AG59" s="114" t="s">
        <v>218</v>
      </c>
    </row>
    <row r="60" spans="1:33">
      <c r="A60" s="103"/>
      <c r="B60" s="103"/>
      <c r="C60" s="99" t="s">
        <v>30</v>
      </c>
      <c r="D60" s="102"/>
      <c r="E60" s="102"/>
      <c r="F60" s="102"/>
      <c r="G60" s="102"/>
      <c r="H60" s="109"/>
      <c r="I60" s="102"/>
      <c r="J60" s="102"/>
      <c r="K60" s="102"/>
      <c r="L60" s="102"/>
      <c r="M60" s="102"/>
      <c r="N60" s="103"/>
      <c r="O60" s="102"/>
      <c r="P60" s="102"/>
      <c r="Q60" s="107">
        <f>SUM(Q58:Q59)</f>
        <v>1400000</v>
      </c>
      <c r="R60" s="102"/>
      <c r="S60" s="102"/>
      <c r="T60" s="102"/>
      <c r="U60" s="102"/>
      <c r="V60" s="102"/>
      <c r="W60" s="102"/>
      <c r="X60" s="102"/>
      <c r="Y60" s="102"/>
      <c r="Z60" s="102"/>
      <c r="AA60" s="107">
        <f>SUM(AA58:AA59)</f>
        <v>400000</v>
      </c>
      <c r="AB60" s="102"/>
      <c r="AC60" s="102"/>
      <c r="AD60" s="102"/>
      <c r="AE60" s="102"/>
      <c r="AF60" s="102"/>
      <c r="AG60" s="102"/>
    </row>
    <row r="61" spans="1:33">
      <c r="A61" s="103">
        <f>A59+1</f>
        <v>41</v>
      </c>
      <c r="B61" s="103">
        <v>1</v>
      </c>
      <c r="C61" s="115">
        <v>44945</v>
      </c>
      <c r="D61" s="115">
        <v>44945</v>
      </c>
      <c r="E61" s="102" t="s">
        <v>214</v>
      </c>
      <c r="F61" s="102" t="s">
        <v>31</v>
      </c>
      <c r="G61" s="102" t="s">
        <v>215</v>
      </c>
      <c r="H61" s="140" t="s">
        <v>1862</v>
      </c>
      <c r="I61" s="158" t="s">
        <v>1856</v>
      </c>
      <c r="J61" s="114" t="s">
        <v>1861</v>
      </c>
      <c r="K61" s="114" t="s">
        <v>217</v>
      </c>
      <c r="L61" s="102" t="s">
        <v>34</v>
      </c>
      <c r="M61" s="102" t="s">
        <v>1525</v>
      </c>
      <c r="N61" s="103">
        <v>175</v>
      </c>
      <c r="O61" s="102" t="s">
        <v>201</v>
      </c>
      <c r="P61" s="140" t="s">
        <v>297</v>
      </c>
      <c r="Q61" s="167">
        <v>1050000</v>
      </c>
      <c r="R61" s="102"/>
      <c r="S61" s="102"/>
      <c r="T61" s="102"/>
      <c r="U61" s="102"/>
      <c r="V61" s="102"/>
      <c r="W61" s="102"/>
      <c r="X61" s="102"/>
      <c r="Y61" s="102"/>
      <c r="Z61" s="102"/>
      <c r="AA61" s="167">
        <v>800000</v>
      </c>
      <c r="AB61" s="105" t="s">
        <v>1865</v>
      </c>
      <c r="AC61" s="168">
        <v>44950</v>
      </c>
      <c r="AD61" s="168"/>
      <c r="AE61" s="105"/>
      <c r="AF61" s="114" t="s">
        <v>390</v>
      </c>
      <c r="AG61" s="114" t="s">
        <v>226</v>
      </c>
    </row>
    <row r="62" spans="1:33">
      <c r="A62" s="103">
        <f t="shared" ref="A62:A64" si="12">A61+1</f>
        <v>42</v>
      </c>
      <c r="B62" s="103">
        <v>2</v>
      </c>
      <c r="C62" s="115">
        <v>44945</v>
      </c>
      <c r="D62" s="115">
        <v>44945</v>
      </c>
      <c r="E62" s="102" t="s">
        <v>214</v>
      </c>
      <c r="F62" s="102" t="s">
        <v>29</v>
      </c>
      <c r="G62" s="102" t="s">
        <v>215</v>
      </c>
      <c r="H62" s="140" t="s">
        <v>1864</v>
      </c>
      <c r="I62" s="158" t="s">
        <v>1863</v>
      </c>
      <c r="J62" s="114" t="s">
        <v>1861</v>
      </c>
      <c r="K62" s="114" t="s">
        <v>217</v>
      </c>
      <c r="L62" s="102" t="s">
        <v>1525</v>
      </c>
      <c r="M62" s="102" t="s">
        <v>34</v>
      </c>
      <c r="N62" s="103">
        <v>175</v>
      </c>
      <c r="O62" s="102" t="s">
        <v>201</v>
      </c>
      <c r="P62" s="140" t="s">
        <v>297</v>
      </c>
      <c r="Q62" s="167">
        <v>1050000</v>
      </c>
      <c r="R62" s="102"/>
      <c r="S62" s="102"/>
      <c r="T62" s="102"/>
      <c r="U62" s="102"/>
      <c r="V62" s="102"/>
      <c r="W62" s="102"/>
      <c r="X62" s="102"/>
      <c r="Y62" s="102"/>
      <c r="Z62" s="102"/>
      <c r="AA62" s="167">
        <v>0</v>
      </c>
      <c r="AB62" s="105" t="s">
        <v>1865</v>
      </c>
      <c r="AC62" s="168">
        <v>44950</v>
      </c>
      <c r="AD62" s="168"/>
      <c r="AE62" s="105"/>
      <c r="AF62" s="114" t="s">
        <v>390</v>
      </c>
      <c r="AG62" s="114" t="s">
        <v>226</v>
      </c>
    </row>
    <row r="63" spans="1:33">
      <c r="A63" s="103">
        <f t="shared" si="12"/>
        <v>43</v>
      </c>
      <c r="B63" s="103">
        <v>3</v>
      </c>
      <c r="C63" s="115">
        <v>44945</v>
      </c>
      <c r="D63" s="115">
        <v>44946</v>
      </c>
      <c r="E63" s="102" t="s">
        <v>214</v>
      </c>
      <c r="F63" s="102" t="s">
        <v>29</v>
      </c>
      <c r="G63" s="102" t="s">
        <v>215</v>
      </c>
      <c r="H63" s="109" t="s">
        <v>1646</v>
      </c>
      <c r="I63" s="159" t="s">
        <v>1644</v>
      </c>
      <c r="J63" s="102" t="s">
        <v>1487</v>
      </c>
      <c r="K63" s="102" t="s">
        <v>351</v>
      </c>
      <c r="L63" s="102" t="s">
        <v>33</v>
      </c>
      <c r="M63" s="102" t="s">
        <v>33</v>
      </c>
      <c r="N63" s="103">
        <v>45</v>
      </c>
      <c r="O63" s="102" t="s">
        <v>201</v>
      </c>
      <c r="P63" s="102" t="s">
        <v>1488</v>
      </c>
      <c r="Q63" s="167">
        <v>300000</v>
      </c>
      <c r="R63" s="167"/>
      <c r="S63" s="167"/>
      <c r="T63" s="167"/>
      <c r="U63" s="167"/>
      <c r="V63" s="167"/>
      <c r="W63" s="167"/>
      <c r="X63" s="167"/>
      <c r="Y63" s="167"/>
      <c r="Z63" s="167"/>
      <c r="AA63" s="167">
        <v>125000</v>
      </c>
      <c r="AB63" s="105" t="s">
        <v>1865</v>
      </c>
      <c r="AC63" s="168">
        <v>44952</v>
      </c>
      <c r="AD63" s="168"/>
      <c r="AE63" s="105"/>
      <c r="AF63" s="114" t="s">
        <v>390</v>
      </c>
      <c r="AG63" s="114" t="s">
        <v>218</v>
      </c>
    </row>
    <row r="64" spans="1:33">
      <c r="A64" s="103">
        <f t="shared" si="12"/>
        <v>44</v>
      </c>
      <c r="B64" s="103">
        <v>4</v>
      </c>
      <c r="C64" s="115">
        <v>44945</v>
      </c>
      <c r="D64" s="115">
        <v>44946</v>
      </c>
      <c r="E64" s="102" t="s">
        <v>214</v>
      </c>
      <c r="F64" s="102" t="s">
        <v>29</v>
      </c>
      <c r="G64" s="102" t="s">
        <v>215</v>
      </c>
      <c r="H64" s="160" t="s">
        <v>1641</v>
      </c>
      <c r="I64" s="160" t="s">
        <v>1640</v>
      </c>
      <c r="J64" s="102" t="s">
        <v>1642</v>
      </c>
      <c r="K64" s="102" t="s">
        <v>351</v>
      </c>
      <c r="L64" s="102" t="s">
        <v>33</v>
      </c>
      <c r="M64" s="102" t="s">
        <v>33</v>
      </c>
      <c r="N64" s="103">
        <v>45</v>
      </c>
      <c r="O64" s="102" t="s">
        <v>201</v>
      </c>
      <c r="P64" s="102" t="s">
        <v>1488</v>
      </c>
      <c r="Q64" s="167">
        <v>300000</v>
      </c>
      <c r="R64" s="167"/>
      <c r="S64" s="167"/>
      <c r="T64" s="167"/>
      <c r="U64" s="167"/>
      <c r="V64" s="167"/>
      <c r="W64" s="167"/>
      <c r="X64" s="167"/>
      <c r="Y64" s="167"/>
      <c r="Z64" s="167"/>
      <c r="AA64" s="167">
        <v>125000</v>
      </c>
      <c r="AB64" s="105" t="s">
        <v>1865</v>
      </c>
      <c r="AC64" s="168">
        <v>44952</v>
      </c>
      <c r="AD64" s="168"/>
      <c r="AE64" s="105"/>
      <c r="AF64" s="114" t="s">
        <v>390</v>
      </c>
      <c r="AG64" s="114" t="s">
        <v>218</v>
      </c>
    </row>
    <row r="65" spans="1:33">
      <c r="A65" s="103"/>
      <c r="B65" s="103"/>
      <c r="C65" s="99" t="s">
        <v>30</v>
      </c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3"/>
      <c r="O65" s="102"/>
      <c r="P65" s="102"/>
      <c r="Q65" s="107">
        <f>SUM(Q61:Q64)</f>
        <v>2700000</v>
      </c>
      <c r="R65" s="102"/>
      <c r="S65" s="102"/>
      <c r="T65" s="102"/>
      <c r="U65" s="102"/>
      <c r="V65" s="102"/>
      <c r="W65" s="102"/>
      <c r="X65" s="102"/>
      <c r="Y65" s="102"/>
      <c r="Z65" s="102"/>
      <c r="AA65" s="107">
        <f>SUM(AA61:AA64)</f>
        <v>1050000</v>
      </c>
      <c r="AB65" s="102"/>
      <c r="AC65" s="102"/>
      <c r="AD65" s="102"/>
      <c r="AE65" s="102"/>
      <c r="AF65" s="102"/>
      <c r="AG65" s="102"/>
    </row>
    <row r="66" spans="1:33">
      <c r="A66" s="103">
        <f>A64+1</f>
        <v>45</v>
      </c>
      <c r="B66" s="103">
        <v>1</v>
      </c>
      <c r="C66" s="115">
        <v>44945</v>
      </c>
      <c r="D66" s="115">
        <v>44946</v>
      </c>
      <c r="E66" s="102" t="s">
        <v>214</v>
      </c>
      <c r="F66" s="102" t="s">
        <v>31</v>
      </c>
      <c r="G66" s="114" t="s">
        <v>212</v>
      </c>
      <c r="H66" s="140" t="s">
        <v>1329</v>
      </c>
      <c r="I66" s="158" t="s">
        <v>1327</v>
      </c>
      <c r="J66" s="114" t="s">
        <v>1331</v>
      </c>
      <c r="K66" s="114" t="s">
        <v>210</v>
      </c>
      <c r="L66" s="104" t="s">
        <v>34</v>
      </c>
      <c r="M66" s="104" t="s">
        <v>34</v>
      </c>
      <c r="N66" s="103">
        <v>32</v>
      </c>
      <c r="O66" s="104" t="s">
        <v>201</v>
      </c>
      <c r="P66" s="140" t="s">
        <v>1330</v>
      </c>
      <c r="Q66" s="101">
        <v>660000</v>
      </c>
      <c r="R66" s="102"/>
      <c r="S66" s="102"/>
      <c r="T66" s="102"/>
      <c r="U66" s="102"/>
      <c r="V66" s="102"/>
      <c r="W66" s="102"/>
      <c r="X66" s="102"/>
      <c r="Y66" s="102"/>
      <c r="Z66" s="102"/>
      <c r="AA66" s="101">
        <v>550000</v>
      </c>
      <c r="AB66" s="105" t="s">
        <v>1899</v>
      </c>
      <c r="AC66" s="168">
        <v>44952</v>
      </c>
      <c r="AD66" s="168"/>
      <c r="AE66" s="105"/>
      <c r="AF66" s="114" t="s">
        <v>390</v>
      </c>
      <c r="AG66" s="114" t="s">
        <v>218</v>
      </c>
    </row>
    <row r="67" spans="1:33">
      <c r="A67" s="103">
        <f t="shared" ref="A67" si="13">A66+1</f>
        <v>46</v>
      </c>
      <c r="B67" s="103">
        <v>2</v>
      </c>
      <c r="C67" s="115">
        <v>44945</v>
      </c>
      <c r="D67" s="115">
        <v>44946</v>
      </c>
      <c r="E67" s="102" t="s">
        <v>214</v>
      </c>
      <c r="F67" s="102" t="s">
        <v>29</v>
      </c>
      <c r="G67" s="114" t="s">
        <v>212</v>
      </c>
      <c r="H67" s="140" t="s">
        <v>1898</v>
      </c>
      <c r="I67" s="158" t="s">
        <v>1897</v>
      </c>
      <c r="J67" s="114" t="s">
        <v>1331</v>
      </c>
      <c r="K67" s="114" t="s">
        <v>210</v>
      </c>
      <c r="L67" s="104" t="s">
        <v>34</v>
      </c>
      <c r="M67" s="104" t="s">
        <v>33</v>
      </c>
      <c r="N67" s="144">
        <v>135</v>
      </c>
      <c r="O67" s="104" t="s">
        <v>201</v>
      </c>
      <c r="P67" s="140" t="s">
        <v>1330</v>
      </c>
      <c r="Q67" s="101">
        <v>1000000</v>
      </c>
      <c r="R67" s="102"/>
      <c r="S67" s="102"/>
      <c r="T67" s="102"/>
      <c r="U67" s="102"/>
      <c r="V67" s="102"/>
      <c r="W67" s="102"/>
      <c r="X67" s="102"/>
      <c r="Y67" s="102"/>
      <c r="Z67" s="102"/>
      <c r="AA67" s="101">
        <v>0</v>
      </c>
      <c r="AB67" s="105" t="s">
        <v>1899</v>
      </c>
      <c r="AC67" s="168">
        <v>44952</v>
      </c>
      <c r="AD67" s="168"/>
      <c r="AE67" s="105"/>
      <c r="AF67" s="114" t="s">
        <v>390</v>
      </c>
      <c r="AG67" s="114" t="s">
        <v>226</v>
      </c>
    </row>
    <row r="68" spans="1:33">
      <c r="A68" s="103"/>
      <c r="B68" s="103"/>
      <c r="C68" s="99" t="s">
        <v>30</v>
      </c>
      <c r="D68" s="102"/>
      <c r="E68" s="102"/>
      <c r="F68" s="102"/>
      <c r="G68" s="102"/>
      <c r="H68" s="109"/>
      <c r="I68" s="102"/>
      <c r="J68" s="102"/>
      <c r="K68" s="102"/>
      <c r="L68" s="102"/>
      <c r="M68" s="102"/>
      <c r="N68" s="103"/>
      <c r="O68" s="102"/>
      <c r="P68" s="102"/>
      <c r="Q68" s="107">
        <f>SUM(Q66:Q67)</f>
        <v>1660000</v>
      </c>
      <c r="R68" s="102"/>
      <c r="S68" s="102"/>
      <c r="T68" s="102"/>
      <c r="U68" s="102"/>
      <c r="V68" s="102"/>
      <c r="W68" s="102"/>
      <c r="X68" s="102"/>
      <c r="Y68" s="102"/>
      <c r="Z68" s="102"/>
      <c r="AA68" s="107">
        <f>SUM(AA66:AA67)</f>
        <v>550000</v>
      </c>
      <c r="AB68" s="102"/>
      <c r="AC68" s="102"/>
      <c r="AD68" s="102"/>
      <c r="AE68" s="102"/>
      <c r="AF68" s="102"/>
      <c r="AG68" s="102"/>
    </row>
    <row r="69" spans="1:33">
      <c r="A69" s="103">
        <f>A67+1</f>
        <v>47</v>
      </c>
      <c r="B69" s="103">
        <v>1</v>
      </c>
      <c r="C69" s="115">
        <v>44946</v>
      </c>
      <c r="D69" s="115">
        <v>44946</v>
      </c>
      <c r="E69" s="102" t="s">
        <v>214</v>
      </c>
      <c r="F69" s="102" t="s">
        <v>31</v>
      </c>
      <c r="G69" s="114" t="s">
        <v>212</v>
      </c>
      <c r="H69" s="109" t="s">
        <v>1322</v>
      </c>
      <c r="I69" s="159" t="s">
        <v>1320</v>
      </c>
      <c r="J69" s="114" t="s">
        <v>1986</v>
      </c>
      <c r="K69" s="114" t="s">
        <v>217</v>
      </c>
      <c r="L69" s="102" t="s">
        <v>34</v>
      </c>
      <c r="M69" s="102" t="s">
        <v>34</v>
      </c>
      <c r="N69" s="103">
        <v>32</v>
      </c>
      <c r="O69" s="102" t="s">
        <v>201</v>
      </c>
      <c r="P69" s="114" t="s">
        <v>1966</v>
      </c>
      <c r="Q69" s="101">
        <v>660000</v>
      </c>
      <c r="R69" s="101"/>
      <c r="S69" s="101"/>
      <c r="T69" s="101"/>
      <c r="U69" s="101"/>
      <c r="V69" s="101"/>
      <c r="W69" s="101"/>
      <c r="X69" s="101"/>
      <c r="Y69" s="101"/>
      <c r="Z69" s="101"/>
      <c r="AA69" s="101">
        <v>250000</v>
      </c>
      <c r="AB69" s="105" t="s">
        <v>1967</v>
      </c>
      <c r="AC69" s="168">
        <v>44952</v>
      </c>
      <c r="AD69" s="168"/>
      <c r="AE69" s="105"/>
      <c r="AF69" s="114" t="s">
        <v>390</v>
      </c>
      <c r="AG69" s="114" t="s">
        <v>218</v>
      </c>
    </row>
    <row r="70" spans="1:33">
      <c r="A70" s="103">
        <f t="shared" ref="A70:A72" si="14">A69+1</f>
        <v>48</v>
      </c>
      <c r="B70" s="103">
        <v>2</v>
      </c>
      <c r="C70" s="115">
        <v>44946</v>
      </c>
      <c r="D70" s="115">
        <v>44946</v>
      </c>
      <c r="E70" s="102" t="s">
        <v>214</v>
      </c>
      <c r="F70" s="102" t="s">
        <v>29</v>
      </c>
      <c r="G70" s="114" t="s">
        <v>212</v>
      </c>
      <c r="H70" s="109" t="s">
        <v>1951</v>
      </c>
      <c r="I70" s="159" t="s">
        <v>1950</v>
      </c>
      <c r="J70" s="114" t="s">
        <v>1986</v>
      </c>
      <c r="K70" s="114" t="s">
        <v>217</v>
      </c>
      <c r="L70" s="102" t="s">
        <v>34</v>
      </c>
      <c r="M70" s="102" t="s">
        <v>34</v>
      </c>
      <c r="N70" s="103">
        <v>32</v>
      </c>
      <c r="O70" s="102" t="s">
        <v>201</v>
      </c>
      <c r="P70" s="114" t="s">
        <v>1966</v>
      </c>
      <c r="Q70" s="101">
        <v>660000</v>
      </c>
      <c r="R70" s="101"/>
      <c r="S70" s="101"/>
      <c r="T70" s="101"/>
      <c r="U70" s="101"/>
      <c r="V70" s="101"/>
      <c r="W70" s="101"/>
      <c r="X70" s="101"/>
      <c r="Y70" s="101"/>
      <c r="Z70" s="101"/>
      <c r="AA70" s="101">
        <v>0</v>
      </c>
      <c r="AB70" s="105" t="s">
        <v>1967</v>
      </c>
      <c r="AC70" s="168">
        <v>44952</v>
      </c>
      <c r="AD70" s="168"/>
      <c r="AE70" s="105"/>
      <c r="AF70" s="114" t="s">
        <v>390</v>
      </c>
      <c r="AG70" s="114" t="s">
        <v>218</v>
      </c>
    </row>
    <row r="71" spans="1:33">
      <c r="A71" s="103">
        <f t="shared" si="14"/>
        <v>49</v>
      </c>
      <c r="B71" s="103">
        <v>3</v>
      </c>
      <c r="C71" s="115">
        <v>44946</v>
      </c>
      <c r="D71" s="115">
        <v>44946</v>
      </c>
      <c r="E71" s="102" t="s">
        <v>214</v>
      </c>
      <c r="F71" s="102" t="s">
        <v>31</v>
      </c>
      <c r="G71" s="114" t="s">
        <v>1983</v>
      </c>
      <c r="H71" s="140" t="s">
        <v>1980</v>
      </c>
      <c r="I71" s="158" t="s">
        <v>1979</v>
      </c>
      <c r="J71" s="114" t="s">
        <v>1984</v>
      </c>
      <c r="K71" s="114" t="s">
        <v>223</v>
      </c>
      <c r="L71" s="104" t="s">
        <v>33</v>
      </c>
      <c r="M71" s="104" t="s">
        <v>34</v>
      </c>
      <c r="N71" s="144">
        <v>135</v>
      </c>
      <c r="O71" s="104" t="s">
        <v>201</v>
      </c>
      <c r="P71" s="114" t="s">
        <v>1985</v>
      </c>
      <c r="Q71" s="101">
        <v>1000000</v>
      </c>
      <c r="R71" s="101"/>
      <c r="S71" s="101"/>
      <c r="T71" s="101"/>
      <c r="U71" s="101"/>
      <c r="V71" s="101"/>
      <c r="W71" s="101"/>
      <c r="X71" s="101"/>
      <c r="Y71" s="101"/>
      <c r="Z71" s="101"/>
      <c r="AA71" s="101">
        <v>700000</v>
      </c>
      <c r="AB71" s="105" t="s">
        <v>1967</v>
      </c>
      <c r="AC71" s="168">
        <v>44952</v>
      </c>
      <c r="AD71" s="168"/>
      <c r="AE71" s="105"/>
      <c r="AF71" s="114" t="s">
        <v>390</v>
      </c>
      <c r="AG71" s="114" t="s">
        <v>226</v>
      </c>
    </row>
    <row r="72" spans="1:33">
      <c r="A72" s="103">
        <f t="shared" si="14"/>
        <v>50</v>
      </c>
      <c r="B72" s="103">
        <v>4</v>
      </c>
      <c r="C72" s="115">
        <v>44946</v>
      </c>
      <c r="D72" s="115">
        <v>44946</v>
      </c>
      <c r="E72" s="102" t="s">
        <v>214</v>
      </c>
      <c r="F72" s="102" t="s">
        <v>29</v>
      </c>
      <c r="G72" s="114" t="s">
        <v>212</v>
      </c>
      <c r="H72" s="140" t="s">
        <v>1982</v>
      </c>
      <c r="I72" s="158" t="s">
        <v>1981</v>
      </c>
      <c r="J72" s="114" t="s">
        <v>1984</v>
      </c>
      <c r="K72" s="114" t="s">
        <v>223</v>
      </c>
      <c r="L72" s="104" t="s">
        <v>34</v>
      </c>
      <c r="M72" s="104" t="s">
        <v>33</v>
      </c>
      <c r="N72" s="144">
        <v>135</v>
      </c>
      <c r="O72" s="104" t="s">
        <v>201</v>
      </c>
      <c r="P72" s="114" t="s">
        <v>1985</v>
      </c>
      <c r="Q72" s="101">
        <v>1000000</v>
      </c>
      <c r="R72" s="101"/>
      <c r="S72" s="101"/>
      <c r="T72" s="101"/>
      <c r="U72" s="101"/>
      <c r="V72" s="101"/>
      <c r="W72" s="101"/>
      <c r="X72" s="101"/>
      <c r="Y72" s="101"/>
      <c r="Z72" s="101"/>
      <c r="AA72" s="101">
        <v>0</v>
      </c>
      <c r="AB72" s="105" t="s">
        <v>1967</v>
      </c>
      <c r="AC72" s="168">
        <v>44952</v>
      </c>
      <c r="AD72" s="168"/>
      <c r="AE72" s="105"/>
      <c r="AF72" s="114" t="s">
        <v>390</v>
      </c>
      <c r="AG72" s="114" t="s">
        <v>226</v>
      </c>
    </row>
    <row r="73" spans="1:33">
      <c r="A73" s="103"/>
      <c r="B73" s="103"/>
      <c r="C73" s="99" t="s">
        <v>30</v>
      </c>
      <c r="D73" s="102"/>
      <c r="E73" s="102"/>
      <c r="F73" s="102"/>
      <c r="G73" s="102"/>
      <c r="H73" s="109"/>
      <c r="I73" s="102"/>
      <c r="J73" s="102"/>
      <c r="K73" s="102"/>
      <c r="L73" s="102"/>
      <c r="M73" s="102"/>
      <c r="N73" s="103"/>
      <c r="O73" s="102"/>
      <c r="P73" s="102"/>
      <c r="Q73" s="107">
        <f>SUM(Q69:Q72)</f>
        <v>3320000</v>
      </c>
      <c r="R73" s="102"/>
      <c r="S73" s="102"/>
      <c r="T73" s="102"/>
      <c r="U73" s="102"/>
      <c r="V73" s="102"/>
      <c r="W73" s="102"/>
      <c r="X73" s="102"/>
      <c r="Y73" s="102"/>
      <c r="Z73" s="102"/>
      <c r="AA73" s="107">
        <f>SUM(AA69:AA72)</f>
        <v>950000</v>
      </c>
      <c r="AB73" s="102"/>
      <c r="AC73" s="102"/>
      <c r="AD73" s="102"/>
      <c r="AE73" s="102"/>
      <c r="AF73" s="102"/>
      <c r="AG73" s="102"/>
    </row>
    <row r="74" spans="1:33">
      <c r="A74" s="103">
        <f>A72+1</f>
        <v>51</v>
      </c>
      <c r="B74" s="103">
        <v>1</v>
      </c>
      <c r="C74" s="115">
        <v>44950</v>
      </c>
      <c r="D74" s="115">
        <v>44950</v>
      </c>
      <c r="E74" s="102" t="s">
        <v>214</v>
      </c>
      <c r="F74" s="102" t="s">
        <v>31</v>
      </c>
      <c r="G74" s="102" t="s">
        <v>215</v>
      </c>
      <c r="H74" s="140" t="s">
        <v>1864</v>
      </c>
      <c r="I74" s="158" t="s">
        <v>1863</v>
      </c>
      <c r="J74" s="114" t="s">
        <v>2070</v>
      </c>
      <c r="K74" s="114" t="s">
        <v>206</v>
      </c>
      <c r="L74" s="102" t="s">
        <v>34</v>
      </c>
      <c r="M74" s="102" t="s">
        <v>2066</v>
      </c>
      <c r="N74" s="103">
        <v>63</v>
      </c>
      <c r="O74" s="102" t="s">
        <v>201</v>
      </c>
      <c r="P74" s="114" t="s">
        <v>2067</v>
      </c>
      <c r="Q74" s="167">
        <v>900000</v>
      </c>
      <c r="R74" s="167"/>
      <c r="S74" s="167"/>
      <c r="T74" s="167"/>
      <c r="U74" s="167"/>
      <c r="V74" s="167"/>
      <c r="W74" s="167"/>
      <c r="X74" s="167"/>
      <c r="Y74" s="167"/>
      <c r="Z74" s="167"/>
      <c r="AA74" s="167">
        <v>550000</v>
      </c>
      <c r="AB74" s="105" t="s">
        <v>2068</v>
      </c>
      <c r="AC74" s="168">
        <v>44952</v>
      </c>
      <c r="AD74" s="168"/>
      <c r="AE74" s="105"/>
      <c r="AF74" s="114" t="s">
        <v>390</v>
      </c>
      <c r="AG74" s="114" t="s">
        <v>218</v>
      </c>
    </row>
    <row r="75" spans="1:33">
      <c r="A75" s="103">
        <f t="shared" ref="A75:A79" si="15">A74+1</f>
        <v>52</v>
      </c>
      <c r="B75" s="103">
        <v>2</v>
      </c>
      <c r="C75" s="115">
        <v>44950</v>
      </c>
      <c r="D75" s="115">
        <v>44950</v>
      </c>
      <c r="E75" s="102" t="s">
        <v>214</v>
      </c>
      <c r="F75" s="102" t="s">
        <v>29</v>
      </c>
      <c r="G75" s="102" t="s">
        <v>215</v>
      </c>
      <c r="H75" s="140" t="s">
        <v>2065</v>
      </c>
      <c r="I75" s="158" t="s">
        <v>2064</v>
      </c>
      <c r="J75" s="114" t="s">
        <v>2070</v>
      </c>
      <c r="K75" s="114" t="s">
        <v>206</v>
      </c>
      <c r="L75" s="102" t="s">
        <v>2066</v>
      </c>
      <c r="M75" s="102" t="s">
        <v>34</v>
      </c>
      <c r="N75" s="103">
        <v>63</v>
      </c>
      <c r="O75" s="102" t="s">
        <v>201</v>
      </c>
      <c r="P75" s="114" t="s">
        <v>2067</v>
      </c>
      <c r="Q75" s="167">
        <v>900000</v>
      </c>
      <c r="R75" s="167"/>
      <c r="S75" s="167"/>
      <c r="T75" s="167"/>
      <c r="U75" s="167"/>
      <c r="V75" s="167"/>
      <c r="W75" s="167"/>
      <c r="X75" s="167"/>
      <c r="Y75" s="167"/>
      <c r="Z75" s="167"/>
      <c r="AA75" s="167">
        <v>0</v>
      </c>
      <c r="AB75" s="105" t="s">
        <v>2068</v>
      </c>
      <c r="AC75" s="168">
        <v>44952</v>
      </c>
      <c r="AD75" s="168"/>
      <c r="AE75" s="105"/>
      <c r="AF75" s="114" t="s">
        <v>390</v>
      </c>
      <c r="AG75" s="114" t="s">
        <v>218</v>
      </c>
    </row>
    <row r="76" spans="1:33">
      <c r="A76" s="103">
        <f t="shared" si="15"/>
        <v>53</v>
      </c>
      <c r="B76" s="103">
        <v>3</v>
      </c>
      <c r="C76" s="115">
        <v>44950</v>
      </c>
      <c r="D76" s="115">
        <v>44950</v>
      </c>
      <c r="E76" s="102" t="s">
        <v>214</v>
      </c>
      <c r="F76" s="102" t="s">
        <v>31</v>
      </c>
      <c r="G76" s="114" t="s">
        <v>243</v>
      </c>
      <c r="H76" s="140" t="s">
        <v>1038</v>
      </c>
      <c r="I76" s="158" t="s">
        <v>1036</v>
      </c>
      <c r="J76" s="114" t="s">
        <v>1042</v>
      </c>
      <c r="K76" s="114" t="s">
        <v>217</v>
      </c>
      <c r="L76" s="104" t="s">
        <v>33</v>
      </c>
      <c r="M76" s="114" t="s">
        <v>1040</v>
      </c>
      <c r="N76" s="103">
        <v>170</v>
      </c>
      <c r="O76" s="102" t="s">
        <v>201</v>
      </c>
      <c r="P76" s="114" t="s">
        <v>1039</v>
      </c>
      <c r="Q76" s="167">
        <v>1050000</v>
      </c>
      <c r="R76" s="167"/>
      <c r="S76" s="167"/>
      <c r="T76" s="167"/>
      <c r="U76" s="167"/>
      <c r="V76" s="167"/>
      <c r="W76" s="167"/>
      <c r="X76" s="167"/>
      <c r="Y76" s="167"/>
      <c r="Z76" s="167"/>
      <c r="AA76" s="167">
        <v>450000</v>
      </c>
      <c r="AB76" s="105" t="s">
        <v>2068</v>
      </c>
      <c r="AC76" s="168">
        <v>44970</v>
      </c>
      <c r="AD76" s="168"/>
      <c r="AE76" s="105"/>
      <c r="AF76" s="114" t="s">
        <v>390</v>
      </c>
      <c r="AG76" s="114" t="s">
        <v>226</v>
      </c>
    </row>
    <row r="77" spans="1:33">
      <c r="A77" s="103">
        <f t="shared" si="15"/>
        <v>54</v>
      </c>
      <c r="B77" s="103">
        <v>4</v>
      </c>
      <c r="C77" s="115">
        <v>44950</v>
      </c>
      <c r="D77" s="115">
        <v>44950</v>
      </c>
      <c r="E77" s="102" t="s">
        <v>214</v>
      </c>
      <c r="F77" s="102" t="s">
        <v>31</v>
      </c>
      <c r="G77" s="114" t="s">
        <v>215</v>
      </c>
      <c r="H77" s="140" t="s">
        <v>1037</v>
      </c>
      <c r="I77" s="158" t="s">
        <v>1035</v>
      </c>
      <c r="J77" s="114" t="s">
        <v>2082</v>
      </c>
      <c r="K77" s="114" t="s">
        <v>206</v>
      </c>
      <c r="L77" s="114" t="s">
        <v>1040</v>
      </c>
      <c r="M77" s="114" t="s">
        <v>46</v>
      </c>
      <c r="N77" s="103">
        <v>15</v>
      </c>
      <c r="O77" s="102" t="s">
        <v>201</v>
      </c>
      <c r="P77" s="114" t="s">
        <v>2073</v>
      </c>
      <c r="Q77" s="167">
        <v>300000</v>
      </c>
      <c r="R77" s="167"/>
      <c r="S77" s="167"/>
      <c r="T77" s="167"/>
      <c r="U77" s="167"/>
      <c r="V77" s="167"/>
      <c r="W77" s="167"/>
      <c r="X77" s="167"/>
      <c r="Y77" s="167"/>
      <c r="Z77" s="167"/>
      <c r="AA77" s="167">
        <v>500000</v>
      </c>
      <c r="AB77" s="105" t="s">
        <v>2068</v>
      </c>
      <c r="AC77" s="168">
        <v>44970</v>
      </c>
      <c r="AD77" s="168"/>
      <c r="AE77" s="105"/>
      <c r="AF77" s="114" t="s">
        <v>390</v>
      </c>
      <c r="AG77" s="114" t="s">
        <v>218</v>
      </c>
    </row>
    <row r="78" spans="1:33">
      <c r="A78" s="103">
        <f t="shared" si="15"/>
        <v>55</v>
      </c>
      <c r="B78" s="103">
        <v>5</v>
      </c>
      <c r="C78" s="115">
        <v>44950</v>
      </c>
      <c r="D78" s="115">
        <v>44950</v>
      </c>
      <c r="E78" s="102" t="s">
        <v>214</v>
      </c>
      <c r="F78" s="102" t="s">
        <v>29</v>
      </c>
      <c r="G78" s="114" t="s">
        <v>215</v>
      </c>
      <c r="H78" s="140" t="s">
        <v>2072</v>
      </c>
      <c r="I78" s="158" t="s">
        <v>2071</v>
      </c>
      <c r="J78" s="114" t="s">
        <v>2082</v>
      </c>
      <c r="K78" s="114" t="s">
        <v>206</v>
      </c>
      <c r="L78" s="114" t="s">
        <v>46</v>
      </c>
      <c r="M78" s="104" t="s">
        <v>33</v>
      </c>
      <c r="N78" s="103">
        <v>166</v>
      </c>
      <c r="O78" s="102" t="s">
        <v>201</v>
      </c>
      <c r="P78" s="114" t="s">
        <v>2073</v>
      </c>
      <c r="Q78" s="167">
        <v>1000000</v>
      </c>
      <c r="R78" s="167"/>
      <c r="S78" s="167"/>
      <c r="T78" s="167"/>
      <c r="U78" s="167"/>
      <c r="V78" s="167"/>
      <c r="W78" s="167"/>
      <c r="X78" s="167"/>
      <c r="Y78" s="167"/>
      <c r="Z78" s="167"/>
      <c r="AA78" s="167">
        <v>0</v>
      </c>
      <c r="AB78" s="105" t="s">
        <v>2068</v>
      </c>
      <c r="AC78" s="168">
        <v>44970</v>
      </c>
      <c r="AD78" s="168"/>
      <c r="AE78" s="105"/>
      <c r="AF78" s="114" t="s">
        <v>390</v>
      </c>
      <c r="AG78" s="114" t="s">
        <v>226</v>
      </c>
    </row>
    <row r="79" spans="1:33">
      <c r="A79" s="103">
        <f t="shared" si="15"/>
        <v>56</v>
      </c>
      <c r="B79" s="103">
        <v>6</v>
      </c>
      <c r="C79" s="115">
        <v>44950</v>
      </c>
      <c r="D79" s="115">
        <v>44951</v>
      </c>
      <c r="E79" s="102" t="s">
        <v>214</v>
      </c>
      <c r="F79" s="102" t="s">
        <v>29</v>
      </c>
      <c r="G79" s="114" t="s">
        <v>1888</v>
      </c>
      <c r="H79" s="140" t="s">
        <v>1887</v>
      </c>
      <c r="I79" s="158" t="s">
        <v>1886</v>
      </c>
      <c r="J79" s="102" t="s">
        <v>1889</v>
      </c>
      <c r="K79" s="102" t="s">
        <v>217</v>
      </c>
      <c r="L79" s="114" t="s">
        <v>50</v>
      </c>
      <c r="M79" s="102" t="s">
        <v>33</v>
      </c>
      <c r="N79" s="103">
        <v>45</v>
      </c>
      <c r="O79" s="102" t="s">
        <v>201</v>
      </c>
      <c r="P79" s="114" t="s">
        <v>1890</v>
      </c>
      <c r="Q79" s="167">
        <v>550000</v>
      </c>
      <c r="R79" s="167"/>
      <c r="S79" s="167"/>
      <c r="T79" s="167"/>
      <c r="U79" s="167"/>
      <c r="V79" s="167"/>
      <c r="W79" s="167"/>
      <c r="X79" s="167"/>
      <c r="Y79" s="167"/>
      <c r="Z79" s="167"/>
      <c r="AA79" s="167">
        <v>200000</v>
      </c>
      <c r="AB79" s="105" t="s">
        <v>2068</v>
      </c>
      <c r="AC79" s="168">
        <v>44970</v>
      </c>
      <c r="AD79" s="168"/>
      <c r="AE79" s="105"/>
      <c r="AF79" s="114" t="s">
        <v>390</v>
      </c>
      <c r="AG79" s="114" t="s">
        <v>218</v>
      </c>
    </row>
    <row r="80" spans="1:33">
      <c r="A80" s="103"/>
      <c r="B80" s="103"/>
      <c r="C80" s="99" t="s">
        <v>30</v>
      </c>
      <c r="D80" s="102"/>
      <c r="E80" s="102"/>
      <c r="F80" s="102"/>
      <c r="G80" s="102"/>
      <c r="H80" s="109"/>
      <c r="I80" s="102"/>
      <c r="J80" s="102"/>
      <c r="K80" s="102"/>
      <c r="L80" s="102"/>
      <c r="M80" s="102"/>
      <c r="N80" s="103"/>
      <c r="O80" s="102"/>
      <c r="P80" s="102"/>
      <c r="Q80" s="107">
        <f>SUM(Q74:Q79)</f>
        <v>4700000</v>
      </c>
      <c r="R80" s="102"/>
      <c r="S80" s="102"/>
      <c r="T80" s="102"/>
      <c r="U80" s="102"/>
      <c r="V80" s="102"/>
      <c r="W80" s="102"/>
      <c r="X80" s="102"/>
      <c r="Y80" s="102"/>
      <c r="Z80" s="102"/>
      <c r="AA80" s="107">
        <f>SUM(AA74:AA79)</f>
        <v>1700000</v>
      </c>
      <c r="AB80" s="102"/>
      <c r="AC80" s="102"/>
      <c r="AD80" s="102"/>
      <c r="AE80" s="102"/>
      <c r="AF80" s="102"/>
      <c r="AG80" s="102"/>
    </row>
    <row r="81" spans="1:33">
      <c r="A81" s="103">
        <f>A79+1</f>
        <v>57</v>
      </c>
      <c r="B81" s="103">
        <v>1</v>
      </c>
      <c r="C81" s="115">
        <v>44952</v>
      </c>
      <c r="D81" s="115">
        <v>44952</v>
      </c>
      <c r="E81" s="102" t="s">
        <v>214</v>
      </c>
      <c r="F81" s="102" t="s">
        <v>31</v>
      </c>
      <c r="G81" s="114" t="s">
        <v>215</v>
      </c>
      <c r="H81" s="140" t="s">
        <v>1746</v>
      </c>
      <c r="I81" s="158" t="s">
        <v>1745</v>
      </c>
      <c r="J81" s="114" t="s">
        <v>1768</v>
      </c>
      <c r="K81" s="114" t="s">
        <v>217</v>
      </c>
      <c r="L81" s="102" t="s">
        <v>34</v>
      </c>
      <c r="M81" s="102" t="s">
        <v>1747</v>
      </c>
      <c r="N81" s="103">
        <v>60</v>
      </c>
      <c r="O81" s="102" t="s">
        <v>201</v>
      </c>
      <c r="P81" s="114" t="s">
        <v>1748</v>
      </c>
      <c r="Q81" s="108">
        <v>950000</v>
      </c>
      <c r="R81" s="108"/>
      <c r="S81" s="108"/>
      <c r="T81" s="108"/>
      <c r="U81" s="108"/>
      <c r="V81" s="108"/>
      <c r="W81" s="108"/>
      <c r="X81" s="108"/>
      <c r="Y81" s="108"/>
      <c r="Z81" s="108"/>
      <c r="AA81" s="108">
        <v>600000</v>
      </c>
      <c r="AB81" s="105" t="s">
        <v>2154</v>
      </c>
      <c r="AC81" s="168">
        <v>44970</v>
      </c>
      <c r="AD81" s="168"/>
      <c r="AE81" s="105"/>
      <c r="AF81" s="114" t="s">
        <v>390</v>
      </c>
      <c r="AG81" s="114" t="s">
        <v>218</v>
      </c>
    </row>
    <row r="82" spans="1:33">
      <c r="A82" s="103">
        <f t="shared" ref="A82:A85" si="16">A81+1</f>
        <v>58</v>
      </c>
      <c r="B82" s="103">
        <v>2</v>
      </c>
      <c r="C82" s="115">
        <v>44952</v>
      </c>
      <c r="D82" s="115">
        <v>44952</v>
      </c>
      <c r="E82" s="102" t="s">
        <v>214</v>
      </c>
      <c r="F82" s="102" t="s">
        <v>29</v>
      </c>
      <c r="G82" s="114" t="s">
        <v>215</v>
      </c>
      <c r="H82" s="140" t="s">
        <v>900</v>
      </c>
      <c r="I82" s="158" t="s">
        <v>899</v>
      </c>
      <c r="J82" s="114" t="s">
        <v>1768</v>
      </c>
      <c r="K82" s="114" t="s">
        <v>217</v>
      </c>
      <c r="L82" s="102" t="s">
        <v>1747</v>
      </c>
      <c r="M82" s="102" t="s">
        <v>34</v>
      </c>
      <c r="N82" s="103">
        <v>60</v>
      </c>
      <c r="O82" s="102" t="s">
        <v>201</v>
      </c>
      <c r="P82" s="114" t="s">
        <v>1748</v>
      </c>
      <c r="Q82" s="108">
        <v>950000</v>
      </c>
      <c r="R82" s="108"/>
      <c r="S82" s="108"/>
      <c r="T82" s="108"/>
      <c r="U82" s="108"/>
      <c r="V82" s="108"/>
      <c r="W82" s="108"/>
      <c r="X82" s="108"/>
      <c r="Y82" s="108"/>
      <c r="Z82" s="108"/>
      <c r="AA82" s="108">
        <v>0</v>
      </c>
      <c r="AB82" s="105" t="s">
        <v>2154</v>
      </c>
      <c r="AC82" s="168">
        <v>44970</v>
      </c>
      <c r="AD82" s="168"/>
      <c r="AE82" s="105"/>
      <c r="AF82" s="114" t="s">
        <v>390</v>
      </c>
      <c r="AG82" s="114" t="s">
        <v>218</v>
      </c>
    </row>
    <row r="83" spans="1:33">
      <c r="A83" s="103">
        <f t="shared" si="16"/>
        <v>59</v>
      </c>
      <c r="B83" s="103">
        <v>3</v>
      </c>
      <c r="C83" s="115">
        <v>44952</v>
      </c>
      <c r="D83" s="115">
        <v>44953</v>
      </c>
      <c r="E83" s="102" t="s">
        <v>214</v>
      </c>
      <c r="F83" s="102" t="s">
        <v>29</v>
      </c>
      <c r="G83" s="102" t="s">
        <v>215</v>
      </c>
      <c r="H83" s="140" t="s">
        <v>1961</v>
      </c>
      <c r="I83" s="158" t="s">
        <v>1960</v>
      </c>
      <c r="J83" s="102" t="s">
        <v>1962</v>
      </c>
      <c r="K83" s="102" t="s">
        <v>206</v>
      </c>
      <c r="L83" s="102" t="s">
        <v>1525</v>
      </c>
      <c r="M83" s="104" t="s">
        <v>33</v>
      </c>
      <c r="N83" s="103">
        <v>212</v>
      </c>
      <c r="O83" s="104" t="s">
        <v>201</v>
      </c>
      <c r="P83" s="114" t="s">
        <v>278</v>
      </c>
      <c r="Q83" s="228">
        <v>980000</v>
      </c>
      <c r="R83" s="108"/>
      <c r="S83" s="108"/>
      <c r="T83" s="108"/>
      <c r="U83" s="108"/>
      <c r="V83" s="108"/>
      <c r="W83" s="108"/>
      <c r="X83" s="108"/>
      <c r="Y83" s="108"/>
      <c r="Z83" s="108"/>
      <c r="AA83" s="108">
        <v>550000</v>
      </c>
      <c r="AB83" s="105" t="s">
        <v>2154</v>
      </c>
      <c r="AC83" s="168">
        <v>44970</v>
      </c>
      <c r="AD83" s="168"/>
      <c r="AE83" s="105"/>
      <c r="AF83" s="114" t="s">
        <v>390</v>
      </c>
      <c r="AG83" s="114" t="s">
        <v>226</v>
      </c>
    </row>
    <row r="84" spans="1:33">
      <c r="A84" s="103">
        <f t="shared" si="16"/>
        <v>60</v>
      </c>
      <c r="B84" s="103">
        <v>4</v>
      </c>
      <c r="C84" s="115">
        <v>44952</v>
      </c>
      <c r="D84" s="115">
        <v>44953</v>
      </c>
      <c r="E84" s="102" t="s">
        <v>214</v>
      </c>
      <c r="F84" s="102" t="s">
        <v>29</v>
      </c>
      <c r="G84" s="102" t="s">
        <v>215</v>
      </c>
      <c r="H84" s="140" t="s">
        <v>1963</v>
      </c>
      <c r="I84" s="158" t="s">
        <v>2152</v>
      </c>
      <c r="J84" s="102" t="s">
        <v>1965</v>
      </c>
      <c r="K84" s="102" t="s">
        <v>206</v>
      </c>
      <c r="L84" s="102" t="s">
        <v>49</v>
      </c>
      <c r="M84" s="104" t="s">
        <v>33</v>
      </c>
      <c r="N84" s="103">
        <v>85</v>
      </c>
      <c r="O84" s="104" t="s">
        <v>201</v>
      </c>
      <c r="P84" s="114" t="s">
        <v>278</v>
      </c>
      <c r="Q84" s="108">
        <v>900000</v>
      </c>
      <c r="R84" s="108"/>
      <c r="S84" s="108"/>
      <c r="T84" s="108"/>
      <c r="U84" s="108"/>
      <c r="V84" s="108"/>
      <c r="W84" s="108"/>
      <c r="X84" s="108"/>
      <c r="Y84" s="108"/>
      <c r="Z84" s="108"/>
      <c r="AA84" s="108">
        <v>350000</v>
      </c>
      <c r="AB84" s="105" t="s">
        <v>2154</v>
      </c>
      <c r="AC84" s="168">
        <v>44970</v>
      </c>
      <c r="AD84" s="168"/>
      <c r="AE84" s="105"/>
      <c r="AF84" s="114" t="s">
        <v>390</v>
      </c>
      <c r="AG84" s="114" t="s">
        <v>218</v>
      </c>
    </row>
    <row r="85" spans="1:33">
      <c r="A85" s="103">
        <f t="shared" si="16"/>
        <v>61</v>
      </c>
      <c r="B85" s="103">
        <v>5</v>
      </c>
      <c r="C85" s="115">
        <v>44952</v>
      </c>
      <c r="D85" s="115">
        <v>44953</v>
      </c>
      <c r="E85" s="102" t="s">
        <v>214</v>
      </c>
      <c r="F85" s="102" t="s">
        <v>29</v>
      </c>
      <c r="G85" s="102" t="s">
        <v>215</v>
      </c>
      <c r="H85" s="140" t="s">
        <v>1964</v>
      </c>
      <c r="I85" s="158" t="s">
        <v>2153</v>
      </c>
      <c r="J85" s="102" t="s">
        <v>1965</v>
      </c>
      <c r="K85" s="102" t="s">
        <v>206</v>
      </c>
      <c r="L85" s="102" t="s">
        <v>49</v>
      </c>
      <c r="M85" s="104" t="s">
        <v>33</v>
      </c>
      <c r="N85" s="103">
        <v>85</v>
      </c>
      <c r="O85" s="104" t="s">
        <v>201</v>
      </c>
      <c r="P85" s="114" t="s">
        <v>278</v>
      </c>
      <c r="Q85" s="108">
        <v>900000</v>
      </c>
      <c r="R85" s="108"/>
      <c r="S85" s="108"/>
      <c r="T85" s="108"/>
      <c r="U85" s="108"/>
      <c r="V85" s="108"/>
      <c r="W85" s="108"/>
      <c r="X85" s="108"/>
      <c r="Y85" s="108"/>
      <c r="Z85" s="108"/>
      <c r="AA85" s="108">
        <v>350000</v>
      </c>
      <c r="AB85" s="105" t="s">
        <v>2154</v>
      </c>
      <c r="AC85" s="168">
        <v>44970</v>
      </c>
      <c r="AD85" s="168"/>
      <c r="AE85" s="105"/>
      <c r="AF85" s="114" t="s">
        <v>390</v>
      </c>
      <c r="AG85" s="114" t="s">
        <v>218</v>
      </c>
    </row>
    <row r="86" spans="1:33">
      <c r="A86" s="103"/>
      <c r="B86" s="103"/>
      <c r="C86" s="99" t="s">
        <v>30</v>
      </c>
      <c r="D86" s="102"/>
      <c r="E86" s="102"/>
      <c r="F86" s="102"/>
      <c r="G86" s="102"/>
      <c r="H86" s="109"/>
      <c r="I86" s="102"/>
      <c r="J86" s="102"/>
      <c r="K86" s="102"/>
      <c r="L86" s="102"/>
      <c r="M86" s="102"/>
      <c r="N86" s="103"/>
      <c r="O86" s="102"/>
      <c r="P86" s="102"/>
      <c r="Q86" s="117">
        <f>SUM(Q81:Q85)</f>
        <v>4680000</v>
      </c>
      <c r="R86" s="102"/>
      <c r="S86" s="102"/>
      <c r="T86" s="102"/>
      <c r="U86" s="102"/>
      <c r="V86" s="102"/>
      <c r="W86" s="102"/>
      <c r="X86" s="102"/>
      <c r="Y86" s="102"/>
      <c r="Z86" s="102"/>
      <c r="AA86" s="117">
        <f>SUM(AA81:AA85)</f>
        <v>1850000</v>
      </c>
      <c r="AB86" s="102"/>
      <c r="AC86" s="102"/>
      <c r="AD86" s="102"/>
      <c r="AE86" s="102"/>
      <c r="AF86" s="102"/>
      <c r="AG86" s="102"/>
    </row>
    <row r="87" spans="1:33">
      <c r="A87" s="103">
        <f>A85+1</f>
        <v>62</v>
      </c>
      <c r="B87" s="103">
        <v>1</v>
      </c>
      <c r="C87" s="115">
        <v>44952</v>
      </c>
      <c r="D87" s="115">
        <v>44952</v>
      </c>
      <c r="E87" s="102" t="s">
        <v>214</v>
      </c>
      <c r="F87" s="102" t="s">
        <v>31</v>
      </c>
      <c r="G87" s="109" t="s">
        <v>243</v>
      </c>
      <c r="H87" s="140" t="s">
        <v>1081</v>
      </c>
      <c r="I87" s="158" t="s">
        <v>1080</v>
      </c>
      <c r="J87" s="114" t="s">
        <v>1042</v>
      </c>
      <c r="K87" s="114" t="s">
        <v>217</v>
      </c>
      <c r="L87" s="102" t="s">
        <v>269</v>
      </c>
      <c r="M87" s="114" t="s">
        <v>1082</v>
      </c>
      <c r="N87" s="103">
        <v>60</v>
      </c>
      <c r="O87" s="114" t="s">
        <v>201</v>
      </c>
      <c r="P87" s="140" t="s">
        <v>1039</v>
      </c>
      <c r="Q87" s="101">
        <v>700000</v>
      </c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v>400000</v>
      </c>
      <c r="AB87" s="105" t="s">
        <v>2156</v>
      </c>
      <c r="AC87" s="168">
        <v>44970</v>
      </c>
      <c r="AD87" s="168"/>
      <c r="AE87" s="105"/>
      <c r="AF87" s="114" t="s">
        <v>390</v>
      </c>
      <c r="AG87" s="114" t="s">
        <v>218</v>
      </c>
    </row>
    <row r="88" spans="1:33">
      <c r="A88" s="103">
        <f t="shared" ref="A88" si="17">A87+1</f>
        <v>63</v>
      </c>
      <c r="B88" s="103">
        <v>2</v>
      </c>
      <c r="C88" s="115">
        <v>44952</v>
      </c>
      <c r="D88" s="115">
        <v>44952</v>
      </c>
      <c r="E88" s="102" t="s">
        <v>214</v>
      </c>
      <c r="F88" s="102" t="s">
        <v>29</v>
      </c>
      <c r="G88" s="109" t="s">
        <v>215</v>
      </c>
      <c r="H88" s="140" t="s">
        <v>981</v>
      </c>
      <c r="I88" s="158" t="s">
        <v>980</v>
      </c>
      <c r="J88" s="114" t="s">
        <v>1042</v>
      </c>
      <c r="K88" s="114" t="s">
        <v>217</v>
      </c>
      <c r="L88" s="114" t="s">
        <v>1082</v>
      </c>
      <c r="M88" s="102" t="s">
        <v>269</v>
      </c>
      <c r="N88" s="103">
        <v>60</v>
      </c>
      <c r="O88" s="114" t="s">
        <v>201</v>
      </c>
      <c r="P88" s="140" t="s">
        <v>1039</v>
      </c>
      <c r="Q88" s="101">
        <v>700000</v>
      </c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v>0</v>
      </c>
      <c r="AB88" s="105" t="s">
        <v>2156</v>
      </c>
      <c r="AC88" s="168">
        <v>44970</v>
      </c>
      <c r="AD88" s="168"/>
      <c r="AE88" s="105"/>
      <c r="AF88" s="114" t="s">
        <v>390</v>
      </c>
      <c r="AG88" s="114" t="s">
        <v>218</v>
      </c>
    </row>
    <row r="89" spans="1:33">
      <c r="A89" s="103"/>
      <c r="B89" s="103"/>
      <c r="C89" s="99" t="s">
        <v>30</v>
      </c>
      <c r="D89" s="102"/>
      <c r="E89" s="102"/>
      <c r="F89" s="102"/>
      <c r="G89" s="102"/>
      <c r="H89" s="109"/>
      <c r="I89" s="102"/>
      <c r="J89" s="102"/>
      <c r="K89" s="102"/>
      <c r="L89" s="102"/>
      <c r="M89" s="102"/>
      <c r="N89" s="103"/>
      <c r="O89" s="102"/>
      <c r="P89" s="102"/>
      <c r="Q89" s="107">
        <f>SUM(Q87:Q88)</f>
        <v>1400000</v>
      </c>
      <c r="R89" s="102"/>
      <c r="S89" s="102"/>
      <c r="T89" s="102"/>
      <c r="U89" s="102"/>
      <c r="V89" s="102"/>
      <c r="W89" s="102"/>
      <c r="X89" s="102"/>
      <c r="Y89" s="102"/>
      <c r="Z89" s="102"/>
      <c r="AA89" s="107">
        <f>SUM(AA87:AA88)</f>
        <v>400000</v>
      </c>
      <c r="AB89" s="102"/>
      <c r="AC89" s="102"/>
      <c r="AD89" s="102"/>
      <c r="AE89" s="102"/>
      <c r="AF89" s="102"/>
      <c r="AG89" s="102"/>
    </row>
    <row r="90" spans="1:33">
      <c r="A90" s="103">
        <f>A88+1</f>
        <v>64</v>
      </c>
      <c r="B90" s="103">
        <v>1</v>
      </c>
      <c r="C90" s="115">
        <v>44952</v>
      </c>
      <c r="D90" s="115">
        <v>44952</v>
      </c>
      <c r="E90" s="102" t="s">
        <v>214</v>
      </c>
      <c r="F90" s="102" t="s">
        <v>31</v>
      </c>
      <c r="G90" s="109" t="s">
        <v>243</v>
      </c>
      <c r="H90" s="140" t="s">
        <v>1742</v>
      </c>
      <c r="I90" s="158" t="s">
        <v>1741</v>
      </c>
      <c r="J90" s="114" t="s">
        <v>1042</v>
      </c>
      <c r="K90" s="114" t="s">
        <v>217</v>
      </c>
      <c r="L90" s="102" t="s">
        <v>34</v>
      </c>
      <c r="M90" s="102" t="s">
        <v>34</v>
      </c>
      <c r="N90" s="103">
        <v>32</v>
      </c>
      <c r="O90" s="102" t="s">
        <v>201</v>
      </c>
      <c r="P90" s="114" t="s">
        <v>1744</v>
      </c>
      <c r="Q90" s="141">
        <v>600000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1">
        <v>250000</v>
      </c>
      <c r="AB90" s="105" t="s">
        <v>2157</v>
      </c>
      <c r="AC90" s="168">
        <v>44970</v>
      </c>
      <c r="AD90" s="168"/>
      <c r="AE90" s="105"/>
      <c r="AF90" s="114" t="s">
        <v>390</v>
      </c>
      <c r="AG90" s="114" t="s">
        <v>218</v>
      </c>
    </row>
    <row r="91" spans="1:33">
      <c r="A91" s="103">
        <f t="shared" ref="A91:A93" si="18">A90+1</f>
        <v>65</v>
      </c>
      <c r="B91" s="103">
        <v>2</v>
      </c>
      <c r="C91" s="115">
        <v>44952</v>
      </c>
      <c r="D91" s="115">
        <v>44952</v>
      </c>
      <c r="E91" s="102" t="s">
        <v>214</v>
      </c>
      <c r="F91" s="102" t="s">
        <v>29</v>
      </c>
      <c r="G91" s="109" t="s">
        <v>1743</v>
      </c>
      <c r="H91" s="140" t="s">
        <v>1524</v>
      </c>
      <c r="I91" s="158" t="s">
        <v>1523</v>
      </c>
      <c r="J91" s="114" t="s">
        <v>1042</v>
      </c>
      <c r="K91" s="114" t="s">
        <v>217</v>
      </c>
      <c r="L91" s="102" t="s">
        <v>34</v>
      </c>
      <c r="M91" s="102" t="s">
        <v>34</v>
      </c>
      <c r="N91" s="103">
        <v>32</v>
      </c>
      <c r="O91" s="102" t="s">
        <v>201</v>
      </c>
      <c r="P91" s="114" t="s">
        <v>1744</v>
      </c>
      <c r="Q91" s="141">
        <v>600000</v>
      </c>
      <c r="R91" s="102"/>
      <c r="S91" s="102"/>
      <c r="T91" s="102"/>
      <c r="U91" s="102"/>
      <c r="V91" s="102"/>
      <c r="W91" s="102"/>
      <c r="X91" s="102"/>
      <c r="Y91" s="102"/>
      <c r="Z91" s="102"/>
      <c r="AA91" s="101">
        <v>0</v>
      </c>
      <c r="AB91" s="105" t="s">
        <v>2157</v>
      </c>
      <c r="AC91" s="168">
        <v>44970</v>
      </c>
      <c r="AD91" s="168"/>
      <c r="AE91" s="105"/>
      <c r="AF91" s="114" t="s">
        <v>390</v>
      </c>
      <c r="AG91" s="114" t="s">
        <v>218</v>
      </c>
    </row>
    <row r="92" spans="1:33">
      <c r="A92" s="103">
        <f t="shared" si="18"/>
        <v>66</v>
      </c>
      <c r="B92" s="103">
        <v>3</v>
      </c>
      <c r="C92" s="115">
        <v>44952</v>
      </c>
      <c r="D92" s="115">
        <v>44952</v>
      </c>
      <c r="E92" s="102" t="s">
        <v>214</v>
      </c>
      <c r="F92" s="102" t="s">
        <v>31</v>
      </c>
      <c r="G92" s="114" t="s">
        <v>215</v>
      </c>
      <c r="H92" s="109" t="s">
        <v>981</v>
      </c>
      <c r="I92" s="158" t="s">
        <v>980</v>
      </c>
      <c r="J92" s="114" t="s">
        <v>2189</v>
      </c>
      <c r="K92" s="114" t="s">
        <v>210</v>
      </c>
      <c r="L92" s="102" t="s">
        <v>269</v>
      </c>
      <c r="M92" s="102" t="s">
        <v>270</v>
      </c>
      <c r="N92" s="103">
        <v>101</v>
      </c>
      <c r="O92" s="102" t="s">
        <v>201</v>
      </c>
      <c r="P92" s="114" t="s">
        <v>2177</v>
      </c>
      <c r="Q92" s="141">
        <v>900000</v>
      </c>
      <c r="R92" s="141"/>
      <c r="S92" s="141"/>
      <c r="T92" s="141"/>
      <c r="U92" s="141"/>
      <c r="V92" s="141"/>
      <c r="W92" s="141"/>
      <c r="X92" s="141"/>
      <c r="Y92" s="141"/>
      <c r="Z92" s="141"/>
      <c r="AA92" s="141">
        <v>550000</v>
      </c>
      <c r="AB92" s="105" t="s">
        <v>2157</v>
      </c>
      <c r="AC92" s="168">
        <v>44970</v>
      </c>
      <c r="AD92" s="168"/>
      <c r="AE92" s="105"/>
      <c r="AF92" s="114" t="s">
        <v>390</v>
      </c>
      <c r="AG92" s="114" t="s">
        <v>226</v>
      </c>
    </row>
    <row r="93" spans="1:33">
      <c r="A93" s="103">
        <f t="shared" si="18"/>
        <v>67</v>
      </c>
      <c r="B93" s="103">
        <v>4</v>
      </c>
      <c r="C93" s="115">
        <v>44952</v>
      </c>
      <c r="D93" s="115">
        <v>44952</v>
      </c>
      <c r="E93" s="102" t="s">
        <v>214</v>
      </c>
      <c r="F93" s="102" t="s">
        <v>29</v>
      </c>
      <c r="G93" s="114" t="s">
        <v>215</v>
      </c>
      <c r="H93" s="109" t="s">
        <v>2176</v>
      </c>
      <c r="I93" s="159" t="s">
        <v>2175</v>
      </c>
      <c r="J93" s="114" t="s">
        <v>2189</v>
      </c>
      <c r="K93" s="114" t="s">
        <v>210</v>
      </c>
      <c r="L93" s="102" t="s">
        <v>270</v>
      </c>
      <c r="M93" s="102" t="s">
        <v>269</v>
      </c>
      <c r="N93" s="103">
        <v>101</v>
      </c>
      <c r="O93" s="102" t="s">
        <v>201</v>
      </c>
      <c r="P93" s="114" t="s">
        <v>2177</v>
      </c>
      <c r="Q93" s="141">
        <v>900000</v>
      </c>
      <c r="R93" s="141"/>
      <c r="S93" s="141"/>
      <c r="T93" s="141"/>
      <c r="U93" s="141"/>
      <c r="V93" s="141"/>
      <c r="W93" s="141"/>
      <c r="X93" s="141"/>
      <c r="Y93" s="141"/>
      <c r="Z93" s="141"/>
      <c r="AA93" s="141">
        <v>0</v>
      </c>
      <c r="AB93" s="105" t="s">
        <v>2157</v>
      </c>
      <c r="AC93" s="168">
        <v>44970</v>
      </c>
      <c r="AD93" s="168"/>
      <c r="AE93" s="105"/>
      <c r="AF93" s="114" t="s">
        <v>390</v>
      </c>
      <c r="AG93" s="114" t="s">
        <v>226</v>
      </c>
    </row>
    <row r="94" spans="1:33">
      <c r="A94" s="103"/>
      <c r="B94" s="103"/>
      <c r="C94" s="99" t="s">
        <v>30</v>
      </c>
      <c r="D94" s="102"/>
      <c r="E94" s="102"/>
      <c r="F94" s="102"/>
      <c r="G94" s="102"/>
      <c r="H94" s="109"/>
      <c r="I94" s="102"/>
      <c r="J94" s="102"/>
      <c r="K94" s="102"/>
      <c r="L94" s="102"/>
      <c r="M94" s="102"/>
      <c r="N94" s="103"/>
      <c r="O94" s="102"/>
      <c r="P94" s="102"/>
      <c r="Q94" s="107">
        <f>SUM(Q90:Q93)</f>
        <v>3000000</v>
      </c>
      <c r="R94" s="102"/>
      <c r="S94" s="102"/>
      <c r="T94" s="102"/>
      <c r="U94" s="102"/>
      <c r="V94" s="102"/>
      <c r="W94" s="102"/>
      <c r="X94" s="102"/>
      <c r="Y94" s="102"/>
      <c r="Z94" s="102"/>
      <c r="AA94" s="107">
        <f>SUM(AA90:AA93)</f>
        <v>800000</v>
      </c>
      <c r="AB94" s="102"/>
      <c r="AC94" s="102"/>
      <c r="AD94" s="102"/>
      <c r="AE94" s="102"/>
      <c r="AF94" s="102"/>
      <c r="AG94" s="102"/>
    </row>
    <row r="95" spans="1:33">
      <c r="A95" s="103">
        <f>A93+1</f>
        <v>68</v>
      </c>
      <c r="B95" s="103">
        <v>1</v>
      </c>
      <c r="C95" s="115">
        <v>44953</v>
      </c>
      <c r="D95" s="115">
        <v>44953</v>
      </c>
      <c r="E95" s="102" t="s">
        <v>214</v>
      </c>
      <c r="F95" s="102" t="s">
        <v>29</v>
      </c>
      <c r="G95" s="114" t="s">
        <v>2200</v>
      </c>
      <c r="H95" s="140" t="s">
        <v>2199</v>
      </c>
      <c r="I95" s="158" t="s">
        <v>2198</v>
      </c>
      <c r="J95" s="102" t="s">
        <v>2201</v>
      </c>
      <c r="K95" s="102" t="s">
        <v>217</v>
      </c>
      <c r="L95" s="102" t="s">
        <v>34</v>
      </c>
      <c r="M95" s="102" t="s">
        <v>34</v>
      </c>
      <c r="N95" s="103">
        <v>32</v>
      </c>
      <c r="O95" s="102" t="s">
        <v>201</v>
      </c>
      <c r="P95" s="114" t="s">
        <v>1364</v>
      </c>
      <c r="Q95" s="141">
        <v>600000</v>
      </c>
      <c r="R95" s="141"/>
      <c r="S95" s="141"/>
      <c r="T95" s="141"/>
      <c r="U95" s="141"/>
      <c r="V95" s="141"/>
      <c r="W95" s="141"/>
      <c r="X95" s="141"/>
      <c r="Y95" s="141"/>
      <c r="Z95" s="141"/>
      <c r="AA95" s="141">
        <v>125000</v>
      </c>
      <c r="AB95" s="105" t="s">
        <v>2294</v>
      </c>
      <c r="AC95" s="168">
        <v>44970</v>
      </c>
      <c r="AD95" s="168"/>
      <c r="AE95" s="105"/>
      <c r="AF95" s="114" t="s">
        <v>390</v>
      </c>
      <c r="AG95" s="114" t="s">
        <v>218</v>
      </c>
    </row>
    <row r="96" spans="1:33">
      <c r="A96" s="103">
        <f t="shared" ref="A96:A99" si="19">A95+1</f>
        <v>69</v>
      </c>
      <c r="B96" s="103">
        <v>2</v>
      </c>
      <c r="C96" s="115">
        <v>44953</v>
      </c>
      <c r="D96" s="115">
        <v>44954</v>
      </c>
      <c r="E96" s="102" t="s">
        <v>214</v>
      </c>
      <c r="F96" s="102" t="s">
        <v>29</v>
      </c>
      <c r="G96" s="102" t="s">
        <v>215</v>
      </c>
      <c r="H96" s="140" t="s">
        <v>2034</v>
      </c>
      <c r="I96" s="158" t="s">
        <v>2033</v>
      </c>
      <c r="J96" s="102" t="s">
        <v>2035</v>
      </c>
      <c r="K96" s="102" t="s">
        <v>217</v>
      </c>
      <c r="L96" s="102" t="s">
        <v>48</v>
      </c>
      <c r="M96" s="104" t="s">
        <v>34</v>
      </c>
      <c r="N96" s="103">
        <v>39</v>
      </c>
      <c r="O96" s="104" t="s">
        <v>201</v>
      </c>
      <c r="P96" s="114" t="s">
        <v>397</v>
      </c>
      <c r="Q96" s="141">
        <v>700000</v>
      </c>
      <c r="R96" s="141"/>
      <c r="S96" s="141"/>
      <c r="T96" s="141"/>
      <c r="U96" s="141"/>
      <c r="V96" s="141"/>
      <c r="W96" s="141"/>
      <c r="X96" s="141"/>
      <c r="Y96" s="141"/>
      <c r="Z96" s="141"/>
      <c r="AA96" s="141">
        <v>250000</v>
      </c>
      <c r="AB96" s="105" t="s">
        <v>2294</v>
      </c>
      <c r="AC96" s="168">
        <v>44970</v>
      </c>
      <c r="AD96" s="168"/>
      <c r="AE96" s="105"/>
      <c r="AF96" s="114" t="s">
        <v>390</v>
      </c>
      <c r="AG96" s="114" t="s">
        <v>218</v>
      </c>
    </row>
    <row r="97" spans="1:35">
      <c r="A97" s="103">
        <f t="shared" si="19"/>
        <v>70</v>
      </c>
      <c r="B97" s="103">
        <v>3</v>
      </c>
      <c r="C97" s="115">
        <v>44953</v>
      </c>
      <c r="D97" s="115">
        <v>44954</v>
      </c>
      <c r="E97" s="102" t="s">
        <v>214</v>
      </c>
      <c r="F97" s="102" t="s">
        <v>31</v>
      </c>
      <c r="G97" s="102" t="s">
        <v>215</v>
      </c>
      <c r="H97" s="140" t="s">
        <v>2147</v>
      </c>
      <c r="I97" s="158" t="s">
        <v>2145</v>
      </c>
      <c r="J97" s="114" t="s">
        <v>2146</v>
      </c>
      <c r="K97" s="102" t="s">
        <v>217</v>
      </c>
      <c r="L97" s="104" t="s">
        <v>33</v>
      </c>
      <c r="M97" s="104" t="s">
        <v>33</v>
      </c>
      <c r="N97" s="103">
        <v>45</v>
      </c>
      <c r="O97" s="102" t="s">
        <v>201</v>
      </c>
      <c r="P97" s="114" t="s">
        <v>2151</v>
      </c>
      <c r="Q97" s="167">
        <v>300000</v>
      </c>
      <c r="R97" s="141"/>
      <c r="S97" s="141"/>
      <c r="T97" s="141"/>
      <c r="U97" s="141"/>
      <c r="V97" s="141"/>
      <c r="W97" s="141"/>
      <c r="X97" s="141"/>
      <c r="Y97" s="141"/>
      <c r="Z97" s="141"/>
      <c r="AA97" s="141">
        <v>200000</v>
      </c>
      <c r="AB97" s="105" t="s">
        <v>2294</v>
      </c>
      <c r="AC97" s="168">
        <v>44970</v>
      </c>
      <c r="AD97" s="168"/>
      <c r="AE97" s="105"/>
      <c r="AF97" s="114" t="s">
        <v>390</v>
      </c>
      <c r="AG97" s="114" t="s">
        <v>218</v>
      </c>
    </row>
    <row r="98" spans="1:35">
      <c r="A98" s="103">
        <f t="shared" si="19"/>
        <v>71</v>
      </c>
      <c r="B98" s="103">
        <v>4</v>
      </c>
      <c r="C98" s="115">
        <v>44953</v>
      </c>
      <c r="D98" s="115">
        <v>44954</v>
      </c>
      <c r="E98" s="102" t="s">
        <v>214</v>
      </c>
      <c r="F98" s="102" t="s">
        <v>29</v>
      </c>
      <c r="G98" s="102" t="s">
        <v>215</v>
      </c>
      <c r="H98" s="140" t="s">
        <v>2148</v>
      </c>
      <c r="I98" s="158" t="s">
        <v>2149</v>
      </c>
      <c r="J98" s="114" t="s">
        <v>2150</v>
      </c>
      <c r="K98" s="102" t="s">
        <v>217</v>
      </c>
      <c r="L98" s="104" t="s">
        <v>33</v>
      </c>
      <c r="M98" s="104" t="s">
        <v>33</v>
      </c>
      <c r="N98" s="103">
        <v>45</v>
      </c>
      <c r="O98" s="102" t="s">
        <v>201</v>
      </c>
      <c r="P98" s="114" t="s">
        <v>2151</v>
      </c>
      <c r="Q98" s="167">
        <v>300000</v>
      </c>
      <c r="R98" s="141"/>
      <c r="S98" s="141"/>
      <c r="T98" s="141"/>
      <c r="U98" s="141"/>
      <c r="V98" s="141"/>
      <c r="W98" s="141"/>
      <c r="X98" s="141"/>
      <c r="Y98" s="141"/>
      <c r="Z98" s="141"/>
      <c r="AA98" s="141">
        <v>0</v>
      </c>
      <c r="AB98" s="105" t="s">
        <v>2294</v>
      </c>
      <c r="AC98" s="168">
        <v>44970</v>
      </c>
      <c r="AD98" s="168"/>
      <c r="AE98" s="105"/>
      <c r="AF98" s="114" t="s">
        <v>390</v>
      </c>
      <c r="AG98" s="114" t="s">
        <v>218</v>
      </c>
    </row>
    <row r="99" spans="1:35">
      <c r="A99" s="103">
        <f t="shared" si="19"/>
        <v>72</v>
      </c>
      <c r="B99" s="103">
        <v>5</v>
      </c>
      <c r="C99" s="115">
        <v>44953</v>
      </c>
      <c r="D99" s="150">
        <v>44953</v>
      </c>
      <c r="E99" s="102" t="s">
        <v>214</v>
      </c>
      <c r="F99" s="102" t="s">
        <v>29</v>
      </c>
      <c r="G99" s="102" t="s">
        <v>215</v>
      </c>
      <c r="H99" s="140" t="s">
        <v>2191</v>
      </c>
      <c r="I99" s="158" t="s">
        <v>2190</v>
      </c>
      <c r="J99" s="114" t="s">
        <v>2192</v>
      </c>
      <c r="K99" s="102" t="s">
        <v>217</v>
      </c>
      <c r="L99" s="104" t="s">
        <v>34</v>
      </c>
      <c r="M99" s="104" t="s">
        <v>34</v>
      </c>
      <c r="N99" s="103">
        <v>32</v>
      </c>
      <c r="O99" s="102" t="s">
        <v>201</v>
      </c>
      <c r="P99" s="114" t="s">
        <v>2193</v>
      </c>
      <c r="Q99" s="141">
        <v>600000</v>
      </c>
      <c r="R99" s="141"/>
      <c r="S99" s="141"/>
      <c r="T99" s="141"/>
      <c r="U99" s="141"/>
      <c r="V99" s="141"/>
      <c r="W99" s="141"/>
      <c r="X99" s="141"/>
      <c r="Y99" s="141"/>
      <c r="Z99" s="141"/>
      <c r="AA99" s="141">
        <v>125000</v>
      </c>
      <c r="AB99" s="105" t="s">
        <v>2294</v>
      </c>
      <c r="AC99" s="168">
        <v>44970</v>
      </c>
      <c r="AD99" s="168"/>
      <c r="AE99" s="105"/>
      <c r="AF99" s="114" t="s">
        <v>390</v>
      </c>
      <c r="AG99" s="114" t="s">
        <v>218</v>
      </c>
    </row>
    <row r="100" spans="1:35">
      <c r="A100" s="103"/>
      <c r="B100" s="103"/>
      <c r="C100" s="99" t="s">
        <v>30</v>
      </c>
      <c r="D100" s="102"/>
      <c r="E100" s="102"/>
      <c r="F100" s="102"/>
      <c r="G100" s="102"/>
      <c r="H100" s="109"/>
      <c r="I100" s="102"/>
      <c r="J100" s="102"/>
      <c r="K100" s="102"/>
      <c r="L100" s="102"/>
      <c r="M100" s="102"/>
      <c r="N100" s="103"/>
      <c r="O100" s="102"/>
      <c r="P100" s="102"/>
      <c r="Q100" s="238">
        <f>SUM(Q95:Q99)</f>
        <v>2500000</v>
      </c>
      <c r="R100" s="141"/>
      <c r="S100" s="141"/>
      <c r="T100" s="141"/>
      <c r="U100" s="141"/>
      <c r="V100" s="141"/>
      <c r="W100" s="141"/>
      <c r="X100" s="141"/>
      <c r="Y100" s="141"/>
      <c r="Z100" s="141"/>
      <c r="AA100" s="238">
        <f>SUM(AA95:AA99)</f>
        <v>700000</v>
      </c>
      <c r="AB100" s="102"/>
      <c r="AC100" s="102"/>
      <c r="AD100" s="102"/>
      <c r="AE100" s="102"/>
      <c r="AF100" s="102"/>
      <c r="AG100" s="102"/>
    </row>
    <row r="101" spans="1:35">
      <c r="A101" s="103">
        <f>A99+1</f>
        <v>73</v>
      </c>
      <c r="B101" s="103">
        <v>1</v>
      </c>
      <c r="C101" s="115">
        <v>44953</v>
      </c>
      <c r="D101" s="115">
        <v>44953</v>
      </c>
      <c r="E101" s="102" t="s">
        <v>214</v>
      </c>
      <c r="F101" s="102" t="s">
        <v>31</v>
      </c>
      <c r="G101" s="102" t="s">
        <v>215</v>
      </c>
      <c r="H101" s="140" t="s">
        <v>900</v>
      </c>
      <c r="I101" s="158" t="s">
        <v>899</v>
      </c>
      <c r="J101" s="114" t="s">
        <v>2307</v>
      </c>
      <c r="K101" s="114" t="s">
        <v>206</v>
      </c>
      <c r="L101" s="104" t="s">
        <v>34</v>
      </c>
      <c r="M101" s="104" t="s">
        <v>34</v>
      </c>
      <c r="N101" s="103">
        <v>32</v>
      </c>
      <c r="O101" s="102" t="s">
        <v>201</v>
      </c>
      <c r="P101" s="114" t="s">
        <v>2301</v>
      </c>
      <c r="Q101" s="141">
        <v>600000</v>
      </c>
      <c r="R101" s="102"/>
      <c r="S101" s="102"/>
      <c r="T101" s="102"/>
      <c r="U101" s="102"/>
      <c r="V101" s="102"/>
      <c r="W101" s="102"/>
      <c r="X101" s="102"/>
      <c r="Y101" s="102"/>
      <c r="Z101" s="102"/>
      <c r="AA101" s="101">
        <v>250000</v>
      </c>
      <c r="AB101" s="105" t="s">
        <v>2302</v>
      </c>
      <c r="AC101" s="168">
        <v>44970</v>
      </c>
      <c r="AD101" s="168"/>
      <c r="AE101" s="105"/>
      <c r="AF101" s="114" t="s">
        <v>390</v>
      </c>
      <c r="AG101" s="114" t="s">
        <v>218</v>
      </c>
    </row>
    <row r="102" spans="1:35">
      <c r="A102" s="103">
        <f t="shared" ref="A102" si="20">A101+1</f>
        <v>74</v>
      </c>
      <c r="B102" s="103">
        <v>2</v>
      </c>
      <c r="C102" s="115">
        <v>44953</v>
      </c>
      <c r="D102" s="115">
        <v>44953</v>
      </c>
      <c r="E102" s="102" t="s">
        <v>214</v>
      </c>
      <c r="F102" s="102" t="s">
        <v>29</v>
      </c>
      <c r="G102" s="102" t="s">
        <v>215</v>
      </c>
      <c r="H102" s="140" t="s">
        <v>2300</v>
      </c>
      <c r="I102" s="158" t="s">
        <v>2299</v>
      </c>
      <c r="J102" s="114" t="s">
        <v>2307</v>
      </c>
      <c r="K102" s="114" t="s">
        <v>206</v>
      </c>
      <c r="L102" s="104" t="s">
        <v>34</v>
      </c>
      <c r="M102" s="104" t="s">
        <v>34</v>
      </c>
      <c r="N102" s="103">
        <v>32</v>
      </c>
      <c r="O102" s="102" t="s">
        <v>201</v>
      </c>
      <c r="P102" s="114" t="s">
        <v>2301</v>
      </c>
      <c r="Q102" s="141">
        <v>600000</v>
      </c>
      <c r="R102" s="102"/>
      <c r="S102" s="102"/>
      <c r="T102" s="102"/>
      <c r="U102" s="102"/>
      <c r="V102" s="102"/>
      <c r="W102" s="102"/>
      <c r="X102" s="102"/>
      <c r="Y102" s="102"/>
      <c r="Z102" s="102"/>
      <c r="AA102" s="101">
        <v>0</v>
      </c>
      <c r="AB102" s="105" t="s">
        <v>2302</v>
      </c>
      <c r="AC102" s="168">
        <v>44970</v>
      </c>
      <c r="AD102" s="168"/>
      <c r="AE102" s="105"/>
      <c r="AF102" s="114" t="s">
        <v>390</v>
      </c>
      <c r="AG102" s="114" t="s">
        <v>218</v>
      </c>
    </row>
    <row r="103" spans="1:35">
      <c r="A103" s="103"/>
      <c r="B103" s="103"/>
      <c r="C103" s="99" t="s">
        <v>30</v>
      </c>
      <c r="D103" s="102"/>
      <c r="E103" s="102"/>
      <c r="F103" s="102"/>
      <c r="G103" s="102"/>
      <c r="H103" s="109"/>
      <c r="I103" s="102"/>
      <c r="J103" s="102"/>
      <c r="K103" s="102"/>
      <c r="L103" s="102"/>
      <c r="M103" s="102"/>
      <c r="N103" s="103"/>
      <c r="O103" s="102"/>
      <c r="P103" s="102"/>
      <c r="Q103" s="107">
        <f>SUM(Q101:Q102)</f>
        <v>1200000</v>
      </c>
      <c r="R103" s="102"/>
      <c r="S103" s="102"/>
      <c r="T103" s="102"/>
      <c r="U103" s="102"/>
      <c r="V103" s="102"/>
      <c r="W103" s="102"/>
      <c r="X103" s="102"/>
      <c r="Y103" s="102"/>
      <c r="Z103" s="102"/>
      <c r="AA103" s="107">
        <f>SUM(AA101:AA102)</f>
        <v>250000</v>
      </c>
      <c r="AB103" s="102"/>
      <c r="AC103" s="102"/>
      <c r="AD103" s="102"/>
      <c r="AE103" s="102"/>
      <c r="AF103" s="102"/>
      <c r="AG103" s="102"/>
    </row>
    <row r="104" spans="1:35">
      <c r="A104" s="103">
        <f>A102+1</f>
        <v>75</v>
      </c>
      <c r="B104" s="103">
        <v>1</v>
      </c>
      <c r="C104" s="115">
        <v>44956</v>
      </c>
      <c r="D104" s="115">
        <v>44956</v>
      </c>
      <c r="E104" s="102" t="s">
        <v>214</v>
      </c>
      <c r="F104" s="102" t="s">
        <v>31</v>
      </c>
      <c r="G104" s="114" t="s">
        <v>243</v>
      </c>
      <c r="H104" s="140" t="s">
        <v>1579</v>
      </c>
      <c r="I104" s="158" t="s">
        <v>1577</v>
      </c>
      <c r="J104" s="114" t="s">
        <v>1042</v>
      </c>
      <c r="K104" s="114" t="s">
        <v>217</v>
      </c>
      <c r="L104" s="102" t="s">
        <v>33</v>
      </c>
      <c r="M104" s="102" t="s">
        <v>1582</v>
      </c>
      <c r="N104" s="103">
        <v>212</v>
      </c>
      <c r="O104" s="102" t="s">
        <v>201</v>
      </c>
      <c r="P104" s="140" t="s">
        <v>1581</v>
      </c>
      <c r="Q104" s="242">
        <v>1150000</v>
      </c>
      <c r="R104" s="102"/>
      <c r="S104" s="102"/>
      <c r="T104" s="102"/>
      <c r="U104" s="102"/>
      <c r="V104" s="102"/>
      <c r="W104" s="102"/>
      <c r="X104" s="102"/>
      <c r="Y104" s="102"/>
      <c r="Z104" s="102"/>
      <c r="AA104" s="101">
        <v>1000000</v>
      </c>
      <c r="AB104" s="105" t="s">
        <v>2388</v>
      </c>
      <c r="AC104" s="168">
        <v>44970</v>
      </c>
      <c r="AD104" s="168"/>
      <c r="AE104" s="105"/>
      <c r="AF104" s="114" t="s">
        <v>390</v>
      </c>
      <c r="AG104" s="114" t="s">
        <v>226</v>
      </c>
    </row>
    <row r="105" spans="1:35">
      <c r="A105" s="103">
        <f t="shared" ref="A105:A109" si="21">A104+1</f>
        <v>76</v>
      </c>
      <c r="B105" s="103">
        <v>2</v>
      </c>
      <c r="C105" s="115">
        <v>44956</v>
      </c>
      <c r="D105" s="115">
        <v>44956</v>
      </c>
      <c r="E105" s="102" t="s">
        <v>214</v>
      </c>
      <c r="F105" s="102" t="s">
        <v>29</v>
      </c>
      <c r="G105" s="114" t="s">
        <v>215</v>
      </c>
      <c r="H105" s="140" t="s">
        <v>1578</v>
      </c>
      <c r="I105" s="158" t="s">
        <v>1576</v>
      </c>
      <c r="J105" s="114" t="s">
        <v>1042</v>
      </c>
      <c r="K105" s="114" t="s">
        <v>217</v>
      </c>
      <c r="L105" s="102" t="s">
        <v>1582</v>
      </c>
      <c r="M105" s="102" t="s">
        <v>33</v>
      </c>
      <c r="N105" s="103">
        <v>212</v>
      </c>
      <c r="O105" s="102" t="s">
        <v>201</v>
      </c>
      <c r="P105" s="140" t="s">
        <v>1581</v>
      </c>
      <c r="Q105" s="242">
        <v>1150000</v>
      </c>
      <c r="R105" s="102"/>
      <c r="S105" s="102"/>
      <c r="T105" s="102"/>
      <c r="U105" s="102"/>
      <c r="V105" s="102"/>
      <c r="W105" s="102"/>
      <c r="X105" s="102"/>
      <c r="Y105" s="102"/>
      <c r="Z105" s="102"/>
      <c r="AA105" s="101">
        <v>0</v>
      </c>
      <c r="AB105" s="105" t="s">
        <v>2388</v>
      </c>
      <c r="AC105" s="168">
        <v>44970</v>
      </c>
      <c r="AD105" s="168"/>
      <c r="AE105" s="105"/>
      <c r="AF105" s="114" t="s">
        <v>390</v>
      </c>
      <c r="AG105" s="114" t="s">
        <v>226</v>
      </c>
    </row>
    <row r="106" spans="1:35">
      <c r="A106" s="103">
        <f t="shared" si="21"/>
        <v>77</v>
      </c>
      <c r="B106" s="103">
        <v>3</v>
      </c>
      <c r="C106" s="115">
        <v>44956</v>
      </c>
      <c r="D106" s="115">
        <v>44956</v>
      </c>
      <c r="E106" s="102" t="s">
        <v>214</v>
      </c>
      <c r="F106" s="102" t="s">
        <v>31</v>
      </c>
      <c r="G106" s="114" t="s">
        <v>212</v>
      </c>
      <c r="H106" s="140" t="s">
        <v>1951</v>
      </c>
      <c r="I106" s="158" t="s">
        <v>1950</v>
      </c>
      <c r="J106" s="114" t="s">
        <v>1986</v>
      </c>
      <c r="K106" s="114" t="s">
        <v>217</v>
      </c>
      <c r="L106" s="104" t="s">
        <v>34</v>
      </c>
      <c r="M106" s="104" t="s">
        <v>34</v>
      </c>
      <c r="N106" s="103">
        <v>32</v>
      </c>
      <c r="O106" s="102" t="s">
        <v>201</v>
      </c>
      <c r="P106" s="140" t="s">
        <v>1966</v>
      </c>
      <c r="Q106" s="101">
        <v>660000</v>
      </c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>
        <v>250000</v>
      </c>
      <c r="AB106" s="105" t="s">
        <v>2388</v>
      </c>
      <c r="AC106" s="168">
        <v>44970</v>
      </c>
      <c r="AD106" s="168"/>
      <c r="AE106" s="105"/>
      <c r="AF106" s="114" t="s">
        <v>390</v>
      </c>
      <c r="AG106" s="114" t="s">
        <v>218</v>
      </c>
    </row>
    <row r="107" spans="1:35">
      <c r="A107" s="103">
        <f t="shared" si="21"/>
        <v>78</v>
      </c>
      <c r="B107" s="103">
        <v>4</v>
      </c>
      <c r="C107" s="115">
        <v>44956</v>
      </c>
      <c r="D107" s="115">
        <v>44956</v>
      </c>
      <c r="E107" s="102" t="s">
        <v>214</v>
      </c>
      <c r="F107" s="102" t="s">
        <v>29</v>
      </c>
      <c r="G107" s="114" t="s">
        <v>212</v>
      </c>
      <c r="H107" s="140" t="s">
        <v>1322</v>
      </c>
      <c r="I107" s="158" t="s">
        <v>1320</v>
      </c>
      <c r="J107" s="114" t="s">
        <v>1986</v>
      </c>
      <c r="K107" s="114" t="s">
        <v>217</v>
      </c>
      <c r="L107" s="104" t="s">
        <v>34</v>
      </c>
      <c r="M107" s="104" t="s">
        <v>34</v>
      </c>
      <c r="N107" s="103">
        <v>32</v>
      </c>
      <c r="O107" s="102" t="s">
        <v>201</v>
      </c>
      <c r="P107" s="140" t="s">
        <v>1966</v>
      </c>
      <c r="Q107" s="101">
        <v>660000</v>
      </c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>
        <v>0</v>
      </c>
      <c r="AB107" s="105" t="s">
        <v>2388</v>
      </c>
      <c r="AC107" s="168">
        <v>44970</v>
      </c>
      <c r="AD107" s="168"/>
      <c r="AE107" s="105"/>
      <c r="AF107" s="114" t="s">
        <v>390</v>
      </c>
      <c r="AG107" s="114" t="s">
        <v>218</v>
      </c>
    </row>
    <row r="108" spans="1:35">
      <c r="A108" s="103">
        <f t="shared" si="21"/>
        <v>79</v>
      </c>
      <c r="B108" s="103">
        <v>5</v>
      </c>
      <c r="C108" s="115">
        <v>44956</v>
      </c>
      <c r="D108" s="115">
        <v>44957</v>
      </c>
      <c r="E108" s="102" t="s">
        <v>214</v>
      </c>
      <c r="F108" s="102" t="s">
        <v>29</v>
      </c>
      <c r="G108" s="102" t="s">
        <v>215</v>
      </c>
      <c r="H108" s="109" t="s">
        <v>1700</v>
      </c>
      <c r="I108" s="158" t="s">
        <v>2037</v>
      </c>
      <c r="J108" s="102" t="s">
        <v>1713</v>
      </c>
      <c r="K108" s="102" t="s">
        <v>206</v>
      </c>
      <c r="L108" s="102" t="s">
        <v>33</v>
      </c>
      <c r="M108" s="102" t="s">
        <v>33</v>
      </c>
      <c r="N108" s="103">
        <v>45</v>
      </c>
      <c r="O108" s="102" t="s">
        <v>201</v>
      </c>
      <c r="P108" s="102" t="s">
        <v>1716</v>
      </c>
      <c r="Q108" s="167">
        <v>300000</v>
      </c>
      <c r="R108" s="102"/>
      <c r="S108" s="102"/>
      <c r="T108" s="102"/>
      <c r="U108" s="102"/>
      <c r="V108" s="102"/>
      <c r="W108" s="102"/>
      <c r="X108" s="102"/>
      <c r="Y108" s="102"/>
      <c r="Z108" s="102"/>
      <c r="AA108" s="141">
        <v>125000</v>
      </c>
      <c r="AB108" s="105" t="s">
        <v>2388</v>
      </c>
      <c r="AC108" s="168">
        <v>44970</v>
      </c>
      <c r="AD108" s="168"/>
      <c r="AE108" s="105"/>
      <c r="AF108" s="114" t="s">
        <v>390</v>
      </c>
      <c r="AG108" s="114" t="s">
        <v>218</v>
      </c>
      <c r="AH108" s="1"/>
      <c r="AI108" t="s">
        <v>2036</v>
      </c>
    </row>
    <row r="109" spans="1:35">
      <c r="A109" s="103">
        <f t="shared" si="21"/>
        <v>80</v>
      </c>
      <c r="B109" s="103">
        <v>6</v>
      </c>
      <c r="C109" s="115">
        <v>44956</v>
      </c>
      <c r="D109" s="115">
        <v>44957</v>
      </c>
      <c r="E109" s="102" t="s">
        <v>214</v>
      </c>
      <c r="F109" s="102" t="s">
        <v>29</v>
      </c>
      <c r="G109" s="102" t="s">
        <v>215</v>
      </c>
      <c r="H109" s="109" t="s">
        <v>1701</v>
      </c>
      <c r="I109" s="158" t="s">
        <v>2039</v>
      </c>
      <c r="J109" s="102" t="s">
        <v>1713</v>
      </c>
      <c r="K109" s="102" t="s">
        <v>206</v>
      </c>
      <c r="L109" s="104" t="s">
        <v>34</v>
      </c>
      <c r="M109" s="104" t="s">
        <v>34</v>
      </c>
      <c r="N109" s="103">
        <v>32</v>
      </c>
      <c r="O109" s="102" t="s">
        <v>201</v>
      </c>
      <c r="P109" s="102" t="s">
        <v>1716</v>
      </c>
      <c r="Q109" s="141">
        <v>600000</v>
      </c>
      <c r="R109" s="102"/>
      <c r="S109" s="102"/>
      <c r="T109" s="102"/>
      <c r="U109" s="102"/>
      <c r="V109" s="102"/>
      <c r="W109" s="102"/>
      <c r="X109" s="102"/>
      <c r="Y109" s="102"/>
      <c r="Z109" s="102"/>
      <c r="AA109" s="141">
        <v>125000</v>
      </c>
      <c r="AB109" s="105" t="s">
        <v>2388</v>
      </c>
      <c r="AC109" s="168">
        <v>44970</v>
      </c>
      <c r="AD109" s="168"/>
      <c r="AE109" s="105"/>
      <c r="AF109" s="114" t="s">
        <v>390</v>
      </c>
      <c r="AG109" s="114" t="s">
        <v>218</v>
      </c>
      <c r="AH109" s="1"/>
      <c r="AI109" t="s">
        <v>2038</v>
      </c>
    </row>
    <row r="110" spans="1:35">
      <c r="A110" s="103"/>
      <c r="B110" s="103"/>
      <c r="C110" s="99" t="s">
        <v>30</v>
      </c>
      <c r="D110" s="102"/>
      <c r="E110" s="102"/>
      <c r="F110" s="102"/>
      <c r="G110" s="102"/>
      <c r="H110" s="109"/>
      <c r="I110" s="102"/>
      <c r="J110" s="102"/>
      <c r="K110" s="102"/>
      <c r="L110" s="102"/>
      <c r="M110" s="102"/>
      <c r="N110" s="103"/>
      <c r="O110" s="102"/>
      <c r="P110" s="102"/>
      <c r="Q110" s="107">
        <f>SUM(Q104:Q109)</f>
        <v>4520000</v>
      </c>
      <c r="R110" s="102"/>
      <c r="S110" s="102"/>
      <c r="T110" s="102"/>
      <c r="U110" s="102"/>
      <c r="V110" s="102"/>
      <c r="W110" s="102"/>
      <c r="X110" s="102"/>
      <c r="Y110" s="102"/>
      <c r="Z110" s="102"/>
      <c r="AA110" s="107">
        <f>SUM(AA104:AA109)</f>
        <v>1500000</v>
      </c>
      <c r="AB110" s="102"/>
      <c r="AC110" s="102"/>
      <c r="AD110" s="102"/>
      <c r="AE110" s="102"/>
      <c r="AF110" s="102"/>
      <c r="AG110" s="102"/>
    </row>
    <row r="111" spans="1:35">
      <c r="A111" s="103">
        <f>A109+1</f>
        <v>81</v>
      </c>
      <c r="B111" s="103">
        <v>1</v>
      </c>
      <c r="C111" s="115">
        <v>44957</v>
      </c>
      <c r="D111" s="115">
        <v>44957</v>
      </c>
      <c r="E111" s="102" t="s">
        <v>214</v>
      </c>
      <c r="F111" s="102" t="s">
        <v>31</v>
      </c>
      <c r="G111" s="102" t="s">
        <v>215</v>
      </c>
      <c r="H111" s="140" t="s">
        <v>2065</v>
      </c>
      <c r="I111" s="158" t="s">
        <v>2064</v>
      </c>
      <c r="J111" s="114" t="s">
        <v>2070</v>
      </c>
      <c r="K111" s="114" t="s">
        <v>206</v>
      </c>
      <c r="L111" s="102" t="s">
        <v>34</v>
      </c>
      <c r="M111" s="102" t="s">
        <v>2066</v>
      </c>
      <c r="N111" s="103">
        <v>63</v>
      </c>
      <c r="O111" s="102" t="s">
        <v>201</v>
      </c>
      <c r="P111" s="114" t="s">
        <v>2067</v>
      </c>
      <c r="Q111" s="167">
        <v>900000</v>
      </c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>
        <v>550000</v>
      </c>
      <c r="AB111" s="105" t="s">
        <v>2421</v>
      </c>
      <c r="AC111" s="168">
        <v>44970</v>
      </c>
      <c r="AD111" s="168"/>
      <c r="AE111" s="105"/>
      <c r="AF111" s="114" t="s">
        <v>390</v>
      </c>
      <c r="AG111" s="114" t="s">
        <v>218</v>
      </c>
    </row>
    <row r="112" spans="1:35">
      <c r="A112" s="103">
        <f t="shared" ref="A112:A120" si="22">A111+1</f>
        <v>82</v>
      </c>
      <c r="B112" s="103">
        <v>2</v>
      </c>
      <c r="C112" s="115">
        <v>44957</v>
      </c>
      <c r="D112" s="115">
        <v>44957</v>
      </c>
      <c r="E112" s="102" t="s">
        <v>214</v>
      </c>
      <c r="F112" s="102" t="s">
        <v>29</v>
      </c>
      <c r="G112" s="102" t="s">
        <v>215</v>
      </c>
      <c r="H112" s="140" t="s">
        <v>2426</v>
      </c>
      <c r="I112" s="158" t="s">
        <v>2425</v>
      </c>
      <c r="J112" s="114" t="s">
        <v>2070</v>
      </c>
      <c r="K112" s="114" t="s">
        <v>206</v>
      </c>
      <c r="L112" s="102" t="s">
        <v>2066</v>
      </c>
      <c r="M112" s="102" t="s">
        <v>34</v>
      </c>
      <c r="N112" s="103">
        <v>63</v>
      </c>
      <c r="O112" s="102" t="s">
        <v>201</v>
      </c>
      <c r="P112" s="114" t="s">
        <v>2067</v>
      </c>
      <c r="Q112" s="167">
        <v>900000</v>
      </c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>
        <v>0</v>
      </c>
      <c r="AB112" s="105" t="s">
        <v>2421</v>
      </c>
      <c r="AC112" s="168">
        <v>44970</v>
      </c>
      <c r="AD112" s="168"/>
      <c r="AE112" s="105"/>
      <c r="AF112" s="114" t="s">
        <v>390</v>
      </c>
      <c r="AG112" s="114" t="s">
        <v>218</v>
      </c>
    </row>
    <row r="113" spans="1:33">
      <c r="A113" s="103">
        <f t="shared" si="22"/>
        <v>83</v>
      </c>
      <c r="B113" s="103">
        <v>3</v>
      </c>
      <c r="C113" s="115">
        <v>44957</v>
      </c>
      <c r="D113" s="115">
        <v>44957</v>
      </c>
      <c r="E113" s="102" t="s">
        <v>214</v>
      </c>
      <c r="F113" s="102" t="s">
        <v>31</v>
      </c>
      <c r="G113" s="102" t="s">
        <v>215</v>
      </c>
      <c r="H113" s="140" t="s">
        <v>1813</v>
      </c>
      <c r="I113" s="158" t="s">
        <v>1812</v>
      </c>
      <c r="J113" s="114" t="s">
        <v>1815</v>
      </c>
      <c r="K113" s="114" t="s">
        <v>217</v>
      </c>
      <c r="L113" s="104" t="s">
        <v>34</v>
      </c>
      <c r="M113" s="104" t="s">
        <v>53</v>
      </c>
      <c r="N113" s="208">
        <v>70</v>
      </c>
      <c r="O113" s="104" t="s">
        <v>201</v>
      </c>
      <c r="P113" s="140" t="s">
        <v>847</v>
      </c>
      <c r="Q113" s="101">
        <v>700000</v>
      </c>
      <c r="R113" s="191"/>
      <c r="S113" s="191"/>
      <c r="T113" s="191"/>
      <c r="U113" s="191"/>
      <c r="V113" s="191"/>
      <c r="W113" s="191"/>
      <c r="X113" s="191"/>
      <c r="Y113" s="191"/>
      <c r="Z113" s="191"/>
      <c r="AA113" s="209">
        <v>400000</v>
      </c>
      <c r="AB113" s="105" t="s">
        <v>2421</v>
      </c>
      <c r="AC113" s="168">
        <v>44970</v>
      </c>
      <c r="AD113" s="168"/>
      <c r="AE113" s="105"/>
      <c r="AF113" s="114" t="s">
        <v>390</v>
      </c>
      <c r="AG113" s="114" t="s">
        <v>218</v>
      </c>
    </row>
    <row r="114" spans="1:33">
      <c r="A114" s="103">
        <f t="shared" si="22"/>
        <v>84</v>
      </c>
      <c r="B114" s="103">
        <v>4</v>
      </c>
      <c r="C114" s="115">
        <v>44957</v>
      </c>
      <c r="D114" s="115">
        <v>44957</v>
      </c>
      <c r="E114" s="102" t="s">
        <v>214</v>
      </c>
      <c r="F114" s="102" t="s">
        <v>29</v>
      </c>
      <c r="G114" s="102" t="s">
        <v>215</v>
      </c>
      <c r="H114" s="140" t="s">
        <v>1571</v>
      </c>
      <c r="I114" s="158" t="s">
        <v>1570</v>
      </c>
      <c r="J114" s="114" t="s">
        <v>1815</v>
      </c>
      <c r="K114" s="114" t="s">
        <v>217</v>
      </c>
      <c r="L114" s="104" t="s">
        <v>53</v>
      </c>
      <c r="M114" s="104" t="s">
        <v>34</v>
      </c>
      <c r="N114" s="208">
        <v>70</v>
      </c>
      <c r="O114" s="104" t="s">
        <v>201</v>
      </c>
      <c r="P114" s="140" t="s">
        <v>847</v>
      </c>
      <c r="Q114" s="101">
        <v>700000</v>
      </c>
      <c r="R114" s="191"/>
      <c r="S114" s="191"/>
      <c r="T114" s="191"/>
      <c r="U114" s="191"/>
      <c r="V114" s="191"/>
      <c r="W114" s="191"/>
      <c r="X114" s="191"/>
      <c r="Y114" s="191"/>
      <c r="Z114" s="191"/>
      <c r="AA114" s="149">
        <v>0</v>
      </c>
      <c r="AB114" s="105" t="s">
        <v>2421</v>
      </c>
      <c r="AC114" s="168">
        <v>44970</v>
      </c>
      <c r="AD114" s="168"/>
      <c r="AE114" s="105"/>
      <c r="AF114" s="114" t="s">
        <v>390</v>
      </c>
      <c r="AG114" s="114" t="s">
        <v>218</v>
      </c>
    </row>
    <row r="115" spans="1:33">
      <c r="A115" s="103">
        <f t="shared" si="22"/>
        <v>85</v>
      </c>
      <c r="B115" s="103">
        <v>5</v>
      </c>
      <c r="C115" s="115">
        <v>44957</v>
      </c>
      <c r="D115" s="115">
        <v>44957</v>
      </c>
      <c r="E115" s="102" t="s">
        <v>214</v>
      </c>
      <c r="F115" s="102" t="s">
        <v>29</v>
      </c>
      <c r="G115" s="102" t="s">
        <v>215</v>
      </c>
      <c r="H115" s="109" t="s">
        <v>2352</v>
      </c>
      <c r="I115" s="159" t="s">
        <v>2346</v>
      </c>
      <c r="J115" s="102" t="s">
        <v>2358</v>
      </c>
      <c r="K115" s="102" t="s">
        <v>217</v>
      </c>
      <c r="L115" s="102" t="s">
        <v>2066</v>
      </c>
      <c r="M115" s="102" t="s">
        <v>269</v>
      </c>
      <c r="N115" s="103">
        <v>130</v>
      </c>
      <c r="O115" s="102" t="s">
        <v>201</v>
      </c>
      <c r="P115" s="114" t="s">
        <v>1364</v>
      </c>
      <c r="Q115" s="141">
        <v>950000</v>
      </c>
      <c r="R115" s="141"/>
      <c r="S115" s="141"/>
      <c r="T115" s="141"/>
      <c r="U115" s="141"/>
      <c r="V115" s="141"/>
      <c r="W115" s="141"/>
      <c r="X115" s="141"/>
      <c r="Y115" s="141"/>
      <c r="Z115" s="141"/>
      <c r="AA115" s="141">
        <v>400000</v>
      </c>
      <c r="AB115" s="105" t="s">
        <v>2421</v>
      </c>
      <c r="AC115" s="168">
        <v>44970</v>
      </c>
      <c r="AD115" s="168"/>
      <c r="AE115" s="105"/>
      <c r="AF115" s="114" t="s">
        <v>390</v>
      </c>
      <c r="AG115" s="102" t="s">
        <v>226</v>
      </c>
    </row>
    <row r="116" spans="1:33">
      <c r="A116" s="103">
        <f t="shared" si="22"/>
        <v>86</v>
      </c>
      <c r="B116" s="103">
        <v>6</v>
      </c>
      <c r="C116" s="115">
        <v>44957</v>
      </c>
      <c r="D116" s="115">
        <v>44957</v>
      </c>
      <c r="E116" s="102" t="s">
        <v>214</v>
      </c>
      <c r="F116" s="102" t="s">
        <v>29</v>
      </c>
      <c r="G116" s="102" t="s">
        <v>215</v>
      </c>
      <c r="H116" s="109" t="s">
        <v>2353</v>
      </c>
      <c r="I116" s="159" t="s">
        <v>2347</v>
      </c>
      <c r="J116" s="102" t="s">
        <v>2359</v>
      </c>
      <c r="K116" s="102" t="s">
        <v>217</v>
      </c>
      <c r="L116" s="102" t="s">
        <v>2066</v>
      </c>
      <c r="M116" s="102" t="s">
        <v>269</v>
      </c>
      <c r="N116" s="103">
        <v>130</v>
      </c>
      <c r="O116" s="102" t="s">
        <v>201</v>
      </c>
      <c r="P116" s="114" t="s">
        <v>1364</v>
      </c>
      <c r="Q116" s="141">
        <v>950000</v>
      </c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>
        <v>400000</v>
      </c>
      <c r="AB116" s="105" t="s">
        <v>2421</v>
      </c>
      <c r="AC116" s="168">
        <v>44970</v>
      </c>
      <c r="AD116" s="168"/>
      <c r="AE116" s="105"/>
      <c r="AF116" s="114" t="s">
        <v>390</v>
      </c>
      <c r="AG116" s="102" t="s">
        <v>226</v>
      </c>
    </row>
    <row r="117" spans="1:33">
      <c r="A117" s="103">
        <f t="shared" si="22"/>
        <v>87</v>
      </c>
      <c r="B117" s="103">
        <v>7</v>
      </c>
      <c r="C117" s="115">
        <v>44957</v>
      </c>
      <c r="D117" s="115">
        <v>44957</v>
      </c>
      <c r="E117" s="102" t="s">
        <v>214</v>
      </c>
      <c r="F117" s="102" t="s">
        <v>29</v>
      </c>
      <c r="G117" s="102" t="s">
        <v>215</v>
      </c>
      <c r="H117" s="109" t="s">
        <v>2354</v>
      </c>
      <c r="I117" s="159" t="s">
        <v>2348</v>
      </c>
      <c r="J117" s="102" t="s">
        <v>2359</v>
      </c>
      <c r="K117" s="102" t="s">
        <v>217</v>
      </c>
      <c r="L117" s="102" t="s">
        <v>2066</v>
      </c>
      <c r="M117" s="102" t="s">
        <v>269</v>
      </c>
      <c r="N117" s="103">
        <v>130</v>
      </c>
      <c r="O117" s="102" t="s">
        <v>201</v>
      </c>
      <c r="P117" s="114" t="s">
        <v>1364</v>
      </c>
      <c r="Q117" s="141">
        <v>950000</v>
      </c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>
        <v>400000</v>
      </c>
      <c r="AB117" s="105" t="s">
        <v>2421</v>
      </c>
      <c r="AC117" s="168">
        <v>44970</v>
      </c>
      <c r="AD117" s="168"/>
      <c r="AE117" s="105"/>
      <c r="AF117" s="114" t="s">
        <v>390</v>
      </c>
      <c r="AG117" s="102" t="s">
        <v>226</v>
      </c>
    </row>
    <row r="118" spans="1:33">
      <c r="A118" s="103">
        <f t="shared" si="22"/>
        <v>88</v>
      </c>
      <c r="B118" s="103">
        <v>8</v>
      </c>
      <c r="C118" s="115">
        <v>44957</v>
      </c>
      <c r="D118" s="115">
        <v>44957</v>
      </c>
      <c r="E118" s="102" t="s">
        <v>214</v>
      </c>
      <c r="F118" s="102" t="s">
        <v>29</v>
      </c>
      <c r="G118" s="102" t="s">
        <v>215</v>
      </c>
      <c r="H118" s="109" t="s">
        <v>2355</v>
      </c>
      <c r="I118" s="159" t="s">
        <v>2349</v>
      </c>
      <c r="J118" s="102" t="s">
        <v>2359</v>
      </c>
      <c r="K118" s="102" t="s">
        <v>217</v>
      </c>
      <c r="L118" s="102" t="s">
        <v>2066</v>
      </c>
      <c r="M118" s="102" t="s">
        <v>269</v>
      </c>
      <c r="N118" s="103">
        <v>130</v>
      </c>
      <c r="O118" s="102" t="s">
        <v>201</v>
      </c>
      <c r="P118" s="114" t="s">
        <v>1364</v>
      </c>
      <c r="Q118" s="141">
        <v>950000</v>
      </c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>
        <v>400000</v>
      </c>
      <c r="AB118" s="105" t="s">
        <v>2421</v>
      </c>
      <c r="AC118" s="168">
        <v>44970</v>
      </c>
      <c r="AD118" s="168"/>
      <c r="AE118" s="105"/>
      <c r="AF118" s="114" t="s">
        <v>390</v>
      </c>
      <c r="AG118" s="102" t="s">
        <v>226</v>
      </c>
    </row>
    <row r="119" spans="1:33">
      <c r="A119" s="103">
        <f t="shared" si="22"/>
        <v>89</v>
      </c>
      <c r="B119" s="103">
        <v>9</v>
      </c>
      <c r="C119" s="115">
        <v>44957</v>
      </c>
      <c r="D119" s="115">
        <v>44957</v>
      </c>
      <c r="E119" s="102" t="s">
        <v>214</v>
      </c>
      <c r="F119" s="102" t="s">
        <v>29</v>
      </c>
      <c r="G119" s="102" t="s">
        <v>215</v>
      </c>
      <c r="H119" s="109" t="s">
        <v>2356</v>
      </c>
      <c r="I119" s="159" t="s">
        <v>2350</v>
      </c>
      <c r="J119" s="102" t="s">
        <v>2359</v>
      </c>
      <c r="K119" s="102" t="s">
        <v>217</v>
      </c>
      <c r="L119" s="102" t="s">
        <v>2066</v>
      </c>
      <c r="M119" s="102" t="s">
        <v>269</v>
      </c>
      <c r="N119" s="103">
        <v>130</v>
      </c>
      <c r="O119" s="102" t="s">
        <v>201</v>
      </c>
      <c r="P119" s="114" t="s">
        <v>1364</v>
      </c>
      <c r="Q119" s="141">
        <v>950000</v>
      </c>
      <c r="R119" s="141"/>
      <c r="S119" s="141"/>
      <c r="T119" s="141"/>
      <c r="U119" s="141"/>
      <c r="V119" s="141"/>
      <c r="W119" s="141"/>
      <c r="X119" s="141"/>
      <c r="Y119" s="141"/>
      <c r="Z119" s="141"/>
      <c r="AA119" s="141">
        <v>400000</v>
      </c>
      <c r="AB119" s="105" t="s">
        <v>2421</v>
      </c>
      <c r="AC119" s="168">
        <v>44970</v>
      </c>
      <c r="AD119" s="168"/>
      <c r="AE119" s="105"/>
      <c r="AF119" s="114" t="s">
        <v>390</v>
      </c>
      <c r="AG119" s="102" t="s">
        <v>226</v>
      </c>
    </row>
    <row r="120" spans="1:33">
      <c r="A120" s="103">
        <f t="shared" si="22"/>
        <v>90</v>
      </c>
      <c r="B120" s="103">
        <v>10</v>
      </c>
      <c r="C120" s="115">
        <v>44957</v>
      </c>
      <c r="D120" s="115">
        <v>44957</v>
      </c>
      <c r="E120" s="102" t="s">
        <v>214</v>
      </c>
      <c r="F120" s="102" t="s">
        <v>29</v>
      </c>
      <c r="G120" s="102" t="s">
        <v>215</v>
      </c>
      <c r="H120" s="109" t="s">
        <v>2357</v>
      </c>
      <c r="I120" s="159" t="s">
        <v>2351</v>
      </c>
      <c r="J120" s="102" t="s">
        <v>2358</v>
      </c>
      <c r="K120" s="102" t="s">
        <v>217</v>
      </c>
      <c r="L120" s="102" t="s">
        <v>2066</v>
      </c>
      <c r="M120" s="102" t="s">
        <v>269</v>
      </c>
      <c r="N120" s="103">
        <v>130</v>
      </c>
      <c r="O120" s="102" t="s">
        <v>201</v>
      </c>
      <c r="P120" s="114" t="s">
        <v>1364</v>
      </c>
      <c r="Q120" s="141">
        <v>950000</v>
      </c>
      <c r="R120" s="141"/>
      <c r="S120" s="141"/>
      <c r="T120" s="141"/>
      <c r="U120" s="141"/>
      <c r="V120" s="141"/>
      <c r="W120" s="141"/>
      <c r="X120" s="141"/>
      <c r="Y120" s="141"/>
      <c r="Z120" s="141"/>
      <c r="AA120" s="141">
        <v>400000</v>
      </c>
      <c r="AB120" s="105" t="s">
        <v>2421</v>
      </c>
      <c r="AC120" s="168">
        <v>44970</v>
      </c>
      <c r="AD120" s="168"/>
      <c r="AE120" s="105"/>
      <c r="AF120" s="114" t="s">
        <v>390</v>
      </c>
      <c r="AG120" s="102" t="s">
        <v>226</v>
      </c>
    </row>
    <row r="121" spans="1:33">
      <c r="A121" s="103"/>
      <c r="B121" s="103"/>
      <c r="C121" s="99" t="s">
        <v>30</v>
      </c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3"/>
      <c r="O121" s="102"/>
      <c r="P121" s="102"/>
      <c r="Q121" s="107">
        <f>SUM(Q111:Q120)</f>
        <v>8900000</v>
      </c>
      <c r="R121" s="102"/>
      <c r="S121" s="102"/>
      <c r="T121" s="102"/>
      <c r="U121" s="102"/>
      <c r="V121" s="102"/>
      <c r="W121" s="102"/>
      <c r="X121" s="102"/>
      <c r="Y121" s="102"/>
      <c r="Z121" s="102"/>
      <c r="AA121" s="107">
        <f>SUM(AA111:AA120)</f>
        <v>3350000</v>
      </c>
      <c r="AB121" s="102"/>
      <c r="AC121" s="102"/>
      <c r="AD121" s="102"/>
      <c r="AE121" s="102"/>
      <c r="AF121" s="102"/>
      <c r="AG121" s="102"/>
    </row>
    <row r="122" spans="1:33">
      <c r="A122" s="116">
        <v>1</v>
      </c>
      <c r="B122" s="103">
        <v>1</v>
      </c>
      <c r="C122" s="115">
        <v>44958</v>
      </c>
      <c r="D122" s="115">
        <v>44958</v>
      </c>
      <c r="E122" s="102" t="s">
        <v>214</v>
      </c>
      <c r="F122" s="102" t="s">
        <v>29</v>
      </c>
      <c r="G122" s="102" t="s">
        <v>2417</v>
      </c>
      <c r="H122" s="109" t="s">
        <v>2415</v>
      </c>
      <c r="I122" s="159" t="s">
        <v>2413</v>
      </c>
      <c r="J122" s="102" t="s">
        <v>2418</v>
      </c>
      <c r="K122" s="102" t="s">
        <v>217</v>
      </c>
      <c r="L122" s="102" t="s">
        <v>33</v>
      </c>
      <c r="M122" s="102" t="s">
        <v>33</v>
      </c>
      <c r="N122" s="103">
        <v>45</v>
      </c>
      <c r="O122" s="102" t="s">
        <v>201</v>
      </c>
      <c r="P122" s="114" t="s">
        <v>880</v>
      </c>
      <c r="Q122" s="167">
        <v>300000</v>
      </c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>
        <v>125000</v>
      </c>
      <c r="AB122" s="105" t="s">
        <v>2458</v>
      </c>
      <c r="AC122" s="168">
        <v>44970</v>
      </c>
      <c r="AD122" s="259" t="s">
        <v>199</v>
      </c>
      <c r="AE122" s="105"/>
      <c r="AF122" s="114" t="s">
        <v>390</v>
      </c>
      <c r="AG122" s="114" t="s">
        <v>218</v>
      </c>
    </row>
    <row r="123" spans="1:33">
      <c r="A123" s="103">
        <f>A122+1</f>
        <v>2</v>
      </c>
      <c r="B123" s="103">
        <v>2</v>
      </c>
      <c r="C123" s="115">
        <v>44958</v>
      </c>
      <c r="D123" s="115">
        <v>44958</v>
      </c>
      <c r="E123" s="102" t="s">
        <v>214</v>
      </c>
      <c r="F123" s="102" t="s">
        <v>29</v>
      </c>
      <c r="G123" s="102" t="s">
        <v>215</v>
      </c>
      <c r="H123" s="109" t="s">
        <v>2416</v>
      </c>
      <c r="I123" s="159" t="s">
        <v>2414</v>
      </c>
      <c r="J123" s="102" t="s">
        <v>2419</v>
      </c>
      <c r="K123" s="102" t="s">
        <v>217</v>
      </c>
      <c r="L123" s="102" t="s">
        <v>33</v>
      </c>
      <c r="M123" s="102" t="s">
        <v>33</v>
      </c>
      <c r="N123" s="103">
        <v>45</v>
      </c>
      <c r="O123" s="102" t="s">
        <v>201</v>
      </c>
      <c r="P123" s="114" t="s">
        <v>880</v>
      </c>
      <c r="Q123" s="167">
        <v>300000</v>
      </c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>
        <v>125000</v>
      </c>
      <c r="AB123" s="105" t="s">
        <v>2458</v>
      </c>
      <c r="AC123" s="168">
        <v>44970</v>
      </c>
      <c r="AD123" s="259" t="s">
        <v>199</v>
      </c>
      <c r="AE123" s="105"/>
      <c r="AF123" s="114" t="s">
        <v>390</v>
      </c>
      <c r="AG123" s="114" t="s">
        <v>218</v>
      </c>
    </row>
    <row r="124" spans="1:33">
      <c r="A124" s="103">
        <f t="shared" ref="A124:A127" si="23">A123+1</f>
        <v>3</v>
      </c>
      <c r="B124" s="103">
        <v>3</v>
      </c>
      <c r="C124" s="115">
        <v>44958</v>
      </c>
      <c r="D124" s="115">
        <v>44958</v>
      </c>
      <c r="E124" s="102" t="s">
        <v>214</v>
      </c>
      <c r="F124" s="102" t="s">
        <v>29</v>
      </c>
      <c r="G124" s="102" t="s">
        <v>215</v>
      </c>
      <c r="H124" s="109" t="s">
        <v>2454</v>
      </c>
      <c r="I124" s="159" t="s">
        <v>2450</v>
      </c>
      <c r="J124" s="102" t="s">
        <v>1965</v>
      </c>
      <c r="K124" s="102" t="s">
        <v>206</v>
      </c>
      <c r="L124" s="102" t="s">
        <v>2066</v>
      </c>
      <c r="M124" s="102" t="s">
        <v>34</v>
      </c>
      <c r="N124" s="103">
        <v>63</v>
      </c>
      <c r="O124" s="102" t="s">
        <v>201</v>
      </c>
      <c r="P124" s="114" t="s">
        <v>278</v>
      </c>
      <c r="Q124" s="167">
        <v>900000</v>
      </c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>
        <v>350000</v>
      </c>
      <c r="AB124" s="105" t="s">
        <v>2458</v>
      </c>
      <c r="AC124" s="168">
        <v>44970</v>
      </c>
      <c r="AD124" s="259" t="s">
        <v>199</v>
      </c>
      <c r="AE124" s="105"/>
      <c r="AF124" s="114" t="s">
        <v>390</v>
      </c>
      <c r="AG124" s="114" t="s">
        <v>218</v>
      </c>
    </row>
    <row r="125" spans="1:33">
      <c r="A125" s="103">
        <f t="shared" si="23"/>
        <v>4</v>
      </c>
      <c r="B125" s="103">
        <v>4</v>
      </c>
      <c r="C125" s="115">
        <v>44958</v>
      </c>
      <c r="D125" s="115">
        <v>44958</v>
      </c>
      <c r="E125" s="102" t="s">
        <v>214</v>
      </c>
      <c r="F125" s="102" t="s">
        <v>29</v>
      </c>
      <c r="G125" s="102" t="s">
        <v>215</v>
      </c>
      <c r="H125" s="109" t="s">
        <v>2455</v>
      </c>
      <c r="I125" s="159" t="s">
        <v>2451</v>
      </c>
      <c r="J125" s="102" t="s">
        <v>1965</v>
      </c>
      <c r="K125" s="102" t="s">
        <v>206</v>
      </c>
      <c r="L125" s="102" t="s">
        <v>2066</v>
      </c>
      <c r="M125" s="102" t="s">
        <v>34</v>
      </c>
      <c r="N125" s="103">
        <v>63</v>
      </c>
      <c r="O125" s="102" t="s">
        <v>201</v>
      </c>
      <c r="P125" s="114" t="s">
        <v>278</v>
      </c>
      <c r="Q125" s="167">
        <v>900000</v>
      </c>
      <c r="R125" s="141"/>
      <c r="S125" s="141"/>
      <c r="T125" s="141"/>
      <c r="U125" s="141"/>
      <c r="V125" s="141"/>
      <c r="W125" s="141"/>
      <c r="X125" s="141"/>
      <c r="Y125" s="141"/>
      <c r="Z125" s="141"/>
      <c r="AA125" s="141">
        <v>350000</v>
      </c>
      <c r="AB125" s="105" t="s">
        <v>2458</v>
      </c>
      <c r="AC125" s="168">
        <v>44970</v>
      </c>
      <c r="AD125" s="259" t="s">
        <v>199</v>
      </c>
      <c r="AE125" s="105"/>
      <c r="AF125" s="114" t="s">
        <v>390</v>
      </c>
      <c r="AG125" s="114" t="s">
        <v>218</v>
      </c>
    </row>
    <row r="126" spans="1:33">
      <c r="A126" s="103">
        <f t="shared" si="23"/>
        <v>5</v>
      </c>
      <c r="B126" s="103">
        <v>5</v>
      </c>
      <c r="C126" s="115">
        <v>44958</v>
      </c>
      <c r="D126" s="115">
        <v>44958</v>
      </c>
      <c r="E126" s="102" t="s">
        <v>214</v>
      </c>
      <c r="F126" s="102" t="s">
        <v>29</v>
      </c>
      <c r="G126" s="102" t="s">
        <v>215</v>
      </c>
      <c r="H126" s="109" t="s">
        <v>2456</v>
      </c>
      <c r="I126" s="159" t="s">
        <v>2452</v>
      </c>
      <c r="J126" s="102" t="s">
        <v>1965</v>
      </c>
      <c r="K126" s="102" t="s">
        <v>206</v>
      </c>
      <c r="L126" s="102" t="s">
        <v>2066</v>
      </c>
      <c r="M126" s="102" t="s">
        <v>34</v>
      </c>
      <c r="N126" s="103">
        <v>63</v>
      </c>
      <c r="O126" s="102" t="s">
        <v>201</v>
      </c>
      <c r="P126" s="114" t="s">
        <v>278</v>
      </c>
      <c r="Q126" s="167">
        <v>900000</v>
      </c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>
        <v>350000</v>
      </c>
      <c r="AB126" s="105" t="s">
        <v>2458</v>
      </c>
      <c r="AC126" s="168">
        <v>44970</v>
      </c>
      <c r="AD126" s="259" t="s">
        <v>199</v>
      </c>
      <c r="AE126" s="105"/>
      <c r="AF126" s="114" t="s">
        <v>390</v>
      </c>
      <c r="AG126" s="114" t="s">
        <v>218</v>
      </c>
    </row>
    <row r="127" spans="1:33">
      <c r="A127" s="103">
        <f t="shared" si="23"/>
        <v>6</v>
      </c>
      <c r="B127" s="103">
        <v>6</v>
      </c>
      <c r="C127" s="115">
        <v>44958</v>
      </c>
      <c r="D127" s="115">
        <v>44958</v>
      </c>
      <c r="E127" s="102" t="s">
        <v>214</v>
      </c>
      <c r="F127" s="102" t="s">
        <v>29</v>
      </c>
      <c r="G127" s="102" t="s">
        <v>215</v>
      </c>
      <c r="H127" s="109" t="s">
        <v>2457</v>
      </c>
      <c r="I127" s="159" t="s">
        <v>2453</v>
      </c>
      <c r="J127" s="102" t="s">
        <v>1965</v>
      </c>
      <c r="K127" s="102" t="s">
        <v>206</v>
      </c>
      <c r="L127" s="102" t="s">
        <v>2066</v>
      </c>
      <c r="M127" s="102" t="s">
        <v>34</v>
      </c>
      <c r="N127" s="103">
        <v>63</v>
      </c>
      <c r="O127" s="102" t="s">
        <v>201</v>
      </c>
      <c r="P127" s="114" t="s">
        <v>278</v>
      </c>
      <c r="Q127" s="167">
        <v>900000</v>
      </c>
      <c r="R127" s="141"/>
      <c r="S127" s="141"/>
      <c r="T127" s="141"/>
      <c r="U127" s="141"/>
      <c r="V127" s="141"/>
      <c r="W127" s="141"/>
      <c r="X127" s="141"/>
      <c r="Y127" s="141"/>
      <c r="Z127" s="141"/>
      <c r="AA127" s="141">
        <v>350000</v>
      </c>
      <c r="AB127" s="105" t="s">
        <v>2458</v>
      </c>
      <c r="AC127" s="168">
        <v>44970</v>
      </c>
      <c r="AD127" s="259" t="s">
        <v>199</v>
      </c>
      <c r="AE127" s="105"/>
      <c r="AF127" s="114" t="s">
        <v>390</v>
      </c>
      <c r="AG127" s="114" t="s">
        <v>218</v>
      </c>
    </row>
    <row r="128" spans="1:33">
      <c r="A128" s="103"/>
      <c r="B128" s="103"/>
      <c r="C128" s="99" t="s">
        <v>30</v>
      </c>
      <c r="D128" s="102"/>
      <c r="E128" s="102"/>
      <c r="F128" s="102"/>
      <c r="G128" s="102"/>
      <c r="H128" s="109"/>
      <c r="I128" s="102"/>
      <c r="J128" s="102"/>
      <c r="K128" s="102"/>
      <c r="L128" s="102"/>
      <c r="M128" s="102"/>
      <c r="N128" s="103"/>
      <c r="O128" s="102"/>
      <c r="P128" s="102"/>
      <c r="Q128" s="107">
        <f>SUM(Q122:Q127)</f>
        <v>4200000</v>
      </c>
      <c r="R128" s="102"/>
      <c r="S128" s="102"/>
      <c r="T128" s="102"/>
      <c r="U128" s="102"/>
      <c r="V128" s="102"/>
      <c r="W128" s="102"/>
      <c r="X128" s="102"/>
      <c r="Y128" s="102"/>
      <c r="Z128" s="102"/>
      <c r="AA128" s="107">
        <f>SUM(AA122:AA127)</f>
        <v>1650000</v>
      </c>
      <c r="AB128" s="102"/>
      <c r="AC128" s="102"/>
      <c r="AD128" s="102"/>
      <c r="AE128" s="102"/>
      <c r="AF128" s="102"/>
      <c r="AG128" s="102"/>
    </row>
    <row r="129" spans="1:34">
      <c r="A129" s="103">
        <f>A127+1</f>
        <v>7</v>
      </c>
      <c r="B129" s="103">
        <v>1</v>
      </c>
      <c r="C129" s="115">
        <v>44958</v>
      </c>
      <c r="D129" s="115">
        <v>44958</v>
      </c>
      <c r="E129" s="102" t="s">
        <v>214</v>
      </c>
      <c r="F129" s="102" t="s">
        <v>31</v>
      </c>
      <c r="G129" s="102" t="s">
        <v>215</v>
      </c>
      <c r="H129" s="109" t="s">
        <v>2535</v>
      </c>
      <c r="I129" s="159" t="s">
        <v>2533</v>
      </c>
      <c r="J129" s="114" t="s">
        <v>2547</v>
      </c>
      <c r="K129" s="114" t="s">
        <v>206</v>
      </c>
      <c r="L129" s="102" t="s">
        <v>33</v>
      </c>
      <c r="M129" s="114" t="s">
        <v>56</v>
      </c>
      <c r="N129" s="103">
        <v>100</v>
      </c>
      <c r="O129" s="104" t="s">
        <v>201</v>
      </c>
      <c r="P129" s="114" t="s">
        <v>278</v>
      </c>
      <c r="Q129" s="101">
        <v>850000</v>
      </c>
      <c r="R129" s="191"/>
      <c r="S129" s="191"/>
      <c r="T129" s="191"/>
      <c r="U129" s="191"/>
      <c r="V129" s="191"/>
      <c r="W129" s="191"/>
      <c r="X129" s="191"/>
      <c r="Y129" s="191"/>
      <c r="Z129" s="191"/>
      <c r="AA129" s="209">
        <v>600000</v>
      </c>
      <c r="AB129" s="105" t="s">
        <v>2537</v>
      </c>
      <c r="AC129" s="168">
        <v>44970</v>
      </c>
      <c r="AD129" s="259" t="s">
        <v>199</v>
      </c>
      <c r="AE129" s="105"/>
      <c r="AF129" s="114" t="s">
        <v>390</v>
      </c>
      <c r="AG129" s="114" t="s">
        <v>226</v>
      </c>
    </row>
    <row r="130" spans="1:34">
      <c r="A130" s="103">
        <f t="shared" ref="A130:A137" si="24">A129+1</f>
        <v>8</v>
      </c>
      <c r="B130" s="103">
        <v>2</v>
      </c>
      <c r="C130" s="115">
        <v>44958</v>
      </c>
      <c r="D130" s="115">
        <v>44958</v>
      </c>
      <c r="E130" s="102" t="s">
        <v>214</v>
      </c>
      <c r="F130" s="102" t="s">
        <v>29</v>
      </c>
      <c r="G130" s="102" t="s">
        <v>215</v>
      </c>
      <c r="H130" s="109" t="s">
        <v>2536</v>
      </c>
      <c r="I130" s="159" t="s">
        <v>2534</v>
      </c>
      <c r="J130" s="114" t="s">
        <v>2547</v>
      </c>
      <c r="K130" s="114" t="s">
        <v>206</v>
      </c>
      <c r="L130" s="114" t="s">
        <v>56</v>
      </c>
      <c r="M130" s="102" t="s">
        <v>33</v>
      </c>
      <c r="N130" s="103">
        <v>100</v>
      </c>
      <c r="O130" s="104" t="s">
        <v>201</v>
      </c>
      <c r="P130" s="114" t="s">
        <v>278</v>
      </c>
      <c r="Q130" s="101">
        <v>850000</v>
      </c>
      <c r="R130" s="191"/>
      <c r="S130" s="191"/>
      <c r="T130" s="191"/>
      <c r="U130" s="191"/>
      <c r="V130" s="191"/>
      <c r="W130" s="191"/>
      <c r="X130" s="191"/>
      <c r="Y130" s="191"/>
      <c r="Z130" s="191"/>
      <c r="AA130" s="149">
        <v>0</v>
      </c>
      <c r="AB130" s="105" t="s">
        <v>2537</v>
      </c>
      <c r="AC130" s="168">
        <v>44970</v>
      </c>
      <c r="AD130" s="259" t="s">
        <v>199</v>
      </c>
      <c r="AE130" s="105"/>
      <c r="AF130" s="114" t="s">
        <v>390</v>
      </c>
      <c r="AG130" s="114" t="s">
        <v>226</v>
      </c>
    </row>
    <row r="131" spans="1:34">
      <c r="A131" s="103">
        <f t="shared" si="24"/>
        <v>9</v>
      </c>
      <c r="B131" s="103">
        <v>3</v>
      </c>
      <c r="C131" s="115">
        <v>44958</v>
      </c>
      <c r="D131" s="115">
        <v>44959</v>
      </c>
      <c r="E131" s="102" t="s">
        <v>214</v>
      </c>
      <c r="F131" s="102" t="s">
        <v>29</v>
      </c>
      <c r="G131" s="102" t="s">
        <v>215</v>
      </c>
      <c r="H131" s="109" t="s">
        <v>2257</v>
      </c>
      <c r="I131" s="159" t="s">
        <v>2225</v>
      </c>
      <c r="J131" s="102" t="s">
        <v>2270</v>
      </c>
      <c r="K131" s="102" t="s">
        <v>213</v>
      </c>
      <c r="L131" s="102" t="s">
        <v>33</v>
      </c>
      <c r="M131" s="102" t="s">
        <v>33</v>
      </c>
      <c r="N131" s="103">
        <v>45</v>
      </c>
      <c r="O131" s="102" t="s">
        <v>201</v>
      </c>
      <c r="P131" s="114" t="s">
        <v>2276</v>
      </c>
      <c r="Q131" s="101">
        <v>300000</v>
      </c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>
        <v>125000</v>
      </c>
      <c r="AB131" s="105" t="s">
        <v>2537</v>
      </c>
      <c r="AC131" s="168">
        <v>44970</v>
      </c>
      <c r="AD131" s="259" t="s">
        <v>199</v>
      </c>
      <c r="AE131" s="105"/>
      <c r="AF131" s="114" t="s">
        <v>390</v>
      </c>
      <c r="AG131" s="114" t="s">
        <v>218</v>
      </c>
      <c r="AH131" s="1"/>
    </row>
    <row r="132" spans="1:34">
      <c r="A132" s="103">
        <f t="shared" si="24"/>
        <v>10</v>
      </c>
      <c r="B132" s="103">
        <v>4</v>
      </c>
      <c r="C132" s="115">
        <v>44958</v>
      </c>
      <c r="D132" s="115">
        <v>44959</v>
      </c>
      <c r="E132" s="102" t="s">
        <v>214</v>
      </c>
      <c r="F132" s="102" t="s">
        <v>29</v>
      </c>
      <c r="G132" s="102" t="s">
        <v>215</v>
      </c>
      <c r="H132" s="109" t="s">
        <v>2259</v>
      </c>
      <c r="I132" s="159" t="s">
        <v>2227</v>
      </c>
      <c r="J132" s="102" t="s">
        <v>2270</v>
      </c>
      <c r="K132" s="102" t="s">
        <v>213</v>
      </c>
      <c r="L132" s="102" t="s">
        <v>33</v>
      </c>
      <c r="M132" s="102" t="s">
        <v>33</v>
      </c>
      <c r="N132" s="103">
        <v>45</v>
      </c>
      <c r="O132" s="102" t="s">
        <v>201</v>
      </c>
      <c r="P132" s="114" t="s">
        <v>2276</v>
      </c>
      <c r="Q132" s="101">
        <v>300000</v>
      </c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>
        <v>125000</v>
      </c>
      <c r="AB132" s="105" t="s">
        <v>2537</v>
      </c>
      <c r="AC132" s="168">
        <v>44970</v>
      </c>
      <c r="AD132" s="259" t="s">
        <v>199</v>
      </c>
      <c r="AE132" s="105"/>
      <c r="AF132" s="114" t="s">
        <v>390</v>
      </c>
      <c r="AG132" s="114" t="s">
        <v>218</v>
      </c>
      <c r="AH132" s="1"/>
    </row>
    <row r="133" spans="1:34">
      <c r="A133" s="103">
        <f t="shared" si="24"/>
        <v>11</v>
      </c>
      <c r="B133" s="103">
        <v>5</v>
      </c>
      <c r="C133" s="115">
        <v>44958</v>
      </c>
      <c r="D133" s="115">
        <v>44959</v>
      </c>
      <c r="E133" s="102" t="s">
        <v>214</v>
      </c>
      <c r="F133" s="102" t="s">
        <v>29</v>
      </c>
      <c r="G133" s="102" t="s">
        <v>215</v>
      </c>
      <c r="H133" s="109" t="s">
        <v>2260</v>
      </c>
      <c r="I133" s="159" t="s">
        <v>2228</v>
      </c>
      <c r="J133" s="102" t="s">
        <v>2270</v>
      </c>
      <c r="K133" s="102" t="s">
        <v>213</v>
      </c>
      <c r="L133" s="102" t="s">
        <v>33</v>
      </c>
      <c r="M133" s="102" t="s">
        <v>33</v>
      </c>
      <c r="N133" s="103">
        <v>45</v>
      </c>
      <c r="O133" s="102" t="s">
        <v>201</v>
      </c>
      <c r="P133" s="114" t="s">
        <v>2276</v>
      </c>
      <c r="Q133" s="101">
        <v>300000</v>
      </c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>
        <v>125000</v>
      </c>
      <c r="AB133" s="105" t="s">
        <v>2537</v>
      </c>
      <c r="AC133" s="168">
        <v>44970</v>
      </c>
      <c r="AD133" s="259" t="s">
        <v>199</v>
      </c>
      <c r="AE133" s="105"/>
      <c r="AF133" s="114" t="s">
        <v>390</v>
      </c>
      <c r="AG133" s="114" t="s">
        <v>218</v>
      </c>
      <c r="AH133" s="1"/>
    </row>
    <row r="134" spans="1:34">
      <c r="A134" s="103">
        <f t="shared" si="24"/>
        <v>12</v>
      </c>
      <c r="B134" s="103">
        <v>6</v>
      </c>
      <c r="C134" s="115">
        <v>44958</v>
      </c>
      <c r="D134" s="115">
        <v>44959</v>
      </c>
      <c r="E134" s="102" t="s">
        <v>214</v>
      </c>
      <c r="F134" s="102" t="s">
        <v>29</v>
      </c>
      <c r="G134" s="102" t="s">
        <v>215</v>
      </c>
      <c r="H134" s="109" t="s">
        <v>2261</v>
      </c>
      <c r="I134" s="159" t="s">
        <v>2229</v>
      </c>
      <c r="J134" s="102" t="s">
        <v>2270</v>
      </c>
      <c r="K134" s="102" t="s">
        <v>213</v>
      </c>
      <c r="L134" s="102" t="s">
        <v>33</v>
      </c>
      <c r="M134" s="102" t="s">
        <v>33</v>
      </c>
      <c r="N134" s="103">
        <v>45</v>
      </c>
      <c r="O134" s="102" t="s">
        <v>201</v>
      </c>
      <c r="P134" s="114" t="s">
        <v>2276</v>
      </c>
      <c r="Q134" s="101">
        <v>300000</v>
      </c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>
        <v>125000</v>
      </c>
      <c r="AB134" s="105" t="s">
        <v>2537</v>
      </c>
      <c r="AC134" s="168">
        <v>44970</v>
      </c>
      <c r="AD134" s="259" t="s">
        <v>199</v>
      </c>
      <c r="AE134" s="105"/>
      <c r="AF134" s="114" t="s">
        <v>390</v>
      </c>
      <c r="AG134" s="114" t="s">
        <v>218</v>
      </c>
      <c r="AH134" s="1"/>
    </row>
    <row r="135" spans="1:34">
      <c r="A135" s="103">
        <f t="shared" si="24"/>
        <v>13</v>
      </c>
      <c r="B135" s="103">
        <v>7</v>
      </c>
      <c r="C135" s="115">
        <v>44958</v>
      </c>
      <c r="D135" s="115">
        <v>44959</v>
      </c>
      <c r="E135" s="102" t="s">
        <v>214</v>
      </c>
      <c r="F135" s="102" t="s">
        <v>29</v>
      </c>
      <c r="G135" s="102" t="s">
        <v>215</v>
      </c>
      <c r="H135" s="109" t="s">
        <v>2244</v>
      </c>
      <c r="I135" s="159" t="s">
        <v>2212</v>
      </c>
      <c r="J135" s="102" t="s">
        <v>2270</v>
      </c>
      <c r="K135" s="102" t="s">
        <v>213</v>
      </c>
      <c r="L135" s="102" t="s">
        <v>33</v>
      </c>
      <c r="M135" s="102" t="s">
        <v>33</v>
      </c>
      <c r="N135" s="103">
        <v>45</v>
      </c>
      <c r="O135" s="102" t="s">
        <v>201</v>
      </c>
      <c r="P135" s="114" t="s">
        <v>2276</v>
      </c>
      <c r="Q135" s="101">
        <v>300000</v>
      </c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>
        <v>125000</v>
      </c>
      <c r="AB135" s="105" t="s">
        <v>2537</v>
      </c>
      <c r="AC135" s="168">
        <v>44970</v>
      </c>
      <c r="AD135" s="259" t="s">
        <v>199</v>
      </c>
      <c r="AE135" s="105"/>
      <c r="AF135" s="114" t="s">
        <v>390</v>
      </c>
      <c r="AG135" s="114" t="s">
        <v>218</v>
      </c>
      <c r="AH135" s="1"/>
    </row>
    <row r="136" spans="1:34">
      <c r="A136" s="103">
        <f t="shared" si="24"/>
        <v>14</v>
      </c>
      <c r="B136" s="103">
        <v>8</v>
      </c>
      <c r="C136" s="115">
        <v>44958</v>
      </c>
      <c r="D136" s="115">
        <v>44959</v>
      </c>
      <c r="E136" s="102" t="s">
        <v>214</v>
      </c>
      <c r="F136" s="102" t="s">
        <v>29</v>
      </c>
      <c r="G136" s="102" t="s">
        <v>215</v>
      </c>
      <c r="H136" s="109" t="s">
        <v>2245</v>
      </c>
      <c r="I136" s="159" t="s">
        <v>2213</v>
      </c>
      <c r="J136" s="102" t="s">
        <v>2270</v>
      </c>
      <c r="K136" s="102" t="s">
        <v>213</v>
      </c>
      <c r="L136" s="102" t="s">
        <v>33</v>
      </c>
      <c r="M136" s="102" t="s">
        <v>33</v>
      </c>
      <c r="N136" s="103">
        <v>45</v>
      </c>
      <c r="O136" s="102" t="s">
        <v>201</v>
      </c>
      <c r="P136" s="114" t="s">
        <v>2276</v>
      </c>
      <c r="Q136" s="101">
        <v>300000</v>
      </c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>
        <v>125000</v>
      </c>
      <c r="AB136" s="105" t="s">
        <v>2537</v>
      </c>
      <c r="AC136" s="168">
        <v>44970</v>
      </c>
      <c r="AD136" s="259" t="s">
        <v>199</v>
      </c>
      <c r="AE136" s="105"/>
      <c r="AF136" s="114" t="s">
        <v>390</v>
      </c>
      <c r="AG136" s="114" t="s">
        <v>218</v>
      </c>
      <c r="AH136" s="1"/>
    </row>
    <row r="137" spans="1:34">
      <c r="A137" s="103">
        <f t="shared" si="24"/>
        <v>15</v>
      </c>
      <c r="B137" s="103">
        <v>9</v>
      </c>
      <c r="C137" s="115">
        <v>44958</v>
      </c>
      <c r="D137" s="115">
        <v>44959</v>
      </c>
      <c r="E137" s="102" t="s">
        <v>214</v>
      </c>
      <c r="F137" s="102" t="s">
        <v>29</v>
      </c>
      <c r="G137" s="102" t="s">
        <v>215</v>
      </c>
      <c r="H137" s="109" t="s">
        <v>2262</v>
      </c>
      <c r="I137" s="158" t="s">
        <v>2230</v>
      </c>
      <c r="J137" s="102" t="s">
        <v>2270</v>
      </c>
      <c r="K137" s="102" t="s">
        <v>213</v>
      </c>
      <c r="L137" s="102" t="s">
        <v>33</v>
      </c>
      <c r="M137" s="114" t="s">
        <v>35</v>
      </c>
      <c r="N137" s="103">
        <v>311</v>
      </c>
      <c r="O137" s="102" t="s">
        <v>201</v>
      </c>
      <c r="P137" s="114" t="s">
        <v>2276</v>
      </c>
      <c r="Q137" s="101">
        <v>1250000</v>
      </c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>
        <v>800000</v>
      </c>
      <c r="AB137" s="105" t="s">
        <v>2537</v>
      </c>
      <c r="AC137" s="168">
        <v>44970</v>
      </c>
      <c r="AD137" s="259" t="s">
        <v>199</v>
      </c>
      <c r="AE137" s="105"/>
      <c r="AF137" s="114" t="s">
        <v>390</v>
      </c>
      <c r="AG137" s="114" t="s">
        <v>226</v>
      </c>
      <c r="AH137" s="1"/>
    </row>
    <row r="138" spans="1:34">
      <c r="A138" s="103"/>
      <c r="B138" s="103"/>
      <c r="C138" s="99" t="s">
        <v>30</v>
      </c>
      <c r="D138" s="102"/>
      <c r="E138" s="102"/>
      <c r="F138" s="102"/>
      <c r="G138" s="102"/>
      <c r="H138" s="109"/>
      <c r="I138" s="102"/>
      <c r="J138" s="102"/>
      <c r="K138" s="102"/>
      <c r="L138" s="102"/>
      <c r="M138" s="102"/>
      <c r="N138" s="103"/>
      <c r="O138" s="102"/>
      <c r="P138" s="102"/>
      <c r="Q138" s="107">
        <f>SUM(Q129:Q137)</f>
        <v>4750000</v>
      </c>
      <c r="R138" s="102"/>
      <c r="S138" s="102"/>
      <c r="T138" s="102"/>
      <c r="U138" s="102"/>
      <c r="V138" s="102"/>
      <c r="W138" s="102"/>
      <c r="X138" s="102"/>
      <c r="Y138" s="102"/>
      <c r="Z138" s="102"/>
      <c r="AA138" s="107">
        <f>SUM(AA129:AA137)</f>
        <v>2150000</v>
      </c>
      <c r="AB138" s="102"/>
      <c r="AC138" s="102"/>
      <c r="AD138" s="102"/>
      <c r="AE138" s="102"/>
      <c r="AF138" s="102"/>
      <c r="AG138" s="102"/>
    </row>
    <row r="139" spans="1:34">
      <c r="A139" s="103">
        <f>A137+1</f>
        <v>16</v>
      </c>
      <c r="B139" s="103">
        <v>1</v>
      </c>
      <c r="C139" s="115">
        <v>44959</v>
      </c>
      <c r="D139" s="115">
        <v>44959</v>
      </c>
      <c r="E139" s="102" t="s">
        <v>214</v>
      </c>
      <c r="F139" s="102" t="s">
        <v>31</v>
      </c>
      <c r="G139" s="114" t="s">
        <v>212</v>
      </c>
      <c r="H139" s="109" t="s">
        <v>1322</v>
      </c>
      <c r="I139" s="159" t="s">
        <v>1320</v>
      </c>
      <c r="J139" s="114" t="s">
        <v>2606</v>
      </c>
      <c r="K139" s="114" t="s">
        <v>206</v>
      </c>
      <c r="L139" s="104" t="s">
        <v>34</v>
      </c>
      <c r="M139" s="104" t="s">
        <v>34</v>
      </c>
      <c r="N139" s="103">
        <v>32</v>
      </c>
      <c r="O139" s="102" t="s">
        <v>201</v>
      </c>
      <c r="P139" s="140" t="s">
        <v>2592</v>
      </c>
      <c r="Q139" s="101">
        <v>660000</v>
      </c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>
        <v>250000</v>
      </c>
      <c r="AB139" s="105" t="s">
        <v>2593</v>
      </c>
      <c r="AC139" s="168">
        <v>44970</v>
      </c>
      <c r="AD139" s="259" t="s">
        <v>199</v>
      </c>
      <c r="AE139" s="105"/>
      <c r="AF139" s="114" t="s">
        <v>390</v>
      </c>
      <c r="AG139" s="102" t="s">
        <v>218</v>
      </c>
    </row>
    <row r="140" spans="1:34">
      <c r="A140" s="103">
        <f t="shared" ref="A140:A144" si="25">A139+1</f>
        <v>17</v>
      </c>
      <c r="B140" s="103">
        <v>2</v>
      </c>
      <c r="C140" s="115">
        <v>44959</v>
      </c>
      <c r="D140" s="115">
        <v>44959</v>
      </c>
      <c r="E140" s="102" t="s">
        <v>214</v>
      </c>
      <c r="F140" s="102" t="s">
        <v>29</v>
      </c>
      <c r="G140" s="114" t="s">
        <v>212</v>
      </c>
      <c r="H140" s="109" t="s">
        <v>2591</v>
      </c>
      <c r="I140" s="159" t="s">
        <v>2590</v>
      </c>
      <c r="J140" s="114" t="s">
        <v>2606</v>
      </c>
      <c r="K140" s="114" t="s">
        <v>206</v>
      </c>
      <c r="L140" s="104" t="s">
        <v>34</v>
      </c>
      <c r="M140" s="104" t="s">
        <v>34</v>
      </c>
      <c r="N140" s="103">
        <v>32</v>
      </c>
      <c r="O140" s="102" t="s">
        <v>201</v>
      </c>
      <c r="P140" s="140" t="s">
        <v>2592</v>
      </c>
      <c r="Q140" s="101">
        <v>660000</v>
      </c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>
        <v>0</v>
      </c>
      <c r="AB140" s="105" t="s">
        <v>2593</v>
      </c>
      <c r="AC140" s="168">
        <v>44970</v>
      </c>
      <c r="AD140" s="259" t="s">
        <v>199</v>
      </c>
      <c r="AE140" s="105"/>
      <c r="AF140" s="114" t="s">
        <v>390</v>
      </c>
      <c r="AG140" s="102" t="s">
        <v>218</v>
      </c>
    </row>
    <row r="141" spans="1:34">
      <c r="A141" s="103">
        <f t="shared" si="25"/>
        <v>18</v>
      </c>
      <c r="B141" s="103">
        <v>3</v>
      </c>
      <c r="C141" s="115">
        <v>44959</v>
      </c>
      <c r="D141" s="115">
        <v>44959</v>
      </c>
      <c r="E141" s="102" t="s">
        <v>214</v>
      </c>
      <c r="F141" s="102" t="s">
        <v>29</v>
      </c>
      <c r="G141" s="114" t="s">
        <v>286</v>
      </c>
      <c r="H141" s="109" t="s">
        <v>2602</v>
      </c>
      <c r="I141" s="159" t="s">
        <v>2603</v>
      </c>
      <c r="J141" s="102" t="s">
        <v>2270</v>
      </c>
      <c r="K141" s="102" t="s">
        <v>213</v>
      </c>
      <c r="L141" s="102" t="s">
        <v>33</v>
      </c>
      <c r="M141" s="114" t="s">
        <v>35</v>
      </c>
      <c r="N141" s="103">
        <v>311</v>
      </c>
      <c r="O141" s="102" t="s">
        <v>201</v>
      </c>
      <c r="P141" s="114" t="s">
        <v>2276</v>
      </c>
      <c r="Q141" s="101">
        <v>1250000</v>
      </c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>
        <v>800000</v>
      </c>
      <c r="AB141" s="105" t="s">
        <v>2593</v>
      </c>
      <c r="AC141" s="168">
        <v>44970</v>
      </c>
      <c r="AD141" s="259" t="s">
        <v>199</v>
      </c>
      <c r="AE141" s="105"/>
      <c r="AF141" s="114" t="s">
        <v>390</v>
      </c>
      <c r="AG141" s="114" t="s">
        <v>226</v>
      </c>
    </row>
    <row r="142" spans="1:34">
      <c r="A142" s="103">
        <f t="shared" si="25"/>
        <v>19</v>
      </c>
      <c r="B142" s="103">
        <v>4</v>
      </c>
      <c r="C142" s="115">
        <v>44959</v>
      </c>
      <c r="D142" s="115">
        <v>44960</v>
      </c>
      <c r="E142" s="102" t="s">
        <v>214</v>
      </c>
      <c r="F142" s="102" t="s">
        <v>29</v>
      </c>
      <c r="G142" s="102" t="s">
        <v>1944</v>
      </c>
      <c r="H142" s="109" t="s">
        <v>2582</v>
      </c>
      <c r="I142" s="159" t="s">
        <v>2581</v>
      </c>
      <c r="J142" s="102" t="s">
        <v>2583</v>
      </c>
      <c r="K142" s="102" t="s">
        <v>217</v>
      </c>
      <c r="L142" s="102" t="s">
        <v>2066</v>
      </c>
      <c r="M142" s="102" t="s">
        <v>269</v>
      </c>
      <c r="N142" s="103">
        <v>130</v>
      </c>
      <c r="O142" s="102" t="s">
        <v>201</v>
      </c>
      <c r="P142" s="102" t="s">
        <v>880</v>
      </c>
      <c r="Q142" s="101">
        <v>1000000</v>
      </c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>
        <v>450000</v>
      </c>
      <c r="AB142" s="105" t="s">
        <v>2593</v>
      </c>
      <c r="AC142" s="168">
        <v>44970</v>
      </c>
      <c r="AD142" s="259" t="s">
        <v>199</v>
      </c>
      <c r="AE142" s="105"/>
      <c r="AF142" s="114" t="s">
        <v>390</v>
      </c>
      <c r="AG142" s="102" t="s">
        <v>226</v>
      </c>
    </row>
    <row r="143" spans="1:34">
      <c r="A143" s="103">
        <f t="shared" si="25"/>
        <v>20</v>
      </c>
      <c r="B143" s="103">
        <v>5</v>
      </c>
      <c r="C143" s="115">
        <v>44959</v>
      </c>
      <c r="D143" s="115">
        <v>44960</v>
      </c>
      <c r="E143" s="102" t="s">
        <v>214</v>
      </c>
      <c r="F143" s="102" t="s">
        <v>31</v>
      </c>
      <c r="G143" s="102" t="s">
        <v>215</v>
      </c>
      <c r="H143" s="140" t="s">
        <v>741</v>
      </c>
      <c r="I143" s="158" t="s">
        <v>736</v>
      </c>
      <c r="J143" s="102" t="s">
        <v>2571</v>
      </c>
      <c r="K143" s="102" t="s">
        <v>217</v>
      </c>
      <c r="L143" s="102" t="s">
        <v>33</v>
      </c>
      <c r="M143" s="102" t="s">
        <v>35</v>
      </c>
      <c r="N143" s="103">
        <v>311</v>
      </c>
      <c r="O143" s="102" t="s">
        <v>201</v>
      </c>
      <c r="P143" s="114" t="s">
        <v>2572</v>
      </c>
      <c r="Q143" s="101">
        <v>1250000</v>
      </c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>
        <v>900000</v>
      </c>
      <c r="AB143" s="105" t="s">
        <v>2593</v>
      </c>
      <c r="AC143" s="168">
        <v>44970</v>
      </c>
      <c r="AD143" s="259" t="s">
        <v>199</v>
      </c>
      <c r="AE143" s="105"/>
      <c r="AF143" s="114" t="s">
        <v>390</v>
      </c>
      <c r="AG143" s="102" t="s">
        <v>226</v>
      </c>
    </row>
    <row r="144" spans="1:34">
      <c r="A144" s="103">
        <f t="shared" si="25"/>
        <v>21</v>
      </c>
      <c r="B144" s="103">
        <v>6</v>
      </c>
      <c r="C144" s="115">
        <v>44959</v>
      </c>
      <c r="D144" s="115">
        <v>44960</v>
      </c>
      <c r="E144" s="102" t="s">
        <v>214</v>
      </c>
      <c r="F144" s="102" t="s">
        <v>29</v>
      </c>
      <c r="G144" s="102" t="s">
        <v>215</v>
      </c>
      <c r="H144" s="109" t="s">
        <v>2584</v>
      </c>
      <c r="I144" s="158" t="s">
        <v>2594</v>
      </c>
      <c r="J144" s="102" t="s">
        <v>2585</v>
      </c>
      <c r="K144" s="102" t="s">
        <v>217</v>
      </c>
      <c r="L144" s="102" t="s">
        <v>35</v>
      </c>
      <c r="M144" s="102" t="s">
        <v>35</v>
      </c>
      <c r="N144" s="103">
        <v>311</v>
      </c>
      <c r="O144" s="102" t="s">
        <v>201</v>
      </c>
      <c r="P144" s="114" t="s">
        <v>2572</v>
      </c>
      <c r="Q144" s="110">
        <v>350000</v>
      </c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>
        <v>0</v>
      </c>
      <c r="AB144" s="105" t="s">
        <v>2593</v>
      </c>
      <c r="AC144" s="168">
        <v>44970</v>
      </c>
      <c r="AD144" s="259" t="s">
        <v>199</v>
      </c>
      <c r="AE144" s="105"/>
      <c r="AF144" s="114" t="s">
        <v>390</v>
      </c>
      <c r="AG144" s="102" t="s">
        <v>226</v>
      </c>
    </row>
    <row r="145" spans="1:33">
      <c r="A145" s="103"/>
      <c r="B145" s="103"/>
      <c r="C145" s="99" t="s">
        <v>30</v>
      </c>
      <c r="D145" s="102"/>
      <c r="E145" s="102"/>
      <c r="F145" s="102"/>
      <c r="G145" s="102"/>
      <c r="H145" s="109"/>
      <c r="I145" s="102"/>
      <c r="J145" s="102"/>
      <c r="K145" s="102"/>
      <c r="L145" s="102"/>
      <c r="M145" s="102"/>
      <c r="N145" s="103"/>
      <c r="O145" s="102"/>
      <c r="P145" s="102"/>
      <c r="Q145" s="107">
        <f>SUM(Q139:Q144)</f>
        <v>5170000</v>
      </c>
      <c r="R145" s="102"/>
      <c r="S145" s="102"/>
      <c r="T145" s="102"/>
      <c r="U145" s="102"/>
      <c r="V145" s="102"/>
      <c r="W145" s="102"/>
      <c r="X145" s="102"/>
      <c r="Y145" s="102"/>
      <c r="Z145" s="102"/>
      <c r="AA145" s="107">
        <f>SUM(AA139:AA144)</f>
        <v>2400000</v>
      </c>
      <c r="AB145" s="102"/>
      <c r="AC145" s="102"/>
      <c r="AD145" s="102"/>
      <c r="AE145" s="102"/>
      <c r="AF145" s="102"/>
      <c r="AG145" s="102"/>
    </row>
    <row r="146" spans="1:33">
      <c r="A146" s="103">
        <f>A144+1</f>
        <v>22</v>
      </c>
      <c r="B146" s="103">
        <v>1</v>
      </c>
      <c r="C146" s="115">
        <v>44959</v>
      </c>
      <c r="D146" s="115">
        <v>44960</v>
      </c>
      <c r="E146" s="102" t="s">
        <v>214</v>
      </c>
      <c r="F146" s="102" t="s">
        <v>29</v>
      </c>
      <c r="G146" s="102" t="s">
        <v>212</v>
      </c>
      <c r="H146" s="109" t="s">
        <v>2612</v>
      </c>
      <c r="I146" s="159" t="s">
        <v>2610</v>
      </c>
      <c r="J146" s="102" t="s">
        <v>2614</v>
      </c>
      <c r="K146" s="102" t="s">
        <v>217</v>
      </c>
      <c r="L146" s="102" t="s">
        <v>33</v>
      </c>
      <c r="M146" s="102" t="s">
        <v>33</v>
      </c>
      <c r="N146" s="103">
        <v>45</v>
      </c>
      <c r="O146" s="102" t="s">
        <v>201</v>
      </c>
      <c r="P146" s="102" t="s">
        <v>2616</v>
      </c>
      <c r="Q146" s="110">
        <v>350000</v>
      </c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>
        <v>175000</v>
      </c>
      <c r="AB146" s="105" t="s">
        <v>2625</v>
      </c>
      <c r="AC146" s="168">
        <v>44970</v>
      </c>
      <c r="AD146" s="259" t="s">
        <v>199</v>
      </c>
      <c r="AE146" s="105"/>
      <c r="AF146" s="114" t="s">
        <v>390</v>
      </c>
      <c r="AG146" s="102" t="s">
        <v>218</v>
      </c>
    </row>
    <row r="147" spans="1:33">
      <c r="A147" s="103">
        <f t="shared" ref="A147:A149" si="26">A146+1</f>
        <v>23</v>
      </c>
      <c r="B147" s="103">
        <v>2</v>
      </c>
      <c r="C147" s="115">
        <v>44959</v>
      </c>
      <c r="D147" s="115">
        <v>44960</v>
      </c>
      <c r="E147" s="102" t="s">
        <v>214</v>
      </c>
      <c r="F147" s="102" t="s">
        <v>29</v>
      </c>
      <c r="G147" s="102" t="s">
        <v>1259</v>
      </c>
      <c r="H147" s="109" t="s">
        <v>2621</v>
      </c>
      <c r="I147" s="159" t="s">
        <v>2618</v>
      </c>
      <c r="J147" s="102" t="s">
        <v>2624</v>
      </c>
      <c r="K147" s="102" t="s">
        <v>217</v>
      </c>
      <c r="L147" s="102" t="s">
        <v>2066</v>
      </c>
      <c r="M147" s="102" t="s">
        <v>34</v>
      </c>
      <c r="N147" s="103">
        <v>63</v>
      </c>
      <c r="O147" s="102" t="s">
        <v>201</v>
      </c>
      <c r="P147" s="102" t="s">
        <v>1364</v>
      </c>
      <c r="Q147" s="167">
        <v>900000</v>
      </c>
      <c r="R147" s="141"/>
      <c r="S147" s="141"/>
      <c r="T147" s="141"/>
      <c r="U147" s="141"/>
      <c r="V147" s="141"/>
      <c r="W147" s="141"/>
      <c r="X147" s="141"/>
      <c r="Y147" s="141"/>
      <c r="Z147" s="141"/>
      <c r="AA147" s="141">
        <v>350000</v>
      </c>
      <c r="AB147" s="105" t="s">
        <v>2625</v>
      </c>
      <c r="AC147" s="168">
        <v>44970</v>
      </c>
      <c r="AD147" s="259" t="s">
        <v>199</v>
      </c>
      <c r="AE147" s="105"/>
      <c r="AF147" s="114" t="s">
        <v>390</v>
      </c>
      <c r="AG147" s="102" t="s">
        <v>226</v>
      </c>
    </row>
    <row r="148" spans="1:33">
      <c r="A148" s="103">
        <f t="shared" si="26"/>
        <v>24</v>
      </c>
      <c r="B148" s="103">
        <v>3</v>
      </c>
      <c r="C148" s="115">
        <v>44959</v>
      </c>
      <c r="D148" s="115">
        <v>44960</v>
      </c>
      <c r="E148" s="102" t="s">
        <v>214</v>
      </c>
      <c r="F148" s="102" t="s">
        <v>29</v>
      </c>
      <c r="G148" s="102" t="s">
        <v>1259</v>
      </c>
      <c r="H148" s="109" t="s">
        <v>2622</v>
      </c>
      <c r="I148" s="159" t="s">
        <v>2619</v>
      </c>
      <c r="J148" s="102" t="s">
        <v>2624</v>
      </c>
      <c r="K148" s="102" t="s">
        <v>217</v>
      </c>
      <c r="L148" s="102" t="s">
        <v>2066</v>
      </c>
      <c r="M148" s="102" t="s">
        <v>34</v>
      </c>
      <c r="N148" s="103">
        <v>63</v>
      </c>
      <c r="O148" s="102" t="s">
        <v>201</v>
      </c>
      <c r="P148" s="102" t="s">
        <v>1364</v>
      </c>
      <c r="Q148" s="167">
        <v>900000</v>
      </c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>
        <v>350000</v>
      </c>
      <c r="AB148" s="105" t="s">
        <v>2625</v>
      </c>
      <c r="AC148" s="168">
        <v>44970</v>
      </c>
      <c r="AD148" s="259" t="s">
        <v>199</v>
      </c>
      <c r="AE148" s="105"/>
      <c r="AF148" s="114" t="s">
        <v>390</v>
      </c>
      <c r="AG148" s="102" t="s">
        <v>226</v>
      </c>
    </row>
    <row r="149" spans="1:33">
      <c r="A149" s="103">
        <f t="shared" si="26"/>
        <v>25</v>
      </c>
      <c r="B149" s="103">
        <v>4</v>
      </c>
      <c r="C149" s="115">
        <v>44959</v>
      </c>
      <c r="D149" s="115">
        <v>44960</v>
      </c>
      <c r="E149" s="102" t="s">
        <v>214</v>
      </c>
      <c r="F149" s="102" t="s">
        <v>29</v>
      </c>
      <c r="G149" s="102" t="s">
        <v>1259</v>
      </c>
      <c r="H149" s="109" t="s">
        <v>2623</v>
      </c>
      <c r="I149" s="159" t="s">
        <v>2620</v>
      </c>
      <c r="J149" s="102" t="s">
        <v>2624</v>
      </c>
      <c r="K149" s="102" t="s">
        <v>217</v>
      </c>
      <c r="L149" s="102" t="s">
        <v>2066</v>
      </c>
      <c r="M149" s="102" t="s">
        <v>34</v>
      </c>
      <c r="N149" s="103">
        <v>63</v>
      </c>
      <c r="O149" s="102" t="s">
        <v>201</v>
      </c>
      <c r="P149" s="102" t="s">
        <v>1364</v>
      </c>
      <c r="Q149" s="167">
        <v>900000</v>
      </c>
      <c r="R149" s="141"/>
      <c r="S149" s="141"/>
      <c r="T149" s="141"/>
      <c r="U149" s="141"/>
      <c r="V149" s="141"/>
      <c r="W149" s="141"/>
      <c r="X149" s="141"/>
      <c r="Y149" s="141"/>
      <c r="Z149" s="141"/>
      <c r="AA149" s="141">
        <v>350000</v>
      </c>
      <c r="AB149" s="105" t="s">
        <v>2625</v>
      </c>
      <c r="AC149" s="168">
        <v>44970</v>
      </c>
      <c r="AD149" s="259" t="s">
        <v>199</v>
      </c>
      <c r="AE149" s="105"/>
      <c r="AF149" s="114" t="s">
        <v>390</v>
      </c>
      <c r="AG149" s="102" t="s">
        <v>226</v>
      </c>
    </row>
    <row r="150" spans="1:33">
      <c r="A150" s="103"/>
      <c r="B150" s="103"/>
      <c r="C150" s="99" t="s">
        <v>30</v>
      </c>
      <c r="D150" s="102"/>
      <c r="E150" s="102"/>
      <c r="F150" s="102"/>
      <c r="G150" s="102"/>
      <c r="H150" s="109"/>
      <c r="I150" s="102"/>
      <c r="J150" s="102"/>
      <c r="K150" s="102"/>
      <c r="L150" s="102"/>
      <c r="M150" s="102"/>
      <c r="N150" s="103"/>
      <c r="O150" s="102"/>
      <c r="P150" s="102"/>
      <c r="Q150" s="107">
        <f>SUM(Q146:Q149)</f>
        <v>3050000</v>
      </c>
      <c r="R150" s="102"/>
      <c r="S150" s="102"/>
      <c r="T150" s="102"/>
      <c r="U150" s="102"/>
      <c r="V150" s="102"/>
      <c r="W150" s="102"/>
      <c r="X150" s="102"/>
      <c r="Y150" s="102"/>
      <c r="Z150" s="102"/>
      <c r="AA150" s="107">
        <f>SUM(AA146:AA149)</f>
        <v>1225000</v>
      </c>
      <c r="AB150" s="102"/>
      <c r="AC150" s="102"/>
      <c r="AD150" s="102"/>
      <c r="AE150" s="102"/>
      <c r="AF150" s="102"/>
      <c r="AG150" s="102"/>
    </row>
    <row r="151" spans="1:33">
      <c r="A151" s="103">
        <f>A149+1</f>
        <v>26</v>
      </c>
      <c r="B151" s="103">
        <v>1</v>
      </c>
      <c r="C151" s="115">
        <v>44960</v>
      </c>
      <c r="D151" s="115">
        <v>44961</v>
      </c>
      <c r="E151" s="102" t="s">
        <v>214</v>
      </c>
      <c r="F151" s="102" t="s">
        <v>29</v>
      </c>
      <c r="G151" s="102" t="s">
        <v>212</v>
      </c>
      <c r="H151" s="109" t="s">
        <v>2613</v>
      </c>
      <c r="I151" s="159" t="s">
        <v>2611</v>
      </c>
      <c r="J151" s="102" t="s">
        <v>2615</v>
      </c>
      <c r="K151" s="102" t="s">
        <v>217</v>
      </c>
      <c r="L151" s="102" t="s">
        <v>33</v>
      </c>
      <c r="M151" s="102" t="s">
        <v>33</v>
      </c>
      <c r="N151" s="103">
        <v>45</v>
      </c>
      <c r="O151" s="102" t="s">
        <v>201</v>
      </c>
      <c r="P151" s="102" t="s">
        <v>2616</v>
      </c>
      <c r="Q151" s="110">
        <v>350000</v>
      </c>
      <c r="R151" s="110"/>
      <c r="S151" s="110"/>
      <c r="T151" s="110"/>
      <c r="U151" s="110"/>
      <c r="V151" s="110"/>
      <c r="W151" s="110"/>
      <c r="X151" s="110"/>
      <c r="Y151" s="110"/>
      <c r="Z151" s="110"/>
      <c r="AA151" s="110">
        <v>175000</v>
      </c>
      <c r="AB151" s="105" t="s">
        <v>2642</v>
      </c>
      <c r="AC151" s="168">
        <v>44970</v>
      </c>
      <c r="AD151" s="259" t="s">
        <v>199</v>
      </c>
      <c r="AE151" s="105"/>
      <c r="AF151" s="114" t="s">
        <v>390</v>
      </c>
      <c r="AG151" s="102" t="s">
        <v>218</v>
      </c>
    </row>
    <row r="152" spans="1:33">
      <c r="A152" s="103"/>
      <c r="B152" s="103"/>
      <c r="C152" s="99" t="s">
        <v>30</v>
      </c>
      <c r="D152" s="102"/>
      <c r="E152" s="102"/>
      <c r="F152" s="102"/>
      <c r="G152" s="102"/>
      <c r="H152" s="109"/>
      <c r="I152" s="102"/>
      <c r="J152" s="102"/>
      <c r="K152" s="102"/>
      <c r="L152" s="102"/>
      <c r="M152" s="102"/>
      <c r="N152" s="103"/>
      <c r="O152" s="102"/>
      <c r="P152" s="102"/>
      <c r="Q152" s="107">
        <f>SUM(Q151)</f>
        <v>350000</v>
      </c>
      <c r="R152" s="102"/>
      <c r="S152" s="102"/>
      <c r="T152" s="102"/>
      <c r="U152" s="102"/>
      <c r="V152" s="102"/>
      <c r="W152" s="102"/>
      <c r="X152" s="102"/>
      <c r="Y152" s="102"/>
      <c r="Z152" s="102"/>
      <c r="AA152" s="107">
        <f>SUM(AA151)</f>
        <v>175000</v>
      </c>
      <c r="AB152" s="102"/>
      <c r="AC152" s="102"/>
      <c r="AD152" s="102"/>
      <c r="AE152" s="102"/>
      <c r="AF152" s="102"/>
      <c r="AG152" s="102"/>
    </row>
    <row r="153" spans="1:33">
      <c r="A153" s="103">
        <f>A151+1</f>
        <v>27</v>
      </c>
      <c r="B153" s="103">
        <v>1</v>
      </c>
      <c r="C153" s="115">
        <v>44598</v>
      </c>
      <c r="D153" s="150">
        <v>44963</v>
      </c>
      <c r="E153" s="102" t="s">
        <v>214</v>
      </c>
      <c r="F153" s="102" t="s">
        <v>31</v>
      </c>
      <c r="G153" s="102" t="s">
        <v>215</v>
      </c>
      <c r="H153" s="140" t="s">
        <v>1571</v>
      </c>
      <c r="I153" s="158" t="s">
        <v>1570</v>
      </c>
      <c r="J153" s="114" t="s">
        <v>2687</v>
      </c>
      <c r="K153" s="114" t="s">
        <v>213</v>
      </c>
      <c r="L153" s="102" t="s">
        <v>34</v>
      </c>
      <c r="M153" s="102" t="s">
        <v>2066</v>
      </c>
      <c r="N153" s="103">
        <v>63</v>
      </c>
      <c r="O153" s="102" t="s">
        <v>201</v>
      </c>
      <c r="P153" s="114" t="s">
        <v>2410</v>
      </c>
      <c r="Q153" s="167">
        <v>900000</v>
      </c>
      <c r="R153" s="167"/>
      <c r="S153" s="167"/>
      <c r="T153" s="167"/>
      <c r="U153" s="167"/>
      <c r="V153" s="167"/>
      <c r="W153" s="167"/>
      <c r="X153" s="167"/>
      <c r="Y153" s="167"/>
      <c r="Z153" s="167"/>
      <c r="AA153" s="167">
        <v>550000</v>
      </c>
      <c r="AB153" s="105" t="s">
        <v>2682</v>
      </c>
      <c r="AC153" s="168">
        <v>44970</v>
      </c>
      <c r="AD153" s="259" t="s">
        <v>199</v>
      </c>
      <c r="AE153" s="105"/>
      <c r="AF153" s="114" t="s">
        <v>390</v>
      </c>
      <c r="AG153" s="102" t="s">
        <v>218</v>
      </c>
    </row>
    <row r="154" spans="1:33">
      <c r="A154" s="103">
        <f t="shared" ref="A154" si="27">A153+1</f>
        <v>28</v>
      </c>
      <c r="B154" s="103">
        <v>2</v>
      </c>
      <c r="C154" s="115">
        <v>44598</v>
      </c>
      <c r="D154" s="150">
        <v>44963</v>
      </c>
      <c r="E154" s="102" t="s">
        <v>214</v>
      </c>
      <c r="F154" s="102" t="s">
        <v>29</v>
      </c>
      <c r="G154" s="102" t="s">
        <v>215</v>
      </c>
      <c r="H154" s="140" t="s">
        <v>2681</v>
      </c>
      <c r="I154" s="158" t="s">
        <v>2680</v>
      </c>
      <c r="J154" s="114" t="s">
        <v>2687</v>
      </c>
      <c r="K154" s="114" t="s">
        <v>213</v>
      </c>
      <c r="L154" s="102" t="s">
        <v>2066</v>
      </c>
      <c r="M154" s="102" t="s">
        <v>34</v>
      </c>
      <c r="N154" s="103">
        <v>63</v>
      </c>
      <c r="O154" s="102" t="s">
        <v>201</v>
      </c>
      <c r="P154" s="114" t="s">
        <v>2410</v>
      </c>
      <c r="Q154" s="167">
        <v>900000</v>
      </c>
      <c r="R154" s="167"/>
      <c r="S154" s="167"/>
      <c r="T154" s="167"/>
      <c r="U154" s="167"/>
      <c r="V154" s="167"/>
      <c r="W154" s="167"/>
      <c r="X154" s="167"/>
      <c r="Y154" s="167"/>
      <c r="Z154" s="167"/>
      <c r="AA154" s="167">
        <v>0</v>
      </c>
      <c r="AB154" s="105" t="s">
        <v>2682</v>
      </c>
      <c r="AC154" s="168">
        <v>44970</v>
      </c>
      <c r="AD154" s="259" t="s">
        <v>199</v>
      </c>
      <c r="AE154" s="105"/>
      <c r="AF154" s="114" t="s">
        <v>390</v>
      </c>
      <c r="AG154" s="102" t="s">
        <v>218</v>
      </c>
    </row>
    <row r="155" spans="1:33">
      <c r="A155" s="103"/>
      <c r="B155" s="103"/>
      <c r="C155" s="99" t="s">
        <v>30</v>
      </c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3"/>
      <c r="O155" s="102"/>
      <c r="P155" s="102"/>
      <c r="Q155" s="107">
        <f>SUM(Q153:Q154)</f>
        <v>1800000</v>
      </c>
      <c r="R155" s="102"/>
      <c r="S155" s="102"/>
      <c r="T155" s="102"/>
      <c r="U155" s="102"/>
      <c r="V155" s="102"/>
      <c r="W155" s="102"/>
      <c r="X155" s="102"/>
      <c r="Y155" s="102"/>
      <c r="Z155" s="102"/>
      <c r="AA155" s="107">
        <f>SUM(AA153:AA154)</f>
        <v>550000</v>
      </c>
      <c r="AB155" s="102"/>
      <c r="AC155" s="102"/>
      <c r="AD155" s="102"/>
      <c r="AE155" s="102"/>
      <c r="AF155" s="102"/>
      <c r="AG155" s="102"/>
    </row>
    <row r="156" spans="1:33">
      <c r="A156" s="103">
        <f>A154+1</f>
        <v>29</v>
      </c>
      <c r="B156" s="103">
        <v>1</v>
      </c>
      <c r="C156" s="115">
        <v>44598</v>
      </c>
      <c r="D156" s="115">
        <v>44598</v>
      </c>
      <c r="E156" s="102" t="s">
        <v>214</v>
      </c>
      <c r="F156" s="102" t="s">
        <v>31</v>
      </c>
      <c r="G156" s="102" t="s">
        <v>215</v>
      </c>
      <c r="H156" s="109" t="s">
        <v>2072</v>
      </c>
      <c r="I156" s="159" t="s">
        <v>2071</v>
      </c>
      <c r="J156" s="114" t="s">
        <v>2082</v>
      </c>
      <c r="K156" s="114" t="s">
        <v>206</v>
      </c>
      <c r="L156" s="104" t="s">
        <v>33</v>
      </c>
      <c r="M156" s="114" t="s">
        <v>46</v>
      </c>
      <c r="N156" s="103">
        <v>166</v>
      </c>
      <c r="O156" s="102" t="s">
        <v>201</v>
      </c>
      <c r="P156" s="114" t="s">
        <v>2073</v>
      </c>
      <c r="Q156" s="167">
        <v>1000000</v>
      </c>
      <c r="R156" s="102"/>
      <c r="S156" s="102"/>
      <c r="T156" s="102"/>
      <c r="U156" s="102"/>
      <c r="V156" s="102"/>
      <c r="W156" s="102"/>
      <c r="X156" s="102"/>
      <c r="Y156" s="102"/>
      <c r="Z156" s="102"/>
      <c r="AA156" s="101">
        <v>750000</v>
      </c>
      <c r="AB156" s="105" t="s">
        <v>2694</v>
      </c>
      <c r="AC156" s="168">
        <v>44974</v>
      </c>
      <c r="AD156" s="259" t="s">
        <v>199</v>
      </c>
      <c r="AE156" s="105"/>
      <c r="AF156" s="114" t="s">
        <v>390</v>
      </c>
      <c r="AG156" s="114" t="s">
        <v>226</v>
      </c>
    </row>
    <row r="157" spans="1:33">
      <c r="A157" s="103">
        <f t="shared" ref="A157" si="28">A156+1</f>
        <v>30</v>
      </c>
      <c r="B157" s="103">
        <v>2</v>
      </c>
      <c r="C157" s="115">
        <v>44598</v>
      </c>
      <c r="D157" s="115">
        <v>44598</v>
      </c>
      <c r="E157" s="102" t="s">
        <v>214</v>
      </c>
      <c r="F157" s="102" t="s">
        <v>29</v>
      </c>
      <c r="G157" s="102" t="s">
        <v>215</v>
      </c>
      <c r="H157" s="109" t="s">
        <v>1037</v>
      </c>
      <c r="I157" s="159" t="s">
        <v>1035</v>
      </c>
      <c r="J157" s="114" t="s">
        <v>2082</v>
      </c>
      <c r="K157" s="114" t="s">
        <v>206</v>
      </c>
      <c r="L157" s="114" t="s">
        <v>46</v>
      </c>
      <c r="M157" s="104" t="s">
        <v>33</v>
      </c>
      <c r="N157" s="103">
        <v>166</v>
      </c>
      <c r="O157" s="102" t="s">
        <v>201</v>
      </c>
      <c r="P157" s="114" t="s">
        <v>2073</v>
      </c>
      <c r="Q157" s="167">
        <v>1000000</v>
      </c>
      <c r="R157" s="102"/>
      <c r="S157" s="102"/>
      <c r="T157" s="102"/>
      <c r="U157" s="102"/>
      <c r="V157" s="102"/>
      <c r="W157" s="102"/>
      <c r="X157" s="102"/>
      <c r="Y157" s="102"/>
      <c r="Z157" s="102"/>
      <c r="AA157" s="101">
        <v>0</v>
      </c>
      <c r="AB157" s="105" t="s">
        <v>2694</v>
      </c>
      <c r="AC157" s="168">
        <v>44974</v>
      </c>
      <c r="AD157" s="259" t="s">
        <v>199</v>
      </c>
      <c r="AE157" s="105"/>
      <c r="AF157" s="114" t="s">
        <v>390</v>
      </c>
      <c r="AG157" s="114" t="s">
        <v>226</v>
      </c>
    </row>
    <row r="158" spans="1:33">
      <c r="A158" s="103"/>
      <c r="B158" s="103"/>
      <c r="C158" s="99" t="s">
        <v>30</v>
      </c>
      <c r="D158" s="102"/>
      <c r="E158" s="102"/>
      <c r="F158" s="102"/>
      <c r="G158" s="102"/>
      <c r="H158" s="109"/>
      <c r="I158" s="102"/>
      <c r="J158" s="102"/>
      <c r="K158" s="102"/>
      <c r="L158" s="102"/>
      <c r="M158" s="102"/>
      <c r="N158" s="103"/>
      <c r="O158" s="102"/>
      <c r="P158" s="102"/>
      <c r="Q158" s="107">
        <f>SUM(Q156:Q157)</f>
        <v>2000000</v>
      </c>
      <c r="R158" s="102"/>
      <c r="S158" s="102"/>
      <c r="T158" s="102"/>
      <c r="U158" s="102"/>
      <c r="V158" s="102"/>
      <c r="W158" s="102"/>
      <c r="X158" s="102"/>
      <c r="Y158" s="102"/>
      <c r="Z158" s="102"/>
      <c r="AA158" s="107">
        <f>SUM(AA156:AA157)</f>
        <v>750000</v>
      </c>
      <c r="AB158" s="102"/>
      <c r="AC158" s="102"/>
      <c r="AD158" s="102"/>
      <c r="AE158" s="102"/>
      <c r="AF158" s="102"/>
      <c r="AG158" s="102"/>
    </row>
    <row r="159" spans="1:33">
      <c r="A159" s="103">
        <f>A157+1</f>
        <v>31</v>
      </c>
      <c r="B159" s="103">
        <v>1</v>
      </c>
      <c r="C159" s="115">
        <v>44964</v>
      </c>
      <c r="D159" s="115">
        <v>44964</v>
      </c>
      <c r="E159" s="102" t="s">
        <v>214</v>
      </c>
      <c r="F159" s="102" t="s">
        <v>31</v>
      </c>
      <c r="G159" s="114" t="s">
        <v>243</v>
      </c>
      <c r="H159" s="140" t="s">
        <v>1545</v>
      </c>
      <c r="I159" s="158" t="s">
        <v>1544</v>
      </c>
      <c r="J159" s="114" t="s">
        <v>1549</v>
      </c>
      <c r="K159" s="114" t="s">
        <v>210</v>
      </c>
      <c r="L159" s="104" t="s">
        <v>34</v>
      </c>
      <c r="M159" s="104" t="s">
        <v>1546</v>
      </c>
      <c r="N159" s="144">
        <v>74</v>
      </c>
      <c r="O159" s="104" t="s">
        <v>201</v>
      </c>
      <c r="P159" s="114" t="s">
        <v>1526</v>
      </c>
      <c r="Q159" s="167">
        <v>950000</v>
      </c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>
        <v>600000</v>
      </c>
      <c r="AB159" s="105" t="s">
        <v>2715</v>
      </c>
      <c r="AC159" s="168">
        <v>44974</v>
      </c>
      <c r="AD159" s="259" t="s">
        <v>199</v>
      </c>
      <c r="AE159" s="105"/>
      <c r="AF159" s="114" t="s">
        <v>390</v>
      </c>
      <c r="AG159" s="114" t="s">
        <v>218</v>
      </c>
    </row>
    <row r="160" spans="1:33">
      <c r="A160" s="103">
        <f t="shared" ref="A160" si="29">A159+1</f>
        <v>32</v>
      </c>
      <c r="B160" s="103">
        <v>2</v>
      </c>
      <c r="C160" s="115">
        <v>44964</v>
      </c>
      <c r="D160" s="115">
        <v>44964</v>
      </c>
      <c r="E160" s="102" t="s">
        <v>214</v>
      </c>
      <c r="F160" s="102" t="s">
        <v>29</v>
      </c>
      <c r="G160" s="114" t="s">
        <v>243</v>
      </c>
      <c r="H160" s="140" t="s">
        <v>2714</v>
      </c>
      <c r="I160" s="158" t="s">
        <v>2713</v>
      </c>
      <c r="J160" s="114" t="s">
        <v>1549</v>
      </c>
      <c r="K160" s="114" t="s">
        <v>210</v>
      </c>
      <c r="L160" s="104" t="s">
        <v>1546</v>
      </c>
      <c r="M160" s="104" t="s">
        <v>34</v>
      </c>
      <c r="N160" s="144">
        <v>74</v>
      </c>
      <c r="O160" s="104" t="s">
        <v>201</v>
      </c>
      <c r="P160" s="114" t="s">
        <v>1526</v>
      </c>
      <c r="Q160" s="167">
        <v>950000</v>
      </c>
      <c r="R160" s="167"/>
      <c r="S160" s="167"/>
      <c r="T160" s="167"/>
      <c r="U160" s="167"/>
      <c r="V160" s="167"/>
      <c r="W160" s="167"/>
      <c r="X160" s="167"/>
      <c r="Y160" s="167"/>
      <c r="Z160" s="167"/>
      <c r="AA160" s="167">
        <v>0</v>
      </c>
      <c r="AB160" s="105" t="s">
        <v>2715</v>
      </c>
      <c r="AC160" s="168">
        <v>44974</v>
      </c>
      <c r="AD160" s="259" t="s">
        <v>199</v>
      </c>
      <c r="AE160" s="105"/>
      <c r="AF160" s="114" t="s">
        <v>390</v>
      </c>
      <c r="AG160" s="114" t="s">
        <v>218</v>
      </c>
    </row>
    <row r="161" spans="1:33">
      <c r="A161" s="103"/>
      <c r="B161" s="103"/>
      <c r="C161" s="99" t="s">
        <v>30</v>
      </c>
      <c r="D161" s="102"/>
      <c r="E161" s="102"/>
      <c r="F161" s="102"/>
      <c r="G161" s="102"/>
      <c r="H161" s="109"/>
      <c r="I161" s="102"/>
      <c r="J161" s="102"/>
      <c r="K161" s="102"/>
      <c r="L161" s="102"/>
      <c r="M161" s="102"/>
      <c r="N161" s="103"/>
      <c r="O161" s="102"/>
      <c r="P161" s="102"/>
      <c r="Q161" s="107">
        <f>SUM(Q159:Q160)</f>
        <v>1900000</v>
      </c>
      <c r="R161" s="102"/>
      <c r="S161" s="102"/>
      <c r="T161" s="102"/>
      <c r="U161" s="102"/>
      <c r="V161" s="102"/>
      <c r="W161" s="102"/>
      <c r="X161" s="102"/>
      <c r="Y161" s="102"/>
      <c r="Z161" s="102"/>
      <c r="AA161" s="107">
        <f>SUM(AA159:AA160)</f>
        <v>600000</v>
      </c>
      <c r="AB161" s="102"/>
      <c r="AC161" s="102"/>
      <c r="AD161" s="102"/>
      <c r="AE161" s="102"/>
      <c r="AF161" s="102"/>
      <c r="AG161" s="102"/>
    </row>
    <row r="162" spans="1:33">
      <c r="A162" s="103">
        <f>A160+1</f>
        <v>33</v>
      </c>
      <c r="B162" s="103">
        <v>1</v>
      </c>
      <c r="C162" s="115">
        <v>44965</v>
      </c>
      <c r="D162" s="115">
        <v>44965</v>
      </c>
      <c r="E162" s="102" t="s">
        <v>214</v>
      </c>
      <c r="F162" s="102" t="s">
        <v>31</v>
      </c>
      <c r="G162" s="102" t="s">
        <v>215</v>
      </c>
      <c r="H162" s="109" t="s">
        <v>2426</v>
      </c>
      <c r="I162" s="159" t="s">
        <v>2425</v>
      </c>
      <c r="J162" s="114" t="s">
        <v>2070</v>
      </c>
      <c r="K162" s="114" t="s">
        <v>206</v>
      </c>
      <c r="L162" s="102" t="s">
        <v>34</v>
      </c>
      <c r="M162" s="102" t="s">
        <v>2066</v>
      </c>
      <c r="N162" s="103">
        <v>63</v>
      </c>
      <c r="O162" s="102" t="s">
        <v>201</v>
      </c>
      <c r="P162" s="114" t="s">
        <v>2067</v>
      </c>
      <c r="Q162" s="167">
        <v>900000</v>
      </c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>
        <v>550000</v>
      </c>
      <c r="AB162" s="105" t="s">
        <v>2755</v>
      </c>
      <c r="AC162" s="168">
        <v>44974</v>
      </c>
      <c r="AD162" s="259" t="s">
        <v>199</v>
      </c>
      <c r="AE162" s="105"/>
      <c r="AF162" s="114" t="s">
        <v>390</v>
      </c>
      <c r="AG162" s="114" t="s">
        <v>218</v>
      </c>
    </row>
    <row r="163" spans="1:33">
      <c r="A163" s="103">
        <f t="shared" ref="A163:A165" si="30">A162+1</f>
        <v>34</v>
      </c>
      <c r="B163" s="103">
        <v>2</v>
      </c>
      <c r="C163" s="115">
        <v>44965</v>
      </c>
      <c r="D163" s="115">
        <v>44965</v>
      </c>
      <c r="E163" s="102" t="s">
        <v>214</v>
      </c>
      <c r="F163" s="102" t="s">
        <v>29</v>
      </c>
      <c r="G163" s="102" t="s">
        <v>215</v>
      </c>
      <c r="H163" s="109" t="s">
        <v>1864</v>
      </c>
      <c r="I163" s="159" t="s">
        <v>1863</v>
      </c>
      <c r="J163" s="114" t="s">
        <v>2070</v>
      </c>
      <c r="K163" s="114" t="s">
        <v>206</v>
      </c>
      <c r="L163" s="102" t="s">
        <v>2066</v>
      </c>
      <c r="M163" s="102" t="s">
        <v>34</v>
      </c>
      <c r="N163" s="103">
        <v>63</v>
      </c>
      <c r="O163" s="102" t="s">
        <v>201</v>
      </c>
      <c r="P163" s="114" t="s">
        <v>2067</v>
      </c>
      <c r="Q163" s="167">
        <v>900000</v>
      </c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>
        <v>0</v>
      </c>
      <c r="AB163" s="105" t="s">
        <v>2755</v>
      </c>
      <c r="AC163" s="168">
        <v>44974</v>
      </c>
      <c r="AD163" s="259" t="s">
        <v>199</v>
      </c>
      <c r="AE163" s="105"/>
      <c r="AF163" s="114" t="s">
        <v>390</v>
      </c>
      <c r="AG163" s="114" t="s">
        <v>218</v>
      </c>
    </row>
    <row r="164" spans="1:33">
      <c r="A164" s="103">
        <f t="shared" si="30"/>
        <v>35</v>
      </c>
      <c r="B164" s="103">
        <v>3</v>
      </c>
      <c r="C164" s="115">
        <v>44965</v>
      </c>
      <c r="D164" s="115">
        <v>44965</v>
      </c>
      <c r="E164" s="102" t="s">
        <v>214</v>
      </c>
      <c r="F164" s="102" t="s">
        <v>31</v>
      </c>
      <c r="G164" s="102" t="s">
        <v>215</v>
      </c>
      <c r="H164" s="140" t="s">
        <v>2176</v>
      </c>
      <c r="I164" s="158" t="s">
        <v>2175</v>
      </c>
      <c r="J164" s="114" t="s">
        <v>2189</v>
      </c>
      <c r="K164" s="114" t="s">
        <v>210</v>
      </c>
      <c r="L164" s="102" t="s">
        <v>33</v>
      </c>
      <c r="M164" s="114" t="s">
        <v>45</v>
      </c>
      <c r="N164" s="103">
        <v>90</v>
      </c>
      <c r="O164" s="102" t="s">
        <v>201</v>
      </c>
      <c r="P164" s="114" t="s">
        <v>2177</v>
      </c>
      <c r="Q164" s="249">
        <v>850000</v>
      </c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>
        <v>600000</v>
      </c>
      <c r="AB164" s="105" t="s">
        <v>2755</v>
      </c>
      <c r="AC164" s="168">
        <v>44974</v>
      </c>
      <c r="AD164" s="259" t="s">
        <v>199</v>
      </c>
      <c r="AE164" s="105"/>
      <c r="AF164" s="114" t="s">
        <v>390</v>
      </c>
      <c r="AG164" s="114" t="s">
        <v>226</v>
      </c>
    </row>
    <row r="165" spans="1:33">
      <c r="A165" s="103">
        <f t="shared" si="30"/>
        <v>36</v>
      </c>
      <c r="B165" s="103">
        <v>4</v>
      </c>
      <c r="C165" s="115">
        <v>44965</v>
      </c>
      <c r="D165" s="115">
        <v>44965</v>
      </c>
      <c r="E165" s="102" t="s">
        <v>214</v>
      </c>
      <c r="F165" s="102" t="s">
        <v>29</v>
      </c>
      <c r="G165" s="102" t="s">
        <v>215</v>
      </c>
      <c r="H165" s="140" t="s">
        <v>981</v>
      </c>
      <c r="I165" s="158" t="s">
        <v>980</v>
      </c>
      <c r="J165" s="114" t="s">
        <v>2189</v>
      </c>
      <c r="K165" s="114" t="s">
        <v>210</v>
      </c>
      <c r="L165" s="114" t="s">
        <v>45</v>
      </c>
      <c r="M165" s="102" t="s">
        <v>33</v>
      </c>
      <c r="N165" s="103">
        <v>90</v>
      </c>
      <c r="O165" s="102" t="s">
        <v>201</v>
      </c>
      <c r="P165" s="114" t="s">
        <v>2177</v>
      </c>
      <c r="Q165" s="249">
        <v>850000</v>
      </c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>
        <v>0</v>
      </c>
      <c r="AB165" s="105" t="s">
        <v>2755</v>
      </c>
      <c r="AC165" s="168">
        <v>44974</v>
      </c>
      <c r="AD165" s="259" t="s">
        <v>199</v>
      </c>
      <c r="AE165" s="105"/>
      <c r="AF165" s="114" t="s">
        <v>390</v>
      </c>
      <c r="AG165" s="114" t="s">
        <v>226</v>
      </c>
    </row>
    <row r="166" spans="1:33">
      <c r="A166" s="103"/>
      <c r="B166" s="103"/>
      <c r="C166" s="99" t="s">
        <v>30</v>
      </c>
      <c r="D166" s="102"/>
      <c r="E166" s="102"/>
      <c r="F166" s="102"/>
      <c r="G166" s="102"/>
      <c r="H166" s="109"/>
      <c r="I166" s="102"/>
      <c r="J166" s="102"/>
      <c r="K166" s="102"/>
      <c r="L166" s="102"/>
      <c r="M166" s="102"/>
      <c r="N166" s="103"/>
      <c r="O166" s="102"/>
      <c r="P166" s="102"/>
      <c r="Q166" s="107">
        <f>SUM(Q162:Q165)</f>
        <v>3500000</v>
      </c>
      <c r="R166" s="102"/>
      <c r="S166" s="102"/>
      <c r="T166" s="102"/>
      <c r="U166" s="102"/>
      <c r="V166" s="102"/>
      <c r="W166" s="102"/>
      <c r="X166" s="102"/>
      <c r="Y166" s="102"/>
      <c r="Z166" s="102"/>
      <c r="AA166" s="107">
        <f>SUM(AA162:AA165)</f>
        <v>1150000</v>
      </c>
      <c r="AB166" s="102"/>
      <c r="AC166" s="102"/>
      <c r="AD166" s="102"/>
      <c r="AE166" s="102"/>
      <c r="AF166" s="102"/>
      <c r="AG166" s="102"/>
    </row>
    <row r="167" spans="1:33">
      <c r="A167" s="103">
        <f>A165+1</f>
        <v>37</v>
      </c>
      <c r="B167" s="103">
        <v>1</v>
      </c>
      <c r="C167" s="115">
        <v>44966</v>
      </c>
      <c r="D167" s="115">
        <v>44966</v>
      </c>
      <c r="E167" s="102" t="s">
        <v>214</v>
      </c>
      <c r="F167" s="102" t="s">
        <v>31</v>
      </c>
      <c r="G167" s="102" t="s">
        <v>215</v>
      </c>
      <c r="H167" s="109" t="s">
        <v>1864</v>
      </c>
      <c r="I167" s="159" t="s">
        <v>1863</v>
      </c>
      <c r="J167" s="114" t="s">
        <v>1815</v>
      </c>
      <c r="K167" s="114" t="s">
        <v>217</v>
      </c>
      <c r="L167" s="104" t="s">
        <v>34</v>
      </c>
      <c r="M167" s="104" t="s">
        <v>53</v>
      </c>
      <c r="N167" s="208">
        <v>70</v>
      </c>
      <c r="O167" s="104" t="s">
        <v>201</v>
      </c>
      <c r="P167" s="140" t="s">
        <v>847</v>
      </c>
      <c r="Q167" s="101">
        <v>700000</v>
      </c>
      <c r="R167" s="191"/>
      <c r="S167" s="191"/>
      <c r="T167" s="191"/>
      <c r="U167" s="191"/>
      <c r="V167" s="191"/>
      <c r="W167" s="191"/>
      <c r="X167" s="191"/>
      <c r="Y167" s="191"/>
      <c r="Z167" s="191"/>
      <c r="AA167" s="209">
        <v>400000</v>
      </c>
      <c r="AB167" s="105" t="s">
        <v>2773</v>
      </c>
      <c r="AC167" s="168">
        <v>44974</v>
      </c>
      <c r="AD167" s="259" t="s">
        <v>199</v>
      </c>
      <c r="AE167" s="105"/>
      <c r="AF167" s="114" t="s">
        <v>390</v>
      </c>
      <c r="AG167" s="140" t="s">
        <v>218</v>
      </c>
    </row>
    <row r="168" spans="1:33">
      <c r="A168" s="103">
        <f t="shared" ref="A168:A170" si="31">A167+1</f>
        <v>38</v>
      </c>
      <c r="B168" s="103">
        <v>2</v>
      </c>
      <c r="C168" s="115">
        <v>44966</v>
      </c>
      <c r="D168" s="115">
        <v>44966</v>
      </c>
      <c r="E168" s="102" t="s">
        <v>214</v>
      </c>
      <c r="F168" s="102" t="s">
        <v>29</v>
      </c>
      <c r="G168" s="102" t="s">
        <v>215</v>
      </c>
      <c r="H168" s="109" t="s">
        <v>2772</v>
      </c>
      <c r="I168" s="159" t="s">
        <v>2771</v>
      </c>
      <c r="J168" s="114" t="s">
        <v>1815</v>
      </c>
      <c r="K168" s="114" t="s">
        <v>217</v>
      </c>
      <c r="L168" s="104" t="s">
        <v>53</v>
      </c>
      <c r="M168" s="104" t="s">
        <v>34</v>
      </c>
      <c r="N168" s="208">
        <v>70</v>
      </c>
      <c r="O168" s="104" t="s">
        <v>201</v>
      </c>
      <c r="P168" s="140" t="s">
        <v>847</v>
      </c>
      <c r="Q168" s="101">
        <v>700000</v>
      </c>
      <c r="R168" s="191"/>
      <c r="S168" s="191"/>
      <c r="T168" s="191"/>
      <c r="U168" s="191"/>
      <c r="V168" s="191"/>
      <c r="W168" s="191"/>
      <c r="X168" s="191"/>
      <c r="Y168" s="191"/>
      <c r="Z168" s="191"/>
      <c r="AA168" s="149">
        <v>0</v>
      </c>
      <c r="AB168" s="105" t="s">
        <v>2773</v>
      </c>
      <c r="AC168" s="168">
        <v>44974</v>
      </c>
      <c r="AD168" s="259" t="s">
        <v>199</v>
      </c>
      <c r="AE168" s="105"/>
      <c r="AF168" s="114" t="s">
        <v>390</v>
      </c>
      <c r="AG168" s="140" t="s">
        <v>218</v>
      </c>
    </row>
    <row r="169" spans="1:33">
      <c r="A169" s="103">
        <f t="shared" si="31"/>
        <v>39</v>
      </c>
      <c r="B169" s="103">
        <v>3</v>
      </c>
      <c r="C169" s="115">
        <v>44966</v>
      </c>
      <c r="D169" s="115">
        <v>44966</v>
      </c>
      <c r="E169" s="102" t="s">
        <v>214</v>
      </c>
      <c r="F169" s="102" t="s">
        <v>31</v>
      </c>
      <c r="G169" s="109" t="s">
        <v>1743</v>
      </c>
      <c r="H169" s="109" t="s">
        <v>1524</v>
      </c>
      <c r="I169" s="159" t="s">
        <v>1523</v>
      </c>
      <c r="J169" s="114" t="s">
        <v>2778</v>
      </c>
      <c r="K169" s="114" t="s">
        <v>217</v>
      </c>
      <c r="L169" s="191" t="s">
        <v>34</v>
      </c>
      <c r="M169" s="191" t="s">
        <v>2776</v>
      </c>
      <c r="N169" s="196">
        <v>98</v>
      </c>
      <c r="O169" s="104" t="s">
        <v>201</v>
      </c>
      <c r="P169" s="140" t="s">
        <v>2777</v>
      </c>
      <c r="Q169" s="101">
        <v>1000000</v>
      </c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>
        <v>600000</v>
      </c>
      <c r="AB169" s="105" t="s">
        <v>2773</v>
      </c>
      <c r="AC169" s="168">
        <v>44974</v>
      </c>
      <c r="AD169" s="259" t="s">
        <v>199</v>
      </c>
      <c r="AE169" s="105"/>
      <c r="AF169" s="114" t="s">
        <v>390</v>
      </c>
      <c r="AG169" s="140" t="s">
        <v>226</v>
      </c>
    </row>
    <row r="170" spans="1:33">
      <c r="A170" s="103">
        <f t="shared" si="31"/>
        <v>40</v>
      </c>
      <c r="B170" s="103">
        <v>4</v>
      </c>
      <c r="C170" s="115">
        <v>44966</v>
      </c>
      <c r="D170" s="115">
        <v>44966</v>
      </c>
      <c r="E170" s="102" t="s">
        <v>214</v>
      </c>
      <c r="F170" s="102" t="s">
        <v>29</v>
      </c>
      <c r="G170" s="109" t="s">
        <v>230</v>
      </c>
      <c r="H170" s="109" t="s">
        <v>2775</v>
      </c>
      <c r="I170" s="159" t="s">
        <v>2774</v>
      </c>
      <c r="J170" s="114" t="s">
        <v>2778</v>
      </c>
      <c r="K170" s="114" t="s">
        <v>217</v>
      </c>
      <c r="L170" s="191" t="s">
        <v>2776</v>
      </c>
      <c r="M170" s="191" t="s">
        <v>34</v>
      </c>
      <c r="N170" s="196">
        <v>98</v>
      </c>
      <c r="O170" s="104" t="s">
        <v>201</v>
      </c>
      <c r="P170" s="140" t="s">
        <v>2777</v>
      </c>
      <c r="Q170" s="101">
        <v>1000000</v>
      </c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>
        <v>0</v>
      </c>
      <c r="AB170" s="105" t="s">
        <v>2773</v>
      </c>
      <c r="AC170" s="168">
        <v>44974</v>
      </c>
      <c r="AD170" s="259" t="s">
        <v>199</v>
      </c>
      <c r="AE170" s="105"/>
      <c r="AF170" s="114" t="s">
        <v>390</v>
      </c>
      <c r="AG170" s="140" t="s">
        <v>226</v>
      </c>
    </row>
    <row r="171" spans="1:33">
      <c r="A171" s="103"/>
      <c r="B171" s="103"/>
      <c r="C171" s="99" t="s">
        <v>30</v>
      </c>
      <c r="D171" s="102"/>
      <c r="E171" s="102"/>
      <c r="F171" s="102"/>
      <c r="G171" s="102"/>
      <c r="H171" s="109"/>
      <c r="I171" s="102"/>
      <c r="J171" s="102"/>
      <c r="K171" s="102"/>
      <c r="L171" s="102"/>
      <c r="M171" s="102"/>
      <c r="N171" s="103"/>
      <c r="O171" s="102"/>
      <c r="P171" s="102"/>
      <c r="Q171" s="107">
        <f>SUM(Q167:Q170)</f>
        <v>3400000</v>
      </c>
      <c r="R171" s="102"/>
      <c r="S171" s="102"/>
      <c r="T171" s="102"/>
      <c r="U171" s="102"/>
      <c r="V171" s="102"/>
      <c r="W171" s="102"/>
      <c r="X171" s="102"/>
      <c r="Y171" s="102"/>
      <c r="Z171" s="102"/>
      <c r="AA171" s="107">
        <f>SUM(AA167:AA170)</f>
        <v>1000000</v>
      </c>
      <c r="AB171" s="102"/>
      <c r="AC171" s="102"/>
      <c r="AD171" s="102"/>
      <c r="AE171" s="102"/>
      <c r="AF171" s="102"/>
      <c r="AG171" s="102"/>
    </row>
    <row r="172" spans="1:33">
      <c r="A172" s="103">
        <f>A170+1</f>
        <v>41</v>
      </c>
      <c r="B172" s="103">
        <v>1</v>
      </c>
      <c r="C172" s="115">
        <v>44967</v>
      </c>
      <c r="D172" s="115">
        <v>44967</v>
      </c>
      <c r="E172" s="102" t="s">
        <v>214</v>
      </c>
      <c r="F172" s="102" t="s">
        <v>31</v>
      </c>
      <c r="G172" s="102" t="s">
        <v>215</v>
      </c>
      <c r="H172" s="140" t="s">
        <v>2300</v>
      </c>
      <c r="I172" s="158" t="s">
        <v>2299</v>
      </c>
      <c r="J172" s="114" t="s">
        <v>2307</v>
      </c>
      <c r="K172" s="114" t="s">
        <v>206</v>
      </c>
      <c r="L172" s="104" t="s">
        <v>34</v>
      </c>
      <c r="M172" s="104" t="s">
        <v>34</v>
      </c>
      <c r="N172" s="103">
        <v>32</v>
      </c>
      <c r="O172" s="102" t="s">
        <v>201</v>
      </c>
      <c r="P172" s="114" t="s">
        <v>2301</v>
      </c>
      <c r="Q172" s="141">
        <v>600000</v>
      </c>
      <c r="R172" s="102"/>
      <c r="S172" s="102"/>
      <c r="T172" s="102"/>
      <c r="U172" s="102"/>
      <c r="V172" s="102"/>
      <c r="W172" s="102"/>
      <c r="X172" s="102"/>
      <c r="Y172" s="102"/>
      <c r="Z172" s="102"/>
      <c r="AA172" s="101">
        <v>200000</v>
      </c>
      <c r="AB172" s="105" t="s">
        <v>2826</v>
      </c>
      <c r="AC172" s="168">
        <v>44974</v>
      </c>
      <c r="AD172" s="259" t="s">
        <v>199</v>
      </c>
      <c r="AE172" s="105"/>
      <c r="AF172" s="114" t="s">
        <v>390</v>
      </c>
      <c r="AG172" s="114" t="s">
        <v>218</v>
      </c>
    </row>
    <row r="173" spans="1:33">
      <c r="A173" s="103">
        <f t="shared" ref="A173" si="32">A172+1</f>
        <v>42</v>
      </c>
      <c r="B173" s="103">
        <v>2</v>
      </c>
      <c r="C173" s="115">
        <v>44967</v>
      </c>
      <c r="D173" s="115">
        <v>44967</v>
      </c>
      <c r="E173" s="102" t="s">
        <v>214</v>
      </c>
      <c r="F173" s="102" t="s">
        <v>29</v>
      </c>
      <c r="G173" s="102" t="s">
        <v>215</v>
      </c>
      <c r="H173" s="140" t="s">
        <v>900</v>
      </c>
      <c r="I173" s="158" t="s">
        <v>899</v>
      </c>
      <c r="J173" s="114" t="s">
        <v>2307</v>
      </c>
      <c r="K173" s="114" t="s">
        <v>206</v>
      </c>
      <c r="L173" s="104" t="s">
        <v>34</v>
      </c>
      <c r="M173" s="104" t="s">
        <v>34</v>
      </c>
      <c r="N173" s="103">
        <v>32</v>
      </c>
      <c r="O173" s="102" t="s">
        <v>201</v>
      </c>
      <c r="P173" s="114" t="s">
        <v>2301</v>
      </c>
      <c r="Q173" s="141">
        <v>600000</v>
      </c>
      <c r="R173" s="102"/>
      <c r="S173" s="102"/>
      <c r="T173" s="102"/>
      <c r="U173" s="102"/>
      <c r="V173" s="102"/>
      <c r="W173" s="102"/>
      <c r="X173" s="102"/>
      <c r="Y173" s="102"/>
      <c r="Z173" s="102"/>
      <c r="AA173" s="101">
        <v>0</v>
      </c>
      <c r="AB173" s="105" t="s">
        <v>2826</v>
      </c>
      <c r="AC173" s="168">
        <v>44974</v>
      </c>
      <c r="AD173" s="259" t="s">
        <v>199</v>
      </c>
      <c r="AE173" s="105"/>
      <c r="AF173" s="114" t="s">
        <v>390</v>
      </c>
      <c r="AG173" s="114" t="s">
        <v>218</v>
      </c>
    </row>
    <row r="174" spans="1:33">
      <c r="A174" s="103"/>
      <c r="B174" s="103"/>
      <c r="C174" s="99" t="s">
        <v>30</v>
      </c>
      <c r="D174" s="102"/>
      <c r="E174" s="102"/>
      <c r="F174" s="102"/>
      <c r="G174" s="102"/>
      <c r="H174" s="109"/>
      <c r="I174" s="102"/>
      <c r="J174" s="102"/>
      <c r="K174" s="102"/>
      <c r="L174" s="102"/>
      <c r="M174" s="102"/>
      <c r="N174" s="103"/>
      <c r="O174" s="102"/>
      <c r="P174" s="102"/>
      <c r="Q174" s="107">
        <f>SUM(Q172:Q173)</f>
        <v>1200000</v>
      </c>
      <c r="R174" s="102"/>
      <c r="S174" s="102"/>
      <c r="T174" s="102"/>
      <c r="U174" s="102"/>
      <c r="V174" s="102"/>
      <c r="W174" s="102"/>
      <c r="X174" s="102"/>
      <c r="Y174" s="102"/>
      <c r="Z174" s="102"/>
      <c r="AA174" s="107">
        <f>SUM(AA172:AA173)</f>
        <v>200000</v>
      </c>
      <c r="AB174" s="102"/>
      <c r="AC174" s="102"/>
      <c r="AD174" s="102"/>
      <c r="AE174" s="102"/>
      <c r="AF174" s="102"/>
      <c r="AG174" s="102"/>
    </row>
    <row r="175" spans="1:33">
      <c r="A175" s="103">
        <f>A173+1</f>
        <v>43</v>
      </c>
      <c r="B175" s="103">
        <v>1</v>
      </c>
      <c r="C175" s="115">
        <v>44971</v>
      </c>
      <c r="D175" s="115">
        <v>44971</v>
      </c>
      <c r="E175" s="102" t="s">
        <v>214</v>
      </c>
      <c r="F175" s="102" t="s">
        <v>31</v>
      </c>
      <c r="G175" s="102" t="s">
        <v>215</v>
      </c>
      <c r="H175" s="109" t="s">
        <v>900</v>
      </c>
      <c r="I175" s="159" t="s">
        <v>899</v>
      </c>
      <c r="J175" s="114" t="s">
        <v>2934</v>
      </c>
      <c r="K175" s="114" t="s">
        <v>217</v>
      </c>
      <c r="L175" s="102" t="s">
        <v>34</v>
      </c>
      <c r="M175" s="102" t="s">
        <v>2925</v>
      </c>
      <c r="N175" s="103">
        <v>270</v>
      </c>
      <c r="O175" s="102" t="s">
        <v>201</v>
      </c>
      <c r="P175" s="140" t="s">
        <v>318</v>
      </c>
      <c r="Q175" s="101">
        <v>1100000</v>
      </c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>
        <v>1000000</v>
      </c>
      <c r="AB175" s="105" t="s">
        <v>2926</v>
      </c>
      <c r="AC175" s="168">
        <v>44974</v>
      </c>
      <c r="AD175" s="259" t="s">
        <v>199</v>
      </c>
      <c r="AE175" s="102"/>
      <c r="AF175" s="114" t="s">
        <v>390</v>
      </c>
      <c r="AG175" s="140" t="s">
        <v>226</v>
      </c>
    </row>
    <row r="176" spans="1:33">
      <c r="A176" s="103">
        <f t="shared" ref="A176" si="33">A175+1</f>
        <v>44</v>
      </c>
      <c r="B176" s="103">
        <v>2</v>
      </c>
      <c r="C176" s="115">
        <v>44971</v>
      </c>
      <c r="D176" s="115">
        <v>44971</v>
      </c>
      <c r="E176" s="102" t="s">
        <v>214</v>
      </c>
      <c r="F176" s="102" t="s">
        <v>29</v>
      </c>
      <c r="G176" s="102" t="s">
        <v>215</v>
      </c>
      <c r="H176" s="109" t="s">
        <v>2924</v>
      </c>
      <c r="I176" s="159" t="s">
        <v>2923</v>
      </c>
      <c r="J176" s="114" t="s">
        <v>2934</v>
      </c>
      <c r="K176" s="114" t="s">
        <v>217</v>
      </c>
      <c r="L176" s="102" t="s">
        <v>2925</v>
      </c>
      <c r="M176" s="102" t="s">
        <v>34</v>
      </c>
      <c r="N176" s="103">
        <v>270</v>
      </c>
      <c r="O176" s="102" t="s">
        <v>201</v>
      </c>
      <c r="P176" s="140" t="s">
        <v>318</v>
      </c>
      <c r="Q176" s="101">
        <v>1100000</v>
      </c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>
        <v>0</v>
      </c>
      <c r="AB176" s="105" t="s">
        <v>2926</v>
      </c>
      <c r="AC176" s="168">
        <v>44974</v>
      </c>
      <c r="AD176" s="259" t="s">
        <v>199</v>
      </c>
      <c r="AE176" s="102"/>
      <c r="AF176" s="114" t="s">
        <v>390</v>
      </c>
      <c r="AG176" s="140" t="s">
        <v>226</v>
      </c>
    </row>
    <row r="177" spans="1:33">
      <c r="A177" s="103"/>
      <c r="B177" s="103"/>
      <c r="C177" s="99" t="s">
        <v>30</v>
      </c>
      <c r="D177" s="102"/>
      <c r="E177" s="102"/>
      <c r="F177" s="102"/>
      <c r="G177" s="102"/>
      <c r="H177" s="109"/>
      <c r="I177" s="102"/>
      <c r="J177" s="102"/>
      <c r="K177" s="102"/>
      <c r="L177" s="102"/>
      <c r="M177" s="102"/>
      <c r="N177" s="103"/>
      <c r="O177" s="102"/>
      <c r="P177" s="102"/>
      <c r="Q177" s="107">
        <f>SUM(Q175:Q176)</f>
        <v>2200000</v>
      </c>
      <c r="R177" s="102"/>
      <c r="S177" s="102"/>
      <c r="T177" s="102"/>
      <c r="U177" s="102"/>
      <c r="V177" s="102"/>
      <c r="W177" s="102"/>
      <c r="X177" s="102"/>
      <c r="Y177" s="102"/>
      <c r="Z177" s="102"/>
      <c r="AA177" s="107">
        <f>SUM(AA175:AA176)</f>
        <v>1000000</v>
      </c>
      <c r="AB177" s="102"/>
      <c r="AC177" s="102"/>
      <c r="AD177" s="102"/>
      <c r="AE177" s="102"/>
      <c r="AF177" s="102"/>
      <c r="AG177" s="102"/>
    </row>
    <row r="178" spans="1:33">
      <c r="A178" s="103">
        <f>A176+1</f>
        <v>45</v>
      </c>
      <c r="B178" s="103">
        <v>1</v>
      </c>
      <c r="C178" s="115">
        <v>44973</v>
      </c>
      <c r="D178" s="115">
        <v>44973</v>
      </c>
      <c r="E178" s="102" t="s">
        <v>214</v>
      </c>
      <c r="F178" s="102" t="s">
        <v>31</v>
      </c>
      <c r="G178" s="114" t="s">
        <v>215</v>
      </c>
      <c r="H178" s="140" t="s">
        <v>2681</v>
      </c>
      <c r="I178" s="158" t="s">
        <v>2680</v>
      </c>
      <c r="J178" s="114" t="s">
        <v>2687</v>
      </c>
      <c r="K178" s="114" t="s">
        <v>213</v>
      </c>
      <c r="L178" s="102" t="s">
        <v>34</v>
      </c>
      <c r="M178" s="102" t="s">
        <v>2066</v>
      </c>
      <c r="N178" s="103">
        <v>63</v>
      </c>
      <c r="O178" s="102" t="s">
        <v>201</v>
      </c>
      <c r="P178" s="114" t="s">
        <v>2410</v>
      </c>
      <c r="Q178" s="167">
        <v>900000</v>
      </c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>
        <v>550000</v>
      </c>
      <c r="AB178" s="105" t="s">
        <v>2987</v>
      </c>
      <c r="AC178" s="168">
        <v>44974</v>
      </c>
      <c r="AD178" s="259" t="s">
        <v>199</v>
      </c>
      <c r="AE178" s="102"/>
      <c r="AF178" s="114" t="s">
        <v>390</v>
      </c>
      <c r="AG178" s="114" t="s">
        <v>218</v>
      </c>
    </row>
    <row r="179" spans="1:33">
      <c r="A179" s="103">
        <f t="shared" ref="A179" si="34">A178+1</f>
        <v>46</v>
      </c>
      <c r="B179" s="103">
        <v>2</v>
      </c>
      <c r="C179" s="115">
        <v>44973</v>
      </c>
      <c r="D179" s="115">
        <v>44973</v>
      </c>
      <c r="E179" s="102" t="s">
        <v>214</v>
      </c>
      <c r="F179" s="102" t="s">
        <v>29</v>
      </c>
      <c r="G179" s="114" t="s">
        <v>215</v>
      </c>
      <c r="H179" s="140" t="s">
        <v>1571</v>
      </c>
      <c r="I179" s="158" t="s">
        <v>1570</v>
      </c>
      <c r="J179" s="114" t="s">
        <v>2687</v>
      </c>
      <c r="K179" s="114" t="s">
        <v>213</v>
      </c>
      <c r="L179" s="102" t="s">
        <v>2066</v>
      </c>
      <c r="M179" s="102" t="s">
        <v>34</v>
      </c>
      <c r="N179" s="103">
        <v>63</v>
      </c>
      <c r="O179" s="102" t="s">
        <v>201</v>
      </c>
      <c r="P179" s="114" t="s">
        <v>2410</v>
      </c>
      <c r="Q179" s="167">
        <v>900000</v>
      </c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>
        <v>0</v>
      </c>
      <c r="AB179" s="105" t="s">
        <v>2987</v>
      </c>
      <c r="AC179" s="168">
        <v>44974</v>
      </c>
      <c r="AD179" s="259" t="s">
        <v>199</v>
      </c>
      <c r="AE179" s="102"/>
      <c r="AF179" s="114" t="s">
        <v>390</v>
      </c>
      <c r="AG179" s="114" t="s">
        <v>218</v>
      </c>
    </row>
    <row r="180" spans="1:33">
      <c r="A180" s="103"/>
      <c r="B180" s="103"/>
      <c r="C180" s="99" t="s">
        <v>30</v>
      </c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3"/>
      <c r="O180" s="102"/>
      <c r="P180" s="102"/>
      <c r="Q180" s="107">
        <f>SUM(Q178:Q179)</f>
        <v>1800000</v>
      </c>
      <c r="R180" s="102"/>
      <c r="S180" s="102"/>
      <c r="T180" s="102"/>
      <c r="U180" s="102"/>
      <c r="V180" s="102"/>
      <c r="W180" s="102"/>
      <c r="X180" s="102"/>
      <c r="Y180" s="102"/>
      <c r="Z180" s="102"/>
      <c r="AA180" s="107">
        <f>SUM(AA178:AA179)</f>
        <v>550000</v>
      </c>
      <c r="AB180" s="102"/>
      <c r="AC180" s="102"/>
      <c r="AD180" s="102"/>
      <c r="AE180" s="102"/>
      <c r="AF180" s="102"/>
      <c r="AG180" s="102"/>
    </row>
    <row r="181" spans="1:33">
      <c r="A181" s="103">
        <f>A179+1</f>
        <v>47</v>
      </c>
      <c r="B181" s="103">
        <v>1</v>
      </c>
      <c r="C181" s="115">
        <v>44973</v>
      </c>
      <c r="D181" s="115">
        <v>44973</v>
      </c>
      <c r="E181" s="102" t="s">
        <v>214</v>
      </c>
      <c r="F181" s="102" t="s">
        <v>31</v>
      </c>
      <c r="G181" s="114" t="s">
        <v>243</v>
      </c>
      <c r="H181" s="140" t="s">
        <v>2714</v>
      </c>
      <c r="I181" s="158" t="s">
        <v>2713</v>
      </c>
      <c r="J181" s="114" t="s">
        <v>3027</v>
      </c>
      <c r="K181" s="114" t="s">
        <v>210</v>
      </c>
      <c r="L181" s="104" t="s">
        <v>34</v>
      </c>
      <c r="M181" s="104" t="s">
        <v>34</v>
      </c>
      <c r="N181" s="103">
        <v>32</v>
      </c>
      <c r="O181" s="102" t="s">
        <v>201</v>
      </c>
      <c r="P181" s="114" t="s">
        <v>3025</v>
      </c>
      <c r="Q181" s="141">
        <v>600000</v>
      </c>
      <c r="R181" s="102"/>
      <c r="S181" s="102"/>
      <c r="T181" s="102"/>
      <c r="U181" s="102"/>
      <c r="V181" s="102"/>
      <c r="W181" s="102"/>
      <c r="X181" s="102"/>
      <c r="Y181" s="102"/>
      <c r="Z181" s="102"/>
      <c r="AA181" s="101">
        <v>125000</v>
      </c>
      <c r="AB181" s="105" t="s">
        <v>3026</v>
      </c>
      <c r="AC181" s="168">
        <v>44992</v>
      </c>
      <c r="AD181" s="259" t="s">
        <v>199</v>
      </c>
      <c r="AE181" s="102"/>
      <c r="AF181" s="114" t="s">
        <v>390</v>
      </c>
      <c r="AG181" s="114" t="s">
        <v>218</v>
      </c>
    </row>
    <row r="182" spans="1:33">
      <c r="A182" s="103">
        <f t="shared" ref="A182:A183" si="35">A181+1</f>
        <v>48</v>
      </c>
      <c r="B182" s="103">
        <v>2</v>
      </c>
      <c r="C182" s="115">
        <v>44973</v>
      </c>
      <c r="D182" s="115">
        <v>44973</v>
      </c>
      <c r="E182" s="102" t="s">
        <v>214</v>
      </c>
      <c r="F182" s="102" t="s">
        <v>31</v>
      </c>
      <c r="G182" s="114" t="s">
        <v>215</v>
      </c>
      <c r="H182" s="140" t="s">
        <v>2536</v>
      </c>
      <c r="I182" s="158" t="s">
        <v>2534</v>
      </c>
      <c r="J182" s="114" t="s">
        <v>2547</v>
      </c>
      <c r="K182" s="114" t="s">
        <v>206</v>
      </c>
      <c r="L182" s="102" t="s">
        <v>33</v>
      </c>
      <c r="M182" s="114" t="s">
        <v>56</v>
      </c>
      <c r="N182" s="103">
        <v>100</v>
      </c>
      <c r="O182" s="104" t="s">
        <v>201</v>
      </c>
      <c r="P182" s="114" t="s">
        <v>278</v>
      </c>
      <c r="Q182" s="101">
        <v>850000</v>
      </c>
      <c r="R182" s="191"/>
      <c r="S182" s="191"/>
      <c r="T182" s="191"/>
      <c r="U182" s="191"/>
      <c r="V182" s="191"/>
      <c r="W182" s="191"/>
      <c r="X182" s="191"/>
      <c r="Y182" s="191"/>
      <c r="Z182" s="191"/>
      <c r="AA182" s="209">
        <v>600000</v>
      </c>
      <c r="AB182" s="105" t="s">
        <v>3026</v>
      </c>
      <c r="AC182" s="168">
        <v>44992</v>
      </c>
      <c r="AD182" s="259" t="s">
        <v>199</v>
      </c>
      <c r="AE182" s="102"/>
      <c r="AF182" s="114" t="s">
        <v>390</v>
      </c>
      <c r="AG182" s="140" t="s">
        <v>226</v>
      </c>
    </row>
    <row r="183" spans="1:33">
      <c r="A183" s="103">
        <f t="shared" si="35"/>
        <v>49</v>
      </c>
      <c r="B183" s="103">
        <v>3</v>
      </c>
      <c r="C183" s="115">
        <v>44973</v>
      </c>
      <c r="D183" s="115">
        <v>44973</v>
      </c>
      <c r="E183" s="102" t="s">
        <v>214</v>
      </c>
      <c r="F183" s="102" t="s">
        <v>29</v>
      </c>
      <c r="G183" s="114" t="s">
        <v>215</v>
      </c>
      <c r="H183" s="140" t="s">
        <v>2535</v>
      </c>
      <c r="I183" s="158" t="s">
        <v>2533</v>
      </c>
      <c r="J183" s="114" t="s">
        <v>2547</v>
      </c>
      <c r="K183" s="114" t="s">
        <v>206</v>
      </c>
      <c r="L183" s="114" t="s">
        <v>56</v>
      </c>
      <c r="M183" s="102" t="s">
        <v>33</v>
      </c>
      <c r="N183" s="103">
        <v>100</v>
      </c>
      <c r="O183" s="104" t="s">
        <v>201</v>
      </c>
      <c r="P183" s="114" t="s">
        <v>278</v>
      </c>
      <c r="Q183" s="101">
        <v>850000</v>
      </c>
      <c r="R183" s="191"/>
      <c r="S183" s="191"/>
      <c r="T183" s="191"/>
      <c r="U183" s="191"/>
      <c r="V183" s="191"/>
      <c r="W183" s="191"/>
      <c r="X183" s="191"/>
      <c r="Y183" s="191"/>
      <c r="Z183" s="191"/>
      <c r="AA183" s="149">
        <v>0</v>
      </c>
      <c r="AB183" s="105" t="s">
        <v>3026</v>
      </c>
      <c r="AC183" s="168">
        <v>44992</v>
      </c>
      <c r="AD183" s="259" t="s">
        <v>199</v>
      </c>
      <c r="AE183" s="102"/>
      <c r="AF183" s="114" t="s">
        <v>390</v>
      </c>
      <c r="AG183" s="140" t="s">
        <v>226</v>
      </c>
    </row>
    <row r="184" spans="1:33">
      <c r="A184" s="103"/>
      <c r="B184" s="103"/>
      <c r="C184" s="99" t="s">
        <v>30</v>
      </c>
      <c r="D184" s="102"/>
      <c r="E184" s="102"/>
      <c r="F184" s="102"/>
      <c r="G184" s="102"/>
      <c r="H184" s="109"/>
      <c r="I184" s="102"/>
      <c r="J184" s="102"/>
      <c r="K184" s="102"/>
      <c r="L184" s="102"/>
      <c r="M184" s="102"/>
      <c r="N184" s="103"/>
      <c r="O184" s="102"/>
      <c r="P184" s="102"/>
      <c r="Q184" s="107">
        <f>SUM(Q181:Q183)</f>
        <v>2300000</v>
      </c>
      <c r="R184" s="102"/>
      <c r="S184" s="102"/>
      <c r="T184" s="102"/>
      <c r="U184" s="102"/>
      <c r="V184" s="102"/>
      <c r="W184" s="102"/>
      <c r="X184" s="102"/>
      <c r="Y184" s="102"/>
      <c r="Z184" s="102"/>
      <c r="AA184" s="107">
        <f>SUM(AA181:AA183)</f>
        <v>725000</v>
      </c>
      <c r="AB184" s="102"/>
      <c r="AC184" s="102"/>
      <c r="AD184" s="102"/>
      <c r="AE184" s="102"/>
      <c r="AF184" s="102"/>
      <c r="AG184" s="102"/>
    </row>
    <row r="185" spans="1:33">
      <c r="A185" s="103">
        <f>A183+1</f>
        <v>50</v>
      </c>
      <c r="B185" s="103">
        <v>1</v>
      </c>
      <c r="C185" s="115">
        <v>44974</v>
      </c>
      <c r="D185" s="115">
        <v>44974</v>
      </c>
      <c r="E185" s="102" t="s">
        <v>214</v>
      </c>
      <c r="F185" s="102" t="s">
        <v>31</v>
      </c>
      <c r="G185" s="114" t="s">
        <v>215</v>
      </c>
      <c r="H185" s="109" t="s">
        <v>2518</v>
      </c>
      <c r="I185" s="159" t="s">
        <v>2505</v>
      </c>
      <c r="J185" s="102" t="s">
        <v>3088</v>
      </c>
      <c r="K185" s="102" t="s">
        <v>210</v>
      </c>
      <c r="L185" s="102" t="s">
        <v>33</v>
      </c>
      <c r="M185" s="109" t="s">
        <v>35</v>
      </c>
      <c r="N185" s="103">
        <v>311</v>
      </c>
      <c r="O185" s="104" t="s">
        <v>201</v>
      </c>
      <c r="P185" s="140" t="s">
        <v>3089</v>
      </c>
      <c r="Q185" s="101">
        <v>1250000</v>
      </c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>
        <v>800000</v>
      </c>
      <c r="AB185" s="105" t="s">
        <v>3090</v>
      </c>
      <c r="AC185" s="168">
        <v>44992</v>
      </c>
      <c r="AD185" s="259" t="s">
        <v>199</v>
      </c>
      <c r="AE185" s="102"/>
      <c r="AF185" s="114" t="s">
        <v>390</v>
      </c>
      <c r="AG185" s="140" t="s">
        <v>226</v>
      </c>
    </row>
    <row r="186" spans="1:33">
      <c r="A186" s="103">
        <f t="shared" ref="A186" si="36">A185+1</f>
        <v>51</v>
      </c>
      <c r="B186" s="103">
        <v>2</v>
      </c>
      <c r="C186" s="115">
        <v>44974</v>
      </c>
      <c r="D186" s="115">
        <v>44974</v>
      </c>
      <c r="E186" s="102" t="s">
        <v>214</v>
      </c>
      <c r="F186" s="102" t="s">
        <v>31</v>
      </c>
      <c r="G186" s="114" t="s">
        <v>215</v>
      </c>
      <c r="H186" s="109" t="s">
        <v>2520</v>
      </c>
      <c r="I186" s="159" t="s">
        <v>2507</v>
      </c>
      <c r="J186" s="102" t="s">
        <v>3088</v>
      </c>
      <c r="K186" s="102" t="s">
        <v>210</v>
      </c>
      <c r="L186" s="102" t="s">
        <v>33</v>
      </c>
      <c r="M186" s="109" t="s">
        <v>35</v>
      </c>
      <c r="N186" s="103">
        <v>311</v>
      </c>
      <c r="O186" s="104" t="s">
        <v>201</v>
      </c>
      <c r="P186" s="140" t="s">
        <v>3089</v>
      </c>
      <c r="Q186" s="101">
        <v>1250000</v>
      </c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>
        <v>800000</v>
      </c>
      <c r="AB186" s="105" t="s">
        <v>3090</v>
      </c>
      <c r="AC186" s="168">
        <v>44992</v>
      </c>
      <c r="AD186" s="259" t="s">
        <v>199</v>
      </c>
      <c r="AE186" s="102"/>
      <c r="AF186" s="114" t="s">
        <v>390</v>
      </c>
      <c r="AG186" s="140" t="s">
        <v>226</v>
      </c>
    </row>
    <row r="187" spans="1:33">
      <c r="A187" s="103"/>
      <c r="B187" s="103"/>
      <c r="C187" s="99" t="s">
        <v>30</v>
      </c>
      <c r="D187" s="102"/>
      <c r="E187" s="102"/>
      <c r="F187" s="102"/>
      <c r="G187" s="102"/>
      <c r="H187" s="109"/>
      <c r="I187" s="102"/>
      <c r="J187" s="102"/>
      <c r="K187" s="102"/>
      <c r="L187" s="102"/>
      <c r="M187" s="102"/>
      <c r="N187" s="103"/>
      <c r="O187" s="102"/>
      <c r="P187" s="102"/>
      <c r="Q187" s="107">
        <f>SUM(Q185:Q186)</f>
        <v>2500000</v>
      </c>
      <c r="R187" s="102"/>
      <c r="S187" s="102"/>
      <c r="T187" s="102"/>
      <c r="U187" s="102"/>
      <c r="V187" s="102"/>
      <c r="W187" s="102"/>
      <c r="X187" s="102"/>
      <c r="Y187" s="102"/>
      <c r="Z187" s="102"/>
      <c r="AA187" s="107">
        <f>SUM(AA185:AA186)</f>
        <v>1600000</v>
      </c>
      <c r="AB187" s="102"/>
      <c r="AC187" s="102"/>
      <c r="AD187" s="102"/>
      <c r="AE187" s="102"/>
      <c r="AF187" s="102"/>
      <c r="AG187" s="102"/>
    </row>
    <row r="188" spans="1:33">
      <c r="A188" s="103">
        <f>A186+1</f>
        <v>52</v>
      </c>
      <c r="B188" s="103">
        <v>1</v>
      </c>
      <c r="C188" s="115">
        <v>44978</v>
      </c>
      <c r="D188" s="115">
        <v>44978</v>
      </c>
      <c r="E188" s="102" t="s">
        <v>214</v>
      </c>
      <c r="F188" s="102" t="s">
        <v>31</v>
      </c>
      <c r="G188" s="114" t="s">
        <v>215</v>
      </c>
      <c r="H188" s="109" t="s">
        <v>981</v>
      </c>
      <c r="I188" s="159" t="s">
        <v>980</v>
      </c>
      <c r="J188" s="114" t="s">
        <v>3190</v>
      </c>
      <c r="K188" s="114" t="s">
        <v>217</v>
      </c>
      <c r="L188" s="102" t="s">
        <v>33</v>
      </c>
      <c r="M188" s="114" t="s">
        <v>45</v>
      </c>
      <c r="N188" s="103">
        <v>90</v>
      </c>
      <c r="O188" s="102" t="s">
        <v>201</v>
      </c>
      <c r="P188" s="114" t="s">
        <v>1193</v>
      </c>
      <c r="Q188" s="249">
        <v>850000</v>
      </c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>
        <v>600000</v>
      </c>
      <c r="AB188" s="105" t="s">
        <v>3189</v>
      </c>
      <c r="AC188" s="168">
        <v>44992</v>
      </c>
      <c r="AD188" s="259" t="s">
        <v>199</v>
      </c>
      <c r="AE188" s="102"/>
      <c r="AF188" s="114" t="s">
        <v>390</v>
      </c>
      <c r="AG188" s="114" t="s">
        <v>218</v>
      </c>
    </row>
    <row r="189" spans="1:33">
      <c r="A189" s="103">
        <f t="shared" ref="A189" si="37">A188+1</f>
        <v>53</v>
      </c>
      <c r="B189" s="103">
        <v>2</v>
      </c>
      <c r="C189" s="115">
        <v>44978</v>
      </c>
      <c r="D189" s="115">
        <v>44978</v>
      </c>
      <c r="E189" s="102" t="s">
        <v>214</v>
      </c>
      <c r="F189" s="102" t="s">
        <v>29</v>
      </c>
      <c r="G189" s="114" t="s">
        <v>215</v>
      </c>
      <c r="H189" s="109" t="s">
        <v>3188</v>
      </c>
      <c r="I189" s="159" t="s">
        <v>3187</v>
      </c>
      <c r="J189" s="114" t="s">
        <v>3190</v>
      </c>
      <c r="K189" s="114" t="s">
        <v>217</v>
      </c>
      <c r="L189" s="114" t="s">
        <v>45</v>
      </c>
      <c r="M189" s="102" t="s">
        <v>33</v>
      </c>
      <c r="N189" s="103">
        <v>90</v>
      </c>
      <c r="O189" s="102" t="s">
        <v>201</v>
      </c>
      <c r="P189" s="114" t="s">
        <v>1193</v>
      </c>
      <c r="Q189" s="249">
        <v>850000</v>
      </c>
      <c r="R189" s="167"/>
      <c r="S189" s="167"/>
      <c r="T189" s="167"/>
      <c r="U189" s="167"/>
      <c r="V189" s="167"/>
      <c r="W189" s="167"/>
      <c r="X189" s="167"/>
      <c r="Y189" s="167"/>
      <c r="Z189" s="167"/>
      <c r="AA189" s="167">
        <v>0</v>
      </c>
      <c r="AB189" s="105" t="s">
        <v>3189</v>
      </c>
      <c r="AC189" s="168">
        <v>44992</v>
      </c>
      <c r="AD189" s="259" t="s">
        <v>199</v>
      </c>
      <c r="AE189" s="102"/>
      <c r="AF189" s="114" t="s">
        <v>390</v>
      </c>
      <c r="AG189" s="114" t="s">
        <v>218</v>
      </c>
    </row>
    <row r="190" spans="1:33">
      <c r="A190" s="103"/>
      <c r="B190" s="103"/>
      <c r="C190" s="99" t="s">
        <v>30</v>
      </c>
      <c r="D190" s="102"/>
      <c r="E190" s="102"/>
      <c r="F190" s="102"/>
      <c r="G190" s="102"/>
      <c r="H190" s="109"/>
      <c r="I190" s="102"/>
      <c r="J190" s="102"/>
      <c r="K190" s="102"/>
      <c r="L190" s="102"/>
      <c r="M190" s="102"/>
      <c r="N190" s="103"/>
      <c r="O190" s="102"/>
      <c r="P190" s="102"/>
      <c r="Q190" s="107">
        <f>SUM(Q188:Q189)</f>
        <v>1700000</v>
      </c>
      <c r="R190" s="102"/>
      <c r="S190" s="102"/>
      <c r="T190" s="102"/>
      <c r="U190" s="102"/>
      <c r="V190" s="102"/>
      <c r="W190" s="102"/>
      <c r="X190" s="102"/>
      <c r="Y190" s="102"/>
      <c r="Z190" s="102"/>
      <c r="AA190" s="107">
        <f>SUM(AA188:AA189)</f>
        <v>600000</v>
      </c>
      <c r="AB190" s="102"/>
      <c r="AC190" s="102"/>
      <c r="AD190" s="102"/>
      <c r="AE190" s="102"/>
      <c r="AF190" s="102"/>
      <c r="AG190" s="102"/>
    </row>
    <row r="191" spans="1:33">
      <c r="A191" s="103">
        <f>A189+1</f>
        <v>54</v>
      </c>
      <c r="B191" s="103">
        <v>1</v>
      </c>
      <c r="C191" s="115">
        <v>44979</v>
      </c>
      <c r="D191" s="115">
        <v>44979</v>
      </c>
      <c r="E191" s="102" t="s">
        <v>214</v>
      </c>
      <c r="F191" s="102" t="s">
        <v>31</v>
      </c>
      <c r="G191" s="114" t="s">
        <v>215</v>
      </c>
      <c r="H191" s="140" t="s">
        <v>1571</v>
      </c>
      <c r="I191" s="158" t="s">
        <v>1570</v>
      </c>
      <c r="J191" s="114" t="s">
        <v>3279</v>
      </c>
      <c r="K191" s="114" t="s">
        <v>206</v>
      </c>
      <c r="L191" s="104" t="s">
        <v>34</v>
      </c>
      <c r="M191" s="104" t="s">
        <v>34</v>
      </c>
      <c r="N191" s="103">
        <v>32</v>
      </c>
      <c r="O191" s="102" t="s">
        <v>201</v>
      </c>
      <c r="P191" s="114" t="s">
        <v>3248</v>
      </c>
      <c r="Q191" s="141">
        <v>600000</v>
      </c>
      <c r="R191" s="249"/>
      <c r="S191" s="249"/>
      <c r="T191" s="249"/>
      <c r="U191" s="249"/>
      <c r="V191" s="249"/>
      <c r="W191" s="249"/>
      <c r="X191" s="249"/>
      <c r="Y191" s="249"/>
      <c r="Z191" s="249"/>
      <c r="AA191" s="249">
        <v>125000</v>
      </c>
      <c r="AB191" s="105" t="s">
        <v>3249</v>
      </c>
      <c r="AC191" s="168">
        <v>44992</v>
      </c>
      <c r="AD191" s="259" t="s">
        <v>199</v>
      </c>
      <c r="AE191" s="102"/>
      <c r="AF191" s="114" t="s">
        <v>390</v>
      </c>
      <c r="AG191" s="114" t="s">
        <v>218</v>
      </c>
    </row>
    <row r="192" spans="1:33">
      <c r="A192" s="103"/>
      <c r="B192" s="103"/>
      <c r="C192" s="99" t="s">
        <v>30</v>
      </c>
      <c r="D192" s="102"/>
      <c r="E192" s="102"/>
      <c r="F192" s="102"/>
      <c r="G192" s="102"/>
      <c r="H192" s="109"/>
      <c r="I192" s="102"/>
      <c r="J192" s="102"/>
      <c r="K192" s="102"/>
      <c r="L192" s="102"/>
      <c r="M192" s="102"/>
      <c r="N192" s="103"/>
      <c r="O192" s="102"/>
      <c r="P192" s="102"/>
      <c r="Q192" s="107">
        <f>SUM(Q191)</f>
        <v>600000</v>
      </c>
      <c r="R192" s="102"/>
      <c r="S192" s="102"/>
      <c r="T192" s="102"/>
      <c r="U192" s="102"/>
      <c r="V192" s="102"/>
      <c r="W192" s="102"/>
      <c r="X192" s="102"/>
      <c r="Y192" s="102"/>
      <c r="Z192" s="102"/>
      <c r="AA192" s="107">
        <f>SUM(AA191)</f>
        <v>125000</v>
      </c>
      <c r="AB192" s="102"/>
      <c r="AC192" s="102"/>
      <c r="AD192" s="102"/>
      <c r="AE192" s="102"/>
      <c r="AF192" s="102"/>
      <c r="AG192" s="102"/>
    </row>
    <row r="193" spans="1:33">
      <c r="A193" s="103">
        <f>A191+1</f>
        <v>55</v>
      </c>
      <c r="B193" s="103">
        <v>1</v>
      </c>
      <c r="C193" s="115">
        <v>44980</v>
      </c>
      <c r="D193" s="115">
        <v>44980</v>
      </c>
      <c r="E193" s="102" t="s">
        <v>214</v>
      </c>
      <c r="F193" s="102" t="s">
        <v>29</v>
      </c>
      <c r="G193" s="102" t="s">
        <v>215</v>
      </c>
      <c r="H193" s="109" t="s">
        <v>3268</v>
      </c>
      <c r="I193" s="159" t="s">
        <v>3266</v>
      </c>
      <c r="J193" s="114" t="s">
        <v>3270</v>
      </c>
      <c r="K193" s="102" t="s">
        <v>217</v>
      </c>
      <c r="L193" s="102" t="s">
        <v>33</v>
      </c>
      <c r="M193" s="102" t="s">
        <v>33</v>
      </c>
      <c r="N193" s="103">
        <v>45</v>
      </c>
      <c r="O193" s="102" t="s">
        <v>201</v>
      </c>
      <c r="P193" s="114" t="s">
        <v>263</v>
      </c>
      <c r="Q193" s="101">
        <v>300000</v>
      </c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>
        <v>125000</v>
      </c>
      <c r="AB193" s="105" t="s">
        <v>3302</v>
      </c>
      <c r="AC193" s="168">
        <v>44992</v>
      </c>
      <c r="AD193" s="259" t="s">
        <v>199</v>
      </c>
      <c r="AE193" s="102"/>
      <c r="AF193" s="114" t="s">
        <v>390</v>
      </c>
      <c r="AG193" s="114" t="s">
        <v>218</v>
      </c>
    </row>
    <row r="194" spans="1:33">
      <c r="A194" s="103">
        <f t="shared" ref="A194:A196" si="38">A193+1</f>
        <v>56</v>
      </c>
      <c r="B194" s="103">
        <v>2</v>
      </c>
      <c r="C194" s="115">
        <v>44980</v>
      </c>
      <c r="D194" s="115">
        <v>44981</v>
      </c>
      <c r="E194" s="102" t="s">
        <v>214</v>
      </c>
      <c r="F194" s="102" t="s">
        <v>29</v>
      </c>
      <c r="G194" s="102" t="s">
        <v>215</v>
      </c>
      <c r="H194" s="109" t="s">
        <v>3269</v>
      </c>
      <c r="I194" s="159" t="s">
        <v>3267</v>
      </c>
      <c r="J194" s="102" t="s">
        <v>3271</v>
      </c>
      <c r="K194" s="102" t="s">
        <v>217</v>
      </c>
      <c r="L194" s="102" t="s">
        <v>33</v>
      </c>
      <c r="M194" s="102" t="s">
        <v>33</v>
      </c>
      <c r="N194" s="103">
        <v>45</v>
      </c>
      <c r="O194" s="102" t="s">
        <v>201</v>
      </c>
      <c r="P194" s="114" t="s">
        <v>263</v>
      </c>
      <c r="Q194" s="101">
        <v>300000</v>
      </c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>
        <v>125000</v>
      </c>
      <c r="AB194" s="105" t="s">
        <v>3302</v>
      </c>
      <c r="AC194" s="168">
        <v>44992</v>
      </c>
      <c r="AD194" s="259" t="s">
        <v>199</v>
      </c>
      <c r="AE194" s="102"/>
      <c r="AF194" s="114" t="s">
        <v>390</v>
      </c>
      <c r="AG194" s="114" t="s">
        <v>218</v>
      </c>
    </row>
    <row r="195" spans="1:33">
      <c r="A195" s="103">
        <f t="shared" si="38"/>
        <v>57</v>
      </c>
      <c r="B195" s="103">
        <v>3</v>
      </c>
      <c r="C195" s="115">
        <v>44980</v>
      </c>
      <c r="D195" s="115">
        <v>44981</v>
      </c>
      <c r="E195" s="102" t="s">
        <v>214</v>
      </c>
      <c r="F195" s="102" t="s">
        <v>29</v>
      </c>
      <c r="G195" s="102" t="s">
        <v>212</v>
      </c>
      <c r="H195" s="140" t="s">
        <v>3231</v>
      </c>
      <c r="I195" s="158" t="s">
        <v>3230</v>
      </c>
      <c r="J195" s="102" t="s">
        <v>3232</v>
      </c>
      <c r="K195" s="102" t="s">
        <v>217</v>
      </c>
      <c r="L195" s="102" t="s">
        <v>34</v>
      </c>
      <c r="M195" s="102" t="s">
        <v>34</v>
      </c>
      <c r="N195" s="103">
        <v>32</v>
      </c>
      <c r="O195" s="102" t="s">
        <v>201</v>
      </c>
      <c r="P195" s="114" t="s">
        <v>1364</v>
      </c>
      <c r="Q195" s="141">
        <v>660000</v>
      </c>
      <c r="R195" s="249"/>
      <c r="S195" s="249"/>
      <c r="T195" s="249"/>
      <c r="U195" s="249"/>
      <c r="V195" s="249"/>
      <c r="W195" s="249"/>
      <c r="X195" s="249"/>
      <c r="Y195" s="249"/>
      <c r="Z195" s="249"/>
      <c r="AA195" s="249">
        <v>175000</v>
      </c>
      <c r="AB195" s="105" t="s">
        <v>3302</v>
      </c>
      <c r="AC195" s="168">
        <v>44992</v>
      </c>
      <c r="AD195" s="259" t="s">
        <v>199</v>
      </c>
      <c r="AE195" s="102"/>
      <c r="AF195" s="114" t="s">
        <v>390</v>
      </c>
      <c r="AG195" s="114" t="s">
        <v>218</v>
      </c>
    </row>
    <row r="196" spans="1:33">
      <c r="A196" s="103">
        <f t="shared" si="38"/>
        <v>58</v>
      </c>
      <c r="B196" s="103">
        <v>4</v>
      </c>
      <c r="C196" s="115">
        <v>44980</v>
      </c>
      <c r="D196" s="115">
        <v>44981</v>
      </c>
      <c r="E196" s="102" t="s">
        <v>214</v>
      </c>
      <c r="F196" s="102" t="s">
        <v>29</v>
      </c>
      <c r="G196" s="102" t="s">
        <v>3112</v>
      </c>
      <c r="H196" s="109" t="s">
        <v>3293</v>
      </c>
      <c r="I196" s="159" t="s">
        <v>3292</v>
      </c>
      <c r="J196" s="102" t="s">
        <v>3294</v>
      </c>
      <c r="K196" s="102" t="s">
        <v>216</v>
      </c>
      <c r="L196" s="102" t="s">
        <v>1747</v>
      </c>
      <c r="M196" s="102" t="s">
        <v>34</v>
      </c>
      <c r="N196" s="103">
        <v>60</v>
      </c>
      <c r="O196" s="102" t="s">
        <v>201</v>
      </c>
      <c r="P196" s="114" t="s">
        <v>3295</v>
      </c>
      <c r="Q196" s="141">
        <v>950000</v>
      </c>
      <c r="R196" s="141"/>
      <c r="S196" s="141"/>
      <c r="T196" s="141"/>
      <c r="U196" s="141"/>
      <c r="V196" s="141"/>
      <c r="W196" s="141"/>
      <c r="X196" s="141"/>
      <c r="Y196" s="141"/>
      <c r="Z196" s="141"/>
      <c r="AA196" s="141">
        <v>400000</v>
      </c>
      <c r="AB196" s="105" t="s">
        <v>3302</v>
      </c>
      <c r="AC196" s="168">
        <v>44992</v>
      </c>
      <c r="AD196" s="259" t="s">
        <v>199</v>
      </c>
      <c r="AE196" s="102"/>
      <c r="AF196" s="114" t="s">
        <v>390</v>
      </c>
      <c r="AG196" s="114" t="s">
        <v>218</v>
      </c>
    </row>
    <row r="197" spans="1:33">
      <c r="A197" s="103"/>
      <c r="B197" s="103"/>
      <c r="C197" s="99" t="s">
        <v>30</v>
      </c>
      <c r="D197" s="102"/>
      <c r="E197" s="102"/>
      <c r="F197" s="102"/>
      <c r="G197" s="102"/>
      <c r="H197" s="109"/>
      <c r="I197" s="102"/>
      <c r="J197" s="102"/>
      <c r="K197" s="102"/>
      <c r="L197" s="102"/>
      <c r="M197" s="102"/>
      <c r="N197" s="103"/>
      <c r="O197" s="102"/>
      <c r="P197" s="102"/>
      <c r="Q197" s="107">
        <f>SUM(Q193:Q196)</f>
        <v>2210000</v>
      </c>
      <c r="R197" s="102"/>
      <c r="S197" s="102"/>
      <c r="T197" s="102"/>
      <c r="U197" s="102"/>
      <c r="V197" s="102"/>
      <c r="W197" s="102"/>
      <c r="X197" s="102"/>
      <c r="Y197" s="102"/>
      <c r="Z197" s="102"/>
      <c r="AA197" s="107">
        <f>SUM(AA193:AA196)</f>
        <v>825000</v>
      </c>
      <c r="AB197" s="102"/>
      <c r="AC197" s="102"/>
      <c r="AD197" s="102"/>
      <c r="AE197" s="102"/>
      <c r="AF197" s="102"/>
      <c r="AG197" s="102"/>
    </row>
    <row r="198" spans="1:33">
      <c r="A198" s="103">
        <f>A196+1</f>
        <v>59</v>
      </c>
      <c r="B198" s="103">
        <v>1</v>
      </c>
      <c r="C198" s="115">
        <v>44980</v>
      </c>
      <c r="D198" s="115">
        <v>44980</v>
      </c>
      <c r="E198" s="102" t="s">
        <v>214</v>
      </c>
      <c r="F198" s="102" t="s">
        <v>31</v>
      </c>
      <c r="G198" s="102" t="s">
        <v>215</v>
      </c>
      <c r="H198" s="140" t="s">
        <v>2924</v>
      </c>
      <c r="I198" s="158" t="s">
        <v>2923</v>
      </c>
      <c r="J198" s="114" t="s">
        <v>2934</v>
      </c>
      <c r="K198" s="114" t="s">
        <v>217</v>
      </c>
      <c r="L198" s="102" t="s">
        <v>34</v>
      </c>
      <c r="M198" s="102" t="s">
        <v>2925</v>
      </c>
      <c r="N198" s="103">
        <v>270</v>
      </c>
      <c r="O198" s="102" t="s">
        <v>201</v>
      </c>
      <c r="P198" s="140" t="s">
        <v>318</v>
      </c>
      <c r="Q198" s="101">
        <v>1100000</v>
      </c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>
        <v>1000000</v>
      </c>
      <c r="AB198" s="105" t="s">
        <v>3304</v>
      </c>
      <c r="AC198" s="168">
        <v>44992</v>
      </c>
      <c r="AD198" s="259" t="s">
        <v>199</v>
      </c>
      <c r="AE198" s="102"/>
      <c r="AF198" s="114" t="s">
        <v>390</v>
      </c>
      <c r="AG198" s="140" t="s">
        <v>226</v>
      </c>
    </row>
    <row r="199" spans="1:33">
      <c r="A199" s="103">
        <f t="shared" ref="A199" si="39">A198+1</f>
        <v>60</v>
      </c>
      <c r="B199" s="103">
        <v>2</v>
      </c>
      <c r="C199" s="115">
        <v>44980</v>
      </c>
      <c r="D199" s="115">
        <v>44980</v>
      </c>
      <c r="E199" s="102" t="s">
        <v>214</v>
      </c>
      <c r="F199" s="102" t="s">
        <v>29</v>
      </c>
      <c r="G199" s="102" t="s">
        <v>215</v>
      </c>
      <c r="H199" s="140" t="s">
        <v>900</v>
      </c>
      <c r="I199" s="158" t="s">
        <v>899</v>
      </c>
      <c r="J199" s="114" t="s">
        <v>2934</v>
      </c>
      <c r="K199" s="114" t="s">
        <v>217</v>
      </c>
      <c r="L199" s="102" t="s">
        <v>2925</v>
      </c>
      <c r="M199" s="102" t="s">
        <v>34</v>
      </c>
      <c r="N199" s="103">
        <v>270</v>
      </c>
      <c r="O199" s="102" t="s">
        <v>201</v>
      </c>
      <c r="P199" s="140" t="s">
        <v>318</v>
      </c>
      <c r="Q199" s="101">
        <v>1100000</v>
      </c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>
        <v>0</v>
      </c>
      <c r="AB199" s="105" t="s">
        <v>3304</v>
      </c>
      <c r="AC199" s="168">
        <v>44992</v>
      </c>
      <c r="AD199" s="259" t="s">
        <v>199</v>
      </c>
      <c r="AE199" s="102"/>
      <c r="AF199" s="114" t="s">
        <v>390</v>
      </c>
      <c r="AG199" s="140" t="s">
        <v>226</v>
      </c>
    </row>
    <row r="200" spans="1:33">
      <c r="A200" s="103"/>
      <c r="B200" s="103"/>
      <c r="C200" s="99" t="s">
        <v>30</v>
      </c>
      <c r="D200" s="102"/>
      <c r="E200" s="102"/>
      <c r="F200" s="102"/>
      <c r="G200" s="102"/>
      <c r="H200" s="109"/>
      <c r="I200" s="102"/>
      <c r="J200" s="102"/>
      <c r="K200" s="102"/>
      <c r="L200" s="102"/>
      <c r="M200" s="102"/>
      <c r="N200" s="103"/>
      <c r="O200" s="102"/>
      <c r="P200" s="190"/>
      <c r="Q200" s="107">
        <f>SUM(Q198:Q199)</f>
        <v>2200000</v>
      </c>
      <c r="R200" s="102"/>
      <c r="S200" s="102"/>
      <c r="T200" s="102"/>
      <c r="U200" s="102"/>
      <c r="V200" s="102"/>
      <c r="W200" s="102"/>
      <c r="X200" s="102"/>
      <c r="Y200" s="102"/>
      <c r="Z200" s="102"/>
      <c r="AA200" s="107">
        <f>SUM(AA198:AA199)</f>
        <v>1000000</v>
      </c>
      <c r="AB200" s="102"/>
      <c r="AC200" s="102"/>
      <c r="AD200" s="102"/>
      <c r="AE200" s="102"/>
      <c r="AF200" s="102"/>
      <c r="AG200" s="102"/>
    </row>
    <row r="201" spans="1:33">
      <c r="A201" s="103">
        <f>A199+1</f>
        <v>61</v>
      </c>
      <c r="B201" s="103">
        <v>1</v>
      </c>
      <c r="C201" s="115">
        <v>44980</v>
      </c>
      <c r="D201" s="115">
        <v>44980</v>
      </c>
      <c r="E201" s="102" t="s">
        <v>214</v>
      </c>
      <c r="F201" s="102" t="s">
        <v>29</v>
      </c>
      <c r="G201" s="102" t="s">
        <v>215</v>
      </c>
      <c r="H201" s="109" t="s">
        <v>2191</v>
      </c>
      <c r="I201" s="159" t="s">
        <v>2190</v>
      </c>
      <c r="J201" s="174" t="s">
        <v>275</v>
      </c>
      <c r="K201" s="114" t="s">
        <v>1494</v>
      </c>
      <c r="L201" s="104" t="s">
        <v>34</v>
      </c>
      <c r="M201" s="104" t="s">
        <v>33</v>
      </c>
      <c r="N201" s="144">
        <v>135</v>
      </c>
      <c r="O201" s="104" t="s">
        <v>201</v>
      </c>
      <c r="P201" s="114" t="s">
        <v>264</v>
      </c>
      <c r="Q201" s="101">
        <v>980000</v>
      </c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>
        <v>400000</v>
      </c>
      <c r="AB201" s="105" t="s">
        <v>3307</v>
      </c>
      <c r="AC201" s="168">
        <v>44992</v>
      </c>
      <c r="AD201" s="259" t="s">
        <v>199</v>
      </c>
      <c r="AE201" s="102"/>
      <c r="AF201" s="114" t="s">
        <v>390</v>
      </c>
      <c r="AG201" s="140" t="s">
        <v>226</v>
      </c>
    </row>
    <row r="202" spans="1:33">
      <c r="A202" s="103">
        <f t="shared" ref="A202" si="40">A201+1</f>
        <v>62</v>
      </c>
      <c r="B202" s="103">
        <v>2</v>
      </c>
      <c r="C202" s="115">
        <v>44980</v>
      </c>
      <c r="D202" s="115">
        <v>44980</v>
      </c>
      <c r="E202" s="102" t="s">
        <v>214</v>
      </c>
      <c r="F202" s="102" t="s">
        <v>29</v>
      </c>
      <c r="G202" s="114" t="s">
        <v>2200</v>
      </c>
      <c r="H202" s="109" t="s">
        <v>2199</v>
      </c>
      <c r="I202" s="159" t="s">
        <v>2198</v>
      </c>
      <c r="J202" s="174" t="s">
        <v>275</v>
      </c>
      <c r="K202" s="114" t="s">
        <v>1494</v>
      </c>
      <c r="L202" s="104" t="s">
        <v>34</v>
      </c>
      <c r="M202" s="104" t="s">
        <v>33</v>
      </c>
      <c r="N202" s="144">
        <v>135</v>
      </c>
      <c r="O202" s="104" t="s">
        <v>201</v>
      </c>
      <c r="P202" s="114" t="s">
        <v>264</v>
      </c>
      <c r="Q202" s="101">
        <v>980000</v>
      </c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>
        <v>400000</v>
      </c>
      <c r="AB202" s="105" t="s">
        <v>3307</v>
      </c>
      <c r="AC202" s="168">
        <v>44992</v>
      </c>
      <c r="AD202" s="259" t="s">
        <v>199</v>
      </c>
      <c r="AE202" s="102"/>
      <c r="AF202" s="114" t="s">
        <v>390</v>
      </c>
      <c r="AG202" s="140" t="s">
        <v>226</v>
      </c>
    </row>
    <row r="203" spans="1:33">
      <c r="A203" s="103"/>
      <c r="B203" s="103"/>
      <c r="C203" s="99" t="s">
        <v>30</v>
      </c>
      <c r="D203" s="102"/>
      <c r="E203" s="102"/>
      <c r="F203" s="102"/>
      <c r="G203" s="102"/>
      <c r="H203" s="109"/>
      <c r="I203" s="102"/>
      <c r="J203" s="102"/>
      <c r="K203" s="102"/>
      <c r="L203" s="102"/>
      <c r="M203" s="102"/>
      <c r="N203" s="103"/>
      <c r="O203" s="102"/>
      <c r="P203" s="102"/>
      <c r="Q203" s="107">
        <f>SUM(Q201:Q202)</f>
        <v>1960000</v>
      </c>
      <c r="R203" s="102"/>
      <c r="S203" s="102"/>
      <c r="T203" s="102"/>
      <c r="U203" s="102"/>
      <c r="V203" s="102"/>
      <c r="W203" s="102"/>
      <c r="X203" s="102"/>
      <c r="Y203" s="102"/>
      <c r="Z203" s="102"/>
      <c r="AA203" s="107">
        <f>SUM(AA201:AA202)</f>
        <v>800000</v>
      </c>
      <c r="AB203" s="102"/>
      <c r="AC203" s="102"/>
      <c r="AD203" s="102"/>
      <c r="AE203" s="102"/>
      <c r="AF203" s="102"/>
      <c r="AG203" s="102"/>
    </row>
    <row r="204" spans="1:33">
      <c r="A204" s="103">
        <f>A202+1</f>
        <v>63</v>
      </c>
      <c r="B204" s="103">
        <v>1</v>
      </c>
      <c r="C204" s="115">
        <v>44981</v>
      </c>
      <c r="D204" s="115">
        <v>44981</v>
      </c>
      <c r="E204" s="102" t="s">
        <v>214</v>
      </c>
      <c r="F204" s="102" t="s">
        <v>31</v>
      </c>
      <c r="G204" s="109" t="s">
        <v>230</v>
      </c>
      <c r="H204" s="109" t="s">
        <v>2775</v>
      </c>
      <c r="I204" s="159" t="s">
        <v>2774</v>
      </c>
      <c r="J204" s="114" t="s">
        <v>2778</v>
      </c>
      <c r="K204" s="114" t="s">
        <v>217</v>
      </c>
      <c r="L204" s="191" t="s">
        <v>34</v>
      </c>
      <c r="M204" s="191" t="s">
        <v>2776</v>
      </c>
      <c r="N204" s="196">
        <v>98</v>
      </c>
      <c r="O204" s="104" t="s">
        <v>201</v>
      </c>
      <c r="P204" s="140" t="s">
        <v>2777</v>
      </c>
      <c r="Q204" s="101">
        <v>1000000</v>
      </c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>
        <v>600000</v>
      </c>
      <c r="AB204" s="105" t="s">
        <v>3338</v>
      </c>
      <c r="AC204" s="168">
        <v>44992</v>
      </c>
      <c r="AD204" s="259" t="s">
        <v>199</v>
      </c>
      <c r="AE204" s="102"/>
      <c r="AF204" s="114" t="s">
        <v>390</v>
      </c>
      <c r="AG204" s="140" t="s">
        <v>226</v>
      </c>
    </row>
    <row r="205" spans="1:33">
      <c r="A205" s="103">
        <f t="shared" ref="A205:A209" si="41">A204+1</f>
        <v>64</v>
      </c>
      <c r="B205" s="103">
        <v>2</v>
      </c>
      <c r="C205" s="115">
        <v>44981</v>
      </c>
      <c r="D205" s="115">
        <v>44981</v>
      </c>
      <c r="E205" s="102" t="s">
        <v>214</v>
      </c>
      <c r="F205" s="102" t="s">
        <v>29</v>
      </c>
      <c r="G205" s="109" t="s">
        <v>1743</v>
      </c>
      <c r="H205" s="109" t="s">
        <v>1524</v>
      </c>
      <c r="I205" s="159" t="s">
        <v>1523</v>
      </c>
      <c r="J205" s="114" t="s">
        <v>2778</v>
      </c>
      <c r="K205" s="114" t="s">
        <v>217</v>
      </c>
      <c r="L205" s="191" t="s">
        <v>2776</v>
      </c>
      <c r="M205" s="191" t="s">
        <v>34</v>
      </c>
      <c r="N205" s="196">
        <v>98</v>
      </c>
      <c r="O205" s="104" t="s">
        <v>201</v>
      </c>
      <c r="P205" s="140" t="s">
        <v>2777</v>
      </c>
      <c r="Q205" s="101">
        <v>1000000</v>
      </c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>
        <v>0</v>
      </c>
      <c r="AB205" s="105" t="s">
        <v>3338</v>
      </c>
      <c r="AC205" s="168">
        <v>44992</v>
      </c>
      <c r="AD205" s="259" t="s">
        <v>199</v>
      </c>
      <c r="AE205" s="102"/>
      <c r="AF205" s="114" t="s">
        <v>390</v>
      </c>
      <c r="AG205" s="140" t="s">
        <v>226</v>
      </c>
    </row>
    <row r="206" spans="1:33">
      <c r="A206" s="103">
        <f t="shared" si="41"/>
        <v>65</v>
      </c>
      <c r="B206" s="103">
        <v>3</v>
      </c>
      <c r="C206" s="115">
        <v>44981</v>
      </c>
      <c r="D206" s="115">
        <v>44981</v>
      </c>
      <c r="E206" s="102" t="s">
        <v>214</v>
      </c>
      <c r="F206" s="102" t="s">
        <v>31</v>
      </c>
      <c r="G206" s="102" t="s">
        <v>212</v>
      </c>
      <c r="H206" s="109" t="s">
        <v>1898</v>
      </c>
      <c r="I206" s="159" t="s">
        <v>1897</v>
      </c>
      <c r="J206" s="102" t="s">
        <v>3336</v>
      </c>
      <c r="K206" s="102" t="s">
        <v>217</v>
      </c>
      <c r="L206" s="102" t="s">
        <v>269</v>
      </c>
      <c r="M206" s="102" t="s">
        <v>270</v>
      </c>
      <c r="N206" s="103">
        <v>101</v>
      </c>
      <c r="O206" s="102" t="s">
        <v>201</v>
      </c>
      <c r="P206" s="140" t="s">
        <v>3337</v>
      </c>
      <c r="Q206" s="101">
        <v>990000</v>
      </c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>
        <v>700000</v>
      </c>
      <c r="AB206" s="105" t="s">
        <v>3338</v>
      </c>
      <c r="AC206" s="168">
        <v>44992</v>
      </c>
      <c r="AD206" s="259" t="s">
        <v>199</v>
      </c>
      <c r="AE206" s="102"/>
      <c r="AF206" s="114" t="s">
        <v>390</v>
      </c>
      <c r="AG206" s="140" t="s">
        <v>226</v>
      </c>
    </row>
    <row r="207" spans="1:33">
      <c r="A207" s="103">
        <f t="shared" si="41"/>
        <v>66</v>
      </c>
      <c r="B207" s="103">
        <v>4</v>
      </c>
      <c r="C207" s="115">
        <v>44981</v>
      </c>
      <c r="D207" s="115">
        <v>44981</v>
      </c>
      <c r="E207" s="102" t="s">
        <v>214</v>
      </c>
      <c r="F207" s="102" t="s">
        <v>29</v>
      </c>
      <c r="G207" s="102" t="s">
        <v>212</v>
      </c>
      <c r="H207" s="109" t="s">
        <v>3335</v>
      </c>
      <c r="I207" s="159" t="s">
        <v>3334</v>
      </c>
      <c r="J207" s="102" t="s">
        <v>3336</v>
      </c>
      <c r="K207" s="102" t="s">
        <v>217</v>
      </c>
      <c r="L207" s="102" t="s">
        <v>270</v>
      </c>
      <c r="M207" s="102" t="s">
        <v>269</v>
      </c>
      <c r="N207" s="103">
        <v>101</v>
      </c>
      <c r="O207" s="102" t="s">
        <v>201</v>
      </c>
      <c r="P207" s="140" t="s">
        <v>3337</v>
      </c>
      <c r="Q207" s="101">
        <v>990000</v>
      </c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>
        <v>0</v>
      </c>
      <c r="AB207" s="105" t="s">
        <v>3338</v>
      </c>
      <c r="AC207" s="168">
        <v>44992</v>
      </c>
      <c r="AD207" s="259" t="s">
        <v>199</v>
      </c>
      <c r="AE207" s="102"/>
      <c r="AF207" s="114" t="s">
        <v>390</v>
      </c>
      <c r="AG207" s="140" t="s">
        <v>226</v>
      </c>
    </row>
    <row r="208" spans="1:33">
      <c r="A208" s="103">
        <f t="shared" si="41"/>
        <v>67</v>
      </c>
      <c r="B208" s="103">
        <v>5</v>
      </c>
      <c r="C208" s="115">
        <v>44981</v>
      </c>
      <c r="D208" s="115">
        <v>44981</v>
      </c>
      <c r="E208" s="102" t="s">
        <v>214</v>
      </c>
      <c r="F208" s="102" t="s">
        <v>31</v>
      </c>
      <c r="G208" s="102" t="s">
        <v>215</v>
      </c>
      <c r="H208" s="109" t="s">
        <v>2772</v>
      </c>
      <c r="I208" s="159" t="s">
        <v>2771</v>
      </c>
      <c r="J208" s="102" t="s">
        <v>1815</v>
      </c>
      <c r="K208" s="102" t="s">
        <v>217</v>
      </c>
      <c r="L208" s="104" t="s">
        <v>34</v>
      </c>
      <c r="M208" s="104" t="s">
        <v>53</v>
      </c>
      <c r="N208" s="208">
        <v>70</v>
      </c>
      <c r="O208" s="104" t="s">
        <v>201</v>
      </c>
      <c r="P208" s="140" t="s">
        <v>847</v>
      </c>
      <c r="Q208" s="101">
        <v>700000</v>
      </c>
      <c r="R208" s="191"/>
      <c r="S208" s="191"/>
      <c r="T208" s="191"/>
      <c r="U208" s="191"/>
      <c r="V208" s="191"/>
      <c r="W208" s="191"/>
      <c r="X208" s="191"/>
      <c r="Y208" s="191"/>
      <c r="Z208" s="191"/>
      <c r="AA208" s="209">
        <v>400000</v>
      </c>
      <c r="AB208" s="105" t="s">
        <v>3338</v>
      </c>
      <c r="AC208" s="168">
        <v>44992</v>
      </c>
      <c r="AD208" s="259" t="s">
        <v>199</v>
      </c>
      <c r="AE208" s="102"/>
      <c r="AF208" s="114" t="s">
        <v>390</v>
      </c>
      <c r="AG208" s="114" t="s">
        <v>218</v>
      </c>
    </row>
    <row r="209" spans="1:33">
      <c r="A209" s="103">
        <f t="shared" si="41"/>
        <v>68</v>
      </c>
      <c r="B209" s="103">
        <v>6</v>
      </c>
      <c r="C209" s="115">
        <v>44981</v>
      </c>
      <c r="D209" s="115">
        <v>44981</v>
      </c>
      <c r="E209" s="102" t="s">
        <v>214</v>
      </c>
      <c r="F209" s="102" t="s">
        <v>29</v>
      </c>
      <c r="G209" s="102" t="s">
        <v>215</v>
      </c>
      <c r="H209" s="109" t="s">
        <v>1864</v>
      </c>
      <c r="I209" s="159" t="s">
        <v>1863</v>
      </c>
      <c r="J209" s="102" t="s">
        <v>1815</v>
      </c>
      <c r="K209" s="102" t="s">
        <v>217</v>
      </c>
      <c r="L209" s="104" t="s">
        <v>53</v>
      </c>
      <c r="M209" s="104" t="s">
        <v>34</v>
      </c>
      <c r="N209" s="208">
        <v>70</v>
      </c>
      <c r="O209" s="104" t="s">
        <v>201</v>
      </c>
      <c r="P209" s="140" t="s">
        <v>847</v>
      </c>
      <c r="Q209" s="101">
        <v>700000</v>
      </c>
      <c r="R209" s="191"/>
      <c r="S209" s="191"/>
      <c r="T209" s="191"/>
      <c r="U209" s="191"/>
      <c r="V209" s="191"/>
      <c r="W209" s="191"/>
      <c r="X209" s="191"/>
      <c r="Y209" s="191"/>
      <c r="Z209" s="191"/>
      <c r="AA209" s="149">
        <v>0</v>
      </c>
      <c r="AB209" s="105" t="s">
        <v>3338</v>
      </c>
      <c r="AC209" s="168">
        <v>44992</v>
      </c>
      <c r="AD209" s="259" t="s">
        <v>199</v>
      </c>
      <c r="AE209" s="102"/>
      <c r="AF209" s="114" t="s">
        <v>390</v>
      </c>
      <c r="AG209" s="114" t="s">
        <v>218</v>
      </c>
    </row>
    <row r="210" spans="1:33">
      <c r="A210" s="103"/>
      <c r="B210" s="103"/>
      <c r="C210" s="99" t="s">
        <v>30</v>
      </c>
      <c r="D210" s="102"/>
      <c r="E210" s="102"/>
      <c r="F210" s="102"/>
      <c r="G210" s="102"/>
      <c r="H210" s="109"/>
      <c r="I210" s="102"/>
      <c r="J210" s="102"/>
      <c r="K210" s="102"/>
      <c r="L210" s="102"/>
      <c r="M210" s="102"/>
      <c r="N210" s="103"/>
      <c r="O210" s="102"/>
      <c r="P210" s="102"/>
      <c r="Q210" s="107">
        <f>SUM(Q204:Q209)</f>
        <v>5380000</v>
      </c>
      <c r="R210" s="102"/>
      <c r="S210" s="102"/>
      <c r="T210" s="102"/>
      <c r="U210" s="102"/>
      <c r="V210" s="102"/>
      <c r="W210" s="102"/>
      <c r="X210" s="102"/>
      <c r="Y210" s="102"/>
      <c r="Z210" s="102"/>
      <c r="AA210" s="107">
        <f>SUM(AA204:AA209)</f>
        <v>1700000</v>
      </c>
      <c r="AB210" s="102"/>
      <c r="AC210" s="102"/>
      <c r="AD210" s="102"/>
      <c r="AE210" s="102"/>
      <c r="AF210" s="102"/>
      <c r="AG210" s="102"/>
    </row>
    <row r="211" spans="1:33">
      <c r="A211" s="103">
        <f>A209+1</f>
        <v>69</v>
      </c>
      <c r="B211" s="103">
        <v>1</v>
      </c>
      <c r="C211" s="115">
        <v>44981</v>
      </c>
      <c r="D211" s="115">
        <v>44981</v>
      </c>
      <c r="E211" s="102" t="s">
        <v>214</v>
      </c>
      <c r="F211" s="102" t="s">
        <v>31</v>
      </c>
      <c r="G211" s="102" t="s">
        <v>212</v>
      </c>
      <c r="H211" s="140" t="s">
        <v>2591</v>
      </c>
      <c r="I211" s="158" t="s">
        <v>2590</v>
      </c>
      <c r="J211" s="114" t="s">
        <v>2606</v>
      </c>
      <c r="K211" s="114" t="s">
        <v>206</v>
      </c>
      <c r="L211" s="102" t="s">
        <v>34</v>
      </c>
      <c r="M211" s="102" t="s">
        <v>34</v>
      </c>
      <c r="N211" s="103">
        <v>32</v>
      </c>
      <c r="O211" s="102" t="s">
        <v>201</v>
      </c>
      <c r="P211" s="114" t="s">
        <v>2592</v>
      </c>
      <c r="Q211" s="101">
        <v>660000</v>
      </c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>
        <v>250000</v>
      </c>
      <c r="AB211" s="105" t="s">
        <v>3385</v>
      </c>
      <c r="AC211" s="168">
        <v>44992</v>
      </c>
      <c r="AD211" s="259" t="s">
        <v>199</v>
      </c>
      <c r="AE211" s="102"/>
      <c r="AF211" s="114" t="s">
        <v>390</v>
      </c>
      <c r="AG211" s="114" t="s">
        <v>218</v>
      </c>
    </row>
    <row r="212" spans="1:33">
      <c r="A212" s="103">
        <f t="shared" ref="A212" si="42">A211+1</f>
        <v>70</v>
      </c>
      <c r="B212" s="103">
        <v>2</v>
      </c>
      <c r="C212" s="115">
        <v>44981</v>
      </c>
      <c r="D212" s="115">
        <v>44981</v>
      </c>
      <c r="E212" s="102" t="s">
        <v>214</v>
      </c>
      <c r="F212" s="102" t="s">
        <v>29</v>
      </c>
      <c r="G212" s="102" t="s">
        <v>212</v>
      </c>
      <c r="H212" s="140" t="s">
        <v>1322</v>
      </c>
      <c r="I212" s="158" t="s">
        <v>1320</v>
      </c>
      <c r="J212" s="114" t="s">
        <v>2606</v>
      </c>
      <c r="K212" s="114" t="s">
        <v>206</v>
      </c>
      <c r="L212" s="102" t="s">
        <v>34</v>
      </c>
      <c r="M212" s="102" t="s">
        <v>34</v>
      </c>
      <c r="N212" s="103">
        <v>32</v>
      </c>
      <c r="O212" s="102" t="s">
        <v>201</v>
      </c>
      <c r="P212" s="114" t="s">
        <v>2592</v>
      </c>
      <c r="Q212" s="101">
        <v>660000</v>
      </c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>
        <v>0</v>
      </c>
      <c r="AB212" s="105" t="s">
        <v>3385</v>
      </c>
      <c r="AC212" s="168">
        <v>44992</v>
      </c>
      <c r="AD212" s="259" t="s">
        <v>199</v>
      </c>
      <c r="AE212" s="102"/>
      <c r="AF212" s="114" t="s">
        <v>390</v>
      </c>
      <c r="AG212" s="114" t="s">
        <v>218</v>
      </c>
    </row>
    <row r="213" spans="1:33">
      <c r="A213" s="103"/>
      <c r="B213" s="103"/>
      <c r="C213" s="99" t="s">
        <v>30</v>
      </c>
      <c r="D213" s="102"/>
      <c r="E213" s="102"/>
      <c r="F213" s="102"/>
      <c r="G213" s="102"/>
      <c r="H213" s="109"/>
      <c r="I213" s="102"/>
      <c r="J213" s="102"/>
      <c r="K213" s="102"/>
      <c r="L213" s="102"/>
      <c r="M213" s="102"/>
      <c r="N213" s="103"/>
      <c r="O213" s="102"/>
      <c r="P213" s="102"/>
      <c r="Q213" s="107">
        <f>SUM(Q211:Q212)</f>
        <v>1320000</v>
      </c>
      <c r="R213" s="102"/>
      <c r="S213" s="102"/>
      <c r="T213" s="102"/>
      <c r="U213" s="102"/>
      <c r="V213" s="102"/>
      <c r="W213" s="102"/>
      <c r="X213" s="102"/>
      <c r="Y213" s="102"/>
      <c r="Z213" s="102"/>
      <c r="AA213" s="107">
        <f>SUM(AA211:AA212)</f>
        <v>250000</v>
      </c>
      <c r="AB213" s="102"/>
      <c r="AC213" s="102"/>
      <c r="AD213" s="102"/>
      <c r="AE213" s="102"/>
      <c r="AF213" s="102"/>
      <c r="AG213" s="102"/>
    </row>
    <row r="214" spans="1:33">
      <c r="A214" s="103">
        <f>A212+1</f>
        <v>71</v>
      </c>
      <c r="B214" s="103">
        <v>1</v>
      </c>
      <c r="C214" s="115">
        <v>44984</v>
      </c>
      <c r="D214" s="115">
        <v>44984</v>
      </c>
      <c r="E214" s="102" t="s">
        <v>214</v>
      </c>
      <c r="F214" s="102" t="s">
        <v>31</v>
      </c>
      <c r="G214" s="102" t="s">
        <v>215</v>
      </c>
      <c r="H214" s="109" t="s">
        <v>1961</v>
      </c>
      <c r="I214" s="159" t="s">
        <v>3434</v>
      </c>
      <c r="J214" s="114" t="s">
        <v>3445</v>
      </c>
      <c r="K214" s="114" t="s">
        <v>217</v>
      </c>
      <c r="L214" s="104" t="s">
        <v>33</v>
      </c>
      <c r="M214" s="114" t="s">
        <v>46</v>
      </c>
      <c r="N214" s="103">
        <v>166</v>
      </c>
      <c r="O214" s="102" t="s">
        <v>201</v>
      </c>
      <c r="P214" s="114" t="s">
        <v>1058</v>
      </c>
      <c r="Q214" s="167">
        <v>1000000</v>
      </c>
      <c r="R214" s="102"/>
      <c r="S214" s="102"/>
      <c r="T214" s="102"/>
      <c r="U214" s="102"/>
      <c r="V214" s="102"/>
      <c r="W214" s="102"/>
      <c r="X214" s="102"/>
      <c r="Y214" s="102"/>
      <c r="Z214" s="102"/>
      <c r="AA214" s="101">
        <v>750000</v>
      </c>
      <c r="AB214" s="105" t="s">
        <v>3435</v>
      </c>
      <c r="AC214" s="168">
        <v>44992</v>
      </c>
      <c r="AD214" s="259" t="s">
        <v>199</v>
      </c>
      <c r="AE214" s="102"/>
      <c r="AF214" s="114" t="s">
        <v>390</v>
      </c>
      <c r="AG214" s="140" t="s">
        <v>226</v>
      </c>
    </row>
    <row r="215" spans="1:33">
      <c r="A215" s="103">
        <f t="shared" ref="A215:A217" si="43">A214+1</f>
        <v>72</v>
      </c>
      <c r="B215" s="103">
        <v>2</v>
      </c>
      <c r="C215" s="115">
        <v>44984</v>
      </c>
      <c r="D215" s="115">
        <v>44984</v>
      </c>
      <c r="E215" s="102" t="s">
        <v>214</v>
      </c>
      <c r="F215" s="102" t="s">
        <v>29</v>
      </c>
      <c r="G215" s="102" t="s">
        <v>215</v>
      </c>
      <c r="H215" s="160" t="s">
        <v>3471</v>
      </c>
      <c r="I215" s="160" t="s">
        <v>3470</v>
      </c>
      <c r="J215" s="114" t="s">
        <v>3445</v>
      </c>
      <c r="K215" s="114" t="s">
        <v>217</v>
      </c>
      <c r="L215" s="114" t="s">
        <v>46</v>
      </c>
      <c r="M215" s="104" t="s">
        <v>33</v>
      </c>
      <c r="N215" s="103">
        <v>166</v>
      </c>
      <c r="O215" s="102" t="s">
        <v>201</v>
      </c>
      <c r="P215" s="114" t="s">
        <v>1058</v>
      </c>
      <c r="Q215" s="167">
        <v>1000000</v>
      </c>
      <c r="R215" s="102"/>
      <c r="S215" s="102"/>
      <c r="T215" s="102"/>
      <c r="U215" s="102"/>
      <c r="V215" s="102"/>
      <c r="W215" s="102"/>
      <c r="X215" s="102"/>
      <c r="Y215" s="102"/>
      <c r="Z215" s="102"/>
      <c r="AA215" s="101">
        <v>0</v>
      </c>
      <c r="AB215" s="105" t="s">
        <v>3435</v>
      </c>
      <c r="AC215" s="168">
        <v>44992</v>
      </c>
      <c r="AD215" s="259" t="s">
        <v>199</v>
      </c>
      <c r="AE215" s="102"/>
      <c r="AF215" s="114" t="s">
        <v>390</v>
      </c>
      <c r="AG215" s="140" t="s">
        <v>226</v>
      </c>
    </row>
    <row r="216" spans="1:33">
      <c r="A216" s="103">
        <f t="shared" si="43"/>
        <v>73</v>
      </c>
      <c r="B216" s="103">
        <v>3</v>
      </c>
      <c r="C216" s="115">
        <v>44984</v>
      </c>
      <c r="D216" s="115">
        <v>44984</v>
      </c>
      <c r="E216" s="102" t="s">
        <v>214</v>
      </c>
      <c r="F216" s="102" t="s">
        <v>31</v>
      </c>
      <c r="G216" s="102" t="s">
        <v>215</v>
      </c>
      <c r="H216" s="140" t="s">
        <v>900</v>
      </c>
      <c r="I216" s="158" t="s">
        <v>899</v>
      </c>
      <c r="J216" s="114" t="s">
        <v>1768</v>
      </c>
      <c r="K216" s="114" t="s">
        <v>217</v>
      </c>
      <c r="L216" s="102" t="s">
        <v>34</v>
      </c>
      <c r="M216" s="102" t="s">
        <v>3438</v>
      </c>
      <c r="N216" s="103">
        <v>101</v>
      </c>
      <c r="O216" s="102" t="s">
        <v>201</v>
      </c>
      <c r="P216" s="114" t="s">
        <v>3439</v>
      </c>
      <c r="Q216" s="108">
        <v>1000000</v>
      </c>
      <c r="R216" s="108"/>
      <c r="S216" s="108"/>
      <c r="T216" s="108"/>
      <c r="U216" s="108"/>
      <c r="V216" s="108"/>
      <c r="W216" s="108"/>
      <c r="X216" s="108"/>
      <c r="Y216" s="108"/>
      <c r="Z216" s="108"/>
      <c r="AA216" s="108">
        <v>650000</v>
      </c>
      <c r="AB216" s="105" t="s">
        <v>3435</v>
      </c>
      <c r="AC216" s="168">
        <v>44992</v>
      </c>
      <c r="AD216" s="259" t="s">
        <v>199</v>
      </c>
      <c r="AE216" s="102"/>
      <c r="AF216" s="114" t="s">
        <v>390</v>
      </c>
      <c r="AG216" s="140" t="s">
        <v>226</v>
      </c>
    </row>
    <row r="217" spans="1:33">
      <c r="A217" s="103">
        <f t="shared" si="43"/>
        <v>74</v>
      </c>
      <c r="B217" s="103">
        <v>4</v>
      </c>
      <c r="C217" s="115">
        <v>44984</v>
      </c>
      <c r="D217" s="115">
        <v>44984</v>
      </c>
      <c r="E217" s="102" t="s">
        <v>214</v>
      </c>
      <c r="F217" s="102" t="s">
        <v>29</v>
      </c>
      <c r="G217" s="102" t="s">
        <v>215</v>
      </c>
      <c r="H217" s="140" t="s">
        <v>3437</v>
      </c>
      <c r="I217" s="158" t="s">
        <v>3436</v>
      </c>
      <c r="J217" s="114" t="s">
        <v>1768</v>
      </c>
      <c r="K217" s="114" t="s">
        <v>217</v>
      </c>
      <c r="L217" s="102" t="s">
        <v>3438</v>
      </c>
      <c r="M217" s="102" t="s">
        <v>33</v>
      </c>
      <c r="N217" s="103">
        <v>126</v>
      </c>
      <c r="O217" s="102" t="s">
        <v>201</v>
      </c>
      <c r="P217" s="114" t="s">
        <v>3439</v>
      </c>
      <c r="Q217" s="108">
        <v>1000000</v>
      </c>
      <c r="R217" s="108"/>
      <c r="S217" s="108"/>
      <c r="T217" s="108"/>
      <c r="U217" s="108"/>
      <c r="V217" s="108"/>
      <c r="W217" s="108"/>
      <c r="X217" s="108"/>
      <c r="Y217" s="108"/>
      <c r="Z217" s="108"/>
      <c r="AA217" s="108">
        <v>0</v>
      </c>
      <c r="AB217" s="105" t="s">
        <v>3435</v>
      </c>
      <c r="AC217" s="168">
        <v>44992</v>
      </c>
      <c r="AD217" s="259" t="s">
        <v>199</v>
      </c>
      <c r="AE217" s="102"/>
      <c r="AF217" s="114" t="s">
        <v>390</v>
      </c>
      <c r="AG217" s="140" t="s">
        <v>226</v>
      </c>
    </row>
    <row r="218" spans="1:33">
      <c r="A218" s="103"/>
      <c r="B218" s="103"/>
      <c r="C218" s="99" t="s">
        <v>30</v>
      </c>
      <c r="D218" s="102"/>
      <c r="E218" s="102"/>
      <c r="F218" s="102"/>
      <c r="G218" s="102"/>
      <c r="H218" s="109"/>
      <c r="I218" s="102"/>
      <c r="J218" s="102"/>
      <c r="K218" s="102"/>
      <c r="L218" s="102"/>
      <c r="M218" s="102"/>
      <c r="N218" s="103"/>
      <c r="O218" s="102"/>
      <c r="P218" s="102"/>
      <c r="Q218" s="107">
        <f>SUM(Q214:Q217)</f>
        <v>4000000</v>
      </c>
      <c r="R218" s="102"/>
      <c r="S218" s="102"/>
      <c r="T218" s="102"/>
      <c r="U218" s="102"/>
      <c r="V218" s="102"/>
      <c r="W218" s="102"/>
      <c r="X218" s="102"/>
      <c r="Y218" s="102"/>
      <c r="Z218" s="102"/>
      <c r="AA218" s="107">
        <f>SUM(AA214:AA217)</f>
        <v>1400000</v>
      </c>
      <c r="AB218" s="102"/>
      <c r="AC218" s="102"/>
      <c r="AD218" s="102"/>
      <c r="AE218" s="102"/>
      <c r="AF218" s="102"/>
      <c r="AG218" s="102"/>
    </row>
    <row r="219" spans="1:33">
      <c r="A219" s="103">
        <f>A217+1</f>
        <v>75</v>
      </c>
      <c r="B219" s="103">
        <v>1</v>
      </c>
      <c r="C219" s="115">
        <v>44985</v>
      </c>
      <c r="D219" s="115">
        <v>44985</v>
      </c>
      <c r="E219" s="102" t="s">
        <v>214</v>
      </c>
      <c r="F219" s="102" t="s">
        <v>31</v>
      </c>
      <c r="G219" s="102" t="s">
        <v>215</v>
      </c>
      <c r="H219" s="109" t="s">
        <v>2191</v>
      </c>
      <c r="I219" s="159" t="s">
        <v>2190</v>
      </c>
      <c r="J219" s="114" t="s">
        <v>3476</v>
      </c>
      <c r="K219" s="114" t="s">
        <v>217</v>
      </c>
      <c r="L219" s="102" t="s">
        <v>269</v>
      </c>
      <c r="M219" s="102" t="s">
        <v>270</v>
      </c>
      <c r="N219" s="103">
        <v>101</v>
      </c>
      <c r="O219" s="102" t="s">
        <v>201</v>
      </c>
      <c r="P219" s="114" t="s">
        <v>317</v>
      </c>
      <c r="Q219" s="141">
        <v>900000</v>
      </c>
      <c r="R219" s="102"/>
      <c r="S219" s="102"/>
      <c r="T219" s="102"/>
      <c r="U219" s="102"/>
      <c r="V219" s="102"/>
      <c r="W219" s="102"/>
      <c r="X219" s="102"/>
      <c r="Y219" s="102"/>
      <c r="Z219" s="102"/>
      <c r="AA219" s="141">
        <v>600000</v>
      </c>
      <c r="AB219" s="105" t="s">
        <v>3477</v>
      </c>
      <c r="AC219" s="168">
        <v>44992</v>
      </c>
      <c r="AD219" s="259" t="s">
        <v>199</v>
      </c>
      <c r="AE219" s="102"/>
      <c r="AF219" s="114" t="s">
        <v>390</v>
      </c>
      <c r="AG219" s="140" t="s">
        <v>226</v>
      </c>
    </row>
    <row r="220" spans="1:33">
      <c r="A220" s="103">
        <f t="shared" ref="A220" si="44">A219+1</f>
        <v>76</v>
      </c>
      <c r="B220" s="103">
        <v>2</v>
      </c>
      <c r="C220" s="115">
        <v>44985</v>
      </c>
      <c r="D220" s="115">
        <v>44985</v>
      </c>
      <c r="E220" s="102" t="s">
        <v>214</v>
      </c>
      <c r="F220" s="102" t="s">
        <v>29</v>
      </c>
      <c r="G220" s="102" t="s">
        <v>215</v>
      </c>
      <c r="H220" s="109" t="s">
        <v>3475</v>
      </c>
      <c r="I220" s="159" t="s">
        <v>3474</v>
      </c>
      <c r="J220" s="114" t="s">
        <v>3476</v>
      </c>
      <c r="K220" s="114" t="s">
        <v>217</v>
      </c>
      <c r="L220" s="102" t="s">
        <v>270</v>
      </c>
      <c r="M220" s="102" t="s">
        <v>269</v>
      </c>
      <c r="N220" s="103">
        <v>101</v>
      </c>
      <c r="O220" s="102" t="s">
        <v>201</v>
      </c>
      <c r="P220" s="114" t="s">
        <v>317</v>
      </c>
      <c r="Q220" s="141">
        <v>900000</v>
      </c>
      <c r="R220" s="102"/>
      <c r="S220" s="102"/>
      <c r="T220" s="102"/>
      <c r="U220" s="102"/>
      <c r="V220" s="102"/>
      <c r="W220" s="102"/>
      <c r="X220" s="102"/>
      <c r="Y220" s="102"/>
      <c r="Z220" s="102"/>
      <c r="AA220" s="108">
        <v>0</v>
      </c>
      <c r="AB220" s="105" t="s">
        <v>3477</v>
      </c>
      <c r="AC220" s="168">
        <v>44992</v>
      </c>
      <c r="AD220" s="259" t="s">
        <v>199</v>
      </c>
      <c r="AE220" s="102"/>
      <c r="AF220" s="114" t="s">
        <v>390</v>
      </c>
      <c r="AG220" s="140" t="s">
        <v>226</v>
      </c>
    </row>
    <row r="221" spans="1:33">
      <c r="A221" s="103"/>
      <c r="B221" s="103"/>
      <c r="C221" s="99" t="s">
        <v>30</v>
      </c>
      <c r="D221" s="102"/>
      <c r="E221" s="102"/>
      <c r="F221" s="102"/>
      <c r="G221" s="102"/>
      <c r="H221" s="109"/>
      <c r="I221" s="102"/>
      <c r="J221" s="102"/>
      <c r="K221" s="102"/>
      <c r="L221" s="102"/>
      <c r="M221" s="102"/>
      <c r="N221" s="103"/>
      <c r="O221" s="102"/>
      <c r="P221" s="102"/>
      <c r="Q221" s="107">
        <f>SUM(Q219:Q220)</f>
        <v>1800000</v>
      </c>
      <c r="R221" s="102"/>
      <c r="S221" s="102"/>
      <c r="T221" s="102"/>
      <c r="U221" s="102"/>
      <c r="V221" s="102"/>
      <c r="W221" s="102"/>
      <c r="X221" s="102"/>
      <c r="Y221" s="102"/>
      <c r="Z221" s="102"/>
      <c r="AA221" s="107">
        <f>SUM(AA219:AA220)</f>
        <v>600000</v>
      </c>
      <c r="AB221" s="102"/>
      <c r="AC221" s="102"/>
      <c r="AD221" s="102"/>
      <c r="AE221" s="102"/>
      <c r="AF221" s="102"/>
      <c r="AG221" s="102"/>
    </row>
    <row r="222" spans="1:33">
      <c r="A222" s="103">
        <f>A220+1</f>
        <v>77</v>
      </c>
      <c r="B222" s="103">
        <v>1</v>
      </c>
      <c r="C222" s="115">
        <v>44985</v>
      </c>
      <c r="D222" s="115">
        <v>44985</v>
      </c>
      <c r="E222" s="102" t="s">
        <v>214</v>
      </c>
      <c r="F222" s="102" t="s">
        <v>31</v>
      </c>
      <c r="G222" s="102" t="s">
        <v>215</v>
      </c>
      <c r="H222" s="140" t="s">
        <v>1864</v>
      </c>
      <c r="I222" s="158" t="s">
        <v>1863</v>
      </c>
      <c r="J222" s="114" t="s">
        <v>1861</v>
      </c>
      <c r="K222" s="114" t="s">
        <v>217</v>
      </c>
      <c r="L222" s="102" t="s">
        <v>34</v>
      </c>
      <c r="M222" s="102" t="s">
        <v>84</v>
      </c>
      <c r="N222" s="103">
        <v>67</v>
      </c>
      <c r="O222" s="102" t="s">
        <v>201</v>
      </c>
      <c r="P222" s="140" t="s">
        <v>963</v>
      </c>
      <c r="Q222" s="101">
        <v>950000</v>
      </c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>
        <v>550000</v>
      </c>
      <c r="AB222" s="105" t="s">
        <v>3502</v>
      </c>
      <c r="AC222" s="168">
        <v>44992</v>
      </c>
      <c r="AD222" s="259" t="s">
        <v>199</v>
      </c>
      <c r="AE222" s="102"/>
      <c r="AF222" s="114" t="s">
        <v>390</v>
      </c>
      <c r="AG222" s="114" t="s">
        <v>218</v>
      </c>
    </row>
    <row r="223" spans="1:33">
      <c r="A223" s="103">
        <f t="shared" ref="A223" si="45">A222+1</f>
        <v>78</v>
      </c>
      <c r="B223" s="103">
        <v>2</v>
      </c>
      <c r="C223" s="115">
        <v>44985</v>
      </c>
      <c r="D223" s="115">
        <v>44985</v>
      </c>
      <c r="E223" s="102" t="s">
        <v>214</v>
      </c>
      <c r="F223" s="102" t="s">
        <v>29</v>
      </c>
      <c r="G223" s="102" t="s">
        <v>215</v>
      </c>
      <c r="H223" s="140" t="s">
        <v>3483</v>
      </c>
      <c r="I223" s="158" t="s">
        <v>3482</v>
      </c>
      <c r="J223" s="114" t="s">
        <v>1861</v>
      </c>
      <c r="K223" s="114" t="s">
        <v>217</v>
      </c>
      <c r="L223" s="102" t="s">
        <v>84</v>
      </c>
      <c r="M223" s="102" t="s">
        <v>34</v>
      </c>
      <c r="N223" s="103">
        <v>67</v>
      </c>
      <c r="O223" s="102" t="s">
        <v>201</v>
      </c>
      <c r="P223" s="140" t="s">
        <v>963</v>
      </c>
      <c r="Q223" s="101">
        <v>950000</v>
      </c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>
        <v>0</v>
      </c>
      <c r="AB223" s="105" t="s">
        <v>3502</v>
      </c>
      <c r="AC223" s="168">
        <v>44992</v>
      </c>
      <c r="AD223" s="259" t="s">
        <v>199</v>
      </c>
      <c r="AE223" s="102"/>
      <c r="AF223" s="114" t="s">
        <v>390</v>
      </c>
      <c r="AG223" s="114" t="s">
        <v>218</v>
      </c>
    </row>
    <row r="224" spans="1:33">
      <c r="A224" s="103"/>
      <c r="B224" s="103"/>
      <c r="C224" s="99" t="s">
        <v>30</v>
      </c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3"/>
      <c r="O224" s="102"/>
      <c r="P224" s="102"/>
      <c r="Q224" s="107">
        <f>SUM(Q222:Q223)</f>
        <v>1900000</v>
      </c>
      <c r="R224" s="102"/>
      <c r="S224" s="102"/>
      <c r="T224" s="102"/>
      <c r="U224" s="102"/>
      <c r="V224" s="102"/>
      <c r="W224" s="102"/>
      <c r="X224" s="102"/>
      <c r="Y224" s="102"/>
      <c r="Z224" s="102"/>
      <c r="AA224" s="107">
        <f>SUM(AA222:AA223)</f>
        <v>550000</v>
      </c>
      <c r="AB224" s="102"/>
      <c r="AC224" s="102"/>
      <c r="AD224" s="102"/>
      <c r="AE224" s="102"/>
      <c r="AF224" s="102"/>
      <c r="AG224" s="102"/>
    </row>
    <row r="225" spans="1:33">
      <c r="A225" s="116">
        <v>1</v>
      </c>
      <c r="B225" s="103">
        <v>1</v>
      </c>
      <c r="C225" s="115">
        <v>44986</v>
      </c>
      <c r="D225" s="115">
        <v>44986</v>
      </c>
      <c r="E225" s="102" t="s">
        <v>214</v>
      </c>
      <c r="F225" s="102" t="s">
        <v>29</v>
      </c>
      <c r="G225" s="102" t="s">
        <v>215</v>
      </c>
      <c r="H225" s="140" t="s">
        <v>3399</v>
      </c>
      <c r="I225" s="158" t="s">
        <v>3398</v>
      </c>
      <c r="J225" s="102" t="s">
        <v>3400</v>
      </c>
      <c r="K225" s="102" t="s">
        <v>223</v>
      </c>
      <c r="L225" s="102" t="s">
        <v>51</v>
      </c>
      <c r="M225" s="102" t="s">
        <v>269</v>
      </c>
      <c r="N225" s="103">
        <v>100</v>
      </c>
      <c r="O225" s="102" t="s">
        <v>201</v>
      </c>
      <c r="P225" s="114" t="s">
        <v>251</v>
      </c>
      <c r="Q225" s="101">
        <v>850000</v>
      </c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>
        <v>300000</v>
      </c>
      <c r="AB225" s="105" t="s">
        <v>3503</v>
      </c>
      <c r="AC225" s="168">
        <v>45001</v>
      </c>
      <c r="AD225" s="259" t="s">
        <v>199</v>
      </c>
      <c r="AE225" s="102"/>
      <c r="AF225" s="114" t="s">
        <v>390</v>
      </c>
      <c r="AG225" s="140" t="s">
        <v>226</v>
      </c>
    </row>
    <row r="226" spans="1:33">
      <c r="A226" s="103">
        <f t="shared" ref="A226" si="46">A225+1</f>
        <v>2</v>
      </c>
      <c r="B226" s="103">
        <v>2</v>
      </c>
      <c r="C226" s="115">
        <v>44986</v>
      </c>
      <c r="D226" s="115">
        <v>44986</v>
      </c>
      <c r="E226" s="102" t="s">
        <v>214</v>
      </c>
      <c r="F226" s="102" t="s">
        <v>29</v>
      </c>
      <c r="G226" s="102" t="s">
        <v>215</v>
      </c>
      <c r="H226" s="140" t="s">
        <v>3402</v>
      </c>
      <c r="I226" s="158" t="s">
        <v>3401</v>
      </c>
      <c r="J226" s="102" t="s">
        <v>3270</v>
      </c>
      <c r="K226" s="102" t="s">
        <v>217</v>
      </c>
      <c r="L226" s="102" t="s">
        <v>269</v>
      </c>
      <c r="M226" s="102" t="s">
        <v>269</v>
      </c>
      <c r="N226" s="103">
        <v>45</v>
      </c>
      <c r="O226" s="102" t="s">
        <v>201</v>
      </c>
      <c r="P226" s="114" t="s">
        <v>263</v>
      </c>
      <c r="Q226" s="101">
        <v>300000</v>
      </c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>
        <v>125000</v>
      </c>
      <c r="AB226" s="105" t="s">
        <v>3503</v>
      </c>
      <c r="AC226" s="168">
        <v>45001</v>
      </c>
      <c r="AD226" s="259" t="s">
        <v>199</v>
      </c>
      <c r="AE226" s="102"/>
      <c r="AF226" s="114" t="s">
        <v>390</v>
      </c>
      <c r="AG226" s="114" t="s">
        <v>218</v>
      </c>
    </row>
    <row r="227" spans="1:33">
      <c r="A227" s="103"/>
      <c r="B227" s="103"/>
      <c r="C227" s="99" t="s">
        <v>30</v>
      </c>
      <c r="D227" s="102"/>
      <c r="E227" s="102"/>
      <c r="F227" s="102"/>
      <c r="G227" s="102"/>
      <c r="H227" s="109"/>
      <c r="I227" s="102"/>
      <c r="J227" s="102"/>
      <c r="K227" s="102"/>
      <c r="L227" s="102"/>
      <c r="M227" s="102"/>
      <c r="N227" s="103"/>
      <c r="O227" s="102"/>
      <c r="P227" s="102"/>
      <c r="Q227" s="107">
        <f>SUM(Q225:Q226)</f>
        <v>1150000</v>
      </c>
      <c r="R227" s="102"/>
      <c r="S227" s="102"/>
      <c r="T227" s="102"/>
      <c r="U227" s="102"/>
      <c r="V227" s="102"/>
      <c r="W227" s="102"/>
      <c r="X227" s="102"/>
      <c r="Y227" s="102"/>
      <c r="Z227" s="102"/>
      <c r="AA227" s="107">
        <f>SUM(AA225:AA226)</f>
        <v>425000</v>
      </c>
      <c r="AB227" s="102"/>
      <c r="AC227" s="102"/>
      <c r="AD227" s="102"/>
      <c r="AE227" s="102"/>
      <c r="AF227" s="102"/>
      <c r="AG227" s="102"/>
    </row>
    <row r="228" spans="1:33">
      <c r="A228" s="103">
        <f>A226+1</f>
        <v>3</v>
      </c>
      <c r="B228" s="103">
        <v>1</v>
      </c>
      <c r="C228" s="115">
        <v>44987</v>
      </c>
      <c r="D228" s="200">
        <v>44988</v>
      </c>
      <c r="E228" s="102" t="s">
        <v>214</v>
      </c>
      <c r="F228" s="102" t="s">
        <v>31</v>
      </c>
      <c r="G228" s="102" t="s">
        <v>212</v>
      </c>
      <c r="H228" s="140" t="s">
        <v>2613</v>
      </c>
      <c r="I228" s="158" t="s">
        <v>2611</v>
      </c>
      <c r="J228" s="114" t="s">
        <v>3519</v>
      </c>
      <c r="K228" s="102" t="s">
        <v>223</v>
      </c>
      <c r="L228" s="102" t="s">
        <v>269</v>
      </c>
      <c r="M228" s="114" t="s">
        <v>224</v>
      </c>
      <c r="N228" s="103">
        <v>440</v>
      </c>
      <c r="O228" s="102" t="s">
        <v>201</v>
      </c>
      <c r="P228" s="114" t="s">
        <v>880</v>
      </c>
      <c r="Q228" s="101">
        <v>1600000</v>
      </c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>
        <v>1300000</v>
      </c>
      <c r="AB228" s="105" t="s">
        <v>3566</v>
      </c>
      <c r="AC228" s="168">
        <v>45001</v>
      </c>
      <c r="AD228" s="259" t="s">
        <v>199</v>
      </c>
      <c r="AE228" s="102"/>
      <c r="AF228" s="114" t="s">
        <v>390</v>
      </c>
      <c r="AG228" s="140" t="s">
        <v>226</v>
      </c>
    </row>
    <row r="229" spans="1:33">
      <c r="A229" s="103">
        <f t="shared" ref="A229" si="47">A228+1</f>
        <v>4</v>
      </c>
      <c r="B229" s="103">
        <v>2</v>
      </c>
      <c r="C229" s="115">
        <v>44987</v>
      </c>
      <c r="D229" s="200">
        <v>44988</v>
      </c>
      <c r="E229" s="102" t="s">
        <v>214</v>
      </c>
      <c r="F229" s="102" t="s">
        <v>29</v>
      </c>
      <c r="G229" s="102" t="s">
        <v>212</v>
      </c>
      <c r="H229" s="140" t="s">
        <v>3518</v>
      </c>
      <c r="I229" s="158" t="s">
        <v>3517</v>
      </c>
      <c r="J229" s="114" t="s">
        <v>3520</v>
      </c>
      <c r="K229" s="102" t="s">
        <v>223</v>
      </c>
      <c r="L229" s="114" t="s">
        <v>224</v>
      </c>
      <c r="M229" s="114" t="s">
        <v>224</v>
      </c>
      <c r="N229" s="103">
        <v>45</v>
      </c>
      <c r="O229" s="102" t="s">
        <v>201</v>
      </c>
      <c r="P229" s="114" t="s">
        <v>880</v>
      </c>
      <c r="Q229" s="101">
        <v>500000</v>
      </c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>
        <v>0</v>
      </c>
      <c r="AB229" s="105" t="s">
        <v>3566</v>
      </c>
      <c r="AC229" s="168">
        <v>45001</v>
      </c>
      <c r="AD229" s="259" t="s">
        <v>199</v>
      </c>
      <c r="AE229" s="102"/>
      <c r="AF229" s="114" t="s">
        <v>390</v>
      </c>
      <c r="AG229" s="114" t="s">
        <v>218</v>
      </c>
    </row>
    <row r="230" spans="1:33">
      <c r="A230" s="103"/>
      <c r="B230" s="103"/>
      <c r="C230" s="99" t="s">
        <v>30</v>
      </c>
      <c r="D230" s="102"/>
      <c r="E230" s="102"/>
      <c r="F230" s="102"/>
      <c r="G230" s="102"/>
      <c r="H230" s="109"/>
      <c r="I230" s="102"/>
      <c r="J230" s="102"/>
      <c r="K230" s="102"/>
      <c r="L230" s="102"/>
      <c r="M230" s="102"/>
      <c r="N230" s="103"/>
      <c r="O230" s="102"/>
      <c r="P230" s="102"/>
      <c r="Q230" s="107">
        <f>SUM(Q228:Q229)</f>
        <v>2100000</v>
      </c>
      <c r="R230" s="102"/>
      <c r="S230" s="102"/>
      <c r="T230" s="102"/>
      <c r="U230" s="102"/>
      <c r="V230" s="102"/>
      <c r="W230" s="102"/>
      <c r="X230" s="102"/>
      <c r="Y230" s="102"/>
      <c r="Z230" s="102"/>
      <c r="AA230" s="107">
        <f>SUM(AA228:AA229)</f>
        <v>1300000</v>
      </c>
      <c r="AB230" s="102"/>
      <c r="AC230" s="102"/>
      <c r="AD230" s="102"/>
      <c r="AE230" s="102"/>
      <c r="AF230" s="102"/>
      <c r="AG230" s="102"/>
    </row>
    <row r="231" spans="1:33">
      <c r="A231" s="103">
        <f>A229+1</f>
        <v>5</v>
      </c>
      <c r="B231" s="103">
        <v>1</v>
      </c>
      <c r="C231" s="115">
        <v>44987</v>
      </c>
      <c r="D231" s="115">
        <v>44987</v>
      </c>
      <c r="E231" s="102" t="s">
        <v>214</v>
      </c>
      <c r="F231" s="102" t="s">
        <v>31</v>
      </c>
      <c r="G231" s="102" t="s">
        <v>212</v>
      </c>
      <c r="H231" s="140" t="s">
        <v>3335</v>
      </c>
      <c r="I231" s="158" t="s">
        <v>3334</v>
      </c>
      <c r="J231" s="102" t="s">
        <v>3336</v>
      </c>
      <c r="K231" s="102" t="s">
        <v>217</v>
      </c>
      <c r="L231" s="102" t="s">
        <v>269</v>
      </c>
      <c r="M231" s="102" t="s">
        <v>270</v>
      </c>
      <c r="N231" s="103">
        <v>101</v>
      </c>
      <c r="O231" s="102" t="s">
        <v>201</v>
      </c>
      <c r="P231" s="140" t="s">
        <v>3337</v>
      </c>
      <c r="Q231" s="101">
        <v>990000</v>
      </c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>
        <v>700000</v>
      </c>
      <c r="AB231" s="105" t="s">
        <v>3567</v>
      </c>
      <c r="AC231" s="168">
        <v>45001</v>
      </c>
      <c r="AD231" s="259" t="s">
        <v>199</v>
      </c>
      <c r="AE231" s="102"/>
      <c r="AF231" s="114" t="s">
        <v>390</v>
      </c>
      <c r="AG231" s="140" t="s">
        <v>226</v>
      </c>
    </row>
    <row r="232" spans="1:33">
      <c r="A232" s="103">
        <f t="shared" ref="A232:A233" si="48">A231+1</f>
        <v>6</v>
      </c>
      <c r="B232" s="103">
        <v>2</v>
      </c>
      <c r="C232" s="115">
        <v>44987</v>
      </c>
      <c r="D232" s="115">
        <v>44987</v>
      </c>
      <c r="E232" s="102" t="s">
        <v>214</v>
      </c>
      <c r="F232" s="102" t="s">
        <v>29</v>
      </c>
      <c r="G232" s="102" t="s">
        <v>212</v>
      </c>
      <c r="H232" s="140" t="s">
        <v>1898</v>
      </c>
      <c r="I232" s="158" t="s">
        <v>1897</v>
      </c>
      <c r="J232" s="102" t="s">
        <v>3336</v>
      </c>
      <c r="K232" s="102" t="s">
        <v>217</v>
      </c>
      <c r="L232" s="102" t="s">
        <v>270</v>
      </c>
      <c r="M232" s="102" t="s">
        <v>269</v>
      </c>
      <c r="N232" s="103">
        <v>101</v>
      </c>
      <c r="O232" s="102" t="s">
        <v>201</v>
      </c>
      <c r="P232" s="140" t="s">
        <v>3337</v>
      </c>
      <c r="Q232" s="101">
        <v>990000</v>
      </c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>
        <v>0</v>
      </c>
      <c r="AB232" s="105" t="s">
        <v>3567</v>
      </c>
      <c r="AC232" s="168">
        <v>45001</v>
      </c>
      <c r="AD232" s="259" t="s">
        <v>199</v>
      </c>
      <c r="AE232" s="102"/>
      <c r="AF232" s="114" t="s">
        <v>390</v>
      </c>
      <c r="AG232" s="140" t="s">
        <v>226</v>
      </c>
    </row>
    <row r="233" spans="1:33">
      <c r="A233" s="103">
        <f t="shared" si="48"/>
        <v>7</v>
      </c>
      <c r="B233" s="103">
        <v>3</v>
      </c>
      <c r="C233" s="115">
        <v>44987</v>
      </c>
      <c r="D233" s="115">
        <v>44987</v>
      </c>
      <c r="E233" s="102" t="s">
        <v>214</v>
      </c>
      <c r="F233" s="102" t="s">
        <v>31</v>
      </c>
      <c r="G233" s="114" t="s">
        <v>1743</v>
      </c>
      <c r="H233" s="140" t="s">
        <v>1524</v>
      </c>
      <c r="I233" s="158" t="s">
        <v>1523</v>
      </c>
      <c r="J233" s="114" t="s">
        <v>3279</v>
      </c>
      <c r="K233" s="114" t="s">
        <v>206</v>
      </c>
      <c r="L233" s="102" t="s">
        <v>34</v>
      </c>
      <c r="M233" s="102" t="s">
        <v>34</v>
      </c>
      <c r="N233" s="103">
        <v>32</v>
      </c>
      <c r="O233" s="102" t="s">
        <v>201</v>
      </c>
      <c r="P233" s="114" t="s">
        <v>318</v>
      </c>
      <c r="Q233" s="141">
        <v>600000</v>
      </c>
      <c r="R233" s="102"/>
      <c r="S233" s="102"/>
      <c r="T233" s="102"/>
      <c r="U233" s="102"/>
      <c r="V233" s="102"/>
      <c r="W233" s="102"/>
      <c r="X233" s="102"/>
      <c r="Y233" s="102"/>
      <c r="Z233" s="102"/>
      <c r="AA233" s="101">
        <v>200000</v>
      </c>
      <c r="AB233" s="105" t="s">
        <v>3567</v>
      </c>
      <c r="AC233" s="168">
        <v>45001</v>
      </c>
      <c r="AD233" s="259" t="s">
        <v>199</v>
      </c>
      <c r="AE233" s="102"/>
      <c r="AF233" s="114" t="s">
        <v>390</v>
      </c>
      <c r="AG233" s="114" t="s">
        <v>218</v>
      </c>
    </row>
    <row r="234" spans="1:33">
      <c r="A234" s="103">
        <f t="shared" ref="A234" si="49">A233+1</f>
        <v>8</v>
      </c>
      <c r="B234" s="103">
        <v>4</v>
      </c>
      <c r="C234" s="115">
        <v>44987</v>
      </c>
      <c r="D234" s="115">
        <v>44987</v>
      </c>
      <c r="E234" s="102" t="s">
        <v>214</v>
      </c>
      <c r="F234" s="102" t="s">
        <v>29</v>
      </c>
      <c r="G234" s="114" t="s">
        <v>215</v>
      </c>
      <c r="H234" s="140" t="s">
        <v>1571</v>
      </c>
      <c r="I234" s="158" t="s">
        <v>1570</v>
      </c>
      <c r="J234" s="114" t="s">
        <v>3279</v>
      </c>
      <c r="K234" s="114" t="s">
        <v>206</v>
      </c>
      <c r="L234" s="102" t="s">
        <v>34</v>
      </c>
      <c r="M234" s="102" t="s">
        <v>34</v>
      </c>
      <c r="N234" s="103">
        <v>32</v>
      </c>
      <c r="O234" s="102" t="s">
        <v>201</v>
      </c>
      <c r="P234" s="114" t="s">
        <v>318</v>
      </c>
      <c r="Q234" s="141">
        <v>600000</v>
      </c>
      <c r="R234" s="102"/>
      <c r="S234" s="102"/>
      <c r="T234" s="102"/>
      <c r="U234" s="102"/>
      <c r="V234" s="102"/>
      <c r="W234" s="102"/>
      <c r="X234" s="102"/>
      <c r="Y234" s="102"/>
      <c r="Z234" s="102"/>
      <c r="AA234" s="101">
        <v>0</v>
      </c>
      <c r="AB234" s="105" t="s">
        <v>3567</v>
      </c>
      <c r="AC234" s="168">
        <v>45001</v>
      </c>
      <c r="AD234" s="259" t="s">
        <v>199</v>
      </c>
      <c r="AE234" s="102"/>
      <c r="AF234" s="114" t="s">
        <v>390</v>
      </c>
      <c r="AG234" s="114" t="s">
        <v>218</v>
      </c>
    </row>
    <row r="235" spans="1:33">
      <c r="A235" s="103"/>
      <c r="B235" s="103"/>
      <c r="C235" s="99" t="s">
        <v>30</v>
      </c>
      <c r="D235" s="102"/>
      <c r="E235" s="102"/>
      <c r="F235" s="102"/>
      <c r="G235" s="102"/>
      <c r="H235" s="109"/>
      <c r="I235" s="102"/>
      <c r="J235" s="102"/>
      <c r="K235" s="102"/>
      <c r="L235" s="102"/>
      <c r="M235" s="102"/>
      <c r="N235" s="103"/>
      <c r="O235" s="102"/>
      <c r="P235" s="102"/>
      <c r="Q235" s="107">
        <f>SUM(Q231:Q234)</f>
        <v>3180000</v>
      </c>
      <c r="R235" s="102"/>
      <c r="S235" s="102"/>
      <c r="T235" s="102"/>
      <c r="U235" s="102"/>
      <c r="V235" s="102"/>
      <c r="W235" s="102"/>
      <c r="X235" s="102"/>
      <c r="Y235" s="102"/>
      <c r="Z235" s="102"/>
      <c r="AA235" s="107">
        <f>SUM(AA231:AA234)</f>
        <v>900000</v>
      </c>
      <c r="AB235" s="102"/>
      <c r="AC235" s="102"/>
      <c r="AD235" s="102"/>
      <c r="AE235" s="102"/>
      <c r="AF235" s="102"/>
      <c r="AG235" s="102"/>
    </row>
    <row r="236" spans="1:33">
      <c r="A236" s="103">
        <f>A234+1</f>
        <v>9</v>
      </c>
      <c r="B236" s="103">
        <v>1</v>
      </c>
      <c r="C236" s="115">
        <v>44988</v>
      </c>
      <c r="D236" s="115">
        <v>44988</v>
      </c>
      <c r="E236" s="102" t="s">
        <v>214</v>
      </c>
      <c r="F236" s="102" t="s">
        <v>29</v>
      </c>
      <c r="G236" s="114" t="s">
        <v>243</v>
      </c>
      <c r="H236" s="140" t="s">
        <v>3578</v>
      </c>
      <c r="I236" s="158" t="s">
        <v>3577</v>
      </c>
      <c r="J236" s="102" t="s">
        <v>3579</v>
      </c>
      <c r="K236" s="102" t="s">
        <v>223</v>
      </c>
      <c r="L236" s="102" t="s">
        <v>34</v>
      </c>
      <c r="M236" s="102" t="s">
        <v>34</v>
      </c>
      <c r="N236" s="103">
        <v>32</v>
      </c>
      <c r="O236" s="102" t="s">
        <v>201</v>
      </c>
      <c r="P236" s="114" t="s">
        <v>3580</v>
      </c>
      <c r="Q236" s="141">
        <v>600000</v>
      </c>
      <c r="R236" s="249"/>
      <c r="S236" s="249"/>
      <c r="T236" s="249"/>
      <c r="U236" s="249"/>
      <c r="V236" s="249"/>
      <c r="W236" s="249"/>
      <c r="X236" s="249"/>
      <c r="Y236" s="249"/>
      <c r="Z236" s="249"/>
      <c r="AA236" s="249">
        <v>125000</v>
      </c>
      <c r="AB236" s="105" t="s">
        <v>3593</v>
      </c>
      <c r="AC236" s="168">
        <v>45001</v>
      </c>
      <c r="AD236" s="259" t="s">
        <v>199</v>
      </c>
      <c r="AE236" s="102"/>
      <c r="AF236" s="114" t="s">
        <v>390</v>
      </c>
      <c r="AG236" s="114" t="s">
        <v>218</v>
      </c>
    </row>
    <row r="237" spans="1:33">
      <c r="A237" s="103"/>
      <c r="B237" s="103"/>
      <c r="C237" s="99" t="s">
        <v>30</v>
      </c>
      <c r="D237" s="102"/>
      <c r="E237" s="102"/>
      <c r="F237" s="102"/>
      <c r="G237" s="102"/>
      <c r="H237" s="109"/>
      <c r="I237" s="102"/>
      <c r="J237" s="102"/>
      <c r="K237" s="102"/>
      <c r="L237" s="102"/>
      <c r="M237" s="102"/>
      <c r="N237" s="103"/>
      <c r="O237" s="102"/>
      <c r="P237" s="102"/>
      <c r="Q237" s="107">
        <f>SUM(Q236)</f>
        <v>600000</v>
      </c>
      <c r="R237" s="102"/>
      <c r="S237" s="102"/>
      <c r="T237" s="102"/>
      <c r="U237" s="102"/>
      <c r="V237" s="102"/>
      <c r="W237" s="102"/>
      <c r="X237" s="102"/>
      <c r="Y237" s="102"/>
      <c r="Z237" s="102"/>
      <c r="AA237" s="107">
        <f>SUM(AA236)</f>
        <v>125000</v>
      </c>
      <c r="AB237" s="102"/>
      <c r="AC237" s="102"/>
      <c r="AD237" s="102"/>
      <c r="AE237" s="102"/>
      <c r="AF237" s="102"/>
      <c r="AG237" s="102"/>
    </row>
    <row r="238" spans="1:33">
      <c r="A238" s="103">
        <f>A236+1</f>
        <v>10</v>
      </c>
      <c r="B238" s="103">
        <v>1</v>
      </c>
      <c r="C238" s="115">
        <v>44991</v>
      </c>
      <c r="D238" s="115">
        <v>44991</v>
      </c>
      <c r="E238" s="102" t="s">
        <v>214</v>
      </c>
      <c r="F238" s="102" t="s">
        <v>31</v>
      </c>
      <c r="G238" s="102" t="s">
        <v>215</v>
      </c>
      <c r="H238" s="140" t="s">
        <v>3483</v>
      </c>
      <c r="I238" s="158" t="s">
        <v>3482</v>
      </c>
      <c r="J238" s="114" t="s">
        <v>1861</v>
      </c>
      <c r="K238" s="114" t="s">
        <v>217</v>
      </c>
      <c r="L238" s="102" t="s">
        <v>34</v>
      </c>
      <c r="M238" s="102" t="s">
        <v>84</v>
      </c>
      <c r="N238" s="103">
        <v>67</v>
      </c>
      <c r="O238" s="102" t="s">
        <v>201</v>
      </c>
      <c r="P238" s="140" t="s">
        <v>963</v>
      </c>
      <c r="Q238" s="101">
        <v>950000</v>
      </c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>
        <v>550000</v>
      </c>
      <c r="AB238" s="105" t="s">
        <v>3683</v>
      </c>
      <c r="AC238" s="168">
        <v>45001</v>
      </c>
      <c r="AD238" s="259" t="s">
        <v>199</v>
      </c>
      <c r="AE238" s="102"/>
      <c r="AF238" s="114" t="s">
        <v>390</v>
      </c>
      <c r="AG238" s="114" t="s">
        <v>218</v>
      </c>
    </row>
    <row r="239" spans="1:33">
      <c r="A239" s="103">
        <f t="shared" ref="A239:A241" si="50">A238+1</f>
        <v>11</v>
      </c>
      <c r="B239" s="103">
        <v>2</v>
      </c>
      <c r="C239" s="115">
        <v>44991</v>
      </c>
      <c r="D239" s="115">
        <v>44991</v>
      </c>
      <c r="E239" s="102" t="s">
        <v>214</v>
      </c>
      <c r="F239" s="102" t="s">
        <v>29</v>
      </c>
      <c r="G239" s="102" t="s">
        <v>215</v>
      </c>
      <c r="H239" s="140" t="s">
        <v>1864</v>
      </c>
      <c r="I239" s="158" t="s">
        <v>1863</v>
      </c>
      <c r="J239" s="114" t="s">
        <v>1861</v>
      </c>
      <c r="K239" s="114" t="s">
        <v>217</v>
      </c>
      <c r="L239" s="102" t="s">
        <v>84</v>
      </c>
      <c r="M239" s="102" t="s">
        <v>34</v>
      </c>
      <c r="N239" s="103">
        <v>67</v>
      </c>
      <c r="O239" s="102" t="s">
        <v>201</v>
      </c>
      <c r="P239" s="140" t="s">
        <v>963</v>
      </c>
      <c r="Q239" s="101">
        <v>950000</v>
      </c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>
        <v>0</v>
      </c>
      <c r="AB239" s="105" t="s">
        <v>3683</v>
      </c>
      <c r="AC239" s="168">
        <v>45001</v>
      </c>
      <c r="AD239" s="259" t="s">
        <v>199</v>
      </c>
      <c r="AE239" s="102"/>
      <c r="AF239" s="114" t="s">
        <v>390</v>
      </c>
      <c r="AG239" s="114" t="s">
        <v>218</v>
      </c>
    </row>
    <row r="240" spans="1:33">
      <c r="A240" s="103">
        <f t="shared" si="50"/>
        <v>12</v>
      </c>
      <c r="B240" s="103">
        <v>3</v>
      </c>
      <c r="C240" s="115">
        <v>44991</v>
      </c>
      <c r="D240" s="115">
        <v>44992</v>
      </c>
      <c r="E240" s="102" t="s">
        <v>214</v>
      </c>
      <c r="F240" s="102" t="s">
        <v>31</v>
      </c>
      <c r="G240" s="102" t="s">
        <v>212</v>
      </c>
      <c r="H240" s="140" t="s">
        <v>2612</v>
      </c>
      <c r="I240" s="158" t="s">
        <v>2610</v>
      </c>
      <c r="J240" s="114" t="s">
        <v>3660</v>
      </c>
      <c r="K240" s="102" t="s">
        <v>217</v>
      </c>
      <c r="L240" s="102" t="s">
        <v>269</v>
      </c>
      <c r="M240" s="102" t="s">
        <v>269</v>
      </c>
      <c r="N240" s="103">
        <v>45</v>
      </c>
      <c r="O240" s="102" t="s">
        <v>201</v>
      </c>
      <c r="P240" s="114" t="s">
        <v>3664</v>
      </c>
      <c r="Q240" s="101">
        <v>350000</v>
      </c>
      <c r="R240" s="102"/>
      <c r="S240" s="102"/>
      <c r="T240" s="102"/>
      <c r="U240" s="102"/>
      <c r="V240" s="102"/>
      <c r="W240" s="102"/>
      <c r="X240" s="102"/>
      <c r="Y240" s="102"/>
      <c r="Z240" s="102"/>
      <c r="AA240" s="101">
        <v>250000</v>
      </c>
      <c r="AB240" s="105" t="s">
        <v>3683</v>
      </c>
      <c r="AC240" s="168">
        <v>45001</v>
      </c>
      <c r="AD240" s="259" t="s">
        <v>199</v>
      </c>
      <c r="AE240" s="102"/>
      <c r="AF240" s="114" t="s">
        <v>390</v>
      </c>
      <c r="AG240" s="114" t="s">
        <v>218</v>
      </c>
    </row>
    <row r="241" spans="1:33">
      <c r="A241" s="103">
        <f t="shared" si="50"/>
        <v>13</v>
      </c>
      <c r="B241" s="103">
        <v>4</v>
      </c>
      <c r="C241" s="115">
        <v>44991</v>
      </c>
      <c r="D241" s="115">
        <v>44992</v>
      </c>
      <c r="E241" s="102" t="s">
        <v>214</v>
      </c>
      <c r="F241" s="102" t="s">
        <v>29</v>
      </c>
      <c r="G241" s="102" t="s">
        <v>212</v>
      </c>
      <c r="H241" s="140" t="s">
        <v>3663</v>
      </c>
      <c r="I241" s="158" t="s">
        <v>3661</v>
      </c>
      <c r="J241" s="114" t="s">
        <v>3662</v>
      </c>
      <c r="K241" s="102" t="s">
        <v>217</v>
      </c>
      <c r="L241" s="102" t="s">
        <v>269</v>
      </c>
      <c r="M241" s="102" t="s">
        <v>269</v>
      </c>
      <c r="N241" s="103">
        <v>45</v>
      </c>
      <c r="O241" s="114" t="s">
        <v>201</v>
      </c>
      <c r="P241" s="114" t="s">
        <v>3664</v>
      </c>
      <c r="Q241" s="101">
        <v>350000</v>
      </c>
      <c r="R241" s="102"/>
      <c r="S241" s="102"/>
      <c r="T241" s="102"/>
      <c r="U241" s="102"/>
      <c r="V241" s="102"/>
      <c r="W241" s="102"/>
      <c r="X241" s="102"/>
      <c r="Y241" s="102"/>
      <c r="Z241" s="102"/>
      <c r="AA241" s="101">
        <v>0</v>
      </c>
      <c r="AB241" s="105" t="s">
        <v>3683</v>
      </c>
      <c r="AC241" s="168">
        <v>45001</v>
      </c>
      <c r="AD241" s="259" t="s">
        <v>199</v>
      </c>
      <c r="AE241" s="102"/>
      <c r="AF241" s="114" t="s">
        <v>390</v>
      </c>
      <c r="AG241" s="114" t="s">
        <v>218</v>
      </c>
    </row>
    <row r="242" spans="1:33">
      <c r="A242" s="103"/>
      <c r="B242" s="103"/>
      <c r="C242" s="99" t="s">
        <v>30</v>
      </c>
      <c r="D242" s="102"/>
      <c r="E242" s="102"/>
      <c r="F242" s="102"/>
      <c r="G242" s="102"/>
      <c r="H242" s="109"/>
      <c r="I242" s="102"/>
      <c r="J242" s="102"/>
      <c r="K242" s="102"/>
      <c r="L242" s="102"/>
      <c r="M242" s="102"/>
      <c r="N242" s="103"/>
      <c r="O242" s="102"/>
      <c r="P242" s="102"/>
      <c r="Q242" s="107">
        <f>SUM(Q238:Q241)</f>
        <v>2600000</v>
      </c>
      <c r="R242" s="102"/>
      <c r="S242" s="102"/>
      <c r="T242" s="102"/>
      <c r="U242" s="102"/>
      <c r="V242" s="102"/>
      <c r="W242" s="102"/>
      <c r="X242" s="102"/>
      <c r="Y242" s="102"/>
      <c r="Z242" s="102"/>
      <c r="AA242" s="107">
        <f>SUM(AA238:AA241)</f>
        <v>800000</v>
      </c>
      <c r="AB242" s="102"/>
      <c r="AC242" s="102"/>
      <c r="AD242" s="102"/>
      <c r="AE242" s="102"/>
      <c r="AF242" s="102"/>
      <c r="AG242" s="102"/>
    </row>
    <row r="243" spans="1:33">
      <c r="A243" s="103">
        <f>A241+1</f>
        <v>14</v>
      </c>
      <c r="B243" s="103">
        <v>1</v>
      </c>
      <c r="C243" s="115">
        <v>44992</v>
      </c>
      <c r="D243" s="115">
        <v>44992</v>
      </c>
      <c r="E243" s="102" t="s">
        <v>214</v>
      </c>
      <c r="F243" s="102" t="s">
        <v>31</v>
      </c>
      <c r="G243" s="102" t="s">
        <v>215</v>
      </c>
      <c r="H243" s="140" t="s">
        <v>1864</v>
      </c>
      <c r="I243" s="158" t="s">
        <v>1863</v>
      </c>
      <c r="J243" s="114" t="s">
        <v>1042</v>
      </c>
      <c r="K243" s="114" t="s">
        <v>217</v>
      </c>
      <c r="L243" s="102" t="s">
        <v>34</v>
      </c>
      <c r="M243" s="114" t="s">
        <v>3738</v>
      </c>
      <c r="N243" s="103">
        <v>65</v>
      </c>
      <c r="O243" s="114" t="s">
        <v>201</v>
      </c>
      <c r="P243" s="114" t="s">
        <v>3737</v>
      </c>
      <c r="Q243" s="101">
        <v>650000</v>
      </c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>
        <v>550000</v>
      </c>
      <c r="AB243" s="105" t="s">
        <v>3739</v>
      </c>
      <c r="AC243" s="168">
        <v>45001</v>
      </c>
      <c r="AD243" s="259" t="s">
        <v>199</v>
      </c>
      <c r="AE243" s="102"/>
      <c r="AF243" s="114" t="s">
        <v>390</v>
      </c>
      <c r="AG243" s="114" t="s">
        <v>218</v>
      </c>
    </row>
    <row r="244" spans="1:33">
      <c r="A244" s="103">
        <f t="shared" ref="A244" si="51">A243+1</f>
        <v>15</v>
      </c>
      <c r="B244" s="103">
        <v>2</v>
      </c>
      <c r="C244" s="115">
        <v>44992</v>
      </c>
      <c r="D244" s="115">
        <v>44992</v>
      </c>
      <c r="E244" s="102" t="s">
        <v>214</v>
      </c>
      <c r="F244" s="102" t="s">
        <v>29</v>
      </c>
      <c r="G244" s="114" t="s">
        <v>243</v>
      </c>
      <c r="H244" s="140" t="s">
        <v>3736</v>
      </c>
      <c r="I244" s="158" t="s">
        <v>3735</v>
      </c>
      <c r="J244" s="114" t="s">
        <v>1042</v>
      </c>
      <c r="K244" s="114" t="s">
        <v>217</v>
      </c>
      <c r="L244" s="114" t="s">
        <v>3738</v>
      </c>
      <c r="M244" s="102" t="s">
        <v>34</v>
      </c>
      <c r="N244" s="103">
        <v>65</v>
      </c>
      <c r="O244" s="114" t="s">
        <v>201</v>
      </c>
      <c r="P244" s="114" t="s">
        <v>3737</v>
      </c>
      <c r="Q244" s="101">
        <v>650000</v>
      </c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>
        <v>0</v>
      </c>
      <c r="AB244" s="105" t="s">
        <v>3739</v>
      </c>
      <c r="AC244" s="168">
        <v>45001</v>
      </c>
      <c r="AD244" s="259" t="s">
        <v>199</v>
      </c>
      <c r="AE244" s="102"/>
      <c r="AF244" s="114" t="s">
        <v>390</v>
      </c>
      <c r="AG244" s="114" t="s">
        <v>218</v>
      </c>
    </row>
    <row r="245" spans="1:33">
      <c r="A245" s="103"/>
      <c r="B245" s="103"/>
      <c r="C245" s="99" t="s">
        <v>30</v>
      </c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3"/>
      <c r="O245" s="102"/>
      <c r="P245" s="102"/>
      <c r="Q245" s="107">
        <f>SUM(Q243:Q244)</f>
        <v>1300000</v>
      </c>
      <c r="R245" s="102"/>
      <c r="S245" s="102"/>
      <c r="T245" s="102"/>
      <c r="U245" s="102"/>
      <c r="V245" s="102"/>
      <c r="W245" s="102"/>
      <c r="X245" s="102"/>
      <c r="Y245" s="102"/>
      <c r="Z245" s="102"/>
      <c r="AA245" s="107">
        <f>SUM(AA243:AA244)</f>
        <v>550000</v>
      </c>
      <c r="AB245" s="102"/>
      <c r="AC245" s="102"/>
      <c r="AD245" s="102"/>
      <c r="AE245" s="102"/>
      <c r="AF245" s="102"/>
      <c r="AG245" s="102"/>
    </row>
    <row r="246" spans="1:33">
      <c r="A246" s="103">
        <f>A244+1</f>
        <v>16</v>
      </c>
      <c r="B246" s="103">
        <v>1</v>
      </c>
      <c r="C246" s="115">
        <v>44993</v>
      </c>
      <c r="D246" s="115">
        <v>44993</v>
      </c>
      <c r="E246" s="102" t="s">
        <v>214</v>
      </c>
      <c r="F246" s="102" t="s">
        <v>31</v>
      </c>
      <c r="G246" s="102" t="s">
        <v>215</v>
      </c>
      <c r="H246" s="114" t="s">
        <v>2623</v>
      </c>
      <c r="I246" s="114" t="s">
        <v>2620</v>
      </c>
      <c r="J246" s="114" t="s">
        <v>3804</v>
      </c>
      <c r="K246" s="114" t="s">
        <v>217</v>
      </c>
      <c r="L246" s="102" t="s">
        <v>34</v>
      </c>
      <c r="M246" s="114" t="s">
        <v>3800</v>
      </c>
      <c r="N246" s="103">
        <v>67</v>
      </c>
      <c r="O246" s="114" t="s">
        <v>201</v>
      </c>
      <c r="P246" s="114" t="s">
        <v>3801</v>
      </c>
      <c r="Q246" s="101">
        <v>950000</v>
      </c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>
        <v>600000</v>
      </c>
      <c r="AB246" s="105" t="s">
        <v>3802</v>
      </c>
      <c r="AC246" s="102"/>
      <c r="AD246" s="259" t="s">
        <v>199</v>
      </c>
      <c r="AE246" s="102"/>
      <c r="AF246" s="114" t="s">
        <v>390</v>
      </c>
      <c r="AG246" s="114" t="s">
        <v>218</v>
      </c>
    </row>
    <row r="247" spans="1:33">
      <c r="A247" s="103">
        <f t="shared" ref="A247:A248" si="52">A246+1</f>
        <v>17</v>
      </c>
      <c r="B247" s="103">
        <v>2</v>
      </c>
      <c r="C247" s="115">
        <v>44993</v>
      </c>
      <c r="D247" s="115">
        <v>44993</v>
      </c>
      <c r="E247" s="102" t="s">
        <v>214</v>
      </c>
      <c r="F247" s="102" t="s">
        <v>29</v>
      </c>
      <c r="G247" s="114" t="s">
        <v>3799</v>
      </c>
      <c r="H247" s="114" t="s">
        <v>3798</v>
      </c>
      <c r="I247" s="114" t="s">
        <v>3797</v>
      </c>
      <c r="J247" s="114" t="s">
        <v>3804</v>
      </c>
      <c r="K247" s="114" t="s">
        <v>217</v>
      </c>
      <c r="L247" s="114" t="s">
        <v>3800</v>
      </c>
      <c r="M247" s="102" t="s">
        <v>34</v>
      </c>
      <c r="N247" s="103">
        <v>67</v>
      </c>
      <c r="O247" s="114" t="s">
        <v>201</v>
      </c>
      <c r="P247" s="114" t="s">
        <v>3801</v>
      </c>
      <c r="Q247" s="101">
        <v>950000</v>
      </c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>
        <v>0</v>
      </c>
      <c r="AB247" s="105" t="s">
        <v>3802</v>
      </c>
      <c r="AC247" s="102"/>
      <c r="AD247" s="259" t="s">
        <v>199</v>
      </c>
      <c r="AE247" s="102"/>
      <c r="AF247" s="114" t="s">
        <v>390</v>
      </c>
      <c r="AG247" s="114" t="s">
        <v>218</v>
      </c>
    </row>
    <row r="248" spans="1:33">
      <c r="A248" s="103">
        <f t="shared" si="52"/>
        <v>18</v>
      </c>
      <c r="B248" s="103">
        <v>3</v>
      </c>
      <c r="C248" s="115">
        <v>44993</v>
      </c>
      <c r="D248" s="115">
        <v>44994</v>
      </c>
      <c r="E248" s="102" t="s">
        <v>214</v>
      </c>
      <c r="F248" s="102" t="s">
        <v>29</v>
      </c>
      <c r="G248" s="114" t="s">
        <v>2663</v>
      </c>
      <c r="H248" s="114" t="s">
        <v>3777</v>
      </c>
      <c r="I248" s="114" t="s">
        <v>3776</v>
      </c>
      <c r="J248" s="102" t="s">
        <v>3778</v>
      </c>
      <c r="K248" s="102" t="s">
        <v>217</v>
      </c>
      <c r="L248" s="102" t="s">
        <v>269</v>
      </c>
      <c r="M248" s="102" t="s">
        <v>269</v>
      </c>
      <c r="N248" s="103">
        <v>45</v>
      </c>
      <c r="O248" s="102" t="s">
        <v>201</v>
      </c>
      <c r="P248" s="114" t="s">
        <v>263</v>
      </c>
      <c r="Q248" s="101">
        <v>300000</v>
      </c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>
        <v>125000</v>
      </c>
      <c r="AB248" s="105" t="s">
        <v>3802</v>
      </c>
      <c r="AC248" s="102"/>
      <c r="AD248" s="259" t="s">
        <v>199</v>
      </c>
      <c r="AE248" s="102"/>
      <c r="AF248" s="114" t="s">
        <v>390</v>
      </c>
      <c r="AG248" s="114" t="s">
        <v>218</v>
      </c>
    </row>
    <row r="249" spans="1:33">
      <c r="A249" s="103">
        <f t="shared" ref="A249" si="53">A248+1</f>
        <v>19</v>
      </c>
      <c r="B249" s="103">
        <v>4</v>
      </c>
      <c r="C249" s="115">
        <v>44993</v>
      </c>
      <c r="D249" s="115">
        <v>44994</v>
      </c>
      <c r="E249" s="102" t="s">
        <v>214</v>
      </c>
      <c r="F249" s="102" t="s">
        <v>29</v>
      </c>
      <c r="G249" s="102" t="s">
        <v>215</v>
      </c>
      <c r="H249" s="114" t="s">
        <v>3714</v>
      </c>
      <c r="I249" s="114" t="s">
        <v>3713</v>
      </c>
      <c r="J249" s="102" t="s">
        <v>3715</v>
      </c>
      <c r="K249" s="102" t="s">
        <v>216</v>
      </c>
      <c r="L249" s="114" t="s">
        <v>3716</v>
      </c>
      <c r="M249" s="102" t="s">
        <v>269</v>
      </c>
      <c r="N249" s="103">
        <v>57</v>
      </c>
      <c r="O249" s="102" t="s">
        <v>201</v>
      </c>
      <c r="P249" s="114" t="s">
        <v>2963</v>
      </c>
      <c r="Q249" s="101">
        <v>980000</v>
      </c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>
        <v>250000</v>
      </c>
      <c r="AB249" s="105" t="s">
        <v>3802</v>
      </c>
      <c r="AC249" s="102"/>
      <c r="AD249" s="259" t="s">
        <v>199</v>
      </c>
      <c r="AE249" s="102"/>
      <c r="AF249" s="114" t="s">
        <v>390</v>
      </c>
      <c r="AG249" s="114" t="s">
        <v>218</v>
      </c>
    </row>
    <row r="250" spans="1:33">
      <c r="A250" s="103"/>
      <c r="B250" s="103"/>
      <c r="C250" s="99" t="s">
        <v>30</v>
      </c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3"/>
      <c r="O250" s="102"/>
      <c r="P250" s="102"/>
      <c r="Q250" s="107">
        <f>SUM(Q246:Q249)</f>
        <v>3180000</v>
      </c>
      <c r="R250" s="102"/>
      <c r="S250" s="102"/>
      <c r="T250" s="102"/>
      <c r="U250" s="102"/>
      <c r="V250" s="102"/>
      <c r="W250" s="102"/>
      <c r="X250" s="102"/>
      <c r="Y250" s="102"/>
      <c r="Z250" s="102"/>
      <c r="AA250" s="107">
        <f>SUM(AA246:AA249)</f>
        <v>975000</v>
      </c>
      <c r="AB250" s="102"/>
      <c r="AC250" s="102"/>
      <c r="AD250" s="102"/>
      <c r="AE250" s="102"/>
      <c r="AF250" s="102"/>
      <c r="AG250" s="102"/>
    </row>
    <row r="251" spans="1:33">
      <c r="A251" s="103">
        <f>A249+1</f>
        <v>20</v>
      </c>
      <c r="B251" s="103">
        <v>1</v>
      </c>
      <c r="C251" s="115">
        <v>44994</v>
      </c>
      <c r="D251" s="115">
        <v>44994</v>
      </c>
      <c r="E251" s="102" t="s">
        <v>214</v>
      </c>
      <c r="F251" s="102" t="s">
        <v>31</v>
      </c>
      <c r="G251" s="102" t="s">
        <v>215</v>
      </c>
      <c r="H251" s="155" t="s">
        <v>3437</v>
      </c>
      <c r="I251" s="114" t="s">
        <v>3436</v>
      </c>
      <c r="J251" s="114" t="s">
        <v>1768</v>
      </c>
      <c r="K251" s="114" t="s">
        <v>217</v>
      </c>
      <c r="L251" s="102" t="s">
        <v>34</v>
      </c>
      <c r="M251" s="102" t="s">
        <v>3438</v>
      </c>
      <c r="N251" s="103">
        <v>101</v>
      </c>
      <c r="O251" s="102" t="s">
        <v>201</v>
      </c>
      <c r="P251" s="114" t="s">
        <v>3439</v>
      </c>
      <c r="Q251" s="108">
        <v>1000000</v>
      </c>
      <c r="R251" s="108"/>
      <c r="S251" s="108"/>
      <c r="T251" s="108"/>
      <c r="U251" s="108"/>
      <c r="V251" s="108"/>
      <c r="W251" s="108"/>
      <c r="X251" s="108"/>
      <c r="Y251" s="108"/>
      <c r="Z251" s="108"/>
      <c r="AA251" s="108">
        <v>650000</v>
      </c>
      <c r="AB251" s="105" t="s">
        <v>3858</v>
      </c>
      <c r="AC251" s="102"/>
      <c r="AD251" s="259" t="s">
        <v>199</v>
      </c>
      <c r="AE251" s="102"/>
      <c r="AF251" s="114" t="s">
        <v>390</v>
      </c>
      <c r="AG251" s="140" t="s">
        <v>226</v>
      </c>
    </row>
    <row r="252" spans="1:33">
      <c r="A252" s="103">
        <f t="shared" ref="A252" si="54">A251+1</f>
        <v>21</v>
      </c>
      <c r="B252" s="103">
        <v>2</v>
      </c>
      <c r="C252" s="115">
        <v>44994</v>
      </c>
      <c r="D252" s="115">
        <v>44994</v>
      </c>
      <c r="E252" s="102" t="s">
        <v>214</v>
      </c>
      <c r="F252" s="102" t="s">
        <v>29</v>
      </c>
      <c r="G252" s="102" t="s">
        <v>215</v>
      </c>
      <c r="H252" s="155" t="s">
        <v>900</v>
      </c>
      <c r="I252" s="114" t="s">
        <v>899</v>
      </c>
      <c r="J252" s="114" t="s">
        <v>1768</v>
      </c>
      <c r="K252" s="114" t="s">
        <v>217</v>
      </c>
      <c r="L252" s="102" t="s">
        <v>3438</v>
      </c>
      <c r="M252" s="102" t="s">
        <v>34</v>
      </c>
      <c r="N252" s="103">
        <v>101</v>
      </c>
      <c r="O252" s="102" t="s">
        <v>201</v>
      </c>
      <c r="P252" s="114" t="s">
        <v>3439</v>
      </c>
      <c r="Q252" s="108">
        <v>1000000</v>
      </c>
      <c r="R252" s="108"/>
      <c r="S252" s="108"/>
      <c r="T252" s="108"/>
      <c r="U252" s="108"/>
      <c r="V252" s="108"/>
      <c r="W252" s="108"/>
      <c r="X252" s="108"/>
      <c r="Y252" s="108"/>
      <c r="Z252" s="108"/>
      <c r="AA252" s="108">
        <v>0</v>
      </c>
      <c r="AB252" s="105" t="s">
        <v>3858</v>
      </c>
      <c r="AC252" s="102"/>
      <c r="AD252" s="259" t="s">
        <v>199</v>
      </c>
      <c r="AE252" s="102"/>
      <c r="AF252" s="114" t="s">
        <v>390</v>
      </c>
      <c r="AG252" s="140" t="s">
        <v>226</v>
      </c>
    </row>
    <row r="253" spans="1:33">
      <c r="A253" s="103"/>
      <c r="B253" s="103"/>
      <c r="C253" s="99" t="s">
        <v>30</v>
      </c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3"/>
      <c r="O253" s="102"/>
      <c r="P253" s="102"/>
      <c r="Q253" s="117">
        <f>SUM(Q251:Q252)</f>
        <v>2000000</v>
      </c>
      <c r="R253" s="102"/>
      <c r="S253" s="102"/>
      <c r="T253" s="102"/>
      <c r="U253" s="102"/>
      <c r="V253" s="102"/>
      <c r="W253" s="102"/>
      <c r="X253" s="102"/>
      <c r="Y253" s="102"/>
      <c r="Z253" s="102"/>
      <c r="AA253" s="117">
        <f>SUM(AA251:AA252)</f>
        <v>650000</v>
      </c>
      <c r="AB253" s="102"/>
      <c r="AC253" s="102"/>
      <c r="AD253" s="102"/>
      <c r="AE253" s="102"/>
      <c r="AF253" s="102"/>
      <c r="AG253" s="102"/>
    </row>
    <row r="254" spans="1:33">
      <c r="A254" s="103">
        <f>A252+1</f>
        <v>22</v>
      </c>
      <c r="B254" s="103">
        <v>1</v>
      </c>
      <c r="C254" s="115">
        <v>44998</v>
      </c>
      <c r="D254" s="115">
        <v>44996</v>
      </c>
      <c r="E254" s="102" t="s">
        <v>214</v>
      </c>
      <c r="F254" s="102" t="s">
        <v>31</v>
      </c>
      <c r="G254" s="102" t="s">
        <v>215</v>
      </c>
      <c r="H254" s="102" t="s">
        <v>3475</v>
      </c>
      <c r="I254" s="102" t="s">
        <v>3474</v>
      </c>
      <c r="J254" s="114" t="s">
        <v>3476</v>
      </c>
      <c r="K254" s="114" t="s">
        <v>217</v>
      </c>
      <c r="L254" s="102" t="s">
        <v>269</v>
      </c>
      <c r="M254" s="102" t="s">
        <v>270</v>
      </c>
      <c r="N254" s="103">
        <v>101</v>
      </c>
      <c r="O254" s="102" t="s">
        <v>201</v>
      </c>
      <c r="P254" s="114" t="s">
        <v>317</v>
      </c>
      <c r="Q254" s="141">
        <v>900000</v>
      </c>
      <c r="R254" s="102"/>
      <c r="S254" s="102"/>
      <c r="T254" s="102"/>
      <c r="U254" s="102"/>
      <c r="V254" s="102"/>
      <c r="W254" s="102"/>
      <c r="X254" s="102"/>
      <c r="Y254" s="102"/>
      <c r="Z254" s="102"/>
      <c r="AA254" s="141">
        <v>600000</v>
      </c>
      <c r="AB254" s="105" t="s">
        <v>3963</v>
      </c>
      <c r="AD254" s="259" t="s">
        <v>199</v>
      </c>
      <c r="AE254" s="102"/>
      <c r="AF254" s="114" t="s">
        <v>390</v>
      </c>
      <c r="AG254" s="140" t="s">
        <v>226</v>
      </c>
    </row>
    <row r="255" spans="1:33">
      <c r="A255" s="103">
        <f t="shared" ref="A255" si="55">A254+1</f>
        <v>23</v>
      </c>
      <c r="B255" s="103">
        <v>2</v>
      </c>
      <c r="C255" s="115">
        <v>44998</v>
      </c>
      <c r="D255" s="115">
        <v>44996</v>
      </c>
      <c r="E255" s="102" t="s">
        <v>214</v>
      </c>
      <c r="F255" s="102" t="s">
        <v>29</v>
      </c>
      <c r="G255" s="102" t="s">
        <v>215</v>
      </c>
      <c r="H255" s="102" t="s">
        <v>2191</v>
      </c>
      <c r="I255" s="102" t="s">
        <v>2190</v>
      </c>
      <c r="J255" s="114" t="s">
        <v>3476</v>
      </c>
      <c r="K255" s="114" t="s">
        <v>217</v>
      </c>
      <c r="L255" s="102" t="s">
        <v>270</v>
      </c>
      <c r="M255" s="102" t="s">
        <v>269</v>
      </c>
      <c r="N255" s="103">
        <v>101</v>
      </c>
      <c r="O255" s="102" t="s">
        <v>201</v>
      </c>
      <c r="P255" s="114" t="s">
        <v>317</v>
      </c>
      <c r="Q255" s="141">
        <v>900000</v>
      </c>
      <c r="R255" s="102"/>
      <c r="S255" s="102"/>
      <c r="T255" s="102"/>
      <c r="U255" s="102"/>
      <c r="V255" s="102"/>
      <c r="W255" s="102"/>
      <c r="X255" s="102"/>
      <c r="Y255" s="102"/>
      <c r="Z255" s="102"/>
      <c r="AA255" s="108">
        <v>0</v>
      </c>
      <c r="AB255" s="105" t="s">
        <v>3963</v>
      </c>
      <c r="AD255" s="259" t="s">
        <v>199</v>
      </c>
      <c r="AE255" s="102"/>
      <c r="AF255" s="114" t="s">
        <v>390</v>
      </c>
      <c r="AG255" s="140" t="s">
        <v>226</v>
      </c>
    </row>
    <row r="256" spans="1:33">
      <c r="A256" s="103"/>
      <c r="B256" s="103"/>
      <c r="C256" s="99" t="s">
        <v>30</v>
      </c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3"/>
      <c r="O256" s="102"/>
      <c r="P256" s="102"/>
      <c r="Q256" s="215">
        <f>SUM(Q254:Q255)</f>
        <v>1800000</v>
      </c>
      <c r="R256" s="205"/>
      <c r="S256" s="205"/>
      <c r="T256" s="205"/>
      <c r="U256" s="205"/>
      <c r="V256" s="205"/>
      <c r="W256" s="205"/>
      <c r="X256" s="205"/>
      <c r="Y256" s="205"/>
      <c r="Z256" s="205"/>
      <c r="AA256" s="215">
        <f>SUM(AA254:AA255)</f>
        <v>600000</v>
      </c>
      <c r="AB256" s="205"/>
    </row>
    <row r="257" spans="1:33">
      <c r="A257" s="103">
        <f>A255+1</f>
        <v>24</v>
      </c>
      <c r="B257" s="103">
        <v>1</v>
      </c>
      <c r="C257" s="115">
        <v>44998</v>
      </c>
      <c r="D257" s="115">
        <v>44998</v>
      </c>
      <c r="E257" s="102" t="s">
        <v>214</v>
      </c>
      <c r="F257" s="102" t="s">
        <v>31</v>
      </c>
      <c r="G257" s="114" t="s">
        <v>243</v>
      </c>
      <c r="H257" s="155" t="s">
        <v>3736</v>
      </c>
      <c r="I257" s="114" t="s">
        <v>3735</v>
      </c>
      <c r="J257" s="114" t="s">
        <v>1042</v>
      </c>
      <c r="K257" s="114" t="s">
        <v>217</v>
      </c>
      <c r="L257" s="102" t="s">
        <v>34</v>
      </c>
      <c r="M257" s="114" t="s">
        <v>3738</v>
      </c>
      <c r="N257" s="103">
        <v>65</v>
      </c>
      <c r="O257" s="114" t="s">
        <v>201</v>
      </c>
      <c r="P257" s="114" t="s">
        <v>3737</v>
      </c>
      <c r="Q257" s="101">
        <v>650000</v>
      </c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>
        <v>550000</v>
      </c>
      <c r="AB257" s="105" t="s">
        <v>3979</v>
      </c>
      <c r="AC257" s="102"/>
      <c r="AD257" s="259" t="s">
        <v>199</v>
      </c>
      <c r="AE257" s="102"/>
      <c r="AF257" s="114" t="s">
        <v>390</v>
      </c>
      <c r="AG257" s="114" t="s">
        <v>218</v>
      </c>
    </row>
    <row r="258" spans="1:33">
      <c r="A258" s="103">
        <f t="shared" ref="A258:A259" si="56">A257+1</f>
        <v>25</v>
      </c>
      <c r="B258" s="103">
        <v>2</v>
      </c>
      <c r="C258" s="115">
        <v>44998</v>
      </c>
      <c r="D258" s="115">
        <v>44998</v>
      </c>
      <c r="E258" s="102" t="s">
        <v>214</v>
      </c>
      <c r="F258" s="102" t="s">
        <v>29</v>
      </c>
      <c r="G258" s="102" t="s">
        <v>215</v>
      </c>
      <c r="H258" s="155" t="s">
        <v>1864</v>
      </c>
      <c r="I258" s="114" t="s">
        <v>1863</v>
      </c>
      <c r="J258" s="114" t="s">
        <v>1042</v>
      </c>
      <c r="K258" s="114" t="s">
        <v>217</v>
      </c>
      <c r="L258" s="114" t="s">
        <v>3738</v>
      </c>
      <c r="M258" s="102" t="s">
        <v>34</v>
      </c>
      <c r="N258" s="103">
        <v>65</v>
      </c>
      <c r="O258" s="114" t="s">
        <v>201</v>
      </c>
      <c r="P258" s="114" t="s">
        <v>3737</v>
      </c>
      <c r="Q258" s="101">
        <v>650000</v>
      </c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>
        <v>0</v>
      </c>
      <c r="AB258" s="105" t="s">
        <v>3979</v>
      </c>
      <c r="AC258" s="102"/>
      <c r="AD258" s="259" t="s">
        <v>199</v>
      </c>
      <c r="AE258" s="102"/>
      <c r="AF258" s="114" t="s">
        <v>390</v>
      </c>
      <c r="AG258" s="114" t="s">
        <v>218</v>
      </c>
    </row>
    <row r="259" spans="1:33">
      <c r="A259" s="103">
        <f t="shared" si="56"/>
        <v>26</v>
      </c>
      <c r="B259" s="103">
        <v>3</v>
      </c>
      <c r="C259" s="115">
        <v>44998</v>
      </c>
      <c r="D259" s="115">
        <v>44999</v>
      </c>
      <c r="E259" s="102" t="s">
        <v>214</v>
      </c>
      <c r="F259" s="102" t="s">
        <v>29</v>
      </c>
      <c r="G259" s="114" t="s">
        <v>287</v>
      </c>
      <c r="H259" s="114" t="s">
        <v>3845</v>
      </c>
      <c r="I259" s="114" t="s">
        <v>3844</v>
      </c>
      <c r="J259" s="102" t="s">
        <v>3846</v>
      </c>
      <c r="K259" s="102" t="s">
        <v>217</v>
      </c>
      <c r="L259" s="102" t="s">
        <v>46</v>
      </c>
      <c r="M259" s="102" t="s">
        <v>33</v>
      </c>
      <c r="N259" s="103">
        <v>166</v>
      </c>
      <c r="O259" s="102" t="s">
        <v>201</v>
      </c>
      <c r="P259" s="114" t="s">
        <v>880</v>
      </c>
      <c r="Q259" s="101">
        <v>1100000</v>
      </c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>
        <v>500000</v>
      </c>
      <c r="AB259" s="105" t="s">
        <v>3979</v>
      </c>
      <c r="AC259" s="102"/>
      <c r="AD259" s="259" t="s">
        <v>199</v>
      </c>
      <c r="AE259" s="102"/>
      <c r="AF259" s="114" t="s">
        <v>390</v>
      </c>
      <c r="AG259" s="140" t="s">
        <v>226</v>
      </c>
    </row>
    <row r="260" spans="1:33">
      <c r="A260" s="103"/>
      <c r="B260" s="103"/>
      <c r="C260" s="99" t="s">
        <v>30</v>
      </c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3"/>
      <c r="O260" s="102"/>
      <c r="P260" s="102"/>
      <c r="Q260" s="107">
        <f>SUM(Q257:Q259)</f>
        <v>2400000</v>
      </c>
      <c r="R260" s="102"/>
      <c r="S260" s="102"/>
      <c r="T260" s="102"/>
      <c r="U260" s="102"/>
      <c r="V260" s="102"/>
      <c r="W260" s="102"/>
      <c r="X260" s="102"/>
      <c r="Y260" s="102"/>
      <c r="Z260" s="102"/>
      <c r="AA260" s="107">
        <f>SUM(AA257:AA259)</f>
        <v>1050000</v>
      </c>
      <c r="AB260" s="102"/>
      <c r="AC260" s="102"/>
      <c r="AD260" s="102"/>
      <c r="AE260" s="102"/>
      <c r="AF260" s="102"/>
      <c r="AG260" s="102"/>
    </row>
    <row r="261" spans="1:33">
      <c r="A261" s="103">
        <f>A259+1</f>
        <v>27</v>
      </c>
      <c r="B261" s="103">
        <v>1</v>
      </c>
      <c r="C261" s="115">
        <v>44998</v>
      </c>
      <c r="D261" s="115">
        <v>44998</v>
      </c>
      <c r="E261" s="102" t="s">
        <v>214</v>
      </c>
      <c r="F261" s="102" t="s">
        <v>31</v>
      </c>
      <c r="G261" s="102" t="s">
        <v>215</v>
      </c>
      <c r="H261" s="114" t="s">
        <v>3471</v>
      </c>
      <c r="I261" s="114" t="s">
        <v>3470</v>
      </c>
      <c r="J261" s="114" t="s">
        <v>3445</v>
      </c>
      <c r="K261" s="114" t="s">
        <v>217</v>
      </c>
      <c r="L261" s="104" t="s">
        <v>33</v>
      </c>
      <c r="M261" s="114" t="s">
        <v>46</v>
      </c>
      <c r="N261" s="103">
        <v>166</v>
      </c>
      <c r="O261" s="102" t="s">
        <v>201</v>
      </c>
      <c r="P261" s="114" t="s">
        <v>1058</v>
      </c>
      <c r="Q261" s="167">
        <v>1000000</v>
      </c>
      <c r="R261" s="102"/>
      <c r="S261" s="102"/>
      <c r="T261" s="102"/>
      <c r="U261" s="102"/>
      <c r="V261" s="102"/>
      <c r="W261" s="102"/>
      <c r="X261" s="102"/>
      <c r="Y261" s="102"/>
      <c r="Z261" s="102"/>
      <c r="AA261" s="101">
        <v>750000</v>
      </c>
      <c r="AB261" s="105" t="s">
        <v>3987</v>
      </c>
      <c r="AC261" s="102"/>
      <c r="AD261" s="259" t="s">
        <v>199</v>
      </c>
      <c r="AE261" s="102"/>
      <c r="AF261" s="114" t="s">
        <v>390</v>
      </c>
      <c r="AG261" s="140" t="s">
        <v>226</v>
      </c>
    </row>
    <row r="262" spans="1:33">
      <c r="A262" s="103">
        <f t="shared" ref="A262:A264" si="57">A261+1</f>
        <v>28</v>
      </c>
      <c r="B262" s="103">
        <v>2</v>
      </c>
      <c r="C262" s="115">
        <v>44998</v>
      </c>
      <c r="D262" s="115">
        <v>44998</v>
      </c>
      <c r="E262" s="102" t="s">
        <v>214</v>
      </c>
      <c r="F262" s="102" t="s">
        <v>29</v>
      </c>
      <c r="G262" s="102" t="s">
        <v>215</v>
      </c>
      <c r="H262" s="114" t="s">
        <v>1961</v>
      </c>
      <c r="I262" s="114" t="s">
        <v>3434</v>
      </c>
      <c r="J262" s="114" t="s">
        <v>3445</v>
      </c>
      <c r="K262" s="114" t="s">
        <v>217</v>
      </c>
      <c r="L262" s="114" t="s">
        <v>46</v>
      </c>
      <c r="M262" s="104" t="s">
        <v>33</v>
      </c>
      <c r="N262" s="103">
        <v>166</v>
      </c>
      <c r="O262" s="102" t="s">
        <v>201</v>
      </c>
      <c r="P262" s="114" t="s">
        <v>1058</v>
      </c>
      <c r="Q262" s="167">
        <v>1000000</v>
      </c>
      <c r="R262" s="102"/>
      <c r="S262" s="102"/>
      <c r="T262" s="102"/>
      <c r="U262" s="102"/>
      <c r="V262" s="102"/>
      <c r="W262" s="102"/>
      <c r="X262" s="102"/>
      <c r="Y262" s="102"/>
      <c r="Z262" s="102"/>
      <c r="AA262" s="101">
        <v>0</v>
      </c>
      <c r="AB262" s="105" t="s">
        <v>3987</v>
      </c>
      <c r="AC262" s="102"/>
      <c r="AD262" s="259" t="s">
        <v>199</v>
      </c>
      <c r="AE262" s="102"/>
      <c r="AF262" s="114" t="s">
        <v>390</v>
      </c>
      <c r="AG262" s="140" t="s">
        <v>226</v>
      </c>
    </row>
    <row r="263" spans="1:33">
      <c r="A263" s="103">
        <f t="shared" si="57"/>
        <v>29</v>
      </c>
      <c r="B263" s="103">
        <v>3</v>
      </c>
      <c r="C263" s="115">
        <v>44998</v>
      </c>
      <c r="D263" s="115">
        <v>44998</v>
      </c>
      <c r="E263" s="102" t="s">
        <v>214</v>
      </c>
      <c r="F263" s="102" t="s">
        <v>31</v>
      </c>
      <c r="G263" s="102" t="s">
        <v>215</v>
      </c>
      <c r="H263" s="114" t="s">
        <v>3188</v>
      </c>
      <c r="I263" s="114" t="s">
        <v>3187</v>
      </c>
      <c r="J263" s="114" t="s">
        <v>3190</v>
      </c>
      <c r="K263" s="114" t="s">
        <v>217</v>
      </c>
      <c r="L263" s="102" t="s">
        <v>33</v>
      </c>
      <c r="M263" s="114" t="s">
        <v>45</v>
      </c>
      <c r="N263" s="103">
        <v>90</v>
      </c>
      <c r="O263" s="102" t="s">
        <v>201</v>
      </c>
      <c r="P263" s="114" t="s">
        <v>1193</v>
      </c>
      <c r="Q263" s="249">
        <v>850000</v>
      </c>
      <c r="R263" s="167"/>
      <c r="S263" s="167"/>
      <c r="T263" s="167"/>
      <c r="U263" s="167"/>
      <c r="V263" s="167"/>
      <c r="W263" s="167"/>
      <c r="X263" s="167"/>
      <c r="Y263" s="167"/>
      <c r="Z263" s="167"/>
      <c r="AA263" s="167">
        <v>600000</v>
      </c>
      <c r="AB263" s="105" t="s">
        <v>3987</v>
      </c>
      <c r="AC263" s="102"/>
      <c r="AD263" s="259" t="s">
        <v>199</v>
      </c>
      <c r="AE263" s="102"/>
      <c r="AF263" s="114" t="s">
        <v>390</v>
      </c>
      <c r="AG263" s="140" t="s">
        <v>226</v>
      </c>
    </row>
    <row r="264" spans="1:33">
      <c r="A264" s="103">
        <f t="shared" si="57"/>
        <v>30</v>
      </c>
      <c r="B264" s="103">
        <v>4</v>
      </c>
      <c r="C264" s="115">
        <v>44998</v>
      </c>
      <c r="D264" s="115">
        <v>44998</v>
      </c>
      <c r="E264" s="102" t="s">
        <v>214</v>
      </c>
      <c r="F264" s="102" t="s">
        <v>29</v>
      </c>
      <c r="G264" s="102" t="s">
        <v>215</v>
      </c>
      <c r="H264" s="114" t="s">
        <v>981</v>
      </c>
      <c r="I264" s="114" t="s">
        <v>980</v>
      </c>
      <c r="J264" s="114" t="s">
        <v>3190</v>
      </c>
      <c r="K264" s="114" t="s">
        <v>217</v>
      </c>
      <c r="L264" s="114" t="s">
        <v>45</v>
      </c>
      <c r="M264" s="102" t="s">
        <v>33</v>
      </c>
      <c r="N264" s="103">
        <v>90</v>
      </c>
      <c r="O264" s="102" t="s">
        <v>201</v>
      </c>
      <c r="P264" s="114" t="s">
        <v>1193</v>
      </c>
      <c r="Q264" s="249">
        <v>850000</v>
      </c>
      <c r="R264" s="167"/>
      <c r="S264" s="167"/>
      <c r="T264" s="167"/>
      <c r="U264" s="167"/>
      <c r="V264" s="167"/>
      <c r="W264" s="167"/>
      <c r="X264" s="167"/>
      <c r="Y264" s="167"/>
      <c r="Z264" s="167"/>
      <c r="AA264" s="167">
        <v>0</v>
      </c>
      <c r="AB264" s="105" t="s">
        <v>3987</v>
      </c>
      <c r="AC264" s="102"/>
      <c r="AD264" s="259" t="s">
        <v>199</v>
      </c>
      <c r="AE264" s="102"/>
      <c r="AF264" s="114" t="s">
        <v>390</v>
      </c>
      <c r="AG264" s="140" t="s">
        <v>226</v>
      </c>
    </row>
    <row r="265" spans="1:33">
      <c r="A265" s="103"/>
      <c r="B265" s="103"/>
      <c r="C265" s="99" t="s">
        <v>30</v>
      </c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3"/>
      <c r="O265" s="102"/>
      <c r="P265" s="102"/>
      <c r="Q265" s="107">
        <f>SUM(Q261:Q264)</f>
        <v>3700000</v>
      </c>
      <c r="R265" s="102"/>
      <c r="S265" s="102"/>
      <c r="T265" s="102"/>
      <c r="U265" s="102"/>
      <c r="V265" s="102"/>
      <c r="W265" s="102"/>
      <c r="X265" s="102"/>
      <c r="Y265" s="102"/>
      <c r="Z265" s="102"/>
      <c r="AA265" s="107">
        <f>SUM(AA261:AA264)</f>
        <v>1350000</v>
      </c>
      <c r="AB265" s="102"/>
      <c r="AC265" s="102"/>
      <c r="AD265" s="102"/>
      <c r="AE265" s="102"/>
      <c r="AF265" s="102"/>
      <c r="AG265" s="102"/>
    </row>
    <row r="266" spans="1:33">
      <c r="A266" s="103">
        <f>A264+1</f>
        <v>31</v>
      </c>
      <c r="B266" s="103">
        <v>1</v>
      </c>
      <c r="C266" s="115">
        <v>45000</v>
      </c>
      <c r="D266" s="115">
        <v>45000</v>
      </c>
      <c r="E266" s="102" t="s">
        <v>214</v>
      </c>
      <c r="F266" s="102" t="s">
        <v>31</v>
      </c>
      <c r="G266" s="102" t="s">
        <v>215</v>
      </c>
      <c r="H266" s="114" t="s">
        <v>3798</v>
      </c>
      <c r="I266" s="114" t="s">
        <v>3797</v>
      </c>
      <c r="J266" s="114" t="s">
        <v>3804</v>
      </c>
      <c r="K266" s="114" t="s">
        <v>217</v>
      </c>
      <c r="L266" s="102" t="s">
        <v>34</v>
      </c>
      <c r="M266" s="114" t="s">
        <v>3800</v>
      </c>
      <c r="N266" s="103">
        <v>67</v>
      </c>
      <c r="O266" s="114" t="s">
        <v>201</v>
      </c>
      <c r="P266" s="114" t="s">
        <v>3801</v>
      </c>
      <c r="Q266" s="101">
        <v>950000</v>
      </c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>
        <v>600000</v>
      </c>
      <c r="AB266" s="105" t="s">
        <v>4113</v>
      </c>
      <c r="AC266" s="102"/>
      <c r="AD266" s="259" t="s">
        <v>199</v>
      </c>
      <c r="AE266" s="102"/>
      <c r="AF266" s="114" t="s">
        <v>390</v>
      </c>
      <c r="AG266" s="114" t="s">
        <v>218</v>
      </c>
    </row>
    <row r="267" spans="1:33">
      <c r="A267" s="103">
        <f t="shared" ref="A267" si="58">A266+1</f>
        <v>32</v>
      </c>
      <c r="B267" s="103">
        <v>2</v>
      </c>
      <c r="C267" s="115">
        <v>45000</v>
      </c>
      <c r="D267" s="115">
        <v>45000</v>
      </c>
      <c r="E267" s="102" t="s">
        <v>214</v>
      </c>
      <c r="F267" s="102" t="s">
        <v>29</v>
      </c>
      <c r="G267" s="114" t="s">
        <v>3799</v>
      </c>
      <c r="H267" s="114" t="s">
        <v>2623</v>
      </c>
      <c r="I267" s="114" t="s">
        <v>2620</v>
      </c>
      <c r="J267" s="114" t="s">
        <v>3804</v>
      </c>
      <c r="K267" s="114" t="s">
        <v>217</v>
      </c>
      <c r="L267" s="114" t="s">
        <v>3800</v>
      </c>
      <c r="M267" s="102" t="s">
        <v>34</v>
      </c>
      <c r="N267" s="103">
        <v>67</v>
      </c>
      <c r="O267" s="114" t="s">
        <v>201</v>
      </c>
      <c r="P267" s="114" t="s">
        <v>3801</v>
      </c>
      <c r="Q267" s="101">
        <v>950000</v>
      </c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>
        <v>0</v>
      </c>
      <c r="AB267" s="105" t="s">
        <v>4113</v>
      </c>
      <c r="AC267" s="102"/>
      <c r="AD267" s="259" t="s">
        <v>199</v>
      </c>
      <c r="AE267" s="102"/>
      <c r="AF267" s="114" t="s">
        <v>390</v>
      </c>
      <c r="AG267" s="114" t="s">
        <v>218</v>
      </c>
    </row>
    <row r="268" spans="1:33">
      <c r="A268" s="103"/>
      <c r="B268" s="103"/>
      <c r="C268" s="99" t="s">
        <v>30</v>
      </c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3"/>
      <c r="O268" s="102"/>
      <c r="P268" s="102"/>
      <c r="Q268" s="107">
        <f>SUM(Q266:Q267)</f>
        <v>1900000</v>
      </c>
      <c r="R268" s="102"/>
      <c r="S268" s="102"/>
      <c r="T268" s="102"/>
      <c r="U268" s="102"/>
      <c r="V268" s="102"/>
      <c r="W268" s="102"/>
      <c r="X268" s="102"/>
      <c r="Y268" s="102"/>
      <c r="Z268" s="102"/>
      <c r="AA268" s="107">
        <f>SUM(AA266:AA267)</f>
        <v>600000</v>
      </c>
      <c r="AB268" s="102"/>
      <c r="AC268" s="102"/>
      <c r="AD268" s="102"/>
      <c r="AE268" s="102"/>
      <c r="AF268" s="102"/>
      <c r="AG268" s="102"/>
    </row>
    <row r="269" spans="1:33">
      <c r="A269" s="103">
        <f>A267+1</f>
        <v>33</v>
      </c>
      <c r="B269" s="103">
        <v>1</v>
      </c>
      <c r="C269" s="115">
        <v>45001</v>
      </c>
      <c r="D269" s="115">
        <v>45001</v>
      </c>
      <c r="E269" s="102" t="s">
        <v>214</v>
      </c>
      <c r="F269" s="102" t="s">
        <v>31</v>
      </c>
      <c r="G269" s="102" t="s">
        <v>215</v>
      </c>
      <c r="H269" s="114" t="s">
        <v>900</v>
      </c>
      <c r="I269" s="114" t="s">
        <v>899</v>
      </c>
      <c r="J269" s="114" t="s">
        <v>4162</v>
      </c>
      <c r="K269" s="114" t="s">
        <v>217</v>
      </c>
      <c r="L269" s="102" t="s">
        <v>34</v>
      </c>
      <c r="M269" s="102" t="s">
        <v>1525</v>
      </c>
      <c r="N269" s="103">
        <v>175</v>
      </c>
      <c r="O269" s="102" t="s">
        <v>201</v>
      </c>
      <c r="P269" s="114" t="s">
        <v>4160</v>
      </c>
      <c r="Q269" s="167">
        <v>1050000</v>
      </c>
      <c r="R269" s="102"/>
      <c r="S269" s="102"/>
      <c r="T269" s="102"/>
      <c r="U269" s="102"/>
      <c r="V269" s="102"/>
      <c r="W269" s="102"/>
      <c r="X269" s="102"/>
      <c r="Y269" s="102"/>
      <c r="Z269" s="102"/>
      <c r="AA269" s="167">
        <v>800000</v>
      </c>
      <c r="AB269" s="105" t="s">
        <v>4161</v>
      </c>
      <c r="AC269" s="102"/>
      <c r="AD269" s="259" t="s">
        <v>199</v>
      </c>
      <c r="AE269" s="102"/>
      <c r="AF269" s="114" t="s">
        <v>390</v>
      </c>
      <c r="AG269" s="140" t="s">
        <v>226</v>
      </c>
    </row>
    <row r="270" spans="1:33">
      <c r="A270" s="103">
        <f t="shared" ref="A270" si="59">A269+1</f>
        <v>34</v>
      </c>
      <c r="B270" s="103">
        <v>2</v>
      </c>
      <c r="C270" s="115">
        <v>45001</v>
      </c>
      <c r="D270" s="115">
        <v>45001</v>
      </c>
      <c r="E270" s="102" t="s">
        <v>214</v>
      </c>
      <c r="F270" s="102" t="s">
        <v>29</v>
      </c>
      <c r="G270" s="102" t="s">
        <v>215</v>
      </c>
      <c r="H270" s="114" t="s">
        <v>4159</v>
      </c>
      <c r="I270" s="114" t="s">
        <v>4158</v>
      </c>
      <c r="J270" s="114" t="s">
        <v>4162</v>
      </c>
      <c r="K270" s="114" t="s">
        <v>217</v>
      </c>
      <c r="L270" s="102" t="s">
        <v>1525</v>
      </c>
      <c r="M270" s="102" t="s">
        <v>34</v>
      </c>
      <c r="N270" s="103">
        <v>175</v>
      </c>
      <c r="O270" s="102" t="s">
        <v>201</v>
      </c>
      <c r="P270" s="114" t="s">
        <v>4160</v>
      </c>
      <c r="Q270" s="167">
        <v>1050000</v>
      </c>
      <c r="R270" s="102"/>
      <c r="S270" s="102"/>
      <c r="T270" s="102"/>
      <c r="U270" s="102"/>
      <c r="V270" s="102"/>
      <c r="W270" s="102"/>
      <c r="X270" s="102"/>
      <c r="Y270" s="102"/>
      <c r="Z270" s="102"/>
      <c r="AA270" s="167">
        <v>0</v>
      </c>
      <c r="AB270" s="105" t="s">
        <v>4161</v>
      </c>
      <c r="AC270" s="102"/>
      <c r="AD270" s="259" t="s">
        <v>199</v>
      </c>
      <c r="AE270" s="102"/>
      <c r="AF270" s="114" t="s">
        <v>390</v>
      </c>
      <c r="AG270" s="140" t="s">
        <v>226</v>
      </c>
    </row>
    <row r="271" spans="1:33">
      <c r="A271" s="103"/>
      <c r="B271" s="103"/>
      <c r="C271" s="99" t="s">
        <v>30</v>
      </c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3"/>
      <c r="O271" s="102"/>
      <c r="P271" s="102"/>
      <c r="Q271" s="107">
        <f>SUM(Q269:Q270)</f>
        <v>2100000</v>
      </c>
      <c r="R271" s="102"/>
      <c r="S271" s="102"/>
      <c r="T271" s="102"/>
      <c r="U271" s="102"/>
      <c r="V271" s="102"/>
      <c r="W271" s="102"/>
      <c r="X271" s="102"/>
      <c r="Y271" s="102"/>
      <c r="Z271" s="102"/>
      <c r="AA271" s="107">
        <f>SUM(AA269:AA270)</f>
        <v>800000</v>
      </c>
      <c r="AB271" s="102"/>
      <c r="AC271" s="102"/>
      <c r="AD271" s="102"/>
      <c r="AE271" s="102"/>
      <c r="AF271" s="102"/>
      <c r="AG271" s="102"/>
    </row>
    <row r="272" spans="1:33">
      <c r="A272" s="103">
        <f>A270+1</f>
        <v>35</v>
      </c>
      <c r="B272" s="103">
        <v>1</v>
      </c>
      <c r="C272" s="161">
        <v>45005</v>
      </c>
      <c r="D272" s="161">
        <v>45005</v>
      </c>
      <c r="E272" s="102" t="s">
        <v>214</v>
      </c>
      <c r="F272" s="102" t="s">
        <v>31</v>
      </c>
      <c r="G272" s="114" t="s">
        <v>243</v>
      </c>
      <c r="H272" s="114" t="s">
        <v>4268</v>
      </c>
      <c r="I272" s="114" t="s">
        <v>4267</v>
      </c>
      <c r="J272" s="114" t="s">
        <v>3027</v>
      </c>
      <c r="K272" s="114" t="s">
        <v>210</v>
      </c>
      <c r="L272" s="102" t="s">
        <v>34</v>
      </c>
      <c r="M272" s="102" t="s">
        <v>34</v>
      </c>
      <c r="N272" s="103">
        <v>32</v>
      </c>
      <c r="O272" s="102" t="s">
        <v>201</v>
      </c>
      <c r="P272" s="114" t="s">
        <v>3025</v>
      </c>
      <c r="Q272" s="141">
        <v>600000</v>
      </c>
      <c r="R272" s="102"/>
      <c r="S272" s="102"/>
      <c r="T272" s="102"/>
      <c r="U272" s="102"/>
      <c r="V272" s="102"/>
      <c r="W272" s="102"/>
      <c r="X272" s="102"/>
      <c r="Y272" s="102"/>
      <c r="Z272" s="102"/>
      <c r="AA272" s="101">
        <v>200000</v>
      </c>
      <c r="AB272" s="105" t="s">
        <v>4270</v>
      </c>
      <c r="AC272" s="102"/>
      <c r="AD272" s="259" t="s">
        <v>199</v>
      </c>
      <c r="AE272" s="102"/>
      <c r="AF272" s="114" t="s">
        <v>390</v>
      </c>
      <c r="AG272" s="114" t="s">
        <v>218</v>
      </c>
    </row>
    <row r="273" spans="1:33">
      <c r="A273" s="103">
        <f t="shared" ref="A273" si="60">A272+1</f>
        <v>36</v>
      </c>
      <c r="B273" s="103">
        <v>2</v>
      </c>
      <c r="C273" s="161">
        <v>45005</v>
      </c>
      <c r="D273" s="161">
        <v>45005</v>
      </c>
      <c r="E273" s="102" t="s">
        <v>214</v>
      </c>
      <c r="F273" s="102" t="s">
        <v>29</v>
      </c>
      <c r="G273" s="114" t="s">
        <v>243</v>
      </c>
      <c r="H273" s="114" t="s">
        <v>2714</v>
      </c>
      <c r="I273" s="114" t="s">
        <v>2713</v>
      </c>
      <c r="J273" s="114" t="s">
        <v>3027</v>
      </c>
      <c r="K273" s="114" t="s">
        <v>210</v>
      </c>
      <c r="L273" s="102" t="s">
        <v>34</v>
      </c>
      <c r="M273" s="102" t="s">
        <v>34</v>
      </c>
      <c r="N273" s="103">
        <v>32</v>
      </c>
      <c r="O273" s="102" t="s">
        <v>201</v>
      </c>
      <c r="P273" s="114" t="s">
        <v>3025</v>
      </c>
      <c r="Q273" s="141">
        <v>600000</v>
      </c>
      <c r="R273" s="102"/>
      <c r="S273" s="102"/>
      <c r="T273" s="102"/>
      <c r="U273" s="102"/>
      <c r="V273" s="102"/>
      <c r="W273" s="102"/>
      <c r="X273" s="102"/>
      <c r="Y273" s="102"/>
      <c r="Z273" s="102"/>
      <c r="AA273" s="101">
        <v>0</v>
      </c>
      <c r="AB273" s="105" t="s">
        <v>4270</v>
      </c>
      <c r="AC273" s="102"/>
      <c r="AD273" s="259" t="s">
        <v>199</v>
      </c>
      <c r="AE273" s="102"/>
      <c r="AF273" s="114" t="s">
        <v>390</v>
      </c>
      <c r="AG273" s="114" t="s">
        <v>218</v>
      </c>
    </row>
    <row r="274" spans="1:33">
      <c r="A274" s="103"/>
      <c r="B274" s="103"/>
      <c r="C274" s="99" t="s">
        <v>30</v>
      </c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3"/>
      <c r="O274" s="102"/>
      <c r="P274" s="102"/>
      <c r="Q274" s="107">
        <f>SUM(Q272:Q273)</f>
        <v>1200000</v>
      </c>
      <c r="R274" s="102"/>
      <c r="S274" s="102"/>
      <c r="T274" s="102"/>
      <c r="U274" s="102"/>
      <c r="V274" s="102"/>
      <c r="W274" s="102"/>
      <c r="X274" s="102"/>
      <c r="Y274" s="102"/>
      <c r="Z274" s="102"/>
      <c r="AA274" s="107">
        <f>SUM(AA272:AA273)</f>
        <v>200000</v>
      </c>
      <c r="AB274" s="102"/>
      <c r="AC274" s="102"/>
      <c r="AD274" s="102"/>
      <c r="AE274" s="102"/>
      <c r="AF274" s="102"/>
      <c r="AG274" s="102"/>
    </row>
    <row r="275" spans="1:33">
      <c r="A275" s="103">
        <f>A273+1</f>
        <v>37</v>
      </c>
      <c r="B275" s="103">
        <v>1</v>
      </c>
      <c r="C275" s="161">
        <v>45005</v>
      </c>
      <c r="D275" s="161">
        <v>45005</v>
      </c>
      <c r="E275" s="102" t="s">
        <v>214</v>
      </c>
      <c r="F275" s="102" t="s">
        <v>31</v>
      </c>
      <c r="G275" s="102" t="s">
        <v>212</v>
      </c>
      <c r="H275" s="114" t="s">
        <v>1322</v>
      </c>
      <c r="I275" s="114" t="s">
        <v>1320</v>
      </c>
      <c r="J275" s="114" t="s">
        <v>1331</v>
      </c>
      <c r="K275" s="114" t="s">
        <v>210</v>
      </c>
      <c r="L275" s="102" t="s">
        <v>34</v>
      </c>
      <c r="M275" s="102" t="s">
        <v>34</v>
      </c>
      <c r="N275" s="103">
        <v>32</v>
      </c>
      <c r="O275" s="102" t="s">
        <v>201</v>
      </c>
      <c r="P275" s="114" t="s">
        <v>4282</v>
      </c>
      <c r="Q275" s="101">
        <v>660000</v>
      </c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>
        <v>250000</v>
      </c>
      <c r="AB275" s="105" t="s">
        <v>4283</v>
      </c>
      <c r="AC275" s="102"/>
      <c r="AD275" s="259" t="s">
        <v>199</v>
      </c>
      <c r="AE275" s="102"/>
      <c r="AF275" s="114" t="s">
        <v>390</v>
      </c>
      <c r="AG275" s="114" t="s">
        <v>218</v>
      </c>
    </row>
    <row r="276" spans="1:33">
      <c r="A276" s="103">
        <f t="shared" ref="A276" si="61">A275+1</f>
        <v>38</v>
      </c>
      <c r="B276" s="103">
        <v>2</v>
      </c>
      <c r="C276" s="161">
        <v>45005</v>
      </c>
      <c r="D276" s="161">
        <v>45005</v>
      </c>
      <c r="E276" s="102" t="s">
        <v>214</v>
      </c>
      <c r="F276" s="102" t="s">
        <v>29</v>
      </c>
      <c r="G276" s="102" t="s">
        <v>212</v>
      </c>
      <c r="H276" s="114" t="s">
        <v>4281</v>
      </c>
      <c r="I276" s="114" t="s">
        <v>4280</v>
      </c>
      <c r="J276" s="114" t="s">
        <v>1331</v>
      </c>
      <c r="K276" s="114" t="s">
        <v>210</v>
      </c>
      <c r="L276" s="102" t="s">
        <v>34</v>
      </c>
      <c r="M276" s="102" t="s">
        <v>34</v>
      </c>
      <c r="N276" s="103">
        <v>32</v>
      </c>
      <c r="O276" s="102" t="s">
        <v>201</v>
      </c>
      <c r="P276" s="114" t="s">
        <v>4282</v>
      </c>
      <c r="Q276" s="101">
        <v>660000</v>
      </c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>
        <v>0</v>
      </c>
      <c r="AB276" s="105" t="s">
        <v>4283</v>
      </c>
      <c r="AC276" s="102"/>
      <c r="AD276" s="259" t="s">
        <v>199</v>
      </c>
      <c r="AE276" s="102"/>
      <c r="AF276" s="114" t="s">
        <v>390</v>
      </c>
      <c r="AG276" s="114" t="s">
        <v>218</v>
      </c>
    </row>
    <row r="277" spans="1:33">
      <c r="A277" s="103"/>
      <c r="B277" s="103"/>
      <c r="C277" s="99" t="s">
        <v>30</v>
      </c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3"/>
      <c r="O277" s="102"/>
      <c r="P277" s="102"/>
      <c r="Q277" s="107">
        <f>SUM(Q275:Q276)</f>
        <v>1320000</v>
      </c>
      <c r="R277" s="102"/>
      <c r="S277" s="102"/>
      <c r="T277" s="102"/>
      <c r="U277" s="102"/>
      <c r="V277" s="102"/>
      <c r="W277" s="102"/>
      <c r="X277" s="102"/>
      <c r="Y277" s="102"/>
      <c r="Z277" s="102"/>
      <c r="AA277" s="107">
        <f>SUM(AA275:AA276)</f>
        <v>250000</v>
      </c>
      <c r="AB277" s="102"/>
      <c r="AC277" s="102"/>
      <c r="AD277" s="102"/>
      <c r="AE277" s="102"/>
      <c r="AF277" s="102"/>
      <c r="AG277" s="102"/>
    </row>
  </sheetData>
  <conditionalFormatting sqref="H4">
    <cfRule type="duplicateValues" dxfId="100" priority="5"/>
  </conditionalFormatting>
  <conditionalFormatting sqref="H4">
    <cfRule type="duplicateValues" dxfId="99" priority="2"/>
    <cfRule type="duplicateValues" dxfId="98" priority="3"/>
  </conditionalFormatting>
  <pageMargins left="0.31496062992125984" right="0.31496062992125984" top="0.55118110236220474" bottom="0.35433070866141736" header="0.31496062992125984" footer="0.31496062992125984"/>
  <pageSetup paperSize="9" scale="3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XEP1046579"/>
  <sheetViews>
    <sheetView zoomScale="90" zoomScaleNormal="90" workbookViewId="0">
      <pane ySplit="4" topLeftCell="A5" activePane="bottomLeft" state="frozen"/>
      <selection pane="bottomLeft" activeCell="M10" sqref="M10"/>
    </sheetView>
  </sheetViews>
  <sheetFormatPr defaultColWidth="9.140625" defaultRowHeight="15"/>
  <cols>
    <col min="1" max="1" width="9.140625" style="1"/>
    <col min="2" max="2" width="5.7109375" style="1" customWidth="1"/>
    <col min="3" max="3" width="11.7109375" customWidth="1"/>
    <col min="4" max="4" width="11.85546875" customWidth="1"/>
    <col min="5" max="5" width="6.140625" customWidth="1"/>
    <col min="6" max="6" width="10.28515625" customWidth="1"/>
    <col min="7" max="7" width="13.42578125" customWidth="1"/>
    <col min="8" max="8" width="22.140625" customWidth="1"/>
    <col min="9" max="9" width="13.42578125" customWidth="1"/>
    <col min="10" max="10" width="19.5703125" customWidth="1"/>
    <col min="11" max="11" width="11.42578125" customWidth="1"/>
    <col min="12" max="13" width="11.5703125" customWidth="1"/>
    <col min="14" max="14" width="6.140625" style="1" customWidth="1"/>
    <col min="15" max="15" width="7.42578125" customWidth="1"/>
    <col min="16" max="16" width="18" customWidth="1"/>
    <col min="17" max="17" width="12.140625" customWidth="1"/>
    <col min="18" max="18" width="7" hidden="1" customWidth="1"/>
    <col min="19" max="19" width="7.7109375" hidden="1" customWidth="1"/>
    <col min="20" max="20" width="8.140625" hidden="1" customWidth="1"/>
    <col min="21" max="21" width="10.42578125" hidden="1" customWidth="1"/>
    <col min="22" max="22" width="9.85546875" hidden="1" customWidth="1"/>
    <col min="23" max="23" width="10" hidden="1" customWidth="1"/>
    <col min="24" max="24" width="3.5703125" hidden="1" customWidth="1"/>
    <col min="25" max="25" width="5.28515625" hidden="1" customWidth="1"/>
    <col min="26" max="26" width="6.28515625" hidden="1" customWidth="1"/>
    <col min="27" max="27" width="12.140625" customWidth="1"/>
    <col min="28" max="28" width="23" customWidth="1"/>
    <col min="29" max="29" width="12.7109375" style="1" bestFit="1" customWidth="1"/>
    <col min="30" max="30" width="12.7109375" style="1" customWidth="1"/>
    <col min="31" max="31" width="23" customWidth="1"/>
    <col min="32" max="32" width="27.28515625" customWidth="1"/>
    <col min="33" max="33" width="12" customWidth="1"/>
    <col min="34" max="37" width="9.140625" customWidth="1"/>
    <col min="38" max="38" width="10.7109375" customWidth="1"/>
    <col min="39" max="39" width="12.140625" customWidth="1"/>
    <col min="40" max="40" width="11.5703125" customWidth="1"/>
    <col min="41" max="41" width="12" customWidth="1"/>
    <col min="42" max="42" width="37.42578125" customWidth="1"/>
    <col min="43" max="43" width="9.140625" customWidth="1"/>
    <col min="44" max="44" width="11.5703125" customWidth="1"/>
  </cols>
  <sheetData>
    <row r="1" spans="1:16370">
      <c r="B1" s="30"/>
      <c r="C1" s="33"/>
      <c r="D1" s="33"/>
      <c r="E1" s="11"/>
      <c r="F1" s="11"/>
      <c r="G1" s="12"/>
      <c r="H1" s="12"/>
      <c r="I1" s="11"/>
      <c r="J1" s="13"/>
      <c r="K1" s="13"/>
      <c r="L1" s="12"/>
      <c r="M1" s="11"/>
      <c r="N1" s="30"/>
      <c r="O1" s="11"/>
      <c r="P1" s="31"/>
      <c r="Q1" s="11"/>
      <c r="R1" s="11"/>
      <c r="S1" s="12"/>
      <c r="T1" s="12"/>
      <c r="AL1" s="35"/>
      <c r="AM1" s="36"/>
      <c r="AN1" s="37"/>
      <c r="AO1" s="36"/>
      <c r="AP1" s="38"/>
    </row>
    <row r="2" spans="1:16370">
      <c r="C2" s="89" t="s">
        <v>189</v>
      </c>
      <c r="D2" s="33"/>
      <c r="E2" s="11"/>
      <c r="F2" s="11"/>
      <c r="G2" s="12"/>
      <c r="H2" s="12"/>
      <c r="I2" s="11"/>
      <c r="J2" s="13"/>
      <c r="K2" s="13"/>
      <c r="L2" s="12"/>
      <c r="M2" s="11"/>
      <c r="N2" s="30"/>
      <c r="O2" s="11"/>
      <c r="P2" s="11"/>
      <c r="Q2" s="11"/>
      <c r="R2" s="11"/>
      <c r="S2" s="12"/>
      <c r="T2" s="12"/>
      <c r="AL2" s="35"/>
      <c r="AM2" s="36"/>
      <c r="AN2" s="37"/>
      <c r="AO2" s="36"/>
      <c r="AP2" s="36"/>
    </row>
    <row r="3" spans="1:16370">
      <c r="B3" s="89"/>
      <c r="C3" s="34"/>
      <c r="D3" s="33"/>
      <c r="E3" s="11"/>
      <c r="F3" s="11"/>
      <c r="G3" s="12"/>
      <c r="H3" s="12"/>
      <c r="I3" s="11"/>
      <c r="J3" s="13"/>
      <c r="K3" s="13"/>
      <c r="L3" s="12"/>
      <c r="M3" s="11"/>
      <c r="N3" s="30"/>
      <c r="O3" s="11"/>
      <c r="P3" s="11"/>
      <c r="Q3" s="11"/>
      <c r="R3" s="11"/>
      <c r="S3" s="12"/>
      <c r="T3" s="12"/>
      <c r="AL3" s="35"/>
      <c r="AM3" s="36"/>
      <c r="AN3" s="37"/>
      <c r="AO3" s="36"/>
      <c r="AP3" s="36"/>
    </row>
    <row r="4" spans="1:16370" ht="45" customHeight="1">
      <c r="A4" s="126" t="s">
        <v>1</v>
      </c>
      <c r="B4" s="2" t="s">
        <v>2</v>
      </c>
      <c r="C4" s="3" t="s">
        <v>3</v>
      </c>
      <c r="D4" s="3" t="s">
        <v>4</v>
      </c>
      <c r="E4" s="4" t="s">
        <v>5</v>
      </c>
      <c r="F4" s="2" t="s">
        <v>6</v>
      </c>
      <c r="G4" s="5" t="s">
        <v>7</v>
      </c>
      <c r="H4" s="2" t="s">
        <v>253</v>
      </c>
      <c r="I4" s="2" t="s">
        <v>8</v>
      </c>
      <c r="J4" s="6" t="s">
        <v>9</v>
      </c>
      <c r="K4" s="6" t="s">
        <v>10</v>
      </c>
      <c r="L4" s="2" t="s">
        <v>11</v>
      </c>
      <c r="M4" s="2" t="s">
        <v>12</v>
      </c>
      <c r="N4" s="15" t="s">
        <v>13</v>
      </c>
      <c r="O4" s="15" t="s">
        <v>14</v>
      </c>
      <c r="P4" s="4" t="s">
        <v>15</v>
      </c>
      <c r="Q4" s="19" t="s">
        <v>2890</v>
      </c>
      <c r="R4" s="19" t="s">
        <v>17</v>
      </c>
      <c r="S4" s="19" t="s">
        <v>18</v>
      </c>
      <c r="T4" s="19" t="s">
        <v>19</v>
      </c>
      <c r="U4" s="19" t="s">
        <v>20</v>
      </c>
      <c r="V4" s="19" t="s">
        <v>21</v>
      </c>
      <c r="W4" s="19" t="s">
        <v>22</v>
      </c>
      <c r="X4" s="19" t="s">
        <v>23</v>
      </c>
      <c r="Y4" s="19" t="s">
        <v>24</v>
      </c>
      <c r="Z4" s="19" t="s">
        <v>25</v>
      </c>
      <c r="AA4" s="22" t="s">
        <v>244</v>
      </c>
      <c r="AB4" s="4" t="s">
        <v>27</v>
      </c>
      <c r="AC4" s="4" t="s">
        <v>2892</v>
      </c>
      <c r="AD4" s="129" t="s">
        <v>41</v>
      </c>
      <c r="AE4" s="129" t="s">
        <v>1541</v>
      </c>
      <c r="AF4" s="4" t="s">
        <v>2893</v>
      </c>
      <c r="AG4" s="4" t="s">
        <v>203</v>
      </c>
      <c r="AH4" s="137" t="s">
        <v>442</v>
      </c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9"/>
      <c r="DEI4" s="9"/>
      <c r="DEJ4" s="9"/>
      <c r="DEK4" s="9"/>
      <c r="DEL4" s="9"/>
      <c r="DEM4" s="9"/>
      <c r="DEN4" s="9"/>
      <c r="DEO4" s="9"/>
      <c r="DEP4" s="9"/>
      <c r="DEQ4" s="9"/>
      <c r="DER4" s="9"/>
      <c r="DES4" s="9"/>
      <c r="DET4" s="9"/>
      <c r="DEU4" s="9"/>
      <c r="DEV4" s="9"/>
      <c r="DEW4" s="9"/>
      <c r="DEX4" s="9"/>
      <c r="DEY4" s="9"/>
      <c r="DEZ4" s="9"/>
      <c r="DFA4" s="9"/>
      <c r="DFB4" s="9"/>
      <c r="DFC4" s="9"/>
      <c r="DFD4" s="9"/>
      <c r="DFE4" s="9"/>
      <c r="DFF4" s="9"/>
      <c r="DFG4" s="9"/>
      <c r="DFH4" s="9"/>
      <c r="DFI4" s="9"/>
      <c r="DFJ4" s="9"/>
      <c r="DFK4" s="9"/>
      <c r="DFL4" s="9"/>
      <c r="DFM4" s="9"/>
      <c r="DFN4" s="9"/>
      <c r="DFO4" s="9"/>
      <c r="DFP4" s="9"/>
      <c r="DFQ4" s="9"/>
      <c r="DFR4" s="9"/>
      <c r="DFS4" s="9"/>
      <c r="DFT4" s="9"/>
      <c r="DFU4" s="9"/>
      <c r="DFV4" s="9"/>
      <c r="DFW4" s="9"/>
      <c r="DFX4" s="9"/>
      <c r="DFY4" s="9"/>
      <c r="DFZ4" s="9"/>
      <c r="DGA4" s="9"/>
      <c r="DGB4" s="9"/>
      <c r="DGC4" s="9"/>
      <c r="DGD4" s="9"/>
      <c r="DGE4" s="9"/>
      <c r="DGF4" s="9"/>
      <c r="DGG4" s="9"/>
      <c r="DGH4" s="9"/>
      <c r="DGI4" s="9"/>
      <c r="DGJ4" s="9"/>
      <c r="DGK4" s="9"/>
      <c r="DGL4" s="9"/>
      <c r="DGM4" s="9"/>
      <c r="DGN4" s="9"/>
      <c r="DGO4" s="9"/>
      <c r="DGP4" s="9"/>
      <c r="DGQ4" s="9"/>
      <c r="DGR4" s="9"/>
      <c r="DGS4" s="9"/>
      <c r="DGT4" s="9"/>
      <c r="DGU4" s="9"/>
      <c r="DGV4" s="9"/>
      <c r="DGW4" s="9"/>
      <c r="DGX4" s="9"/>
      <c r="DGY4" s="9"/>
      <c r="DGZ4" s="9"/>
      <c r="DHA4" s="9"/>
      <c r="DHB4" s="9"/>
      <c r="DHC4" s="9"/>
      <c r="DHD4" s="9"/>
      <c r="DHE4" s="9"/>
      <c r="DHF4" s="9"/>
      <c r="DHG4" s="9"/>
      <c r="DHH4" s="9"/>
      <c r="DHI4" s="9"/>
      <c r="DHJ4" s="9"/>
      <c r="DHK4" s="9"/>
      <c r="DHL4" s="9"/>
      <c r="DHM4" s="9"/>
      <c r="DHN4" s="9"/>
      <c r="DHO4" s="9"/>
      <c r="DHP4" s="9"/>
      <c r="DHQ4" s="9"/>
      <c r="DHR4" s="9"/>
      <c r="DHS4" s="9"/>
      <c r="DHT4" s="9"/>
      <c r="DHU4" s="9"/>
      <c r="DHV4" s="9"/>
      <c r="DHW4" s="9"/>
      <c r="DHX4" s="9"/>
      <c r="DHY4" s="9"/>
      <c r="DHZ4" s="9"/>
      <c r="DIA4" s="9"/>
      <c r="DIB4" s="9"/>
      <c r="DIC4" s="9"/>
      <c r="DID4" s="9"/>
      <c r="DIE4" s="9"/>
      <c r="DIF4" s="9"/>
      <c r="DIG4" s="9"/>
      <c r="DIH4" s="9"/>
      <c r="DII4" s="9"/>
      <c r="DIJ4" s="9"/>
      <c r="DIK4" s="9"/>
      <c r="DIL4" s="9"/>
      <c r="DIM4" s="9"/>
      <c r="DIN4" s="9"/>
      <c r="DIO4" s="9"/>
      <c r="DIP4" s="9"/>
      <c r="DIQ4" s="9"/>
      <c r="DIR4" s="9"/>
      <c r="DIS4" s="9"/>
      <c r="DIT4" s="9"/>
      <c r="DIU4" s="9"/>
      <c r="DIV4" s="9"/>
      <c r="DIW4" s="9"/>
      <c r="DIX4" s="9"/>
      <c r="DIY4" s="9"/>
      <c r="DIZ4" s="9"/>
      <c r="DJA4" s="9"/>
      <c r="DJB4" s="9"/>
      <c r="DJC4" s="9"/>
      <c r="DJD4" s="9"/>
      <c r="DJE4" s="9"/>
      <c r="DJF4" s="9"/>
      <c r="DJG4" s="9"/>
      <c r="DJH4" s="9"/>
      <c r="DJI4" s="9"/>
      <c r="DJJ4" s="9"/>
      <c r="DJK4" s="9"/>
      <c r="DJL4" s="9"/>
      <c r="DJM4" s="9"/>
      <c r="DJN4" s="9"/>
      <c r="DJO4" s="9"/>
      <c r="DJP4" s="9"/>
      <c r="DJQ4" s="9"/>
      <c r="DJR4" s="9"/>
      <c r="DJS4" s="9"/>
      <c r="DJT4" s="9"/>
      <c r="DJU4" s="9"/>
      <c r="DJV4" s="9"/>
      <c r="DJW4" s="9"/>
      <c r="DJX4" s="9"/>
      <c r="DJY4" s="9"/>
      <c r="DJZ4" s="9"/>
      <c r="DKA4" s="9"/>
      <c r="DKB4" s="9"/>
      <c r="DKC4" s="9"/>
      <c r="DKD4" s="9"/>
      <c r="DKE4" s="9"/>
      <c r="DKF4" s="9"/>
      <c r="DKG4" s="9"/>
      <c r="DKH4" s="9"/>
      <c r="DKI4" s="9"/>
      <c r="DKJ4" s="9"/>
      <c r="DKK4" s="9"/>
      <c r="DKL4" s="9"/>
      <c r="DKM4" s="9"/>
      <c r="DKN4" s="9"/>
      <c r="DKO4" s="9"/>
      <c r="DKP4" s="9"/>
      <c r="DKQ4" s="9"/>
      <c r="DKR4" s="9"/>
      <c r="DKS4" s="9"/>
      <c r="DKT4" s="9"/>
      <c r="DKU4" s="9"/>
      <c r="DKV4" s="9"/>
      <c r="DKW4" s="9"/>
      <c r="DKX4" s="9"/>
      <c r="DKY4" s="9"/>
      <c r="DKZ4" s="9"/>
      <c r="DLA4" s="9"/>
      <c r="DLB4" s="9"/>
      <c r="DLC4" s="9"/>
      <c r="DLD4" s="9"/>
      <c r="DLE4" s="9"/>
      <c r="DLF4" s="9"/>
      <c r="DLG4" s="9"/>
      <c r="DLH4" s="9"/>
      <c r="DLI4" s="9"/>
      <c r="DLJ4" s="9"/>
      <c r="DLK4" s="9"/>
      <c r="DLL4" s="9"/>
      <c r="DLM4" s="9"/>
      <c r="DLN4" s="9"/>
      <c r="DLO4" s="9"/>
      <c r="DLP4" s="9"/>
      <c r="DLQ4" s="9"/>
      <c r="DLR4" s="9"/>
      <c r="DLS4" s="9"/>
      <c r="DLT4" s="9"/>
      <c r="DLU4" s="9"/>
      <c r="DLV4" s="9"/>
      <c r="DLW4" s="9"/>
      <c r="DLX4" s="9"/>
      <c r="DLY4" s="9"/>
      <c r="DLZ4" s="9"/>
      <c r="DMA4" s="9"/>
      <c r="DMB4" s="9"/>
      <c r="DMC4" s="9"/>
      <c r="DMD4" s="9"/>
      <c r="DME4" s="9"/>
      <c r="DMF4" s="9"/>
      <c r="DMG4" s="9"/>
      <c r="DMH4" s="9"/>
      <c r="DMI4" s="9"/>
      <c r="DMJ4" s="9"/>
      <c r="DMK4" s="9"/>
      <c r="DML4" s="9"/>
      <c r="DMM4" s="9"/>
      <c r="DMN4" s="9"/>
      <c r="DMO4" s="9"/>
      <c r="DMP4" s="9"/>
      <c r="DMQ4" s="9"/>
      <c r="DMR4" s="9"/>
      <c r="DMS4" s="9"/>
      <c r="DMT4" s="9"/>
      <c r="DMU4" s="9"/>
      <c r="DMV4" s="9"/>
      <c r="DMW4" s="9"/>
      <c r="DMX4" s="9"/>
      <c r="DMY4" s="9"/>
      <c r="DMZ4" s="9"/>
      <c r="DNA4" s="9"/>
      <c r="DNB4" s="9"/>
      <c r="DNC4" s="9"/>
      <c r="DND4" s="9"/>
      <c r="DNE4" s="9"/>
      <c r="DNF4" s="9"/>
      <c r="DNG4" s="9"/>
      <c r="DNH4" s="9"/>
      <c r="DNI4" s="9"/>
      <c r="DNJ4" s="9"/>
      <c r="DNK4" s="9"/>
      <c r="DNL4" s="9"/>
      <c r="DNM4" s="9"/>
      <c r="DNN4" s="9"/>
      <c r="DNO4" s="9"/>
      <c r="DNP4" s="9"/>
      <c r="DNQ4" s="9"/>
      <c r="DNR4" s="9"/>
      <c r="DNS4" s="9"/>
      <c r="DNT4" s="9"/>
      <c r="DNU4" s="9"/>
      <c r="DNV4" s="9"/>
      <c r="DNW4" s="9"/>
      <c r="DNX4" s="9"/>
      <c r="DNY4" s="9"/>
      <c r="DNZ4" s="9"/>
      <c r="DOA4" s="9"/>
      <c r="DOB4" s="9"/>
      <c r="DOC4" s="9"/>
      <c r="DOD4" s="9"/>
      <c r="DOE4" s="9"/>
      <c r="DOF4" s="9"/>
      <c r="DOG4" s="9"/>
      <c r="DOH4" s="9"/>
      <c r="DOI4" s="9"/>
      <c r="DOJ4" s="9"/>
      <c r="DOK4" s="9"/>
      <c r="DOL4" s="9"/>
      <c r="DOM4" s="9"/>
      <c r="DON4" s="9"/>
      <c r="DOO4" s="9"/>
      <c r="DOP4" s="9"/>
      <c r="DOQ4" s="9"/>
      <c r="DOR4" s="9"/>
      <c r="DOS4" s="9"/>
      <c r="DOT4" s="9"/>
      <c r="DOU4" s="9"/>
      <c r="DOV4" s="9"/>
      <c r="DOW4" s="9"/>
      <c r="DOX4" s="9"/>
      <c r="DOY4" s="9"/>
      <c r="DOZ4" s="9"/>
      <c r="DPA4" s="9"/>
      <c r="DPB4" s="9"/>
      <c r="DPC4" s="9"/>
      <c r="DPD4" s="9"/>
      <c r="DPE4" s="9"/>
      <c r="DPF4" s="9"/>
      <c r="DPG4" s="9"/>
      <c r="DPH4" s="9"/>
      <c r="DPI4" s="9"/>
      <c r="DPJ4" s="9"/>
      <c r="DPK4" s="9"/>
      <c r="DPL4" s="9"/>
      <c r="DPM4" s="9"/>
      <c r="DPN4" s="9"/>
      <c r="DPO4" s="9"/>
      <c r="DPP4" s="9"/>
      <c r="DPQ4" s="9"/>
      <c r="DPR4" s="9"/>
      <c r="DPS4" s="9"/>
      <c r="DPT4" s="9"/>
      <c r="DPU4" s="9"/>
      <c r="DPV4" s="9"/>
      <c r="DPW4" s="9"/>
      <c r="DPX4" s="9"/>
      <c r="DPY4" s="9"/>
      <c r="DPZ4" s="9"/>
      <c r="DQA4" s="9"/>
      <c r="DQB4" s="9"/>
      <c r="DQC4" s="9"/>
      <c r="DQD4" s="9"/>
      <c r="DQE4" s="9"/>
      <c r="DQF4" s="9"/>
      <c r="DQG4" s="9"/>
      <c r="DQH4" s="9"/>
      <c r="DQI4" s="9"/>
      <c r="DQJ4" s="9"/>
      <c r="DQK4" s="9"/>
      <c r="DQL4" s="9"/>
      <c r="DQM4" s="9"/>
      <c r="DQN4" s="9"/>
      <c r="DQO4" s="9"/>
      <c r="DQP4" s="9"/>
      <c r="DQQ4" s="9"/>
      <c r="DQR4" s="9"/>
      <c r="DQS4" s="9"/>
      <c r="DQT4" s="9"/>
      <c r="DQU4" s="9"/>
      <c r="DQV4" s="9"/>
      <c r="DQW4" s="9"/>
      <c r="DQX4" s="9"/>
      <c r="DQY4" s="9"/>
      <c r="DQZ4" s="9"/>
      <c r="DRA4" s="9"/>
      <c r="DRB4" s="9"/>
      <c r="DRC4" s="9"/>
      <c r="DRD4" s="9"/>
      <c r="DRE4" s="9"/>
      <c r="DRF4" s="9"/>
      <c r="DRG4" s="9"/>
      <c r="DRH4" s="9"/>
      <c r="DRI4" s="9"/>
      <c r="DRJ4" s="9"/>
      <c r="DRK4" s="9"/>
      <c r="DRL4" s="9"/>
      <c r="DRM4" s="9"/>
      <c r="DRN4" s="9"/>
      <c r="DRO4" s="9"/>
      <c r="DRP4" s="9"/>
      <c r="DRQ4" s="9"/>
      <c r="DRR4" s="9"/>
      <c r="DRS4" s="9"/>
      <c r="DRT4" s="9"/>
      <c r="DRU4" s="9"/>
      <c r="DRV4" s="9"/>
      <c r="DRW4" s="9"/>
      <c r="DRX4" s="9"/>
      <c r="DRY4" s="9"/>
      <c r="DRZ4" s="9"/>
      <c r="DSA4" s="9"/>
      <c r="DSB4" s="9"/>
      <c r="DSC4" s="9"/>
      <c r="DSD4" s="9"/>
      <c r="DSE4" s="9"/>
      <c r="DSF4" s="9"/>
      <c r="DSG4" s="9"/>
      <c r="DSH4" s="9"/>
      <c r="DSI4" s="9"/>
      <c r="DSJ4" s="9"/>
      <c r="DSK4" s="9"/>
      <c r="DSL4" s="9"/>
      <c r="DSM4" s="9"/>
      <c r="DSN4" s="9"/>
      <c r="DSO4" s="9"/>
      <c r="DSP4" s="9"/>
      <c r="DSQ4" s="9"/>
      <c r="DSR4" s="9"/>
      <c r="DSS4" s="9"/>
      <c r="DST4" s="9"/>
      <c r="DSU4" s="9"/>
      <c r="DSV4" s="9"/>
      <c r="DSW4" s="9"/>
      <c r="DSX4" s="9"/>
      <c r="DSY4" s="9"/>
      <c r="DSZ4" s="9"/>
      <c r="DTA4" s="9"/>
      <c r="DTB4" s="9"/>
      <c r="DTC4" s="9"/>
      <c r="DTD4" s="9"/>
      <c r="DTE4" s="9"/>
      <c r="DTF4" s="9"/>
      <c r="DTG4" s="9"/>
      <c r="DTH4" s="9"/>
      <c r="DTI4" s="9"/>
      <c r="DTJ4" s="9"/>
      <c r="DTK4" s="9"/>
      <c r="DTL4" s="9"/>
      <c r="DTM4" s="9"/>
      <c r="DTN4" s="9"/>
      <c r="DTO4" s="9"/>
      <c r="DTP4" s="9"/>
      <c r="DTQ4" s="9"/>
      <c r="DTR4" s="9"/>
      <c r="DTS4" s="9"/>
      <c r="DTT4" s="9"/>
      <c r="DTU4" s="9"/>
      <c r="DTV4" s="9"/>
      <c r="DTW4" s="9"/>
      <c r="DTX4" s="9"/>
      <c r="DTY4" s="9"/>
      <c r="DTZ4" s="9"/>
      <c r="DUA4" s="9"/>
      <c r="DUB4" s="9"/>
      <c r="DUC4" s="9"/>
      <c r="DUD4" s="9"/>
      <c r="DUE4" s="9"/>
      <c r="DUF4" s="9"/>
      <c r="DUG4" s="9"/>
      <c r="DUH4" s="9"/>
      <c r="DUI4" s="9"/>
      <c r="DUJ4" s="9"/>
      <c r="DUK4" s="9"/>
      <c r="DUL4" s="9"/>
      <c r="DUM4" s="9"/>
      <c r="DUN4" s="9"/>
      <c r="DUO4" s="9"/>
      <c r="DUP4" s="9"/>
      <c r="DUQ4" s="9"/>
      <c r="DUR4" s="9"/>
      <c r="DUS4" s="9"/>
      <c r="DUT4" s="9"/>
      <c r="DUU4" s="9"/>
      <c r="DUV4" s="9"/>
      <c r="DUW4" s="9"/>
      <c r="DUX4" s="9"/>
      <c r="DUY4" s="9"/>
      <c r="DUZ4" s="9"/>
      <c r="DVA4" s="9"/>
      <c r="DVB4" s="9"/>
      <c r="DVC4" s="9"/>
      <c r="DVD4" s="9"/>
      <c r="DVE4" s="9"/>
      <c r="DVF4" s="9"/>
      <c r="DVG4" s="9"/>
      <c r="DVH4" s="9"/>
      <c r="DVI4" s="9"/>
      <c r="DVJ4" s="9"/>
      <c r="DVK4" s="9"/>
      <c r="DVL4" s="9"/>
      <c r="DVM4" s="9"/>
      <c r="DVN4" s="9"/>
      <c r="DVO4" s="9"/>
      <c r="DVP4" s="9"/>
      <c r="DVQ4" s="9"/>
      <c r="DVR4" s="9"/>
      <c r="DVS4" s="9"/>
      <c r="DVT4" s="9"/>
      <c r="DVU4" s="9"/>
      <c r="DVV4" s="9"/>
      <c r="DVW4" s="9"/>
      <c r="DVX4" s="9"/>
      <c r="DVY4" s="9"/>
      <c r="DVZ4" s="9"/>
      <c r="DWA4" s="9"/>
      <c r="DWB4" s="9"/>
      <c r="DWC4" s="9"/>
      <c r="DWD4" s="9"/>
      <c r="DWE4" s="9"/>
      <c r="DWF4" s="9"/>
      <c r="DWG4" s="9"/>
      <c r="DWH4" s="9"/>
      <c r="DWI4" s="9"/>
      <c r="DWJ4" s="9"/>
      <c r="DWK4" s="9"/>
      <c r="DWL4" s="9"/>
      <c r="DWM4" s="9"/>
      <c r="DWN4" s="9"/>
      <c r="DWO4" s="9"/>
      <c r="DWP4" s="9"/>
      <c r="DWQ4" s="9"/>
      <c r="DWR4" s="9"/>
      <c r="DWS4" s="9"/>
      <c r="DWT4" s="9"/>
      <c r="DWU4" s="9"/>
      <c r="DWV4" s="9"/>
      <c r="DWW4" s="9"/>
      <c r="DWX4" s="9"/>
      <c r="DWY4" s="9"/>
      <c r="DWZ4" s="9"/>
      <c r="DXA4" s="9"/>
      <c r="DXB4" s="9"/>
      <c r="DXC4" s="9"/>
      <c r="DXD4" s="9"/>
      <c r="DXE4" s="9"/>
      <c r="DXF4" s="9"/>
      <c r="DXG4" s="9"/>
      <c r="DXH4" s="9"/>
      <c r="DXI4" s="9"/>
      <c r="DXJ4" s="9"/>
      <c r="DXK4" s="9"/>
      <c r="DXL4" s="9"/>
      <c r="DXM4" s="9"/>
      <c r="DXN4" s="9"/>
      <c r="DXO4" s="9"/>
      <c r="DXP4" s="9"/>
      <c r="DXQ4" s="9"/>
      <c r="DXR4" s="9"/>
      <c r="DXS4" s="9"/>
      <c r="DXT4" s="9"/>
      <c r="DXU4" s="9"/>
      <c r="DXV4" s="9"/>
      <c r="DXW4" s="9"/>
      <c r="DXX4" s="9"/>
      <c r="DXY4" s="9"/>
      <c r="DXZ4" s="9"/>
      <c r="DYA4" s="9"/>
      <c r="DYB4" s="9"/>
      <c r="DYC4" s="9"/>
      <c r="DYD4" s="9"/>
      <c r="DYE4" s="9"/>
      <c r="DYF4" s="9"/>
      <c r="DYG4" s="9"/>
      <c r="DYH4" s="9"/>
      <c r="DYI4" s="9"/>
      <c r="DYJ4" s="9"/>
      <c r="DYK4" s="9"/>
      <c r="DYL4" s="9"/>
      <c r="DYM4" s="9"/>
      <c r="DYN4" s="9"/>
      <c r="DYO4" s="9"/>
      <c r="DYP4" s="9"/>
      <c r="DYQ4" s="9"/>
      <c r="DYR4" s="9"/>
      <c r="DYS4" s="9"/>
      <c r="DYT4" s="9"/>
      <c r="DYU4" s="9"/>
      <c r="DYV4" s="9"/>
      <c r="DYW4" s="9"/>
      <c r="DYX4" s="9"/>
      <c r="DYY4" s="9"/>
      <c r="DYZ4" s="9"/>
      <c r="DZA4" s="9"/>
      <c r="DZB4" s="9"/>
      <c r="DZC4" s="9"/>
      <c r="DZD4" s="9"/>
      <c r="DZE4" s="9"/>
      <c r="DZF4" s="9"/>
      <c r="DZG4" s="9"/>
      <c r="DZH4" s="9"/>
      <c r="DZI4" s="9"/>
      <c r="DZJ4" s="9"/>
      <c r="DZK4" s="9"/>
      <c r="DZL4" s="9"/>
      <c r="DZM4" s="9"/>
      <c r="DZN4" s="9"/>
      <c r="DZO4" s="9"/>
      <c r="DZP4" s="9"/>
      <c r="DZQ4" s="9"/>
      <c r="DZR4" s="9"/>
      <c r="DZS4" s="9"/>
      <c r="DZT4" s="9"/>
      <c r="DZU4" s="9"/>
      <c r="DZV4" s="9"/>
      <c r="DZW4" s="9"/>
      <c r="DZX4" s="9"/>
      <c r="DZY4" s="9"/>
      <c r="DZZ4" s="9"/>
      <c r="EAA4" s="9"/>
      <c r="EAB4" s="9"/>
      <c r="EAC4" s="9"/>
      <c r="EAD4" s="9"/>
      <c r="EAE4" s="9"/>
      <c r="EAF4" s="9"/>
      <c r="EAG4" s="9"/>
      <c r="EAH4" s="9"/>
      <c r="EAI4" s="9"/>
      <c r="EAJ4" s="9"/>
      <c r="EAK4" s="9"/>
      <c r="EAL4" s="9"/>
      <c r="EAM4" s="9"/>
      <c r="EAN4" s="9"/>
      <c r="EAO4" s="9"/>
      <c r="EAP4" s="9"/>
      <c r="EAQ4" s="9"/>
      <c r="EAR4" s="9"/>
      <c r="EAS4" s="9"/>
      <c r="EAT4" s="9"/>
      <c r="EAU4" s="9"/>
      <c r="EAV4" s="9"/>
      <c r="EAW4" s="9"/>
      <c r="EAX4" s="9"/>
      <c r="EAY4" s="9"/>
      <c r="EAZ4" s="9"/>
      <c r="EBA4" s="9"/>
      <c r="EBB4" s="9"/>
      <c r="EBC4" s="9"/>
      <c r="EBD4" s="9"/>
      <c r="EBE4" s="9"/>
      <c r="EBF4" s="9"/>
      <c r="EBG4" s="9"/>
      <c r="EBH4" s="9"/>
      <c r="EBI4" s="9"/>
      <c r="EBJ4" s="9"/>
      <c r="EBK4" s="9"/>
      <c r="EBL4" s="9"/>
      <c r="EBM4" s="9"/>
      <c r="EBN4" s="9"/>
      <c r="EBO4" s="9"/>
      <c r="EBP4" s="9"/>
      <c r="EBQ4" s="9"/>
      <c r="EBR4" s="9"/>
      <c r="EBS4" s="9"/>
      <c r="EBT4" s="9"/>
      <c r="EBU4" s="9"/>
      <c r="EBV4" s="9"/>
      <c r="EBW4" s="9"/>
      <c r="EBX4" s="9"/>
      <c r="EBY4" s="9"/>
      <c r="EBZ4" s="9"/>
      <c r="ECA4" s="9"/>
      <c r="ECB4" s="9"/>
      <c r="ECC4" s="9"/>
      <c r="ECD4" s="9"/>
      <c r="ECE4" s="9"/>
      <c r="ECF4" s="9"/>
      <c r="ECG4" s="9"/>
      <c r="ECH4" s="9"/>
      <c r="ECI4" s="9"/>
      <c r="ECJ4" s="9"/>
      <c r="ECK4" s="9"/>
      <c r="ECL4" s="9"/>
      <c r="ECM4" s="9"/>
      <c r="ECN4" s="9"/>
      <c r="ECO4" s="9"/>
      <c r="ECP4" s="9"/>
      <c r="ECQ4" s="9"/>
      <c r="ECR4" s="9"/>
      <c r="ECS4" s="9"/>
      <c r="ECT4" s="9"/>
      <c r="ECU4" s="9"/>
      <c r="ECV4" s="9"/>
      <c r="ECW4" s="9"/>
      <c r="ECX4" s="9"/>
      <c r="ECY4" s="9"/>
      <c r="ECZ4" s="9"/>
      <c r="EDA4" s="9"/>
      <c r="EDB4" s="9"/>
      <c r="EDC4" s="9"/>
      <c r="EDD4" s="9"/>
      <c r="EDE4" s="9"/>
      <c r="EDF4" s="9"/>
      <c r="EDG4" s="9"/>
      <c r="EDH4" s="9"/>
      <c r="EDI4" s="9"/>
      <c r="EDJ4" s="9"/>
      <c r="EDK4" s="9"/>
      <c r="EDL4" s="9"/>
      <c r="EDM4" s="9"/>
      <c r="EDN4" s="9"/>
      <c r="EDO4" s="9"/>
      <c r="EDP4" s="9"/>
      <c r="EDQ4" s="9"/>
      <c r="EDR4" s="9"/>
      <c r="EDS4" s="9"/>
      <c r="EDT4" s="9"/>
      <c r="EDU4" s="9"/>
      <c r="EDV4" s="9"/>
      <c r="EDW4" s="9"/>
      <c r="EDX4" s="9"/>
      <c r="EDY4" s="9"/>
      <c r="EDZ4" s="9"/>
      <c r="EEA4" s="9"/>
      <c r="EEB4" s="9"/>
      <c r="EEC4" s="9"/>
      <c r="EED4" s="9"/>
      <c r="EEE4" s="9"/>
      <c r="EEF4" s="9"/>
      <c r="EEG4" s="9"/>
      <c r="EEH4" s="9"/>
      <c r="EEI4" s="9"/>
      <c r="EEJ4" s="9"/>
      <c r="EEK4" s="9"/>
      <c r="EEL4" s="9"/>
      <c r="EEM4" s="9"/>
      <c r="EEN4" s="9"/>
      <c r="EEO4" s="9"/>
      <c r="EEP4" s="9"/>
      <c r="EEQ4" s="9"/>
      <c r="EER4" s="9"/>
      <c r="EES4" s="9"/>
      <c r="EET4" s="9"/>
      <c r="EEU4" s="9"/>
      <c r="EEV4" s="9"/>
      <c r="EEW4" s="9"/>
      <c r="EEX4" s="9"/>
      <c r="EEY4" s="9"/>
      <c r="EEZ4" s="9"/>
      <c r="EFA4" s="9"/>
      <c r="EFB4" s="9"/>
      <c r="EFC4" s="9"/>
      <c r="EFD4" s="9"/>
      <c r="EFE4" s="9"/>
      <c r="EFF4" s="9"/>
      <c r="EFG4" s="9"/>
      <c r="EFH4" s="9"/>
      <c r="EFI4" s="9"/>
      <c r="EFJ4" s="9"/>
      <c r="EFK4" s="9"/>
      <c r="EFL4" s="9"/>
      <c r="EFM4" s="9"/>
      <c r="EFN4" s="9"/>
      <c r="EFO4" s="9"/>
      <c r="EFP4" s="9"/>
      <c r="EFQ4" s="9"/>
      <c r="EFR4" s="9"/>
      <c r="EFS4" s="9"/>
      <c r="EFT4" s="9"/>
      <c r="EFU4" s="9"/>
      <c r="EFV4" s="9"/>
      <c r="EFW4" s="9"/>
      <c r="EFX4" s="9"/>
      <c r="EFY4" s="9"/>
      <c r="EFZ4" s="9"/>
      <c r="EGA4" s="9"/>
      <c r="EGB4" s="9"/>
      <c r="EGC4" s="9"/>
      <c r="EGD4" s="9"/>
      <c r="EGE4" s="9"/>
      <c r="EGF4" s="9"/>
      <c r="EGG4" s="9"/>
      <c r="EGH4" s="9"/>
      <c r="EGI4" s="9"/>
      <c r="EGJ4" s="9"/>
      <c r="EGK4" s="9"/>
      <c r="EGL4" s="9"/>
      <c r="EGM4" s="9"/>
      <c r="EGN4" s="9"/>
      <c r="EGO4" s="9"/>
      <c r="EGP4" s="9"/>
      <c r="EGQ4" s="9"/>
      <c r="EGR4" s="9"/>
      <c r="EGS4" s="9"/>
      <c r="EGT4" s="9"/>
      <c r="EGU4" s="9"/>
      <c r="EGV4" s="9"/>
      <c r="EGW4" s="9"/>
      <c r="EGX4" s="9"/>
      <c r="EGY4" s="9"/>
      <c r="EGZ4" s="9"/>
      <c r="EHA4" s="9"/>
      <c r="EHB4" s="9"/>
      <c r="EHC4" s="9"/>
      <c r="EHD4" s="9"/>
      <c r="EHE4" s="9"/>
      <c r="EHF4" s="9"/>
      <c r="EHG4" s="9"/>
      <c r="EHH4" s="9"/>
      <c r="EHI4" s="9"/>
      <c r="EHJ4" s="9"/>
      <c r="EHK4" s="9"/>
      <c r="EHL4" s="9"/>
      <c r="EHM4" s="9"/>
      <c r="EHN4" s="9"/>
      <c r="EHO4" s="9"/>
      <c r="EHP4" s="9"/>
      <c r="EHQ4" s="9"/>
      <c r="EHR4" s="9"/>
      <c r="EHS4" s="9"/>
      <c r="EHT4" s="9"/>
      <c r="EHU4" s="9"/>
      <c r="EHV4" s="9"/>
      <c r="EHW4" s="9"/>
      <c r="EHX4" s="9"/>
      <c r="EHY4" s="9"/>
      <c r="EHZ4" s="9"/>
      <c r="EIA4" s="9"/>
      <c r="EIB4" s="9"/>
      <c r="EIC4" s="9"/>
      <c r="EID4" s="9"/>
      <c r="EIE4" s="9"/>
      <c r="EIF4" s="9"/>
      <c r="EIG4" s="9"/>
      <c r="EIH4" s="9"/>
      <c r="EII4" s="9"/>
      <c r="EIJ4" s="9"/>
      <c r="EIK4" s="9"/>
      <c r="EIL4" s="9"/>
      <c r="EIM4" s="9"/>
      <c r="EIN4" s="9"/>
      <c r="EIO4" s="9"/>
      <c r="EIP4" s="9"/>
      <c r="EIQ4" s="9"/>
      <c r="EIR4" s="9"/>
      <c r="EIS4" s="9"/>
      <c r="EIT4" s="9"/>
      <c r="EIU4" s="9"/>
      <c r="EIV4" s="9"/>
      <c r="EIW4" s="9"/>
      <c r="EIX4" s="9"/>
      <c r="EIY4" s="9"/>
      <c r="EIZ4" s="9"/>
      <c r="EJA4" s="9"/>
      <c r="EJB4" s="9"/>
      <c r="EJC4" s="9"/>
      <c r="EJD4" s="9"/>
      <c r="EJE4" s="9"/>
      <c r="EJF4" s="9"/>
      <c r="EJG4" s="9"/>
      <c r="EJH4" s="9"/>
      <c r="EJI4" s="9"/>
      <c r="EJJ4" s="9"/>
      <c r="EJK4" s="9"/>
      <c r="EJL4" s="9"/>
      <c r="EJM4" s="9"/>
      <c r="EJN4" s="9"/>
      <c r="EJO4" s="9"/>
      <c r="EJP4" s="9"/>
      <c r="EJQ4" s="9"/>
      <c r="EJR4" s="9"/>
      <c r="EJS4" s="9"/>
      <c r="EJT4" s="9"/>
      <c r="EJU4" s="9"/>
      <c r="EJV4" s="9"/>
      <c r="EJW4" s="9"/>
      <c r="EJX4" s="9"/>
      <c r="EJY4" s="9"/>
      <c r="EJZ4" s="9"/>
      <c r="EKA4" s="9"/>
      <c r="EKB4" s="9"/>
      <c r="EKC4" s="9"/>
      <c r="EKD4" s="9"/>
      <c r="EKE4" s="9"/>
      <c r="EKF4" s="9"/>
      <c r="EKG4" s="9"/>
      <c r="EKH4" s="9"/>
      <c r="EKI4" s="9"/>
      <c r="EKJ4" s="9"/>
      <c r="EKK4" s="9"/>
      <c r="EKL4" s="9"/>
      <c r="EKM4" s="9"/>
      <c r="EKN4" s="9"/>
      <c r="EKO4" s="9"/>
      <c r="EKP4" s="9"/>
      <c r="EKQ4" s="9"/>
      <c r="EKR4" s="9"/>
      <c r="EKS4" s="9"/>
      <c r="EKT4" s="9"/>
      <c r="EKU4" s="9"/>
      <c r="EKV4" s="9"/>
      <c r="EKW4" s="9"/>
      <c r="EKX4" s="9"/>
      <c r="EKY4" s="9"/>
      <c r="EKZ4" s="9"/>
      <c r="ELA4" s="9"/>
      <c r="ELB4" s="9"/>
      <c r="ELC4" s="9"/>
      <c r="ELD4" s="9"/>
      <c r="ELE4" s="9"/>
      <c r="ELF4" s="9"/>
      <c r="ELG4" s="9"/>
      <c r="ELH4" s="9"/>
      <c r="ELI4" s="9"/>
      <c r="ELJ4" s="9"/>
      <c r="ELK4" s="9"/>
      <c r="ELL4" s="9"/>
      <c r="ELM4" s="9"/>
      <c r="ELN4" s="9"/>
      <c r="ELO4" s="9"/>
      <c r="ELP4" s="9"/>
      <c r="ELQ4" s="9"/>
      <c r="ELR4" s="9"/>
      <c r="ELS4" s="9"/>
      <c r="ELT4" s="9"/>
      <c r="ELU4" s="9"/>
      <c r="ELV4" s="9"/>
      <c r="ELW4" s="9"/>
      <c r="ELX4" s="9"/>
      <c r="ELY4" s="9"/>
      <c r="ELZ4" s="9"/>
      <c r="EMA4" s="9"/>
      <c r="EMB4" s="9"/>
      <c r="EMC4" s="9"/>
      <c r="EMD4" s="9"/>
      <c r="EME4" s="9"/>
      <c r="EMF4" s="9"/>
      <c r="EMG4" s="9"/>
      <c r="EMH4" s="9"/>
      <c r="EMI4" s="9"/>
      <c r="EMJ4" s="9"/>
      <c r="EMK4" s="9"/>
      <c r="EML4" s="9"/>
      <c r="EMM4" s="9"/>
      <c r="EMN4" s="9"/>
      <c r="EMO4" s="9"/>
      <c r="EMP4" s="9"/>
      <c r="EMQ4" s="9"/>
      <c r="EMR4" s="9"/>
      <c r="EMS4" s="9"/>
      <c r="EMT4" s="9"/>
      <c r="EMU4" s="9"/>
      <c r="EMV4" s="9"/>
      <c r="EMW4" s="9"/>
      <c r="EMX4" s="9"/>
      <c r="EMY4" s="9"/>
      <c r="EMZ4" s="9"/>
      <c r="ENA4" s="9"/>
      <c r="ENB4" s="9"/>
      <c r="ENC4" s="9"/>
      <c r="END4" s="9"/>
      <c r="ENE4" s="9"/>
      <c r="ENF4" s="9"/>
      <c r="ENG4" s="9"/>
      <c r="ENH4" s="9"/>
      <c r="ENI4" s="9"/>
      <c r="ENJ4" s="9"/>
      <c r="ENK4" s="9"/>
      <c r="ENL4" s="9"/>
      <c r="ENM4" s="9"/>
      <c r="ENN4" s="9"/>
      <c r="ENO4" s="9"/>
      <c r="ENP4" s="9"/>
      <c r="ENQ4" s="9"/>
      <c r="ENR4" s="9"/>
      <c r="ENS4" s="9"/>
      <c r="ENT4" s="9"/>
      <c r="ENU4" s="9"/>
      <c r="ENV4" s="9"/>
      <c r="ENW4" s="9"/>
      <c r="ENX4" s="9"/>
      <c r="ENY4" s="9"/>
      <c r="ENZ4" s="9"/>
      <c r="EOA4" s="9"/>
      <c r="EOB4" s="9"/>
      <c r="EOC4" s="9"/>
      <c r="EOD4" s="9"/>
      <c r="EOE4" s="9"/>
      <c r="EOF4" s="9"/>
      <c r="EOG4" s="9"/>
      <c r="EOH4" s="9"/>
      <c r="EOI4" s="9"/>
      <c r="EOJ4" s="9"/>
      <c r="EOK4" s="9"/>
      <c r="EOL4" s="9"/>
      <c r="EOM4" s="9"/>
      <c r="EON4" s="9"/>
      <c r="EOO4" s="9"/>
      <c r="EOP4" s="9"/>
      <c r="EOQ4" s="9"/>
      <c r="EOR4" s="9"/>
      <c r="EOS4" s="9"/>
      <c r="EOT4" s="9"/>
      <c r="EOU4" s="9"/>
      <c r="EOV4" s="9"/>
      <c r="EOW4" s="9"/>
      <c r="EOX4" s="9"/>
      <c r="EOY4" s="9"/>
      <c r="EOZ4" s="9"/>
      <c r="EPA4" s="9"/>
      <c r="EPB4" s="9"/>
      <c r="EPC4" s="9"/>
      <c r="EPD4" s="9"/>
      <c r="EPE4" s="9"/>
      <c r="EPF4" s="9"/>
      <c r="EPG4" s="9"/>
      <c r="EPH4" s="9"/>
      <c r="EPI4" s="9"/>
      <c r="EPJ4" s="9"/>
      <c r="EPK4" s="9"/>
      <c r="EPL4" s="9"/>
      <c r="EPM4" s="9"/>
      <c r="EPN4" s="9"/>
      <c r="EPO4" s="9"/>
      <c r="EPP4" s="9"/>
      <c r="EPQ4" s="9"/>
      <c r="EPR4" s="9"/>
      <c r="EPS4" s="9"/>
      <c r="EPT4" s="9"/>
      <c r="EPU4" s="9"/>
      <c r="EPV4" s="9"/>
      <c r="EPW4" s="9"/>
      <c r="EPX4" s="9"/>
      <c r="EPY4" s="9"/>
      <c r="EPZ4" s="9"/>
      <c r="EQA4" s="9"/>
      <c r="EQB4" s="9"/>
      <c r="EQC4" s="9"/>
      <c r="EQD4" s="9"/>
      <c r="EQE4" s="9"/>
      <c r="EQF4" s="9"/>
      <c r="EQG4" s="9"/>
      <c r="EQH4" s="9"/>
      <c r="EQI4" s="9"/>
      <c r="EQJ4" s="9"/>
      <c r="EQK4" s="9"/>
      <c r="EQL4" s="9"/>
      <c r="EQM4" s="9"/>
      <c r="EQN4" s="9"/>
      <c r="EQO4" s="9"/>
      <c r="EQP4" s="9"/>
      <c r="EQQ4" s="9"/>
      <c r="EQR4" s="9"/>
      <c r="EQS4" s="9"/>
      <c r="EQT4" s="9"/>
      <c r="EQU4" s="9"/>
      <c r="EQV4" s="9"/>
      <c r="EQW4" s="9"/>
      <c r="EQX4" s="9"/>
      <c r="EQY4" s="9"/>
      <c r="EQZ4" s="9"/>
      <c r="ERA4" s="9"/>
      <c r="ERB4" s="9"/>
      <c r="ERC4" s="9"/>
      <c r="ERD4" s="9"/>
      <c r="ERE4" s="9"/>
      <c r="ERF4" s="9"/>
      <c r="ERG4" s="9"/>
      <c r="ERH4" s="9"/>
      <c r="ERI4" s="9"/>
      <c r="ERJ4" s="9"/>
      <c r="ERK4" s="9"/>
      <c r="ERL4" s="9"/>
      <c r="ERM4" s="9"/>
      <c r="ERN4" s="9"/>
      <c r="ERO4" s="9"/>
      <c r="ERP4" s="9"/>
      <c r="ERQ4" s="9"/>
      <c r="ERR4" s="9"/>
      <c r="ERS4" s="9"/>
      <c r="ERT4" s="9"/>
      <c r="ERU4" s="9"/>
      <c r="ERV4" s="9"/>
      <c r="ERW4" s="9"/>
      <c r="ERX4" s="9"/>
      <c r="ERY4" s="9"/>
      <c r="ERZ4" s="9"/>
      <c r="ESA4" s="9"/>
      <c r="ESB4" s="9"/>
      <c r="ESC4" s="9"/>
      <c r="ESD4" s="9"/>
      <c r="ESE4" s="9"/>
      <c r="ESF4" s="9"/>
      <c r="ESG4" s="9"/>
      <c r="ESH4" s="9"/>
      <c r="ESI4" s="9"/>
      <c r="ESJ4" s="9"/>
      <c r="ESK4" s="9"/>
      <c r="ESL4" s="9"/>
      <c r="ESM4" s="9"/>
      <c r="ESN4" s="9"/>
      <c r="ESO4" s="9"/>
      <c r="ESP4" s="9"/>
      <c r="ESQ4" s="9"/>
      <c r="ESR4" s="9"/>
      <c r="ESS4" s="9"/>
      <c r="EST4" s="9"/>
      <c r="ESU4" s="9"/>
      <c r="ESV4" s="9"/>
      <c r="ESW4" s="9"/>
      <c r="ESX4" s="9"/>
      <c r="ESY4" s="9"/>
      <c r="ESZ4" s="9"/>
      <c r="ETA4" s="9"/>
      <c r="ETB4" s="9"/>
      <c r="ETC4" s="9"/>
      <c r="ETD4" s="9"/>
      <c r="ETE4" s="9"/>
      <c r="ETF4" s="9"/>
      <c r="ETG4" s="9"/>
      <c r="ETH4" s="9"/>
      <c r="ETI4" s="9"/>
      <c r="ETJ4" s="9"/>
      <c r="ETK4" s="9"/>
      <c r="ETL4" s="9"/>
      <c r="ETM4" s="9"/>
      <c r="ETN4" s="9"/>
      <c r="ETO4" s="9"/>
      <c r="ETP4" s="9"/>
      <c r="ETQ4" s="9"/>
      <c r="ETR4" s="9"/>
      <c r="ETS4" s="9"/>
      <c r="ETT4" s="9"/>
      <c r="ETU4" s="9"/>
      <c r="ETV4" s="9"/>
      <c r="ETW4" s="9"/>
      <c r="ETX4" s="9"/>
      <c r="ETY4" s="9"/>
      <c r="ETZ4" s="9"/>
      <c r="EUA4" s="9"/>
      <c r="EUB4" s="9"/>
      <c r="EUC4" s="9"/>
      <c r="EUD4" s="9"/>
      <c r="EUE4" s="9"/>
      <c r="EUF4" s="9"/>
      <c r="EUG4" s="9"/>
      <c r="EUH4" s="9"/>
      <c r="EUI4" s="9"/>
      <c r="EUJ4" s="9"/>
      <c r="EUK4" s="9"/>
      <c r="EUL4" s="9"/>
      <c r="EUM4" s="9"/>
      <c r="EUN4" s="9"/>
      <c r="EUO4" s="9"/>
      <c r="EUP4" s="9"/>
      <c r="EUQ4" s="9"/>
      <c r="EUR4" s="9"/>
      <c r="EUS4" s="9"/>
      <c r="EUT4" s="9"/>
      <c r="EUU4" s="9"/>
      <c r="EUV4" s="9"/>
      <c r="EUW4" s="9"/>
      <c r="EUX4" s="9"/>
      <c r="EUY4" s="9"/>
      <c r="EUZ4" s="9"/>
      <c r="EVA4" s="9"/>
      <c r="EVB4" s="9"/>
      <c r="EVC4" s="9"/>
      <c r="EVD4" s="9"/>
      <c r="EVE4" s="9"/>
      <c r="EVF4" s="9"/>
      <c r="EVG4" s="9"/>
      <c r="EVH4" s="9"/>
      <c r="EVI4" s="9"/>
      <c r="EVJ4" s="9"/>
      <c r="EVK4" s="9"/>
      <c r="EVL4" s="9"/>
      <c r="EVM4" s="9"/>
      <c r="EVN4" s="9"/>
      <c r="EVO4" s="9"/>
      <c r="EVP4" s="9"/>
      <c r="EVQ4" s="9"/>
      <c r="EVR4" s="9"/>
      <c r="EVS4" s="9"/>
      <c r="EVT4" s="9"/>
      <c r="EVU4" s="9"/>
      <c r="EVV4" s="9"/>
      <c r="EVW4" s="9"/>
      <c r="EVX4" s="9"/>
      <c r="EVY4" s="9"/>
      <c r="EVZ4" s="9"/>
      <c r="EWA4" s="9"/>
      <c r="EWB4" s="9"/>
      <c r="EWC4" s="9"/>
      <c r="EWD4" s="9"/>
      <c r="EWE4" s="9"/>
      <c r="EWF4" s="9"/>
      <c r="EWG4" s="9"/>
      <c r="EWH4" s="9"/>
      <c r="EWI4" s="9"/>
      <c r="EWJ4" s="9"/>
      <c r="EWK4" s="9"/>
      <c r="EWL4" s="9"/>
      <c r="EWM4" s="9"/>
      <c r="EWN4" s="9"/>
      <c r="EWO4" s="9"/>
      <c r="EWP4" s="9"/>
      <c r="EWQ4" s="9"/>
      <c r="EWR4" s="9"/>
      <c r="EWS4" s="9"/>
      <c r="EWT4" s="9"/>
      <c r="EWU4" s="9"/>
      <c r="EWV4" s="9"/>
      <c r="EWW4" s="9"/>
      <c r="EWX4" s="9"/>
      <c r="EWY4" s="9"/>
      <c r="EWZ4" s="9"/>
      <c r="EXA4" s="9"/>
      <c r="EXB4" s="9"/>
      <c r="EXC4" s="9"/>
      <c r="EXD4" s="9"/>
      <c r="EXE4" s="9"/>
      <c r="EXF4" s="9"/>
      <c r="EXG4" s="9"/>
      <c r="EXH4" s="9"/>
      <c r="EXI4" s="9"/>
      <c r="EXJ4" s="9"/>
      <c r="EXK4" s="9"/>
      <c r="EXL4" s="9"/>
      <c r="EXM4" s="9"/>
      <c r="EXN4" s="9"/>
      <c r="EXO4" s="9"/>
      <c r="EXP4" s="9"/>
      <c r="EXQ4" s="9"/>
      <c r="EXR4" s="9"/>
      <c r="EXS4" s="9"/>
      <c r="EXT4" s="9"/>
      <c r="EXU4" s="9"/>
      <c r="EXV4" s="9"/>
      <c r="EXW4" s="9"/>
      <c r="EXX4" s="9"/>
      <c r="EXY4" s="9"/>
      <c r="EXZ4" s="9"/>
      <c r="EYA4" s="9"/>
      <c r="EYB4" s="9"/>
      <c r="EYC4" s="9"/>
      <c r="EYD4" s="9"/>
      <c r="EYE4" s="9"/>
      <c r="EYF4" s="9"/>
      <c r="EYG4" s="9"/>
      <c r="EYH4" s="9"/>
      <c r="EYI4" s="9"/>
      <c r="EYJ4" s="9"/>
      <c r="EYK4" s="9"/>
      <c r="EYL4" s="9"/>
      <c r="EYM4" s="9"/>
      <c r="EYN4" s="9"/>
      <c r="EYO4" s="9"/>
      <c r="EYP4" s="9"/>
      <c r="EYQ4" s="9"/>
      <c r="EYR4" s="9"/>
      <c r="EYS4" s="9"/>
      <c r="EYT4" s="9"/>
      <c r="EYU4" s="9"/>
      <c r="EYV4" s="9"/>
      <c r="EYW4" s="9"/>
      <c r="EYX4" s="9"/>
      <c r="EYY4" s="9"/>
      <c r="EYZ4" s="9"/>
      <c r="EZA4" s="9"/>
      <c r="EZB4" s="9"/>
      <c r="EZC4" s="9"/>
      <c r="EZD4" s="9"/>
      <c r="EZE4" s="9"/>
      <c r="EZF4" s="9"/>
      <c r="EZG4" s="9"/>
      <c r="EZH4" s="9"/>
      <c r="EZI4" s="9"/>
      <c r="EZJ4" s="9"/>
      <c r="EZK4" s="9"/>
      <c r="EZL4" s="9"/>
      <c r="EZM4" s="9"/>
      <c r="EZN4" s="9"/>
      <c r="EZO4" s="9"/>
      <c r="EZP4" s="9"/>
      <c r="EZQ4" s="9"/>
      <c r="EZR4" s="9"/>
      <c r="EZS4" s="9"/>
      <c r="EZT4" s="9"/>
      <c r="EZU4" s="9"/>
      <c r="EZV4" s="9"/>
      <c r="EZW4" s="9"/>
      <c r="EZX4" s="9"/>
      <c r="EZY4" s="9"/>
      <c r="EZZ4" s="9"/>
      <c r="FAA4" s="9"/>
      <c r="FAB4" s="9"/>
      <c r="FAC4" s="9"/>
      <c r="FAD4" s="9"/>
      <c r="FAE4" s="9"/>
      <c r="FAF4" s="9"/>
      <c r="FAG4" s="9"/>
      <c r="FAH4" s="9"/>
      <c r="FAI4" s="9"/>
      <c r="FAJ4" s="9"/>
      <c r="FAK4" s="9"/>
      <c r="FAL4" s="9"/>
      <c r="FAM4" s="9"/>
      <c r="FAN4" s="9"/>
      <c r="FAO4" s="9"/>
      <c r="FAP4" s="9"/>
      <c r="FAQ4" s="9"/>
      <c r="FAR4" s="9"/>
      <c r="FAS4" s="9"/>
      <c r="FAT4" s="9"/>
      <c r="FAU4" s="9"/>
      <c r="FAV4" s="9"/>
      <c r="FAW4" s="9"/>
      <c r="FAX4" s="9"/>
      <c r="FAY4" s="9"/>
      <c r="FAZ4" s="9"/>
      <c r="FBA4" s="9"/>
      <c r="FBB4" s="9"/>
      <c r="FBC4" s="9"/>
      <c r="FBD4" s="9"/>
      <c r="FBE4" s="9"/>
      <c r="FBF4" s="9"/>
      <c r="FBG4" s="9"/>
      <c r="FBH4" s="9"/>
      <c r="FBI4" s="9"/>
      <c r="FBJ4" s="9"/>
      <c r="FBK4" s="9"/>
      <c r="FBL4" s="9"/>
      <c r="FBM4" s="9"/>
      <c r="FBN4" s="9"/>
      <c r="FBO4" s="9"/>
      <c r="FBP4" s="9"/>
      <c r="FBQ4" s="9"/>
      <c r="FBR4" s="9"/>
      <c r="FBS4" s="9"/>
      <c r="FBT4" s="9"/>
      <c r="FBU4" s="9"/>
      <c r="FBV4" s="9"/>
      <c r="FBW4" s="9"/>
      <c r="FBX4" s="9"/>
      <c r="FBY4" s="9"/>
      <c r="FBZ4" s="9"/>
      <c r="FCA4" s="9"/>
      <c r="FCB4" s="9"/>
      <c r="FCC4" s="9"/>
      <c r="FCD4" s="9"/>
      <c r="FCE4" s="9"/>
      <c r="FCF4" s="9"/>
      <c r="FCG4" s="9"/>
      <c r="FCH4" s="9"/>
      <c r="FCI4" s="9"/>
      <c r="FCJ4" s="9"/>
      <c r="FCK4" s="9"/>
      <c r="FCL4" s="9"/>
      <c r="FCM4" s="9"/>
      <c r="FCN4" s="9"/>
      <c r="FCO4" s="9"/>
      <c r="FCP4" s="9"/>
      <c r="FCQ4" s="9"/>
      <c r="FCR4" s="9"/>
      <c r="FCS4" s="9"/>
      <c r="FCT4" s="9"/>
      <c r="FCU4" s="9"/>
      <c r="FCV4" s="9"/>
      <c r="FCW4" s="9"/>
      <c r="FCX4" s="9"/>
      <c r="FCY4" s="9"/>
      <c r="FCZ4" s="9"/>
      <c r="FDA4" s="9"/>
      <c r="FDB4" s="9"/>
      <c r="FDC4" s="9"/>
      <c r="FDD4" s="9"/>
      <c r="FDE4" s="9"/>
      <c r="FDF4" s="9"/>
      <c r="FDG4" s="9"/>
      <c r="FDH4" s="9"/>
      <c r="FDI4" s="9"/>
      <c r="FDJ4" s="9"/>
      <c r="FDK4" s="9"/>
      <c r="FDL4" s="9"/>
      <c r="FDM4" s="9"/>
      <c r="FDN4" s="9"/>
      <c r="FDO4" s="9"/>
      <c r="FDP4" s="9"/>
      <c r="FDQ4" s="9"/>
      <c r="FDR4" s="9"/>
      <c r="FDS4" s="9"/>
      <c r="FDT4" s="9"/>
      <c r="FDU4" s="9"/>
      <c r="FDV4" s="9"/>
      <c r="FDW4" s="9"/>
      <c r="FDX4" s="9"/>
      <c r="FDY4" s="9"/>
      <c r="FDZ4" s="9"/>
      <c r="FEA4" s="9"/>
      <c r="FEB4" s="9"/>
      <c r="FEC4" s="9"/>
      <c r="FED4" s="9"/>
      <c r="FEE4" s="9"/>
      <c r="FEF4" s="9"/>
      <c r="FEG4" s="9"/>
      <c r="FEH4" s="9"/>
      <c r="FEI4" s="9"/>
      <c r="FEJ4" s="9"/>
      <c r="FEK4" s="9"/>
      <c r="FEL4" s="9"/>
      <c r="FEM4" s="9"/>
      <c r="FEN4" s="9"/>
      <c r="FEO4" s="9"/>
      <c r="FEP4" s="9"/>
      <c r="FEQ4" s="9"/>
      <c r="FER4" s="9"/>
      <c r="FES4" s="9"/>
      <c r="FET4" s="9"/>
      <c r="FEU4" s="9"/>
      <c r="FEV4" s="9"/>
      <c r="FEW4" s="9"/>
      <c r="FEX4" s="9"/>
      <c r="FEY4" s="9"/>
      <c r="FEZ4" s="9"/>
      <c r="FFA4" s="9"/>
      <c r="FFB4" s="9"/>
      <c r="FFC4" s="9"/>
      <c r="FFD4" s="9"/>
      <c r="FFE4" s="9"/>
      <c r="FFF4" s="9"/>
      <c r="FFG4" s="9"/>
      <c r="FFH4" s="9"/>
      <c r="FFI4" s="9"/>
      <c r="FFJ4" s="9"/>
      <c r="FFK4" s="9"/>
      <c r="FFL4" s="9"/>
      <c r="FFM4" s="9"/>
      <c r="FFN4" s="9"/>
      <c r="FFO4" s="9"/>
      <c r="FFP4" s="9"/>
      <c r="FFQ4" s="9"/>
      <c r="FFR4" s="9"/>
      <c r="FFS4" s="9"/>
      <c r="FFT4" s="9"/>
      <c r="FFU4" s="9"/>
      <c r="FFV4" s="9"/>
      <c r="FFW4" s="9"/>
      <c r="FFX4" s="9"/>
      <c r="FFY4" s="9"/>
      <c r="FFZ4" s="9"/>
      <c r="FGA4" s="9"/>
      <c r="FGB4" s="9"/>
      <c r="FGC4" s="9"/>
      <c r="FGD4" s="9"/>
      <c r="FGE4" s="9"/>
      <c r="FGF4" s="9"/>
      <c r="FGG4" s="9"/>
      <c r="FGH4" s="9"/>
      <c r="FGI4" s="9"/>
      <c r="FGJ4" s="9"/>
      <c r="FGK4" s="9"/>
      <c r="FGL4" s="9"/>
      <c r="FGM4" s="9"/>
      <c r="FGN4" s="9"/>
      <c r="FGO4" s="9"/>
      <c r="FGP4" s="9"/>
      <c r="FGQ4" s="9"/>
      <c r="FGR4" s="9"/>
      <c r="FGS4" s="9"/>
      <c r="FGT4" s="9"/>
      <c r="FGU4" s="9"/>
      <c r="FGV4" s="9"/>
      <c r="FGW4" s="9"/>
      <c r="FGX4" s="9"/>
      <c r="FGY4" s="9"/>
      <c r="FGZ4" s="9"/>
      <c r="FHA4" s="9"/>
      <c r="FHB4" s="9"/>
      <c r="FHC4" s="9"/>
      <c r="FHD4" s="9"/>
      <c r="FHE4" s="9"/>
      <c r="FHF4" s="9"/>
      <c r="FHG4" s="9"/>
      <c r="FHH4" s="9"/>
      <c r="FHI4" s="9"/>
      <c r="FHJ4" s="9"/>
      <c r="FHK4" s="9"/>
      <c r="FHL4" s="9"/>
      <c r="FHM4" s="9"/>
      <c r="FHN4" s="9"/>
      <c r="FHO4" s="9"/>
      <c r="FHP4" s="9"/>
      <c r="FHQ4" s="9"/>
      <c r="FHR4" s="9"/>
      <c r="FHS4" s="9"/>
      <c r="FHT4" s="9"/>
      <c r="FHU4" s="9"/>
      <c r="FHV4" s="9"/>
      <c r="FHW4" s="9"/>
      <c r="FHX4" s="9"/>
      <c r="FHY4" s="9"/>
      <c r="FHZ4" s="9"/>
      <c r="FIA4" s="9"/>
      <c r="FIB4" s="9"/>
      <c r="FIC4" s="9"/>
      <c r="FID4" s="9"/>
      <c r="FIE4" s="9"/>
      <c r="FIF4" s="9"/>
      <c r="FIG4" s="9"/>
      <c r="FIH4" s="9"/>
      <c r="FII4" s="9"/>
      <c r="FIJ4" s="9"/>
      <c r="FIK4" s="9"/>
      <c r="FIL4" s="9"/>
      <c r="FIM4" s="9"/>
      <c r="FIN4" s="9"/>
      <c r="FIO4" s="9"/>
      <c r="FIP4" s="9"/>
      <c r="FIQ4" s="9"/>
      <c r="FIR4" s="9"/>
      <c r="FIS4" s="9"/>
      <c r="FIT4" s="9"/>
      <c r="FIU4" s="9"/>
      <c r="FIV4" s="9"/>
      <c r="FIW4" s="9"/>
      <c r="FIX4" s="9"/>
      <c r="FIY4" s="9"/>
      <c r="FIZ4" s="9"/>
      <c r="FJA4" s="9"/>
      <c r="FJB4" s="9"/>
      <c r="FJC4" s="9"/>
      <c r="FJD4" s="9"/>
      <c r="FJE4" s="9"/>
      <c r="FJF4" s="9"/>
      <c r="FJG4" s="9"/>
      <c r="FJH4" s="9"/>
      <c r="FJI4" s="9"/>
      <c r="FJJ4" s="9"/>
      <c r="FJK4" s="9"/>
      <c r="FJL4" s="9"/>
      <c r="FJM4" s="9"/>
      <c r="FJN4" s="9"/>
      <c r="FJO4" s="9"/>
      <c r="FJP4" s="9"/>
      <c r="FJQ4" s="9"/>
      <c r="FJR4" s="9"/>
      <c r="FJS4" s="9"/>
      <c r="FJT4" s="9"/>
      <c r="FJU4" s="9"/>
      <c r="FJV4" s="9"/>
      <c r="FJW4" s="9"/>
      <c r="FJX4" s="9"/>
      <c r="FJY4" s="9"/>
      <c r="FJZ4" s="9"/>
      <c r="FKA4" s="9"/>
      <c r="FKB4" s="9"/>
      <c r="FKC4" s="9"/>
      <c r="FKD4" s="9"/>
      <c r="FKE4" s="9"/>
      <c r="FKF4" s="9"/>
      <c r="FKG4" s="9"/>
      <c r="FKH4" s="9"/>
      <c r="FKI4" s="9"/>
      <c r="FKJ4" s="9"/>
      <c r="FKK4" s="9"/>
      <c r="FKL4" s="9"/>
      <c r="FKM4" s="9"/>
      <c r="FKN4" s="9"/>
      <c r="FKO4" s="9"/>
      <c r="FKP4" s="9"/>
      <c r="FKQ4" s="9"/>
      <c r="FKR4" s="9"/>
      <c r="FKS4" s="9"/>
      <c r="FKT4" s="9"/>
      <c r="FKU4" s="9"/>
      <c r="FKV4" s="9"/>
      <c r="FKW4" s="9"/>
      <c r="FKX4" s="9"/>
      <c r="FKY4" s="9"/>
      <c r="FKZ4" s="9"/>
      <c r="FLA4" s="9"/>
      <c r="FLB4" s="9"/>
      <c r="FLC4" s="9"/>
      <c r="FLD4" s="9"/>
      <c r="FLE4" s="9"/>
      <c r="FLF4" s="9"/>
      <c r="FLG4" s="9"/>
      <c r="FLH4" s="9"/>
      <c r="FLI4" s="9"/>
      <c r="FLJ4" s="9"/>
      <c r="FLK4" s="9"/>
      <c r="FLL4" s="9"/>
      <c r="FLM4" s="9"/>
      <c r="FLN4" s="9"/>
      <c r="FLO4" s="9"/>
      <c r="FLP4" s="9"/>
      <c r="FLQ4" s="9"/>
      <c r="FLR4" s="9"/>
      <c r="FLS4" s="9"/>
      <c r="FLT4" s="9"/>
      <c r="FLU4" s="9"/>
      <c r="FLV4" s="9"/>
      <c r="FLW4" s="9"/>
      <c r="FLX4" s="9"/>
      <c r="FLY4" s="9"/>
      <c r="FLZ4" s="9"/>
      <c r="FMA4" s="9"/>
      <c r="FMB4" s="9"/>
      <c r="FMC4" s="9"/>
      <c r="FMD4" s="9"/>
      <c r="FME4" s="9"/>
      <c r="FMF4" s="9"/>
      <c r="FMG4" s="9"/>
      <c r="FMH4" s="9"/>
      <c r="FMI4" s="9"/>
      <c r="FMJ4" s="9"/>
      <c r="FMK4" s="9"/>
      <c r="FML4" s="9"/>
      <c r="FMM4" s="9"/>
      <c r="FMN4" s="9"/>
      <c r="FMO4" s="9"/>
      <c r="FMP4" s="9"/>
      <c r="FMQ4" s="9"/>
      <c r="FMR4" s="9"/>
      <c r="FMS4" s="9"/>
      <c r="FMT4" s="9"/>
      <c r="FMU4" s="9"/>
      <c r="FMV4" s="9"/>
      <c r="FMW4" s="9"/>
      <c r="FMX4" s="9"/>
      <c r="FMY4" s="9"/>
      <c r="FMZ4" s="9"/>
      <c r="FNA4" s="9"/>
      <c r="FNB4" s="9"/>
      <c r="FNC4" s="9"/>
      <c r="FND4" s="9"/>
      <c r="FNE4" s="9"/>
      <c r="FNF4" s="9"/>
      <c r="FNG4" s="9"/>
      <c r="FNH4" s="9"/>
      <c r="FNI4" s="9"/>
      <c r="FNJ4" s="9"/>
      <c r="FNK4" s="9"/>
      <c r="FNL4" s="9"/>
      <c r="FNM4" s="9"/>
      <c r="FNN4" s="9"/>
      <c r="FNO4" s="9"/>
      <c r="FNP4" s="9"/>
      <c r="FNQ4" s="9"/>
      <c r="FNR4" s="9"/>
      <c r="FNS4" s="9"/>
      <c r="FNT4" s="9"/>
      <c r="FNU4" s="9"/>
      <c r="FNV4" s="9"/>
      <c r="FNW4" s="9"/>
      <c r="FNX4" s="9"/>
      <c r="FNY4" s="9"/>
      <c r="FNZ4" s="9"/>
      <c r="FOA4" s="9"/>
      <c r="FOB4" s="9"/>
      <c r="FOC4" s="9"/>
      <c r="FOD4" s="9"/>
      <c r="FOE4" s="9"/>
      <c r="FOF4" s="9"/>
      <c r="FOG4" s="9"/>
      <c r="FOH4" s="9"/>
      <c r="FOI4" s="9"/>
      <c r="FOJ4" s="9"/>
      <c r="FOK4" s="9"/>
      <c r="FOL4" s="9"/>
      <c r="FOM4" s="9"/>
      <c r="FON4" s="9"/>
      <c r="FOO4" s="9"/>
      <c r="FOP4" s="9"/>
      <c r="FOQ4" s="9"/>
      <c r="FOR4" s="9"/>
      <c r="FOS4" s="9"/>
      <c r="FOT4" s="9"/>
      <c r="FOU4" s="9"/>
      <c r="FOV4" s="9"/>
      <c r="FOW4" s="9"/>
      <c r="FOX4" s="9"/>
      <c r="FOY4" s="9"/>
      <c r="FOZ4" s="9"/>
      <c r="FPA4" s="9"/>
      <c r="FPB4" s="9"/>
      <c r="FPC4" s="9"/>
      <c r="FPD4" s="9"/>
      <c r="FPE4" s="9"/>
      <c r="FPF4" s="9"/>
      <c r="FPG4" s="9"/>
      <c r="FPH4" s="9"/>
      <c r="FPI4" s="9"/>
      <c r="FPJ4" s="9"/>
      <c r="FPK4" s="9"/>
      <c r="FPL4" s="9"/>
      <c r="FPM4" s="9"/>
      <c r="FPN4" s="9"/>
      <c r="FPO4" s="9"/>
      <c r="FPP4" s="9"/>
      <c r="FPQ4" s="9"/>
      <c r="FPR4" s="9"/>
      <c r="FPS4" s="9"/>
      <c r="FPT4" s="9"/>
      <c r="FPU4" s="9"/>
      <c r="FPV4" s="9"/>
      <c r="FPW4" s="9"/>
      <c r="FPX4" s="9"/>
      <c r="FPY4" s="9"/>
      <c r="FPZ4" s="9"/>
      <c r="FQA4" s="9"/>
      <c r="FQB4" s="9"/>
      <c r="FQC4" s="9"/>
      <c r="FQD4" s="9"/>
      <c r="FQE4" s="9"/>
      <c r="FQF4" s="9"/>
      <c r="FQG4" s="9"/>
      <c r="FQH4" s="9"/>
      <c r="FQI4" s="9"/>
      <c r="FQJ4" s="9"/>
      <c r="FQK4" s="9"/>
      <c r="FQL4" s="9"/>
      <c r="FQM4" s="9"/>
      <c r="FQN4" s="9"/>
      <c r="FQO4" s="9"/>
      <c r="FQP4" s="9"/>
      <c r="FQQ4" s="9"/>
      <c r="FQR4" s="9"/>
      <c r="FQS4" s="9"/>
      <c r="FQT4" s="9"/>
      <c r="FQU4" s="9"/>
      <c r="FQV4" s="9"/>
      <c r="FQW4" s="9"/>
      <c r="FQX4" s="9"/>
      <c r="FQY4" s="9"/>
      <c r="FQZ4" s="9"/>
      <c r="FRA4" s="9"/>
      <c r="FRB4" s="9"/>
      <c r="FRC4" s="9"/>
      <c r="FRD4" s="9"/>
      <c r="FRE4" s="9"/>
      <c r="FRF4" s="9"/>
      <c r="FRG4" s="9"/>
      <c r="FRH4" s="9"/>
      <c r="FRI4" s="9"/>
      <c r="FRJ4" s="9"/>
      <c r="FRK4" s="9"/>
      <c r="FRL4" s="9"/>
      <c r="FRM4" s="9"/>
      <c r="FRN4" s="9"/>
      <c r="FRO4" s="9"/>
      <c r="FRP4" s="9"/>
      <c r="FRQ4" s="9"/>
      <c r="FRR4" s="9"/>
      <c r="FRS4" s="9"/>
      <c r="FRT4" s="9"/>
      <c r="FRU4" s="9"/>
      <c r="FRV4" s="9"/>
      <c r="FRW4" s="9"/>
      <c r="FRX4" s="9"/>
      <c r="FRY4" s="9"/>
      <c r="FRZ4" s="9"/>
      <c r="FSA4" s="9"/>
      <c r="FSB4" s="9"/>
      <c r="FSC4" s="9"/>
      <c r="FSD4" s="9"/>
      <c r="FSE4" s="9"/>
      <c r="FSF4" s="9"/>
      <c r="FSG4" s="9"/>
      <c r="FSH4" s="9"/>
      <c r="FSI4" s="9"/>
      <c r="FSJ4" s="9"/>
      <c r="FSK4" s="9"/>
      <c r="FSL4" s="9"/>
      <c r="FSM4" s="9"/>
      <c r="FSN4" s="9"/>
      <c r="FSO4" s="9"/>
      <c r="FSP4" s="9"/>
      <c r="FSQ4" s="9"/>
      <c r="FSR4" s="9"/>
      <c r="FSS4" s="9"/>
      <c r="FST4" s="9"/>
      <c r="FSU4" s="9"/>
      <c r="FSV4" s="9"/>
      <c r="FSW4" s="9"/>
      <c r="FSX4" s="9"/>
      <c r="FSY4" s="9"/>
      <c r="FSZ4" s="9"/>
      <c r="FTA4" s="9"/>
      <c r="FTB4" s="9"/>
      <c r="FTC4" s="9"/>
      <c r="FTD4" s="9"/>
      <c r="FTE4" s="9"/>
      <c r="FTF4" s="9"/>
      <c r="FTG4" s="9"/>
      <c r="FTH4" s="9"/>
      <c r="FTI4" s="9"/>
      <c r="FTJ4" s="9"/>
      <c r="FTK4" s="9"/>
      <c r="FTL4" s="9"/>
      <c r="FTM4" s="9"/>
      <c r="FTN4" s="9"/>
      <c r="FTO4" s="9"/>
      <c r="FTP4" s="9"/>
      <c r="FTQ4" s="9"/>
      <c r="FTR4" s="9"/>
      <c r="FTS4" s="9"/>
      <c r="FTT4" s="9"/>
      <c r="FTU4" s="9"/>
      <c r="FTV4" s="9"/>
      <c r="FTW4" s="9"/>
      <c r="FTX4" s="9"/>
      <c r="FTY4" s="9"/>
      <c r="FTZ4" s="9"/>
      <c r="FUA4" s="9"/>
      <c r="FUB4" s="9"/>
      <c r="FUC4" s="9"/>
      <c r="FUD4" s="9"/>
      <c r="FUE4" s="9"/>
      <c r="FUF4" s="9"/>
      <c r="FUG4" s="9"/>
      <c r="FUH4" s="9"/>
      <c r="FUI4" s="9"/>
      <c r="FUJ4" s="9"/>
      <c r="FUK4" s="9"/>
      <c r="FUL4" s="9"/>
      <c r="FUM4" s="9"/>
      <c r="FUN4" s="9"/>
      <c r="FUO4" s="9"/>
      <c r="FUP4" s="9"/>
      <c r="FUQ4" s="9"/>
      <c r="FUR4" s="9"/>
      <c r="FUS4" s="9"/>
      <c r="FUT4" s="9"/>
      <c r="FUU4" s="9"/>
      <c r="FUV4" s="9"/>
      <c r="FUW4" s="9"/>
      <c r="FUX4" s="9"/>
      <c r="FUY4" s="9"/>
      <c r="FUZ4" s="9"/>
      <c r="FVA4" s="9"/>
      <c r="FVB4" s="9"/>
      <c r="FVC4" s="9"/>
      <c r="FVD4" s="9"/>
      <c r="FVE4" s="9"/>
      <c r="FVF4" s="9"/>
      <c r="FVG4" s="9"/>
      <c r="FVH4" s="9"/>
      <c r="FVI4" s="9"/>
      <c r="FVJ4" s="9"/>
      <c r="FVK4" s="9"/>
      <c r="FVL4" s="9"/>
      <c r="FVM4" s="9"/>
      <c r="FVN4" s="9"/>
      <c r="FVO4" s="9"/>
      <c r="FVP4" s="9"/>
      <c r="FVQ4" s="9"/>
      <c r="FVR4" s="9"/>
      <c r="FVS4" s="9"/>
      <c r="FVT4" s="9"/>
      <c r="FVU4" s="9"/>
      <c r="FVV4" s="9"/>
      <c r="FVW4" s="9"/>
      <c r="FVX4" s="9"/>
      <c r="FVY4" s="9"/>
      <c r="FVZ4" s="9"/>
      <c r="FWA4" s="9"/>
      <c r="FWB4" s="9"/>
      <c r="FWC4" s="9"/>
      <c r="FWD4" s="9"/>
      <c r="FWE4" s="9"/>
      <c r="FWF4" s="9"/>
      <c r="FWG4" s="9"/>
      <c r="FWH4" s="9"/>
      <c r="FWI4" s="9"/>
      <c r="FWJ4" s="9"/>
      <c r="FWK4" s="9"/>
      <c r="FWL4" s="9"/>
      <c r="FWM4" s="9"/>
      <c r="FWN4" s="9"/>
      <c r="FWO4" s="9"/>
      <c r="FWP4" s="9"/>
      <c r="FWQ4" s="9"/>
      <c r="FWR4" s="9"/>
      <c r="FWS4" s="9"/>
      <c r="FWT4" s="9"/>
      <c r="FWU4" s="9"/>
      <c r="FWV4" s="9"/>
      <c r="FWW4" s="9"/>
      <c r="FWX4" s="9"/>
      <c r="FWY4" s="9"/>
      <c r="FWZ4" s="9"/>
      <c r="FXA4" s="9"/>
      <c r="FXB4" s="9"/>
      <c r="FXC4" s="9"/>
      <c r="FXD4" s="9"/>
      <c r="FXE4" s="9"/>
      <c r="FXF4" s="9"/>
      <c r="FXG4" s="9"/>
      <c r="FXH4" s="9"/>
      <c r="FXI4" s="9"/>
      <c r="FXJ4" s="9"/>
      <c r="FXK4" s="9"/>
      <c r="FXL4" s="9"/>
      <c r="FXM4" s="9"/>
      <c r="FXN4" s="9"/>
      <c r="FXO4" s="9"/>
      <c r="FXP4" s="9"/>
      <c r="FXQ4" s="9"/>
      <c r="FXR4" s="9"/>
      <c r="FXS4" s="9"/>
      <c r="FXT4" s="9"/>
      <c r="FXU4" s="9"/>
      <c r="FXV4" s="9"/>
      <c r="FXW4" s="9"/>
      <c r="FXX4" s="9"/>
      <c r="FXY4" s="9"/>
      <c r="FXZ4" s="9"/>
      <c r="FYA4" s="9"/>
      <c r="FYB4" s="9"/>
      <c r="FYC4" s="9"/>
      <c r="FYD4" s="9"/>
      <c r="FYE4" s="9"/>
      <c r="FYF4" s="9"/>
      <c r="FYG4" s="9"/>
      <c r="FYH4" s="9"/>
      <c r="FYI4" s="9"/>
      <c r="FYJ4" s="9"/>
      <c r="FYK4" s="9"/>
      <c r="FYL4" s="9"/>
      <c r="FYM4" s="9"/>
      <c r="FYN4" s="9"/>
      <c r="FYO4" s="9"/>
      <c r="FYP4" s="9"/>
      <c r="FYQ4" s="9"/>
      <c r="FYR4" s="9"/>
      <c r="FYS4" s="9"/>
      <c r="FYT4" s="9"/>
      <c r="FYU4" s="9"/>
      <c r="FYV4" s="9"/>
      <c r="FYW4" s="9"/>
      <c r="FYX4" s="9"/>
      <c r="FYY4" s="9"/>
      <c r="FYZ4" s="9"/>
      <c r="FZA4" s="9"/>
      <c r="FZB4" s="9"/>
      <c r="FZC4" s="9"/>
      <c r="FZD4" s="9"/>
      <c r="FZE4" s="9"/>
      <c r="FZF4" s="9"/>
      <c r="FZG4" s="9"/>
      <c r="FZH4" s="9"/>
      <c r="FZI4" s="9"/>
      <c r="FZJ4" s="9"/>
      <c r="FZK4" s="9"/>
      <c r="FZL4" s="9"/>
      <c r="FZM4" s="9"/>
      <c r="FZN4" s="9"/>
      <c r="FZO4" s="9"/>
      <c r="FZP4" s="9"/>
      <c r="FZQ4" s="9"/>
      <c r="FZR4" s="9"/>
      <c r="FZS4" s="9"/>
      <c r="FZT4" s="9"/>
      <c r="FZU4" s="9"/>
      <c r="FZV4" s="9"/>
      <c r="FZW4" s="9"/>
      <c r="FZX4" s="9"/>
      <c r="FZY4" s="9"/>
      <c r="FZZ4" s="9"/>
      <c r="GAA4" s="9"/>
      <c r="GAB4" s="9"/>
      <c r="GAC4" s="9"/>
      <c r="GAD4" s="9"/>
      <c r="GAE4" s="9"/>
      <c r="GAF4" s="9"/>
      <c r="GAG4" s="9"/>
      <c r="GAH4" s="9"/>
      <c r="GAI4" s="9"/>
      <c r="GAJ4" s="9"/>
      <c r="GAK4" s="9"/>
      <c r="GAL4" s="9"/>
      <c r="GAM4" s="9"/>
      <c r="GAN4" s="9"/>
      <c r="GAO4" s="9"/>
      <c r="GAP4" s="9"/>
      <c r="GAQ4" s="9"/>
      <c r="GAR4" s="9"/>
      <c r="GAS4" s="9"/>
      <c r="GAT4" s="9"/>
      <c r="GAU4" s="9"/>
      <c r="GAV4" s="9"/>
      <c r="GAW4" s="9"/>
      <c r="GAX4" s="9"/>
      <c r="GAY4" s="9"/>
      <c r="GAZ4" s="9"/>
      <c r="GBA4" s="9"/>
      <c r="GBB4" s="9"/>
      <c r="GBC4" s="9"/>
      <c r="GBD4" s="9"/>
      <c r="GBE4" s="9"/>
      <c r="GBF4" s="9"/>
      <c r="GBG4" s="9"/>
      <c r="GBH4" s="9"/>
      <c r="GBI4" s="9"/>
      <c r="GBJ4" s="9"/>
      <c r="GBK4" s="9"/>
      <c r="GBL4" s="9"/>
      <c r="GBM4" s="9"/>
      <c r="GBN4" s="9"/>
      <c r="GBO4" s="9"/>
      <c r="GBP4" s="9"/>
      <c r="GBQ4" s="9"/>
      <c r="GBR4" s="9"/>
      <c r="GBS4" s="9"/>
      <c r="GBT4" s="9"/>
      <c r="GBU4" s="9"/>
      <c r="GBV4" s="9"/>
      <c r="GBW4" s="9"/>
      <c r="GBX4" s="9"/>
      <c r="GBY4" s="9"/>
      <c r="GBZ4" s="9"/>
      <c r="GCA4" s="9"/>
      <c r="GCB4" s="9"/>
      <c r="GCC4" s="9"/>
      <c r="GCD4" s="9"/>
      <c r="GCE4" s="9"/>
      <c r="GCF4" s="9"/>
      <c r="GCG4" s="9"/>
      <c r="GCH4" s="9"/>
      <c r="GCI4" s="9"/>
      <c r="GCJ4" s="9"/>
      <c r="GCK4" s="9"/>
      <c r="GCL4" s="9"/>
      <c r="GCM4" s="9"/>
      <c r="GCN4" s="9"/>
      <c r="GCO4" s="9"/>
      <c r="GCP4" s="9"/>
      <c r="GCQ4" s="9"/>
      <c r="GCR4" s="9"/>
      <c r="GCS4" s="9"/>
      <c r="GCT4" s="9"/>
      <c r="GCU4" s="9"/>
      <c r="GCV4" s="9"/>
      <c r="GCW4" s="9"/>
      <c r="GCX4" s="9"/>
      <c r="GCY4" s="9"/>
      <c r="GCZ4" s="9"/>
      <c r="GDA4" s="9"/>
      <c r="GDB4" s="9"/>
      <c r="GDC4" s="9"/>
      <c r="GDD4" s="9"/>
      <c r="GDE4" s="9"/>
      <c r="GDF4" s="9"/>
      <c r="GDG4" s="9"/>
      <c r="GDH4" s="9"/>
      <c r="GDI4" s="9"/>
      <c r="GDJ4" s="9"/>
      <c r="GDK4" s="9"/>
      <c r="GDL4" s="9"/>
      <c r="GDM4" s="9"/>
      <c r="GDN4" s="9"/>
      <c r="GDO4" s="9"/>
      <c r="GDP4" s="9"/>
      <c r="GDQ4" s="9"/>
      <c r="GDR4" s="9"/>
      <c r="GDS4" s="9"/>
      <c r="GDT4" s="9"/>
      <c r="GDU4" s="9"/>
      <c r="GDV4" s="9"/>
      <c r="GDW4" s="9"/>
      <c r="GDX4" s="9"/>
      <c r="GDY4" s="9"/>
      <c r="GDZ4" s="9"/>
      <c r="GEA4" s="9"/>
      <c r="GEB4" s="9"/>
      <c r="GEC4" s="9"/>
      <c r="GED4" s="9"/>
      <c r="GEE4" s="9"/>
      <c r="GEF4" s="9"/>
      <c r="GEG4" s="9"/>
      <c r="GEH4" s="9"/>
      <c r="GEI4" s="9"/>
      <c r="GEJ4" s="9"/>
      <c r="GEK4" s="9"/>
      <c r="GEL4" s="9"/>
      <c r="GEM4" s="9"/>
      <c r="GEN4" s="9"/>
      <c r="GEO4" s="9"/>
      <c r="GEP4" s="9"/>
      <c r="GEQ4" s="9"/>
      <c r="GER4" s="9"/>
      <c r="GES4" s="9"/>
      <c r="GET4" s="9"/>
      <c r="GEU4" s="9"/>
      <c r="GEV4" s="9"/>
      <c r="GEW4" s="9"/>
      <c r="GEX4" s="9"/>
      <c r="GEY4" s="9"/>
      <c r="GEZ4" s="9"/>
      <c r="GFA4" s="9"/>
      <c r="GFB4" s="9"/>
      <c r="GFC4" s="9"/>
      <c r="GFD4" s="9"/>
      <c r="GFE4" s="9"/>
      <c r="GFF4" s="9"/>
      <c r="GFG4" s="9"/>
      <c r="GFH4" s="9"/>
      <c r="GFI4" s="9"/>
      <c r="GFJ4" s="9"/>
      <c r="GFK4" s="9"/>
      <c r="GFL4" s="9"/>
      <c r="GFM4" s="9"/>
      <c r="GFN4" s="9"/>
      <c r="GFO4" s="9"/>
      <c r="GFP4" s="9"/>
      <c r="GFQ4" s="9"/>
      <c r="GFR4" s="9"/>
      <c r="GFS4" s="9"/>
      <c r="GFT4" s="9"/>
      <c r="GFU4" s="9"/>
      <c r="GFV4" s="9"/>
      <c r="GFW4" s="9"/>
      <c r="GFX4" s="9"/>
      <c r="GFY4" s="9"/>
      <c r="GFZ4" s="9"/>
      <c r="GGA4" s="9"/>
      <c r="GGB4" s="9"/>
      <c r="GGC4" s="9"/>
      <c r="GGD4" s="9"/>
      <c r="GGE4" s="9"/>
      <c r="GGF4" s="9"/>
      <c r="GGG4" s="9"/>
      <c r="GGH4" s="9"/>
      <c r="GGI4" s="9"/>
      <c r="GGJ4" s="9"/>
      <c r="GGK4" s="9"/>
      <c r="GGL4" s="9"/>
      <c r="GGM4" s="9"/>
      <c r="GGN4" s="9"/>
      <c r="GGO4" s="9"/>
      <c r="GGP4" s="9"/>
      <c r="GGQ4" s="9"/>
      <c r="GGR4" s="9"/>
      <c r="GGS4" s="9"/>
      <c r="GGT4" s="9"/>
      <c r="GGU4" s="9"/>
      <c r="GGV4" s="9"/>
      <c r="GGW4" s="9"/>
      <c r="GGX4" s="9"/>
      <c r="GGY4" s="9"/>
      <c r="GGZ4" s="9"/>
      <c r="GHA4" s="9"/>
      <c r="GHB4" s="9"/>
      <c r="GHC4" s="9"/>
      <c r="GHD4" s="9"/>
      <c r="GHE4" s="9"/>
      <c r="GHF4" s="9"/>
      <c r="GHG4" s="9"/>
      <c r="GHH4" s="9"/>
      <c r="GHI4" s="9"/>
      <c r="GHJ4" s="9"/>
      <c r="GHK4" s="9"/>
      <c r="GHL4" s="9"/>
      <c r="GHM4" s="9"/>
      <c r="GHN4" s="9"/>
      <c r="GHO4" s="9"/>
      <c r="GHP4" s="9"/>
      <c r="GHQ4" s="9"/>
      <c r="GHR4" s="9"/>
      <c r="GHS4" s="9"/>
      <c r="GHT4" s="9"/>
      <c r="GHU4" s="9"/>
      <c r="GHV4" s="9"/>
      <c r="GHW4" s="9"/>
      <c r="GHX4" s="9"/>
      <c r="GHY4" s="9"/>
      <c r="GHZ4" s="9"/>
      <c r="GIA4" s="9"/>
      <c r="GIB4" s="9"/>
      <c r="GIC4" s="9"/>
      <c r="GID4" s="9"/>
      <c r="GIE4" s="9"/>
      <c r="GIF4" s="9"/>
      <c r="GIG4" s="9"/>
      <c r="GIH4" s="9"/>
      <c r="GII4" s="9"/>
      <c r="GIJ4" s="9"/>
      <c r="GIK4" s="9"/>
      <c r="GIL4" s="9"/>
      <c r="GIM4" s="9"/>
      <c r="GIN4" s="9"/>
      <c r="GIO4" s="9"/>
      <c r="GIP4" s="9"/>
      <c r="GIQ4" s="9"/>
      <c r="GIR4" s="9"/>
      <c r="GIS4" s="9"/>
      <c r="GIT4" s="9"/>
      <c r="GIU4" s="9"/>
      <c r="GIV4" s="9"/>
      <c r="GIW4" s="9"/>
      <c r="GIX4" s="9"/>
      <c r="GIY4" s="9"/>
      <c r="GIZ4" s="9"/>
      <c r="GJA4" s="9"/>
      <c r="GJB4" s="9"/>
      <c r="GJC4" s="9"/>
      <c r="GJD4" s="9"/>
      <c r="GJE4" s="9"/>
      <c r="GJF4" s="9"/>
      <c r="GJG4" s="9"/>
      <c r="GJH4" s="9"/>
      <c r="GJI4" s="9"/>
      <c r="GJJ4" s="9"/>
      <c r="GJK4" s="9"/>
      <c r="GJL4" s="9"/>
      <c r="GJM4" s="9"/>
      <c r="GJN4" s="9"/>
      <c r="GJO4" s="9"/>
      <c r="GJP4" s="9"/>
      <c r="GJQ4" s="9"/>
      <c r="GJR4" s="9"/>
      <c r="GJS4" s="9"/>
      <c r="GJT4" s="9"/>
      <c r="GJU4" s="9"/>
      <c r="GJV4" s="9"/>
      <c r="GJW4" s="9"/>
      <c r="GJX4" s="9"/>
      <c r="GJY4" s="9"/>
      <c r="GJZ4" s="9"/>
      <c r="GKA4" s="9"/>
      <c r="GKB4" s="9"/>
      <c r="GKC4" s="9"/>
      <c r="GKD4" s="9"/>
      <c r="GKE4" s="9"/>
      <c r="GKF4" s="9"/>
      <c r="GKG4" s="9"/>
      <c r="GKH4" s="9"/>
      <c r="GKI4" s="9"/>
      <c r="GKJ4" s="9"/>
      <c r="GKK4" s="9"/>
      <c r="GKL4" s="9"/>
      <c r="GKM4" s="9"/>
      <c r="GKN4" s="9"/>
      <c r="GKO4" s="9"/>
      <c r="GKP4" s="9"/>
      <c r="GKQ4" s="9"/>
      <c r="GKR4" s="9"/>
      <c r="GKS4" s="9"/>
      <c r="GKT4" s="9"/>
      <c r="GKU4" s="9"/>
      <c r="GKV4" s="9"/>
      <c r="GKW4" s="9"/>
      <c r="GKX4" s="9"/>
      <c r="GKY4" s="9"/>
      <c r="GKZ4" s="9"/>
      <c r="GLA4" s="9"/>
      <c r="GLB4" s="9"/>
      <c r="GLC4" s="9"/>
      <c r="GLD4" s="9"/>
      <c r="GLE4" s="9"/>
      <c r="GLF4" s="9"/>
      <c r="GLG4" s="9"/>
      <c r="GLH4" s="9"/>
      <c r="GLI4" s="9"/>
      <c r="GLJ4" s="9"/>
      <c r="GLK4" s="9"/>
      <c r="GLL4" s="9"/>
      <c r="GLM4" s="9"/>
      <c r="GLN4" s="9"/>
      <c r="GLO4" s="9"/>
      <c r="GLP4" s="9"/>
      <c r="GLQ4" s="9"/>
      <c r="GLR4" s="9"/>
      <c r="GLS4" s="9"/>
      <c r="GLT4" s="9"/>
      <c r="GLU4" s="9"/>
      <c r="GLV4" s="9"/>
      <c r="GLW4" s="9"/>
      <c r="GLX4" s="9"/>
      <c r="GLY4" s="9"/>
      <c r="GLZ4" s="9"/>
      <c r="GMA4" s="9"/>
      <c r="GMB4" s="9"/>
      <c r="GMC4" s="9"/>
      <c r="GMD4" s="9"/>
      <c r="GME4" s="9"/>
      <c r="GMF4" s="9"/>
      <c r="GMG4" s="9"/>
      <c r="GMH4" s="9"/>
      <c r="GMI4" s="9"/>
      <c r="GMJ4" s="9"/>
      <c r="GMK4" s="9"/>
      <c r="GML4" s="9"/>
      <c r="GMM4" s="9"/>
      <c r="GMN4" s="9"/>
      <c r="GMO4" s="9"/>
      <c r="GMP4" s="9"/>
      <c r="GMQ4" s="9"/>
      <c r="GMR4" s="9"/>
      <c r="GMS4" s="9"/>
      <c r="GMT4" s="9"/>
      <c r="GMU4" s="9"/>
      <c r="GMV4" s="9"/>
      <c r="GMW4" s="9"/>
      <c r="GMX4" s="9"/>
      <c r="GMY4" s="9"/>
      <c r="GMZ4" s="9"/>
      <c r="GNA4" s="9"/>
      <c r="GNB4" s="9"/>
      <c r="GNC4" s="9"/>
      <c r="GND4" s="9"/>
      <c r="GNE4" s="9"/>
      <c r="GNF4" s="9"/>
      <c r="GNG4" s="9"/>
      <c r="GNH4" s="9"/>
      <c r="GNI4" s="9"/>
      <c r="GNJ4" s="9"/>
      <c r="GNK4" s="9"/>
      <c r="GNL4" s="9"/>
      <c r="GNM4" s="9"/>
      <c r="GNN4" s="9"/>
      <c r="GNO4" s="9"/>
      <c r="GNP4" s="9"/>
      <c r="GNQ4" s="9"/>
      <c r="GNR4" s="9"/>
      <c r="GNS4" s="9"/>
      <c r="GNT4" s="9"/>
      <c r="GNU4" s="9"/>
      <c r="GNV4" s="9"/>
      <c r="GNW4" s="9"/>
      <c r="GNX4" s="9"/>
      <c r="GNY4" s="9"/>
      <c r="GNZ4" s="9"/>
      <c r="GOA4" s="9"/>
      <c r="GOB4" s="9"/>
      <c r="GOC4" s="9"/>
      <c r="GOD4" s="9"/>
      <c r="GOE4" s="9"/>
      <c r="GOF4" s="9"/>
      <c r="GOG4" s="9"/>
      <c r="GOH4" s="9"/>
      <c r="GOI4" s="9"/>
      <c r="GOJ4" s="9"/>
      <c r="GOK4" s="9"/>
      <c r="GOL4" s="9"/>
      <c r="GOM4" s="9"/>
      <c r="GON4" s="9"/>
      <c r="GOO4" s="9"/>
      <c r="GOP4" s="9"/>
      <c r="GOQ4" s="9"/>
      <c r="GOR4" s="9"/>
      <c r="GOS4" s="9"/>
      <c r="GOT4" s="9"/>
      <c r="GOU4" s="9"/>
      <c r="GOV4" s="9"/>
      <c r="GOW4" s="9"/>
      <c r="GOX4" s="9"/>
      <c r="GOY4" s="9"/>
      <c r="GOZ4" s="9"/>
      <c r="GPA4" s="9"/>
      <c r="GPB4" s="9"/>
      <c r="GPC4" s="9"/>
      <c r="GPD4" s="9"/>
      <c r="GPE4" s="9"/>
      <c r="GPF4" s="9"/>
      <c r="GPG4" s="9"/>
      <c r="GPH4" s="9"/>
      <c r="GPI4" s="9"/>
      <c r="GPJ4" s="9"/>
      <c r="GPK4" s="9"/>
      <c r="GPL4" s="9"/>
      <c r="GPM4" s="9"/>
      <c r="GPN4" s="9"/>
      <c r="GPO4" s="9"/>
      <c r="GPP4" s="9"/>
      <c r="GPQ4" s="9"/>
      <c r="GPR4" s="9"/>
      <c r="GPS4" s="9"/>
      <c r="GPT4" s="9"/>
      <c r="GPU4" s="9"/>
      <c r="GPV4" s="9"/>
      <c r="GPW4" s="9"/>
      <c r="GPX4" s="9"/>
      <c r="GPY4" s="9"/>
      <c r="GPZ4" s="9"/>
      <c r="GQA4" s="9"/>
      <c r="GQB4" s="9"/>
      <c r="GQC4" s="9"/>
      <c r="GQD4" s="9"/>
      <c r="GQE4" s="9"/>
      <c r="GQF4" s="9"/>
      <c r="GQG4" s="9"/>
      <c r="GQH4" s="9"/>
      <c r="GQI4" s="9"/>
      <c r="GQJ4" s="9"/>
      <c r="GQK4" s="9"/>
      <c r="GQL4" s="9"/>
      <c r="GQM4" s="9"/>
      <c r="GQN4" s="9"/>
      <c r="GQO4" s="9"/>
      <c r="GQP4" s="9"/>
      <c r="GQQ4" s="9"/>
      <c r="GQR4" s="9"/>
      <c r="GQS4" s="9"/>
      <c r="GQT4" s="9"/>
      <c r="GQU4" s="9"/>
      <c r="GQV4" s="9"/>
      <c r="GQW4" s="9"/>
      <c r="GQX4" s="9"/>
      <c r="GQY4" s="9"/>
      <c r="GQZ4" s="9"/>
      <c r="GRA4" s="9"/>
      <c r="GRB4" s="9"/>
      <c r="GRC4" s="9"/>
      <c r="GRD4" s="9"/>
      <c r="GRE4" s="9"/>
      <c r="GRF4" s="9"/>
      <c r="GRG4" s="9"/>
      <c r="GRH4" s="9"/>
      <c r="GRI4" s="9"/>
      <c r="GRJ4" s="9"/>
      <c r="GRK4" s="9"/>
      <c r="GRL4" s="9"/>
      <c r="GRM4" s="9"/>
      <c r="GRN4" s="9"/>
      <c r="GRO4" s="9"/>
      <c r="GRP4" s="9"/>
      <c r="GRQ4" s="9"/>
      <c r="GRR4" s="9"/>
      <c r="GRS4" s="9"/>
      <c r="GRT4" s="9"/>
      <c r="GRU4" s="9"/>
      <c r="GRV4" s="9"/>
      <c r="GRW4" s="9"/>
      <c r="GRX4" s="9"/>
      <c r="GRY4" s="9"/>
      <c r="GRZ4" s="9"/>
      <c r="GSA4" s="9"/>
      <c r="GSB4" s="9"/>
      <c r="GSC4" s="9"/>
      <c r="GSD4" s="9"/>
      <c r="GSE4" s="9"/>
      <c r="GSF4" s="9"/>
      <c r="GSG4" s="9"/>
      <c r="GSH4" s="9"/>
      <c r="GSI4" s="9"/>
      <c r="GSJ4" s="9"/>
      <c r="GSK4" s="9"/>
      <c r="GSL4" s="9"/>
      <c r="GSM4" s="9"/>
      <c r="GSN4" s="9"/>
      <c r="GSO4" s="9"/>
      <c r="GSP4" s="9"/>
      <c r="GSQ4" s="9"/>
      <c r="GSR4" s="9"/>
      <c r="GSS4" s="9"/>
      <c r="GST4" s="9"/>
      <c r="GSU4" s="9"/>
      <c r="GSV4" s="9"/>
      <c r="GSW4" s="9"/>
      <c r="GSX4" s="9"/>
      <c r="GSY4" s="9"/>
      <c r="GSZ4" s="9"/>
      <c r="GTA4" s="9"/>
      <c r="GTB4" s="9"/>
      <c r="GTC4" s="9"/>
      <c r="GTD4" s="9"/>
      <c r="GTE4" s="9"/>
      <c r="GTF4" s="9"/>
      <c r="GTG4" s="9"/>
      <c r="GTH4" s="9"/>
      <c r="GTI4" s="9"/>
      <c r="GTJ4" s="9"/>
      <c r="GTK4" s="9"/>
      <c r="GTL4" s="9"/>
      <c r="GTM4" s="9"/>
      <c r="GTN4" s="9"/>
      <c r="GTO4" s="9"/>
      <c r="GTP4" s="9"/>
      <c r="GTQ4" s="9"/>
      <c r="GTR4" s="9"/>
      <c r="GTS4" s="9"/>
      <c r="GTT4" s="9"/>
      <c r="GTU4" s="9"/>
      <c r="GTV4" s="9"/>
      <c r="GTW4" s="9"/>
      <c r="GTX4" s="9"/>
      <c r="GTY4" s="9"/>
      <c r="GTZ4" s="9"/>
      <c r="GUA4" s="9"/>
      <c r="GUB4" s="9"/>
      <c r="GUC4" s="9"/>
      <c r="GUD4" s="9"/>
      <c r="GUE4" s="9"/>
      <c r="GUF4" s="9"/>
      <c r="GUG4" s="9"/>
      <c r="GUH4" s="9"/>
      <c r="GUI4" s="9"/>
      <c r="GUJ4" s="9"/>
      <c r="GUK4" s="9"/>
      <c r="GUL4" s="9"/>
      <c r="GUM4" s="9"/>
      <c r="GUN4" s="9"/>
      <c r="GUO4" s="9"/>
      <c r="GUP4" s="9"/>
      <c r="GUQ4" s="9"/>
      <c r="GUR4" s="9"/>
      <c r="GUS4" s="9"/>
      <c r="GUT4" s="9"/>
      <c r="GUU4" s="9"/>
      <c r="GUV4" s="9"/>
      <c r="GUW4" s="9"/>
      <c r="GUX4" s="9"/>
      <c r="GUY4" s="9"/>
      <c r="GUZ4" s="9"/>
      <c r="GVA4" s="9"/>
      <c r="GVB4" s="9"/>
      <c r="GVC4" s="9"/>
      <c r="GVD4" s="9"/>
      <c r="GVE4" s="9"/>
      <c r="GVF4" s="9"/>
      <c r="GVG4" s="9"/>
      <c r="GVH4" s="9"/>
      <c r="GVI4" s="9"/>
      <c r="GVJ4" s="9"/>
      <c r="GVK4" s="9"/>
      <c r="GVL4" s="9"/>
      <c r="GVM4" s="9"/>
      <c r="GVN4" s="9"/>
      <c r="GVO4" s="9"/>
      <c r="GVP4" s="9"/>
      <c r="GVQ4" s="9"/>
      <c r="GVR4" s="9"/>
      <c r="GVS4" s="9"/>
      <c r="GVT4" s="9"/>
      <c r="GVU4" s="9"/>
      <c r="GVV4" s="9"/>
      <c r="GVW4" s="9"/>
      <c r="GVX4" s="9"/>
      <c r="GVY4" s="9"/>
      <c r="GVZ4" s="9"/>
      <c r="GWA4" s="9"/>
      <c r="GWB4" s="9"/>
      <c r="GWC4" s="9"/>
      <c r="GWD4" s="9"/>
      <c r="GWE4" s="9"/>
      <c r="GWF4" s="9"/>
      <c r="GWG4" s="9"/>
      <c r="GWH4" s="9"/>
      <c r="GWI4" s="9"/>
      <c r="GWJ4" s="9"/>
      <c r="GWK4" s="9"/>
      <c r="GWL4" s="9"/>
      <c r="GWM4" s="9"/>
      <c r="GWN4" s="9"/>
      <c r="GWO4" s="9"/>
      <c r="GWP4" s="9"/>
      <c r="GWQ4" s="9"/>
      <c r="GWR4" s="9"/>
      <c r="GWS4" s="9"/>
      <c r="GWT4" s="9"/>
      <c r="GWU4" s="9"/>
      <c r="GWV4" s="9"/>
      <c r="GWW4" s="9"/>
      <c r="GWX4" s="9"/>
      <c r="GWY4" s="9"/>
      <c r="GWZ4" s="9"/>
      <c r="GXA4" s="9"/>
      <c r="GXB4" s="9"/>
      <c r="GXC4" s="9"/>
      <c r="GXD4" s="9"/>
      <c r="GXE4" s="9"/>
      <c r="GXF4" s="9"/>
      <c r="GXG4" s="9"/>
      <c r="GXH4" s="9"/>
      <c r="GXI4" s="9"/>
      <c r="GXJ4" s="9"/>
      <c r="GXK4" s="9"/>
      <c r="GXL4" s="9"/>
      <c r="GXM4" s="9"/>
      <c r="GXN4" s="9"/>
      <c r="GXO4" s="9"/>
      <c r="GXP4" s="9"/>
      <c r="GXQ4" s="9"/>
      <c r="GXR4" s="9"/>
      <c r="GXS4" s="9"/>
      <c r="GXT4" s="9"/>
      <c r="GXU4" s="9"/>
      <c r="GXV4" s="9"/>
      <c r="GXW4" s="9"/>
      <c r="GXX4" s="9"/>
      <c r="GXY4" s="9"/>
      <c r="GXZ4" s="9"/>
      <c r="GYA4" s="9"/>
      <c r="GYB4" s="9"/>
      <c r="GYC4" s="9"/>
      <c r="GYD4" s="9"/>
      <c r="GYE4" s="9"/>
      <c r="GYF4" s="9"/>
      <c r="GYG4" s="9"/>
      <c r="GYH4" s="9"/>
      <c r="GYI4" s="9"/>
      <c r="GYJ4" s="9"/>
      <c r="GYK4" s="9"/>
      <c r="GYL4" s="9"/>
      <c r="GYM4" s="9"/>
      <c r="GYN4" s="9"/>
      <c r="GYO4" s="9"/>
      <c r="GYP4" s="9"/>
      <c r="GYQ4" s="9"/>
      <c r="GYR4" s="9"/>
      <c r="GYS4" s="9"/>
      <c r="GYT4" s="9"/>
      <c r="GYU4" s="9"/>
      <c r="GYV4" s="9"/>
      <c r="GYW4" s="9"/>
      <c r="GYX4" s="9"/>
      <c r="GYY4" s="9"/>
      <c r="GYZ4" s="9"/>
      <c r="GZA4" s="9"/>
      <c r="GZB4" s="9"/>
      <c r="GZC4" s="9"/>
      <c r="GZD4" s="9"/>
      <c r="GZE4" s="9"/>
      <c r="GZF4" s="9"/>
      <c r="GZG4" s="9"/>
      <c r="GZH4" s="9"/>
      <c r="GZI4" s="9"/>
      <c r="GZJ4" s="9"/>
      <c r="GZK4" s="9"/>
      <c r="GZL4" s="9"/>
      <c r="GZM4" s="9"/>
      <c r="GZN4" s="9"/>
      <c r="GZO4" s="9"/>
      <c r="GZP4" s="9"/>
      <c r="GZQ4" s="9"/>
      <c r="GZR4" s="9"/>
      <c r="GZS4" s="9"/>
      <c r="GZT4" s="9"/>
      <c r="GZU4" s="9"/>
      <c r="GZV4" s="9"/>
      <c r="GZW4" s="9"/>
      <c r="GZX4" s="9"/>
      <c r="GZY4" s="9"/>
      <c r="GZZ4" s="9"/>
      <c r="HAA4" s="9"/>
      <c r="HAB4" s="9"/>
      <c r="HAC4" s="9"/>
      <c r="HAD4" s="9"/>
      <c r="HAE4" s="9"/>
      <c r="HAF4" s="9"/>
      <c r="HAG4" s="9"/>
      <c r="HAH4" s="9"/>
      <c r="HAI4" s="9"/>
      <c r="HAJ4" s="9"/>
      <c r="HAK4" s="9"/>
      <c r="HAL4" s="9"/>
      <c r="HAM4" s="9"/>
      <c r="HAN4" s="9"/>
      <c r="HAO4" s="9"/>
      <c r="HAP4" s="9"/>
      <c r="HAQ4" s="9"/>
      <c r="HAR4" s="9"/>
      <c r="HAS4" s="9"/>
      <c r="HAT4" s="9"/>
      <c r="HAU4" s="9"/>
      <c r="HAV4" s="9"/>
      <c r="HAW4" s="9"/>
      <c r="HAX4" s="9"/>
      <c r="HAY4" s="9"/>
      <c r="HAZ4" s="9"/>
      <c r="HBA4" s="9"/>
      <c r="HBB4" s="9"/>
      <c r="HBC4" s="9"/>
      <c r="HBD4" s="9"/>
      <c r="HBE4" s="9"/>
      <c r="HBF4" s="9"/>
      <c r="HBG4" s="9"/>
      <c r="HBH4" s="9"/>
      <c r="HBI4" s="9"/>
      <c r="HBJ4" s="9"/>
      <c r="HBK4" s="9"/>
      <c r="HBL4" s="9"/>
      <c r="HBM4" s="9"/>
      <c r="HBN4" s="9"/>
      <c r="HBO4" s="9"/>
      <c r="HBP4" s="9"/>
      <c r="HBQ4" s="9"/>
      <c r="HBR4" s="9"/>
      <c r="HBS4" s="9"/>
      <c r="HBT4" s="9"/>
      <c r="HBU4" s="9"/>
      <c r="HBV4" s="9"/>
      <c r="HBW4" s="9"/>
      <c r="HBX4" s="9"/>
      <c r="HBY4" s="9"/>
      <c r="HBZ4" s="9"/>
      <c r="HCA4" s="9"/>
      <c r="HCB4" s="9"/>
      <c r="HCC4" s="9"/>
      <c r="HCD4" s="9"/>
      <c r="HCE4" s="9"/>
      <c r="HCF4" s="9"/>
      <c r="HCG4" s="9"/>
      <c r="HCH4" s="9"/>
      <c r="HCI4" s="9"/>
      <c r="HCJ4" s="9"/>
      <c r="HCK4" s="9"/>
      <c r="HCL4" s="9"/>
      <c r="HCM4" s="9"/>
      <c r="HCN4" s="9"/>
      <c r="HCO4" s="9"/>
      <c r="HCP4" s="9"/>
      <c r="HCQ4" s="9"/>
      <c r="HCR4" s="9"/>
      <c r="HCS4" s="9"/>
      <c r="HCT4" s="9"/>
      <c r="HCU4" s="9"/>
      <c r="HCV4" s="9"/>
      <c r="HCW4" s="9"/>
      <c r="HCX4" s="9"/>
      <c r="HCY4" s="9"/>
      <c r="HCZ4" s="9"/>
      <c r="HDA4" s="9"/>
      <c r="HDB4" s="9"/>
      <c r="HDC4" s="9"/>
      <c r="HDD4" s="9"/>
      <c r="HDE4" s="9"/>
      <c r="HDF4" s="9"/>
      <c r="HDG4" s="9"/>
      <c r="HDH4" s="9"/>
      <c r="HDI4" s="9"/>
      <c r="HDJ4" s="9"/>
      <c r="HDK4" s="9"/>
      <c r="HDL4" s="9"/>
      <c r="HDM4" s="9"/>
      <c r="HDN4" s="9"/>
      <c r="HDO4" s="9"/>
      <c r="HDP4" s="9"/>
      <c r="HDQ4" s="9"/>
      <c r="HDR4" s="9"/>
      <c r="HDS4" s="9"/>
      <c r="HDT4" s="9"/>
      <c r="HDU4" s="9"/>
      <c r="HDV4" s="9"/>
      <c r="HDW4" s="9"/>
      <c r="HDX4" s="9"/>
      <c r="HDY4" s="9"/>
      <c r="HDZ4" s="9"/>
      <c r="HEA4" s="9"/>
      <c r="HEB4" s="9"/>
      <c r="HEC4" s="9"/>
      <c r="HED4" s="9"/>
      <c r="HEE4" s="9"/>
      <c r="HEF4" s="9"/>
      <c r="HEG4" s="9"/>
      <c r="HEH4" s="9"/>
      <c r="HEI4" s="9"/>
      <c r="HEJ4" s="9"/>
      <c r="HEK4" s="9"/>
      <c r="HEL4" s="9"/>
      <c r="HEM4" s="9"/>
      <c r="HEN4" s="9"/>
      <c r="HEO4" s="9"/>
      <c r="HEP4" s="9"/>
      <c r="HEQ4" s="9"/>
      <c r="HER4" s="9"/>
      <c r="HES4" s="9"/>
      <c r="HET4" s="9"/>
      <c r="HEU4" s="9"/>
      <c r="HEV4" s="9"/>
      <c r="HEW4" s="9"/>
      <c r="HEX4" s="9"/>
      <c r="HEY4" s="9"/>
      <c r="HEZ4" s="9"/>
      <c r="HFA4" s="9"/>
      <c r="HFB4" s="9"/>
      <c r="HFC4" s="9"/>
      <c r="HFD4" s="9"/>
      <c r="HFE4" s="9"/>
      <c r="HFF4" s="9"/>
      <c r="HFG4" s="9"/>
      <c r="HFH4" s="9"/>
      <c r="HFI4" s="9"/>
      <c r="HFJ4" s="9"/>
      <c r="HFK4" s="9"/>
      <c r="HFL4" s="9"/>
      <c r="HFM4" s="9"/>
      <c r="HFN4" s="9"/>
      <c r="HFO4" s="9"/>
      <c r="HFP4" s="9"/>
      <c r="HFQ4" s="9"/>
      <c r="HFR4" s="9"/>
      <c r="HFS4" s="9"/>
      <c r="HFT4" s="9"/>
      <c r="HFU4" s="9"/>
      <c r="HFV4" s="9"/>
      <c r="HFW4" s="9"/>
      <c r="HFX4" s="9"/>
      <c r="HFY4" s="9"/>
      <c r="HFZ4" s="9"/>
      <c r="HGA4" s="9"/>
      <c r="HGB4" s="9"/>
      <c r="HGC4" s="9"/>
      <c r="HGD4" s="9"/>
      <c r="HGE4" s="9"/>
      <c r="HGF4" s="9"/>
      <c r="HGG4" s="9"/>
      <c r="HGH4" s="9"/>
      <c r="HGI4" s="9"/>
      <c r="HGJ4" s="9"/>
      <c r="HGK4" s="9"/>
      <c r="HGL4" s="9"/>
      <c r="HGM4" s="9"/>
      <c r="HGN4" s="9"/>
      <c r="HGO4" s="9"/>
      <c r="HGP4" s="9"/>
      <c r="HGQ4" s="9"/>
      <c r="HGR4" s="9"/>
      <c r="HGS4" s="9"/>
      <c r="HGT4" s="9"/>
      <c r="HGU4" s="9"/>
      <c r="HGV4" s="9"/>
      <c r="HGW4" s="9"/>
      <c r="HGX4" s="9"/>
      <c r="HGY4" s="9"/>
      <c r="HGZ4" s="9"/>
      <c r="HHA4" s="9"/>
      <c r="HHB4" s="9"/>
      <c r="HHC4" s="9"/>
      <c r="HHD4" s="9"/>
      <c r="HHE4" s="9"/>
      <c r="HHF4" s="9"/>
      <c r="HHG4" s="9"/>
      <c r="HHH4" s="9"/>
      <c r="HHI4" s="9"/>
      <c r="HHJ4" s="9"/>
      <c r="HHK4" s="9"/>
      <c r="HHL4" s="9"/>
      <c r="HHM4" s="9"/>
      <c r="HHN4" s="9"/>
      <c r="HHO4" s="9"/>
      <c r="HHP4" s="9"/>
      <c r="HHQ4" s="9"/>
      <c r="HHR4" s="9"/>
      <c r="HHS4" s="9"/>
      <c r="HHT4" s="9"/>
      <c r="HHU4" s="9"/>
      <c r="HHV4" s="9"/>
      <c r="HHW4" s="9"/>
      <c r="HHX4" s="9"/>
      <c r="HHY4" s="9"/>
      <c r="HHZ4" s="9"/>
      <c r="HIA4" s="9"/>
      <c r="HIB4" s="9"/>
      <c r="HIC4" s="9"/>
      <c r="HID4" s="9"/>
      <c r="HIE4" s="9"/>
      <c r="HIF4" s="9"/>
      <c r="HIG4" s="9"/>
      <c r="HIH4" s="9"/>
      <c r="HII4" s="9"/>
      <c r="HIJ4" s="9"/>
      <c r="HIK4" s="9"/>
      <c r="HIL4" s="9"/>
      <c r="HIM4" s="9"/>
      <c r="HIN4" s="9"/>
      <c r="HIO4" s="9"/>
      <c r="HIP4" s="9"/>
      <c r="HIQ4" s="9"/>
      <c r="HIR4" s="9"/>
      <c r="HIS4" s="9"/>
      <c r="HIT4" s="9"/>
      <c r="HIU4" s="9"/>
      <c r="HIV4" s="9"/>
      <c r="HIW4" s="9"/>
      <c r="HIX4" s="9"/>
      <c r="HIY4" s="9"/>
      <c r="HIZ4" s="9"/>
      <c r="HJA4" s="9"/>
      <c r="HJB4" s="9"/>
      <c r="HJC4" s="9"/>
      <c r="HJD4" s="9"/>
      <c r="HJE4" s="9"/>
      <c r="HJF4" s="9"/>
      <c r="HJG4" s="9"/>
      <c r="HJH4" s="9"/>
      <c r="HJI4" s="9"/>
      <c r="HJJ4" s="9"/>
      <c r="HJK4" s="9"/>
      <c r="HJL4" s="9"/>
      <c r="HJM4" s="9"/>
      <c r="HJN4" s="9"/>
      <c r="HJO4" s="9"/>
      <c r="HJP4" s="9"/>
      <c r="HJQ4" s="9"/>
      <c r="HJR4" s="9"/>
      <c r="HJS4" s="9"/>
      <c r="HJT4" s="9"/>
      <c r="HJU4" s="9"/>
      <c r="HJV4" s="9"/>
      <c r="HJW4" s="9"/>
      <c r="HJX4" s="9"/>
      <c r="HJY4" s="9"/>
      <c r="HJZ4" s="9"/>
      <c r="HKA4" s="9"/>
      <c r="HKB4" s="9"/>
      <c r="HKC4" s="9"/>
      <c r="HKD4" s="9"/>
      <c r="HKE4" s="9"/>
      <c r="HKF4" s="9"/>
      <c r="HKG4" s="9"/>
      <c r="HKH4" s="9"/>
      <c r="HKI4" s="9"/>
      <c r="HKJ4" s="9"/>
      <c r="HKK4" s="9"/>
      <c r="HKL4" s="9"/>
      <c r="HKM4" s="9"/>
      <c r="HKN4" s="9"/>
      <c r="HKO4" s="9"/>
      <c r="HKP4" s="9"/>
      <c r="HKQ4" s="9"/>
      <c r="HKR4" s="9"/>
      <c r="HKS4" s="9"/>
      <c r="HKT4" s="9"/>
      <c r="HKU4" s="9"/>
      <c r="HKV4" s="9"/>
      <c r="HKW4" s="9"/>
      <c r="HKX4" s="9"/>
      <c r="HKY4" s="9"/>
      <c r="HKZ4" s="9"/>
      <c r="HLA4" s="9"/>
      <c r="HLB4" s="9"/>
      <c r="HLC4" s="9"/>
      <c r="HLD4" s="9"/>
      <c r="HLE4" s="9"/>
      <c r="HLF4" s="9"/>
      <c r="HLG4" s="9"/>
      <c r="HLH4" s="9"/>
      <c r="HLI4" s="9"/>
      <c r="HLJ4" s="9"/>
      <c r="HLK4" s="9"/>
      <c r="HLL4" s="9"/>
      <c r="HLM4" s="9"/>
      <c r="HLN4" s="9"/>
      <c r="HLO4" s="9"/>
      <c r="HLP4" s="9"/>
      <c r="HLQ4" s="9"/>
      <c r="HLR4" s="9"/>
      <c r="HLS4" s="9"/>
      <c r="HLT4" s="9"/>
      <c r="HLU4" s="9"/>
      <c r="HLV4" s="9"/>
      <c r="HLW4" s="9"/>
      <c r="HLX4" s="9"/>
      <c r="HLY4" s="9"/>
      <c r="HLZ4" s="9"/>
      <c r="HMA4" s="9"/>
      <c r="HMB4" s="9"/>
      <c r="HMC4" s="9"/>
      <c r="HMD4" s="9"/>
      <c r="HME4" s="9"/>
      <c r="HMF4" s="9"/>
      <c r="HMG4" s="9"/>
      <c r="HMH4" s="9"/>
      <c r="HMI4" s="9"/>
      <c r="HMJ4" s="9"/>
      <c r="HMK4" s="9"/>
      <c r="HML4" s="9"/>
      <c r="HMM4" s="9"/>
      <c r="HMN4" s="9"/>
      <c r="HMO4" s="9"/>
      <c r="HMP4" s="9"/>
      <c r="HMQ4" s="9"/>
      <c r="HMR4" s="9"/>
      <c r="HMS4" s="9"/>
      <c r="HMT4" s="9"/>
      <c r="HMU4" s="9"/>
      <c r="HMV4" s="9"/>
      <c r="HMW4" s="9"/>
      <c r="HMX4" s="9"/>
      <c r="HMY4" s="9"/>
      <c r="HMZ4" s="9"/>
      <c r="HNA4" s="9"/>
      <c r="HNB4" s="9"/>
      <c r="HNC4" s="9"/>
      <c r="HND4" s="9"/>
      <c r="HNE4" s="9"/>
      <c r="HNF4" s="9"/>
      <c r="HNG4" s="9"/>
      <c r="HNH4" s="9"/>
      <c r="HNI4" s="9"/>
      <c r="HNJ4" s="9"/>
      <c r="HNK4" s="9"/>
      <c r="HNL4" s="9"/>
      <c r="HNM4" s="9"/>
      <c r="HNN4" s="9"/>
      <c r="HNO4" s="9"/>
      <c r="HNP4" s="9"/>
      <c r="HNQ4" s="9"/>
      <c r="HNR4" s="9"/>
      <c r="HNS4" s="9"/>
      <c r="HNT4" s="9"/>
      <c r="HNU4" s="9"/>
      <c r="HNV4" s="9"/>
      <c r="HNW4" s="9"/>
      <c r="HNX4" s="9"/>
      <c r="HNY4" s="9"/>
      <c r="HNZ4" s="9"/>
      <c r="HOA4" s="9"/>
      <c r="HOB4" s="9"/>
      <c r="HOC4" s="9"/>
      <c r="HOD4" s="9"/>
      <c r="HOE4" s="9"/>
      <c r="HOF4" s="9"/>
      <c r="HOG4" s="9"/>
      <c r="HOH4" s="9"/>
      <c r="HOI4" s="9"/>
      <c r="HOJ4" s="9"/>
      <c r="HOK4" s="9"/>
      <c r="HOL4" s="9"/>
      <c r="HOM4" s="9"/>
      <c r="HON4" s="9"/>
      <c r="HOO4" s="9"/>
      <c r="HOP4" s="9"/>
      <c r="HOQ4" s="9"/>
      <c r="HOR4" s="9"/>
      <c r="HOS4" s="9"/>
      <c r="HOT4" s="9"/>
      <c r="HOU4" s="9"/>
      <c r="HOV4" s="9"/>
      <c r="HOW4" s="9"/>
      <c r="HOX4" s="9"/>
      <c r="HOY4" s="9"/>
      <c r="HOZ4" s="9"/>
      <c r="HPA4" s="9"/>
      <c r="HPB4" s="9"/>
      <c r="HPC4" s="9"/>
      <c r="HPD4" s="9"/>
      <c r="HPE4" s="9"/>
      <c r="HPF4" s="9"/>
      <c r="HPG4" s="9"/>
      <c r="HPH4" s="9"/>
      <c r="HPI4" s="9"/>
      <c r="HPJ4" s="9"/>
      <c r="HPK4" s="9"/>
      <c r="HPL4" s="9"/>
      <c r="HPM4" s="9"/>
      <c r="HPN4" s="9"/>
      <c r="HPO4" s="9"/>
      <c r="HPP4" s="9"/>
      <c r="HPQ4" s="9"/>
      <c r="HPR4" s="9"/>
      <c r="HPS4" s="9"/>
      <c r="HPT4" s="9"/>
      <c r="HPU4" s="9"/>
      <c r="HPV4" s="9"/>
      <c r="HPW4" s="9"/>
      <c r="HPX4" s="9"/>
      <c r="HPY4" s="9"/>
      <c r="HPZ4" s="9"/>
      <c r="HQA4" s="9"/>
      <c r="HQB4" s="9"/>
      <c r="HQC4" s="9"/>
      <c r="HQD4" s="9"/>
      <c r="HQE4" s="9"/>
      <c r="HQF4" s="9"/>
      <c r="HQG4" s="9"/>
      <c r="HQH4" s="9"/>
      <c r="HQI4" s="9"/>
      <c r="HQJ4" s="9"/>
      <c r="HQK4" s="9"/>
      <c r="HQL4" s="9"/>
      <c r="HQM4" s="9"/>
      <c r="HQN4" s="9"/>
      <c r="HQO4" s="9"/>
      <c r="HQP4" s="9"/>
      <c r="HQQ4" s="9"/>
      <c r="HQR4" s="9"/>
      <c r="HQS4" s="9"/>
      <c r="HQT4" s="9"/>
      <c r="HQU4" s="9"/>
      <c r="HQV4" s="9"/>
      <c r="HQW4" s="9"/>
      <c r="HQX4" s="9"/>
      <c r="HQY4" s="9"/>
      <c r="HQZ4" s="9"/>
      <c r="HRA4" s="9"/>
      <c r="HRB4" s="9"/>
      <c r="HRC4" s="9"/>
      <c r="HRD4" s="9"/>
      <c r="HRE4" s="9"/>
      <c r="HRF4" s="9"/>
      <c r="HRG4" s="9"/>
      <c r="HRH4" s="9"/>
      <c r="HRI4" s="9"/>
      <c r="HRJ4" s="9"/>
      <c r="HRK4" s="9"/>
      <c r="HRL4" s="9"/>
      <c r="HRM4" s="9"/>
      <c r="HRN4" s="9"/>
      <c r="HRO4" s="9"/>
      <c r="HRP4" s="9"/>
      <c r="HRQ4" s="9"/>
      <c r="HRR4" s="9"/>
      <c r="HRS4" s="9"/>
      <c r="HRT4" s="9"/>
      <c r="HRU4" s="9"/>
      <c r="HRV4" s="9"/>
      <c r="HRW4" s="9"/>
      <c r="HRX4" s="9"/>
      <c r="HRY4" s="9"/>
      <c r="HRZ4" s="9"/>
      <c r="HSA4" s="9"/>
      <c r="HSB4" s="9"/>
      <c r="HSC4" s="9"/>
      <c r="HSD4" s="9"/>
      <c r="HSE4" s="9"/>
      <c r="HSF4" s="9"/>
      <c r="HSG4" s="9"/>
      <c r="HSH4" s="9"/>
      <c r="HSI4" s="9"/>
      <c r="HSJ4" s="9"/>
      <c r="HSK4" s="9"/>
      <c r="HSL4" s="9"/>
      <c r="HSM4" s="9"/>
      <c r="HSN4" s="9"/>
      <c r="HSO4" s="9"/>
      <c r="HSP4" s="9"/>
      <c r="HSQ4" s="9"/>
      <c r="HSR4" s="9"/>
      <c r="HSS4" s="9"/>
      <c r="HST4" s="9"/>
      <c r="HSU4" s="9"/>
      <c r="HSV4" s="9"/>
      <c r="HSW4" s="9"/>
      <c r="HSX4" s="9"/>
      <c r="HSY4" s="9"/>
      <c r="HSZ4" s="9"/>
      <c r="HTA4" s="9"/>
      <c r="HTB4" s="9"/>
      <c r="HTC4" s="9"/>
      <c r="HTD4" s="9"/>
      <c r="HTE4" s="9"/>
      <c r="HTF4" s="9"/>
      <c r="HTG4" s="9"/>
      <c r="HTH4" s="9"/>
      <c r="HTI4" s="9"/>
      <c r="HTJ4" s="9"/>
      <c r="HTK4" s="9"/>
      <c r="HTL4" s="9"/>
      <c r="HTM4" s="9"/>
      <c r="HTN4" s="9"/>
      <c r="HTO4" s="9"/>
      <c r="HTP4" s="9"/>
      <c r="HTQ4" s="9"/>
      <c r="HTR4" s="9"/>
      <c r="HTS4" s="9"/>
      <c r="HTT4" s="9"/>
      <c r="HTU4" s="9"/>
      <c r="HTV4" s="9"/>
      <c r="HTW4" s="9"/>
      <c r="HTX4" s="9"/>
      <c r="HTY4" s="9"/>
      <c r="HTZ4" s="9"/>
      <c r="HUA4" s="9"/>
      <c r="HUB4" s="9"/>
      <c r="HUC4" s="9"/>
      <c r="HUD4" s="9"/>
      <c r="HUE4" s="9"/>
      <c r="HUF4" s="9"/>
      <c r="HUG4" s="9"/>
      <c r="HUH4" s="9"/>
      <c r="HUI4" s="9"/>
      <c r="HUJ4" s="9"/>
      <c r="HUK4" s="9"/>
      <c r="HUL4" s="9"/>
      <c r="HUM4" s="9"/>
      <c r="HUN4" s="9"/>
      <c r="HUO4" s="9"/>
      <c r="HUP4" s="9"/>
      <c r="HUQ4" s="9"/>
      <c r="HUR4" s="9"/>
      <c r="HUS4" s="9"/>
      <c r="HUT4" s="9"/>
      <c r="HUU4" s="9"/>
      <c r="HUV4" s="9"/>
      <c r="HUW4" s="9"/>
      <c r="HUX4" s="9"/>
      <c r="HUY4" s="9"/>
      <c r="HUZ4" s="9"/>
      <c r="HVA4" s="9"/>
      <c r="HVB4" s="9"/>
      <c r="HVC4" s="9"/>
      <c r="HVD4" s="9"/>
      <c r="HVE4" s="9"/>
      <c r="HVF4" s="9"/>
      <c r="HVG4" s="9"/>
      <c r="HVH4" s="9"/>
      <c r="HVI4" s="9"/>
      <c r="HVJ4" s="9"/>
      <c r="HVK4" s="9"/>
      <c r="HVL4" s="9"/>
      <c r="HVM4" s="9"/>
      <c r="HVN4" s="9"/>
      <c r="HVO4" s="9"/>
      <c r="HVP4" s="9"/>
      <c r="HVQ4" s="9"/>
      <c r="HVR4" s="9"/>
      <c r="HVS4" s="9"/>
      <c r="HVT4" s="9"/>
      <c r="HVU4" s="9"/>
      <c r="HVV4" s="9"/>
      <c r="HVW4" s="9"/>
      <c r="HVX4" s="9"/>
      <c r="HVY4" s="9"/>
      <c r="HVZ4" s="9"/>
      <c r="HWA4" s="9"/>
      <c r="HWB4" s="9"/>
      <c r="HWC4" s="9"/>
      <c r="HWD4" s="9"/>
      <c r="HWE4" s="9"/>
      <c r="HWF4" s="9"/>
      <c r="HWG4" s="9"/>
      <c r="HWH4" s="9"/>
      <c r="HWI4" s="9"/>
      <c r="HWJ4" s="9"/>
      <c r="HWK4" s="9"/>
      <c r="HWL4" s="9"/>
      <c r="HWM4" s="9"/>
      <c r="HWN4" s="9"/>
      <c r="HWO4" s="9"/>
      <c r="HWP4" s="9"/>
      <c r="HWQ4" s="9"/>
      <c r="HWR4" s="9"/>
      <c r="HWS4" s="9"/>
      <c r="HWT4" s="9"/>
      <c r="HWU4" s="9"/>
      <c r="HWV4" s="9"/>
      <c r="HWW4" s="9"/>
      <c r="HWX4" s="9"/>
      <c r="HWY4" s="9"/>
      <c r="HWZ4" s="9"/>
      <c r="HXA4" s="9"/>
      <c r="HXB4" s="9"/>
      <c r="HXC4" s="9"/>
      <c r="HXD4" s="9"/>
      <c r="HXE4" s="9"/>
      <c r="HXF4" s="9"/>
      <c r="HXG4" s="9"/>
      <c r="HXH4" s="9"/>
      <c r="HXI4" s="9"/>
      <c r="HXJ4" s="9"/>
      <c r="HXK4" s="9"/>
      <c r="HXL4" s="9"/>
      <c r="HXM4" s="9"/>
      <c r="HXN4" s="9"/>
      <c r="HXO4" s="9"/>
      <c r="HXP4" s="9"/>
      <c r="HXQ4" s="9"/>
      <c r="HXR4" s="9"/>
      <c r="HXS4" s="9"/>
      <c r="HXT4" s="9"/>
      <c r="HXU4" s="9"/>
      <c r="HXV4" s="9"/>
      <c r="HXW4" s="9"/>
      <c r="HXX4" s="9"/>
      <c r="HXY4" s="9"/>
      <c r="HXZ4" s="9"/>
      <c r="HYA4" s="9"/>
      <c r="HYB4" s="9"/>
      <c r="HYC4" s="9"/>
      <c r="HYD4" s="9"/>
      <c r="HYE4" s="9"/>
      <c r="HYF4" s="9"/>
      <c r="HYG4" s="9"/>
      <c r="HYH4" s="9"/>
      <c r="HYI4" s="9"/>
      <c r="HYJ4" s="9"/>
      <c r="HYK4" s="9"/>
      <c r="HYL4" s="9"/>
      <c r="HYM4" s="9"/>
      <c r="HYN4" s="9"/>
      <c r="HYO4" s="9"/>
      <c r="HYP4" s="9"/>
      <c r="HYQ4" s="9"/>
      <c r="HYR4" s="9"/>
      <c r="HYS4" s="9"/>
      <c r="HYT4" s="9"/>
      <c r="HYU4" s="9"/>
      <c r="HYV4" s="9"/>
      <c r="HYW4" s="9"/>
      <c r="HYX4" s="9"/>
      <c r="HYY4" s="9"/>
      <c r="HYZ4" s="9"/>
      <c r="HZA4" s="9"/>
      <c r="HZB4" s="9"/>
      <c r="HZC4" s="9"/>
      <c r="HZD4" s="9"/>
      <c r="HZE4" s="9"/>
      <c r="HZF4" s="9"/>
      <c r="HZG4" s="9"/>
      <c r="HZH4" s="9"/>
      <c r="HZI4" s="9"/>
      <c r="HZJ4" s="9"/>
      <c r="HZK4" s="9"/>
      <c r="HZL4" s="9"/>
      <c r="HZM4" s="9"/>
      <c r="HZN4" s="9"/>
      <c r="HZO4" s="9"/>
      <c r="HZP4" s="9"/>
      <c r="HZQ4" s="9"/>
      <c r="HZR4" s="9"/>
      <c r="HZS4" s="9"/>
      <c r="HZT4" s="9"/>
      <c r="HZU4" s="9"/>
      <c r="HZV4" s="9"/>
      <c r="HZW4" s="9"/>
      <c r="HZX4" s="9"/>
      <c r="HZY4" s="9"/>
      <c r="HZZ4" s="9"/>
      <c r="IAA4" s="9"/>
      <c r="IAB4" s="9"/>
      <c r="IAC4" s="9"/>
      <c r="IAD4" s="9"/>
      <c r="IAE4" s="9"/>
      <c r="IAF4" s="9"/>
      <c r="IAG4" s="9"/>
      <c r="IAH4" s="9"/>
      <c r="IAI4" s="9"/>
      <c r="IAJ4" s="9"/>
      <c r="IAK4" s="9"/>
      <c r="IAL4" s="9"/>
      <c r="IAM4" s="9"/>
      <c r="IAN4" s="9"/>
      <c r="IAO4" s="9"/>
      <c r="IAP4" s="9"/>
      <c r="IAQ4" s="9"/>
      <c r="IAR4" s="9"/>
      <c r="IAS4" s="9"/>
      <c r="IAT4" s="9"/>
      <c r="IAU4" s="9"/>
      <c r="IAV4" s="9"/>
      <c r="IAW4" s="9"/>
      <c r="IAX4" s="9"/>
      <c r="IAY4" s="9"/>
      <c r="IAZ4" s="9"/>
      <c r="IBA4" s="9"/>
      <c r="IBB4" s="9"/>
      <c r="IBC4" s="9"/>
      <c r="IBD4" s="9"/>
      <c r="IBE4" s="9"/>
      <c r="IBF4" s="9"/>
      <c r="IBG4" s="9"/>
      <c r="IBH4" s="9"/>
      <c r="IBI4" s="9"/>
      <c r="IBJ4" s="9"/>
      <c r="IBK4" s="9"/>
      <c r="IBL4" s="9"/>
      <c r="IBM4" s="9"/>
      <c r="IBN4" s="9"/>
      <c r="IBO4" s="9"/>
      <c r="IBP4" s="9"/>
      <c r="IBQ4" s="9"/>
      <c r="IBR4" s="9"/>
      <c r="IBS4" s="9"/>
      <c r="IBT4" s="9"/>
      <c r="IBU4" s="9"/>
      <c r="IBV4" s="9"/>
      <c r="IBW4" s="9"/>
      <c r="IBX4" s="9"/>
      <c r="IBY4" s="9"/>
      <c r="IBZ4" s="9"/>
      <c r="ICA4" s="9"/>
      <c r="ICB4" s="9"/>
      <c r="ICC4" s="9"/>
      <c r="ICD4" s="9"/>
      <c r="ICE4" s="9"/>
      <c r="ICF4" s="9"/>
      <c r="ICG4" s="9"/>
      <c r="ICH4" s="9"/>
      <c r="ICI4" s="9"/>
      <c r="ICJ4" s="9"/>
      <c r="ICK4" s="9"/>
      <c r="ICL4" s="9"/>
      <c r="ICM4" s="9"/>
      <c r="ICN4" s="9"/>
      <c r="ICO4" s="9"/>
      <c r="ICP4" s="9"/>
      <c r="ICQ4" s="9"/>
      <c r="ICR4" s="9"/>
      <c r="ICS4" s="9"/>
      <c r="ICT4" s="9"/>
      <c r="ICU4" s="9"/>
      <c r="ICV4" s="9"/>
      <c r="ICW4" s="9"/>
      <c r="ICX4" s="9"/>
      <c r="ICY4" s="9"/>
      <c r="ICZ4" s="9"/>
      <c r="IDA4" s="9"/>
      <c r="IDB4" s="9"/>
      <c r="IDC4" s="9"/>
      <c r="IDD4" s="9"/>
      <c r="IDE4" s="9"/>
      <c r="IDF4" s="9"/>
      <c r="IDG4" s="9"/>
      <c r="IDH4" s="9"/>
      <c r="IDI4" s="9"/>
      <c r="IDJ4" s="9"/>
      <c r="IDK4" s="9"/>
      <c r="IDL4" s="9"/>
      <c r="IDM4" s="9"/>
      <c r="IDN4" s="9"/>
      <c r="IDO4" s="9"/>
      <c r="IDP4" s="9"/>
      <c r="IDQ4" s="9"/>
      <c r="IDR4" s="9"/>
      <c r="IDS4" s="9"/>
      <c r="IDT4" s="9"/>
      <c r="IDU4" s="9"/>
      <c r="IDV4" s="9"/>
      <c r="IDW4" s="9"/>
      <c r="IDX4" s="9"/>
      <c r="IDY4" s="9"/>
      <c r="IDZ4" s="9"/>
      <c r="IEA4" s="9"/>
      <c r="IEB4" s="9"/>
      <c r="IEC4" s="9"/>
      <c r="IED4" s="9"/>
      <c r="IEE4" s="9"/>
      <c r="IEF4" s="9"/>
      <c r="IEG4" s="9"/>
      <c r="IEH4" s="9"/>
      <c r="IEI4" s="9"/>
      <c r="IEJ4" s="9"/>
      <c r="IEK4" s="9"/>
      <c r="IEL4" s="9"/>
      <c r="IEM4" s="9"/>
      <c r="IEN4" s="9"/>
      <c r="IEO4" s="9"/>
      <c r="IEP4" s="9"/>
      <c r="IEQ4" s="9"/>
      <c r="IER4" s="9"/>
      <c r="IES4" s="9"/>
      <c r="IET4" s="9"/>
      <c r="IEU4" s="9"/>
      <c r="IEV4" s="9"/>
      <c r="IEW4" s="9"/>
      <c r="IEX4" s="9"/>
      <c r="IEY4" s="9"/>
      <c r="IEZ4" s="9"/>
      <c r="IFA4" s="9"/>
      <c r="IFB4" s="9"/>
      <c r="IFC4" s="9"/>
      <c r="IFD4" s="9"/>
      <c r="IFE4" s="9"/>
      <c r="IFF4" s="9"/>
      <c r="IFG4" s="9"/>
      <c r="IFH4" s="9"/>
      <c r="IFI4" s="9"/>
      <c r="IFJ4" s="9"/>
      <c r="IFK4" s="9"/>
      <c r="IFL4" s="9"/>
      <c r="IFM4" s="9"/>
      <c r="IFN4" s="9"/>
      <c r="IFO4" s="9"/>
      <c r="IFP4" s="9"/>
      <c r="IFQ4" s="9"/>
      <c r="IFR4" s="9"/>
      <c r="IFS4" s="9"/>
      <c r="IFT4" s="9"/>
      <c r="IFU4" s="9"/>
      <c r="IFV4" s="9"/>
      <c r="IFW4" s="9"/>
      <c r="IFX4" s="9"/>
      <c r="IFY4" s="9"/>
      <c r="IFZ4" s="9"/>
      <c r="IGA4" s="9"/>
      <c r="IGB4" s="9"/>
      <c r="IGC4" s="9"/>
      <c r="IGD4" s="9"/>
      <c r="IGE4" s="9"/>
      <c r="IGF4" s="9"/>
      <c r="IGG4" s="9"/>
      <c r="IGH4" s="9"/>
      <c r="IGI4" s="9"/>
      <c r="IGJ4" s="9"/>
      <c r="IGK4" s="9"/>
      <c r="IGL4" s="9"/>
      <c r="IGM4" s="9"/>
      <c r="IGN4" s="9"/>
      <c r="IGO4" s="9"/>
      <c r="IGP4" s="9"/>
      <c r="IGQ4" s="9"/>
      <c r="IGR4" s="9"/>
      <c r="IGS4" s="9"/>
      <c r="IGT4" s="9"/>
      <c r="IGU4" s="9"/>
      <c r="IGV4" s="9"/>
      <c r="IGW4" s="9"/>
      <c r="IGX4" s="9"/>
      <c r="IGY4" s="9"/>
      <c r="IGZ4" s="9"/>
      <c r="IHA4" s="9"/>
      <c r="IHB4" s="9"/>
      <c r="IHC4" s="9"/>
      <c r="IHD4" s="9"/>
      <c r="IHE4" s="9"/>
      <c r="IHF4" s="9"/>
      <c r="IHG4" s="9"/>
      <c r="IHH4" s="9"/>
      <c r="IHI4" s="9"/>
      <c r="IHJ4" s="9"/>
      <c r="IHK4" s="9"/>
      <c r="IHL4" s="9"/>
      <c r="IHM4" s="9"/>
      <c r="IHN4" s="9"/>
      <c r="IHO4" s="9"/>
      <c r="IHP4" s="9"/>
      <c r="IHQ4" s="9"/>
      <c r="IHR4" s="9"/>
      <c r="IHS4" s="9"/>
      <c r="IHT4" s="9"/>
      <c r="IHU4" s="9"/>
      <c r="IHV4" s="9"/>
      <c r="IHW4" s="9"/>
      <c r="IHX4" s="9"/>
      <c r="IHY4" s="9"/>
      <c r="IHZ4" s="9"/>
      <c r="IIA4" s="9"/>
      <c r="IIB4" s="9"/>
      <c r="IIC4" s="9"/>
      <c r="IID4" s="9"/>
      <c r="IIE4" s="9"/>
      <c r="IIF4" s="9"/>
      <c r="IIG4" s="9"/>
      <c r="IIH4" s="9"/>
      <c r="III4" s="9"/>
      <c r="IIJ4" s="9"/>
      <c r="IIK4" s="9"/>
      <c r="IIL4" s="9"/>
      <c r="IIM4" s="9"/>
      <c r="IIN4" s="9"/>
      <c r="IIO4" s="9"/>
      <c r="IIP4" s="9"/>
      <c r="IIQ4" s="9"/>
      <c r="IIR4" s="9"/>
      <c r="IIS4" s="9"/>
      <c r="IIT4" s="9"/>
      <c r="IIU4" s="9"/>
      <c r="IIV4" s="9"/>
      <c r="IIW4" s="9"/>
      <c r="IIX4" s="9"/>
      <c r="IIY4" s="9"/>
      <c r="IIZ4" s="9"/>
      <c r="IJA4" s="9"/>
      <c r="IJB4" s="9"/>
      <c r="IJC4" s="9"/>
      <c r="IJD4" s="9"/>
      <c r="IJE4" s="9"/>
      <c r="IJF4" s="9"/>
      <c r="IJG4" s="9"/>
      <c r="IJH4" s="9"/>
      <c r="IJI4" s="9"/>
      <c r="IJJ4" s="9"/>
      <c r="IJK4" s="9"/>
      <c r="IJL4" s="9"/>
      <c r="IJM4" s="9"/>
      <c r="IJN4" s="9"/>
      <c r="IJO4" s="9"/>
      <c r="IJP4" s="9"/>
      <c r="IJQ4" s="9"/>
      <c r="IJR4" s="9"/>
      <c r="IJS4" s="9"/>
      <c r="IJT4" s="9"/>
      <c r="IJU4" s="9"/>
      <c r="IJV4" s="9"/>
      <c r="IJW4" s="9"/>
      <c r="IJX4" s="9"/>
      <c r="IJY4" s="9"/>
      <c r="IJZ4" s="9"/>
      <c r="IKA4" s="9"/>
      <c r="IKB4" s="9"/>
      <c r="IKC4" s="9"/>
      <c r="IKD4" s="9"/>
      <c r="IKE4" s="9"/>
      <c r="IKF4" s="9"/>
      <c r="IKG4" s="9"/>
      <c r="IKH4" s="9"/>
      <c r="IKI4" s="9"/>
      <c r="IKJ4" s="9"/>
      <c r="IKK4" s="9"/>
      <c r="IKL4" s="9"/>
      <c r="IKM4" s="9"/>
      <c r="IKN4" s="9"/>
      <c r="IKO4" s="9"/>
      <c r="IKP4" s="9"/>
      <c r="IKQ4" s="9"/>
      <c r="IKR4" s="9"/>
      <c r="IKS4" s="9"/>
      <c r="IKT4" s="9"/>
      <c r="IKU4" s="9"/>
      <c r="IKV4" s="9"/>
      <c r="IKW4" s="9"/>
      <c r="IKX4" s="9"/>
      <c r="IKY4" s="9"/>
      <c r="IKZ4" s="9"/>
      <c r="ILA4" s="9"/>
      <c r="ILB4" s="9"/>
      <c r="ILC4" s="9"/>
      <c r="ILD4" s="9"/>
      <c r="ILE4" s="9"/>
      <c r="ILF4" s="9"/>
      <c r="ILG4" s="9"/>
      <c r="ILH4" s="9"/>
      <c r="ILI4" s="9"/>
      <c r="ILJ4" s="9"/>
      <c r="ILK4" s="9"/>
      <c r="ILL4" s="9"/>
      <c r="ILM4" s="9"/>
      <c r="ILN4" s="9"/>
      <c r="ILO4" s="9"/>
      <c r="ILP4" s="9"/>
      <c r="ILQ4" s="9"/>
      <c r="ILR4" s="9"/>
      <c r="ILS4" s="9"/>
      <c r="ILT4" s="9"/>
      <c r="ILU4" s="9"/>
      <c r="ILV4" s="9"/>
      <c r="ILW4" s="9"/>
      <c r="ILX4" s="9"/>
      <c r="ILY4" s="9"/>
      <c r="ILZ4" s="9"/>
      <c r="IMA4" s="9"/>
      <c r="IMB4" s="9"/>
      <c r="IMC4" s="9"/>
      <c r="IMD4" s="9"/>
      <c r="IME4" s="9"/>
      <c r="IMF4" s="9"/>
      <c r="IMG4" s="9"/>
      <c r="IMH4" s="9"/>
      <c r="IMI4" s="9"/>
      <c r="IMJ4" s="9"/>
      <c r="IMK4" s="9"/>
      <c r="IML4" s="9"/>
      <c r="IMM4" s="9"/>
      <c r="IMN4" s="9"/>
      <c r="IMO4" s="9"/>
      <c r="IMP4" s="9"/>
      <c r="IMQ4" s="9"/>
      <c r="IMR4" s="9"/>
      <c r="IMS4" s="9"/>
      <c r="IMT4" s="9"/>
      <c r="IMU4" s="9"/>
      <c r="IMV4" s="9"/>
      <c r="IMW4" s="9"/>
      <c r="IMX4" s="9"/>
      <c r="IMY4" s="9"/>
      <c r="IMZ4" s="9"/>
      <c r="INA4" s="9"/>
      <c r="INB4" s="9"/>
      <c r="INC4" s="9"/>
      <c r="IND4" s="9"/>
      <c r="INE4" s="9"/>
      <c r="INF4" s="9"/>
      <c r="ING4" s="9"/>
      <c r="INH4" s="9"/>
      <c r="INI4" s="9"/>
      <c r="INJ4" s="9"/>
      <c r="INK4" s="9"/>
      <c r="INL4" s="9"/>
      <c r="INM4" s="9"/>
      <c r="INN4" s="9"/>
      <c r="INO4" s="9"/>
      <c r="INP4" s="9"/>
      <c r="INQ4" s="9"/>
      <c r="INR4" s="9"/>
      <c r="INS4" s="9"/>
      <c r="INT4" s="9"/>
      <c r="INU4" s="9"/>
      <c r="INV4" s="9"/>
      <c r="INW4" s="9"/>
      <c r="INX4" s="9"/>
      <c r="INY4" s="9"/>
      <c r="INZ4" s="9"/>
      <c r="IOA4" s="9"/>
      <c r="IOB4" s="9"/>
      <c r="IOC4" s="9"/>
      <c r="IOD4" s="9"/>
      <c r="IOE4" s="9"/>
      <c r="IOF4" s="9"/>
      <c r="IOG4" s="9"/>
      <c r="IOH4" s="9"/>
      <c r="IOI4" s="9"/>
      <c r="IOJ4" s="9"/>
      <c r="IOK4" s="9"/>
      <c r="IOL4" s="9"/>
      <c r="IOM4" s="9"/>
      <c r="ION4" s="9"/>
      <c r="IOO4" s="9"/>
      <c r="IOP4" s="9"/>
      <c r="IOQ4" s="9"/>
      <c r="IOR4" s="9"/>
      <c r="IOS4" s="9"/>
      <c r="IOT4" s="9"/>
      <c r="IOU4" s="9"/>
      <c r="IOV4" s="9"/>
      <c r="IOW4" s="9"/>
      <c r="IOX4" s="9"/>
      <c r="IOY4" s="9"/>
      <c r="IOZ4" s="9"/>
      <c r="IPA4" s="9"/>
      <c r="IPB4" s="9"/>
      <c r="IPC4" s="9"/>
      <c r="IPD4" s="9"/>
      <c r="IPE4" s="9"/>
      <c r="IPF4" s="9"/>
      <c r="IPG4" s="9"/>
      <c r="IPH4" s="9"/>
      <c r="IPI4" s="9"/>
      <c r="IPJ4" s="9"/>
      <c r="IPK4" s="9"/>
      <c r="IPL4" s="9"/>
      <c r="IPM4" s="9"/>
      <c r="IPN4" s="9"/>
      <c r="IPO4" s="9"/>
      <c r="IPP4" s="9"/>
      <c r="IPQ4" s="9"/>
      <c r="IPR4" s="9"/>
      <c r="IPS4" s="9"/>
      <c r="IPT4" s="9"/>
      <c r="IPU4" s="9"/>
      <c r="IPV4" s="9"/>
      <c r="IPW4" s="9"/>
      <c r="IPX4" s="9"/>
      <c r="IPY4" s="9"/>
      <c r="IPZ4" s="9"/>
      <c r="IQA4" s="9"/>
      <c r="IQB4" s="9"/>
      <c r="IQC4" s="9"/>
      <c r="IQD4" s="9"/>
      <c r="IQE4" s="9"/>
      <c r="IQF4" s="9"/>
      <c r="IQG4" s="9"/>
      <c r="IQH4" s="9"/>
      <c r="IQI4" s="9"/>
      <c r="IQJ4" s="9"/>
      <c r="IQK4" s="9"/>
      <c r="IQL4" s="9"/>
      <c r="IQM4" s="9"/>
      <c r="IQN4" s="9"/>
      <c r="IQO4" s="9"/>
      <c r="IQP4" s="9"/>
      <c r="IQQ4" s="9"/>
      <c r="IQR4" s="9"/>
      <c r="IQS4" s="9"/>
      <c r="IQT4" s="9"/>
      <c r="IQU4" s="9"/>
      <c r="IQV4" s="9"/>
      <c r="IQW4" s="9"/>
      <c r="IQX4" s="9"/>
      <c r="IQY4" s="9"/>
      <c r="IQZ4" s="9"/>
      <c r="IRA4" s="9"/>
      <c r="IRB4" s="9"/>
      <c r="IRC4" s="9"/>
      <c r="IRD4" s="9"/>
      <c r="IRE4" s="9"/>
      <c r="IRF4" s="9"/>
      <c r="IRG4" s="9"/>
      <c r="IRH4" s="9"/>
      <c r="IRI4" s="9"/>
      <c r="IRJ4" s="9"/>
      <c r="IRK4" s="9"/>
      <c r="IRL4" s="9"/>
      <c r="IRM4" s="9"/>
      <c r="IRN4" s="9"/>
      <c r="IRO4" s="9"/>
      <c r="IRP4" s="9"/>
      <c r="IRQ4" s="9"/>
      <c r="IRR4" s="9"/>
      <c r="IRS4" s="9"/>
      <c r="IRT4" s="9"/>
      <c r="IRU4" s="9"/>
      <c r="IRV4" s="9"/>
      <c r="IRW4" s="9"/>
      <c r="IRX4" s="9"/>
      <c r="IRY4" s="9"/>
      <c r="IRZ4" s="9"/>
      <c r="ISA4" s="9"/>
      <c r="ISB4" s="9"/>
      <c r="ISC4" s="9"/>
      <c r="ISD4" s="9"/>
      <c r="ISE4" s="9"/>
      <c r="ISF4" s="9"/>
      <c r="ISG4" s="9"/>
      <c r="ISH4" s="9"/>
      <c r="ISI4" s="9"/>
      <c r="ISJ4" s="9"/>
      <c r="ISK4" s="9"/>
      <c r="ISL4" s="9"/>
      <c r="ISM4" s="9"/>
      <c r="ISN4" s="9"/>
      <c r="ISO4" s="9"/>
      <c r="ISP4" s="9"/>
      <c r="ISQ4" s="9"/>
      <c r="ISR4" s="9"/>
      <c r="ISS4" s="9"/>
      <c r="IST4" s="9"/>
      <c r="ISU4" s="9"/>
      <c r="ISV4" s="9"/>
      <c r="ISW4" s="9"/>
      <c r="ISX4" s="9"/>
      <c r="ISY4" s="9"/>
      <c r="ISZ4" s="9"/>
      <c r="ITA4" s="9"/>
      <c r="ITB4" s="9"/>
      <c r="ITC4" s="9"/>
      <c r="ITD4" s="9"/>
      <c r="ITE4" s="9"/>
      <c r="ITF4" s="9"/>
      <c r="ITG4" s="9"/>
      <c r="ITH4" s="9"/>
      <c r="ITI4" s="9"/>
      <c r="ITJ4" s="9"/>
      <c r="ITK4" s="9"/>
      <c r="ITL4" s="9"/>
      <c r="ITM4" s="9"/>
      <c r="ITN4" s="9"/>
      <c r="ITO4" s="9"/>
      <c r="ITP4" s="9"/>
      <c r="ITQ4" s="9"/>
      <c r="ITR4" s="9"/>
      <c r="ITS4" s="9"/>
      <c r="ITT4" s="9"/>
      <c r="ITU4" s="9"/>
      <c r="ITV4" s="9"/>
      <c r="ITW4" s="9"/>
      <c r="ITX4" s="9"/>
      <c r="ITY4" s="9"/>
      <c r="ITZ4" s="9"/>
      <c r="IUA4" s="9"/>
      <c r="IUB4" s="9"/>
      <c r="IUC4" s="9"/>
      <c r="IUD4" s="9"/>
      <c r="IUE4" s="9"/>
      <c r="IUF4" s="9"/>
      <c r="IUG4" s="9"/>
      <c r="IUH4" s="9"/>
      <c r="IUI4" s="9"/>
      <c r="IUJ4" s="9"/>
      <c r="IUK4" s="9"/>
      <c r="IUL4" s="9"/>
      <c r="IUM4" s="9"/>
      <c r="IUN4" s="9"/>
      <c r="IUO4" s="9"/>
      <c r="IUP4" s="9"/>
      <c r="IUQ4" s="9"/>
      <c r="IUR4" s="9"/>
      <c r="IUS4" s="9"/>
      <c r="IUT4" s="9"/>
      <c r="IUU4" s="9"/>
      <c r="IUV4" s="9"/>
      <c r="IUW4" s="9"/>
      <c r="IUX4" s="9"/>
      <c r="IUY4" s="9"/>
      <c r="IUZ4" s="9"/>
      <c r="IVA4" s="9"/>
      <c r="IVB4" s="9"/>
      <c r="IVC4" s="9"/>
      <c r="IVD4" s="9"/>
      <c r="IVE4" s="9"/>
      <c r="IVF4" s="9"/>
      <c r="IVG4" s="9"/>
      <c r="IVH4" s="9"/>
      <c r="IVI4" s="9"/>
      <c r="IVJ4" s="9"/>
      <c r="IVK4" s="9"/>
      <c r="IVL4" s="9"/>
      <c r="IVM4" s="9"/>
      <c r="IVN4" s="9"/>
      <c r="IVO4" s="9"/>
      <c r="IVP4" s="9"/>
      <c r="IVQ4" s="9"/>
      <c r="IVR4" s="9"/>
      <c r="IVS4" s="9"/>
      <c r="IVT4" s="9"/>
      <c r="IVU4" s="9"/>
      <c r="IVV4" s="9"/>
      <c r="IVW4" s="9"/>
      <c r="IVX4" s="9"/>
      <c r="IVY4" s="9"/>
      <c r="IVZ4" s="9"/>
      <c r="IWA4" s="9"/>
      <c r="IWB4" s="9"/>
      <c r="IWC4" s="9"/>
      <c r="IWD4" s="9"/>
      <c r="IWE4" s="9"/>
      <c r="IWF4" s="9"/>
      <c r="IWG4" s="9"/>
      <c r="IWH4" s="9"/>
      <c r="IWI4" s="9"/>
      <c r="IWJ4" s="9"/>
      <c r="IWK4" s="9"/>
      <c r="IWL4" s="9"/>
      <c r="IWM4" s="9"/>
      <c r="IWN4" s="9"/>
      <c r="IWO4" s="9"/>
      <c r="IWP4" s="9"/>
      <c r="IWQ4" s="9"/>
      <c r="IWR4" s="9"/>
      <c r="IWS4" s="9"/>
      <c r="IWT4" s="9"/>
      <c r="IWU4" s="9"/>
      <c r="IWV4" s="9"/>
      <c r="IWW4" s="9"/>
      <c r="IWX4" s="9"/>
      <c r="IWY4" s="9"/>
      <c r="IWZ4" s="9"/>
      <c r="IXA4" s="9"/>
      <c r="IXB4" s="9"/>
      <c r="IXC4" s="9"/>
      <c r="IXD4" s="9"/>
      <c r="IXE4" s="9"/>
      <c r="IXF4" s="9"/>
      <c r="IXG4" s="9"/>
      <c r="IXH4" s="9"/>
      <c r="IXI4" s="9"/>
      <c r="IXJ4" s="9"/>
      <c r="IXK4" s="9"/>
      <c r="IXL4" s="9"/>
      <c r="IXM4" s="9"/>
      <c r="IXN4" s="9"/>
      <c r="IXO4" s="9"/>
      <c r="IXP4" s="9"/>
      <c r="IXQ4" s="9"/>
      <c r="IXR4" s="9"/>
      <c r="IXS4" s="9"/>
      <c r="IXT4" s="9"/>
      <c r="IXU4" s="9"/>
      <c r="IXV4" s="9"/>
      <c r="IXW4" s="9"/>
      <c r="IXX4" s="9"/>
      <c r="IXY4" s="9"/>
      <c r="IXZ4" s="9"/>
      <c r="IYA4" s="9"/>
      <c r="IYB4" s="9"/>
      <c r="IYC4" s="9"/>
      <c r="IYD4" s="9"/>
      <c r="IYE4" s="9"/>
      <c r="IYF4" s="9"/>
      <c r="IYG4" s="9"/>
      <c r="IYH4" s="9"/>
      <c r="IYI4" s="9"/>
      <c r="IYJ4" s="9"/>
      <c r="IYK4" s="9"/>
      <c r="IYL4" s="9"/>
      <c r="IYM4" s="9"/>
      <c r="IYN4" s="9"/>
      <c r="IYO4" s="9"/>
      <c r="IYP4" s="9"/>
      <c r="IYQ4" s="9"/>
      <c r="IYR4" s="9"/>
      <c r="IYS4" s="9"/>
      <c r="IYT4" s="9"/>
      <c r="IYU4" s="9"/>
      <c r="IYV4" s="9"/>
      <c r="IYW4" s="9"/>
      <c r="IYX4" s="9"/>
      <c r="IYY4" s="9"/>
      <c r="IYZ4" s="9"/>
      <c r="IZA4" s="9"/>
      <c r="IZB4" s="9"/>
      <c r="IZC4" s="9"/>
      <c r="IZD4" s="9"/>
      <c r="IZE4" s="9"/>
      <c r="IZF4" s="9"/>
      <c r="IZG4" s="9"/>
      <c r="IZH4" s="9"/>
      <c r="IZI4" s="9"/>
      <c r="IZJ4" s="9"/>
      <c r="IZK4" s="9"/>
      <c r="IZL4" s="9"/>
      <c r="IZM4" s="9"/>
      <c r="IZN4" s="9"/>
      <c r="IZO4" s="9"/>
      <c r="IZP4" s="9"/>
      <c r="IZQ4" s="9"/>
      <c r="IZR4" s="9"/>
      <c r="IZS4" s="9"/>
      <c r="IZT4" s="9"/>
      <c r="IZU4" s="9"/>
      <c r="IZV4" s="9"/>
      <c r="IZW4" s="9"/>
      <c r="IZX4" s="9"/>
      <c r="IZY4" s="9"/>
      <c r="IZZ4" s="9"/>
      <c r="JAA4" s="9"/>
      <c r="JAB4" s="9"/>
      <c r="JAC4" s="9"/>
      <c r="JAD4" s="9"/>
      <c r="JAE4" s="9"/>
      <c r="JAF4" s="9"/>
      <c r="JAG4" s="9"/>
      <c r="JAH4" s="9"/>
      <c r="JAI4" s="9"/>
      <c r="JAJ4" s="9"/>
      <c r="JAK4" s="9"/>
      <c r="JAL4" s="9"/>
      <c r="JAM4" s="9"/>
      <c r="JAN4" s="9"/>
      <c r="JAO4" s="9"/>
      <c r="JAP4" s="9"/>
      <c r="JAQ4" s="9"/>
      <c r="JAR4" s="9"/>
      <c r="JAS4" s="9"/>
      <c r="JAT4" s="9"/>
      <c r="JAU4" s="9"/>
      <c r="JAV4" s="9"/>
      <c r="JAW4" s="9"/>
      <c r="JAX4" s="9"/>
      <c r="JAY4" s="9"/>
      <c r="JAZ4" s="9"/>
      <c r="JBA4" s="9"/>
      <c r="JBB4" s="9"/>
      <c r="JBC4" s="9"/>
      <c r="JBD4" s="9"/>
      <c r="JBE4" s="9"/>
      <c r="JBF4" s="9"/>
      <c r="JBG4" s="9"/>
      <c r="JBH4" s="9"/>
      <c r="JBI4" s="9"/>
      <c r="JBJ4" s="9"/>
      <c r="JBK4" s="9"/>
      <c r="JBL4" s="9"/>
      <c r="JBM4" s="9"/>
      <c r="JBN4" s="9"/>
      <c r="JBO4" s="9"/>
      <c r="JBP4" s="9"/>
      <c r="JBQ4" s="9"/>
      <c r="JBR4" s="9"/>
      <c r="JBS4" s="9"/>
      <c r="JBT4" s="9"/>
      <c r="JBU4" s="9"/>
      <c r="JBV4" s="9"/>
      <c r="JBW4" s="9"/>
      <c r="JBX4" s="9"/>
      <c r="JBY4" s="9"/>
      <c r="JBZ4" s="9"/>
      <c r="JCA4" s="9"/>
      <c r="JCB4" s="9"/>
      <c r="JCC4" s="9"/>
      <c r="JCD4" s="9"/>
      <c r="JCE4" s="9"/>
      <c r="JCF4" s="9"/>
      <c r="JCG4" s="9"/>
      <c r="JCH4" s="9"/>
      <c r="JCI4" s="9"/>
      <c r="JCJ4" s="9"/>
      <c r="JCK4" s="9"/>
      <c r="JCL4" s="9"/>
      <c r="JCM4" s="9"/>
      <c r="JCN4" s="9"/>
      <c r="JCO4" s="9"/>
      <c r="JCP4" s="9"/>
      <c r="JCQ4" s="9"/>
      <c r="JCR4" s="9"/>
      <c r="JCS4" s="9"/>
      <c r="JCT4" s="9"/>
      <c r="JCU4" s="9"/>
      <c r="JCV4" s="9"/>
      <c r="JCW4" s="9"/>
      <c r="JCX4" s="9"/>
      <c r="JCY4" s="9"/>
      <c r="JCZ4" s="9"/>
      <c r="JDA4" s="9"/>
      <c r="JDB4" s="9"/>
      <c r="JDC4" s="9"/>
      <c r="JDD4" s="9"/>
      <c r="JDE4" s="9"/>
      <c r="JDF4" s="9"/>
      <c r="JDG4" s="9"/>
      <c r="JDH4" s="9"/>
      <c r="JDI4" s="9"/>
      <c r="JDJ4" s="9"/>
      <c r="JDK4" s="9"/>
      <c r="JDL4" s="9"/>
      <c r="JDM4" s="9"/>
      <c r="JDN4" s="9"/>
      <c r="JDO4" s="9"/>
      <c r="JDP4" s="9"/>
      <c r="JDQ4" s="9"/>
      <c r="JDR4" s="9"/>
      <c r="JDS4" s="9"/>
      <c r="JDT4" s="9"/>
      <c r="JDU4" s="9"/>
      <c r="JDV4" s="9"/>
      <c r="JDW4" s="9"/>
      <c r="JDX4" s="9"/>
      <c r="JDY4" s="9"/>
      <c r="JDZ4" s="9"/>
      <c r="JEA4" s="9"/>
      <c r="JEB4" s="9"/>
      <c r="JEC4" s="9"/>
      <c r="JED4" s="9"/>
      <c r="JEE4" s="9"/>
      <c r="JEF4" s="9"/>
      <c r="JEG4" s="9"/>
      <c r="JEH4" s="9"/>
      <c r="JEI4" s="9"/>
      <c r="JEJ4" s="9"/>
      <c r="JEK4" s="9"/>
      <c r="JEL4" s="9"/>
      <c r="JEM4" s="9"/>
      <c r="JEN4" s="9"/>
      <c r="JEO4" s="9"/>
      <c r="JEP4" s="9"/>
      <c r="JEQ4" s="9"/>
      <c r="JER4" s="9"/>
      <c r="JES4" s="9"/>
      <c r="JET4" s="9"/>
      <c r="JEU4" s="9"/>
      <c r="JEV4" s="9"/>
      <c r="JEW4" s="9"/>
      <c r="JEX4" s="9"/>
      <c r="JEY4" s="9"/>
      <c r="JEZ4" s="9"/>
      <c r="JFA4" s="9"/>
      <c r="JFB4" s="9"/>
      <c r="JFC4" s="9"/>
      <c r="JFD4" s="9"/>
      <c r="JFE4" s="9"/>
      <c r="JFF4" s="9"/>
      <c r="JFG4" s="9"/>
      <c r="JFH4" s="9"/>
      <c r="JFI4" s="9"/>
      <c r="JFJ4" s="9"/>
      <c r="JFK4" s="9"/>
      <c r="JFL4" s="9"/>
      <c r="JFM4" s="9"/>
      <c r="JFN4" s="9"/>
      <c r="JFO4" s="9"/>
      <c r="JFP4" s="9"/>
      <c r="JFQ4" s="9"/>
      <c r="JFR4" s="9"/>
      <c r="JFS4" s="9"/>
      <c r="JFT4" s="9"/>
      <c r="JFU4" s="9"/>
      <c r="JFV4" s="9"/>
      <c r="JFW4" s="9"/>
      <c r="JFX4" s="9"/>
      <c r="JFY4" s="9"/>
      <c r="JFZ4" s="9"/>
      <c r="JGA4" s="9"/>
      <c r="JGB4" s="9"/>
      <c r="JGC4" s="9"/>
      <c r="JGD4" s="9"/>
      <c r="JGE4" s="9"/>
      <c r="JGF4" s="9"/>
      <c r="JGG4" s="9"/>
      <c r="JGH4" s="9"/>
      <c r="JGI4" s="9"/>
      <c r="JGJ4" s="9"/>
      <c r="JGK4" s="9"/>
      <c r="JGL4" s="9"/>
      <c r="JGM4" s="9"/>
      <c r="JGN4" s="9"/>
      <c r="JGO4" s="9"/>
      <c r="JGP4" s="9"/>
      <c r="JGQ4" s="9"/>
      <c r="JGR4" s="9"/>
      <c r="JGS4" s="9"/>
      <c r="JGT4" s="9"/>
      <c r="JGU4" s="9"/>
      <c r="JGV4" s="9"/>
      <c r="JGW4" s="9"/>
      <c r="JGX4" s="9"/>
      <c r="JGY4" s="9"/>
      <c r="JGZ4" s="9"/>
      <c r="JHA4" s="9"/>
      <c r="JHB4" s="9"/>
      <c r="JHC4" s="9"/>
      <c r="JHD4" s="9"/>
      <c r="JHE4" s="9"/>
      <c r="JHF4" s="9"/>
      <c r="JHG4" s="9"/>
      <c r="JHH4" s="9"/>
      <c r="JHI4" s="9"/>
      <c r="JHJ4" s="9"/>
      <c r="JHK4" s="9"/>
      <c r="JHL4" s="9"/>
      <c r="JHM4" s="9"/>
      <c r="JHN4" s="9"/>
      <c r="JHO4" s="9"/>
      <c r="JHP4" s="9"/>
      <c r="JHQ4" s="9"/>
      <c r="JHR4" s="9"/>
      <c r="JHS4" s="9"/>
      <c r="JHT4" s="9"/>
      <c r="JHU4" s="9"/>
      <c r="JHV4" s="9"/>
      <c r="JHW4" s="9"/>
      <c r="JHX4" s="9"/>
      <c r="JHY4" s="9"/>
      <c r="JHZ4" s="9"/>
      <c r="JIA4" s="9"/>
      <c r="JIB4" s="9"/>
      <c r="JIC4" s="9"/>
      <c r="JID4" s="9"/>
      <c r="JIE4" s="9"/>
      <c r="JIF4" s="9"/>
      <c r="JIG4" s="9"/>
      <c r="JIH4" s="9"/>
      <c r="JII4" s="9"/>
      <c r="JIJ4" s="9"/>
      <c r="JIK4" s="9"/>
      <c r="JIL4" s="9"/>
      <c r="JIM4" s="9"/>
      <c r="JIN4" s="9"/>
      <c r="JIO4" s="9"/>
      <c r="JIP4" s="9"/>
      <c r="JIQ4" s="9"/>
      <c r="JIR4" s="9"/>
      <c r="JIS4" s="9"/>
      <c r="JIT4" s="9"/>
      <c r="JIU4" s="9"/>
      <c r="JIV4" s="9"/>
      <c r="JIW4" s="9"/>
      <c r="JIX4" s="9"/>
      <c r="JIY4" s="9"/>
      <c r="JIZ4" s="9"/>
      <c r="JJA4" s="9"/>
      <c r="JJB4" s="9"/>
      <c r="JJC4" s="9"/>
      <c r="JJD4" s="9"/>
      <c r="JJE4" s="9"/>
      <c r="JJF4" s="9"/>
      <c r="JJG4" s="9"/>
      <c r="JJH4" s="9"/>
      <c r="JJI4" s="9"/>
      <c r="JJJ4" s="9"/>
      <c r="JJK4" s="9"/>
      <c r="JJL4" s="9"/>
      <c r="JJM4" s="9"/>
      <c r="JJN4" s="9"/>
      <c r="JJO4" s="9"/>
      <c r="JJP4" s="9"/>
      <c r="JJQ4" s="9"/>
      <c r="JJR4" s="9"/>
      <c r="JJS4" s="9"/>
      <c r="JJT4" s="9"/>
      <c r="JJU4" s="9"/>
      <c r="JJV4" s="9"/>
      <c r="JJW4" s="9"/>
      <c r="JJX4" s="9"/>
      <c r="JJY4" s="9"/>
      <c r="JJZ4" s="9"/>
      <c r="JKA4" s="9"/>
      <c r="JKB4" s="9"/>
      <c r="JKC4" s="9"/>
      <c r="JKD4" s="9"/>
      <c r="JKE4" s="9"/>
      <c r="JKF4" s="9"/>
      <c r="JKG4" s="9"/>
      <c r="JKH4" s="9"/>
      <c r="JKI4" s="9"/>
      <c r="JKJ4" s="9"/>
      <c r="JKK4" s="9"/>
      <c r="JKL4" s="9"/>
      <c r="JKM4" s="9"/>
      <c r="JKN4" s="9"/>
      <c r="JKO4" s="9"/>
      <c r="JKP4" s="9"/>
      <c r="JKQ4" s="9"/>
      <c r="JKR4" s="9"/>
      <c r="JKS4" s="9"/>
      <c r="JKT4" s="9"/>
      <c r="JKU4" s="9"/>
      <c r="JKV4" s="9"/>
      <c r="JKW4" s="9"/>
      <c r="JKX4" s="9"/>
      <c r="JKY4" s="9"/>
      <c r="JKZ4" s="9"/>
      <c r="JLA4" s="9"/>
      <c r="JLB4" s="9"/>
      <c r="JLC4" s="9"/>
      <c r="JLD4" s="9"/>
      <c r="JLE4" s="9"/>
      <c r="JLF4" s="9"/>
      <c r="JLG4" s="9"/>
      <c r="JLH4" s="9"/>
      <c r="JLI4" s="9"/>
      <c r="JLJ4" s="9"/>
      <c r="JLK4" s="9"/>
      <c r="JLL4" s="9"/>
      <c r="JLM4" s="9"/>
      <c r="JLN4" s="9"/>
      <c r="JLO4" s="9"/>
      <c r="JLP4" s="9"/>
      <c r="JLQ4" s="9"/>
      <c r="JLR4" s="9"/>
      <c r="JLS4" s="9"/>
      <c r="JLT4" s="9"/>
      <c r="JLU4" s="9"/>
      <c r="JLV4" s="9"/>
      <c r="JLW4" s="9"/>
      <c r="JLX4" s="9"/>
      <c r="JLY4" s="9"/>
      <c r="JLZ4" s="9"/>
      <c r="JMA4" s="9"/>
      <c r="JMB4" s="9"/>
      <c r="JMC4" s="9"/>
      <c r="JMD4" s="9"/>
      <c r="JME4" s="9"/>
      <c r="JMF4" s="9"/>
      <c r="JMG4" s="9"/>
      <c r="JMH4" s="9"/>
      <c r="JMI4" s="9"/>
      <c r="JMJ4" s="9"/>
      <c r="JMK4" s="9"/>
      <c r="JML4" s="9"/>
      <c r="JMM4" s="9"/>
      <c r="JMN4" s="9"/>
      <c r="JMO4" s="9"/>
      <c r="JMP4" s="9"/>
      <c r="JMQ4" s="9"/>
      <c r="JMR4" s="9"/>
      <c r="JMS4" s="9"/>
      <c r="JMT4" s="9"/>
      <c r="JMU4" s="9"/>
      <c r="JMV4" s="9"/>
      <c r="JMW4" s="9"/>
      <c r="JMX4" s="9"/>
      <c r="JMY4" s="9"/>
      <c r="JMZ4" s="9"/>
      <c r="JNA4" s="9"/>
      <c r="JNB4" s="9"/>
      <c r="JNC4" s="9"/>
      <c r="JND4" s="9"/>
      <c r="JNE4" s="9"/>
      <c r="JNF4" s="9"/>
      <c r="JNG4" s="9"/>
      <c r="JNH4" s="9"/>
      <c r="JNI4" s="9"/>
      <c r="JNJ4" s="9"/>
      <c r="JNK4" s="9"/>
      <c r="JNL4" s="9"/>
      <c r="JNM4" s="9"/>
      <c r="JNN4" s="9"/>
      <c r="JNO4" s="9"/>
      <c r="JNP4" s="9"/>
      <c r="JNQ4" s="9"/>
      <c r="JNR4" s="9"/>
      <c r="JNS4" s="9"/>
      <c r="JNT4" s="9"/>
      <c r="JNU4" s="9"/>
      <c r="JNV4" s="9"/>
      <c r="JNW4" s="9"/>
      <c r="JNX4" s="9"/>
      <c r="JNY4" s="9"/>
      <c r="JNZ4" s="9"/>
      <c r="JOA4" s="9"/>
      <c r="JOB4" s="9"/>
      <c r="JOC4" s="9"/>
      <c r="JOD4" s="9"/>
      <c r="JOE4" s="9"/>
      <c r="JOF4" s="9"/>
      <c r="JOG4" s="9"/>
      <c r="JOH4" s="9"/>
      <c r="JOI4" s="9"/>
      <c r="JOJ4" s="9"/>
      <c r="JOK4" s="9"/>
      <c r="JOL4" s="9"/>
      <c r="JOM4" s="9"/>
      <c r="JON4" s="9"/>
      <c r="JOO4" s="9"/>
      <c r="JOP4" s="9"/>
      <c r="JOQ4" s="9"/>
      <c r="JOR4" s="9"/>
      <c r="JOS4" s="9"/>
      <c r="JOT4" s="9"/>
      <c r="JOU4" s="9"/>
      <c r="JOV4" s="9"/>
      <c r="JOW4" s="9"/>
      <c r="JOX4" s="9"/>
      <c r="JOY4" s="9"/>
      <c r="JOZ4" s="9"/>
      <c r="JPA4" s="9"/>
      <c r="JPB4" s="9"/>
      <c r="JPC4" s="9"/>
      <c r="JPD4" s="9"/>
      <c r="JPE4" s="9"/>
      <c r="JPF4" s="9"/>
      <c r="JPG4" s="9"/>
      <c r="JPH4" s="9"/>
      <c r="JPI4" s="9"/>
      <c r="JPJ4" s="9"/>
      <c r="JPK4" s="9"/>
      <c r="JPL4" s="9"/>
      <c r="JPM4" s="9"/>
      <c r="JPN4" s="9"/>
      <c r="JPO4" s="9"/>
      <c r="JPP4" s="9"/>
      <c r="JPQ4" s="9"/>
      <c r="JPR4" s="9"/>
      <c r="JPS4" s="9"/>
      <c r="JPT4" s="9"/>
      <c r="JPU4" s="9"/>
      <c r="JPV4" s="9"/>
      <c r="JPW4" s="9"/>
      <c r="JPX4" s="9"/>
      <c r="JPY4" s="9"/>
      <c r="JPZ4" s="9"/>
      <c r="JQA4" s="9"/>
      <c r="JQB4" s="9"/>
      <c r="JQC4" s="9"/>
      <c r="JQD4" s="9"/>
      <c r="JQE4" s="9"/>
      <c r="JQF4" s="9"/>
      <c r="JQG4" s="9"/>
      <c r="JQH4" s="9"/>
      <c r="JQI4" s="9"/>
      <c r="JQJ4" s="9"/>
      <c r="JQK4" s="9"/>
      <c r="JQL4" s="9"/>
      <c r="JQM4" s="9"/>
      <c r="JQN4" s="9"/>
      <c r="JQO4" s="9"/>
      <c r="JQP4" s="9"/>
      <c r="JQQ4" s="9"/>
      <c r="JQR4" s="9"/>
      <c r="JQS4" s="9"/>
      <c r="JQT4" s="9"/>
      <c r="JQU4" s="9"/>
      <c r="JQV4" s="9"/>
      <c r="JQW4" s="9"/>
      <c r="JQX4" s="9"/>
      <c r="JQY4" s="9"/>
      <c r="JQZ4" s="9"/>
      <c r="JRA4" s="9"/>
      <c r="JRB4" s="9"/>
      <c r="JRC4" s="9"/>
      <c r="JRD4" s="9"/>
      <c r="JRE4" s="9"/>
      <c r="JRF4" s="9"/>
      <c r="JRG4" s="9"/>
      <c r="JRH4" s="9"/>
      <c r="JRI4" s="9"/>
      <c r="JRJ4" s="9"/>
      <c r="JRK4" s="9"/>
      <c r="JRL4" s="9"/>
      <c r="JRM4" s="9"/>
      <c r="JRN4" s="9"/>
      <c r="JRO4" s="9"/>
      <c r="JRP4" s="9"/>
      <c r="JRQ4" s="9"/>
      <c r="JRR4" s="9"/>
      <c r="JRS4" s="9"/>
      <c r="JRT4" s="9"/>
      <c r="JRU4" s="9"/>
      <c r="JRV4" s="9"/>
      <c r="JRW4" s="9"/>
      <c r="JRX4" s="9"/>
      <c r="JRY4" s="9"/>
      <c r="JRZ4" s="9"/>
      <c r="JSA4" s="9"/>
      <c r="JSB4" s="9"/>
      <c r="JSC4" s="9"/>
      <c r="JSD4" s="9"/>
      <c r="JSE4" s="9"/>
      <c r="JSF4" s="9"/>
      <c r="JSG4" s="9"/>
      <c r="JSH4" s="9"/>
      <c r="JSI4" s="9"/>
      <c r="JSJ4" s="9"/>
      <c r="JSK4" s="9"/>
      <c r="JSL4" s="9"/>
      <c r="JSM4" s="9"/>
      <c r="JSN4" s="9"/>
      <c r="JSO4" s="9"/>
      <c r="JSP4" s="9"/>
      <c r="JSQ4" s="9"/>
      <c r="JSR4" s="9"/>
      <c r="JSS4" s="9"/>
      <c r="JST4" s="9"/>
      <c r="JSU4" s="9"/>
      <c r="JSV4" s="9"/>
      <c r="JSW4" s="9"/>
      <c r="JSX4" s="9"/>
      <c r="JSY4" s="9"/>
      <c r="JSZ4" s="9"/>
      <c r="JTA4" s="9"/>
      <c r="JTB4" s="9"/>
      <c r="JTC4" s="9"/>
      <c r="JTD4" s="9"/>
      <c r="JTE4" s="9"/>
      <c r="JTF4" s="9"/>
      <c r="JTG4" s="9"/>
      <c r="JTH4" s="9"/>
      <c r="JTI4" s="9"/>
      <c r="JTJ4" s="9"/>
      <c r="JTK4" s="9"/>
      <c r="JTL4" s="9"/>
      <c r="JTM4" s="9"/>
      <c r="JTN4" s="9"/>
      <c r="JTO4" s="9"/>
      <c r="JTP4" s="9"/>
      <c r="JTQ4" s="9"/>
      <c r="JTR4" s="9"/>
      <c r="JTS4" s="9"/>
      <c r="JTT4" s="9"/>
      <c r="JTU4" s="9"/>
      <c r="JTV4" s="9"/>
      <c r="JTW4" s="9"/>
      <c r="JTX4" s="9"/>
      <c r="JTY4" s="9"/>
      <c r="JTZ4" s="9"/>
      <c r="JUA4" s="9"/>
      <c r="JUB4" s="9"/>
      <c r="JUC4" s="9"/>
      <c r="JUD4" s="9"/>
      <c r="JUE4" s="9"/>
      <c r="JUF4" s="9"/>
      <c r="JUG4" s="9"/>
      <c r="JUH4" s="9"/>
      <c r="JUI4" s="9"/>
      <c r="JUJ4" s="9"/>
      <c r="JUK4" s="9"/>
      <c r="JUL4" s="9"/>
      <c r="JUM4" s="9"/>
      <c r="JUN4" s="9"/>
      <c r="JUO4" s="9"/>
      <c r="JUP4" s="9"/>
      <c r="JUQ4" s="9"/>
      <c r="JUR4" s="9"/>
      <c r="JUS4" s="9"/>
      <c r="JUT4" s="9"/>
      <c r="JUU4" s="9"/>
      <c r="JUV4" s="9"/>
      <c r="JUW4" s="9"/>
      <c r="JUX4" s="9"/>
      <c r="JUY4" s="9"/>
      <c r="JUZ4" s="9"/>
      <c r="JVA4" s="9"/>
      <c r="JVB4" s="9"/>
      <c r="JVC4" s="9"/>
      <c r="JVD4" s="9"/>
      <c r="JVE4" s="9"/>
      <c r="JVF4" s="9"/>
      <c r="JVG4" s="9"/>
      <c r="JVH4" s="9"/>
      <c r="JVI4" s="9"/>
      <c r="JVJ4" s="9"/>
      <c r="JVK4" s="9"/>
      <c r="JVL4" s="9"/>
      <c r="JVM4" s="9"/>
      <c r="JVN4" s="9"/>
      <c r="JVO4" s="9"/>
      <c r="JVP4" s="9"/>
      <c r="JVQ4" s="9"/>
      <c r="JVR4" s="9"/>
      <c r="JVS4" s="9"/>
      <c r="JVT4" s="9"/>
      <c r="JVU4" s="9"/>
      <c r="JVV4" s="9"/>
      <c r="JVW4" s="9"/>
      <c r="JVX4" s="9"/>
      <c r="JVY4" s="9"/>
      <c r="JVZ4" s="9"/>
      <c r="JWA4" s="9"/>
      <c r="JWB4" s="9"/>
      <c r="JWC4" s="9"/>
      <c r="JWD4" s="9"/>
      <c r="JWE4" s="9"/>
      <c r="JWF4" s="9"/>
      <c r="JWG4" s="9"/>
      <c r="JWH4" s="9"/>
      <c r="JWI4" s="9"/>
      <c r="JWJ4" s="9"/>
      <c r="JWK4" s="9"/>
      <c r="JWL4" s="9"/>
      <c r="JWM4" s="9"/>
      <c r="JWN4" s="9"/>
      <c r="JWO4" s="9"/>
      <c r="JWP4" s="9"/>
      <c r="JWQ4" s="9"/>
      <c r="JWR4" s="9"/>
      <c r="JWS4" s="9"/>
      <c r="JWT4" s="9"/>
      <c r="JWU4" s="9"/>
      <c r="JWV4" s="9"/>
      <c r="JWW4" s="9"/>
      <c r="JWX4" s="9"/>
      <c r="JWY4" s="9"/>
      <c r="JWZ4" s="9"/>
      <c r="JXA4" s="9"/>
      <c r="JXB4" s="9"/>
      <c r="JXC4" s="9"/>
      <c r="JXD4" s="9"/>
      <c r="JXE4" s="9"/>
      <c r="JXF4" s="9"/>
      <c r="JXG4" s="9"/>
      <c r="JXH4" s="9"/>
      <c r="JXI4" s="9"/>
      <c r="JXJ4" s="9"/>
      <c r="JXK4" s="9"/>
      <c r="JXL4" s="9"/>
      <c r="JXM4" s="9"/>
      <c r="JXN4" s="9"/>
      <c r="JXO4" s="9"/>
      <c r="JXP4" s="9"/>
      <c r="JXQ4" s="9"/>
      <c r="JXR4" s="9"/>
      <c r="JXS4" s="9"/>
      <c r="JXT4" s="9"/>
      <c r="JXU4" s="9"/>
      <c r="JXV4" s="9"/>
      <c r="JXW4" s="9"/>
      <c r="JXX4" s="9"/>
      <c r="JXY4" s="9"/>
      <c r="JXZ4" s="9"/>
      <c r="JYA4" s="9"/>
      <c r="JYB4" s="9"/>
      <c r="JYC4" s="9"/>
      <c r="JYD4" s="9"/>
      <c r="JYE4" s="9"/>
      <c r="JYF4" s="9"/>
      <c r="JYG4" s="9"/>
      <c r="JYH4" s="9"/>
      <c r="JYI4" s="9"/>
      <c r="JYJ4" s="9"/>
      <c r="JYK4" s="9"/>
      <c r="JYL4" s="9"/>
      <c r="JYM4" s="9"/>
      <c r="JYN4" s="9"/>
      <c r="JYO4" s="9"/>
      <c r="JYP4" s="9"/>
      <c r="JYQ4" s="9"/>
      <c r="JYR4" s="9"/>
      <c r="JYS4" s="9"/>
      <c r="JYT4" s="9"/>
      <c r="JYU4" s="9"/>
      <c r="JYV4" s="9"/>
      <c r="JYW4" s="9"/>
      <c r="JYX4" s="9"/>
      <c r="JYY4" s="9"/>
      <c r="JYZ4" s="9"/>
      <c r="JZA4" s="9"/>
      <c r="JZB4" s="9"/>
      <c r="JZC4" s="9"/>
      <c r="JZD4" s="9"/>
      <c r="JZE4" s="9"/>
      <c r="JZF4" s="9"/>
      <c r="JZG4" s="9"/>
      <c r="JZH4" s="9"/>
      <c r="JZI4" s="9"/>
      <c r="JZJ4" s="9"/>
      <c r="JZK4" s="9"/>
      <c r="JZL4" s="9"/>
      <c r="JZM4" s="9"/>
      <c r="JZN4" s="9"/>
      <c r="JZO4" s="9"/>
      <c r="JZP4" s="9"/>
      <c r="JZQ4" s="9"/>
      <c r="JZR4" s="9"/>
      <c r="JZS4" s="9"/>
      <c r="JZT4" s="9"/>
      <c r="JZU4" s="9"/>
      <c r="JZV4" s="9"/>
      <c r="JZW4" s="9"/>
      <c r="JZX4" s="9"/>
      <c r="JZY4" s="9"/>
      <c r="JZZ4" s="9"/>
      <c r="KAA4" s="9"/>
      <c r="KAB4" s="9"/>
      <c r="KAC4" s="9"/>
      <c r="KAD4" s="9"/>
      <c r="KAE4" s="9"/>
      <c r="KAF4" s="9"/>
      <c r="KAG4" s="9"/>
      <c r="KAH4" s="9"/>
      <c r="KAI4" s="9"/>
      <c r="KAJ4" s="9"/>
      <c r="KAK4" s="9"/>
      <c r="KAL4" s="9"/>
      <c r="KAM4" s="9"/>
      <c r="KAN4" s="9"/>
      <c r="KAO4" s="9"/>
      <c r="KAP4" s="9"/>
      <c r="KAQ4" s="9"/>
      <c r="KAR4" s="9"/>
      <c r="KAS4" s="9"/>
      <c r="KAT4" s="9"/>
      <c r="KAU4" s="9"/>
      <c r="KAV4" s="9"/>
      <c r="KAW4" s="9"/>
      <c r="KAX4" s="9"/>
      <c r="KAY4" s="9"/>
      <c r="KAZ4" s="9"/>
      <c r="KBA4" s="9"/>
      <c r="KBB4" s="9"/>
      <c r="KBC4" s="9"/>
      <c r="KBD4" s="9"/>
      <c r="KBE4" s="9"/>
      <c r="KBF4" s="9"/>
      <c r="KBG4" s="9"/>
      <c r="KBH4" s="9"/>
      <c r="KBI4" s="9"/>
      <c r="KBJ4" s="9"/>
      <c r="KBK4" s="9"/>
      <c r="KBL4" s="9"/>
      <c r="KBM4" s="9"/>
      <c r="KBN4" s="9"/>
      <c r="KBO4" s="9"/>
      <c r="KBP4" s="9"/>
      <c r="KBQ4" s="9"/>
      <c r="KBR4" s="9"/>
      <c r="KBS4" s="9"/>
      <c r="KBT4" s="9"/>
      <c r="KBU4" s="9"/>
      <c r="KBV4" s="9"/>
      <c r="KBW4" s="9"/>
      <c r="KBX4" s="9"/>
      <c r="KBY4" s="9"/>
      <c r="KBZ4" s="9"/>
      <c r="KCA4" s="9"/>
      <c r="KCB4" s="9"/>
      <c r="KCC4" s="9"/>
      <c r="KCD4" s="9"/>
      <c r="KCE4" s="9"/>
      <c r="KCF4" s="9"/>
      <c r="KCG4" s="9"/>
      <c r="KCH4" s="9"/>
      <c r="KCI4" s="9"/>
      <c r="KCJ4" s="9"/>
      <c r="KCK4" s="9"/>
      <c r="KCL4" s="9"/>
      <c r="KCM4" s="9"/>
      <c r="KCN4" s="9"/>
      <c r="KCO4" s="9"/>
      <c r="KCP4" s="9"/>
      <c r="KCQ4" s="9"/>
      <c r="KCR4" s="9"/>
      <c r="KCS4" s="9"/>
      <c r="KCT4" s="9"/>
      <c r="KCU4" s="9"/>
      <c r="KCV4" s="9"/>
      <c r="KCW4" s="9"/>
      <c r="KCX4" s="9"/>
      <c r="KCY4" s="9"/>
      <c r="KCZ4" s="9"/>
      <c r="KDA4" s="9"/>
      <c r="KDB4" s="9"/>
      <c r="KDC4" s="9"/>
      <c r="KDD4" s="9"/>
      <c r="KDE4" s="9"/>
      <c r="KDF4" s="9"/>
      <c r="KDG4" s="9"/>
      <c r="KDH4" s="9"/>
      <c r="KDI4" s="9"/>
      <c r="KDJ4" s="9"/>
      <c r="KDK4" s="9"/>
      <c r="KDL4" s="9"/>
      <c r="KDM4" s="9"/>
      <c r="KDN4" s="9"/>
      <c r="KDO4" s="9"/>
      <c r="KDP4" s="9"/>
      <c r="KDQ4" s="9"/>
      <c r="KDR4" s="9"/>
      <c r="KDS4" s="9"/>
      <c r="KDT4" s="9"/>
      <c r="KDU4" s="9"/>
      <c r="KDV4" s="9"/>
      <c r="KDW4" s="9"/>
      <c r="KDX4" s="9"/>
      <c r="KDY4" s="9"/>
      <c r="KDZ4" s="9"/>
      <c r="KEA4" s="9"/>
      <c r="KEB4" s="9"/>
      <c r="KEC4" s="9"/>
      <c r="KED4" s="9"/>
      <c r="KEE4" s="9"/>
      <c r="KEF4" s="9"/>
      <c r="KEG4" s="9"/>
      <c r="KEH4" s="9"/>
      <c r="KEI4" s="9"/>
      <c r="KEJ4" s="9"/>
      <c r="KEK4" s="9"/>
      <c r="KEL4" s="9"/>
      <c r="KEM4" s="9"/>
      <c r="KEN4" s="9"/>
      <c r="KEO4" s="9"/>
      <c r="KEP4" s="9"/>
      <c r="KEQ4" s="9"/>
      <c r="KER4" s="9"/>
      <c r="KES4" s="9"/>
      <c r="KET4" s="9"/>
      <c r="KEU4" s="9"/>
      <c r="KEV4" s="9"/>
      <c r="KEW4" s="9"/>
      <c r="KEX4" s="9"/>
      <c r="KEY4" s="9"/>
      <c r="KEZ4" s="9"/>
      <c r="KFA4" s="9"/>
      <c r="KFB4" s="9"/>
      <c r="KFC4" s="9"/>
      <c r="KFD4" s="9"/>
      <c r="KFE4" s="9"/>
      <c r="KFF4" s="9"/>
      <c r="KFG4" s="9"/>
      <c r="KFH4" s="9"/>
      <c r="KFI4" s="9"/>
      <c r="KFJ4" s="9"/>
      <c r="KFK4" s="9"/>
      <c r="KFL4" s="9"/>
      <c r="KFM4" s="9"/>
      <c r="KFN4" s="9"/>
      <c r="KFO4" s="9"/>
      <c r="KFP4" s="9"/>
      <c r="KFQ4" s="9"/>
      <c r="KFR4" s="9"/>
      <c r="KFS4" s="9"/>
      <c r="KFT4" s="9"/>
      <c r="KFU4" s="9"/>
      <c r="KFV4" s="9"/>
      <c r="KFW4" s="9"/>
      <c r="KFX4" s="9"/>
      <c r="KFY4" s="9"/>
      <c r="KFZ4" s="9"/>
      <c r="KGA4" s="9"/>
      <c r="KGB4" s="9"/>
      <c r="KGC4" s="9"/>
      <c r="KGD4" s="9"/>
      <c r="KGE4" s="9"/>
      <c r="KGF4" s="9"/>
      <c r="KGG4" s="9"/>
      <c r="KGH4" s="9"/>
      <c r="KGI4" s="9"/>
      <c r="KGJ4" s="9"/>
      <c r="KGK4" s="9"/>
      <c r="KGL4" s="9"/>
      <c r="KGM4" s="9"/>
      <c r="KGN4" s="9"/>
      <c r="KGO4" s="9"/>
      <c r="KGP4" s="9"/>
      <c r="KGQ4" s="9"/>
      <c r="KGR4" s="9"/>
      <c r="KGS4" s="9"/>
      <c r="KGT4" s="9"/>
      <c r="KGU4" s="9"/>
      <c r="KGV4" s="9"/>
      <c r="KGW4" s="9"/>
      <c r="KGX4" s="9"/>
      <c r="KGY4" s="9"/>
      <c r="KGZ4" s="9"/>
      <c r="KHA4" s="9"/>
      <c r="KHB4" s="9"/>
      <c r="KHC4" s="9"/>
      <c r="KHD4" s="9"/>
      <c r="KHE4" s="9"/>
      <c r="KHF4" s="9"/>
      <c r="KHG4" s="9"/>
      <c r="KHH4" s="9"/>
      <c r="KHI4" s="9"/>
      <c r="KHJ4" s="9"/>
      <c r="KHK4" s="9"/>
      <c r="KHL4" s="9"/>
      <c r="KHM4" s="9"/>
      <c r="KHN4" s="9"/>
      <c r="KHO4" s="9"/>
      <c r="KHP4" s="9"/>
      <c r="KHQ4" s="9"/>
      <c r="KHR4" s="9"/>
      <c r="KHS4" s="9"/>
      <c r="KHT4" s="9"/>
      <c r="KHU4" s="9"/>
      <c r="KHV4" s="9"/>
      <c r="KHW4" s="9"/>
      <c r="KHX4" s="9"/>
      <c r="KHY4" s="9"/>
      <c r="KHZ4" s="9"/>
      <c r="KIA4" s="9"/>
      <c r="KIB4" s="9"/>
      <c r="KIC4" s="9"/>
      <c r="KID4" s="9"/>
      <c r="KIE4" s="9"/>
      <c r="KIF4" s="9"/>
      <c r="KIG4" s="9"/>
      <c r="KIH4" s="9"/>
      <c r="KII4" s="9"/>
      <c r="KIJ4" s="9"/>
      <c r="KIK4" s="9"/>
      <c r="KIL4" s="9"/>
      <c r="KIM4" s="9"/>
      <c r="KIN4" s="9"/>
      <c r="KIO4" s="9"/>
      <c r="KIP4" s="9"/>
      <c r="KIQ4" s="9"/>
      <c r="KIR4" s="9"/>
      <c r="KIS4" s="9"/>
      <c r="KIT4" s="9"/>
      <c r="KIU4" s="9"/>
      <c r="KIV4" s="9"/>
      <c r="KIW4" s="9"/>
      <c r="KIX4" s="9"/>
      <c r="KIY4" s="9"/>
      <c r="KIZ4" s="9"/>
      <c r="KJA4" s="9"/>
      <c r="KJB4" s="9"/>
      <c r="KJC4" s="9"/>
      <c r="KJD4" s="9"/>
      <c r="KJE4" s="9"/>
      <c r="KJF4" s="9"/>
      <c r="KJG4" s="9"/>
      <c r="KJH4" s="9"/>
      <c r="KJI4" s="9"/>
      <c r="KJJ4" s="9"/>
      <c r="KJK4" s="9"/>
      <c r="KJL4" s="9"/>
      <c r="KJM4" s="9"/>
      <c r="KJN4" s="9"/>
      <c r="KJO4" s="9"/>
      <c r="KJP4" s="9"/>
      <c r="KJQ4" s="9"/>
      <c r="KJR4" s="9"/>
      <c r="KJS4" s="9"/>
      <c r="KJT4" s="9"/>
      <c r="KJU4" s="9"/>
      <c r="KJV4" s="9"/>
      <c r="KJW4" s="9"/>
      <c r="KJX4" s="9"/>
      <c r="KJY4" s="9"/>
      <c r="KJZ4" s="9"/>
      <c r="KKA4" s="9"/>
      <c r="KKB4" s="9"/>
      <c r="KKC4" s="9"/>
      <c r="KKD4" s="9"/>
      <c r="KKE4" s="9"/>
      <c r="KKF4" s="9"/>
      <c r="KKG4" s="9"/>
      <c r="KKH4" s="9"/>
      <c r="KKI4" s="9"/>
      <c r="KKJ4" s="9"/>
      <c r="KKK4" s="9"/>
      <c r="KKL4" s="9"/>
      <c r="KKM4" s="9"/>
      <c r="KKN4" s="9"/>
      <c r="KKO4" s="9"/>
      <c r="KKP4" s="9"/>
      <c r="KKQ4" s="9"/>
      <c r="KKR4" s="9"/>
      <c r="KKS4" s="9"/>
      <c r="KKT4" s="9"/>
      <c r="KKU4" s="9"/>
      <c r="KKV4" s="9"/>
      <c r="KKW4" s="9"/>
      <c r="KKX4" s="9"/>
      <c r="KKY4" s="9"/>
      <c r="KKZ4" s="9"/>
      <c r="KLA4" s="9"/>
      <c r="KLB4" s="9"/>
      <c r="KLC4" s="9"/>
      <c r="KLD4" s="9"/>
      <c r="KLE4" s="9"/>
      <c r="KLF4" s="9"/>
      <c r="KLG4" s="9"/>
      <c r="KLH4" s="9"/>
      <c r="KLI4" s="9"/>
      <c r="KLJ4" s="9"/>
      <c r="KLK4" s="9"/>
      <c r="KLL4" s="9"/>
      <c r="KLM4" s="9"/>
      <c r="KLN4" s="9"/>
      <c r="KLO4" s="9"/>
      <c r="KLP4" s="9"/>
      <c r="KLQ4" s="9"/>
      <c r="KLR4" s="9"/>
      <c r="KLS4" s="9"/>
      <c r="KLT4" s="9"/>
      <c r="KLU4" s="9"/>
      <c r="KLV4" s="9"/>
      <c r="KLW4" s="9"/>
      <c r="KLX4" s="9"/>
      <c r="KLY4" s="9"/>
      <c r="KLZ4" s="9"/>
      <c r="KMA4" s="9"/>
      <c r="KMB4" s="9"/>
      <c r="KMC4" s="9"/>
      <c r="KMD4" s="9"/>
      <c r="KME4" s="9"/>
      <c r="KMF4" s="9"/>
      <c r="KMG4" s="9"/>
      <c r="KMH4" s="9"/>
      <c r="KMI4" s="9"/>
      <c r="KMJ4" s="9"/>
      <c r="KMK4" s="9"/>
      <c r="KML4" s="9"/>
      <c r="KMM4" s="9"/>
      <c r="KMN4" s="9"/>
      <c r="KMO4" s="9"/>
      <c r="KMP4" s="9"/>
      <c r="KMQ4" s="9"/>
      <c r="KMR4" s="9"/>
      <c r="KMS4" s="9"/>
      <c r="KMT4" s="9"/>
      <c r="KMU4" s="9"/>
      <c r="KMV4" s="9"/>
      <c r="KMW4" s="9"/>
      <c r="KMX4" s="9"/>
      <c r="KMY4" s="9"/>
      <c r="KMZ4" s="9"/>
      <c r="KNA4" s="9"/>
      <c r="KNB4" s="9"/>
      <c r="KNC4" s="9"/>
      <c r="KND4" s="9"/>
      <c r="KNE4" s="9"/>
      <c r="KNF4" s="9"/>
      <c r="KNG4" s="9"/>
      <c r="KNH4" s="9"/>
      <c r="KNI4" s="9"/>
      <c r="KNJ4" s="9"/>
      <c r="KNK4" s="9"/>
      <c r="KNL4" s="9"/>
      <c r="KNM4" s="9"/>
      <c r="KNN4" s="9"/>
      <c r="KNO4" s="9"/>
      <c r="KNP4" s="9"/>
      <c r="KNQ4" s="9"/>
      <c r="KNR4" s="9"/>
      <c r="KNS4" s="9"/>
      <c r="KNT4" s="9"/>
      <c r="KNU4" s="9"/>
      <c r="KNV4" s="9"/>
      <c r="KNW4" s="9"/>
      <c r="KNX4" s="9"/>
      <c r="KNY4" s="9"/>
      <c r="KNZ4" s="9"/>
      <c r="KOA4" s="9"/>
      <c r="KOB4" s="9"/>
      <c r="KOC4" s="9"/>
      <c r="KOD4" s="9"/>
      <c r="KOE4" s="9"/>
      <c r="KOF4" s="9"/>
      <c r="KOG4" s="9"/>
      <c r="KOH4" s="9"/>
      <c r="KOI4" s="9"/>
      <c r="KOJ4" s="9"/>
      <c r="KOK4" s="9"/>
      <c r="KOL4" s="9"/>
      <c r="KOM4" s="9"/>
      <c r="KON4" s="9"/>
      <c r="KOO4" s="9"/>
      <c r="KOP4" s="9"/>
      <c r="KOQ4" s="9"/>
      <c r="KOR4" s="9"/>
      <c r="KOS4" s="9"/>
      <c r="KOT4" s="9"/>
      <c r="KOU4" s="9"/>
      <c r="KOV4" s="9"/>
      <c r="KOW4" s="9"/>
      <c r="KOX4" s="9"/>
      <c r="KOY4" s="9"/>
      <c r="KOZ4" s="9"/>
      <c r="KPA4" s="9"/>
      <c r="KPB4" s="9"/>
      <c r="KPC4" s="9"/>
      <c r="KPD4" s="9"/>
      <c r="KPE4" s="9"/>
      <c r="KPF4" s="9"/>
      <c r="KPG4" s="9"/>
      <c r="KPH4" s="9"/>
      <c r="KPI4" s="9"/>
      <c r="KPJ4" s="9"/>
      <c r="KPK4" s="9"/>
      <c r="KPL4" s="9"/>
      <c r="KPM4" s="9"/>
      <c r="KPN4" s="9"/>
      <c r="KPO4" s="9"/>
      <c r="KPP4" s="9"/>
      <c r="KPQ4" s="9"/>
      <c r="KPR4" s="9"/>
      <c r="KPS4" s="9"/>
      <c r="KPT4" s="9"/>
      <c r="KPU4" s="9"/>
      <c r="KPV4" s="9"/>
      <c r="KPW4" s="9"/>
      <c r="KPX4" s="9"/>
      <c r="KPY4" s="9"/>
      <c r="KPZ4" s="9"/>
      <c r="KQA4" s="9"/>
      <c r="KQB4" s="9"/>
      <c r="KQC4" s="9"/>
      <c r="KQD4" s="9"/>
      <c r="KQE4" s="9"/>
      <c r="KQF4" s="9"/>
      <c r="KQG4" s="9"/>
      <c r="KQH4" s="9"/>
      <c r="KQI4" s="9"/>
      <c r="KQJ4" s="9"/>
      <c r="KQK4" s="9"/>
      <c r="KQL4" s="9"/>
      <c r="KQM4" s="9"/>
      <c r="KQN4" s="9"/>
      <c r="KQO4" s="9"/>
      <c r="KQP4" s="9"/>
      <c r="KQQ4" s="9"/>
      <c r="KQR4" s="9"/>
      <c r="KQS4" s="9"/>
      <c r="KQT4" s="9"/>
      <c r="KQU4" s="9"/>
      <c r="KQV4" s="9"/>
      <c r="KQW4" s="9"/>
      <c r="KQX4" s="9"/>
      <c r="KQY4" s="9"/>
      <c r="KQZ4" s="9"/>
      <c r="KRA4" s="9"/>
      <c r="KRB4" s="9"/>
      <c r="KRC4" s="9"/>
      <c r="KRD4" s="9"/>
      <c r="KRE4" s="9"/>
      <c r="KRF4" s="9"/>
      <c r="KRG4" s="9"/>
      <c r="KRH4" s="9"/>
      <c r="KRI4" s="9"/>
      <c r="KRJ4" s="9"/>
      <c r="KRK4" s="9"/>
      <c r="KRL4" s="9"/>
      <c r="KRM4" s="9"/>
      <c r="KRN4" s="9"/>
      <c r="KRO4" s="9"/>
      <c r="KRP4" s="9"/>
      <c r="KRQ4" s="9"/>
      <c r="KRR4" s="9"/>
      <c r="KRS4" s="9"/>
      <c r="KRT4" s="9"/>
      <c r="KRU4" s="9"/>
      <c r="KRV4" s="9"/>
      <c r="KRW4" s="9"/>
      <c r="KRX4" s="9"/>
      <c r="KRY4" s="9"/>
      <c r="KRZ4" s="9"/>
      <c r="KSA4" s="9"/>
      <c r="KSB4" s="9"/>
      <c r="KSC4" s="9"/>
      <c r="KSD4" s="9"/>
      <c r="KSE4" s="9"/>
      <c r="KSF4" s="9"/>
      <c r="KSG4" s="9"/>
      <c r="KSH4" s="9"/>
      <c r="KSI4" s="9"/>
      <c r="KSJ4" s="9"/>
      <c r="KSK4" s="9"/>
      <c r="KSL4" s="9"/>
      <c r="KSM4" s="9"/>
      <c r="KSN4" s="9"/>
      <c r="KSO4" s="9"/>
      <c r="KSP4" s="9"/>
      <c r="KSQ4" s="9"/>
      <c r="KSR4" s="9"/>
      <c r="KSS4" s="9"/>
      <c r="KST4" s="9"/>
      <c r="KSU4" s="9"/>
      <c r="KSV4" s="9"/>
      <c r="KSW4" s="9"/>
      <c r="KSX4" s="9"/>
      <c r="KSY4" s="9"/>
      <c r="KSZ4" s="9"/>
      <c r="KTA4" s="9"/>
      <c r="KTB4" s="9"/>
      <c r="KTC4" s="9"/>
      <c r="KTD4" s="9"/>
      <c r="KTE4" s="9"/>
      <c r="KTF4" s="9"/>
      <c r="KTG4" s="9"/>
      <c r="KTH4" s="9"/>
      <c r="KTI4" s="9"/>
      <c r="KTJ4" s="9"/>
      <c r="KTK4" s="9"/>
      <c r="KTL4" s="9"/>
      <c r="KTM4" s="9"/>
      <c r="KTN4" s="9"/>
      <c r="KTO4" s="9"/>
      <c r="KTP4" s="9"/>
      <c r="KTQ4" s="9"/>
      <c r="KTR4" s="9"/>
      <c r="KTS4" s="9"/>
      <c r="KTT4" s="9"/>
      <c r="KTU4" s="9"/>
      <c r="KTV4" s="9"/>
      <c r="KTW4" s="9"/>
      <c r="KTX4" s="9"/>
      <c r="KTY4" s="9"/>
      <c r="KTZ4" s="9"/>
      <c r="KUA4" s="9"/>
      <c r="KUB4" s="9"/>
      <c r="KUC4" s="9"/>
      <c r="KUD4" s="9"/>
      <c r="KUE4" s="9"/>
      <c r="KUF4" s="9"/>
      <c r="KUG4" s="9"/>
      <c r="KUH4" s="9"/>
      <c r="KUI4" s="9"/>
      <c r="KUJ4" s="9"/>
      <c r="KUK4" s="9"/>
      <c r="KUL4" s="9"/>
      <c r="KUM4" s="9"/>
      <c r="KUN4" s="9"/>
      <c r="KUO4" s="9"/>
      <c r="KUP4" s="9"/>
      <c r="KUQ4" s="9"/>
      <c r="KUR4" s="9"/>
      <c r="KUS4" s="9"/>
      <c r="KUT4" s="9"/>
      <c r="KUU4" s="9"/>
      <c r="KUV4" s="9"/>
      <c r="KUW4" s="9"/>
      <c r="KUX4" s="9"/>
      <c r="KUY4" s="9"/>
      <c r="KUZ4" s="9"/>
      <c r="KVA4" s="9"/>
      <c r="KVB4" s="9"/>
      <c r="KVC4" s="9"/>
      <c r="KVD4" s="9"/>
      <c r="KVE4" s="9"/>
      <c r="KVF4" s="9"/>
      <c r="KVG4" s="9"/>
      <c r="KVH4" s="9"/>
      <c r="KVI4" s="9"/>
      <c r="KVJ4" s="9"/>
      <c r="KVK4" s="9"/>
      <c r="KVL4" s="9"/>
      <c r="KVM4" s="9"/>
      <c r="KVN4" s="9"/>
      <c r="KVO4" s="9"/>
      <c r="KVP4" s="9"/>
      <c r="KVQ4" s="9"/>
      <c r="KVR4" s="9"/>
      <c r="KVS4" s="9"/>
      <c r="KVT4" s="9"/>
      <c r="KVU4" s="9"/>
      <c r="KVV4" s="9"/>
      <c r="KVW4" s="9"/>
      <c r="KVX4" s="9"/>
      <c r="KVY4" s="9"/>
      <c r="KVZ4" s="9"/>
      <c r="KWA4" s="9"/>
      <c r="KWB4" s="9"/>
      <c r="KWC4" s="9"/>
      <c r="KWD4" s="9"/>
      <c r="KWE4" s="9"/>
      <c r="KWF4" s="9"/>
      <c r="KWG4" s="9"/>
      <c r="KWH4" s="9"/>
      <c r="KWI4" s="9"/>
      <c r="KWJ4" s="9"/>
      <c r="KWK4" s="9"/>
      <c r="KWL4" s="9"/>
      <c r="KWM4" s="9"/>
      <c r="KWN4" s="9"/>
      <c r="KWO4" s="9"/>
      <c r="KWP4" s="9"/>
      <c r="KWQ4" s="9"/>
      <c r="KWR4" s="9"/>
      <c r="KWS4" s="9"/>
      <c r="KWT4" s="9"/>
      <c r="KWU4" s="9"/>
      <c r="KWV4" s="9"/>
      <c r="KWW4" s="9"/>
      <c r="KWX4" s="9"/>
      <c r="KWY4" s="9"/>
      <c r="KWZ4" s="9"/>
      <c r="KXA4" s="9"/>
      <c r="KXB4" s="9"/>
      <c r="KXC4" s="9"/>
      <c r="KXD4" s="9"/>
      <c r="KXE4" s="9"/>
      <c r="KXF4" s="9"/>
      <c r="KXG4" s="9"/>
      <c r="KXH4" s="9"/>
      <c r="KXI4" s="9"/>
      <c r="KXJ4" s="9"/>
      <c r="KXK4" s="9"/>
      <c r="KXL4" s="9"/>
      <c r="KXM4" s="9"/>
      <c r="KXN4" s="9"/>
      <c r="KXO4" s="9"/>
      <c r="KXP4" s="9"/>
      <c r="KXQ4" s="9"/>
      <c r="KXR4" s="9"/>
      <c r="KXS4" s="9"/>
      <c r="KXT4" s="9"/>
      <c r="KXU4" s="9"/>
      <c r="KXV4" s="9"/>
      <c r="KXW4" s="9"/>
      <c r="KXX4" s="9"/>
      <c r="KXY4" s="9"/>
      <c r="KXZ4" s="9"/>
      <c r="KYA4" s="9"/>
      <c r="KYB4" s="9"/>
      <c r="KYC4" s="9"/>
      <c r="KYD4" s="9"/>
      <c r="KYE4" s="9"/>
      <c r="KYF4" s="9"/>
      <c r="KYG4" s="9"/>
      <c r="KYH4" s="9"/>
      <c r="KYI4" s="9"/>
      <c r="KYJ4" s="9"/>
      <c r="KYK4" s="9"/>
      <c r="KYL4" s="9"/>
      <c r="KYM4" s="9"/>
      <c r="KYN4" s="9"/>
      <c r="KYO4" s="9"/>
      <c r="KYP4" s="9"/>
      <c r="KYQ4" s="9"/>
      <c r="KYR4" s="9"/>
      <c r="KYS4" s="9"/>
      <c r="KYT4" s="9"/>
      <c r="KYU4" s="9"/>
      <c r="KYV4" s="9"/>
      <c r="KYW4" s="9"/>
      <c r="KYX4" s="9"/>
      <c r="KYY4" s="9"/>
      <c r="KYZ4" s="9"/>
      <c r="KZA4" s="9"/>
      <c r="KZB4" s="9"/>
      <c r="KZC4" s="9"/>
      <c r="KZD4" s="9"/>
      <c r="KZE4" s="9"/>
      <c r="KZF4" s="9"/>
      <c r="KZG4" s="9"/>
      <c r="KZH4" s="9"/>
      <c r="KZI4" s="9"/>
      <c r="KZJ4" s="9"/>
      <c r="KZK4" s="9"/>
      <c r="KZL4" s="9"/>
      <c r="KZM4" s="9"/>
      <c r="KZN4" s="9"/>
      <c r="KZO4" s="9"/>
      <c r="KZP4" s="9"/>
      <c r="KZQ4" s="9"/>
      <c r="KZR4" s="9"/>
      <c r="KZS4" s="9"/>
      <c r="KZT4" s="9"/>
      <c r="KZU4" s="9"/>
      <c r="KZV4" s="9"/>
      <c r="KZW4" s="9"/>
      <c r="KZX4" s="9"/>
      <c r="KZY4" s="9"/>
      <c r="KZZ4" s="9"/>
      <c r="LAA4" s="9"/>
      <c r="LAB4" s="9"/>
      <c r="LAC4" s="9"/>
      <c r="LAD4" s="9"/>
      <c r="LAE4" s="9"/>
      <c r="LAF4" s="9"/>
      <c r="LAG4" s="9"/>
      <c r="LAH4" s="9"/>
      <c r="LAI4" s="9"/>
      <c r="LAJ4" s="9"/>
      <c r="LAK4" s="9"/>
      <c r="LAL4" s="9"/>
      <c r="LAM4" s="9"/>
      <c r="LAN4" s="9"/>
      <c r="LAO4" s="9"/>
      <c r="LAP4" s="9"/>
      <c r="LAQ4" s="9"/>
      <c r="LAR4" s="9"/>
      <c r="LAS4" s="9"/>
      <c r="LAT4" s="9"/>
      <c r="LAU4" s="9"/>
      <c r="LAV4" s="9"/>
      <c r="LAW4" s="9"/>
      <c r="LAX4" s="9"/>
      <c r="LAY4" s="9"/>
      <c r="LAZ4" s="9"/>
      <c r="LBA4" s="9"/>
      <c r="LBB4" s="9"/>
      <c r="LBC4" s="9"/>
      <c r="LBD4" s="9"/>
      <c r="LBE4" s="9"/>
      <c r="LBF4" s="9"/>
      <c r="LBG4" s="9"/>
      <c r="LBH4" s="9"/>
      <c r="LBI4" s="9"/>
      <c r="LBJ4" s="9"/>
      <c r="LBK4" s="9"/>
      <c r="LBL4" s="9"/>
      <c r="LBM4" s="9"/>
      <c r="LBN4" s="9"/>
      <c r="LBO4" s="9"/>
      <c r="LBP4" s="9"/>
      <c r="LBQ4" s="9"/>
      <c r="LBR4" s="9"/>
      <c r="LBS4" s="9"/>
      <c r="LBT4" s="9"/>
      <c r="LBU4" s="9"/>
      <c r="LBV4" s="9"/>
      <c r="LBW4" s="9"/>
      <c r="LBX4" s="9"/>
      <c r="LBY4" s="9"/>
      <c r="LBZ4" s="9"/>
      <c r="LCA4" s="9"/>
      <c r="LCB4" s="9"/>
      <c r="LCC4" s="9"/>
      <c r="LCD4" s="9"/>
      <c r="LCE4" s="9"/>
      <c r="LCF4" s="9"/>
      <c r="LCG4" s="9"/>
      <c r="LCH4" s="9"/>
      <c r="LCI4" s="9"/>
      <c r="LCJ4" s="9"/>
      <c r="LCK4" s="9"/>
      <c r="LCL4" s="9"/>
      <c r="LCM4" s="9"/>
      <c r="LCN4" s="9"/>
      <c r="LCO4" s="9"/>
      <c r="LCP4" s="9"/>
      <c r="LCQ4" s="9"/>
      <c r="LCR4" s="9"/>
      <c r="LCS4" s="9"/>
      <c r="LCT4" s="9"/>
      <c r="LCU4" s="9"/>
      <c r="LCV4" s="9"/>
      <c r="LCW4" s="9"/>
      <c r="LCX4" s="9"/>
      <c r="LCY4" s="9"/>
      <c r="LCZ4" s="9"/>
      <c r="LDA4" s="9"/>
      <c r="LDB4" s="9"/>
      <c r="LDC4" s="9"/>
      <c r="LDD4" s="9"/>
      <c r="LDE4" s="9"/>
      <c r="LDF4" s="9"/>
      <c r="LDG4" s="9"/>
      <c r="LDH4" s="9"/>
      <c r="LDI4" s="9"/>
      <c r="LDJ4" s="9"/>
      <c r="LDK4" s="9"/>
      <c r="LDL4" s="9"/>
      <c r="LDM4" s="9"/>
      <c r="LDN4" s="9"/>
      <c r="LDO4" s="9"/>
      <c r="LDP4" s="9"/>
      <c r="LDQ4" s="9"/>
      <c r="LDR4" s="9"/>
      <c r="LDS4" s="9"/>
      <c r="LDT4" s="9"/>
      <c r="LDU4" s="9"/>
      <c r="LDV4" s="9"/>
      <c r="LDW4" s="9"/>
      <c r="LDX4" s="9"/>
      <c r="LDY4" s="9"/>
      <c r="LDZ4" s="9"/>
      <c r="LEA4" s="9"/>
      <c r="LEB4" s="9"/>
      <c r="LEC4" s="9"/>
      <c r="LED4" s="9"/>
      <c r="LEE4" s="9"/>
      <c r="LEF4" s="9"/>
      <c r="LEG4" s="9"/>
      <c r="LEH4" s="9"/>
      <c r="LEI4" s="9"/>
      <c r="LEJ4" s="9"/>
      <c r="LEK4" s="9"/>
      <c r="LEL4" s="9"/>
      <c r="LEM4" s="9"/>
      <c r="LEN4" s="9"/>
      <c r="LEO4" s="9"/>
      <c r="LEP4" s="9"/>
      <c r="LEQ4" s="9"/>
      <c r="LER4" s="9"/>
      <c r="LES4" s="9"/>
      <c r="LET4" s="9"/>
      <c r="LEU4" s="9"/>
      <c r="LEV4" s="9"/>
      <c r="LEW4" s="9"/>
      <c r="LEX4" s="9"/>
      <c r="LEY4" s="9"/>
      <c r="LEZ4" s="9"/>
      <c r="LFA4" s="9"/>
      <c r="LFB4" s="9"/>
      <c r="LFC4" s="9"/>
      <c r="LFD4" s="9"/>
      <c r="LFE4" s="9"/>
      <c r="LFF4" s="9"/>
      <c r="LFG4" s="9"/>
      <c r="LFH4" s="9"/>
      <c r="LFI4" s="9"/>
      <c r="LFJ4" s="9"/>
      <c r="LFK4" s="9"/>
      <c r="LFL4" s="9"/>
      <c r="LFM4" s="9"/>
      <c r="LFN4" s="9"/>
      <c r="LFO4" s="9"/>
      <c r="LFP4" s="9"/>
      <c r="LFQ4" s="9"/>
      <c r="LFR4" s="9"/>
      <c r="LFS4" s="9"/>
      <c r="LFT4" s="9"/>
      <c r="LFU4" s="9"/>
      <c r="LFV4" s="9"/>
      <c r="LFW4" s="9"/>
      <c r="LFX4" s="9"/>
      <c r="LFY4" s="9"/>
      <c r="LFZ4" s="9"/>
      <c r="LGA4" s="9"/>
      <c r="LGB4" s="9"/>
      <c r="LGC4" s="9"/>
      <c r="LGD4" s="9"/>
      <c r="LGE4" s="9"/>
      <c r="LGF4" s="9"/>
      <c r="LGG4" s="9"/>
      <c r="LGH4" s="9"/>
      <c r="LGI4" s="9"/>
      <c r="LGJ4" s="9"/>
      <c r="LGK4" s="9"/>
      <c r="LGL4" s="9"/>
      <c r="LGM4" s="9"/>
      <c r="LGN4" s="9"/>
      <c r="LGO4" s="9"/>
      <c r="LGP4" s="9"/>
      <c r="LGQ4" s="9"/>
      <c r="LGR4" s="9"/>
      <c r="LGS4" s="9"/>
      <c r="LGT4" s="9"/>
      <c r="LGU4" s="9"/>
      <c r="LGV4" s="9"/>
      <c r="LGW4" s="9"/>
      <c r="LGX4" s="9"/>
      <c r="LGY4" s="9"/>
      <c r="LGZ4" s="9"/>
      <c r="LHA4" s="9"/>
      <c r="LHB4" s="9"/>
      <c r="LHC4" s="9"/>
      <c r="LHD4" s="9"/>
      <c r="LHE4" s="9"/>
      <c r="LHF4" s="9"/>
      <c r="LHG4" s="9"/>
      <c r="LHH4" s="9"/>
      <c r="LHI4" s="9"/>
      <c r="LHJ4" s="9"/>
      <c r="LHK4" s="9"/>
      <c r="LHL4" s="9"/>
      <c r="LHM4" s="9"/>
      <c r="LHN4" s="9"/>
      <c r="LHO4" s="9"/>
      <c r="LHP4" s="9"/>
      <c r="LHQ4" s="9"/>
      <c r="LHR4" s="9"/>
      <c r="LHS4" s="9"/>
      <c r="LHT4" s="9"/>
      <c r="LHU4" s="9"/>
      <c r="LHV4" s="9"/>
      <c r="LHW4" s="9"/>
      <c r="LHX4" s="9"/>
      <c r="LHY4" s="9"/>
      <c r="LHZ4" s="9"/>
      <c r="LIA4" s="9"/>
      <c r="LIB4" s="9"/>
      <c r="LIC4" s="9"/>
      <c r="LID4" s="9"/>
      <c r="LIE4" s="9"/>
      <c r="LIF4" s="9"/>
      <c r="LIG4" s="9"/>
      <c r="LIH4" s="9"/>
      <c r="LII4" s="9"/>
      <c r="LIJ4" s="9"/>
      <c r="LIK4" s="9"/>
      <c r="LIL4" s="9"/>
      <c r="LIM4" s="9"/>
      <c r="LIN4" s="9"/>
      <c r="LIO4" s="9"/>
      <c r="LIP4" s="9"/>
      <c r="LIQ4" s="9"/>
      <c r="LIR4" s="9"/>
      <c r="LIS4" s="9"/>
      <c r="LIT4" s="9"/>
      <c r="LIU4" s="9"/>
      <c r="LIV4" s="9"/>
      <c r="LIW4" s="9"/>
      <c r="LIX4" s="9"/>
      <c r="LIY4" s="9"/>
      <c r="LIZ4" s="9"/>
      <c r="LJA4" s="9"/>
      <c r="LJB4" s="9"/>
      <c r="LJC4" s="9"/>
      <c r="LJD4" s="9"/>
      <c r="LJE4" s="9"/>
      <c r="LJF4" s="9"/>
      <c r="LJG4" s="9"/>
      <c r="LJH4" s="9"/>
      <c r="LJI4" s="9"/>
      <c r="LJJ4" s="9"/>
      <c r="LJK4" s="9"/>
      <c r="LJL4" s="9"/>
      <c r="LJM4" s="9"/>
      <c r="LJN4" s="9"/>
      <c r="LJO4" s="9"/>
      <c r="LJP4" s="9"/>
      <c r="LJQ4" s="9"/>
      <c r="LJR4" s="9"/>
      <c r="LJS4" s="9"/>
      <c r="LJT4" s="9"/>
      <c r="LJU4" s="9"/>
      <c r="LJV4" s="9"/>
      <c r="LJW4" s="9"/>
      <c r="LJX4" s="9"/>
      <c r="LJY4" s="9"/>
      <c r="LJZ4" s="9"/>
      <c r="LKA4" s="9"/>
      <c r="LKB4" s="9"/>
      <c r="LKC4" s="9"/>
      <c r="LKD4" s="9"/>
      <c r="LKE4" s="9"/>
      <c r="LKF4" s="9"/>
      <c r="LKG4" s="9"/>
      <c r="LKH4" s="9"/>
      <c r="LKI4" s="9"/>
      <c r="LKJ4" s="9"/>
      <c r="LKK4" s="9"/>
      <c r="LKL4" s="9"/>
      <c r="LKM4" s="9"/>
      <c r="LKN4" s="9"/>
      <c r="LKO4" s="9"/>
      <c r="LKP4" s="9"/>
      <c r="LKQ4" s="9"/>
      <c r="LKR4" s="9"/>
      <c r="LKS4" s="9"/>
      <c r="LKT4" s="9"/>
      <c r="LKU4" s="9"/>
      <c r="LKV4" s="9"/>
      <c r="LKW4" s="9"/>
      <c r="LKX4" s="9"/>
      <c r="LKY4" s="9"/>
      <c r="LKZ4" s="9"/>
      <c r="LLA4" s="9"/>
      <c r="LLB4" s="9"/>
      <c r="LLC4" s="9"/>
      <c r="LLD4" s="9"/>
      <c r="LLE4" s="9"/>
      <c r="LLF4" s="9"/>
      <c r="LLG4" s="9"/>
      <c r="LLH4" s="9"/>
      <c r="LLI4" s="9"/>
      <c r="LLJ4" s="9"/>
      <c r="LLK4" s="9"/>
      <c r="LLL4" s="9"/>
      <c r="LLM4" s="9"/>
      <c r="LLN4" s="9"/>
      <c r="LLO4" s="9"/>
      <c r="LLP4" s="9"/>
      <c r="LLQ4" s="9"/>
      <c r="LLR4" s="9"/>
      <c r="LLS4" s="9"/>
      <c r="LLT4" s="9"/>
      <c r="LLU4" s="9"/>
      <c r="LLV4" s="9"/>
      <c r="LLW4" s="9"/>
      <c r="LLX4" s="9"/>
      <c r="LLY4" s="9"/>
      <c r="LLZ4" s="9"/>
      <c r="LMA4" s="9"/>
      <c r="LMB4" s="9"/>
      <c r="LMC4" s="9"/>
      <c r="LMD4" s="9"/>
      <c r="LME4" s="9"/>
      <c r="LMF4" s="9"/>
      <c r="LMG4" s="9"/>
      <c r="LMH4" s="9"/>
      <c r="LMI4" s="9"/>
      <c r="LMJ4" s="9"/>
      <c r="LMK4" s="9"/>
      <c r="LML4" s="9"/>
      <c r="LMM4" s="9"/>
      <c r="LMN4" s="9"/>
      <c r="LMO4" s="9"/>
      <c r="LMP4" s="9"/>
      <c r="LMQ4" s="9"/>
      <c r="LMR4" s="9"/>
      <c r="LMS4" s="9"/>
      <c r="LMT4" s="9"/>
      <c r="LMU4" s="9"/>
      <c r="LMV4" s="9"/>
      <c r="LMW4" s="9"/>
      <c r="LMX4" s="9"/>
      <c r="LMY4" s="9"/>
      <c r="LMZ4" s="9"/>
      <c r="LNA4" s="9"/>
      <c r="LNB4" s="9"/>
      <c r="LNC4" s="9"/>
      <c r="LND4" s="9"/>
      <c r="LNE4" s="9"/>
      <c r="LNF4" s="9"/>
      <c r="LNG4" s="9"/>
      <c r="LNH4" s="9"/>
      <c r="LNI4" s="9"/>
      <c r="LNJ4" s="9"/>
      <c r="LNK4" s="9"/>
      <c r="LNL4" s="9"/>
      <c r="LNM4" s="9"/>
      <c r="LNN4" s="9"/>
      <c r="LNO4" s="9"/>
      <c r="LNP4" s="9"/>
      <c r="LNQ4" s="9"/>
      <c r="LNR4" s="9"/>
      <c r="LNS4" s="9"/>
      <c r="LNT4" s="9"/>
      <c r="LNU4" s="9"/>
      <c r="LNV4" s="9"/>
      <c r="LNW4" s="9"/>
      <c r="LNX4" s="9"/>
      <c r="LNY4" s="9"/>
      <c r="LNZ4" s="9"/>
      <c r="LOA4" s="9"/>
      <c r="LOB4" s="9"/>
      <c r="LOC4" s="9"/>
      <c r="LOD4" s="9"/>
      <c r="LOE4" s="9"/>
      <c r="LOF4" s="9"/>
      <c r="LOG4" s="9"/>
      <c r="LOH4" s="9"/>
      <c r="LOI4" s="9"/>
      <c r="LOJ4" s="9"/>
      <c r="LOK4" s="9"/>
      <c r="LOL4" s="9"/>
      <c r="LOM4" s="9"/>
      <c r="LON4" s="9"/>
      <c r="LOO4" s="9"/>
      <c r="LOP4" s="9"/>
      <c r="LOQ4" s="9"/>
      <c r="LOR4" s="9"/>
      <c r="LOS4" s="9"/>
      <c r="LOT4" s="9"/>
      <c r="LOU4" s="9"/>
      <c r="LOV4" s="9"/>
      <c r="LOW4" s="9"/>
      <c r="LOX4" s="9"/>
      <c r="LOY4" s="9"/>
      <c r="LOZ4" s="9"/>
      <c r="LPA4" s="9"/>
      <c r="LPB4" s="9"/>
      <c r="LPC4" s="9"/>
      <c r="LPD4" s="9"/>
      <c r="LPE4" s="9"/>
      <c r="LPF4" s="9"/>
      <c r="LPG4" s="9"/>
      <c r="LPH4" s="9"/>
      <c r="LPI4" s="9"/>
      <c r="LPJ4" s="9"/>
      <c r="LPK4" s="9"/>
      <c r="LPL4" s="9"/>
      <c r="LPM4" s="9"/>
      <c r="LPN4" s="9"/>
      <c r="LPO4" s="9"/>
      <c r="LPP4" s="9"/>
      <c r="LPQ4" s="9"/>
      <c r="LPR4" s="9"/>
      <c r="LPS4" s="9"/>
      <c r="LPT4" s="9"/>
      <c r="LPU4" s="9"/>
      <c r="LPV4" s="9"/>
      <c r="LPW4" s="9"/>
      <c r="LPX4" s="9"/>
      <c r="LPY4" s="9"/>
      <c r="LPZ4" s="9"/>
      <c r="LQA4" s="9"/>
      <c r="LQB4" s="9"/>
      <c r="LQC4" s="9"/>
      <c r="LQD4" s="9"/>
      <c r="LQE4" s="9"/>
      <c r="LQF4" s="9"/>
      <c r="LQG4" s="9"/>
      <c r="LQH4" s="9"/>
      <c r="LQI4" s="9"/>
      <c r="LQJ4" s="9"/>
      <c r="LQK4" s="9"/>
      <c r="LQL4" s="9"/>
      <c r="LQM4" s="9"/>
      <c r="LQN4" s="9"/>
      <c r="LQO4" s="9"/>
      <c r="LQP4" s="9"/>
      <c r="LQQ4" s="9"/>
      <c r="LQR4" s="9"/>
      <c r="LQS4" s="9"/>
      <c r="LQT4" s="9"/>
      <c r="LQU4" s="9"/>
      <c r="LQV4" s="9"/>
      <c r="LQW4" s="9"/>
      <c r="LQX4" s="9"/>
      <c r="LQY4" s="9"/>
      <c r="LQZ4" s="9"/>
      <c r="LRA4" s="9"/>
      <c r="LRB4" s="9"/>
      <c r="LRC4" s="9"/>
      <c r="LRD4" s="9"/>
      <c r="LRE4" s="9"/>
      <c r="LRF4" s="9"/>
      <c r="LRG4" s="9"/>
      <c r="LRH4" s="9"/>
      <c r="LRI4" s="9"/>
      <c r="LRJ4" s="9"/>
      <c r="LRK4" s="9"/>
      <c r="LRL4" s="9"/>
      <c r="LRM4" s="9"/>
      <c r="LRN4" s="9"/>
      <c r="LRO4" s="9"/>
      <c r="LRP4" s="9"/>
      <c r="LRQ4" s="9"/>
      <c r="LRR4" s="9"/>
      <c r="LRS4" s="9"/>
      <c r="LRT4" s="9"/>
      <c r="LRU4" s="9"/>
      <c r="LRV4" s="9"/>
      <c r="LRW4" s="9"/>
      <c r="LRX4" s="9"/>
      <c r="LRY4" s="9"/>
      <c r="LRZ4" s="9"/>
      <c r="LSA4" s="9"/>
      <c r="LSB4" s="9"/>
      <c r="LSC4" s="9"/>
      <c r="LSD4" s="9"/>
      <c r="LSE4" s="9"/>
      <c r="LSF4" s="9"/>
      <c r="LSG4" s="9"/>
      <c r="LSH4" s="9"/>
      <c r="LSI4" s="9"/>
      <c r="LSJ4" s="9"/>
      <c r="LSK4" s="9"/>
      <c r="LSL4" s="9"/>
      <c r="LSM4" s="9"/>
      <c r="LSN4" s="9"/>
      <c r="LSO4" s="9"/>
      <c r="LSP4" s="9"/>
      <c r="LSQ4" s="9"/>
      <c r="LSR4" s="9"/>
      <c r="LSS4" s="9"/>
      <c r="LST4" s="9"/>
      <c r="LSU4" s="9"/>
      <c r="LSV4" s="9"/>
      <c r="LSW4" s="9"/>
      <c r="LSX4" s="9"/>
      <c r="LSY4" s="9"/>
      <c r="LSZ4" s="9"/>
      <c r="LTA4" s="9"/>
      <c r="LTB4" s="9"/>
      <c r="LTC4" s="9"/>
      <c r="LTD4" s="9"/>
      <c r="LTE4" s="9"/>
      <c r="LTF4" s="9"/>
      <c r="LTG4" s="9"/>
      <c r="LTH4" s="9"/>
      <c r="LTI4" s="9"/>
      <c r="LTJ4" s="9"/>
      <c r="LTK4" s="9"/>
      <c r="LTL4" s="9"/>
      <c r="LTM4" s="9"/>
      <c r="LTN4" s="9"/>
      <c r="LTO4" s="9"/>
      <c r="LTP4" s="9"/>
      <c r="LTQ4" s="9"/>
      <c r="LTR4" s="9"/>
      <c r="LTS4" s="9"/>
      <c r="LTT4" s="9"/>
      <c r="LTU4" s="9"/>
      <c r="LTV4" s="9"/>
      <c r="LTW4" s="9"/>
      <c r="LTX4" s="9"/>
      <c r="LTY4" s="9"/>
      <c r="LTZ4" s="9"/>
      <c r="LUA4" s="9"/>
      <c r="LUB4" s="9"/>
      <c r="LUC4" s="9"/>
      <c r="LUD4" s="9"/>
      <c r="LUE4" s="9"/>
      <c r="LUF4" s="9"/>
      <c r="LUG4" s="9"/>
      <c r="LUH4" s="9"/>
      <c r="LUI4" s="9"/>
      <c r="LUJ4" s="9"/>
      <c r="LUK4" s="9"/>
      <c r="LUL4" s="9"/>
      <c r="LUM4" s="9"/>
      <c r="LUN4" s="9"/>
      <c r="LUO4" s="9"/>
      <c r="LUP4" s="9"/>
      <c r="LUQ4" s="9"/>
      <c r="LUR4" s="9"/>
      <c r="LUS4" s="9"/>
      <c r="LUT4" s="9"/>
      <c r="LUU4" s="9"/>
      <c r="LUV4" s="9"/>
      <c r="LUW4" s="9"/>
      <c r="LUX4" s="9"/>
      <c r="LUY4" s="9"/>
      <c r="LUZ4" s="9"/>
      <c r="LVA4" s="9"/>
      <c r="LVB4" s="9"/>
      <c r="LVC4" s="9"/>
      <c r="LVD4" s="9"/>
      <c r="LVE4" s="9"/>
      <c r="LVF4" s="9"/>
      <c r="LVG4" s="9"/>
      <c r="LVH4" s="9"/>
      <c r="LVI4" s="9"/>
      <c r="LVJ4" s="9"/>
      <c r="LVK4" s="9"/>
      <c r="LVL4" s="9"/>
      <c r="LVM4" s="9"/>
      <c r="LVN4" s="9"/>
      <c r="LVO4" s="9"/>
      <c r="LVP4" s="9"/>
      <c r="LVQ4" s="9"/>
      <c r="LVR4" s="9"/>
      <c r="LVS4" s="9"/>
      <c r="LVT4" s="9"/>
      <c r="LVU4" s="9"/>
      <c r="LVV4" s="9"/>
      <c r="LVW4" s="9"/>
      <c r="LVX4" s="9"/>
      <c r="LVY4" s="9"/>
      <c r="LVZ4" s="9"/>
      <c r="LWA4" s="9"/>
      <c r="LWB4" s="9"/>
      <c r="LWC4" s="9"/>
      <c r="LWD4" s="9"/>
      <c r="LWE4" s="9"/>
      <c r="LWF4" s="9"/>
      <c r="LWG4" s="9"/>
      <c r="LWH4" s="9"/>
      <c r="LWI4" s="9"/>
      <c r="LWJ4" s="9"/>
      <c r="LWK4" s="9"/>
      <c r="LWL4" s="9"/>
      <c r="LWM4" s="9"/>
      <c r="LWN4" s="9"/>
      <c r="LWO4" s="9"/>
      <c r="LWP4" s="9"/>
      <c r="LWQ4" s="9"/>
      <c r="LWR4" s="9"/>
      <c r="LWS4" s="9"/>
      <c r="LWT4" s="9"/>
      <c r="LWU4" s="9"/>
      <c r="LWV4" s="9"/>
      <c r="LWW4" s="9"/>
      <c r="LWX4" s="9"/>
      <c r="LWY4" s="9"/>
      <c r="LWZ4" s="9"/>
      <c r="LXA4" s="9"/>
      <c r="LXB4" s="9"/>
      <c r="LXC4" s="9"/>
      <c r="LXD4" s="9"/>
      <c r="LXE4" s="9"/>
      <c r="LXF4" s="9"/>
      <c r="LXG4" s="9"/>
      <c r="LXH4" s="9"/>
      <c r="LXI4" s="9"/>
      <c r="LXJ4" s="9"/>
      <c r="LXK4" s="9"/>
      <c r="LXL4" s="9"/>
      <c r="LXM4" s="9"/>
      <c r="LXN4" s="9"/>
      <c r="LXO4" s="9"/>
      <c r="LXP4" s="9"/>
      <c r="LXQ4" s="9"/>
      <c r="LXR4" s="9"/>
      <c r="LXS4" s="9"/>
      <c r="LXT4" s="9"/>
      <c r="LXU4" s="9"/>
      <c r="LXV4" s="9"/>
      <c r="LXW4" s="9"/>
      <c r="LXX4" s="9"/>
      <c r="LXY4" s="9"/>
      <c r="LXZ4" s="9"/>
      <c r="LYA4" s="9"/>
      <c r="LYB4" s="9"/>
      <c r="LYC4" s="9"/>
      <c r="LYD4" s="9"/>
      <c r="LYE4" s="9"/>
      <c r="LYF4" s="9"/>
      <c r="LYG4" s="9"/>
      <c r="LYH4" s="9"/>
      <c r="LYI4" s="9"/>
      <c r="LYJ4" s="9"/>
      <c r="LYK4" s="9"/>
      <c r="LYL4" s="9"/>
      <c r="LYM4" s="9"/>
      <c r="LYN4" s="9"/>
      <c r="LYO4" s="9"/>
      <c r="LYP4" s="9"/>
      <c r="LYQ4" s="9"/>
      <c r="LYR4" s="9"/>
      <c r="LYS4" s="9"/>
      <c r="LYT4" s="9"/>
      <c r="LYU4" s="9"/>
      <c r="LYV4" s="9"/>
      <c r="LYW4" s="9"/>
      <c r="LYX4" s="9"/>
      <c r="LYY4" s="9"/>
      <c r="LYZ4" s="9"/>
      <c r="LZA4" s="9"/>
      <c r="LZB4" s="9"/>
      <c r="LZC4" s="9"/>
      <c r="LZD4" s="9"/>
      <c r="LZE4" s="9"/>
      <c r="LZF4" s="9"/>
      <c r="LZG4" s="9"/>
      <c r="LZH4" s="9"/>
      <c r="LZI4" s="9"/>
      <c r="LZJ4" s="9"/>
      <c r="LZK4" s="9"/>
      <c r="LZL4" s="9"/>
      <c r="LZM4" s="9"/>
      <c r="LZN4" s="9"/>
      <c r="LZO4" s="9"/>
      <c r="LZP4" s="9"/>
      <c r="LZQ4" s="9"/>
      <c r="LZR4" s="9"/>
      <c r="LZS4" s="9"/>
      <c r="LZT4" s="9"/>
      <c r="LZU4" s="9"/>
      <c r="LZV4" s="9"/>
      <c r="LZW4" s="9"/>
      <c r="LZX4" s="9"/>
      <c r="LZY4" s="9"/>
      <c r="LZZ4" s="9"/>
      <c r="MAA4" s="9"/>
      <c r="MAB4" s="9"/>
      <c r="MAC4" s="9"/>
      <c r="MAD4" s="9"/>
      <c r="MAE4" s="9"/>
      <c r="MAF4" s="9"/>
      <c r="MAG4" s="9"/>
      <c r="MAH4" s="9"/>
      <c r="MAI4" s="9"/>
      <c r="MAJ4" s="9"/>
      <c r="MAK4" s="9"/>
      <c r="MAL4" s="9"/>
      <c r="MAM4" s="9"/>
      <c r="MAN4" s="9"/>
      <c r="MAO4" s="9"/>
      <c r="MAP4" s="9"/>
      <c r="MAQ4" s="9"/>
      <c r="MAR4" s="9"/>
      <c r="MAS4" s="9"/>
      <c r="MAT4" s="9"/>
      <c r="MAU4" s="9"/>
      <c r="MAV4" s="9"/>
      <c r="MAW4" s="9"/>
      <c r="MAX4" s="9"/>
      <c r="MAY4" s="9"/>
      <c r="MAZ4" s="9"/>
      <c r="MBA4" s="9"/>
      <c r="MBB4" s="9"/>
      <c r="MBC4" s="9"/>
      <c r="MBD4" s="9"/>
      <c r="MBE4" s="9"/>
      <c r="MBF4" s="9"/>
      <c r="MBG4" s="9"/>
      <c r="MBH4" s="9"/>
      <c r="MBI4" s="9"/>
      <c r="MBJ4" s="9"/>
      <c r="MBK4" s="9"/>
      <c r="MBL4" s="9"/>
      <c r="MBM4" s="9"/>
      <c r="MBN4" s="9"/>
      <c r="MBO4" s="9"/>
      <c r="MBP4" s="9"/>
      <c r="MBQ4" s="9"/>
      <c r="MBR4" s="9"/>
      <c r="MBS4" s="9"/>
      <c r="MBT4" s="9"/>
      <c r="MBU4" s="9"/>
      <c r="MBV4" s="9"/>
      <c r="MBW4" s="9"/>
      <c r="MBX4" s="9"/>
      <c r="MBY4" s="9"/>
      <c r="MBZ4" s="9"/>
      <c r="MCA4" s="9"/>
      <c r="MCB4" s="9"/>
      <c r="MCC4" s="9"/>
      <c r="MCD4" s="9"/>
      <c r="MCE4" s="9"/>
      <c r="MCF4" s="9"/>
      <c r="MCG4" s="9"/>
      <c r="MCH4" s="9"/>
      <c r="MCI4" s="9"/>
      <c r="MCJ4" s="9"/>
      <c r="MCK4" s="9"/>
      <c r="MCL4" s="9"/>
      <c r="MCM4" s="9"/>
      <c r="MCN4" s="9"/>
      <c r="MCO4" s="9"/>
      <c r="MCP4" s="9"/>
      <c r="MCQ4" s="9"/>
      <c r="MCR4" s="9"/>
      <c r="MCS4" s="9"/>
      <c r="MCT4" s="9"/>
      <c r="MCU4" s="9"/>
      <c r="MCV4" s="9"/>
      <c r="MCW4" s="9"/>
      <c r="MCX4" s="9"/>
      <c r="MCY4" s="9"/>
      <c r="MCZ4" s="9"/>
      <c r="MDA4" s="9"/>
      <c r="MDB4" s="9"/>
      <c r="MDC4" s="9"/>
      <c r="MDD4" s="9"/>
      <c r="MDE4" s="9"/>
      <c r="MDF4" s="9"/>
      <c r="MDG4" s="9"/>
      <c r="MDH4" s="9"/>
      <c r="MDI4" s="9"/>
      <c r="MDJ4" s="9"/>
      <c r="MDK4" s="9"/>
      <c r="MDL4" s="9"/>
      <c r="MDM4" s="9"/>
      <c r="MDN4" s="9"/>
      <c r="MDO4" s="9"/>
      <c r="MDP4" s="9"/>
      <c r="MDQ4" s="9"/>
      <c r="MDR4" s="9"/>
      <c r="MDS4" s="9"/>
      <c r="MDT4" s="9"/>
      <c r="MDU4" s="9"/>
      <c r="MDV4" s="9"/>
      <c r="MDW4" s="9"/>
      <c r="MDX4" s="9"/>
      <c r="MDY4" s="9"/>
      <c r="MDZ4" s="9"/>
      <c r="MEA4" s="9"/>
      <c r="MEB4" s="9"/>
      <c r="MEC4" s="9"/>
      <c r="MED4" s="9"/>
      <c r="MEE4" s="9"/>
      <c r="MEF4" s="9"/>
      <c r="MEG4" s="9"/>
      <c r="MEH4" s="9"/>
      <c r="MEI4" s="9"/>
      <c r="MEJ4" s="9"/>
      <c r="MEK4" s="9"/>
      <c r="MEL4" s="9"/>
      <c r="MEM4" s="9"/>
      <c r="MEN4" s="9"/>
      <c r="MEO4" s="9"/>
      <c r="MEP4" s="9"/>
      <c r="MEQ4" s="9"/>
      <c r="MER4" s="9"/>
      <c r="MES4" s="9"/>
      <c r="MET4" s="9"/>
      <c r="MEU4" s="9"/>
      <c r="MEV4" s="9"/>
      <c r="MEW4" s="9"/>
      <c r="MEX4" s="9"/>
      <c r="MEY4" s="9"/>
      <c r="MEZ4" s="9"/>
      <c r="MFA4" s="9"/>
      <c r="MFB4" s="9"/>
      <c r="MFC4" s="9"/>
      <c r="MFD4" s="9"/>
      <c r="MFE4" s="9"/>
      <c r="MFF4" s="9"/>
      <c r="MFG4" s="9"/>
      <c r="MFH4" s="9"/>
      <c r="MFI4" s="9"/>
      <c r="MFJ4" s="9"/>
      <c r="MFK4" s="9"/>
      <c r="MFL4" s="9"/>
      <c r="MFM4" s="9"/>
      <c r="MFN4" s="9"/>
      <c r="MFO4" s="9"/>
      <c r="MFP4" s="9"/>
      <c r="MFQ4" s="9"/>
      <c r="MFR4" s="9"/>
      <c r="MFS4" s="9"/>
      <c r="MFT4" s="9"/>
      <c r="MFU4" s="9"/>
      <c r="MFV4" s="9"/>
      <c r="MFW4" s="9"/>
      <c r="MFX4" s="9"/>
      <c r="MFY4" s="9"/>
      <c r="MFZ4" s="9"/>
      <c r="MGA4" s="9"/>
      <c r="MGB4" s="9"/>
      <c r="MGC4" s="9"/>
      <c r="MGD4" s="9"/>
      <c r="MGE4" s="9"/>
      <c r="MGF4" s="9"/>
      <c r="MGG4" s="9"/>
      <c r="MGH4" s="9"/>
      <c r="MGI4" s="9"/>
      <c r="MGJ4" s="9"/>
      <c r="MGK4" s="9"/>
      <c r="MGL4" s="9"/>
      <c r="MGM4" s="9"/>
      <c r="MGN4" s="9"/>
      <c r="MGO4" s="9"/>
      <c r="MGP4" s="9"/>
      <c r="MGQ4" s="9"/>
      <c r="MGR4" s="9"/>
      <c r="MGS4" s="9"/>
      <c r="MGT4" s="9"/>
      <c r="MGU4" s="9"/>
      <c r="MGV4" s="9"/>
      <c r="MGW4" s="9"/>
      <c r="MGX4" s="9"/>
      <c r="MGY4" s="9"/>
      <c r="MGZ4" s="9"/>
      <c r="MHA4" s="9"/>
      <c r="MHB4" s="9"/>
      <c r="MHC4" s="9"/>
      <c r="MHD4" s="9"/>
      <c r="MHE4" s="9"/>
      <c r="MHF4" s="9"/>
      <c r="MHG4" s="9"/>
      <c r="MHH4" s="9"/>
      <c r="MHI4" s="9"/>
      <c r="MHJ4" s="9"/>
      <c r="MHK4" s="9"/>
      <c r="MHL4" s="9"/>
      <c r="MHM4" s="9"/>
      <c r="MHN4" s="9"/>
      <c r="MHO4" s="9"/>
      <c r="MHP4" s="9"/>
      <c r="MHQ4" s="9"/>
      <c r="MHR4" s="9"/>
      <c r="MHS4" s="9"/>
      <c r="MHT4" s="9"/>
      <c r="MHU4" s="9"/>
      <c r="MHV4" s="9"/>
      <c r="MHW4" s="9"/>
      <c r="MHX4" s="9"/>
      <c r="MHY4" s="9"/>
      <c r="MHZ4" s="9"/>
      <c r="MIA4" s="9"/>
      <c r="MIB4" s="9"/>
      <c r="MIC4" s="9"/>
      <c r="MID4" s="9"/>
      <c r="MIE4" s="9"/>
      <c r="MIF4" s="9"/>
      <c r="MIG4" s="9"/>
      <c r="MIH4" s="9"/>
      <c r="MII4" s="9"/>
      <c r="MIJ4" s="9"/>
      <c r="MIK4" s="9"/>
      <c r="MIL4" s="9"/>
      <c r="MIM4" s="9"/>
      <c r="MIN4" s="9"/>
      <c r="MIO4" s="9"/>
      <c r="MIP4" s="9"/>
      <c r="MIQ4" s="9"/>
      <c r="MIR4" s="9"/>
      <c r="MIS4" s="9"/>
      <c r="MIT4" s="9"/>
      <c r="MIU4" s="9"/>
      <c r="MIV4" s="9"/>
      <c r="MIW4" s="9"/>
      <c r="MIX4" s="9"/>
      <c r="MIY4" s="9"/>
      <c r="MIZ4" s="9"/>
      <c r="MJA4" s="9"/>
      <c r="MJB4" s="9"/>
      <c r="MJC4" s="9"/>
      <c r="MJD4" s="9"/>
      <c r="MJE4" s="9"/>
      <c r="MJF4" s="9"/>
      <c r="MJG4" s="9"/>
      <c r="MJH4" s="9"/>
      <c r="MJI4" s="9"/>
      <c r="MJJ4" s="9"/>
      <c r="MJK4" s="9"/>
      <c r="MJL4" s="9"/>
      <c r="MJM4" s="9"/>
      <c r="MJN4" s="9"/>
      <c r="MJO4" s="9"/>
      <c r="MJP4" s="9"/>
      <c r="MJQ4" s="9"/>
      <c r="MJR4" s="9"/>
      <c r="MJS4" s="9"/>
      <c r="MJT4" s="9"/>
      <c r="MJU4" s="9"/>
      <c r="MJV4" s="9"/>
      <c r="MJW4" s="9"/>
      <c r="MJX4" s="9"/>
      <c r="MJY4" s="9"/>
      <c r="MJZ4" s="9"/>
      <c r="MKA4" s="9"/>
      <c r="MKB4" s="9"/>
      <c r="MKC4" s="9"/>
      <c r="MKD4" s="9"/>
      <c r="MKE4" s="9"/>
      <c r="MKF4" s="9"/>
      <c r="MKG4" s="9"/>
      <c r="MKH4" s="9"/>
      <c r="MKI4" s="9"/>
      <c r="MKJ4" s="9"/>
      <c r="MKK4" s="9"/>
      <c r="MKL4" s="9"/>
      <c r="MKM4" s="9"/>
      <c r="MKN4" s="9"/>
      <c r="MKO4" s="9"/>
      <c r="MKP4" s="9"/>
      <c r="MKQ4" s="9"/>
      <c r="MKR4" s="9"/>
      <c r="MKS4" s="9"/>
      <c r="MKT4" s="9"/>
      <c r="MKU4" s="9"/>
      <c r="MKV4" s="9"/>
      <c r="MKW4" s="9"/>
      <c r="MKX4" s="9"/>
      <c r="MKY4" s="9"/>
      <c r="MKZ4" s="9"/>
      <c r="MLA4" s="9"/>
      <c r="MLB4" s="9"/>
      <c r="MLC4" s="9"/>
      <c r="MLD4" s="9"/>
      <c r="MLE4" s="9"/>
      <c r="MLF4" s="9"/>
      <c r="MLG4" s="9"/>
      <c r="MLH4" s="9"/>
      <c r="MLI4" s="9"/>
      <c r="MLJ4" s="9"/>
      <c r="MLK4" s="9"/>
      <c r="MLL4" s="9"/>
      <c r="MLM4" s="9"/>
      <c r="MLN4" s="9"/>
      <c r="MLO4" s="9"/>
      <c r="MLP4" s="9"/>
      <c r="MLQ4" s="9"/>
      <c r="MLR4" s="9"/>
      <c r="MLS4" s="9"/>
      <c r="MLT4" s="9"/>
      <c r="MLU4" s="9"/>
      <c r="MLV4" s="9"/>
      <c r="MLW4" s="9"/>
      <c r="MLX4" s="9"/>
      <c r="MLY4" s="9"/>
      <c r="MLZ4" s="9"/>
      <c r="MMA4" s="9"/>
      <c r="MMB4" s="9"/>
      <c r="MMC4" s="9"/>
      <c r="MMD4" s="9"/>
      <c r="MME4" s="9"/>
      <c r="MMF4" s="9"/>
      <c r="MMG4" s="9"/>
      <c r="MMH4" s="9"/>
      <c r="MMI4" s="9"/>
      <c r="MMJ4" s="9"/>
      <c r="MMK4" s="9"/>
      <c r="MML4" s="9"/>
      <c r="MMM4" s="9"/>
      <c r="MMN4" s="9"/>
      <c r="MMO4" s="9"/>
      <c r="MMP4" s="9"/>
      <c r="MMQ4" s="9"/>
      <c r="MMR4" s="9"/>
      <c r="MMS4" s="9"/>
      <c r="MMT4" s="9"/>
      <c r="MMU4" s="9"/>
      <c r="MMV4" s="9"/>
      <c r="MMW4" s="9"/>
      <c r="MMX4" s="9"/>
      <c r="MMY4" s="9"/>
      <c r="MMZ4" s="9"/>
      <c r="MNA4" s="9"/>
      <c r="MNB4" s="9"/>
      <c r="MNC4" s="9"/>
      <c r="MND4" s="9"/>
      <c r="MNE4" s="9"/>
      <c r="MNF4" s="9"/>
      <c r="MNG4" s="9"/>
      <c r="MNH4" s="9"/>
      <c r="MNI4" s="9"/>
      <c r="MNJ4" s="9"/>
      <c r="MNK4" s="9"/>
      <c r="MNL4" s="9"/>
      <c r="MNM4" s="9"/>
      <c r="MNN4" s="9"/>
      <c r="MNO4" s="9"/>
      <c r="MNP4" s="9"/>
      <c r="MNQ4" s="9"/>
      <c r="MNR4" s="9"/>
      <c r="MNS4" s="9"/>
      <c r="MNT4" s="9"/>
      <c r="MNU4" s="9"/>
      <c r="MNV4" s="9"/>
      <c r="MNW4" s="9"/>
      <c r="MNX4" s="9"/>
      <c r="MNY4" s="9"/>
      <c r="MNZ4" s="9"/>
      <c r="MOA4" s="9"/>
      <c r="MOB4" s="9"/>
      <c r="MOC4" s="9"/>
      <c r="MOD4" s="9"/>
      <c r="MOE4" s="9"/>
      <c r="MOF4" s="9"/>
      <c r="MOG4" s="9"/>
      <c r="MOH4" s="9"/>
      <c r="MOI4" s="9"/>
      <c r="MOJ4" s="9"/>
      <c r="MOK4" s="9"/>
      <c r="MOL4" s="9"/>
      <c r="MOM4" s="9"/>
      <c r="MON4" s="9"/>
      <c r="MOO4" s="9"/>
      <c r="MOP4" s="9"/>
      <c r="MOQ4" s="9"/>
      <c r="MOR4" s="9"/>
      <c r="MOS4" s="9"/>
      <c r="MOT4" s="9"/>
      <c r="MOU4" s="9"/>
      <c r="MOV4" s="9"/>
      <c r="MOW4" s="9"/>
      <c r="MOX4" s="9"/>
      <c r="MOY4" s="9"/>
      <c r="MOZ4" s="9"/>
      <c r="MPA4" s="9"/>
      <c r="MPB4" s="9"/>
      <c r="MPC4" s="9"/>
      <c r="MPD4" s="9"/>
      <c r="MPE4" s="9"/>
      <c r="MPF4" s="9"/>
      <c r="MPG4" s="9"/>
      <c r="MPH4" s="9"/>
      <c r="MPI4" s="9"/>
      <c r="MPJ4" s="9"/>
      <c r="MPK4" s="9"/>
      <c r="MPL4" s="9"/>
      <c r="MPM4" s="9"/>
      <c r="MPN4" s="9"/>
      <c r="MPO4" s="9"/>
      <c r="MPP4" s="9"/>
      <c r="MPQ4" s="9"/>
      <c r="MPR4" s="9"/>
      <c r="MPS4" s="9"/>
      <c r="MPT4" s="9"/>
      <c r="MPU4" s="9"/>
      <c r="MPV4" s="9"/>
      <c r="MPW4" s="9"/>
      <c r="MPX4" s="9"/>
      <c r="MPY4" s="9"/>
      <c r="MPZ4" s="9"/>
      <c r="MQA4" s="9"/>
      <c r="MQB4" s="9"/>
      <c r="MQC4" s="9"/>
      <c r="MQD4" s="9"/>
      <c r="MQE4" s="9"/>
      <c r="MQF4" s="9"/>
      <c r="MQG4" s="9"/>
      <c r="MQH4" s="9"/>
      <c r="MQI4" s="9"/>
      <c r="MQJ4" s="9"/>
      <c r="MQK4" s="9"/>
      <c r="MQL4" s="9"/>
      <c r="MQM4" s="9"/>
      <c r="MQN4" s="9"/>
      <c r="MQO4" s="9"/>
      <c r="MQP4" s="9"/>
      <c r="MQQ4" s="9"/>
      <c r="MQR4" s="9"/>
      <c r="MQS4" s="9"/>
      <c r="MQT4" s="9"/>
      <c r="MQU4" s="9"/>
      <c r="MQV4" s="9"/>
      <c r="MQW4" s="9"/>
      <c r="MQX4" s="9"/>
      <c r="MQY4" s="9"/>
      <c r="MQZ4" s="9"/>
      <c r="MRA4" s="9"/>
      <c r="MRB4" s="9"/>
      <c r="MRC4" s="9"/>
      <c r="MRD4" s="9"/>
      <c r="MRE4" s="9"/>
      <c r="MRF4" s="9"/>
      <c r="MRG4" s="9"/>
      <c r="MRH4" s="9"/>
      <c r="MRI4" s="9"/>
      <c r="MRJ4" s="9"/>
      <c r="MRK4" s="9"/>
      <c r="MRL4" s="9"/>
      <c r="MRM4" s="9"/>
      <c r="MRN4" s="9"/>
      <c r="MRO4" s="9"/>
      <c r="MRP4" s="9"/>
      <c r="MRQ4" s="9"/>
      <c r="MRR4" s="9"/>
      <c r="MRS4" s="9"/>
      <c r="MRT4" s="9"/>
      <c r="MRU4" s="9"/>
      <c r="MRV4" s="9"/>
      <c r="MRW4" s="9"/>
      <c r="MRX4" s="9"/>
      <c r="MRY4" s="9"/>
      <c r="MRZ4" s="9"/>
      <c r="MSA4" s="9"/>
      <c r="MSB4" s="9"/>
      <c r="MSC4" s="9"/>
      <c r="MSD4" s="9"/>
      <c r="MSE4" s="9"/>
      <c r="MSF4" s="9"/>
      <c r="MSG4" s="9"/>
      <c r="MSH4" s="9"/>
      <c r="MSI4" s="9"/>
      <c r="MSJ4" s="9"/>
      <c r="MSK4" s="9"/>
      <c r="MSL4" s="9"/>
      <c r="MSM4" s="9"/>
      <c r="MSN4" s="9"/>
      <c r="MSO4" s="9"/>
      <c r="MSP4" s="9"/>
      <c r="MSQ4" s="9"/>
      <c r="MSR4" s="9"/>
      <c r="MSS4" s="9"/>
      <c r="MST4" s="9"/>
      <c r="MSU4" s="9"/>
      <c r="MSV4" s="9"/>
      <c r="MSW4" s="9"/>
      <c r="MSX4" s="9"/>
      <c r="MSY4" s="9"/>
      <c r="MSZ4" s="9"/>
      <c r="MTA4" s="9"/>
      <c r="MTB4" s="9"/>
      <c r="MTC4" s="9"/>
      <c r="MTD4" s="9"/>
      <c r="MTE4" s="9"/>
      <c r="MTF4" s="9"/>
      <c r="MTG4" s="9"/>
      <c r="MTH4" s="9"/>
      <c r="MTI4" s="9"/>
      <c r="MTJ4" s="9"/>
      <c r="MTK4" s="9"/>
      <c r="MTL4" s="9"/>
      <c r="MTM4" s="9"/>
      <c r="MTN4" s="9"/>
      <c r="MTO4" s="9"/>
      <c r="MTP4" s="9"/>
      <c r="MTQ4" s="9"/>
      <c r="MTR4" s="9"/>
      <c r="MTS4" s="9"/>
      <c r="MTT4" s="9"/>
      <c r="MTU4" s="9"/>
      <c r="MTV4" s="9"/>
      <c r="MTW4" s="9"/>
      <c r="MTX4" s="9"/>
      <c r="MTY4" s="9"/>
      <c r="MTZ4" s="9"/>
      <c r="MUA4" s="9"/>
      <c r="MUB4" s="9"/>
      <c r="MUC4" s="9"/>
      <c r="MUD4" s="9"/>
      <c r="MUE4" s="9"/>
      <c r="MUF4" s="9"/>
      <c r="MUG4" s="9"/>
      <c r="MUH4" s="9"/>
      <c r="MUI4" s="9"/>
      <c r="MUJ4" s="9"/>
      <c r="MUK4" s="9"/>
      <c r="MUL4" s="9"/>
      <c r="MUM4" s="9"/>
      <c r="MUN4" s="9"/>
      <c r="MUO4" s="9"/>
      <c r="MUP4" s="9"/>
      <c r="MUQ4" s="9"/>
      <c r="MUR4" s="9"/>
      <c r="MUS4" s="9"/>
      <c r="MUT4" s="9"/>
      <c r="MUU4" s="9"/>
      <c r="MUV4" s="9"/>
      <c r="MUW4" s="9"/>
      <c r="MUX4" s="9"/>
      <c r="MUY4" s="9"/>
      <c r="MUZ4" s="9"/>
      <c r="MVA4" s="9"/>
      <c r="MVB4" s="9"/>
      <c r="MVC4" s="9"/>
      <c r="MVD4" s="9"/>
      <c r="MVE4" s="9"/>
      <c r="MVF4" s="9"/>
      <c r="MVG4" s="9"/>
      <c r="MVH4" s="9"/>
      <c r="MVI4" s="9"/>
      <c r="MVJ4" s="9"/>
      <c r="MVK4" s="9"/>
      <c r="MVL4" s="9"/>
      <c r="MVM4" s="9"/>
      <c r="MVN4" s="9"/>
      <c r="MVO4" s="9"/>
      <c r="MVP4" s="9"/>
      <c r="MVQ4" s="9"/>
      <c r="MVR4" s="9"/>
      <c r="MVS4" s="9"/>
      <c r="MVT4" s="9"/>
      <c r="MVU4" s="9"/>
      <c r="MVV4" s="9"/>
      <c r="MVW4" s="9"/>
      <c r="MVX4" s="9"/>
      <c r="MVY4" s="9"/>
      <c r="MVZ4" s="9"/>
      <c r="MWA4" s="9"/>
      <c r="MWB4" s="9"/>
      <c r="MWC4" s="9"/>
      <c r="MWD4" s="9"/>
      <c r="MWE4" s="9"/>
      <c r="MWF4" s="9"/>
      <c r="MWG4" s="9"/>
      <c r="MWH4" s="9"/>
      <c r="MWI4" s="9"/>
      <c r="MWJ4" s="9"/>
      <c r="MWK4" s="9"/>
      <c r="MWL4" s="9"/>
      <c r="MWM4" s="9"/>
      <c r="MWN4" s="9"/>
      <c r="MWO4" s="9"/>
      <c r="MWP4" s="9"/>
      <c r="MWQ4" s="9"/>
      <c r="MWR4" s="9"/>
      <c r="MWS4" s="9"/>
      <c r="MWT4" s="9"/>
      <c r="MWU4" s="9"/>
      <c r="MWV4" s="9"/>
      <c r="MWW4" s="9"/>
      <c r="MWX4" s="9"/>
      <c r="MWY4" s="9"/>
      <c r="MWZ4" s="9"/>
      <c r="MXA4" s="9"/>
      <c r="MXB4" s="9"/>
      <c r="MXC4" s="9"/>
      <c r="MXD4" s="9"/>
      <c r="MXE4" s="9"/>
      <c r="MXF4" s="9"/>
      <c r="MXG4" s="9"/>
      <c r="MXH4" s="9"/>
      <c r="MXI4" s="9"/>
      <c r="MXJ4" s="9"/>
      <c r="MXK4" s="9"/>
      <c r="MXL4" s="9"/>
      <c r="MXM4" s="9"/>
      <c r="MXN4" s="9"/>
      <c r="MXO4" s="9"/>
      <c r="MXP4" s="9"/>
      <c r="MXQ4" s="9"/>
      <c r="MXR4" s="9"/>
      <c r="MXS4" s="9"/>
      <c r="MXT4" s="9"/>
      <c r="MXU4" s="9"/>
      <c r="MXV4" s="9"/>
      <c r="MXW4" s="9"/>
      <c r="MXX4" s="9"/>
      <c r="MXY4" s="9"/>
      <c r="MXZ4" s="9"/>
      <c r="MYA4" s="9"/>
      <c r="MYB4" s="9"/>
      <c r="MYC4" s="9"/>
      <c r="MYD4" s="9"/>
      <c r="MYE4" s="9"/>
      <c r="MYF4" s="9"/>
      <c r="MYG4" s="9"/>
      <c r="MYH4" s="9"/>
      <c r="MYI4" s="9"/>
      <c r="MYJ4" s="9"/>
      <c r="MYK4" s="9"/>
      <c r="MYL4" s="9"/>
      <c r="MYM4" s="9"/>
      <c r="MYN4" s="9"/>
      <c r="MYO4" s="9"/>
      <c r="MYP4" s="9"/>
      <c r="MYQ4" s="9"/>
      <c r="MYR4" s="9"/>
      <c r="MYS4" s="9"/>
      <c r="MYT4" s="9"/>
      <c r="MYU4" s="9"/>
      <c r="MYV4" s="9"/>
      <c r="MYW4" s="9"/>
      <c r="MYX4" s="9"/>
      <c r="MYY4" s="9"/>
      <c r="MYZ4" s="9"/>
      <c r="MZA4" s="9"/>
      <c r="MZB4" s="9"/>
      <c r="MZC4" s="9"/>
      <c r="MZD4" s="9"/>
      <c r="MZE4" s="9"/>
      <c r="MZF4" s="9"/>
      <c r="MZG4" s="9"/>
      <c r="MZH4" s="9"/>
      <c r="MZI4" s="9"/>
      <c r="MZJ4" s="9"/>
      <c r="MZK4" s="9"/>
      <c r="MZL4" s="9"/>
      <c r="MZM4" s="9"/>
      <c r="MZN4" s="9"/>
      <c r="MZO4" s="9"/>
      <c r="MZP4" s="9"/>
      <c r="MZQ4" s="9"/>
      <c r="MZR4" s="9"/>
      <c r="MZS4" s="9"/>
      <c r="MZT4" s="9"/>
      <c r="MZU4" s="9"/>
      <c r="MZV4" s="9"/>
      <c r="MZW4" s="9"/>
      <c r="MZX4" s="9"/>
      <c r="MZY4" s="9"/>
      <c r="MZZ4" s="9"/>
      <c r="NAA4" s="9"/>
      <c r="NAB4" s="9"/>
      <c r="NAC4" s="9"/>
      <c r="NAD4" s="9"/>
      <c r="NAE4" s="9"/>
      <c r="NAF4" s="9"/>
      <c r="NAG4" s="9"/>
      <c r="NAH4" s="9"/>
      <c r="NAI4" s="9"/>
      <c r="NAJ4" s="9"/>
      <c r="NAK4" s="9"/>
      <c r="NAL4" s="9"/>
      <c r="NAM4" s="9"/>
      <c r="NAN4" s="9"/>
      <c r="NAO4" s="9"/>
      <c r="NAP4" s="9"/>
      <c r="NAQ4" s="9"/>
      <c r="NAR4" s="9"/>
      <c r="NAS4" s="9"/>
      <c r="NAT4" s="9"/>
      <c r="NAU4" s="9"/>
      <c r="NAV4" s="9"/>
      <c r="NAW4" s="9"/>
      <c r="NAX4" s="9"/>
      <c r="NAY4" s="9"/>
      <c r="NAZ4" s="9"/>
      <c r="NBA4" s="9"/>
      <c r="NBB4" s="9"/>
      <c r="NBC4" s="9"/>
      <c r="NBD4" s="9"/>
      <c r="NBE4" s="9"/>
      <c r="NBF4" s="9"/>
      <c r="NBG4" s="9"/>
      <c r="NBH4" s="9"/>
      <c r="NBI4" s="9"/>
      <c r="NBJ4" s="9"/>
      <c r="NBK4" s="9"/>
      <c r="NBL4" s="9"/>
      <c r="NBM4" s="9"/>
      <c r="NBN4" s="9"/>
      <c r="NBO4" s="9"/>
      <c r="NBP4" s="9"/>
      <c r="NBQ4" s="9"/>
      <c r="NBR4" s="9"/>
      <c r="NBS4" s="9"/>
      <c r="NBT4" s="9"/>
      <c r="NBU4" s="9"/>
      <c r="NBV4" s="9"/>
      <c r="NBW4" s="9"/>
      <c r="NBX4" s="9"/>
      <c r="NBY4" s="9"/>
      <c r="NBZ4" s="9"/>
      <c r="NCA4" s="9"/>
      <c r="NCB4" s="9"/>
      <c r="NCC4" s="9"/>
      <c r="NCD4" s="9"/>
      <c r="NCE4" s="9"/>
      <c r="NCF4" s="9"/>
      <c r="NCG4" s="9"/>
      <c r="NCH4" s="9"/>
      <c r="NCI4" s="9"/>
      <c r="NCJ4" s="9"/>
      <c r="NCK4" s="9"/>
      <c r="NCL4" s="9"/>
      <c r="NCM4" s="9"/>
      <c r="NCN4" s="9"/>
      <c r="NCO4" s="9"/>
      <c r="NCP4" s="9"/>
      <c r="NCQ4" s="9"/>
      <c r="NCR4" s="9"/>
      <c r="NCS4" s="9"/>
      <c r="NCT4" s="9"/>
      <c r="NCU4" s="9"/>
      <c r="NCV4" s="9"/>
      <c r="NCW4" s="9"/>
      <c r="NCX4" s="9"/>
      <c r="NCY4" s="9"/>
      <c r="NCZ4" s="9"/>
      <c r="NDA4" s="9"/>
      <c r="NDB4" s="9"/>
      <c r="NDC4" s="9"/>
      <c r="NDD4" s="9"/>
      <c r="NDE4" s="9"/>
      <c r="NDF4" s="9"/>
      <c r="NDG4" s="9"/>
      <c r="NDH4" s="9"/>
      <c r="NDI4" s="9"/>
      <c r="NDJ4" s="9"/>
      <c r="NDK4" s="9"/>
      <c r="NDL4" s="9"/>
      <c r="NDM4" s="9"/>
      <c r="NDN4" s="9"/>
      <c r="NDO4" s="9"/>
      <c r="NDP4" s="9"/>
      <c r="NDQ4" s="9"/>
      <c r="NDR4" s="9"/>
      <c r="NDS4" s="9"/>
      <c r="NDT4" s="9"/>
      <c r="NDU4" s="9"/>
      <c r="NDV4" s="9"/>
      <c r="NDW4" s="9"/>
      <c r="NDX4" s="9"/>
      <c r="NDY4" s="9"/>
      <c r="NDZ4" s="9"/>
      <c r="NEA4" s="9"/>
      <c r="NEB4" s="9"/>
      <c r="NEC4" s="9"/>
      <c r="NED4" s="9"/>
      <c r="NEE4" s="9"/>
      <c r="NEF4" s="9"/>
      <c r="NEG4" s="9"/>
      <c r="NEH4" s="9"/>
      <c r="NEI4" s="9"/>
      <c r="NEJ4" s="9"/>
      <c r="NEK4" s="9"/>
      <c r="NEL4" s="9"/>
      <c r="NEM4" s="9"/>
      <c r="NEN4" s="9"/>
      <c r="NEO4" s="9"/>
      <c r="NEP4" s="9"/>
      <c r="NEQ4" s="9"/>
      <c r="NER4" s="9"/>
      <c r="NES4" s="9"/>
      <c r="NET4" s="9"/>
      <c r="NEU4" s="9"/>
      <c r="NEV4" s="9"/>
      <c r="NEW4" s="9"/>
      <c r="NEX4" s="9"/>
      <c r="NEY4" s="9"/>
      <c r="NEZ4" s="9"/>
      <c r="NFA4" s="9"/>
      <c r="NFB4" s="9"/>
      <c r="NFC4" s="9"/>
      <c r="NFD4" s="9"/>
      <c r="NFE4" s="9"/>
      <c r="NFF4" s="9"/>
      <c r="NFG4" s="9"/>
      <c r="NFH4" s="9"/>
      <c r="NFI4" s="9"/>
      <c r="NFJ4" s="9"/>
      <c r="NFK4" s="9"/>
      <c r="NFL4" s="9"/>
      <c r="NFM4" s="9"/>
      <c r="NFN4" s="9"/>
      <c r="NFO4" s="9"/>
      <c r="NFP4" s="9"/>
      <c r="NFQ4" s="9"/>
      <c r="NFR4" s="9"/>
      <c r="NFS4" s="9"/>
      <c r="NFT4" s="9"/>
      <c r="NFU4" s="9"/>
      <c r="NFV4" s="9"/>
      <c r="NFW4" s="9"/>
      <c r="NFX4" s="9"/>
      <c r="NFY4" s="9"/>
      <c r="NFZ4" s="9"/>
      <c r="NGA4" s="9"/>
      <c r="NGB4" s="9"/>
      <c r="NGC4" s="9"/>
      <c r="NGD4" s="9"/>
      <c r="NGE4" s="9"/>
      <c r="NGF4" s="9"/>
      <c r="NGG4" s="9"/>
      <c r="NGH4" s="9"/>
      <c r="NGI4" s="9"/>
      <c r="NGJ4" s="9"/>
      <c r="NGK4" s="9"/>
      <c r="NGL4" s="9"/>
      <c r="NGM4" s="9"/>
      <c r="NGN4" s="9"/>
      <c r="NGO4" s="9"/>
      <c r="NGP4" s="9"/>
      <c r="NGQ4" s="9"/>
      <c r="NGR4" s="9"/>
      <c r="NGS4" s="9"/>
      <c r="NGT4" s="9"/>
      <c r="NGU4" s="9"/>
      <c r="NGV4" s="9"/>
      <c r="NGW4" s="9"/>
      <c r="NGX4" s="9"/>
      <c r="NGY4" s="9"/>
      <c r="NGZ4" s="9"/>
      <c r="NHA4" s="9"/>
      <c r="NHB4" s="9"/>
      <c r="NHC4" s="9"/>
      <c r="NHD4" s="9"/>
      <c r="NHE4" s="9"/>
      <c r="NHF4" s="9"/>
      <c r="NHG4" s="9"/>
      <c r="NHH4" s="9"/>
      <c r="NHI4" s="9"/>
      <c r="NHJ4" s="9"/>
      <c r="NHK4" s="9"/>
      <c r="NHL4" s="9"/>
      <c r="NHM4" s="9"/>
      <c r="NHN4" s="9"/>
      <c r="NHO4" s="9"/>
      <c r="NHP4" s="9"/>
      <c r="NHQ4" s="9"/>
      <c r="NHR4" s="9"/>
      <c r="NHS4" s="9"/>
      <c r="NHT4" s="9"/>
      <c r="NHU4" s="9"/>
      <c r="NHV4" s="9"/>
      <c r="NHW4" s="9"/>
      <c r="NHX4" s="9"/>
      <c r="NHY4" s="9"/>
      <c r="NHZ4" s="9"/>
      <c r="NIA4" s="9"/>
      <c r="NIB4" s="9"/>
      <c r="NIC4" s="9"/>
      <c r="NID4" s="9"/>
      <c r="NIE4" s="9"/>
      <c r="NIF4" s="9"/>
      <c r="NIG4" s="9"/>
      <c r="NIH4" s="9"/>
      <c r="NII4" s="9"/>
      <c r="NIJ4" s="9"/>
      <c r="NIK4" s="9"/>
      <c r="NIL4" s="9"/>
      <c r="NIM4" s="9"/>
      <c r="NIN4" s="9"/>
      <c r="NIO4" s="9"/>
      <c r="NIP4" s="9"/>
      <c r="NIQ4" s="9"/>
      <c r="NIR4" s="9"/>
      <c r="NIS4" s="9"/>
      <c r="NIT4" s="9"/>
      <c r="NIU4" s="9"/>
      <c r="NIV4" s="9"/>
      <c r="NIW4" s="9"/>
      <c r="NIX4" s="9"/>
      <c r="NIY4" s="9"/>
      <c r="NIZ4" s="9"/>
      <c r="NJA4" s="9"/>
      <c r="NJB4" s="9"/>
      <c r="NJC4" s="9"/>
      <c r="NJD4" s="9"/>
      <c r="NJE4" s="9"/>
      <c r="NJF4" s="9"/>
      <c r="NJG4" s="9"/>
      <c r="NJH4" s="9"/>
      <c r="NJI4" s="9"/>
      <c r="NJJ4" s="9"/>
      <c r="NJK4" s="9"/>
      <c r="NJL4" s="9"/>
      <c r="NJM4" s="9"/>
      <c r="NJN4" s="9"/>
      <c r="NJO4" s="9"/>
      <c r="NJP4" s="9"/>
      <c r="NJQ4" s="9"/>
      <c r="NJR4" s="9"/>
      <c r="NJS4" s="9"/>
      <c r="NJT4" s="9"/>
      <c r="NJU4" s="9"/>
      <c r="NJV4" s="9"/>
      <c r="NJW4" s="9"/>
      <c r="NJX4" s="9"/>
      <c r="NJY4" s="9"/>
      <c r="NJZ4" s="9"/>
      <c r="NKA4" s="9"/>
      <c r="NKB4" s="9"/>
      <c r="NKC4" s="9"/>
      <c r="NKD4" s="9"/>
      <c r="NKE4" s="9"/>
      <c r="NKF4" s="9"/>
      <c r="NKG4" s="9"/>
      <c r="NKH4" s="9"/>
      <c r="NKI4" s="9"/>
      <c r="NKJ4" s="9"/>
      <c r="NKK4" s="9"/>
      <c r="NKL4" s="9"/>
      <c r="NKM4" s="9"/>
      <c r="NKN4" s="9"/>
      <c r="NKO4" s="9"/>
      <c r="NKP4" s="9"/>
      <c r="NKQ4" s="9"/>
      <c r="NKR4" s="9"/>
      <c r="NKS4" s="9"/>
      <c r="NKT4" s="9"/>
      <c r="NKU4" s="9"/>
      <c r="NKV4" s="9"/>
      <c r="NKW4" s="9"/>
      <c r="NKX4" s="9"/>
      <c r="NKY4" s="9"/>
      <c r="NKZ4" s="9"/>
      <c r="NLA4" s="9"/>
      <c r="NLB4" s="9"/>
      <c r="NLC4" s="9"/>
      <c r="NLD4" s="9"/>
      <c r="NLE4" s="9"/>
      <c r="NLF4" s="9"/>
      <c r="NLG4" s="9"/>
      <c r="NLH4" s="9"/>
      <c r="NLI4" s="9"/>
      <c r="NLJ4" s="9"/>
      <c r="NLK4" s="9"/>
      <c r="NLL4" s="9"/>
      <c r="NLM4" s="9"/>
      <c r="NLN4" s="9"/>
      <c r="NLO4" s="9"/>
      <c r="NLP4" s="9"/>
      <c r="NLQ4" s="9"/>
      <c r="NLR4" s="9"/>
      <c r="NLS4" s="9"/>
      <c r="NLT4" s="9"/>
      <c r="NLU4" s="9"/>
      <c r="NLV4" s="9"/>
      <c r="NLW4" s="9"/>
      <c r="NLX4" s="9"/>
      <c r="NLY4" s="9"/>
      <c r="NLZ4" s="9"/>
      <c r="NMA4" s="9"/>
      <c r="NMB4" s="9"/>
      <c r="NMC4" s="9"/>
      <c r="NMD4" s="9"/>
      <c r="NME4" s="9"/>
      <c r="NMF4" s="9"/>
      <c r="NMG4" s="9"/>
      <c r="NMH4" s="9"/>
      <c r="NMI4" s="9"/>
      <c r="NMJ4" s="9"/>
      <c r="NMK4" s="9"/>
      <c r="NML4" s="9"/>
      <c r="NMM4" s="9"/>
      <c r="NMN4" s="9"/>
      <c r="NMO4" s="9"/>
      <c r="NMP4" s="9"/>
      <c r="NMQ4" s="9"/>
      <c r="NMR4" s="9"/>
      <c r="NMS4" s="9"/>
      <c r="NMT4" s="9"/>
      <c r="NMU4" s="9"/>
      <c r="NMV4" s="9"/>
      <c r="NMW4" s="9"/>
      <c r="NMX4" s="9"/>
      <c r="NMY4" s="9"/>
      <c r="NMZ4" s="9"/>
      <c r="NNA4" s="9"/>
      <c r="NNB4" s="9"/>
      <c r="NNC4" s="9"/>
      <c r="NND4" s="9"/>
      <c r="NNE4" s="9"/>
      <c r="NNF4" s="9"/>
      <c r="NNG4" s="9"/>
      <c r="NNH4" s="9"/>
      <c r="NNI4" s="9"/>
      <c r="NNJ4" s="9"/>
      <c r="NNK4" s="9"/>
      <c r="NNL4" s="9"/>
      <c r="NNM4" s="9"/>
      <c r="NNN4" s="9"/>
      <c r="NNO4" s="9"/>
      <c r="NNP4" s="9"/>
      <c r="NNQ4" s="9"/>
      <c r="NNR4" s="9"/>
      <c r="NNS4" s="9"/>
      <c r="NNT4" s="9"/>
      <c r="NNU4" s="9"/>
      <c r="NNV4" s="9"/>
      <c r="NNW4" s="9"/>
      <c r="NNX4" s="9"/>
      <c r="NNY4" s="9"/>
      <c r="NNZ4" s="9"/>
      <c r="NOA4" s="9"/>
      <c r="NOB4" s="9"/>
      <c r="NOC4" s="9"/>
      <c r="NOD4" s="9"/>
      <c r="NOE4" s="9"/>
      <c r="NOF4" s="9"/>
      <c r="NOG4" s="9"/>
      <c r="NOH4" s="9"/>
      <c r="NOI4" s="9"/>
      <c r="NOJ4" s="9"/>
      <c r="NOK4" s="9"/>
      <c r="NOL4" s="9"/>
      <c r="NOM4" s="9"/>
      <c r="NON4" s="9"/>
      <c r="NOO4" s="9"/>
      <c r="NOP4" s="9"/>
      <c r="NOQ4" s="9"/>
      <c r="NOR4" s="9"/>
      <c r="NOS4" s="9"/>
      <c r="NOT4" s="9"/>
      <c r="NOU4" s="9"/>
      <c r="NOV4" s="9"/>
      <c r="NOW4" s="9"/>
      <c r="NOX4" s="9"/>
      <c r="NOY4" s="9"/>
      <c r="NOZ4" s="9"/>
      <c r="NPA4" s="9"/>
      <c r="NPB4" s="9"/>
      <c r="NPC4" s="9"/>
      <c r="NPD4" s="9"/>
      <c r="NPE4" s="9"/>
      <c r="NPF4" s="9"/>
      <c r="NPG4" s="9"/>
      <c r="NPH4" s="9"/>
      <c r="NPI4" s="9"/>
      <c r="NPJ4" s="9"/>
      <c r="NPK4" s="9"/>
      <c r="NPL4" s="9"/>
      <c r="NPM4" s="9"/>
      <c r="NPN4" s="9"/>
      <c r="NPO4" s="9"/>
      <c r="NPP4" s="9"/>
      <c r="NPQ4" s="9"/>
      <c r="NPR4" s="9"/>
      <c r="NPS4" s="9"/>
      <c r="NPT4" s="9"/>
      <c r="NPU4" s="9"/>
      <c r="NPV4" s="9"/>
      <c r="NPW4" s="9"/>
      <c r="NPX4" s="9"/>
      <c r="NPY4" s="9"/>
      <c r="NPZ4" s="9"/>
      <c r="NQA4" s="9"/>
      <c r="NQB4" s="9"/>
      <c r="NQC4" s="9"/>
      <c r="NQD4" s="9"/>
      <c r="NQE4" s="9"/>
      <c r="NQF4" s="9"/>
      <c r="NQG4" s="9"/>
      <c r="NQH4" s="9"/>
      <c r="NQI4" s="9"/>
      <c r="NQJ4" s="9"/>
      <c r="NQK4" s="9"/>
      <c r="NQL4" s="9"/>
      <c r="NQM4" s="9"/>
      <c r="NQN4" s="9"/>
      <c r="NQO4" s="9"/>
      <c r="NQP4" s="9"/>
      <c r="NQQ4" s="9"/>
      <c r="NQR4" s="9"/>
      <c r="NQS4" s="9"/>
      <c r="NQT4" s="9"/>
      <c r="NQU4" s="9"/>
      <c r="NQV4" s="9"/>
      <c r="NQW4" s="9"/>
      <c r="NQX4" s="9"/>
      <c r="NQY4" s="9"/>
      <c r="NQZ4" s="9"/>
      <c r="NRA4" s="9"/>
      <c r="NRB4" s="9"/>
      <c r="NRC4" s="9"/>
      <c r="NRD4" s="9"/>
      <c r="NRE4" s="9"/>
      <c r="NRF4" s="9"/>
      <c r="NRG4" s="9"/>
      <c r="NRH4" s="9"/>
      <c r="NRI4" s="9"/>
      <c r="NRJ4" s="9"/>
      <c r="NRK4" s="9"/>
      <c r="NRL4" s="9"/>
      <c r="NRM4" s="9"/>
      <c r="NRN4" s="9"/>
      <c r="NRO4" s="9"/>
      <c r="NRP4" s="9"/>
      <c r="NRQ4" s="9"/>
      <c r="NRR4" s="9"/>
      <c r="NRS4" s="9"/>
      <c r="NRT4" s="9"/>
      <c r="NRU4" s="9"/>
      <c r="NRV4" s="9"/>
      <c r="NRW4" s="9"/>
      <c r="NRX4" s="9"/>
      <c r="NRY4" s="9"/>
      <c r="NRZ4" s="9"/>
      <c r="NSA4" s="9"/>
      <c r="NSB4" s="9"/>
      <c r="NSC4" s="9"/>
      <c r="NSD4" s="9"/>
      <c r="NSE4" s="9"/>
      <c r="NSF4" s="9"/>
      <c r="NSG4" s="9"/>
      <c r="NSH4" s="9"/>
      <c r="NSI4" s="9"/>
      <c r="NSJ4" s="9"/>
      <c r="NSK4" s="9"/>
      <c r="NSL4" s="9"/>
      <c r="NSM4" s="9"/>
      <c r="NSN4" s="9"/>
      <c r="NSO4" s="9"/>
      <c r="NSP4" s="9"/>
      <c r="NSQ4" s="9"/>
      <c r="NSR4" s="9"/>
      <c r="NSS4" s="9"/>
      <c r="NST4" s="9"/>
      <c r="NSU4" s="9"/>
      <c r="NSV4" s="9"/>
      <c r="NSW4" s="9"/>
      <c r="NSX4" s="9"/>
      <c r="NSY4" s="9"/>
      <c r="NSZ4" s="9"/>
      <c r="NTA4" s="9"/>
      <c r="NTB4" s="9"/>
      <c r="NTC4" s="9"/>
      <c r="NTD4" s="9"/>
      <c r="NTE4" s="9"/>
      <c r="NTF4" s="9"/>
      <c r="NTG4" s="9"/>
      <c r="NTH4" s="9"/>
      <c r="NTI4" s="9"/>
      <c r="NTJ4" s="9"/>
      <c r="NTK4" s="9"/>
      <c r="NTL4" s="9"/>
      <c r="NTM4" s="9"/>
      <c r="NTN4" s="9"/>
      <c r="NTO4" s="9"/>
      <c r="NTP4" s="9"/>
      <c r="NTQ4" s="9"/>
      <c r="NTR4" s="9"/>
      <c r="NTS4" s="9"/>
      <c r="NTT4" s="9"/>
      <c r="NTU4" s="9"/>
      <c r="NTV4" s="9"/>
      <c r="NTW4" s="9"/>
      <c r="NTX4" s="9"/>
      <c r="NTY4" s="9"/>
      <c r="NTZ4" s="9"/>
      <c r="NUA4" s="9"/>
      <c r="NUB4" s="9"/>
      <c r="NUC4" s="9"/>
      <c r="NUD4" s="9"/>
      <c r="NUE4" s="9"/>
      <c r="NUF4" s="9"/>
      <c r="NUG4" s="9"/>
      <c r="NUH4" s="9"/>
      <c r="NUI4" s="9"/>
      <c r="NUJ4" s="9"/>
      <c r="NUK4" s="9"/>
      <c r="NUL4" s="9"/>
      <c r="NUM4" s="9"/>
      <c r="NUN4" s="9"/>
      <c r="NUO4" s="9"/>
      <c r="NUP4" s="9"/>
      <c r="NUQ4" s="9"/>
      <c r="NUR4" s="9"/>
      <c r="NUS4" s="9"/>
      <c r="NUT4" s="9"/>
      <c r="NUU4" s="9"/>
      <c r="NUV4" s="9"/>
      <c r="NUW4" s="9"/>
      <c r="NUX4" s="9"/>
      <c r="NUY4" s="9"/>
      <c r="NUZ4" s="9"/>
      <c r="NVA4" s="9"/>
      <c r="NVB4" s="9"/>
      <c r="NVC4" s="9"/>
      <c r="NVD4" s="9"/>
      <c r="NVE4" s="9"/>
      <c r="NVF4" s="9"/>
      <c r="NVG4" s="9"/>
      <c r="NVH4" s="9"/>
      <c r="NVI4" s="9"/>
      <c r="NVJ4" s="9"/>
      <c r="NVK4" s="9"/>
      <c r="NVL4" s="9"/>
      <c r="NVM4" s="9"/>
      <c r="NVN4" s="9"/>
      <c r="NVO4" s="9"/>
      <c r="NVP4" s="9"/>
      <c r="NVQ4" s="9"/>
      <c r="NVR4" s="9"/>
      <c r="NVS4" s="9"/>
      <c r="NVT4" s="9"/>
      <c r="NVU4" s="9"/>
      <c r="NVV4" s="9"/>
      <c r="NVW4" s="9"/>
      <c r="NVX4" s="9"/>
      <c r="NVY4" s="9"/>
      <c r="NVZ4" s="9"/>
      <c r="NWA4" s="9"/>
      <c r="NWB4" s="9"/>
      <c r="NWC4" s="9"/>
      <c r="NWD4" s="9"/>
      <c r="NWE4" s="9"/>
      <c r="NWF4" s="9"/>
      <c r="NWG4" s="9"/>
      <c r="NWH4" s="9"/>
      <c r="NWI4" s="9"/>
      <c r="NWJ4" s="9"/>
      <c r="NWK4" s="9"/>
      <c r="NWL4" s="9"/>
      <c r="NWM4" s="9"/>
      <c r="NWN4" s="9"/>
      <c r="NWO4" s="9"/>
      <c r="NWP4" s="9"/>
      <c r="NWQ4" s="9"/>
      <c r="NWR4" s="9"/>
      <c r="NWS4" s="9"/>
      <c r="NWT4" s="9"/>
      <c r="NWU4" s="9"/>
      <c r="NWV4" s="9"/>
      <c r="NWW4" s="9"/>
      <c r="NWX4" s="9"/>
      <c r="NWY4" s="9"/>
      <c r="NWZ4" s="9"/>
      <c r="NXA4" s="9"/>
      <c r="NXB4" s="9"/>
      <c r="NXC4" s="9"/>
      <c r="NXD4" s="9"/>
      <c r="NXE4" s="9"/>
      <c r="NXF4" s="9"/>
      <c r="NXG4" s="9"/>
      <c r="NXH4" s="9"/>
      <c r="NXI4" s="9"/>
      <c r="NXJ4" s="9"/>
      <c r="NXK4" s="9"/>
      <c r="NXL4" s="9"/>
      <c r="NXM4" s="9"/>
      <c r="NXN4" s="9"/>
      <c r="NXO4" s="9"/>
      <c r="NXP4" s="9"/>
      <c r="NXQ4" s="9"/>
      <c r="NXR4" s="9"/>
      <c r="NXS4" s="9"/>
      <c r="NXT4" s="9"/>
      <c r="NXU4" s="9"/>
      <c r="NXV4" s="9"/>
      <c r="NXW4" s="9"/>
      <c r="NXX4" s="9"/>
      <c r="NXY4" s="9"/>
      <c r="NXZ4" s="9"/>
      <c r="NYA4" s="9"/>
      <c r="NYB4" s="9"/>
      <c r="NYC4" s="9"/>
      <c r="NYD4" s="9"/>
      <c r="NYE4" s="9"/>
      <c r="NYF4" s="9"/>
      <c r="NYG4" s="9"/>
      <c r="NYH4" s="9"/>
      <c r="NYI4" s="9"/>
      <c r="NYJ4" s="9"/>
      <c r="NYK4" s="9"/>
      <c r="NYL4" s="9"/>
      <c r="NYM4" s="9"/>
      <c r="NYN4" s="9"/>
      <c r="NYO4" s="9"/>
      <c r="NYP4" s="9"/>
      <c r="NYQ4" s="9"/>
      <c r="NYR4" s="9"/>
      <c r="NYS4" s="9"/>
      <c r="NYT4" s="9"/>
      <c r="NYU4" s="9"/>
      <c r="NYV4" s="9"/>
      <c r="NYW4" s="9"/>
      <c r="NYX4" s="9"/>
      <c r="NYY4" s="9"/>
      <c r="NYZ4" s="9"/>
      <c r="NZA4" s="9"/>
      <c r="NZB4" s="9"/>
      <c r="NZC4" s="9"/>
      <c r="NZD4" s="9"/>
      <c r="NZE4" s="9"/>
      <c r="NZF4" s="9"/>
      <c r="NZG4" s="9"/>
      <c r="NZH4" s="9"/>
      <c r="NZI4" s="9"/>
      <c r="NZJ4" s="9"/>
      <c r="NZK4" s="9"/>
      <c r="NZL4" s="9"/>
      <c r="NZM4" s="9"/>
      <c r="NZN4" s="9"/>
      <c r="NZO4" s="9"/>
      <c r="NZP4" s="9"/>
      <c r="NZQ4" s="9"/>
      <c r="NZR4" s="9"/>
      <c r="NZS4" s="9"/>
      <c r="NZT4" s="9"/>
      <c r="NZU4" s="9"/>
      <c r="NZV4" s="9"/>
      <c r="NZW4" s="9"/>
      <c r="NZX4" s="9"/>
      <c r="NZY4" s="9"/>
      <c r="NZZ4" s="9"/>
      <c r="OAA4" s="9"/>
      <c r="OAB4" s="9"/>
      <c r="OAC4" s="9"/>
      <c r="OAD4" s="9"/>
      <c r="OAE4" s="9"/>
      <c r="OAF4" s="9"/>
      <c r="OAG4" s="9"/>
      <c r="OAH4" s="9"/>
      <c r="OAI4" s="9"/>
      <c r="OAJ4" s="9"/>
      <c r="OAK4" s="9"/>
      <c r="OAL4" s="9"/>
      <c r="OAM4" s="9"/>
      <c r="OAN4" s="9"/>
      <c r="OAO4" s="9"/>
      <c r="OAP4" s="9"/>
      <c r="OAQ4" s="9"/>
      <c r="OAR4" s="9"/>
      <c r="OAS4" s="9"/>
      <c r="OAT4" s="9"/>
      <c r="OAU4" s="9"/>
      <c r="OAV4" s="9"/>
      <c r="OAW4" s="9"/>
      <c r="OAX4" s="9"/>
      <c r="OAY4" s="9"/>
      <c r="OAZ4" s="9"/>
      <c r="OBA4" s="9"/>
      <c r="OBB4" s="9"/>
      <c r="OBC4" s="9"/>
      <c r="OBD4" s="9"/>
      <c r="OBE4" s="9"/>
      <c r="OBF4" s="9"/>
      <c r="OBG4" s="9"/>
      <c r="OBH4" s="9"/>
      <c r="OBI4" s="9"/>
      <c r="OBJ4" s="9"/>
      <c r="OBK4" s="9"/>
      <c r="OBL4" s="9"/>
      <c r="OBM4" s="9"/>
      <c r="OBN4" s="9"/>
      <c r="OBO4" s="9"/>
      <c r="OBP4" s="9"/>
      <c r="OBQ4" s="9"/>
      <c r="OBR4" s="9"/>
      <c r="OBS4" s="9"/>
      <c r="OBT4" s="9"/>
      <c r="OBU4" s="9"/>
      <c r="OBV4" s="9"/>
      <c r="OBW4" s="9"/>
      <c r="OBX4" s="9"/>
      <c r="OBY4" s="9"/>
      <c r="OBZ4" s="9"/>
      <c r="OCA4" s="9"/>
      <c r="OCB4" s="9"/>
      <c r="OCC4" s="9"/>
      <c r="OCD4" s="9"/>
      <c r="OCE4" s="9"/>
      <c r="OCF4" s="9"/>
      <c r="OCG4" s="9"/>
      <c r="OCH4" s="9"/>
      <c r="OCI4" s="9"/>
      <c r="OCJ4" s="9"/>
      <c r="OCK4" s="9"/>
      <c r="OCL4" s="9"/>
      <c r="OCM4" s="9"/>
      <c r="OCN4" s="9"/>
      <c r="OCO4" s="9"/>
      <c r="OCP4" s="9"/>
      <c r="OCQ4" s="9"/>
      <c r="OCR4" s="9"/>
      <c r="OCS4" s="9"/>
      <c r="OCT4" s="9"/>
      <c r="OCU4" s="9"/>
      <c r="OCV4" s="9"/>
      <c r="OCW4" s="9"/>
      <c r="OCX4" s="9"/>
      <c r="OCY4" s="9"/>
      <c r="OCZ4" s="9"/>
      <c r="ODA4" s="9"/>
      <c r="ODB4" s="9"/>
      <c r="ODC4" s="9"/>
      <c r="ODD4" s="9"/>
      <c r="ODE4" s="9"/>
      <c r="ODF4" s="9"/>
      <c r="ODG4" s="9"/>
      <c r="ODH4" s="9"/>
      <c r="ODI4" s="9"/>
      <c r="ODJ4" s="9"/>
      <c r="ODK4" s="9"/>
      <c r="ODL4" s="9"/>
      <c r="ODM4" s="9"/>
      <c r="ODN4" s="9"/>
      <c r="ODO4" s="9"/>
      <c r="ODP4" s="9"/>
      <c r="ODQ4" s="9"/>
      <c r="ODR4" s="9"/>
      <c r="ODS4" s="9"/>
      <c r="ODT4" s="9"/>
      <c r="ODU4" s="9"/>
      <c r="ODV4" s="9"/>
      <c r="ODW4" s="9"/>
      <c r="ODX4" s="9"/>
      <c r="ODY4" s="9"/>
      <c r="ODZ4" s="9"/>
      <c r="OEA4" s="9"/>
      <c r="OEB4" s="9"/>
      <c r="OEC4" s="9"/>
      <c r="OED4" s="9"/>
      <c r="OEE4" s="9"/>
      <c r="OEF4" s="9"/>
      <c r="OEG4" s="9"/>
      <c r="OEH4" s="9"/>
      <c r="OEI4" s="9"/>
      <c r="OEJ4" s="9"/>
      <c r="OEK4" s="9"/>
      <c r="OEL4" s="9"/>
      <c r="OEM4" s="9"/>
      <c r="OEN4" s="9"/>
      <c r="OEO4" s="9"/>
      <c r="OEP4" s="9"/>
      <c r="OEQ4" s="9"/>
      <c r="OER4" s="9"/>
      <c r="OES4" s="9"/>
      <c r="OET4" s="9"/>
      <c r="OEU4" s="9"/>
      <c r="OEV4" s="9"/>
      <c r="OEW4" s="9"/>
      <c r="OEX4" s="9"/>
      <c r="OEY4" s="9"/>
      <c r="OEZ4" s="9"/>
      <c r="OFA4" s="9"/>
      <c r="OFB4" s="9"/>
      <c r="OFC4" s="9"/>
      <c r="OFD4" s="9"/>
      <c r="OFE4" s="9"/>
      <c r="OFF4" s="9"/>
      <c r="OFG4" s="9"/>
      <c r="OFH4" s="9"/>
      <c r="OFI4" s="9"/>
      <c r="OFJ4" s="9"/>
      <c r="OFK4" s="9"/>
      <c r="OFL4" s="9"/>
      <c r="OFM4" s="9"/>
      <c r="OFN4" s="9"/>
      <c r="OFO4" s="9"/>
      <c r="OFP4" s="9"/>
      <c r="OFQ4" s="9"/>
      <c r="OFR4" s="9"/>
      <c r="OFS4" s="9"/>
      <c r="OFT4" s="9"/>
      <c r="OFU4" s="9"/>
      <c r="OFV4" s="9"/>
      <c r="OFW4" s="9"/>
      <c r="OFX4" s="9"/>
      <c r="OFY4" s="9"/>
      <c r="OFZ4" s="9"/>
      <c r="OGA4" s="9"/>
      <c r="OGB4" s="9"/>
      <c r="OGC4" s="9"/>
      <c r="OGD4" s="9"/>
      <c r="OGE4" s="9"/>
      <c r="OGF4" s="9"/>
      <c r="OGG4" s="9"/>
      <c r="OGH4" s="9"/>
      <c r="OGI4" s="9"/>
      <c r="OGJ4" s="9"/>
      <c r="OGK4" s="9"/>
      <c r="OGL4" s="9"/>
      <c r="OGM4" s="9"/>
      <c r="OGN4" s="9"/>
      <c r="OGO4" s="9"/>
      <c r="OGP4" s="9"/>
      <c r="OGQ4" s="9"/>
      <c r="OGR4" s="9"/>
      <c r="OGS4" s="9"/>
      <c r="OGT4" s="9"/>
      <c r="OGU4" s="9"/>
      <c r="OGV4" s="9"/>
      <c r="OGW4" s="9"/>
      <c r="OGX4" s="9"/>
      <c r="OGY4" s="9"/>
      <c r="OGZ4" s="9"/>
      <c r="OHA4" s="9"/>
      <c r="OHB4" s="9"/>
      <c r="OHC4" s="9"/>
      <c r="OHD4" s="9"/>
      <c r="OHE4" s="9"/>
      <c r="OHF4" s="9"/>
      <c r="OHG4" s="9"/>
      <c r="OHH4" s="9"/>
      <c r="OHI4" s="9"/>
      <c r="OHJ4" s="9"/>
      <c r="OHK4" s="9"/>
      <c r="OHL4" s="9"/>
      <c r="OHM4" s="9"/>
      <c r="OHN4" s="9"/>
      <c r="OHO4" s="9"/>
      <c r="OHP4" s="9"/>
      <c r="OHQ4" s="9"/>
      <c r="OHR4" s="9"/>
      <c r="OHS4" s="9"/>
      <c r="OHT4" s="9"/>
      <c r="OHU4" s="9"/>
      <c r="OHV4" s="9"/>
      <c r="OHW4" s="9"/>
      <c r="OHX4" s="9"/>
      <c r="OHY4" s="9"/>
      <c r="OHZ4" s="9"/>
      <c r="OIA4" s="9"/>
      <c r="OIB4" s="9"/>
      <c r="OIC4" s="9"/>
      <c r="OID4" s="9"/>
      <c r="OIE4" s="9"/>
      <c r="OIF4" s="9"/>
      <c r="OIG4" s="9"/>
      <c r="OIH4" s="9"/>
      <c r="OII4" s="9"/>
      <c r="OIJ4" s="9"/>
      <c r="OIK4" s="9"/>
      <c r="OIL4" s="9"/>
      <c r="OIM4" s="9"/>
      <c r="OIN4" s="9"/>
      <c r="OIO4" s="9"/>
      <c r="OIP4" s="9"/>
      <c r="OIQ4" s="9"/>
      <c r="OIR4" s="9"/>
      <c r="OIS4" s="9"/>
      <c r="OIT4" s="9"/>
      <c r="OIU4" s="9"/>
      <c r="OIV4" s="9"/>
      <c r="OIW4" s="9"/>
      <c r="OIX4" s="9"/>
      <c r="OIY4" s="9"/>
      <c r="OIZ4" s="9"/>
      <c r="OJA4" s="9"/>
      <c r="OJB4" s="9"/>
      <c r="OJC4" s="9"/>
      <c r="OJD4" s="9"/>
      <c r="OJE4" s="9"/>
      <c r="OJF4" s="9"/>
      <c r="OJG4" s="9"/>
      <c r="OJH4" s="9"/>
      <c r="OJI4" s="9"/>
      <c r="OJJ4" s="9"/>
      <c r="OJK4" s="9"/>
      <c r="OJL4" s="9"/>
      <c r="OJM4" s="9"/>
      <c r="OJN4" s="9"/>
      <c r="OJO4" s="9"/>
      <c r="OJP4" s="9"/>
      <c r="OJQ4" s="9"/>
      <c r="OJR4" s="9"/>
      <c r="OJS4" s="9"/>
      <c r="OJT4" s="9"/>
      <c r="OJU4" s="9"/>
      <c r="OJV4" s="9"/>
      <c r="OJW4" s="9"/>
      <c r="OJX4" s="9"/>
      <c r="OJY4" s="9"/>
      <c r="OJZ4" s="9"/>
      <c r="OKA4" s="9"/>
      <c r="OKB4" s="9"/>
      <c r="OKC4" s="9"/>
      <c r="OKD4" s="9"/>
      <c r="OKE4" s="9"/>
      <c r="OKF4" s="9"/>
      <c r="OKG4" s="9"/>
      <c r="OKH4" s="9"/>
      <c r="OKI4" s="9"/>
      <c r="OKJ4" s="9"/>
      <c r="OKK4" s="9"/>
      <c r="OKL4" s="9"/>
      <c r="OKM4" s="9"/>
      <c r="OKN4" s="9"/>
      <c r="OKO4" s="9"/>
      <c r="OKP4" s="9"/>
      <c r="OKQ4" s="9"/>
      <c r="OKR4" s="9"/>
      <c r="OKS4" s="9"/>
      <c r="OKT4" s="9"/>
      <c r="OKU4" s="9"/>
      <c r="OKV4" s="9"/>
      <c r="OKW4" s="9"/>
      <c r="OKX4" s="9"/>
      <c r="OKY4" s="9"/>
      <c r="OKZ4" s="9"/>
      <c r="OLA4" s="9"/>
      <c r="OLB4" s="9"/>
      <c r="OLC4" s="9"/>
      <c r="OLD4" s="9"/>
      <c r="OLE4" s="9"/>
      <c r="OLF4" s="9"/>
      <c r="OLG4" s="9"/>
      <c r="OLH4" s="9"/>
      <c r="OLI4" s="9"/>
      <c r="OLJ4" s="9"/>
      <c r="OLK4" s="9"/>
      <c r="OLL4" s="9"/>
      <c r="OLM4" s="9"/>
      <c r="OLN4" s="9"/>
      <c r="OLO4" s="9"/>
      <c r="OLP4" s="9"/>
      <c r="OLQ4" s="9"/>
      <c r="OLR4" s="9"/>
      <c r="OLS4" s="9"/>
      <c r="OLT4" s="9"/>
      <c r="OLU4" s="9"/>
      <c r="OLV4" s="9"/>
      <c r="OLW4" s="9"/>
      <c r="OLX4" s="9"/>
      <c r="OLY4" s="9"/>
      <c r="OLZ4" s="9"/>
      <c r="OMA4" s="9"/>
      <c r="OMB4" s="9"/>
      <c r="OMC4" s="9"/>
      <c r="OMD4" s="9"/>
      <c r="OME4" s="9"/>
      <c r="OMF4" s="9"/>
      <c r="OMG4" s="9"/>
      <c r="OMH4" s="9"/>
      <c r="OMI4" s="9"/>
      <c r="OMJ4" s="9"/>
      <c r="OMK4" s="9"/>
      <c r="OML4" s="9"/>
      <c r="OMM4" s="9"/>
      <c r="OMN4" s="9"/>
      <c r="OMO4" s="9"/>
      <c r="OMP4" s="9"/>
      <c r="OMQ4" s="9"/>
      <c r="OMR4" s="9"/>
      <c r="OMS4" s="9"/>
      <c r="OMT4" s="9"/>
      <c r="OMU4" s="9"/>
      <c r="OMV4" s="9"/>
      <c r="OMW4" s="9"/>
      <c r="OMX4" s="9"/>
      <c r="OMY4" s="9"/>
      <c r="OMZ4" s="9"/>
      <c r="ONA4" s="9"/>
      <c r="ONB4" s="9"/>
      <c r="ONC4" s="9"/>
      <c r="OND4" s="9"/>
      <c r="ONE4" s="9"/>
      <c r="ONF4" s="9"/>
      <c r="ONG4" s="9"/>
      <c r="ONH4" s="9"/>
      <c r="ONI4" s="9"/>
      <c r="ONJ4" s="9"/>
      <c r="ONK4" s="9"/>
      <c r="ONL4" s="9"/>
      <c r="ONM4" s="9"/>
      <c r="ONN4" s="9"/>
      <c r="ONO4" s="9"/>
      <c r="ONP4" s="9"/>
      <c r="ONQ4" s="9"/>
      <c r="ONR4" s="9"/>
      <c r="ONS4" s="9"/>
      <c r="ONT4" s="9"/>
      <c r="ONU4" s="9"/>
      <c r="ONV4" s="9"/>
      <c r="ONW4" s="9"/>
      <c r="ONX4" s="9"/>
      <c r="ONY4" s="9"/>
      <c r="ONZ4" s="9"/>
      <c r="OOA4" s="9"/>
      <c r="OOB4" s="9"/>
      <c r="OOC4" s="9"/>
      <c r="OOD4" s="9"/>
      <c r="OOE4" s="9"/>
      <c r="OOF4" s="9"/>
      <c r="OOG4" s="9"/>
      <c r="OOH4" s="9"/>
      <c r="OOI4" s="9"/>
      <c r="OOJ4" s="9"/>
      <c r="OOK4" s="9"/>
      <c r="OOL4" s="9"/>
      <c r="OOM4" s="9"/>
      <c r="OON4" s="9"/>
      <c r="OOO4" s="9"/>
      <c r="OOP4" s="9"/>
      <c r="OOQ4" s="9"/>
      <c r="OOR4" s="9"/>
      <c r="OOS4" s="9"/>
      <c r="OOT4" s="9"/>
      <c r="OOU4" s="9"/>
      <c r="OOV4" s="9"/>
      <c r="OOW4" s="9"/>
      <c r="OOX4" s="9"/>
      <c r="OOY4" s="9"/>
      <c r="OOZ4" s="9"/>
      <c r="OPA4" s="9"/>
      <c r="OPB4" s="9"/>
      <c r="OPC4" s="9"/>
      <c r="OPD4" s="9"/>
      <c r="OPE4" s="9"/>
      <c r="OPF4" s="9"/>
      <c r="OPG4" s="9"/>
      <c r="OPH4" s="9"/>
      <c r="OPI4" s="9"/>
      <c r="OPJ4" s="9"/>
      <c r="OPK4" s="9"/>
      <c r="OPL4" s="9"/>
      <c r="OPM4" s="9"/>
      <c r="OPN4" s="9"/>
      <c r="OPO4" s="9"/>
      <c r="OPP4" s="9"/>
      <c r="OPQ4" s="9"/>
      <c r="OPR4" s="9"/>
      <c r="OPS4" s="9"/>
      <c r="OPT4" s="9"/>
      <c r="OPU4" s="9"/>
      <c r="OPV4" s="9"/>
      <c r="OPW4" s="9"/>
      <c r="OPX4" s="9"/>
      <c r="OPY4" s="9"/>
      <c r="OPZ4" s="9"/>
      <c r="OQA4" s="9"/>
      <c r="OQB4" s="9"/>
      <c r="OQC4" s="9"/>
      <c r="OQD4" s="9"/>
      <c r="OQE4" s="9"/>
      <c r="OQF4" s="9"/>
      <c r="OQG4" s="9"/>
      <c r="OQH4" s="9"/>
      <c r="OQI4" s="9"/>
      <c r="OQJ4" s="9"/>
      <c r="OQK4" s="9"/>
      <c r="OQL4" s="9"/>
      <c r="OQM4" s="9"/>
      <c r="OQN4" s="9"/>
      <c r="OQO4" s="9"/>
      <c r="OQP4" s="9"/>
      <c r="OQQ4" s="9"/>
      <c r="OQR4" s="9"/>
      <c r="OQS4" s="9"/>
      <c r="OQT4" s="9"/>
      <c r="OQU4" s="9"/>
      <c r="OQV4" s="9"/>
      <c r="OQW4" s="9"/>
      <c r="OQX4" s="9"/>
      <c r="OQY4" s="9"/>
      <c r="OQZ4" s="9"/>
      <c r="ORA4" s="9"/>
      <c r="ORB4" s="9"/>
      <c r="ORC4" s="9"/>
      <c r="ORD4" s="9"/>
      <c r="ORE4" s="9"/>
      <c r="ORF4" s="9"/>
      <c r="ORG4" s="9"/>
      <c r="ORH4" s="9"/>
      <c r="ORI4" s="9"/>
      <c r="ORJ4" s="9"/>
      <c r="ORK4" s="9"/>
      <c r="ORL4" s="9"/>
      <c r="ORM4" s="9"/>
      <c r="ORN4" s="9"/>
      <c r="ORO4" s="9"/>
      <c r="ORP4" s="9"/>
      <c r="ORQ4" s="9"/>
      <c r="ORR4" s="9"/>
      <c r="ORS4" s="9"/>
      <c r="ORT4" s="9"/>
      <c r="ORU4" s="9"/>
      <c r="ORV4" s="9"/>
      <c r="ORW4" s="9"/>
      <c r="ORX4" s="9"/>
      <c r="ORY4" s="9"/>
      <c r="ORZ4" s="9"/>
      <c r="OSA4" s="9"/>
      <c r="OSB4" s="9"/>
      <c r="OSC4" s="9"/>
      <c r="OSD4" s="9"/>
      <c r="OSE4" s="9"/>
      <c r="OSF4" s="9"/>
      <c r="OSG4" s="9"/>
      <c r="OSH4" s="9"/>
      <c r="OSI4" s="9"/>
      <c r="OSJ4" s="9"/>
      <c r="OSK4" s="9"/>
      <c r="OSL4" s="9"/>
      <c r="OSM4" s="9"/>
      <c r="OSN4" s="9"/>
      <c r="OSO4" s="9"/>
      <c r="OSP4" s="9"/>
      <c r="OSQ4" s="9"/>
      <c r="OSR4" s="9"/>
      <c r="OSS4" s="9"/>
      <c r="OST4" s="9"/>
      <c r="OSU4" s="9"/>
      <c r="OSV4" s="9"/>
      <c r="OSW4" s="9"/>
      <c r="OSX4" s="9"/>
      <c r="OSY4" s="9"/>
      <c r="OSZ4" s="9"/>
      <c r="OTA4" s="9"/>
      <c r="OTB4" s="9"/>
      <c r="OTC4" s="9"/>
      <c r="OTD4" s="9"/>
      <c r="OTE4" s="9"/>
      <c r="OTF4" s="9"/>
      <c r="OTG4" s="9"/>
      <c r="OTH4" s="9"/>
      <c r="OTI4" s="9"/>
      <c r="OTJ4" s="9"/>
      <c r="OTK4" s="9"/>
      <c r="OTL4" s="9"/>
      <c r="OTM4" s="9"/>
      <c r="OTN4" s="9"/>
      <c r="OTO4" s="9"/>
      <c r="OTP4" s="9"/>
      <c r="OTQ4" s="9"/>
      <c r="OTR4" s="9"/>
      <c r="OTS4" s="9"/>
      <c r="OTT4" s="9"/>
      <c r="OTU4" s="9"/>
      <c r="OTV4" s="9"/>
      <c r="OTW4" s="9"/>
      <c r="OTX4" s="9"/>
      <c r="OTY4" s="9"/>
      <c r="OTZ4" s="9"/>
      <c r="OUA4" s="9"/>
      <c r="OUB4" s="9"/>
      <c r="OUC4" s="9"/>
      <c r="OUD4" s="9"/>
      <c r="OUE4" s="9"/>
      <c r="OUF4" s="9"/>
      <c r="OUG4" s="9"/>
      <c r="OUH4" s="9"/>
      <c r="OUI4" s="9"/>
      <c r="OUJ4" s="9"/>
      <c r="OUK4" s="9"/>
      <c r="OUL4" s="9"/>
      <c r="OUM4" s="9"/>
      <c r="OUN4" s="9"/>
      <c r="OUO4" s="9"/>
      <c r="OUP4" s="9"/>
      <c r="OUQ4" s="9"/>
      <c r="OUR4" s="9"/>
      <c r="OUS4" s="9"/>
      <c r="OUT4" s="9"/>
      <c r="OUU4" s="9"/>
      <c r="OUV4" s="9"/>
      <c r="OUW4" s="9"/>
      <c r="OUX4" s="9"/>
      <c r="OUY4" s="9"/>
      <c r="OUZ4" s="9"/>
      <c r="OVA4" s="9"/>
      <c r="OVB4" s="9"/>
      <c r="OVC4" s="9"/>
      <c r="OVD4" s="9"/>
      <c r="OVE4" s="9"/>
      <c r="OVF4" s="9"/>
      <c r="OVG4" s="9"/>
      <c r="OVH4" s="9"/>
      <c r="OVI4" s="9"/>
      <c r="OVJ4" s="9"/>
      <c r="OVK4" s="9"/>
      <c r="OVL4" s="9"/>
      <c r="OVM4" s="9"/>
      <c r="OVN4" s="9"/>
      <c r="OVO4" s="9"/>
      <c r="OVP4" s="9"/>
      <c r="OVQ4" s="9"/>
      <c r="OVR4" s="9"/>
      <c r="OVS4" s="9"/>
      <c r="OVT4" s="9"/>
      <c r="OVU4" s="9"/>
      <c r="OVV4" s="9"/>
      <c r="OVW4" s="9"/>
      <c r="OVX4" s="9"/>
      <c r="OVY4" s="9"/>
      <c r="OVZ4" s="9"/>
      <c r="OWA4" s="9"/>
      <c r="OWB4" s="9"/>
      <c r="OWC4" s="9"/>
      <c r="OWD4" s="9"/>
      <c r="OWE4" s="9"/>
      <c r="OWF4" s="9"/>
      <c r="OWG4" s="9"/>
      <c r="OWH4" s="9"/>
      <c r="OWI4" s="9"/>
      <c r="OWJ4" s="9"/>
      <c r="OWK4" s="9"/>
      <c r="OWL4" s="9"/>
      <c r="OWM4" s="9"/>
      <c r="OWN4" s="9"/>
      <c r="OWO4" s="9"/>
      <c r="OWP4" s="9"/>
      <c r="OWQ4" s="9"/>
      <c r="OWR4" s="9"/>
      <c r="OWS4" s="9"/>
      <c r="OWT4" s="9"/>
      <c r="OWU4" s="9"/>
      <c r="OWV4" s="9"/>
      <c r="OWW4" s="9"/>
      <c r="OWX4" s="9"/>
      <c r="OWY4" s="9"/>
      <c r="OWZ4" s="9"/>
      <c r="OXA4" s="9"/>
      <c r="OXB4" s="9"/>
      <c r="OXC4" s="9"/>
      <c r="OXD4" s="9"/>
      <c r="OXE4" s="9"/>
      <c r="OXF4" s="9"/>
      <c r="OXG4" s="9"/>
      <c r="OXH4" s="9"/>
      <c r="OXI4" s="9"/>
      <c r="OXJ4" s="9"/>
      <c r="OXK4" s="9"/>
      <c r="OXL4" s="9"/>
      <c r="OXM4" s="9"/>
      <c r="OXN4" s="9"/>
      <c r="OXO4" s="9"/>
      <c r="OXP4" s="9"/>
      <c r="OXQ4" s="9"/>
      <c r="OXR4" s="9"/>
      <c r="OXS4" s="9"/>
      <c r="OXT4" s="9"/>
      <c r="OXU4" s="9"/>
      <c r="OXV4" s="9"/>
      <c r="OXW4" s="9"/>
      <c r="OXX4" s="9"/>
      <c r="OXY4" s="9"/>
      <c r="OXZ4" s="9"/>
      <c r="OYA4" s="9"/>
      <c r="OYB4" s="9"/>
      <c r="OYC4" s="9"/>
      <c r="OYD4" s="9"/>
      <c r="OYE4" s="9"/>
      <c r="OYF4" s="9"/>
      <c r="OYG4" s="9"/>
      <c r="OYH4" s="9"/>
      <c r="OYI4" s="9"/>
      <c r="OYJ4" s="9"/>
      <c r="OYK4" s="9"/>
      <c r="OYL4" s="9"/>
      <c r="OYM4" s="9"/>
      <c r="OYN4" s="9"/>
      <c r="OYO4" s="9"/>
      <c r="OYP4" s="9"/>
      <c r="OYQ4" s="9"/>
      <c r="OYR4" s="9"/>
      <c r="OYS4" s="9"/>
      <c r="OYT4" s="9"/>
      <c r="OYU4" s="9"/>
      <c r="OYV4" s="9"/>
      <c r="OYW4" s="9"/>
      <c r="OYX4" s="9"/>
      <c r="OYY4" s="9"/>
      <c r="OYZ4" s="9"/>
      <c r="OZA4" s="9"/>
      <c r="OZB4" s="9"/>
      <c r="OZC4" s="9"/>
      <c r="OZD4" s="9"/>
      <c r="OZE4" s="9"/>
      <c r="OZF4" s="9"/>
      <c r="OZG4" s="9"/>
      <c r="OZH4" s="9"/>
      <c r="OZI4" s="9"/>
      <c r="OZJ4" s="9"/>
      <c r="OZK4" s="9"/>
      <c r="OZL4" s="9"/>
      <c r="OZM4" s="9"/>
      <c r="OZN4" s="9"/>
      <c r="OZO4" s="9"/>
      <c r="OZP4" s="9"/>
      <c r="OZQ4" s="9"/>
      <c r="OZR4" s="9"/>
      <c r="OZS4" s="9"/>
      <c r="OZT4" s="9"/>
      <c r="OZU4" s="9"/>
      <c r="OZV4" s="9"/>
      <c r="OZW4" s="9"/>
      <c r="OZX4" s="9"/>
      <c r="OZY4" s="9"/>
      <c r="OZZ4" s="9"/>
      <c r="PAA4" s="9"/>
      <c r="PAB4" s="9"/>
      <c r="PAC4" s="9"/>
      <c r="PAD4" s="9"/>
      <c r="PAE4" s="9"/>
      <c r="PAF4" s="9"/>
      <c r="PAG4" s="9"/>
      <c r="PAH4" s="9"/>
      <c r="PAI4" s="9"/>
      <c r="PAJ4" s="9"/>
      <c r="PAK4" s="9"/>
      <c r="PAL4" s="9"/>
      <c r="PAM4" s="9"/>
      <c r="PAN4" s="9"/>
      <c r="PAO4" s="9"/>
      <c r="PAP4" s="9"/>
      <c r="PAQ4" s="9"/>
      <c r="PAR4" s="9"/>
      <c r="PAS4" s="9"/>
      <c r="PAT4" s="9"/>
      <c r="PAU4" s="9"/>
      <c r="PAV4" s="9"/>
      <c r="PAW4" s="9"/>
      <c r="PAX4" s="9"/>
      <c r="PAY4" s="9"/>
      <c r="PAZ4" s="9"/>
      <c r="PBA4" s="9"/>
      <c r="PBB4" s="9"/>
      <c r="PBC4" s="9"/>
      <c r="PBD4" s="9"/>
      <c r="PBE4" s="9"/>
      <c r="PBF4" s="9"/>
      <c r="PBG4" s="9"/>
      <c r="PBH4" s="9"/>
      <c r="PBI4" s="9"/>
      <c r="PBJ4" s="9"/>
      <c r="PBK4" s="9"/>
      <c r="PBL4" s="9"/>
      <c r="PBM4" s="9"/>
      <c r="PBN4" s="9"/>
      <c r="PBO4" s="9"/>
      <c r="PBP4" s="9"/>
      <c r="PBQ4" s="9"/>
      <c r="PBR4" s="9"/>
      <c r="PBS4" s="9"/>
      <c r="PBT4" s="9"/>
      <c r="PBU4" s="9"/>
      <c r="PBV4" s="9"/>
      <c r="PBW4" s="9"/>
      <c r="PBX4" s="9"/>
      <c r="PBY4" s="9"/>
      <c r="PBZ4" s="9"/>
      <c r="PCA4" s="9"/>
      <c r="PCB4" s="9"/>
      <c r="PCC4" s="9"/>
      <c r="PCD4" s="9"/>
      <c r="PCE4" s="9"/>
      <c r="PCF4" s="9"/>
      <c r="PCG4" s="9"/>
      <c r="PCH4" s="9"/>
      <c r="PCI4" s="9"/>
      <c r="PCJ4" s="9"/>
      <c r="PCK4" s="9"/>
      <c r="PCL4" s="9"/>
      <c r="PCM4" s="9"/>
      <c r="PCN4" s="9"/>
      <c r="PCO4" s="9"/>
      <c r="PCP4" s="9"/>
      <c r="PCQ4" s="9"/>
      <c r="PCR4" s="9"/>
      <c r="PCS4" s="9"/>
      <c r="PCT4" s="9"/>
      <c r="PCU4" s="9"/>
      <c r="PCV4" s="9"/>
      <c r="PCW4" s="9"/>
      <c r="PCX4" s="9"/>
      <c r="PCY4" s="9"/>
      <c r="PCZ4" s="9"/>
      <c r="PDA4" s="9"/>
      <c r="PDB4" s="9"/>
      <c r="PDC4" s="9"/>
      <c r="PDD4" s="9"/>
      <c r="PDE4" s="9"/>
      <c r="PDF4" s="9"/>
      <c r="PDG4" s="9"/>
      <c r="PDH4" s="9"/>
      <c r="PDI4" s="9"/>
      <c r="PDJ4" s="9"/>
      <c r="PDK4" s="9"/>
      <c r="PDL4" s="9"/>
      <c r="PDM4" s="9"/>
      <c r="PDN4" s="9"/>
      <c r="PDO4" s="9"/>
      <c r="PDP4" s="9"/>
      <c r="PDQ4" s="9"/>
      <c r="PDR4" s="9"/>
      <c r="PDS4" s="9"/>
      <c r="PDT4" s="9"/>
      <c r="PDU4" s="9"/>
      <c r="PDV4" s="9"/>
      <c r="PDW4" s="9"/>
      <c r="PDX4" s="9"/>
      <c r="PDY4" s="9"/>
      <c r="PDZ4" s="9"/>
      <c r="PEA4" s="9"/>
      <c r="PEB4" s="9"/>
      <c r="PEC4" s="9"/>
      <c r="PED4" s="9"/>
      <c r="PEE4" s="9"/>
      <c r="PEF4" s="9"/>
      <c r="PEG4" s="9"/>
      <c r="PEH4" s="9"/>
      <c r="PEI4" s="9"/>
      <c r="PEJ4" s="9"/>
      <c r="PEK4" s="9"/>
      <c r="PEL4" s="9"/>
      <c r="PEM4" s="9"/>
      <c r="PEN4" s="9"/>
      <c r="PEO4" s="9"/>
      <c r="PEP4" s="9"/>
      <c r="PEQ4" s="9"/>
      <c r="PER4" s="9"/>
      <c r="PES4" s="9"/>
      <c r="PET4" s="9"/>
      <c r="PEU4" s="9"/>
      <c r="PEV4" s="9"/>
      <c r="PEW4" s="9"/>
      <c r="PEX4" s="9"/>
      <c r="PEY4" s="9"/>
      <c r="PEZ4" s="9"/>
      <c r="PFA4" s="9"/>
      <c r="PFB4" s="9"/>
      <c r="PFC4" s="9"/>
      <c r="PFD4" s="9"/>
      <c r="PFE4" s="9"/>
      <c r="PFF4" s="9"/>
      <c r="PFG4" s="9"/>
      <c r="PFH4" s="9"/>
      <c r="PFI4" s="9"/>
      <c r="PFJ4" s="9"/>
      <c r="PFK4" s="9"/>
      <c r="PFL4" s="9"/>
      <c r="PFM4" s="9"/>
      <c r="PFN4" s="9"/>
      <c r="PFO4" s="9"/>
      <c r="PFP4" s="9"/>
      <c r="PFQ4" s="9"/>
      <c r="PFR4" s="9"/>
      <c r="PFS4" s="9"/>
      <c r="PFT4" s="9"/>
      <c r="PFU4" s="9"/>
      <c r="PFV4" s="9"/>
      <c r="PFW4" s="9"/>
      <c r="PFX4" s="9"/>
      <c r="PFY4" s="9"/>
      <c r="PFZ4" s="9"/>
      <c r="PGA4" s="9"/>
      <c r="PGB4" s="9"/>
      <c r="PGC4" s="9"/>
      <c r="PGD4" s="9"/>
      <c r="PGE4" s="9"/>
      <c r="PGF4" s="9"/>
      <c r="PGG4" s="9"/>
      <c r="PGH4" s="9"/>
      <c r="PGI4" s="9"/>
      <c r="PGJ4" s="9"/>
      <c r="PGK4" s="9"/>
      <c r="PGL4" s="9"/>
      <c r="PGM4" s="9"/>
      <c r="PGN4" s="9"/>
      <c r="PGO4" s="9"/>
      <c r="PGP4" s="9"/>
      <c r="PGQ4" s="9"/>
      <c r="PGR4" s="9"/>
      <c r="PGS4" s="9"/>
      <c r="PGT4" s="9"/>
      <c r="PGU4" s="9"/>
      <c r="PGV4" s="9"/>
      <c r="PGW4" s="9"/>
      <c r="PGX4" s="9"/>
      <c r="PGY4" s="9"/>
      <c r="PGZ4" s="9"/>
      <c r="PHA4" s="9"/>
      <c r="PHB4" s="9"/>
      <c r="PHC4" s="9"/>
      <c r="PHD4" s="9"/>
      <c r="PHE4" s="9"/>
      <c r="PHF4" s="9"/>
      <c r="PHG4" s="9"/>
      <c r="PHH4" s="9"/>
      <c r="PHI4" s="9"/>
      <c r="PHJ4" s="9"/>
      <c r="PHK4" s="9"/>
      <c r="PHL4" s="9"/>
      <c r="PHM4" s="9"/>
      <c r="PHN4" s="9"/>
      <c r="PHO4" s="9"/>
      <c r="PHP4" s="9"/>
      <c r="PHQ4" s="9"/>
      <c r="PHR4" s="9"/>
      <c r="PHS4" s="9"/>
      <c r="PHT4" s="9"/>
      <c r="PHU4" s="9"/>
      <c r="PHV4" s="9"/>
      <c r="PHW4" s="9"/>
      <c r="PHX4" s="9"/>
      <c r="PHY4" s="9"/>
      <c r="PHZ4" s="9"/>
      <c r="PIA4" s="9"/>
      <c r="PIB4" s="9"/>
      <c r="PIC4" s="9"/>
      <c r="PID4" s="9"/>
      <c r="PIE4" s="9"/>
      <c r="PIF4" s="9"/>
      <c r="PIG4" s="9"/>
      <c r="PIH4" s="9"/>
      <c r="PII4" s="9"/>
      <c r="PIJ4" s="9"/>
      <c r="PIK4" s="9"/>
      <c r="PIL4" s="9"/>
      <c r="PIM4" s="9"/>
      <c r="PIN4" s="9"/>
      <c r="PIO4" s="9"/>
      <c r="PIP4" s="9"/>
      <c r="PIQ4" s="9"/>
      <c r="PIR4" s="9"/>
      <c r="PIS4" s="9"/>
      <c r="PIT4" s="9"/>
      <c r="PIU4" s="9"/>
      <c r="PIV4" s="9"/>
      <c r="PIW4" s="9"/>
      <c r="PIX4" s="9"/>
      <c r="PIY4" s="9"/>
      <c r="PIZ4" s="9"/>
      <c r="PJA4" s="9"/>
      <c r="PJB4" s="9"/>
      <c r="PJC4" s="9"/>
      <c r="PJD4" s="9"/>
      <c r="PJE4" s="9"/>
      <c r="PJF4" s="9"/>
      <c r="PJG4" s="9"/>
      <c r="PJH4" s="9"/>
      <c r="PJI4" s="9"/>
      <c r="PJJ4" s="9"/>
      <c r="PJK4" s="9"/>
      <c r="PJL4" s="9"/>
      <c r="PJM4" s="9"/>
      <c r="PJN4" s="9"/>
      <c r="PJO4" s="9"/>
      <c r="PJP4" s="9"/>
      <c r="PJQ4" s="9"/>
      <c r="PJR4" s="9"/>
      <c r="PJS4" s="9"/>
      <c r="PJT4" s="9"/>
      <c r="PJU4" s="9"/>
      <c r="PJV4" s="9"/>
      <c r="PJW4" s="9"/>
      <c r="PJX4" s="9"/>
      <c r="PJY4" s="9"/>
      <c r="PJZ4" s="9"/>
      <c r="PKA4" s="9"/>
      <c r="PKB4" s="9"/>
      <c r="PKC4" s="9"/>
      <c r="PKD4" s="9"/>
      <c r="PKE4" s="9"/>
      <c r="PKF4" s="9"/>
      <c r="PKG4" s="9"/>
      <c r="PKH4" s="9"/>
      <c r="PKI4" s="9"/>
      <c r="PKJ4" s="9"/>
      <c r="PKK4" s="9"/>
      <c r="PKL4" s="9"/>
      <c r="PKM4" s="9"/>
      <c r="PKN4" s="9"/>
      <c r="PKO4" s="9"/>
      <c r="PKP4" s="9"/>
      <c r="PKQ4" s="9"/>
      <c r="PKR4" s="9"/>
      <c r="PKS4" s="9"/>
      <c r="PKT4" s="9"/>
      <c r="PKU4" s="9"/>
      <c r="PKV4" s="9"/>
      <c r="PKW4" s="9"/>
      <c r="PKX4" s="9"/>
      <c r="PKY4" s="9"/>
      <c r="PKZ4" s="9"/>
      <c r="PLA4" s="9"/>
      <c r="PLB4" s="9"/>
      <c r="PLC4" s="9"/>
      <c r="PLD4" s="9"/>
      <c r="PLE4" s="9"/>
      <c r="PLF4" s="9"/>
      <c r="PLG4" s="9"/>
      <c r="PLH4" s="9"/>
      <c r="PLI4" s="9"/>
      <c r="PLJ4" s="9"/>
      <c r="PLK4" s="9"/>
      <c r="PLL4" s="9"/>
      <c r="PLM4" s="9"/>
      <c r="PLN4" s="9"/>
      <c r="PLO4" s="9"/>
      <c r="PLP4" s="9"/>
      <c r="PLQ4" s="9"/>
      <c r="PLR4" s="9"/>
      <c r="PLS4" s="9"/>
      <c r="PLT4" s="9"/>
      <c r="PLU4" s="9"/>
      <c r="PLV4" s="9"/>
      <c r="PLW4" s="9"/>
      <c r="PLX4" s="9"/>
      <c r="PLY4" s="9"/>
      <c r="PLZ4" s="9"/>
      <c r="PMA4" s="9"/>
      <c r="PMB4" s="9"/>
      <c r="PMC4" s="9"/>
      <c r="PMD4" s="9"/>
      <c r="PME4" s="9"/>
      <c r="PMF4" s="9"/>
      <c r="PMG4" s="9"/>
      <c r="PMH4" s="9"/>
      <c r="PMI4" s="9"/>
      <c r="PMJ4" s="9"/>
      <c r="PMK4" s="9"/>
      <c r="PML4" s="9"/>
      <c r="PMM4" s="9"/>
      <c r="PMN4" s="9"/>
      <c r="PMO4" s="9"/>
      <c r="PMP4" s="9"/>
      <c r="PMQ4" s="9"/>
      <c r="PMR4" s="9"/>
      <c r="PMS4" s="9"/>
      <c r="PMT4" s="9"/>
      <c r="PMU4" s="9"/>
      <c r="PMV4" s="9"/>
      <c r="PMW4" s="9"/>
      <c r="PMX4" s="9"/>
      <c r="PMY4" s="9"/>
      <c r="PMZ4" s="9"/>
      <c r="PNA4" s="9"/>
      <c r="PNB4" s="9"/>
      <c r="PNC4" s="9"/>
      <c r="PND4" s="9"/>
      <c r="PNE4" s="9"/>
      <c r="PNF4" s="9"/>
      <c r="PNG4" s="9"/>
      <c r="PNH4" s="9"/>
      <c r="PNI4" s="9"/>
      <c r="PNJ4" s="9"/>
      <c r="PNK4" s="9"/>
      <c r="PNL4" s="9"/>
      <c r="PNM4" s="9"/>
      <c r="PNN4" s="9"/>
      <c r="PNO4" s="9"/>
      <c r="PNP4" s="9"/>
      <c r="PNQ4" s="9"/>
      <c r="PNR4" s="9"/>
      <c r="PNS4" s="9"/>
      <c r="PNT4" s="9"/>
      <c r="PNU4" s="9"/>
      <c r="PNV4" s="9"/>
      <c r="PNW4" s="9"/>
      <c r="PNX4" s="9"/>
      <c r="PNY4" s="9"/>
      <c r="PNZ4" s="9"/>
      <c r="POA4" s="9"/>
      <c r="POB4" s="9"/>
      <c r="POC4" s="9"/>
      <c r="POD4" s="9"/>
      <c r="POE4" s="9"/>
      <c r="POF4" s="9"/>
      <c r="POG4" s="9"/>
      <c r="POH4" s="9"/>
      <c r="POI4" s="9"/>
      <c r="POJ4" s="9"/>
      <c r="POK4" s="9"/>
      <c r="POL4" s="9"/>
      <c r="POM4" s="9"/>
      <c r="PON4" s="9"/>
      <c r="POO4" s="9"/>
      <c r="POP4" s="9"/>
      <c r="POQ4" s="9"/>
      <c r="POR4" s="9"/>
      <c r="POS4" s="9"/>
      <c r="POT4" s="9"/>
      <c r="POU4" s="9"/>
      <c r="POV4" s="9"/>
      <c r="POW4" s="9"/>
      <c r="POX4" s="9"/>
      <c r="POY4" s="9"/>
      <c r="POZ4" s="9"/>
      <c r="PPA4" s="9"/>
      <c r="PPB4" s="9"/>
      <c r="PPC4" s="9"/>
      <c r="PPD4" s="9"/>
      <c r="PPE4" s="9"/>
      <c r="PPF4" s="9"/>
      <c r="PPG4" s="9"/>
      <c r="PPH4" s="9"/>
      <c r="PPI4" s="9"/>
      <c r="PPJ4" s="9"/>
      <c r="PPK4" s="9"/>
      <c r="PPL4" s="9"/>
      <c r="PPM4" s="9"/>
      <c r="PPN4" s="9"/>
      <c r="PPO4" s="9"/>
      <c r="PPP4" s="9"/>
      <c r="PPQ4" s="9"/>
      <c r="PPR4" s="9"/>
      <c r="PPS4" s="9"/>
      <c r="PPT4" s="9"/>
      <c r="PPU4" s="9"/>
      <c r="PPV4" s="9"/>
      <c r="PPW4" s="9"/>
      <c r="PPX4" s="9"/>
      <c r="PPY4" s="9"/>
      <c r="PPZ4" s="9"/>
      <c r="PQA4" s="9"/>
      <c r="PQB4" s="9"/>
      <c r="PQC4" s="9"/>
      <c r="PQD4" s="9"/>
      <c r="PQE4" s="9"/>
      <c r="PQF4" s="9"/>
      <c r="PQG4" s="9"/>
      <c r="PQH4" s="9"/>
      <c r="PQI4" s="9"/>
      <c r="PQJ4" s="9"/>
      <c r="PQK4" s="9"/>
      <c r="PQL4" s="9"/>
      <c r="PQM4" s="9"/>
      <c r="PQN4" s="9"/>
      <c r="PQO4" s="9"/>
      <c r="PQP4" s="9"/>
      <c r="PQQ4" s="9"/>
      <c r="PQR4" s="9"/>
      <c r="PQS4" s="9"/>
      <c r="PQT4" s="9"/>
      <c r="PQU4" s="9"/>
      <c r="PQV4" s="9"/>
      <c r="PQW4" s="9"/>
      <c r="PQX4" s="9"/>
      <c r="PQY4" s="9"/>
      <c r="PQZ4" s="9"/>
      <c r="PRA4" s="9"/>
      <c r="PRB4" s="9"/>
      <c r="PRC4" s="9"/>
      <c r="PRD4" s="9"/>
      <c r="PRE4" s="9"/>
      <c r="PRF4" s="9"/>
      <c r="PRG4" s="9"/>
      <c r="PRH4" s="9"/>
      <c r="PRI4" s="9"/>
      <c r="PRJ4" s="9"/>
      <c r="PRK4" s="9"/>
      <c r="PRL4" s="9"/>
      <c r="PRM4" s="9"/>
      <c r="PRN4" s="9"/>
      <c r="PRO4" s="9"/>
      <c r="PRP4" s="9"/>
      <c r="PRQ4" s="9"/>
      <c r="PRR4" s="9"/>
      <c r="PRS4" s="9"/>
      <c r="PRT4" s="9"/>
      <c r="PRU4" s="9"/>
      <c r="PRV4" s="9"/>
      <c r="PRW4" s="9"/>
      <c r="PRX4" s="9"/>
      <c r="PRY4" s="9"/>
      <c r="PRZ4" s="9"/>
      <c r="PSA4" s="9"/>
      <c r="PSB4" s="9"/>
      <c r="PSC4" s="9"/>
      <c r="PSD4" s="9"/>
      <c r="PSE4" s="9"/>
      <c r="PSF4" s="9"/>
      <c r="PSG4" s="9"/>
      <c r="PSH4" s="9"/>
      <c r="PSI4" s="9"/>
      <c r="PSJ4" s="9"/>
      <c r="PSK4" s="9"/>
      <c r="PSL4" s="9"/>
      <c r="PSM4" s="9"/>
      <c r="PSN4" s="9"/>
      <c r="PSO4" s="9"/>
      <c r="PSP4" s="9"/>
      <c r="PSQ4" s="9"/>
      <c r="PSR4" s="9"/>
      <c r="PSS4" s="9"/>
      <c r="PST4" s="9"/>
      <c r="PSU4" s="9"/>
      <c r="PSV4" s="9"/>
      <c r="PSW4" s="9"/>
      <c r="PSX4" s="9"/>
      <c r="PSY4" s="9"/>
      <c r="PSZ4" s="9"/>
      <c r="PTA4" s="9"/>
      <c r="PTB4" s="9"/>
      <c r="PTC4" s="9"/>
      <c r="PTD4" s="9"/>
      <c r="PTE4" s="9"/>
      <c r="PTF4" s="9"/>
      <c r="PTG4" s="9"/>
      <c r="PTH4" s="9"/>
      <c r="PTI4" s="9"/>
      <c r="PTJ4" s="9"/>
      <c r="PTK4" s="9"/>
      <c r="PTL4" s="9"/>
      <c r="PTM4" s="9"/>
      <c r="PTN4" s="9"/>
      <c r="PTO4" s="9"/>
      <c r="PTP4" s="9"/>
      <c r="PTQ4" s="9"/>
      <c r="PTR4" s="9"/>
      <c r="PTS4" s="9"/>
      <c r="PTT4" s="9"/>
      <c r="PTU4" s="9"/>
      <c r="PTV4" s="9"/>
      <c r="PTW4" s="9"/>
      <c r="PTX4" s="9"/>
      <c r="PTY4" s="9"/>
      <c r="PTZ4" s="9"/>
      <c r="PUA4" s="9"/>
      <c r="PUB4" s="9"/>
      <c r="PUC4" s="9"/>
      <c r="PUD4" s="9"/>
      <c r="PUE4" s="9"/>
      <c r="PUF4" s="9"/>
      <c r="PUG4" s="9"/>
      <c r="PUH4" s="9"/>
      <c r="PUI4" s="9"/>
      <c r="PUJ4" s="9"/>
      <c r="PUK4" s="9"/>
      <c r="PUL4" s="9"/>
      <c r="PUM4" s="9"/>
      <c r="PUN4" s="9"/>
      <c r="PUO4" s="9"/>
      <c r="PUP4" s="9"/>
      <c r="PUQ4" s="9"/>
      <c r="PUR4" s="9"/>
      <c r="PUS4" s="9"/>
      <c r="PUT4" s="9"/>
      <c r="PUU4" s="9"/>
      <c r="PUV4" s="9"/>
      <c r="PUW4" s="9"/>
      <c r="PUX4" s="9"/>
      <c r="PUY4" s="9"/>
      <c r="PUZ4" s="9"/>
      <c r="PVA4" s="9"/>
      <c r="PVB4" s="9"/>
      <c r="PVC4" s="9"/>
      <c r="PVD4" s="9"/>
      <c r="PVE4" s="9"/>
      <c r="PVF4" s="9"/>
      <c r="PVG4" s="9"/>
      <c r="PVH4" s="9"/>
      <c r="PVI4" s="9"/>
      <c r="PVJ4" s="9"/>
      <c r="PVK4" s="9"/>
      <c r="PVL4" s="9"/>
      <c r="PVM4" s="9"/>
      <c r="PVN4" s="9"/>
      <c r="PVO4" s="9"/>
      <c r="PVP4" s="9"/>
      <c r="PVQ4" s="9"/>
      <c r="PVR4" s="9"/>
      <c r="PVS4" s="9"/>
      <c r="PVT4" s="9"/>
      <c r="PVU4" s="9"/>
      <c r="PVV4" s="9"/>
      <c r="PVW4" s="9"/>
      <c r="PVX4" s="9"/>
      <c r="PVY4" s="9"/>
      <c r="PVZ4" s="9"/>
      <c r="PWA4" s="9"/>
      <c r="PWB4" s="9"/>
      <c r="PWC4" s="9"/>
      <c r="PWD4" s="9"/>
      <c r="PWE4" s="9"/>
      <c r="PWF4" s="9"/>
      <c r="PWG4" s="9"/>
      <c r="PWH4" s="9"/>
      <c r="PWI4" s="9"/>
      <c r="PWJ4" s="9"/>
      <c r="PWK4" s="9"/>
      <c r="PWL4" s="9"/>
      <c r="PWM4" s="9"/>
      <c r="PWN4" s="9"/>
      <c r="PWO4" s="9"/>
      <c r="PWP4" s="9"/>
      <c r="PWQ4" s="9"/>
      <c r="PWR4" s="9"/>
      <c r="PWS4" s="9"/>
      <c r="PWT4" s="9"/>
      <c r="PWU4" s="9"/>
      <c r="PWV4" s="9"/>
      <c r="PWW4" s="9"/>
      <c r="PWX4" s="9"/>
      <c r="PWY4" s="9"/>
      <c r="PWZ4" s="9"/>
      <c r="PXA4" s="9"/>
      <c r="PXB4" s="9"/>
      <c r="PXC4" s="9"/>
      <c r="PXD4" s="9"/>
      <c r="PXE4" s="9"/>
      <c r="PXF4" s="9"/>
      <c r="PXG4" s="9"/>
      <c r="PXH4" s="9"/>
      <c r="PXI4" s="9"/>
      <c r="PXJ4" s="9"/>
      <c r="PXK4" s="9"/>
      <c r="PXL4" s="9"/>
      <c r="PXM4" s="9"/>
      <c r="PXN4" s="9"/>
      <c r="PXO4" s="9"/>
      <c r="PXP4" s="9"/>
      <c r="PXQ4" s="9"/>
      <c r="PXR4" s="9"/>
      <c r="PXS4" s="9"/>
      <c r="PXT4" s="9"/>
      <c r="PXU4" s="9"/>
      <c r="PXV4" s="9"/>
      <c r="PXW4" s="9"/>
      <c r="PXX4" s="9"/>
      <c r="PXY4" s="9"/>
      <c r="PXZ4" s="9"/>
      <c r="PYA4" s="9"/>
      <c r="PYB4" s="9"/>
      <c r="PYC4" s="9"/>
      <c r="PYD4" s="9"/>
      <c r="PYE4" s="9"/>
      <c r="PYF4" s="9"/>
      <c r="PYG4" s="9"/>
      <c r="PYH4" s="9"/>
      <c r="PYI4" s="9"/>
      <c r="PYJ4" s="9"/>
      <c r="PYK4" s="9"/>
      <c r="PYL4" s="9"/>
      <c r="PYM4" s="9"/>
      <c r="PYN4" s="9"/>
      <c r="PYO4" s="9"/>
      <c r="PYP4" s="9"/>
      <c r="PYQ4" s="9"/>
      <c r="PYR4" s="9"/>
      <c r="PYS4" s="9"/>
      <c r="PYT4" s="9"/>
      <c r="PYU4" s="9"/>
      <c r="PYV4" s="9"/>
      <c r="PYW4" s="9"/>
      <c r="PYX4" s="9"/>
      <c r="PYY4" s="9"/>
      <c r="PYZ4" s="9"/>
      <c r="PZA4" s="9"/>
      <c r="PZB4" s="9"/>
      <c r="PZC4" s="9"/>
      <c r="PZD4" s="9"/>
      <c r="PZE4" s="9"/>
      <c r="PZF4" s="9"/>
      <c r="PZG4" s="9"/>
      <c r="PZH4" s="9"/>
      <c r="PZI4" s="9"/>
      <c r="PZJ4" s="9"/>
      <c r="PZK4" s="9"/>
      <c r="PZL4" s="9"/>
      <c r="PZM4" s="9"/>
      <c r="PZN4" s="9"/>
      <c r="PZO4" s="9"/>
      <c r="PZP4" s="9"/>
      <c r="PZQ4" s="9"/>
      <c r="PZR4" s="9"/>
      <c r="PZS4" s="9"/>
      <c r="PZT4" s="9"/>
      <c r="PZU4" s="9"/>
      <c r="PZV4" s="9"/>
      <c r="PZW4" s="9"/>
      <c r="PZX4" s="9"/>
      <c r="PZY4" s="9"/>
      <c r="PZZ4" s="9"/>
      <c r="QAA4" s="9"/>
      <c r="QAB4" s="9"/>
      <c r="QAC4" s="9"/>
      <c r="QAD4" s="9"/>
      <c r="QAE4" s="9"/>
      <c r="QAF4" s="9"/>
      <c r="QAG4" s="9"/>
      <c r="QAH4" s="9"/>
      <c r="QAI4" s="9"/>
      <c r="QAJ4" s="9"/>
      <c r="QAK4" s="9"/>
      <c r="QAL4" s="9"/>
      <c r="QAM4" s="9"/>
      <c r="QAN4" s="9"/>
      <c r="QAO4" s="9"/>
      <c r="QAP4" s="9"/>
      <c r="QAQ4" s="9"/>
      <c r="QAR4" s="9"/>
      <c r="QAS4" s="9"/>
      <c r="QAT4" s="9"/>
      <c r="QAU4" s="9"/>
      <c r="QAV4" s="9"/>
      <c r="QAW4" s="9"/>
      <c r="QAX4" s="9"/>
      <c r="QAY4" s="9"/>
      <c r="QAZ4" s="9"/>
      <c r="QBA4" s="9"/>
      <c r="QBB4" s="9"/>
      <c r="QBC4" s="9"/>
      <c r="QBD4" s="9"/>
      <c r="QBE4" s="9"/>
      <c r="QBF4" s="9"/>
      <c r="QBG4" s="9"/>
      <c r="QBH4" s="9"/>
      <c r="QBI4" s="9"/>
      <c r="QBJ4" s="9"/>
      <c r="QBK4" s="9"/>
      <c r="QBL4" s="9"/>
      <c r="QBM4" s="9"/>
      <c r="QBN4" s="9"/>
      <c r="QBO4" s="9"/>
      <c r="QBP4" s="9"/>
      <c r="QBQ4" s="9"/>
      <c r="QBR4" s="9"/>
      <c r="QBS4" s="9"/>
      <c r="QBT4" s="9"/>
      <c r="QBU4" s="9"/>
      <c r="QBV4" s="9"/>
      <c r="QBW4" s="9"/>
      <c r="QBX4" s="9"/>
      <c r="QBY4" s="9"/>
      <c r="QBZ4" s="9"/>
      <c r="QCA4" s="9"/>
      <c r="QCB4" s="9"/>
      <c r="QCC4" s="9"/>
      <c r="QCD4" s="9"/>
      <c r="QCE4" s="9"/>
      <c r="QCF4" s="9"/>
      <c r="QCG4" s="9"/>
      <c r="QCH4" s="9"/>
      <c r="QCI4" s="9"/>
      <c r="QCJ4" s="9"/>
      <c r="QCK4" s="9"/>
      <c r="QCL4" s="9"/>
      <c r="QCM4" s="9"/>
      <c r="QCN4" s="9"/>
      <c r="QCO4" s="9"/>
      <c r="QCP4" s="9"/>
      <c r="QCQ4" s="9"/>
      <c r="QCR4" s="9"/>
      <c r="QCS4" s="9"/>
      <c r="QCT4" s="9"/>
      <c r="QCU4" s="9"/>
      <c r="QCV4" s="9"/>
      <c r="QCW4" s="9"/>
      <c r="QCX4" s="9"/>
      <c r="QCY4" s="9"/>
      <c r="QCZ4" s="9"/>
      <c r="QDA4" s="9"/>
      <c r="QDB4" s="9"/>
      <c r="QDC4" s="9"/>
      <c r="QDD4" s="9"/>
      <c r="QDE4" s="9"/>
      <c r="QDF4" s="9"/>
      <c r="QDG4" s="9"/>
      <c r="QDH4" s="9"/>
      <c r="QDI4" s="9"/>
      <c r="QDJ4" s="9"/>
      <c r="QDK4" s="9"/>
      <c r="QDL4" s="9"/>
      <c r="QDM4" s="9"/>
      <c r="QDN4" s="9"/>
      <c r="QDO4" s="9"/>
      <c r="QDP4" s="9"/>
      <c r="QDQ4" s="9"/>
      <c r="QDR4" s="9"/>
      <c r="QDS4" s="9"/>
      <c r="QDT4" s="9"/>
      <c r="QDU4" s="9"/>
      <c r="QDV4" s="9"/>
      <c r="QDW4" s="9"/>
      <c r="QDX4" s="9"/>
      <c r="QDY4" s="9"/>
      <c r="QDZ4" s="9"/>
      <c r="QEA4" s="9"/>
      <c r="QEB4" s="9"/>
      <c r="QEC4" s="9"/>
      <c r="QED4" s="9"/>
      <c r="QEE4" s="9"/>
      <c r="QEF4" s="9"/>
      <c r="QEG4" s="9"/>
      <c r="QEH4" s="9"/>
      <c r="QEI4" s="9"/>
      <c r="QEJ4" s="9"/>
      <c r="QEK4" s="9"/>
      <c r="QEL4" s="9"/>
      <c r="QEM4" s="9"/>
      <c r="QEN4" s="9"/>
      <c r="QEO4" s="9"/>
      <c r="QEP4" s="9"/>
      <c r="QEQ4" s="9"/>
      <c r="QER4" s="9"/>
      <c r="QES4" s="9"/>
      <c r="QET4" s="9"/>
      <c r="QEU4" s="9"/>
      <c r="QEV4" s="9"/>
      <c r="QEW4" s="9"/>
      <c r="QEX4" s="9"/>
      <c r="QEY4" s="9"/>
      <c r="QEZ4" s="9"/>
      <c r="QFA4" s="9"/>
      <c r="QFB4" s="9"/>
      <c r="QFC4" s="9"/>
      <c r="QFD4" s="9"/>
      <c r="QFE4" s="9"/>
      <c r="QFF4" s="9"/>
      <c r="QFG4" s="9"/>
      <c r="QFH4" s="9"/>
      <c r="QFI4" s="9"/>
      <c r="QFJ4" s="9"/>
      <c r="QFK4" s="9"/>
      <c r="QFL4" s="9"/>
      <c r="QFM4" s="9"/>
      <c r="QFN4" s="9"/>
      <c r="QFO4" s="9"/>
      <c r="QFP4" s="9"/>
      <c r="QFQ4" s="9"/>
      <c r="QFR4" s="9"/>
      <c r="QFS4" s="9"/>
      <c r="QFT4" s="9"/>
      <c r="QFU4" s="9"/>
      <c r="QFV4" s="9"/>
      <c r="QFW4" s="9"/>
      <c r="QFX4" s="9"/>
      <c r="QFY4" s="9"/>
      <c r="QFZ4" s="9"/>
      <c r="QGA4" s="9"/>
      <c r="QGB4" s="9"/>
      <c r="QGC4" s="9"/>
      <c r="QGD4" s="9"/>
      <c r="QGE4" s="9"/>
      <c r="QGF4" s="9"/>
      <c r="QGG4" s="9"/>
      <c r="QGH4" s="9"/>
      <c r="QGI4" s="9"/>
      <c r="QGJ4" s="9"/>
      <c r="QGK4" s="9"/>
      <c r="QGL4" s="9"/>
      <c r="QGM4" s="9"/>
      <c r="QGN4" s="9"/>
      <c r="QGO4" s="9"/>
      <c r="QGP4" s="9"/>
      <c r="QGQ4" s="9"/>
      <c r="QGR4" s="9"/>
      <c r="QGS4" s="9"/>
      <c r="QGT4" s="9"/>
      <c r="QGU4" s="9"/>
      <c r="QGV4" s="9"/>
      <c r="QGW4" s="9"/>
      <c r="QGX4" s="9"/>
      <c r="QGY4" s="9"/>
      <c r="QGZ4" s="9"/>
      <c r="QHA4" s="9"/>
      <c r="QHB4" s="9"/>
      <c r="QHC4" s="9"/>
      <c r="QHD4" s="9"/>
      <c r="QHE4" s="9"/>
      <c r="QHF4" s="9"/>
      <c r="QHG4" s="9"/>
      <c r="QHH4" s="9"/>
      <c r="QHI4" s="9"/>
      <c r="QHJ4" s="9"/>
      <c r="QHK4" s="9"/>
      <c r="QHL4" s="9"/>
      <c r="QHM4" s="9"/>
      <c r="QHN4" s="9"/>
      <c r="QHO4" s="9"/>
      <c r="QHP4" s="9"/>
      <c r="QHQ4" s="9"/>
      <c r="QHR4" s="9"/>
      <c r="QHS4" s="9"/>
      <c r="QHT4" s="9"/>
      <c r="QHU4" s="9"/>
      <c r="QHV4" s="9"/>
      <c r="QHW4" s="9"/>
      <c r="QHX4" s="9"/>
      <c r="QHY4" s="9"/>
      <c r="QHZ4" s="9"/>
      <c r="QIA4" s="9"/>
      <c r="QIB4" s="9"/>
      <c r="QIC4" s="9"/>
      <c r="QID4" s="9"/>
      <c r="QIE4" s="9"/>
      <c r="QIF4" s="9"/>
      <c r="QIG4" s="9"/>
      <c r="QIH4" s="9"/>
      <c r="QII4" s="9"/>
      <c r="QIJ4" s="9"/>
      <c r="QIK4" s="9"/>
      <c r="QIL4" s="9"/>
      <c r="QIM4" s="9"/>
      <c r="QIN4" s="9"/>
      <c r="QIO4" s="9"/>
      <c r="QIP4" s="9"/>
      <c r="QIQ4" s="9"/>
      <c r="QIR4" s="9"/>
      <c r="QIS4" s="9"/>
      <c r="QIT4" s="9"/>
      <c r="QIU4" s="9"/>
      <c r="QIV4" s="9"/>
      <c r="QIW4" s="9"/>
      <c r="QIX4" s="9"/>
      <c r="QIY4" s="9"/>
      <c r="QIZ4" s="9"/>
      <c r="QJA4" s="9"/>
      <c r="QJB4" s="9"/>
      <c r="QJC4" s="9"/>
      <c r="QJD4" s="9"/>
      <c r="QJE4" s="9"/>
      <c r="QJF4" s="9"/>
      <c r="QJG4" s="9"/>
      <c r="QJH4" s="9"/>
      <c r="QJI4" s="9"/>
      <c r="QJJ4" s="9"/>
      <c r="QJK4" s="9"/>
      <c r="QJL4" s="9"/>
      <c r="QJM4" s="9"/>
      <c r="QJN4" s="9"/>
      <c r="QJO4" s="9"/>
      <c r="QJP4" s="9"/>
      <c r="QJQ4" s="9"/>
      <c r="QJR4" s="9"/>
      <c r="QJS4" s="9"/>
      <c r="QJT4" s="9"/>
      <c r="QJU4" s="9"/>
      <c r="QJV4" s="9"/>
      <c r="QJW4" s="9"/>
      <c r="QJX4" s="9"/>
      <c r="QJY4" s="9"/>
      <c r="QJZ4" s="9"/>
      <c r="QKA4" s="9"/>
      <c r="QKB4" s="9"/>
      <c r="QKC4" s="9"/>
      <c r="QKD4" s="9"/>
      <c r="QKE4" s="9"/>
      <c r="QKF4" s="9"/>
      <c r="QKG4" s="9"/>
      <c r="QKH4" s="9"/>
      <c r="QKI4" s="9"/>
      <c r="QKJ4" s="9"/>
      <c r="QKK4" s="9"/>
      <c r="QKL4" s="9"/>
      <c r="QKM4" s="9"/>
      <c r="QKN4" s="9"/>
      <c r="QKO4" s="9"/>
      <c r="QKP4" s="9"/>
      <c r="QKQ4" s="9"/>
      <c r="QKR4" s="9"/>
      <c r="QKS4" s="9"/>
      <c r="QKT4" s="9"/>
      <c r="QKU4" s="9"/>
      <c r="QKV4" s="9"/>
      <c r="QKW4" s="9"/>
      <c r="QKX4" s="9"/>
      <c r="QKY4" s="9"/>
      <c r="QKZ4" s="9"/>
      <c r="QLA4" s="9"/>
      <c r="QLB4" s="9"/>
      <c r="QLC4" s="9"/>
      <c r="QLD4" s="9"/>
      <c r="QLE4" s="9"/>
      <c r="QLF4" s="9"/>
      <c r="QLG4" s="9"/>
      <c r="QLH4" s="9"/>
      <c r="QLI4" s="9"/>
      <c r="QLJ4" s="9"/>
      <c r="QLK4" s="9"/>
      <c r="QLL4" s="9"/>
      <c r="QLM4" s="9"/>
      <c r="QLN4" s="9"/>
      <c r="QLO4" s="9"/>
      <c r="QLP4" s="9"/>
      <c r="QLQ4" s="9"/>
      <c r="QLR4" s="9"/>
      <c r="QLS4" s="9"/>
      <c r="QLT4" s="9"/>
      <c r="QLU4" s="9"/>
      <c r="QLV4" s="9"/>
      <c r="QLW4" s="9"/>
      <c r="QLX4" s="9"/>
      <c r="QLY4" s="9"/>
      <c r="QLZ4" s="9"/>
      <c r="QMA4" s="9"/>
      <c r="QMB4" s="9"/>
      <c r="QMC4" s="9"/>
      <c r="QMD4" s="9"/>
      <c r="QME4" s="9"/>
      <c r="QMF4" s="9"/>
      <c r="QMG4" s="9"/>
      <c r="QMH4" s="9"/>
      <c r="QMI4" s="9"/>
      <c r="QMJ4" s="9"/>
      <c r="QMK4" s="9"/>
      <c r="QML4" s="9"/>
      <c r="QMM4" s="9"/>
      <c r="QMN4" s="9"/>
      <c r="QMO4" s="9"/>
      <c r="QMP4" s="9"/>
      <c r="QMQ4" s="9"/>
      <c r="QMR4" s="9"/>
      <c r="QMS4" s="9"/>
      <c r="QMT4" s="9"/>
      <c r="QMU4" s="9"/>
      <c r="QMV4" s="9"/>
      <c r="QMW4" s="9"/>
      <c r="QMX4" s="9"/>
      <c r="QMY4" s="9"/>
      <c r="QMZ4" s="9"/>
      <c r="QNA4" s="9"/>
      <c r="QNB4" s="9"/>
      <c r="QNC4" s="9"/>
      <c r="QND4" s="9"/>
      <c r="QNE4" s="9"/>
      <c r="QNF4" s="9"/>
      <c r="QNG4" s="9"/>
      <c r="QNH4" s="9"/>
      <c r="QNI4" s="9"/>
      <c r="QNJ4" s="9"/>
      <c r="QNK4" s="9"/>
      <c r="QNL4" s="9"/>
      <c r="QNM4" s="9"/>
      <c r="QNN4" s="9"/>
      <c r="QNO4" s="9"/>
      <c r="QNP4" s="9"/>
      <c r="QNQ4" s="9"/>
      <c r="QNR4" s="9"/>
      <c r="QNS4" s="9"/>
      <c r="QNT4" s="9"/>
      <c r="QNU4" s="9"/>
      <c r="QNV4" s="9"/>
      <c r="QNW4" s="9"/>
      <c r="QNX4" s="9"/>
      <c r="QNY4" s="9"/>
      <c r="QNZ4" s="9"/>
      <c r="QOA4" s="9"/>
      <c r="QOB4" s="9"/>
      <c r="QOC4" s="9"/>
      <c r="QOD4" s="9"/>
      <c r="QOE4" s="9"/>
      <c r="QOF4" s="9"/>
      <c r="QOG4" s="9"/>
      <c r="QOH4" s="9"/>
      <c r="QOI4" s="9"/>
      <c r="QOJ4" s="9"/>
      <c r="QOK4" s="9"/>
      <c r="QOL4" s="9"/>
      <c r="QOM4" s="9"/>
      <c r="QON4" s="9"/>
      <c r="QOO4" s="9"/>
      <c r="QOP4" s="9"/>
      <c r="QOQ4" s="9"/>
      <c r="QOR4" s="9"/>
      <c r="QOS4" s="9"/>
      <c r="QOT4" s="9"/>
      <c r="QOU4" s="9"/>
      <c r="QOV4" s="9"/>
      <c r="QOW4" s="9"/>
      <c r="QOX4" s="9"/>
      <c r="QOY4" s="9"/>
      <c r="QOZ4" s="9"/>
      <c r="QPA4" s="9"/>
      <c r="QPB4" s="9"/>
      <c r="QPC4" s="9"/>
      <c r="QPD4" s="9"/>
      <c r="QPE4" s="9"/>
      <c r="QPF4" s="9"/>
      <c r="QPG4" s="9"/>
      <c r="QPH4" s="9"/>
      <c r="QPI4" s="9"/>
      <c r="QPJ4" s="9"/>
      <c r="QPK4" s="9"/>
      <c r="QPL4" s="9"/>
      <c r="QPM4" s="9"/>
      <c r="QPN4" s="9"/>
      <c r="QPO4" s="9"/>
      <c r="QPP4" s="9"/>
      <c r="QPQ4" s="9"/>
      <c r="QPR4" s="9"/>
      <c r="QPS4" s="9"/>
      <c r="QPT4" s="9"/>
      <c r="QPU4" s="9"/>
      <c r="QPV4" s="9"/>
      <c r="QPW4" s="9"/>
      <c r="QPX4" s="9"/>
      <c r="QPY4" s="9"/>
      <c r="QPZ4" s="9"/>
      <c r="QQA4" s="9"/>
      <c r="QQB4" s="9"/>
      <c r="QQC4" s="9"/>
      <c r="QQD4" s="9"/>
      <c r="QQE4" s="9"/>
      <c r="QQF4" s="9"/>
      <c r="QQG4" s="9"/>
      <c r="QQH4" s="9"/>
      <c r="QQI4" s="9"/>
      <c r="QQJ4" s="9"/>
      <c r="QQK4" s="9"/>
      <c r="QQL4" s="9"/>
      <c r="QQM4" s="9"/>
      <c r="QQN4" s="9"/>
      <c r="QQO4" s="9"/>
      <c r="QQP4" s="9"/>
      <c r="QQQ4" s="9"/>
      <c r="QQR4" s="9"/>
      <c r="QQS4" s="9"/>
      <c r="QQT4" s="9"/>
      <c r="QQU4" s="9"/>
      <c r="QQV4" s="9"/>
      <c r="QQW4" s="9"/>
      <c r="QQX4" s="9"/>
      <c r="QQY4" s="9"/>
      <c r="QQZ4" s="9"/>
      <c r="QRA4" s="9"/>
      <c r="QRB4" s="9"/>
      <c r="QRC4" s="9"/>
      <c r="QRD4" s="9"/>
      <c r="QRE4" s="9"/>
      <c r="QRF4" s="9"/>
      <c r="QRG4" s="9"/>
      <c r="QRH4" s="9"/>
      <c r="QRI4" s="9"/>
      <c r="QRJ4" s="9"/>
      <c r="QRK4" s="9"/>
      <c r="QRL4" s="9"/>
      <c r="QRM4" s="9"/>
      <c r="QRN4" s="9"/>
      <c r="QRO4" s="9"/>
      <c r="QRP4" s="9"/>
      <c r="QRQ4" s="9"/>
      <c r="QRR4" s="9"/>
      <c r="QRS4" s="9"/>
      <c r="QRT4" s="9"/>
      <c r="QRU4" s="9"/>
      <c r="QRV4" s="9"/>
      <c r="QRW4" s="9"/>
      <c r="QRX4" s="9"/>
      <c r="QRY4" s="9"/>
      <c r="QRZ4" s="9"/>
      <c r="QSA4" s="9"/>
      <c r="QSB4" s="9"/>
      <c r="QSC4" s="9"/>
      <c r="QSD4" s="9"/>
      <c r="QSE4" s="9"/>
      <c r="QSF4" s="9"/>
      <c r="QSG4" s="9"/>
      <c r="QSH4" s="9"/>
      <c r="QSI4" s="9"/>
      <c r="QSJ4" s="9"/>
      <c r="QSK4" s="9"/>
      <c r="QSL4" s="9"/>
      <c r="QSM4" s="9"/>
      <c r="QSN4" s="9"/>
      <c r="QSO4" s="9"/>
      <c r="QSP4" s="9"/>
      <c r="QSQ4" s="9"/>
      <c r="QSR4" s="9"/>
      <c r="QSS4" s="9"/>
      <c r="QST4" s="9"/>
      <c r="QSU4" s="9"/>
      <c r="QSV4" s="9"/>
      <c r="QSW4" s="9"/>
      <c r="QSX4" s="9"/>
      <c r="QSY4" s="9"/>
      <c r="QSZ4" s="9"/>
      <c r="QTA4" s="9"/>
      <c r="QTB4" s="9"/>
      <c r="QTC4" s="9"/>
      <c r="QTD4" s="9"/>
      <c r="QTE4" s="9"/>
      <c r="QTF4" s="9"/>
      <c r="QTG4" s="9"/>
      <c r="QTH4" s="9"/>
      <c r="QTI4" s="9"/>
      <c r="QTJ4" s="9"/>
      <c r="QTK4" s="9"/>
      <c r="QTL4" s="9"/>
      <c r="QTM4" s="9"/>
      <c r="QTN4" s="9"/>
      <c r="QTO4" s="9"/>
      <c r="QTP4" s="9"/>
      <c r="QTQ4" s="9"/>
      <c r="QTR4" s="9"/>
      <c r="QTS4" s="9"/>
      <c r="QTT4" s="9"/>
      <c r="QTU4" s="9"/>
      <c r="QTV4" s="9"/>
      <c r="QTW4" s="9"/>
      <c r="QTX4" s="9"/>
      <c r="QTY4" s="9"/>
      <c r="QTZ4" s="9"/>
      <c r="QUA4" s="9"/>
      <c r="QUB4" s="9"/>
      <c r="QUC4" s="9"/>
      <c r="QUD4" s="9"/>
      <c r="QUE4" s="9"/>
      <c r="QUF4" s="9"/>
      <c r="QUG4" s="9"/>
      <c r="QUH4" s="9"/>
      <c r="QUI4" s="9"/>
      <c r="QUJ4" s="9"/>
      <c r="QUK4" s="9"/>
      <c r="QUL4" s="9"/>
      <c r="QUM4" s="9"/>
      <c r="QUN4" s="9"/>
      <c r="QUO4" s="9"/>
      <c r="QUP4" s="9"/>
      <c r="QUQ4" s="9"/>
      <c r="QUR4" s="9"/>
      <c r="QUS4" s="9"/>
      <c r="QUT4" s="9"/>
      <c r="QUU4" s="9"/>
      <c r="QUV4" s="9"/>
      <c r="QUW4" s="9"/>
      <c r="QUX4" s="9"/>
      <c r="QUY4" s="9"/>
      <c r="QUZ4" s="9"/>
      <c r="QVA4" s="9"/>
      <c r="QVB4" s="9"/>
      <c r="QVC4" s="9"/>
      <c r="QVD4" s="9"/>
      <c r="QVE4" s="9"/>
      <c r="QVF4" s="9"/>
      <c r="QVG4" s="9"/>
      <c r="QVH4" s="9"/>
      <c r="QVI4" s="9"/>
      <c r="QVJ4" s="9"/>
      <c r="QVK4" s="9"/>
      <c r="QVL4" s="9"/>
      <c r="QVM4" s="9"/>
      <c r="QVN4" s="9"/>
      <c r="QVO4" s="9"/>
      <c r="QVP4" s="9"/>
      <c r="QVQ4" s="9"/>
      <c r="QVR4" s="9"/>
      <c r="QVS4" s="9"/>
      <c r="QVT4" s="9"/>
      <c r="QVU4" s="9"/>
      <c r="QVV4" s="9"/>
      <c r="QVW4" s="9"/>
      <c r="QVX4" s="9"/>
      <c r="QVY4" s="9"/>
      <c r="QVZ4" s="9"/>
      <c r="QWA4" s="9"/>
      <c r="QWB4" s="9"/>
      <c r="QWC4" s="9"/>
      <c r="QWD4" s="9"/>
      <c r="QWE4" s="9"/>
      <c r="QWF4" s="9"/>
      <c r="QWG4" s="9"/>
      <c r="QWH4" s="9"/>
      <c r="QWI4" s="9"/>
      <c r="QWJ4" s="9"/>
      <c r="QWK4" s="9"/>
      <c r="QWL4" s="9"/>
      <c r="QWM4" s="9"/>
      <c r="QWN4" s="9"/>
      <c r="QWO4" s="9"/>
      <c r="QWP4" s="9"/>
      <c r="QWQ4" s="9"/>
      <c r="QWR4" s="9"/>
      <c r="QWS4" s="9"/>
      <c r="QWT4" s="9"/>
      <c r="QWU4" s="9"/>
      <c r="QWV4" s="9"/>
      <c r="QWW4" s="9"/>
      <c r="QWX4" s="9"/>
      <c r="QWY4" s="9"/>
      <c r="QWZ4" s="9"/>
      <c r="QXA4" s="9"/>
      <c r="QXB4" s="9"/>
      <c r="QXC4" s="9"/>
      <c r="QXD4" s="9"/>
      <c r="QXE4" s="9"/>
      <c r="QXF4" s="9"/>
      <c r="QXG4" s="9"/>
      <c r="QXH4" s="9"/>
      <c r="QXI4" s="9"/>
      <c r="QXJ4" s="9"/>
      <c r="QXK4" s="9"/>
      <c r="QXL4" s="9"/>
      <c r="QXM4" s="9"/>
      <c r="QXN4" s="9"/>
      <c r="QXO4" s="9"/>
      <c r="QXP4" s="9"/>
      <c r="QXQ4" s="9"/>
      <c r="QXR4" s="9"/>
      <c r="QXS4" s="9"/>
      <c r="QXT4" s="9"/>
      <c r="QXU4" s="9"/>
      <c r="QXV4" s="9"/>
      <c r="QXW4" s="9"/>
      <c r="QXX4" s="9"/>
      <c r="QXY4" s="9"/>
      <c r="QXZ4" s="9"/>
      <c r="QYA4" s="9"/>
      <c r="QYB4" s="9"/>
      <c r="QYC4" s="9"/>
      <c r="QYD4" s="9"/>
      <c r="QYE4" s="9"/>
      <c r="QYF4" s="9"/>
      <c r="QYG4" s="9"/>
      <c r="QYH4" s="9"/>
      <c r="QYI4" s="9"/>
      <c r="QYJ4" s="9"/>
      <c r="QYK4" s="9"/>
      <c r="QYL4" s="9"/>
      <c r="QYM4" s="9"/>
      <c r="QYN4" s="9"/>
      <c r="QYO4" s="9"/>
      <c r="QYP4" s="9"/>
      <c r="QYQ4" s="9"/>
      <c r="QYR4" s="9"/>
      <c r="QYS4" s="9"/>
      <c r="QYT4" s="9"/>
      <c r="QYU4" s="9"/>
      <c r="QYV4" s="9"/>
      <c r="QYW4" s="9"/>
      <c r="QYX4" s="9"/>
      <c r="QYY4" s="9"/>
      <c r="QYZ4" s="9"/>
      <c r="QZA4" s="9"/>
      <c r="QZB4" s="9"/>
      <c r="QZC4" s="9"/>
      <c r="QZD4" s="9"/>
      <c r="QZE4" s="9"/>
      <c r="QZF4" s="9"/>
      <c r="QZG4" s="9"/>
      <c r="QZH4" s="9"/>
      <c r="QZI4" s="9"/>
      <c r="QZJ4" s="9"/>
      <c r="QZK4" s="9"/>
      <c r="QZL4" s="9"/>
      <c r="QZM4" s="9"/>
      <c r="QZN4" s="9"/>
      <c r="QZO4" s="9"/>
      <c r="QZP4" s="9"/>
      <c r="QZQ4" s="9"/>
      <c r="QZR4" s="9"/>
      <c r="QZS4" s="9"/>
      <c r="QZT4" s="9"/>
      <c r="QZU4" s="9"/>
      <c r="QZV4" s="9"/>
      <c r="QZW4" s="9"/>
      <c r="QZX4" s="9"/>
      <c r="QZY4" s="9"/>
      <c r="QZZ4" s="9"/>
      <c r="RAA4" s="9"/>
      <c r="RAB4" s="9"/>
      <c r="RAC4" s="9"/>
      <c r="RAD4" s="9"/>
      <c r="RAE4" s="9"/>
      <c r="RAF4" s="9"/>
      <c r="RAG4" s="9"/>
      <c r="RAH4" s="9"/>
      <c r="RAI4" s="9"/>
      <c r="RAJ4" s="9"/>
      <c r="RAK4" s="9"/>
      <c r="RAL4" s="9"/>
      <c r="RAM4" s="9"/>
      <c r="RAN4" s="9"/>
      <c r="RAO4" s="9"/>
      <c r="RAP4" s="9"/>
      <c r="RAQ4" s="9"/>
      <c r="RAR4" s="9"/>
      <c r="RAS4" s="9"/>
      <c r="RAT4" s="9"/>
      <c r="RAU4" s="9"/>
      <c r="RAV4" s="9"/>
      <c r="RAW4" s="9"/>
      <c r="RAX4" s="9"/>
      <c r="RAY4" s="9"/>
      <c r="RAZ4" s="9"/>
      <c r="RBA4" s="9"/>
      <c r="RBB4" s="9"/>
      <c r="RBC4" s="9"/>
      <c r="RBD4" s="9"/>
      <c r="RBE4" s="9"/>
      <c r="RBF4" s="9"/>
      <c r="RBG4" s="9"/>
      <c r="RBH4" s="9"/>
      <c r="RBI4" s="9"/>
      <c r="RBJ4" s="9"/>
      <c r="RBK4" s="9"/>
      <c r="RBL4" s="9"/>
      <c r="RBM4" s="9"/>
      <c r="RBN4" s="9"/>
      <c r="RBO4" s="9"/>
      <c r="RBP4" s="9"/>
      <c r="RBQ4" s="9"/>
      <c r="RBR4" s="9"/>
      <c r="RBS4" s="9"/>
      <c r="RBT4" s="9"/>
      <c r="RBU4" s="9"/>
      <c r="RBV4" s="9"/>
      <c r="RBW4" s="9"/>
      <c r="RBX4" s="9"/>
      <c r="RBY4" s="9"/>
      <c r="RBZ4" s="9"/>
      <c r="RCA4" s="9"/>
      <c r="RCB4" s="9"/>
      <c r="RCC4" s="9"/>
      <c r="RCD4" s="9"/>
      <c r="RCE4" s="9"/>
      <c r="RCF4" s="9"/>
      <c r="RCG4" s="9"/>
      <c r="RCH4" s="9"/>
      <c r="RCI4" s="9"/>
      <c r="RCJ4" s="9"/>
      <c r="RCK4" s="9"/>
      <c r="RCL4" s="9"/>
      <c r="RCM4" s="9"/>
      <c r="RCN4" s="9"/>
      <c r="RCO4" s="9"/>
      <c r="RCP4" s="9"/>
      <c r="RCQ4" s="9"/>
      <c r="RCR4" s="9"/>
      <c r="RCS4" s="9"/>
      <c r="RCT4" s="9"/>
      <c r="RCU4" s="9"/>
      <c r="RCV4" s="9"/>
      <c r="RCW4" s="9"/>
      <c r="RCX4" s="9"/>
      <c r="RCY4" s="9"/>
      <c r="RCZ4" s="9"/>
      <c r="RDA4" s="9"/>
      <c r="RDB4" s="9"/>
      <c r="RDC4" s="9"/>
      <c r="RDD4" s="9"/>
      <c r="RDE4" s="9"/>
      <c r="RDF4" s="9"/>
      <c r="RDG4" s="9"/>
      <c r="RDH4" s="9"/>
      <c r="RDI4" s="9"/>
      <c r="RDJ4" s="9"/>
      <c r="RDK4" s="9"/>
      <c r="RDL4" s="9"/>
      <c r="RDM4" s="9"/>
      <c r="RDN4" s="9"/>
      <c r="RDO4" s="9"/>
      <c r="RDP4" s="9"/>
      <c r="RDQ4" s="9"/>
      <c r="RDR4" s="9"/>
      <c r="RDS4" s="9"/>
      <c r="RDT4" s="9"/>
      <c r="RDU4" s="9"/>
      <c r="RDV4" s="9"/>
      <c r="RDW4" s="9"/>
      <c r="RDX4" s="9"/>
      <c r="RDY4" s="9"/>
      <c r="RDZ4" s="9"/>
      <c r="REA4" s="9"/>
      <c r="REB4" s="9"/>
      <c r="REC4" s="9"/>
      <c r="RED4" s="9"/>
      <c r="REE4" s="9"/>
      <c r="REF4" s="9"/>
      <c r="REG4" s="9"/>
      <c r="REH4" s="9"/>
      <c r="REI4" s="9"/>
      <c r="REJ4" s="9"/>
      <c r="REK4" s="9"/>
      <c r="REL4" s="9"/>
      <c r="REM4" s="9"/>
      <c r="REN4" s="9"/>
      <c r="REO4" s="9"/>
      <c r="REP4" s="9"/>
      <c r="REQ4" s="9"/>
      <c r="RER4" s="9"/>
      <c r="RES4" s="9"/>
      <c r="RET4" s="9"/>
      <c r="REU4" s="9"/>
      <c r="REV4" s="9"/>
      <c r="REW4" s="9"/>
      <c r="REX4" s="9"/>
      <c r="REY4" s="9"/>
      <c r="REZ4" s="9"/>
      <c r="RFA4" s="9"/>
      <c r="RFB4" s="9"/>
      <c r="RFC4" s="9"/>
      <c r="RFD4" s="9"/>
      <c r="RFE4" s="9"/>
      <c r="RFF4" s="9"/>
      <c r="RFG4" s="9"/>
      <c r="RFH4" s="9"/>
      <c r="RFI4" s="9"/>
      <c r="RFJ4" s="9"/>
      <c r="RFK4" s="9"/>
      <c r="RFL4" s="9"/>
      <c r="RFM4" s="9"/>
      <c r="RFN4" s="9"/>
      <c r="RFO4" s="9"/>
      <c r="RFP4" s="9"/>
      <c r="RFQ4" s="9"/>
      <c r="RFR4" s="9"/>
      <c r="RFS4" s="9"/>
      <c r="RFT4" s="9"/>
      <c r="RFU4" s="9"/>
      <c r="RFV4" s="9"/>
      <c r="RFW4" s="9"/>
      <c r="RFX4" s="9"/>
      <c r="RFY4" s="9"/>
      <c r="RFZ4" s="9"/>
      <c r="RGA4" s="9"/>
      <c r="RGB4" s="9"/>
      <c r="RGC4" s="9"/>
      <c r="RGD4" s="9"/>
      <c r="RGE4" s="9"/>
      <c r="RGF4" s="9"/>
      <c r="RGG4" s="9"/>
      <c r="RGH4" s="9"/>
      <c r="RGI4" s="9"/>
      <c r="RGJ4" s="9"/>
      <c r="RGK4" s="9"/>
      <c r="RGL4" s="9"/>
      <c r="RGM4" s="9"/>
      <c r="RGN4" s="9"/>
      <c r="RGO4" s="9"/>
      <c r="RGP4" s="9"/>
      <c r="RGQ4" s="9"/>
      <c r="RGR4" s="9"/>
      <c r="RGS4" s="9"/>
      <c r="RGT4" s="9"/>
      <c r="RGU4" s="9"/>
      <c r="RGV4" s="9"/>
      <c r="RGW4" s="9"/>
      <c r="RGX4" s="9"/>
      <c r="RGY4" s="9"/>
      <c r="RGZ4" s="9"/>
      <c r="RHA4" s="9"/>
      <c r="RHB4" s="9"/>
      <c r="RHC4" s="9"/>
      <c r="RHD4" s="9"/>
      <c r="RHE4" s="9"/>
      <c r="RHF4" s="9"/>
      <c r="RHG4" s="9"/>
      <c r="RHH4" s="9"/>
      <c r="RHI4" s="9"/>
      <c r="RHJ4" s="9"/>
      <c r="RHK4" s="9"/>
      <c r="RHL4" s="9"/>
      <c r="RHM4" s="9"/>
      <c r="RHN4" s="9"/>
      <c r="RHO4" s="9"/>
      <c r="RHP4" s="9"/>
      <c r="RHQ4" s="9"/>
      <c r="RHR4" s="9"/>
      <c r="RHS4" s="9"/>
      <c r="RHT4" s="9"/>
      <c r="RHU4" s="9"/>
      <c r="RHV4" s="9"/>
      <c r="RHW4" s="9"/>
      <c r="RHX4" s="9"/>
      <c r="RHY4" s="9"/>
      <c r="RHZ4" s="9"/>
      <c r="RIA4" s="9"/>
      <c r="RIB4" s="9"/>
      <c r="RIC4" s="9"/>
      <c r="RID4" s="9"/>
      <c r="RIE4" s="9"/>
      <c r="RIF4" s="9"/>
      <c r="RIG4" s="9"/>
      <c r="RIH4" s="9"/>
      <c r="RII4" s="9"/>
      <c r="RIJ4" s="9"/>
      <c r="RIK4" s="9"/>
      <c r="RIL4" s="9"/>
      <c r="RIM4" s="9"/>
      <c r="RIN4" s="9"/>
      <c r="RIO4" s="9"/>
      <c r="RIP4" s="9"/>
      <c r="RIQ4" s="9"/>
      <c r="RIR4" s="9"/>
      <c r="RIS4" s="9"/>
      <c r="RIT4" s="9"/>
      <c r="RIU4" s="9"/>
      <c r="RIV4" s="9"/>
      <c r="RIW4" s="9"/>
      <c r="RIX4" s="9"/>
      <c r="RIY4" s="9"/>
      <c r="RIZ4" s="9"/>
      <c r="RJA4" s="9"/>
      <c r="RJB4" s="9"/>
      <c r="RJC4" s="9"/>
      <c r="RJD4" s="9"/>
      <c r="RJE4" s="9"/>
      <c r="RJF4" s="9"/>
      <c r="RJG4" s="9"/>
      <c r="RJH4" s="9"/>
      <c r="RJI4" s="9"/>
      <c r="RJJ4" s="9"/>
      <c r="RJK4" s="9"/>
      <c r="RJL4" s="9"/>
      <c r="RJM4" s="9"/>
      <c r="RJN4" s="9"/>
      <c r="RJO4" s="9"/>
      <c r="RJP4" s="9"/>
      <c r="RJQ4" s="9"/>
      <c r="RJR4" s="9"/>
      <c r="RJS4" s="9"/>
      <c r="RJT4" s="9"/>
      <c r="RJU4" s="9"/>
      <c r="RJV4" s="9"/>
      <c r="RJW4" s="9"/>
      <c r="RJX4" s="9"/>
      <c r="RJY4" s="9"/>
      <c r="RJZ4" s="9"/>
      <c r="RKA4" s="9"/>
      <c r="RKB4" s="9"/>
      <c r="RKC4" s="9"/>
      <c r="RKD4" s="9"/>
      <c r="RKE4" s="9"/>
      <c r="RKF4" s="9"/>
      <c r="RKG4" s="9"/>
      <c r="RKH4" s="9"/>
      <c r="RKI4" s="9"/>
      <c r="RKJ4" s="9"/>
      <c r="RKK4" s="9"/>
      <c r="RKL4" s="9"/>
      <c r="RKM4" s="9"/>
      <c r="RKN4" s="9"/>
      <c r="RKO4" s="9"/>
      <c r="RKP4" s="9"/>
      <c r="RKQ4" s="9"/>
      <c r="RKR4" s="9"/>
      <c r="RKS4" s="9"/>
      <c r="RKT4" s="9"/>
      <c r="RKU4" s="9"/>
      <c r="RKV4" s="9"/>
      <c r="RKW4" s="9"/>
      <c r="RKX4" s="9"/>
      <c r="RKY4" s="9"/>
      <c r="RKZ4" s="9"/>
      <c r="RLA4" s="9"/>
      <c r="RLB4" s="9"/>
      <c r="RLC4" s="9"/>
      <c r="RLD4" s="9"/>
      <c r="RLE4" s="9"/>
      <c r="RLF4" s="9"/>
      <c r="RLG4" s="9"/>
      <c r="RLH4" s="9"/>
      <c r="RLI4" s="9"/>
      <c r="RLJ4" s="9"/>
      <c r="RLK4" s="9"/>
      <c r="RLL4" s="9"/>
      <c r="RLM4" s="9"/>
      <c r="RLN4" s="9"/>
      <c r="RLO4" s="9"/>
      <c r="RLP4" s="9"/>
      <c r="RLQ4" s="9"/>
      <c r="RLR4" s="9"/>
      <c r="RLS4" s="9"/>
      <c r="RLT4" s="9"/>
      <c r="RLU4" s="9"/>
      <c r="RLV4" s="9"/>
      <c r="RLW4" s="9"/>
      <c r="RLX4" s="9"/>
      <c r="RLY4" s="9"/>
      <c r="RLZ4" s="9"/>
      <c r="RMA4" s="9"/>
      <c r="RMB4" s="9"/>
      <c r="RMC4" s="9"/>
      <c r="RMD4" s="9"/>
      <c r="RME4" s="9"/>
      <c r="RMF4" s="9"/>
      <c r="RMG4" s="9"/>
      <c r="RMH4" s="9"/>
      <c r="RMI4" s="9"/>
      <c r="RMJ4" s="9"/>
      <c r="RMK4" s="9"/>
      <c r="RML4" s="9"/>
      <c r="RMM4" s="9"/>
      <c r="RMN4" s="9"/>
      <c r="RMO4" s="9"/>
      <c r="RMP4" s="9"/>
      <c r="RMQ4" s="9"/>
      <c r="RMR4" s="9"/>
      <c r="RMS4" s="9"/>
      <c r="RMT4" s="9"/>
      <c r="RMU4" s="9"/>
      <c r="RMV4" s="9"/>
      <c r="RMW4" s="9"/>
      <c r="RMX4" s="9"/>
      <c r="RMY4" s="9"/>
      <c r="RMZ4" s="9"/>
      <c r="RNA4" s="9"/>
      <c r="RNB4" s="9"/>
      <c r="RNC4" s="9"/>
      <c r="RND4" s="9"/>
      <c r="RNE4" s="9"/>
      <c r="RNF4" s="9"/>
      <c r="RNG4" s="9"/>
      <c r="RNH4" s="9"/>
      <c r="RNI4" s="9"/>
      <c r="RNJ4" s="9"/>
      <c r="RNK4" s="9"/>
      <c r="RNL4" s="9"/>
      <c r="RNM4" s="9"/>
      <c r="RNN4" s="9"/>
      <c r="RNO4" s="9"/>
      <c r="RNP4" s="9"/>
      <c r="RNQ4" s="9"/>
      <c r="RNR4" s="9"/>
      <c r="RNS4" s="9"/>
      <c r="RNT4" s="9"/>
      <c r="RNU4" s="9"/>
      <c r="RNV4" s="9"/>
      <c r="RNW4" s="9"/>
      <c r="RNX4" s="9"/>
      <c r="RNY4" s="9"/>
      <c r="RNZ4" s="9"/>
      <c r="ROA4" s="9"/>
      <c r="ROB4" s="9"/>
      <c r="ROC4" s="9"/>
      <c r="ROD4" s="9"/>
      <c r="ROE4" s="9"/>
      <c r="ROF4" s="9"/>
      <c r="ROG4" s="9"/>
      <c r="ROH4" s="9"/>
      <c r="ROI4" s="9"/>
      <c r="ROJ4" s="9"/>
      <c r="ROK4" s="9"/>
      <c r="ROL4" s="9"/>
      <c r="ROM4" s="9"/>
      <c r="RON4" s="9"/>
      <c r="ROO4" s="9"/>
      <c r="ROP4" s="9"/>
      <c r="ROQ4" s="9"/>
      <c r="ROR4" s="9"/>
      <c r="ROS4" s="9"/>
      <c r="ROT4" s="9"/>
      <c r="ROU4" s="9"/>
      <c r="ROV4" s="9"/>
      <c r="ROW4" s="9"/>
      <c r="ROX4" s="9"/>
      <c r="ROY4" s="9"/>
      <c r="ROZ4" s="9"/>
      <c r="RPA4" s="9"/>
      <c r="RPB4" s="9"/>
      <c r="RPC4" s="9"/>
      <c r="RPD4" s="9"/>
      <c r="RPE4" s="9"/>
      <c r="RPF4" s="9"/>
      <c r="RPG4" s="9"/>
      <c r="RPH4" s="9"/>
      <c r="RPI4" s="9"/>
      <c r="RPJ4" s="9"/>
      <c r="RPK4" s="9"/>
      <c r="RPL4" s="9"/>
      <c r="RPM4" s="9"/>
      <c r="RPN4" s="9"/>
      <c r="RPO4" s="9"/>
      <c r="RPP4" s="9"/>
      <c r="RPQ4" s="9"/>
      <c r="RPR4" s="9"/>
      <c r="RPS4" s="9"/>
      <c r="RPT4" s="9"/>
      <c r="RPU4" s="9"/>
      <c r="RPV4" s="9"/>
      <c r="RPW4" s="9"/>
      <c r="RPX4" s="9"/>
      <c r="RPY4" s="9"/>
      <c r="RPZ4" s="9"/>
      <c r="RQA4" s="9"/>
      <c r="RQB4" s="9"/>
      <c r="RQC4" s="9"/>
      <c r="RQD4" s="9"/>
      <c r="RQE4" s="9"/>
      <c r="RQF4" s="9"/>
      <c r="RQG4" s="9"/>
      <c r="RQH4" s="9"/>
      <c r="RQI4" s="9"/>
      <c r="RQJ4" s="9"/>
      <c r="RQK4" s="9"/>
      <c r="RQL4" s="9"/>
      <c r="RQM4" s="9"/>
      <c r="RQN4" s="9"/>
      <c r="RQO4" s="9"/>
      <c r="RQP4" s="9"/>
      <c r="RQQ4" s="9"/>
      <c r="RQR4" s="9"/>
      <c r="RQS4" s="9"/>
      <c r="RQT4" s="9"/>
      <c r="RQU4" s="9"/>
      <c r="RQV4" s="9"/>
      <c r="RQW4" s="9"/>
      <c r="RQX4" s="9"/>
      <c r="RQY4" s="9"/>
      <c r="RQZ4" s="9"/>
      <c r="RRA4" s="9"/>
      <c r="RRB4" s="9"/>
      <c r="RRC4" s="9"/>
      <c r="RRD4" s="9"/>
      <c r="RRE4" s="9"/>
      <c r="RRF4" s="9"/>
      <c r="RRG4" s="9"/>
      <c r="RRH4" s="9"/>
      <c r="RRI4" s="9"/>
      <c r="RRJ4" s="9"/>
      <c r="RRK4" s="9"/>
      <c r="RRL4" s="9"/>
      <c r="RRM4" s="9"/>
      <c r="RRN4" s="9"/>
      <c r="RRO4" s="9"/>
      <c r="RRP4" s="9"/>
      <c r="RRQ4" s="9"/>
      <c r="RRR4" s="9"/>
      <c r="RRS4" s="9"/>
      <c r="RRT4" s="9"/>
      <c r="RRU4" s="9"/>
      <c r="RRV4" s="9"/>
      <c r="RRW4" s="9"/>
      <c r="RRX4" s="9"/>
      <c r="RRY4" s="9"/>
      <c r="RRZ4" s="9"/>
      <c r="RSA4" s="9"/>
      <c r="RSB4" s="9"/>
      <c r="RSC4" s="9"/>
      <c r="RSD4" s="9"/>
      <c r="RSE4" s="9"/>
      <c r="RSF4" s="9"/>
      <c r="RSG4" s="9"/>
      <c r="RSH4" s="9"/>
      <c r="RSI4" s="9"/>
      <c r="RSJ4" s="9"/>
      <c r="RSK4" s="9"/>
      <c r="RSL4" s="9"/>
      <c r="RSM4" s="9"/>
      <c r="RSN4" s="9"/>
      <c r="RSO4" s="9"/>
      <c r="RSP4" s="9"/>
      <c r="RSQ4" s="9"/>
      <c r="RSR4" s="9"/>
      <c r="RSS4" s="9"/>
      <c r="RST4" s="9"/>
      <c r="RSU4" s="9"/>
      <c r="RSV4" s="9"/>
      <c r="RSW4" s="9"/>
      <c r="RSX4" s="9"/>
      <c r="RSY4" s="9"/>
      <c r="RSZ4" s="9"/>
      <c r="RTA4" s="9"/>
      <c r="RTB4" s="9"/>
      <c r="RTC4" s="9"/>
      <c r="RTD4" s="9"/>
      <c r="RTE4" s="9"/>
      <c r="RTF4" s="9"/>
      <c r="RTG4" s="9"/>
      <c r="RTH4" s="9"/>
      <c r="RTI4" s="9"/>
      <c r="RTJ4" s="9"/>
      <c r="RTK4" s="9"/>
      <c r="RTL4" s="9"/>
      <c r="RTM4" s="9"/>
      <c r="RTN4" s="9"/>
      <c r="RTO4" s="9"/>
      <c r="RTP4" s="9"/>
      <c r="RTQ4" s="9"/>
      <c r="RTR4" s="9"/>
      <c r="RTS4" s="9"/>
      <c r="RTT4" s="9"/>
      <c r="RTU4" s="9"/>
      <c r="RTV4" s="9"/>
      <c r="RTW4" s="9"/>
      <c r="RTX4" s="9"/>
      <c r="RTY4" s="9"/>
      <c r="RTZ4" s="9"/>
      <c r="RUA4" s="9"/>
      <c r="RUB4" s="9"/>
      <c r="RUC4" s="9"/>
      <c r="RUD4" s="9"/>
      <c r="RUE4" s="9"/>
      <c r="RUF4" s="9"/>
      <c r="RUG4" s="9"/>
      <c r="RUH4" s="9"/>
      <c r="RUI4" s="9"/>
      <c r="RUJ4" s="9"/>
      <c r="RUK4" s="9"/>
      <c r="RUL4" s="9"/>
      <c r="RUM4" s="9"/>
      <c r="RUN4" s="9"/>
      <c r="RUO4" s="9"/>
      <c r="RUP4" s="9"/>
      <c r="RUQ4" s="9"/>
      <c r="RUR4" s="9"/>
      <c r="RUS4" s="9"/>
      <c r="RUT4" s="9"/>
      <c r="RUU4" s="9"/>
      <c r="RUV4" s="9"/>
      <c r="RUW4" s="9"/>
      <c r="RUX4" s="9"/>
      <c r="RUY4" s="9"/>
      <c r="RUZ4" s="9"/>
      <c r="RVA4" s="9"/>
      <c r="RVB4" s="9"/>
      <c r="RVC4" s="9"/>
      <c r="RVD4" s="9"/>
      <c r="RVE4" s="9"/>
      <c r="RVF4" s="9"/>
      <c r="RVG4" s="9"/>
      <c r="RVH4" s="9"/>
      <c r="RVI4" s="9"/>
      <c r="RVJ4" s="9"/>
      <c r="RVK4" s="9"/>
      <c r="RVL4" s="9"/>
      <c r="RVM4" s="9"/>
      <c r="RVN4" s="9"/>
      <c r="RVO4" s="9"/>
      <c r="RVP4" s="9"/>
      <c r="RVQ4" s="9"/>
      <c r="RVR4" s="9"/>
      <c r="RVS4" s="9"/>
      <c r="RVT4" s="9"/>
      <c r="RVU4" s="9"/>
      <c r="RVV4" s="9"/>
      <c r="RVW4" s="9"/>
      <c r="RVX4" s="9"/>
      <c r="RVY4" s="9"/>
      <c r="RVZ4" s="9"/>
      <c r="RWA4" s="9"/>
      <c r="RWB4" s="9"/>
      <c r="RWC4" s="9"/>
      <c r="RWD4" s="9"/>
      <c r="RWE4" s="9"/>
      <c r="RWF4" s="9"/>
      <c r="RWG4" s="9"/>
      <c r="RWH4" s="9"/>
      <c r="RWI4" s="9"/>
      <c r="RWJ4" s="9"/>
      <c r="RWK4" s="9"/>
      <c r="RWL4" s="9"/>
      <c r="RWM4" s="9"/>
      <c r="RWN4" s="9"/>
      <c r="RWO4" s="9"/>
      <c r="RWP4" s="9"/>
      <c r="RWQ4" s="9"/>
      <c r="RWR4" s="9"/>
      <c r="RWS4" s="9"/>
      <c r="RWT4" s="9"/>
      <c r="RWU4" s="9"/>
      <c r="RWV4" s="9"/>
      <c r="RWW4" s="9"/>
      <c r="RWX4" s="9"/>
      <c r="RWY4" s="9"/>
      <c r="RWZ4" s="9"/>
      <c r="RXA4" s="9"/>
      <c r="RXB4" s="9"/>
      <c r="RXC4" s="9"/>
      <c r="RXD4" s="9"/>
      <c r="RXE4" s="9"/>
      <c r="RXF4" s="9"/>
      <c r="RXG4" s="9"/>
      <c r="RXH4" s="9"/>
      <c r="RXI4" s="9"/>
      <c r="RXJ4" s="9"/>
      <c r="RXK4" s="9"/>
      <c r="RXL4" s="9"/>
      <c r="RXM4" s="9"/>
      <c r="RXN4" s="9"/>
      <c r="RXO4" s="9"/>
      <c r="RXP4" s="9"/>
      <c r="RXQ4" s="9"/>
      <c r="RXR4" s="9"/>
      <c r="RXS4" s="9"/>
      <c r="RXT4" s="9"/>
      <c r="RXU4" s="9"/>
      <c r="RXV4" s="9"/>
      <c r="RXW4" s="9"/>
      <c r="RXX4" s="9"/>
      <c r="RXY4" s="9"/>
      <c r="RXZ4" s="9"/>
      <c r="RYA4" s="9"/>
      <c r="RYB4" s="9"/>
      <c r="RYC4" s="9"/>
      <c r="RYD4" s="9"/>
      <c r="RYE4" s="9"/>
      <c r="RYF4" s="9"/>
      <c r="RYG4" s="9"/>
      <c r="RYH4" s="9"/>
      <c r="RYI4" s="9"/>
      <c r="RYJ4" s="9"/>
      <c r="RYK4" s="9"/>
      <c r="RYL4" s="9"/>
      <c r="RYM4" s="9"/>
      <c r="RYN4" s="9"/>
      <c r="RYO4" s="9"/>
      <c r="RYP4" s="9"/>
      <c r="RYQ4" s="9"/>
      <c r="RYR4" s="9"/>
      <c r="RYS4" s="9"/>
      <c r="RYT4" s="9"/>
      <c r="RYU4" s="9"/>
      <c r="RYV4" s="9"/>
      <c r="RYW4" s="9"/>
      <c r="RYX4" s="9"/>
      <c r="RYY4" s="9"/>
      <c r="RYZ4" s="9"/>
      <c r="RZA4" s="9"/>
      <c r="RZB4" s="9"/>
      <c r="RZC4" s="9"/>
      <c r="RZD4" s="9"/>
      <c r="RZE4" s="9"/>
      <c r="RZF4" s="9"/>
      <c r="RZG4" s="9"/>
      <c r="RZH4" s="9"/>
      <c r="RZI4" s="9"/>
      <c r="RZJ4" s="9"/>
      <c r="RZK4" s="9"/>
      <c r="RZL4" s="9"/>
      <c r="RZM4" s="9"/>
      <c r="RZN4" s="9"/>
      <c r="RZO4" s="9"/>
      <c r="RZP4" s="9"/>
      <c r="RZQ4" s="9"/>
      <c r="RZR4" s="9"/>
      <c r="RZS4" s="9"/>
      <c r="RZT4" s="9"/>
      <c r="RZU4" s="9"/>
      <c r="RZV4" s="9"/>
      <c r="RZW4" s="9"/>
      <c r="RZX4" s="9"/>
      <c r="RZY4" s="9"/>
      <c r="RZZ4" s="9"/>
      <c r="SAA4" s="9"/>
      <c r="SAB4" s="9"/>
      <c r="SAC4" s="9"/>
      <c r="SAD4" s="9"/>
      <c r="SAE4" s="9"/>
      <c r="SAF4" s="9"/>
      <c r="SAG4" s="9"/>
      <c r="SAH4" s="9"/>
      <c r="SAI4" s="9"/>
      <c r="SAJ4" s="9"/>
      <c r="SAK4" s="9"/>
      <c r="SAL4" s="9"/>
      <c r="SAM4" s="9"/>
      <c r="SAN4" s="9"/>
      <c r="SAO4" s="9"/>
      <c r="SAP4" s="9"/>
      <c r="SAQ4" s="9"/>
      <c r="SAR4" s="9"/>
      <c r="SAS4" s="9"/>
      <c r="SAT4" s="9"/>
      <c r="SAU4" s="9"/>
      <c r="SAV4" s="9"/>
      <c r="SAW4" s="9"/>
      <c r="SAX4" s="9"/>
      <c r="SAY4" s="9"/>
      <c r="SAZ4" s="9"/>
      <c r="SBA4" s="9"/>
      <c r="SBB4" s="9"/>
      <c r="SBC4" s="9"/>
      <c r="SBD4" s="9"/>
      <c r="SBE4" s="9"/>
      <c r="SBF4" s="9"/>
      <c r="SBG4" s="9"/>
      <c r="SBH4" s="9"/>
      <c r="SBI4" s="9"/>
      <c r="SBJ4" s="9"/>
      <c r="SBK4" s="9"/>
      <c r="SBL4" s="9"/>
      <c r="SBM4" s="9"/>
      <c r="SBN4" s="9"/>
      <c r="SBO4" s="9"/>
      <c r="SBP4" s="9"/>
      <c r="SBQ4" s="9"/>
      <c r="SBR4" s="9"/>
      <c r="SBS4" s="9"/>
      <c r="SBT4" s="9"/>
      <c r="SBU4" s="9"/>
      <c r="SBV4" s="9"/>
      <c r="SBW4" s="9"/>
      <c r="SBX4" s="9"/>
      <c r="SBY4" s="9"/>
      <c r="SBZ4" s="9"/>
      <c r="SCA4" s="9"/>
      <c r="SCB4" s="9"/>
      <c r="SCC4" s="9"/>
      <c r="SCD4" s="9"/>
      <c r="SCE4" s="9"/>
      <c r="SCF4" s="9"/>
      <c r="SCG4" s="9"/>
      <c r="SCH4" s="9"/>
      <c r="SCI4" s="9"/>
      <c r="SCJ4" s="9"/>
      <c r="SCK4" s="9"/>
      <c r="SCL4" s="9"/>
      <c r="SCM4" s="9"/>
      <c r="SCN4" s="9"/>
      <c r="SCO4" s="9"/>
      <c r="SCP4" s="9"/>
      <c r="SCQ4" s="9"/>
      <c r="SCR4" s="9"/>
      <c r="SCS4" s="9"/>
      <c r="SCT4" s="9"/>
      <c r="SCU4" s="9"/>
      <c r="SCV4" s="9"/>
      <c r="SCW4" s="9"/>
      <c r="SCX4" s="9"/>
      <c r="SCY4" s="9"/>
      <c r="SCZ4" s="9"/>
      <c r="SDA4" s="9"/>
      <c r="SDB4" s="9"/>
      <c r="SDC4" s="9"/>
      <c r="SDD4" s="9"/>
      <c r="SDE4" s="9"/>
      <c r="SDF4" s="9"/>
      <c r="SDG4" s="9"/>
      <c r="SDH4" s="9"/>
      <c r="SDI4" s="9"/>
      <c r="SDJ4" s="9"/>
      <c r="SDK4" s="9"/>
      <c r="SDL4" s="9"/>
      <c r="SDM4" s="9"/>
      <c r="SDN4" s="9"/>
      <c r="SDO4" s="9"/>
      <c r="SDP4" s="9"/>
      <c r="SDQ4" s="9"/>
      <c r="SDR4" s="9"/>
      <c r="SDS4" s="9"/>
      <c r="SDT4" s="9"/>
      <c r="SDU4" s="9"/>
      <c r="SDV4" s="9"/>
      <c r="SDW4" s="9"/>
      <c r="SDX4" s="9"/>
      <c r="SDY4" s="9"/>
      <c r="SDZ4" s="9"/>
      <c r="SEA4" s="9"/>
      <c r="SEB4" s="9"/>
      <c r="SEC4" s="9"/>
      <c r="SED4" s="9"/>
      <c r="SEE4" s="9"/>
      <c r="SEF4" s="9"/>
      <c r="SEG4" s="9"/>
      <c r="SEH4" s="9"/>
      <c r="SEI4" s="9"/>
      <c r="SEJ4" s="9"/>
      <c r="SEK4" s="9"/>
      <c r="SEL4" s="9"/>
      <c r="SEM4" s="9"/>
      <c r="SEN4" s="9"/>
      <c r="SEO4" s="9"/>
      <c r="SEP4" s="9"/>
      <c r="SEQ4" s="9"/>
      <c r="SER4" s="9"/>
      <c r="SES4" s="9"/>
      <c r="SET4" s="9"/>
      <c r="SEU4" s="9"/>
      <c r="SEV4" s="9"/>
      <c r="SEW4" s="9"/>
      <c r="SEX4" s="9"/>
      <c r="SEY4" s="9"/>
      <c r="SEZ4" s="9"/>
      <c r="SFA4" s="9"/>
      <c r="SFB4" s="9"/>
      <c r="SFC4" s="9"/>
      <c r="SFD4" s="9"/>
      <c r="SFE4" s="9"/>
      <c r="SFF4" s="9"/>
      <c r="SFG4" s="9"/>
      <c r="SFH4" s="9"/>
      <c r="SFI4" s="9"/>
      <c r="SFJ4" s="9"/>
      <c r="SFK4" s="9"/>
      <c r="SFL4" s="9"/>
      <c r="SFM4" s="9"/>
      <c r="SFN4" s="9"/>
      <c r="SFO4" s="9"/>
      <c r="SFP4" s="9"/>
      <c r="SFQ4" s="9"/>
      <c r="SFR4" s="9"/>
      <c r="SFS4" s="9"/>
      <c r="SFT4" s="9"/>
      <c r="SFU4" s="9"/>
      <c r="SFV4" s="9"/>
      <c r="SFW4" s="9"/>
      <c r="SFX4" s="9"/>
      <c r="SFY4" s="9"/>
      <c r="SFZ4" s="9"/>
      <c r="SGA4" s="9"/>
      <c r="SGB4" s="9"/>
      <c r="SGC4" s="9"/>
      <c r="SGD4" s="9"/>
      <c r="SGE4" s="9"/>
      <c r="SGF4" s="9"/>
      <c r="SGG4" s="9"/>
      <c r="SGH4" s="9"/>
      <c r="SGI4" s="9"/>
      <c r="SGJ4" s="9"/>
      <c r="SGK4" s="9"/>
      <c r="SGL4" s="9"/>
      <c r="SGM4" s="9"/>
      <c r="SGN4" s="9"/>
      <c r="SGO4" s="9"/>
      <c r="SGP4" s="9"/>
      <c r="SGQ4" s="9"/>
      <c r="SGR4" s="9"/>
      <c r="SGS4" s="9"/>
      <c r="SGT4" s="9"/>
      <c r="SGU4" s="9"/>
      <c r="SGV4" s="9"/>
      <c r="SGW4" s="9"/>
      <c r="SGX4" s="9"/>
      <c r="SGY4" s="9"/>
      <c r="SGZ4" s="9"/>
      <c r="SHA4" s="9"/>
      <c r="SHB4" s="9"/>
      <c r="SHC4" s="9"/>
      <c r="SHD4" s="9"/>
      <c r="SHE4" s="9"/>
      <c r="SHF4" s="9"/>
      <c r="SHG4" s="9"/>
      <c r="SHH4" s="9"/>
      <c r="SHI4" s="9"/>
      <c r="SHJ4" s="9"/>
      <c r="SHK4" s="9"/>
      <c r="SHL4" s="9"/>
      <c r="SHM4" s="9"/>
      <c r="SHN4" s="9"/>
      <c r="SHO4" s="9"/>
      <c r="SHP4" s="9"/>
      <c r="SHQ4" s="9"/>
      <c r="SHR4" s="9"/>
      <c r="SHS4" s="9"/>
      <c r="SHT4" s="9"/>
      <c r="SHU4" s="9"/>
      <c r="SHV4" s="9"/>
      <c r="SHW4" s="9"/>
      <c r="SHX4" s="9"/>
      <c r="SHY4" s="9"/>
      <c r="SHZ4" s="9"/>
      <c r="SIA4" s="9"/>
      <c r="SIB4" s="9"/>
      <c r="SIC4" s="9"/>
      <c r="SID4" s="9"/>
      <c r="SIE4" s="9"/>
      <c r="SIF4" s="9"/>
      <c r="SIG4" s="9"/>
      <c r="SIH4" s="9"/>
      <c r="SII4" s="9"/>
      <c r="SIJ4" s="9"/>
      <c r="SIK4" s="9"/>
      <c r="SIL4" s="9"/>
      <c r="SIM4" s="9"/>
      <c r="SIN4" s="9"/>
      <c r="SIO4" s="9"/>
      <c r="SIP4" s="9"/>
      <c r="SIQ4" s="9"/>
      <c r="SIR4" s="9"/>
      <c r="SIS4" s="9"/>
      <c r="SIT4" s="9"/>
      <c r="SIU4" s="9"/>
      <c r="SIV4" s="9"/>
      <c r="SIW4" s="9"/>
      <c r="SIX4" s="9"/>
      <c r="SIY4" s="9"/>
      <c r="SIZ4" s="9"/>
      <c r="SJA4" s="9"/>
      <c r="SJB4" s="9"/>
      <c r="SJC4" s="9"/>
      <c r="SJD4" s="9"/>
      <c r="SJE4" s="9"/>
      <c r="SJF4" s="9"/>
      <c r="SJG4" s="9"/>
      <c r="SJH4" s="9"/>
      <c r="SJI4" s="9"/>
      <c r="SJJ4" s="9"/>
      <c r="SJK4" s="9"/>
      <c r="SJL4" s="9"/>
      <c r="SJM4" s="9"/>
      <c r="SJN4" s="9"/>
      <c r="SJO4" s="9"/>
      <c r="SJP4" s="9"/>
      <c r="SJQ4" s="9"/>
      <c r="SJR4" s="9"/>
      <c r="SJS4" s="9"/>
      <c r="SJT4" s="9"/>
      <c r="SJU4" s="9"/>
      <c r="SJV4" s="9"/>
      <c r="SJW4" s="9"/>
      <c r="SJX4" s="9"/>
      <c r="SJY4" s="9"/>
      <c r="SJZ4" s="9"/>
      <c r="SKA4" s="9"/>
      <c r="SKB4" s="9"/>
      <c r="SKC4" s="9"/>
      <c r="SKD4" s="9"/>
      <c r="SKE4" s="9"/>
      <c r="SKF4" s="9"/>
      <c r="SKG4" s="9"/>
      <c r="SKH4" s="9"/>
      <c r="SKI4" s="9"/>
      <c r="SKJ4" s="9"/>
      <c r="SKK4" s="9"/>
      <c r="SKL4" s="9"/>
      <c r="SKM4" s="9"/>
      <c r="SKN4" s="9"/>
      <c r="SKO4" s="9"/>
      <c r="SKP4" s="9"/>
      <c r="SKQ4" s="9"/>
      <c r="SKR4" s="9"/>
      <c r="SKS4" s="9"/>
      <c r="SKT4" s="9"/>
      <c r="SKU4" s="9"/>
      <c r="SKV4" s="9"/>
      <c r="SKW4" s="9"/>
      <c r="SKX4" s="9"/>
      <c r="SKY4" s="9"/>
      <c r="SKZ4" s="9"/>
      <c r="SLA4" s="9"/>
      <c r="SLB4" s="9"/>
      <c r="SLC4" s="9"/>
      <c r="SLD4" s="9"/>
      <c r="SLE4" s="9"/>
      <c r="SLF4" s="9"/>
      <c r="SLG4" s="9"/>
      <c r="SLH4" s="9"/>
      <c r="SLI4" s="9"/>
      <c r="SLJ4" s="9"/>
      <c r="SLK4" s="9"/>
      <c r="SLL4" s="9"/>
      <c r="SLM4" s="9"/>
      <c r="SLN4" s="9"/>
      <c r="SLO4" s="9"/>
      <c r="SLP4" s="9"/>
      <c r="SLQ4" s="9"/>
      <c r="SLR4" s="9"/>
      <c r="SLS4" s="9"/>
      <c r="SLT4" s="9"/>
      <c r="SLU4" s="9"/>
      <c r="SLV4" s="9"/>
      <c r="SLW4" s="9"/>
      <c r="SLX4" s="9"/>
      <c r="SLY4" s="9"/>
      <c r="SLZ4" s="9"/>
      <c r="SMA4" s="9"/>
      <c r="SMB4" s="9"/>
      <c r="SMC4" s="9"/>
      <c r="SMD4" s="9"/>
      <c r="SME4" s="9"/>
      <c r="SMF4" s="9"/>
      <c r="SMG4" s="9"/>
      <c r="SMH4" s="9"/>
      <c r="SMI4" s="9"/>
      <c r="SMJ4" s="9"/>
      <c r="SMK4" s="9"/>
      <c r="SML4" s="9"/>
      <c r="SMM4" s="9"/>
      <c r="SMN4" s="9"/>
      <c r="SMO4" s="9"/>
      <c r="SMP4" s="9"/>
      <c r="SMQ4" s="9"/>
      <c r="SMR4" s="9"/>
      <c r="SMS4" s="9"/>
      <c r="SMT4" s="9"/>
      <c r="SMU4" s="9"/>
      <c r="SMV4" s="9"/>
      <c r="SMW4" s="9"/>
      <c r="SMX4" s="9"/>
      <c r="SMY4" s="9"/>
      <c r="SMZ4" s="9"/>
      <c r="SNA4" s="9"/>
      <c r="SNB4" s="9"/>
      <c r="SNC4" s="9"/>
      <c r="SND4" s="9"/>
      <c r="SNE4" s="9"/>
      <c r="SNF4" s="9"/>
      <c r="SNG4" s="9"/>
      <c r="SNH4" s="9"/>
      <c r="SNI4" s="9"/>
      <c r="SNJ4" s="9"/>
      <c r="SNK4" s="9"/>
      <c r="SNL4" s="9"/>
      <c r="SNM4" s="9"/>
      <c r="SNN4" s="9"/>
      <c r="SNO4" s="9"/>
      <c r="SNP4" s="9"/>
      <c r="SNQ4" s="9"/>
      <c r="SNR4" s="9"/>
      <c r="SNS4" s="9"/>
      <c r="SNT4" s="9"/>
      <c r="SNU4" s="9"/>
      <c r="SNV4" s="9"/>
      <c r="SNW4" s="9"/>
      <c r="SNX4" s="9"/>
      <c r="SNY4" s="9"/>
      <c r="SNZ4" s="9"/>
      <c r="SOA4" s="9"/>
      <c r="SOB4" s="9"/>
      <c r="SOC4" s="9"/>
      <c r="SOD4" s="9"/>
      <c r="SOE4" s="9"/>
      <c r="SOF4" s="9"/>
      <c r="SOG4" s="9"/>
      <c r="SOH4" s="9"/>
      <c r="SOI4" s="9"/>
      <c r="SOJ4" s="9"/>
      <c r="SOK4" s="9"/>
      <c r="SOL4" s="9"/>
      <c r="SOM4" s="9"/>
      <c r="SON4" s="9"/>
      <c r="SOO4" s="9"/>
      <c r="SOP4" s="9"/>
      <c r="SOQ4" s="9"/>
      <c r="SOR4" s="9"/>
      <c r="SOS4" s="9"/>
      <c r="SOT4" s="9"/>
      <c r="SOU4" s="9"/>
      <c r="SOV4" s="9"/>
      <c r="SOW4" s="9"/>
      <c r="SOX4" s="9"/>
      <c r="SOY4" s="9"/>
      <c r="SOZ4" s="9"/>
      <c r="SPA4" s="9"/>
      <c r="SPB4" s="9"/>
      <c r="SPC4" s="9"/>
      <c r="SPD4" s="9"/>
      <c r="SPE4" s="9"/>
      <c r="SPF4" s="9"/>
      <c r="SPG4" s="9"/>
      <c r="SPH4" s="9"/>
      <c r="SPI4" s="9"/>
      <c r="SPJ4" s="9"/>
      <c r="SPK4" s="9"/>
      <c r="SPL4" s="9"/>
      <c r="SPM4" s="9"/>
      <c r="SPN4" s="9"/>
      <c r="SPO4" s="9"/>
      <c r="SPP4" s="9"/>
      <c r="SPQ4" s="9"/>
      <c r="SPR4" s="9"/>
      <c r="SPS4" s="9"/>
      <c r="SPT4" s="9"/>
      <c r="SPU4" s="9"/>
      <c r="SPV4" s="9"/>
      <c r="SPW4" s="9"/>
      <c r="SPX4" s="9"/>
      <c r="SPY4" s="9"/>
      <c r="SPZ4" s="9"/>
      <c r="SQA4" s="9"/>
      <c r="SQB4" s="9"/>
      <c r="SQC4" s="9"/>
      <c r="SQD4" s="9"/>
      <c r="SQE4" s="9"/>
      <c r="SQF4" s="9"/>
      <c r="SQG4" s="9"/>
      <c r="SQH4" s="9"/>
      <c r="SQI4" s="9"/>
      <c r="SQJ4" s="9"/>
      <c r="SQK4" s="9"/>
      <c r="SQL4" s="9"/>
      <c r="SQM4" s="9"/>
      <c r="SQN4" s="9"/>
      <c r="SQO4" s="9"/>
      <c r="SQP4" s="9"/>
      <c r="SQQ4" s="9"/>
      <c r="SQR4" s="9"/>
      <c r="SQS4" s="9"/>
      <c r="SQT4" s="9"/>
      <c r="SQU4" s="9"/>
      <c r="SQV4" s="9"/>
      <c r="SQW4" s="9"/>
      <c r="SQX4" s="9"/>
      <c r="SQY4" s="9"/>
      <c r="SQZ4" s="9"/>
      <c r="SRA4" s="9"/>
      <c r="SRB4" s="9"/>
      <c r="SRC4" s="9"/>
      <c r="SRD4" s="9"/>
      <c r="SRE4" s="9"/>
      <c r="SRF4" s="9"/>
      <c r="SRG4" s="9"/>
      <c r="SRH4" s="9"/>
      <c r="SRI4" s="9"/>
      <c r="SRJ4" s="9"/>
      <c r="SRK4" s="9"/>
      <c r="SRL4" s="9"/>
      <c r="SRM4" s="9"/>
      <c r="SRN4" s="9"/>
      <c r="SRO4" s="9"/>
      <c r="SRP4" s="9"/>
      <c r="SRQ4" s="9"/>
      <c r="SRR4" s="9"/>
      <c r="SRS4" s="9"/>
      <c r="SRT4" s="9"/>
      <c r="SRU4" s="9"/>
      <c r="SRV4" s="9"/>
      <c r="SRW4" s="9"/>
      <c r="SRX4" s="9"/>
      <c r="SRY4" s="9"/>
      <c r="SRZ4" s="9"/>
      <c r="SSA4" s="9"/>
      <c r="SSB4" s="9"/>
      <c r="SSC4" s="9"/>
      <c r="SSD4" s="9"/>
      <c r="SSE4" s="9"/>
      <c r="SSF4" s="9"/>
      <c r="SSG4" s="9"/>
      <c r="SSH4" s="9"/>
      <c r="SSI4" s="9"/>
      <c r="SSJ4" s="9"/>
      <c r="SSK4" s="9"/>
      <c r="SSL4" s="9"/>
      <c r="SSM4" s="9"/>
      <c r="SSN4" s="9"/>
      <c r="SSO4" s="9"/>
      <c r="SSP4" s="9"/>
      <c r="SSQ4" s="9"/>
      <c r="SSR4" s="9"/>
      <c r="SSS4" s="9"/>
      <c r="SST4" s="9"/>
      <c r="SSU4" s="9"/>
      <c r="SSV4" s="9"/>
      <c r="SSW4" s="9"/>
      <c r="SSX4" s="9"/>
      <c r="SSY4" s="9"/>
      <c r="SSZ4" s="9"/>
      <c r="STA4" s="9"/>
      <c r="STB4" s="9"/>
      <c r="STC4" s="9"/>
      <c r="STD4" s="9"/>
      <c r="STE4" s="9"/>
      <c r="STF4" s="9"/>
      <c r="STG4" s="9"/>
      <c r="STH4" s="9"/>
      <c r="STI4" s="9"/>
      <c r="STJ4" s="9"/>
      <c r="STK4" s="9"/>
      <c r="STL4" s="9"/>
      <c r="STM4" s="9"/>
      <c r="STN4" s="9"/>
      <c r="STO4" s="9"/>
      <c r="STP4" s="9"/>
      <c r="STQ4" s="9"/>
      <c r="STR4" s="9"/>
      <c r="STS4" s="9"/>
      <c r="STT4" s="9"/>
      <c r="STU4" s="9"/>
      <c r="STV4" s="9"/>
      <c r="STW4" s="9"/>
      <c r="STX4" s="9"/>
      <c r="STY4" s="9"/>
      <c r="STZ4" s="9"/>
      <c r="SUA4" s="9"/>
      <c r="SUB4" s="9"/>
      <c r="SUC4" s="9"/>
      <c r="SUD4" s="9"/>
      <c r="SUE4" s="9"/>
      <c r="SUF4" s="9"/>
      <c r="SUG4" s="9"/>
      <c r="SUH4" s="9"/>
      <c r="SUI4" s="9"/>
      <c r="SUJ4" s="9"/>
      <c r="SUK4" s="9"/>
      <c r="SUL4" s="9"/>
      <c r="SUM4" s="9"/>
      <c r="SUN4" s="9"/>
      <c r="SUO4" s="9"/>
      <c r="SUP4" s="9"/>
      <c r="SUQ4" s="9"/>
      <c r="SUR4" s="9"/>
      <c r="SUS4" s="9"/>
      <c r="SUT4" s="9"/>
      <c r="SUU4" s="9"/>
      <c r="SUV4" s="9"/>
      <c r="SUW4" s="9"/>
      <c r="SUX4" s="9"/>
      <c r="SUY4" s="9"/>
      <c r="SUZ4" s="9"/>
      <c r="SVA4" s="9"/>
      <c r="SVB4" s="9"/>
      <c r="SVC4" s="9"/>
      <c r="SVD4" s="9"/>
      <c r="SVE4" s="9"/>
      <c r="SVF4" s="9"/>
      <c r="SVG4" s="9"/>
      <c r="SVH4" s="9"/>
      <c r="SVI4" s="9"/>
      <c r="SVJ4" s="9"/>
      <c r="SVK4" s="9"/>
      <c r="SVL4" s="9"/>
      <c r="SVM4" s="9"/>
      <c r="SVN4" s="9"/>
      <c r="SVO4" s="9"/>
      <c r="SVP4" s="9"/>
      <c r="SVQ4" s="9"/>
      <c r="SVR4" s="9"/>
      <c r="SVS4" s="9"/>
      <c r="SVT4" s="9"/>
      <c r="SVU4" s="9"/>
      <c r="SVV4" s="9"/>
      <c r="SVW4" s="9"/>
      <c r="SVX4" s="9"/>
      <c r="SVY4" s="9"/>
      <c r="SVZ4" s="9"/>
      <c r="SWA4" s="9"/>
      <c r="SWB4" s="9"/>
      <c r="SWC4" s="9"/>
      <c r="SWD4" s="9"/>
      <c r="SWE4" s="9"/>
      <c r="SWF4" s="9"/>
      <c r="SWG4" s="9"/>
      <c r="SWH4" s="9"/>
      <c r="SWI4" s="9"/>
      <c r="SWJ4" s="9"/>
      <c r="SWK4" s="9"/>
      <c r="SWL4" s="9"/>
      <c r="SWM4" s="9"/>
      <c r="SWN4" s="9"/>
      <c r="SWO4" s="9"/>
      <c r="SWP4" s="9"/>
      <c r="SWQ4" s="9"/>
      <c r="SWR4" s="9"/>
      <c r="SWS4" s="9"/>
      <c r="SWT4" s="9"/>
      <c r="SWU4" s="9"/>
      <c r="SWV4" s="9"/>
      <c r="SWW4" s="9"/>
      <c r="SWX4" s="9"/>
      <c r="SWY4" s="9"/>
      <c r="SWZ4" s="9"/>
      <c r="SXA4" s="9"/>
      <c r="SXB4" s="9"/>
      <c r="SXC4" s="9"/>
      <c r="SXD4" s="9"/>
      <c r="SXE4" s="9"/>
      <c r="SXF4" s="9"/>
      <c r="SXG4" s="9"/>
      <c r="SXH4" s="9"/>
      <c r="SXI4" s="9"/>
      <c r="SXJ4" s="9"/>
      <c r="SXK4" s="9"/>
      <c r="SXL4" s="9"/>
      <c r="SXM4" s="9"/>
      <c r="SXN4" s="9"/>
      <c r="SXO4" s="9"/>
      <c r="SXP4" s="9"/>
      <c r="SXQ4" s="9"/>
      <c r="SXR4" s="9"/>
      <c r="SXS4" s="9"/>
      <c r="SXT4" s="9"/>
      <c r="SXU4" s="9"/>
      <c r="SXV4" s="9"/>
      <c r="SXW4" s="9"/>
      <c r="SXX4" s="9"/>
      <c r="SXY4" s="9"/>
      <c r="SXZ4" s="9"/>
      <c r="SYA4" s="9"/>
      <c r="SYB4" s="9"/>
      <c r="SYC4" s="9"/>
      <c r="SYD4" s="9"/>
      <c r="SYE4" s="9"/>
      <c r="SYF4" s="9"/>
      <c r="SYG4" s="9"/>
      <c r="SYH4" s="9"/>
      <c r="SYI4" s="9"/>
      <c r="SYJ4" s="9"/>
      <c r="SYK4" s="9"/>
      <c r="SYL4" s="9"/>
      <c r="SYM4" s="9"/>
      <c r="SYN4" s="9"/>
      <c r="SYO4" s="9"/>
      <c r="SYP4" s="9"/>
      <c r="SYQ4" s="9"/>
      <c r="SYR4" s="9"/>
      <c r="SYS4" s="9"/>
      <c r="SYT4" s="9"/>
      <c r="SYU4" s="9"/>
      <c r="SYV4" s="9"/>
      <c r="SYW4" s="9"/>
      <c r="SYX4" s="9"/>
      <c r="SYY4" s="9"/>
      <c r="SYZ4" s="9"/>
      <c r="SZA4" s="9"/>
      <c r="SZB4" s="9"/>
      <c r="SZC4" s="9"/>
      <c r="SZD4" s="9"/>
      <c r="SZE4" s="9"/>
      <c r="SZF4" s="9"/>
      <c r="SZG4" s="9"/>
      <c r="SZH4" s="9"/>
      <c r="SZI4" s="9"/>
      <c r="SZJ4" s="9"/>
      <c r="SZK4" s="9"/>
      <c r="SZL4" s="9"/>
      <c r="SZM4" s="9"/>
      <c r="SZN4" s="9"/>
      <c r="SZO4" s="9"/>
      <c r="SZP4" s="9"/>
      <c r="SZQ4" s="9"/>
      <c r="SZR4" s="9"/>
      <c r="SZS4" s="9"/>
      <c r="SZT4" s="9"/>
      <c r="SZU4" s="9"/>
      <c r="SZV4" s="9"/>
      <c r="SZW4" s="9"/>
      <c r="SZX4" s="9"/>
      <c r="SZY4" s="9"/>
      <c r="SZZ4" s="9"/>
      <c r="TAA4" s="9"/>
      <c r="TAB4" s="9"/>
      <c r="TAC4" s="9"/>
      <c r="TAD4" s="9"/>
      <c r="TAE4" s="9"/>
      <c r="TAF4" s="9"/>
      <c r="TAG4" s="9"/>
      <c r="TAH4" s="9"/>
      <c r="TAI4" s="9"/>
      <c r="TAJ4" s="9"/>
      <c r="TAK4" s="9"/>
      <c r="TAL4" s="9"/>
      <c r="TAM4" s="9"/>
      <c r="TAN4" s="9"/>
      <c r="TAO4" s="9"/>
      <c r="TAP4" s="9"/>
      <c r="TAQ4" s="9"/>
      <c r="TAR4" s="9"/>
      <c r="TAS4" s="9"/>
      <c r="TAT4" s="9"/>
      <c r="TAU4" s="9"/>
      <c r="TAV4" s="9"/>
      <c r="TAW4" s="9"/>
      <c r="TAX4" s="9"/>
      <c r="TAY4" s="9"/>
      <c r="TAZ4" s="9"/>
      <c r="TBA4" s="9"/>
      <c r="TBB4" s="9"/>
      <c r="TBC4" s="9"/>
      <c r="TBD4" s="9"/>
      <c r="TBE4" s="9"/>
      <c r="TBF4" s="9"/>
      <c r="TBG4" s="9"/>
      <c r="TBH4" s="9"/>
      <c r="TBI4" s="9"/>
      <c r="TBJ4" s="9"/>
      <c r="TBK4" s="9"/>
      <c r="TBL4" s="9"/>
      <c r="TBM4" s="9"/>
      <c r="TBN4" s="9"/>
      <c r="TBO4" s="9"/>
      <c r="TBP4" s="9"/>
      <c r="TBQ4" s="9"/>
      <c r="TBR4" s="9"/>
      <c r="TBS4" s="9"/>
      <c r="TBT4" s="9"/>
      <c r="TBU4" s="9"/>
      <c r="TBV4" s="9"/>
      <c r="TBW4" s="9"/>
      <c r="TBX4" s="9"/>
      <c r="TBY4" s="9"/>
      <c r="TBZ4" s="9"/>
      <c r="TCA4" s="9"/>
      <c r="TCB4" s="9"/>
      <c r="TCC4" s="9"/>
      <c r="TCD4" s="9"/>
      <c r="TCE4" s="9"/>
      <c r="TCF4" s="9"/>
      <c r="TCG4" s="9"/>
      <c r="TCH4" s="9"/>
      <c r="TCI4" s="9"/>
      <c r="TCJ4" s="9"/>
      <c r="TCK4" s="9"/>
      <c r="TCL4" s="9"/>
      <c r="TCM4" s="9"/>
      <c r="TCN4" s="9"/>
      <c r="TCO4" s="9"/>
      <c r="TCP4" s="9"/>
      <c r="TCQ4" s="9"/>
      <c r="TCR4" s="9"/>
      <c r="TCS4" s="9"/>
      <c r="TCT4" s="9"/>
      <c r="TCU4" s="9"/>
      <c r="TCV4" s="9"/>
      <c r="TCW4" s="9"/>
      <c r="TCX4" s="9"/>
      <c r="TCY4" s="9"/>
      <c r="TCZ4" s="9"/>
      <c r="TDA4" s="9"/>
      <c r="TDB4" s="9"/>
      <c r="TDC4" s="9"/>
      <c r="TDD4" s="9"/>
      <c r="TDE4" s="9"/>
      <c r="TDF4" s="9"/>
      <c r="TDG4" s="9"/>
      <c r="TDH4" s="9"/>
      <c r="TDI4" s="9"/>
      <c r="TDJ4" s="9"/>
      <c r="TDK4" s="9"/>
      <c r="TDL4" s="9"/>
      <c r="TDM4" s="9"/>
      <c r="TDN4" s="9"/>
      <c r="TDO4" s="9"/>
      <c r="TDP4" s="9"/>
      <c r="TDQ4" s="9"/>
      <c r="TDR4" s="9"/>
      <c r="TDS4" s="9"/>
      <c r="TDT4" s="9"/>
      <c r="TDU4" s="9"/>
      <c r="TDV4" s="9"/>
      <c r="TDW4" s="9"/>
      <c r="TDX4" s="9"/>
      <c r="TDY4" s="9"/>
      <c r="TDZ4" s="9"/>
      <c r="TEA4" s="9"/>
      <c r="TEB4" s="9"/>
      <c r="TEC4" s="9"/>
      <c r="TED4" s="9"/>
      <c r="TEE4" s="9"/>
      <c r="TEF4" s="9"/>
      <c r="TEG4" s="9"/>
      <c r="TEH4" s="9"/>
      <c r="TEI4" s="9"/>
      <c r="TEJ4" s="9"/>
      <c r="TEK4" s="9"/>
      <c r="TEL4" s="9"/>
      <c r="TEM4" s="9"/>
      <c r="TEN4" s="9"/>
      <c r="TEO4" s="9"/>
      <c r="TEP4" s="9"/>
      <c r="TEQ4" s="9"/>
      <c r="TER4" s="9"/>
      <c r="TES4" s="9"/>
      <c r="TET4" s="9"/>
      <c r="TEU4" s="9"/>
      <c r="TEV4" s="9"/>
      <c r="TEW4" s="9"/>
      <c r="TEX4" s="9"/>
      <c r="TEY4" s="9"/>
      <c r="TEZ4" s="9"/>
      <c r="TFA4" s="9"/>
      <c r="TFB4" s="9"/>
      <c r="TFC4" s="9"/>
      <c r="TFD4" s="9"/>
      <c r="TFE4" s="9"/>
      <c r="TFF4" s="9"/>
      <c r="TFG4" s="9"/>
      <c r="TFH4" s="9"/>
      <c r="TFI4" s="9"/>
      <c r="TFJ4" s="9"/>
      <c r="TFK4" s="9"/>
      <c r="TFL4" s="9"/>
      <c r="TFM4" s="9"/>
      <c r="TFN4" s="9"/>
      <c r="TFO4" s="9"/>
      <c r="TFP4" s="9"/>
      <c r="TFQ4" s="9"/>
      <c r="TFR4" s="9"/>
      <c r="TFS4" s="9"/>
      <c r="TFT4" s="9"/>
      <c r="TFU4" s="9"/>
      <c r="TFV4" s="9"/>
      <c r="TFW4" s="9"/>
      <c r="TFX4" s="9"/>
      <c r="TFY4" s="9"/>
      <c r="TFZ4" s="9"/>
      <c r="TGA4" s="9"/>
      <c r="TGB4" s="9"/>
      <c r="TGC4" s="9"/>
      <c r="TGD4" s="9"/>
      <c r="TGE4" s="9"/>
      <c r="TGF4" s="9"/>
      <c r="TGG4" s="9"/>
      <c r="TGH4" s="9"/>
      <c r="TGI4" s="9"/>
      <c r="TGJ4" s="9"/>
      <c r="TGK4" s="9"/>
      <c r="TGL4" s="9"/>
      <c r="TGM4" s="9"/>
      <c r="TGN4" s="9"/>
      <c r="TGO4" s="9"/>
      <c r="TGP4" s="9"/>
      <c r="TGQ4" s="9"/>
      <c r="TGR4" s="9"/>
      <c r="TGS4" s="9"/>
      <c r="TGT4" s="9"/>
      <c r="TGU4" s="9"/>
      <c r="TGV4" s="9"/>
      <c r="TGW4" s="9"/>
      <c r="TGX4" s="9"/>
      <c r="TGY4" s="9"/>
      <c r="TGZ4" s="9"/>
      <c r="THA4" s="9"/>
      <c r="THB4" s="9"/>
      <c r="THC4" s="9"/>
      <c r="THD4" s="9"/>
      <c r="THE4" s="9"/>
      <c r="THF4" s="9"/>
      <c r="THG4" s="9"/>
      <c r="THH4" s="9"/>
      <c r="THI4" s="9"/>
      <c r="THJ4" s="9"/>
      <c r="THK4" s="9"/>
      <c r="THL4" s="9"/>
      <c r="THM4" s="9"/>
      <c r="THN4" s="9"/>
      <c r="THO4" s="9"/>
      <c r="THP4" s="9"/>
      <c r="THQ4" s="9"/>
      <c r="THR4" s="9"/>
      <c r="THS4" s="9"/>
      <c r="THT4" s="9"/>
      <c r="THU4" s="9"/>
      <c r="THV4" s="9"/>
      <c r="THW4" s="9"/>
      <c r="THX4" s="9"/>
      <c r="THY4" s="9"/>
      <c r="THZ4" s="9"/>
      <c r="TIA4" s="9"/>
      <c r="TIB4" s="9"/>
      <c r="TIC4" s="9"/>
      <c r="TID4" s="9"/>
      <c r="TIE4" s="9"/>
      <c r="TIF4" s="9"/>
      <c r="TIG4" s="9"/>
      <c r="TIH4" s="9"/>
      <c r="TII4" s="9"/>
      <c r="TIJ4" s="9"/>
      <c r="TIK4" s="9"/>
      <c r="TIL4" s="9"/>
      <c r="TIM4" s="9"/>
      <c r="TIN4" s="9"/>
      <c r="TIO4" s="9"/>
      <c r="TIP4" s="9"/>
      <c r="TIQ4" s="9"/>
      <c r="TIR4" s="9"/>
      <c r="TIS4" s="9"/>
      <c r="TIT4" s="9"/>
      <c r="TIU4" s="9"/>
      <c r="TIV4" s="9"/>
      <c r="TIW4" s="9"/>
      <c r="TIX4" s="9"/>
      <c r="TIY4" s="9"/>
      <c r="TIZ4" s="9"/>
      <c r="TJA4" s="9"/>
      <c r="TJB4" s="9"/>
      <c r="TJC4" s="9"/>
      <c r="TJD4" s="9"/>
      <c r="TJE4" s="9"/>
      <c r="TJF4" s="9"/>
      <c r="TJG4" s="9"/>
      <c r="TJH4" s="9"/>
      <c r="TJI4" s="9"/>
      <c r="TJJ4" s="9"/>
      <c r="TJK4" s="9"/>
      <c r="TJL4" s="9"/>
      <c r="TJM4" s="9"/>
      <c r="TJN4" s="9"/>
      <c r="TJO4" s="9"/>
      <c r="TJP4" s="9"/>
      <c r="TJQ4" s="9"/>
      <c r="TJR4" s="9"/>
      <c r="TJS4" s="9"/>
      <c r="TJT4" s="9"/>
      <c r="TJU4" s="9"/>
      <c r="TJV4" s="9"/>
      <c r="TJW4" s="9"/>
      <c r="TJX4" s="9"/>
      <c r="TJY4" s="9"/>
      <c r="TJZ4" s="9"/>
      <c r="TKA4" s="9"/>
      <c r="TKB4" s="9"/>
      <c r="TKC4" s="9"/>
      <c r="TKD4" s="9"/>
      <c r="TKE4" s="9"/>
      <c r="TKF4" s="9"/>
      <c r="TKG4" s="9"/>
      <c r="TKH4" s="9"/>
      <c r="TKI4" s="9"/>
      <c r="TKJ4" s="9"/>
      <c r="TKK4" s="9"/>
      <c r="TKL4" s="9"/>
      <c r="TKM4" s="9"/>
      <c r="TKN4" s="9"/>
      <c r="TKO4" s="9"/>
      <c r="TKP4" s="9"/>
      <c r="TKQ4" s="9"/>
      <c r="TKR4" s="9"/>
      <c r="TKS4" s="9"/>
      <c r="TKT4" s="9"/>
      <c r="TKU4" s="9"/>
      <c r="TKV4" s="9"/>
      <c r="TKW4" s="9"/>
      <c r="TKX4" s="9"/>
      <c r="TKY4" s="9"/>
      <c r="TKZ4" s="9"/>
      <c r="TLA4" s="9"/>
      <c r="TLB4" s="9"/>
      <c r="TLC4" s="9"/>
      <c r="TLD4" s="9"/>
      <c r="TLE4" s="9"/>
      <c r="TLF4" s="9"/>
      <c r="TLG4" s="9"/>
      <c r="TLH4" s="9"/>
      <c r="TLI4" s="9"/>
      <c r="TLJ4" s="9"/>
      <c r="TLK4" s="9"/>
      <c r="TLL4" s="9"/>
      <c r="TLM4" s="9"/>
      <c r="TLN4" s="9"/>
      <c r="TLO4" s="9"/>
      <c r="TLP4" s="9"/>
      <c r="TLQ4" s="9"/>
      <c r="TLR4" s="9"/>
      <c r="TLS4" s="9"/>
      <c r="TLT4" s="9"/>
      <c r="TLU4" s="9"/>
      <c r="TLV4" s="9"/>
      <c r="TLW4" s="9"/>
      <c r="TLX4" s="9"/>
      <c r="TLY4" s="9"/>
      <c r="TLZ4" s="9"/>
      <c r="TMA4" s="9"/>
      <c r="TMB4" s="9"/>
      <c r="TMC4" s="9"/>
      <c r="TMD4" s="9"/>
      <c r="TME4" s="9"/>
      <c r="TMF4" s="9"/>
      <c r="TMG4" s="9"/>
      <c r="TMH4" s="9"/>
      <c r="TMI4" s="9"/>
      <c r="TMJ4" s="9"/>
      <c r="TMK4" s="9"/>
      <c r="TML4" s="9"/>
      <c r="TMM4" s="9"/>
      <c r="TMN4" s="9"/>
      <c r="TMO4" s="9"/>
      <c r="TMP4" s="9"/>
      <c r="TMQ4" s="9"/>
      <c r="TMR4" s="9"/>
      <c r="TMS4" s="9"/>
      <c r="TMT4" s="9"/>
      <c r="TMU4" s="9"/>
      <c r="TMV4" s="9"/>
      <c r="TMW4" s="9"/>
      <c r="TMX4" s="9"/>
      <c r="TMY4" s="9"/>
      <c r="TMZ4" s="9"/>
      <c r="TNA4" s="9"/>
      <c r="TNB4" s="9"/>
      <c r="TNC4" s="9"/>
      <c r="TND4" s="9"/>
      <c r="TNE4" s="9"/>
      <c r="TNF4" s="9"/>
      <c r="TNG4" s="9"/>
      <c r="TNH4" s="9"/>
      <c r="TNI4" s="9"/>
      <c r="TNJ4" s="9"/>
      <c r="TNK4" s="9"/>
      <c r="TNL4" s="9"/>
      <c r="TNM4" s="9"/>
      <c r="TNN4" s="9"/>
      <c r="TNO4" s="9"/>
      <c r="TNP4" s="9"/>
      <c r="TNQ4" s="9"/>
      <c r="TNR4" s="9"/>
      <c r="TNS4" s="9"/>
      <c r="TNT4" s="9"/>
      <c r="TNU4" s="9"/>
      <c r="TNV4" s="9"/>
      <c r="TNW4" s="9"/>
      <c r="TNX4" s="9"/>
      <c r="TNY4" s="9"/>
      <c r="TNZ4" s="9"/>
      <c r="TOA4" s="9"/>
      <c r="TOB4" s="9"/>
      <c r="TOC4" s="9"/>
      <c r="TOD4" s="9"/>
      <c r="TOE4" s="9"/>
      <c r="TOF4" s="9"/>
      <c r="TOG4" s="9"/>
      <c r="TOH4" s="9"/>
      <c r="TOI4" s="9"/>
      <c r="TOJ4" s="9"/>
      <c r="TOK4" s="9"/>
      <c r="TOL4" s="9"/>
      <c r="TOM4" s="9"/>
      <c r="TON4" s="9"/>
      <c r="TOO4" s="9"/>
      <c r="TOP4" s="9"/>
      <c r="TOQ4" s="9"/>
      <c r="TOR4" s="9"/>
      <c r="TOS4" s="9"/>
      <c r="TOT4" s="9"/>
      <c r="TOU4" s="9"/>
      <c r="TOV4" s="9"/>
      <c r="TOW4" s="9"/>
      <c r="TOX4" s="9"/>
      <c r="TOY4" s="9"/>
      <c r="TOZ4" s="9"/>
      <c r="TPA4" s="9"/>
      <c r="TPB4" s="9"/>
      <c r="TPC4" s="9"/>
      <c r="TPD4" s="9"/>
      <c r="TPE4" s="9"/>
      <c r="TPF4" s="9"/>
      <c r="TPG4" s="9"/>
      <c r="TPH4" s="9"/>
      <c r="TPI4" s="9"/>
      <c r="TPJ4" s="9"/>
      <c r="TPK4" s="9"/>
      <c r="TPL4" s="9"/>
      <c r="TPM4" s="9"/>
      <c r="TPN4" s="9"/>
      <c r="TPO4" s="9"/>
      <c r="TPP4" s="9"/>
      <c r="TPQ4" s="9"/>
      <c r="TPR4" s="9"/>
      <c r="TPS4" s="9"/>
      <c r="TPT4" s="9"/>
      <c r="TPU4" s="9"/>
      <c r="TPV4" s="9"/>
      <c r="TPW4" s="9"/>
      <c r="TPX4" s="9"/>
      <c r="TPY4" s="9"/>
      <c r="TPZ4" s="9"/>
      <c r="TQA4" s="9"/>
      <c r="TQB4" s="9"/>
      <c r="TQC4" s="9"/>
      <c r="TQD4" s="9"/>
      <c r="TQE4" s="9"/>
      <c r="TQF4" s="9"/>
      <c r="TQG4" s="9"/>
      <c r="TQH4" s="9"/>
      <c r="TQI4" s="9"/>
      <c r="TQJ4" s="9"/>
      <c r="TQK4" s="9"/>
      <c r="TQL4" s="9"/>
      <c r="TQM4" s="9"/>
      <c r="TQN4" s="9"/>
      <c r="TQO4" s="9"/>
      <c r="TQP4" s="9"/>
      <c r="TQQ4" s="9"/>
      <c r="TQR4" s="9"/>
      <c r="TQS4" s="9"/>
      <c r="TQT4" s="9"/>
      <c r="TQU4" s="9"/>
      <c r="TQV4" s="9"/>
      <c r="TQW4" s="9"/>
      <c r="TQX4" s="9"/>
      <c r="TQY4" s="9"/>
      <c r="TQZ4" s="9"/>
      <c r="TRA4" s="9"/>
      <c r="TRB4" s="9"/>
      <c r="TRC4" s="9"/>
      <c r="TRD4" s="9"/>
      <c r="TRE4" s="9"/>
      <c r="TRF4" s="9"/>
      <c r="TRG4" s="9"/>
      <c r="TRH4" s="9"/>
      <c r="TRI4" s="9"/>
      <c r="TRJ4" s="9"/>
      <c r="TRK4" s="9"/>
      <c r="TRL4" s="9"/>
      <c r="TRM4" s="9"/>
      <c r="TRN4" s="9"/>
      <c r="TRO4" s="9"/>
      <c r="TRP4" s="9"/>
      <c r="TRQ4" s="9"/>
      <c r="TRR4" s="9"/>
      <c r="TRS4" s="9"/>
      <c r="TRT4" s="9"/>
      <c r="TRU4" s="9"/>
      <c r="TRV4" s="9"/>
      <c r="TRW4" s="9"/>
      <c r="TRX4" s="9"/>
      <c r="TRY4" s="9"/>
      <c r="TRZ4" s="9"/>
      <c r="TSA4" s="9"/>
      <c r="TSB4" s="9"/>
      <c r="TSC4" s="9"/>
      <c r="TSD4" s="9"/>
      <c r="TSE4" s="9"/>
      <c r="TSF4" s="9"/>
      <c r="TSG4" s="9"/>
      <c r="TSH4" s="9"/>
      <c r="TSI4" s="9"/>
      <c r="TSJ4" s="9"/>
      <c r="TSK4" s="9"/>
      <c r="TSL4" s="9"/>
      <c r="TSM4" s="9"/>
      <c r="TSN4" s="9"/>
      <c r="TSO4" s="9"/>
      <c r="TSP4" s="9"/>
      <c r="TSQ4" s="9"/>
      <c r="TSR4" s="9"/>
      <c r="TSS4" s="9"/>
      <c r="TST4" s="9"/>
      <c r="TSU4" s="9"/>
      <c r="TSV4" s="9"/>
      <c r="TSW4" s="9"/>
      <c r="TSX4" s="9"/>
      <c r="TSY4" s="9"/>
      <c r="TSZ4" s="9"/>
      <c r="TTA4" s="9"/>
      <c r="TTB4" s="9"/>
      <c r="TTC4" s="9"/>
      <c r="TTD4" s="9"/>
      <c r="TTE4" s="9"/>
      <c r="TTF4" s="9"/>
      <c r="TTG4" s="9"/>
      <c r="TTH4" s="9"/>
      <c r="TTI4" s="9"/>
      <c r="TTJ4" s="9"/>
      <c r="TTK4" s="9"/>
      <c r="TTL4" s="9"/>
      <c r="TTM4" s="9"/>
      <c r="TTN4" s="9"/>
      <c r="TTO4" s="9"/>
      <c r="TTP4" s="9"/>
      <c r="TTQ4" s="9"/>
      <c r="TTR4" s="9"/>
      <c r="TTS4" s="9"/>
      <c r="TTT4" s="9"/>
      <c r="TTU4" s="9"/>
      <c r="TTV4" s="9"/>
      <c r="TTW4" s="9"/>
      <c r="TTX4" s="9"/>
      <c r="TTY4" s="9"/>
      <c r="TTZ4" s="9"/>
      <c r="TUA4" s="9"/>
      <c r="TUB4" s="9"/>
      <c r="TUC4" s="9"/>
      <c r="TUD4" s="9"/>
      <c r="TUE4" s="9"/>
      <c r="TUF4" s="9"/>
      <c r="TUG4" s="9"/>
      <c r="TUH4" s="9"/>
      <c r="TUI4" s="9"/>
      <c r="TUJ4" s="9"/>
      <c r="TUK4" s="9"/>
      <c r="TUL4" s="9"/>
      <c r="TUM4" s="9"/>
      <c r="TUN4" s="9"/>
      <c r="TUO4" s="9"/>
      <c r="TUP4" s="9"/>
      <c r="TUQ4" s="9"/>
      <c r="TUR4" s="9"/>
      <c r="TUS4" s="9"/>
      <c r="TUT4" s="9"/>
      <c r="TUU4" s="9"/>
      <c r="TUV4" s="9"/>
      <c r="TUW4" s="9"/>
      <c r="TUX4" s="9"/>
      <c r="TUY4" s="9"/>
      <c r="TUZ4" s="9"/>
      <c r="TVA4" s="9"/>
      <c r="TVB4" s="9"/>
      <c r="TVC4" s="9"/>
      <c r="TVD4" s="9"/>
      <c r="TVE4" s="9"/>
      <c r="TVF4" s="9"/>
      <c r="TVG4" s="9"/>
      <c r="TVH4" s="9"/>
      <c r="TVI4" s="9"/>
      <c r="TVJ4" s="9"/>
      <c r="TVK4" s="9"/>
      <c r="TVL4" s="9"/>
      <c r="TVM4" s="9"/>
      <c r="TVN4" s="9"/>
      <c r="TVO4" s="9"/>
      <c r="TVP4" s="9"/>
      <c r="TVQ4" s="9"/>
      <c r="TVR4" s="9"/>
      <c r="TVS4" s="9"/>
      <c r="TVT4" s="9"/>
      <c r="TVU4" s="9"/>
      <c r="TVV4" s="9"/>
      <c r="TVW4" s="9"/>
      <c r="TVX4" s="9"/>
      <c r="TVY4" s="9"/>
      <c r="TVZ4" s="9"/>
      <c r="TWA4" s="9"/>
      <c r="TWB4" s="9"/>
      <c r="TWC4" s="9"/>
      <c r="TWD4" s="9"/>
      <c r="TWE4" s="9"/>
      <c r="TWF4" s="9"/>
      <c r="TWG4" s="9"/>
      <c r="TWH4" s="9"/>
      <c r="TWI4" s="9"/>
      <c r="TWJ4" s="9"/>
      <c r="TWK4" s="9"/>
      <c r="TWL4" s="9"/>
      <c r="TWM4" s="9"/>
      <c r="TWN4" s="9"/>
      <c r="TWO4" s="9"/>
      <c r="TWP4" s="9"/>
      <c r="TWQ4" s="9"/>
      <c r="TWR4" s="9"/>
      <c r="TWS4" s="9"/>
      <c r="TWT4" s="9"/>
      <c r="TWU4" s="9"/>
      <c r="TWV4" s="9"/>
      <c r="TWW4" s="9"/>
      <c r="TWX4" s="9"/>
      <c r="TWY4" s="9"/>
      <c r="TWZ4" s="9"/>
      <c r="TXA4" s="9"/>
      <c r="TXB4" s="9"/>
      <c r="TXC4" s="9"/>
      <c r="TXD4" s="9"/>
      <c r="TXE4" s="9"/>
      <c r="TXF4" s="9"/>
      <c r="TXG4" s="9"/>
      <c r="TXH4" s="9"/>
      <c r="TXI4" s="9"/>
      <c r="TXJ4" s="9"/>
      <c r="TXK4" s="9"/>
      <c r="TXL4" s="9"/>
      <c r="TXM4" s="9"/>
      <c r="TXN4" s="9"/>
      <c r="TXO4" s="9"/>
      <c r="TXP4" s="9"/>
      <c r="TXQ4" s="9"/>
      <c r="TXR4" s="9"/>
      <c r="TXS4" s="9"/>
      <c r="TXT4" s="9"/>
      <c r="TXU4" s="9"/>
      <c r="TXV4" s="9"/>
      <c r="TXW4" s="9"/>
      <c r="TXX4" s="9"/>
      <c r="TXY4" s="9"/>
      <c r="TXZ4" s="9"/>
      <c r="TYA4" s="9"/>
      <c r="TYB4" s="9"/>
      <c r="TYC4" s="9"/>
      <c r="TYD4" s="9"/>
      <c r="TYE4" s="9"/>
      <c r="TYF4" s="9"/>
      <c r="TYG4" s="9"/>
      <c r="TYH4" s="9"/>
      <c r="TYI4" s="9"/>
      <c r="TYJ4" s="9"/>
      <c r="TYK4" s="9"/>
      <c r="TYL4" s="9"/>
      <c r="TYM4" s="9"/>
      <c r="TYN4" s="9"/>
      <c r="TYO4" s="9"/>
      <c r="TYP4" s="9"/>
      <c r="TYQ4" s="9"/>
      <c r="TYR4" s="9"/>
      <c r="TYS4" s="9"/>
      <c r="TYT4" s="9"/>
      <c r="TYU4" s="9"/>
      <c r="TYV4" s="9"/>
      <c r="TYW4" s="9"/>
      <c r="TYX4" s="9"/>
      <c r="TYY4" s="9"/>
      <c r="TYZ4" s="9"/>
      <c r="TZA4" s="9"/>
      <c r="TZB4" s="9"/>
      <c r="TZC4" s="9"/>
      <c r="TZD4" s="9"/>
      <c r="TZE4" s="9"/>
      <c r="TZF4" s="9"/>
      <c r="TZG4" s="9"/>
      <c r="TZH4" s="9"/>
      <c r="TZI4" s="9"/>
      <c r="TZJ4" s="9"/>
      <c r="TZK4" s="9"/>
      <c r="TZL4" s="9"/>
      <c r="TZM4" s="9"/>
      <c r="TZN4" s="9"/>
      <c r="TZO4" s="9"/>
      <c r="TZP4" s="9"/>
      <c r="TZQ4" s="9"/>
      <c r="TZR4" s="9"/>
      <c r="TZS4" s="9"/>
      <c r="TZT4" s="9"/>
      <c r="TZU4" s="9"/>
      <c r="TZV4" s="9"/>
      <c r="TZW4" s="9"/>
      <c r="TZX4" s="9"/>
      <c r="TZY4" s="9"/>
      <c r="TZZ4" s="9"/>
      <c r="UAA4" s="9"/>
      <c r="UAB4" s="9"/>
      <c r="UAC4" s="9"/>
      <c r="UAD4" s="9"/>
      <c r="UAE4" s="9"/>
      <c r="UAF4" s="9"/>
      <c r="UAG4" s="9"/>
      <c r="UAH4" s="9"/>
      <c r="UAI4" s="9"/>
      <c r="UAJ4" s="9"/>
      <c r="UAK4" s="9"/>
      <c r="UAL4" s="9"/>
      <c r="UAM4" s="9"/>
      <c r="UAN4" s="9"/>
      <c r="UAO4" s="9"/>
      <c r="UAP4" s="9"/>
      <c r="UAQ4" s="9"/>
      <c r="UAR4" s="9"/>
      <c r="UAS4" s="9"/>
      <c r="UAT4" s="9"/>
      <c r="UAU4" s="9"/>
      <c r="UAV4" s="9"/>
      <c r="UAW4" s="9"/>
      <c r="UAX4" s="9"/>
      <c r="UAY4" s="9"/>
      <c r="UAZ4" s="9"/>
      <c r="UBA4" s="9"/>
      <c r="UBB4" s="9"/>
      <c r="UBC4" s="9"/>
      <c r="UBD4" s="9"/>
      <c r="UBE4" s="9"/>
      <c r="UBF4" s="9"/>
      <c r="UBG4" s="9"/>
      <c r="UBH4" s="9"/>
      <c r="UBI4" s="9"/>
      <c r="UBJ4" s="9"/>
      <c r="UBK4" s="9"/>
      <c r="UBL4" s="9"/>
      <c r="UBM4" s="9"/>
      <c r="UBN4" s="9"/>
      <c r="UBO4" s="9"/>
      <c r="UBP4" s="9"/>
      <c r="UBQ4" s="9"/>
      <c r="UBR4" s="9"/>
      <c r="UBS4" s="9"/>
      <c r="UBT4" s="9"/>
      <c r="UBU4" s="9"/>
      <c r="UBV4" s="9"/>
      <c r="UBW4" s="9"/>
      <c r="UBX4" s="9"/>
      <c r="UBY4" s="9"/>
      <c r="UBZ4" s="9"/>
      <c r="UCA4" s="9"/>
      <c r="UCB4" s="9"/>
      <c r="UCC4" s="9"/>
      <c r="UCD4" s="9"/>
      <c r="UCE4" s="9"/>
      <c r="UCF4" s="9"/>
      <c r="UCG4" s="9"/>
      <c r="UCH4" s="9"/>
      <c r="UCI4" s="9"/>
      <c r="UCJ4" s="9"/>
      <c r="UCK4" s="9"/>
      <c r="UCL4" s="9"/>
      <c r="UCM4" s="9"/>
      <c r="UCN4" s="9"/>
      <c r="UCO4" s="9"/>
      <c r="UCP4" s="9"/>
      <c r="UCQ4" s="9"/>
      <c r="UCR4" s="9"/>
      <c r="UCS4" s="9"/>
      <c r="UCT4" s="9"/>
      <c r="UCU4" s="9"/>
      <c r="UCV4" s="9"/>
      <c r="UCW4" s="9"/>
      <c r="UCX4" s="9"/>
      <c r="UCY4" s="9"/>
      <c r="UCZ4" s="9"/>
      <c r="UDA4" s="9"/>
      <c r="UDB4" s="9"/>
      <c r="UDC4" s="9"/>
      <c r="UDD4" s="9"/>
      <c r="UDE4" s="9"/>
      <c r="UDF4" s="9"/>
      <c r="UDG4" s="9"/>
      <c r="UDH4" s="9"/>
      <c r="UDI4" s="9"/>
      <c r="UDJ4" s="9"/>
      <c r="UDK4" s="9"/>
      <c r="UDL4" s="9"/>
      <c r="UDM4" s="9"/>
      <c r="UDN4" s="9"/>
      <c r="UDO4" s="9"/>
      <c r="UDP4" s="9"/>
      <c r="UDQ4" s="9"/>
      <c r="UDR4" s="9"/>
      <c r="UDS4" s="9"/>
      <c r="UDT4" s="9"/>
      <c r="UDU4" s="9"/>
      <c r="UDV4" s="9"/>
      <c r="UDW4" s="9"/>
      <c r="UDX4" s="9"/>
      <c r="UDY4" s="9"/>
      <c r="UDZ4" s="9"/>
      <c r="UEA4" s="9"/>
      <c r="UEB4" s="9"/>
      <c r="UEC4" s="9"/>
      <c r="UED4" s="9"/>
      <c r="UEE4" s="9"/>
      <c r="UEF4" s="9"/>
      <c r="UEG4" s="9"/>
      <c r="UEH4" s="9"/>
      <c r="UEI4" s="9"/>
      <c r="UEJ4" s="9"/>
      <c r="UEK4" s="9"/>
      <c r="UEL4" s="9"/>
      <c r="UEM4" s="9"/>
      <c r="UEN4" s="9"/>
      <c r="UEO4" s="9"/>
      <c r="UEP4" s="9"/>
      <c r="UEQ4" s="9"/>
      <c r="UER4" s="9"/>
      <c r="UES4" s="9"/>
      <c r="UET4" s="9"/>
      <c r="UEU4" s="9"/>
      <c r="UEV4" s="9"/>
      <c r="UEW4" s="9"/>
      <c r="UEX4" s="9"/>
      <c r="UEY4" s="9"/>
      <c r="UEZ4" s="9"/>
      <c r="UFA4" s="9"/>
      <c r="UFB4" s="9"/>
      <c r="UFC4" s="9"/>
      <c r="UFD4" s="9"/>
      <c r="UFE4" s="9"/>
      <c r="UFF4" s="9"/>
      <c r="UFG4" s="9"/>
      <c r="UFH4" s="9"/>
      <c r="UFI4" s="9"/>
      <c r="UFJ4" s="9"/>
      <c r="UFK4" s="9"/>
      <c r="UFL4" s="9"/>
      <c r="UFM4" s="9"/>
      <c r="UFN4" s="9"/>
      <c r="UFO4" s="9"/>
      <c r="UFP4" s="9"/>
      <c r="UFQ4" s="9"/>
      <c r="UFR4" s="9"/>
      <c r="UFS4" s="9"/>
      <c r="UFT4" s="9"/>
      <c r="UFU4" s="9"/>
      <c r="UFV4" s="9"/>
      <c r="UFW4" s="9"/>
      <c r="UFX4" s="9"/>
      <c r="UFY4" s="9"/>
      <c r="UFZ4" s="9"/>
      <c r="UGA4" s="9"/>
      <c r="UGB4" s="9"/>
      <c r="UGC4" s="9"/>
      <c r="UGD4" s="9"/>
      <c r="UGE4" s="9"/>
      <c r="UGF4" s="9"/>
      <c r="UGG4" s="9"/>
      <c r="UGH4" s="9"/>
      <c r="UGI4" s="9"/>
      <c r="UGJ4" s="9"/>
      <c r="UGK4" s="9"/>
      <c r="UGL4" s="9"/>
      <c r="UGM4" s="9"/>
      <c r="UGN4" s="9"/>
      <c r="UGO4" s="9"/>
      <c r="UGP4" s="9"/>
      <c r="UGQ4" s="9"/>
      <c r="UGR4" s="9"/>
      <c r="UGS4" s="9"/>
      <c r="UGT4" s="9"/>
      <c r="UGU4" s="9"/>
      <c r="UGV4" s="9"/>
      <c r="UGW4" s="9"/>
      <c r="UGX4" s="9"/>
      <c r="UGY4" s="9"/>
      <c r="UGZ4" s="9"/>
      <c r="UHA4" s="9"/>
      <c r="UHB4" s="9"/>
      <c r="UHC4" s="9"/>
      <c r="UHD4" s="9"/>
      <c r="UHE4" s="9"/>
      <c r="UHF4" s="9"/>
      <c r="UHG4" s="9"/>
      <c r="UHH4" s="9"/>
      <c r="UHI4" s="9"/>
      <c r="UHJ4" s="9"/>
      <c r="UHK4" s="9"/>
      <c r="UHL4" s="9"/>
      <c r="UHM4" s="9"/>
      <c r="UHN4" s="9"/>
      <c r="UHO4" s="9"/>
      <c r="UHP4" s="9"/>
      <c r="UHQ4" s="9"/>
      <c r="UHR4" s="9"/>
      <c r="UHS4" s="9"/>
      <c r="UHT4" s="9"/>
      <c r="UHU4" s="9"/>
      <c r="UHV4" s="9"/>
      <c r="UHW4" s="9"/>
      <c r="UHX4" s="9"/>
      <c r="UHY4" s="9"/>
      <c r="UHZ4" s="9"/>
      <c r="UIA4" s="9"/>
      <c r="UIB4" s="9"/>
      <c r="UIC4" s="9"/>
      <c r="UID4" s="9"/>
      <c r="UIE4" s="9"/>
      <c r="UIF4" s="9"/>
      <c r="UIG4" s="9"/>
      <c r="UIH4" s="9"/>
      <c r="UII4" s="9"/>
      <c r="UIJ4" s="9"/>
      <c r="UIK4" s="9"/>
      <c r="UIL4" s="9"/>
      <c r="UIM4" s="9"/>
      <c r="UIN4" s="9"/>
      <c r="UIO4" s="9"/>
      <c r="UIP4" s="9"/>
      <c r="UIQ4" s="9"/>
      <c r="UIR4" s="9"/>
      <c r="UIS4" s="9"/>
      <c r="UIT4" s="9"/>
      <c r="UIU4" s="9"/>
      <c r="UIV4" s="9"/>
      <c r="UIW4" s="9"/>
      <c r="UIX4" s="9"/>
      <c r="UIY4" s="9"/>
      <c r="UIZ4" s="9"/>
      <c r="UJA4" s="9"/>
      <c r="UJB4" s="9"/>
      <c r="UJC4" s="9"/>
      <c r="UJD4" s="9"/>
      <c r="UJE4" s="9"/>
      <c r="UJF4" s="9"/>
      <c r="UJG4" s="9"/>
      <c r="UJH4" s="9"/>
      <c r="UJI4" s="9"/>
      <c r="UJJ4" s="9"/>
      <c r="UJK4" s="9"/>
      <c r="UJL4" s="9"/>
      <c r="UJM4" s="9"/>
      <c r="UJN4" s="9"/>
      <c r="UJO4" s="9"/>
      <c r="UJP4" s="9"/>
      <c r="UJQ4" s="9"/>
      <c r="UJR4" s="9"/>
      <c r="UJS4" s="9"/>
      <c r="UJT4" s="9"/>
      <c r="UJU4" s="9"/>
      <c r="UJV4" s="9"/>
      <c r="UJW4" s="9"/>
      <c r="UJX4" s="9"/>
      <c r="UJY4" s="9"/>
      <c r="UJZ4" s="9"/>
      <c r="UKA4" s="9"/>
      <c r="UKB4" s="9"/>
      <c r="UKC4" s="9"/>
      <c r="UKD4" s="9"/>
      <c r="UKE4" s="9"/>
      <c r="UKF4" s="9"/>
      <c r="UKG4" s="9"/>
      <c r="UKH4" s="9"/>
      <c r="UKI4" s="9"/>
      <c r="UKJ4" s="9"/>
      <c r="UKK4" s="9"/>
      <c r="UKL4" s="9"/>
      <c r="UKM4" s="9"/>
      <c r="UKN4" s="9"/>
      <c r="UKO4" s="9"/>
      <c r="UKP4" s="9"/>
      <c r="UKQ4" s="9"/>
      <c r="UKR4" s="9"/>
      <c r="UKS4" s="9"/>
      <c r="UKT4" s="9"/>
      <c r="UKU4" s="9"/>
      <c r="UKV4" s="9"/>
      <c r="UKW4" s="9"/>
      <c r="UKX4" s="9"/>
      <c r="UKY4" s="9"/>
      <c r="UKZ4" s="9"/>
      <c r="ULA4" s="9"/>
      <c r="ULB4" s="9"/>
      <c r="ULC4" s="9"/>
      <c r="ULD4" s="9"/>
      <c r="ULE4" s="9"/>
      <c r="ULF4" s="9"/>
      <c r="ULG4" s="9"/>
      <c r="ULH4" s="9"/>
      <c r="ULI4" s="9"/>
      <c r="ULJ4" s="9"/>
      <c r="ULK4" s="9"/>
      <c r="ULL4" s="9"/>
      <c r="ULM4" s="9"/>
      <c r="ULN4" s="9"/>
      <c r="ULO4" s="9"/>
      <c r="ULP4" s="9"/>
      <c r="ULQ4" s="9"/>
      <c r="ULR4" s="9"/>
      <c r="ULS4" s="9"/>
      <c r="ULT4" s="9"/>
      <c r="ULU4" s="9"/>
      <c r="ULV4" s="9"/>
      <c r="ULW4" s="9"/>
      <c r="ULX4" s="9"/>
      <c r="ULY4" s="9"/>
      <c r="ULZ4" s="9"/>
      <c r="UMA4" s="9"/>
      <c r="UMB4" s="9"/>
      <c r="UMC4" s="9"/>
      <c r="UMD4" s="9"/>
      <c r="UME4" s="9"/>
      <c r="UMF4" s="9"/>
      <c r="UMG4" s="9"/>
      <c r="UMH4" s="9"/>
      <c r="UMI4" s="9"/>
      <c r="UMJ4" s="9"/>
      <c r="UMK4" s="9"/>
      <c r="UML4" s="9"/>
      <c r="UMM4" s="9"/>
      <c r="UMN4" s="9"/>
      <c r="UMO4" s="9"/>
      <c r="UMP4" s="9"/>
      <c r="UMQ4" s="9"/>
      <c r="UMR4" s="9"/>
      <c r="UMS4" s="9"/>
      <c r="UMT4" s="9"/>
      <c r="UMU4" s="9"/>
      <c r="UMV4" s="9"/>
      <c r="UMW4" s="9"/>
      <c r="UMX4" s="9"/>
      <c r="UMY4" s="9"/>
      <c r="UMZ4" s="9"/>
      <c r="UNA4" s="9"/>
      <c r="UNB4" s="9"/>
      <c r="UNC4" s="9"/>
      <c r="UND4" s="9"/>
      <c r="UNE4" s="9"/>
      <c r="UNF4" s="9"/>
      <c r="UNG4" s="9"/>
      <c r="UNH4" s="9"/>
      <c r="UNI4" s="9"/>
      <c r="UNJ4" s="9"/>
      <c r="UNK4" s="9"/>
      <c r="UNL4" s="9"/>
      <c r="UNM4" s="9"/>
      <c r="UNN4" s="9"/>
      <c r="UNO4" s="9"/>
      <c r="UNP4" s="9"/>
      <c r="UNQ4" s="9"/>
      <c r="UNR4" s="9"/>
      <c r="UNS4" s="9"/>
      <c r="UNT4" s="9"/>
      <c r="UNU4" s="9"/>
      <c r="UNV4" s="9"/>
      <c r="UNW4" s="9"/>
      <c r="UNX4" s="9"/>
      <c r="UNY4" s="9"/>
      <c r="UNZ4" s="9"/>
      <c r="UOA4" s="9"/>
      <c r="UOB4" s="9"/>
      <c r="UOC4" s="9"/>
      <c r="UOD4" s="9"/>
      <c r="UOE4" s="9"/>
      <c r="UOF4" s="9"/>
      <c r="UOG4" s="9"/>
      <c r="UOH4" s="9"/>
      <c r="UOI4" s="9"/>
      <c r="UOJ4" s="9"/>
      <c r="UOK4" s="9"/>
      <c r="UOL4" s="9"/>
      <c r="UOM4" s="9"/>
      <c r="UON4" s="9"/>
      <c r="UOO4" s="9"/>
      <c r="UOP4" s="9"/>
      <c r="UOQ4" s="9"/>
      <c r="UOR4" s="9"/>
      <c r="UOS4" s="9"/>
      <c r="UOT4" s="9"/>
      <c r="UOU4" s="9"/>
      <c r="UOV4" s="9"/>
      <c r="UOW4" s="9"/>
      <c r="UOX4" s="9"/>
      <c r="UOY4" s="9"/>
      <c r="UOZ4" s="9"/>
      <c r="UPA4" s="9"/>
      <c r="UPB4" s="9"/>
      <c r="UPC4" s="9"/>
      <c r="UPD4" s="9"/>
      <c r="UPE4" s="9"/>
      <c r="UPF4" s="9"/>
      <c r="UPG4" s="9"/>
      <c r="UPH4" s="9"/>
      <c r="UPI4" s="9"/>
      <c r="UPJ4" s="9"/>
      <c r="UPK4" s="9"/>
      <c r="UPL4" s="9"/>
      <c r="UPM4" s="9"/>
      <c r="UPN4" s="9"/>
      <c r="UPO4" s="9"/>
      <c r="UPP4" s="9"/>
      <c r="UPQ4" s="9"/>
      <c r="UPR4" s="9"/>
      <c r="UPS4" s="9"/>
      <c r="UPT4" s="9"/>
      <c r="UPU4" s="9"/>
      <c r="UPV4" s="9"/>
      <c r="UPW4" s="9"/>
      <c r="UPX4" s="9"/>
      <c r="UPY4" s="9"/>
      <c r="UPZ4" s="9"/>
      <c r="UQA4" s="9"/>
      <c r="UQB4" s="9"/>
      <c r="UQC4" s="9"/>
      <c r="UQD4" s="9"/>
      <c r="UQE4" s="9"/>
      <c r="UQF4" s="9"/>
      <c r="UQG4" s="9"/>
      <c r="UQH4" s="9"/>
      <c r="UQI4" s="9"/>
      <c r="UQJ4" s="9"/>
      <c r="UQK4" s="9"/>
      <c r="UQL4" s="9"/>
      <c r="UQM4" s="9"/>
      <c r="UQN4" s="9"/>
      <c r="UQO4" s="9"/>
      <c r="UQP4" s="9"/>
      <c r="UQQ4" s="9"/>
      <c r="UQR4" s="9"/>
      <c r="UQS4" s="9"/>
      <c r="UQT4" s="9"/>
      <c r="UQU4" s="9"/>
      <c r="UQV4" s="9"/>
      <c r="UQW4" s="9"/>
      <c r="UQX4" s="9"/>
      <c r="UQY4" s="9"/>
      <c r="UQZ4" s="9"/>
      <c r="URA4" s="9"/>
      <c r="URB4" s="9"/>
      <c r="URC4" s="9"/>
      <c r="URD4" s="9"/>
      <c r="URE4" s="9"/>
      <c r="URF4" s="9"/>
      <c r="URG4" s="9"/>
      <c r="URH4" s="9"/>
      <c r="URI4" s="9"/>
      <c r="URJ4" s="9"/>
      <c r="URK4" s="9"/>
      <c r="URL4" s="9"/>
      <c r="URM4" s="9"/>
      <c r="URN4" s="9"/>
      <c r="URO4" s="9"/>
      <c r="URP4" s="9"/>
      <c r="URQ4" s="9"/>
      <c r="URR4" s="9"/>
      <c r="URS4" s="9"/>
      <c r="URT4" s="9"/>
      <c r="URU4" s="9"/>
      <c r="URV4" s="9"/>
      <c r="URW4" s="9"/>
      <c r="URX4" s="9"/>
      <c r="URY4" s="9"/>
      <c r="URZ4" s="9"/>
      <c r="USA4" s="9"/>
      <c r="USB4" s="9"/>
      <c r="USC4" s="9"/>
      <c r="USD4" s="9"/>
      <c r="USE4" s="9"/>
      <c r="USF4" s="9"/>
      <c r="USG4" s="9"/>
      <c r="USH4" s="9"/>
      <c r="USI4" s="9"/>
      <c r="USJ4" s="9"/>
      <c r="USK4" s="9"/>
      <c r="USL4" s="9"/>
      <c r="USM4" s="9"/>
      <c r="USN4" s="9"/>
      <c r="USO4" s="9"/>
      <c r="USP4" s="9"/>
      <c r="USQ4" s="9"/>
      <c r="USR4" s="9"/>
      <c r="USS4" s="9"/>
      <c r="UST4" s="9"/>
      <c r="USU4" s="9"/>
      <c r="USV4" s="9"/>
      <c r="USW4" s="9"/>
      <c r="USX4" s="9"/>
      <c r="USY4" s="9"/>
      <c r="USZ4" s="9"/>
      <c r="UTA4" s="9"/>
      <c r="UTB4" s="9"/>
      <c r="UTC4" s="9"/>
      <c r="UTD4" s="9"/>
      <c r="UTE4" s="9"/>
      <c r="UTF4" s="9"/>
      <c r="UTG4" s="9"/>
      <c r="UTH4" s="9"/>
      <c r="UTI4" s="9"/>
      <c r="UTJ4" s="9"/>
      <c r="UTK4" s="9"/>
      <c r="UTL4" s="9"/>
      <c r="UTM4" s="9"/>
      <c r="UTN4" s="9"/>
      <c r="UTO4" s="9"/>
      <c r="UTP4" s="9"/>
      <c r="UTQ4" s="9"/>
      <c r="UTR4" s="9"/>
      <c r="UTS4" s="9"/>
      <c r="UTT4" s="9"/>
      <c r="UTU4" s="9"/>
      <c r="UTV4" s="9"/>
      <c r="UTW4" s="9"/>
      <c r="UTX4" s="9"/>
      <c r="UTY4" s="9"/>
      <c r="UTZ4" s="9"/>
      <c r="UUA4" s="9"/>
      <c r="UUB4" s="9"/>
      <c r="UUC4" s="9"/>
      <c r="UUD4" s="9"/>
      <c r="UUE4" s="9"/>
      <c r="UUF4" s="9"/>
      <c r="UUG4" s="9"/>
      <c r="UUH4" s="9"/>
      <c r="UUI4" s="9"/>
      <c r="UUJ4" s="9"/>
      <c r="UUK4" s="9"/>
      <c r="UUL4" s="9"/>
      <c r="UUM4" s="9"/>
      <c r="UUN4" s="9"/>
      <c r="UUO4" s="9"/>
      <c r="UUP4" s="9"/>
      <c r="UUQ4" s="9"/>
      <c r="UUR4" s="9"/>
      <c r="UUS4" s="9"/>
      <c r="UUT4" s="9"/>
      <c r="UUU4" s="9"/>
      <c r="UUV4" s="9"/>
      <c r="UUW4" s="9"/>
      <c r="UUX4" s="9"/>
      <c r="UUY4" s="9"/>
      <c r="UUZ4" s="9"/>
      <c r="UVA4" s="9"/>
      <c r="UVB4" s="9"/>
      <c r="UVC4" s="9"/>
      <c r="UVD4" s="9"/>
      <c r="UVE4" s="9"/>
      <c r="UVF4" s="9"/>
      <c r="UVG4" s="9"/>
      <c r="UVH4" s="9"/>
      <c r="UVI4" s="9"/>
      <c r="UVJ4" s="9"/>
      <c r="UVK4" s="9"/>
      <c r="UVL4" s="9"/>
      <c r="UVM4" s="9"/>
      <c r="UVN4" s="9"/>
      <c r="UVO4" s="9"/>
      <c r="UVP4" s="9"/>
      <c r="UVQ4" s="9"/>
      <c r="UVR4" s="9"/>
      <c r="UVS4" s="9"/>
      <c r="UVT4" s="9"/>
      <c r="UVU4" s="9"/>
      <c r="UVV4" s="9"/>
      <c r="UVW4" s="9"/>
      <c r="UVX4" s="9"/>
      <c r="UVY4" s="9"/>
      <c r="UVZ4" s="9"/>
      <c r="UWA4" s="9"/>
      <c r="UWB4" s="9"/>
      <c r="UWC4" s="9"/>
      <c r="UWD4" s="9"/>
      <c r="UWE4" s="9"/>
      <c r="UWF4" s="9"/>
      <c r="UWG4" s="9"/>
      <c r="UWH4" s="9"/>
      <c r="UWI4" s="9"/>
      <c r="UWJ4" s="9"/>
      <c r="UWK4" s="9"/>
      <c r="UWL4" s="9"/>
      <c r="UWM4" s="9"/>
      <c r="UWN4" s="9"/>
      <c r="UWO4" s="9"/>
      <c r="UWP4" s="9"/>
      <c r="UWQ4" s="9"/>
      <c r="UWR4" s="9"/>
      <c r="UWS4" s="9"/>
      <c r="UWT4" s="9"/>
      <c r="UWU4" s="9"/>
      <c r="UWV4" s="9"/>
      <c r="UWW4" s="9"/>
      <c r="UWX4" s="9"/>
      <c r="UWY4" s="9"/>
      <c r="UWZ4" s="9"/>
      <c r="UXA4" s="9"/>
      <c r="UXB4" s="9"/>
      <c r="UXC4" s="9"/>
      <c r="UXD4" s="9"/>
      <c r="UXE4" s="9"/>
      <c r="UXF4" s="9"/>
      <c r="UXG4" s="9"/>
      <c r="UXH4" s="9"/>
      <c r="UXI4" s="9"/>
      <c r="UXJ4" s="9"/>
      <c r="UXK4" s="9"/>
      <c r="UXL4" s="9"/>
      <c r="UXM4" s="9"/>
      <c r="UXN4" s="9"/>
      <c r="UXO4" s="9"/>
      <c r="UXP4" s="9"/>
      <c r="UXQ4" s="9"/>
      <c r="UXR4" s="9"/>
      <c r="UXS4" s="9"/>
      <c r="UXT4" s="9"/>
      <c r="UXU4" s="9"/>
      <c r="UXV4" s="9"/>
      <c r="UXW4" s="9"/>
      <c r="UXX4" s="9"/>
      <c r="UXY4" s="9"/>
      <c r="UXZ4" s="9"/>
      <c r="UYA4" s="9"/>
      <c r="UYB4" s="9"/>
      <c r="UYC4" s="9"/>
      <c r="UYD4" s="9"/>
      <c r="UYE4" s="9"/>
      <c r="UYF4" s="9"/>
      <c r="UYG4" s="9"/>
      <c r="UYH4" s="9"/>
      <c r="UYI4" s="9"/>
      <c r="UYJ4" s="9"/>
      <c r="UYK4" s="9"/>
      <c r="UYL4" s="9"/>
      <c r="UYM4" s="9"/>
      <c r="UYN4" s="9"/>
      <c r="UYO4" s="9"/>
      <c r="UYP4" s="9"/>
      <c r="UYQ4" s="9"/>
      <c r="UYR4" s="9"/>
      <c r="UYS4" s="9"/>
      <c r="UYT4" s="9"/>
      <c r="UYU4" s="9"/>
      <c r="UYV4" s="9"/>
      <c r="UYW4" s="9"/>
      <c r="UYX4" s="9"/>
      <c r="UYY4" s="9"/>
      <c r="UYZ4" s="9"/>
      <c r="UZA4" s="9"/>
      <c r="UZB4" s="9"/>
      <c r="UZC4" s="9"/>
      <c r="UZD4" s="9"/>
      <c r="UZE4" s="9"/>
      <c r="UZF4" s="9"/>
      <c r="UZG4" s="9"/>
      <c r="UZH4" s="9"/>
      <c r="UZI4" s="9"/>
      <c r="UZJ4" s="9"/>
      <c r="UZK4" s="9"/>
      <c r="UZL4" s="9"/>
      <c r="UZM4" s="9"/>
      <c r="UZN4" s="9"/>
      <c r="UZO4" s="9"/>
      <c r="UZP4" s="9"/>
      <c r="UZQ4" s="9"/>
      <c r="UZR4" s="9"/>
      <c r="UZS4" s="9"/>
      <c r="UZT4" s="9"/>
      <c r="UZU4" s="9"/>
      <c r="UZV4" s="9"/>
      <c r="UZW4" s="9"/>
      <c r="UZX4" s="9"/>
      <c r="UZY4" s="9"/>
      <c r="UZZ4" s="9"/>
      <c r="VAA4" s="9"/>
      <c r="VAB4" s="9"/>
      <c r="VAC4" s="9"/>
      <c r="VAD4" s="9"/>
      <c r="VAE4" s="9"/>
      <c r="VAF4" s="9"/>
      <c r="VAG4" s="9"/>
      <c r="VAH4" s="9"/>
      <c r="VAI4" s="9"/>
      <c r="VAJ4" s="9"/>
      <c r="VAK4" s="9"/>
      <c r="VAL4" s="9"/>
      <c r="VAM4" s="9"/>
      <c r="VAN4" s="9"/>
      <c r="VAO4" s="9"/>
      <c r="VAP4" s="9"/>
      <c r="VAQ4" s="9"/>
      <c r="VAR4" s="9"/>
      <c r="VAS4" s="9"/>
      <c r="VAT4" s="9"/>
      <c r="VAU4" s="9"/>
      <c r="VAV4" s="9"/>
      <c r="VAW4" s="9"/>
      <c r="VAX4" s="9"/>
      <c r="VAY4" s="9"/>
      <c r="VAZ4" s="9"/>
      <c r="VBA4" s="9"/>
      <c r="VBB4" s="9"/>
      <c r="VBC4" s="9"/>
      <c r="VBD4" s="9"/>
      <c r="VBE4" s="9"/>
      <c r="VBF4" s="9"/>
      <c r="VBG4" s="9"/>
      <c r="VBH4" s="9"/>
      <c r="VBI4" s="9"/>
      <c r="VBJ4" s="9"/>
      <c r="VBK4" s="9"/>
      <c r="VBL4" s="9"/>
      <c r="VBM4" s="9"/>
      <c r="VBN4" s="9"/>
      <c r="VBO4" s="9"/>
      <c r="VBP4" s="9"/>
      <c r="VBQ4" s="9"/>
      <c r="VBR4" s="9"/>
      <c r="VBS4" s="9"/>
      <c r="VBT4" s="9"/>
      <c r="VBU4" s="9"/>
      <c r="VBV4" s="9"/>
      <c r="VBW4" s="9"/>
      <c r="VBX4" s="9"/>
      <c r="VBY4" s="9"/>
      <c r="VBZ4" s="9"/>
      <c r="VCA4" s="9"/>
      <c r="VCB4" s="9"/>
      <c r="VCC4" s="9"/>
      <c r="VCD4" s="9"/>
      <c r="VCE4" s="9"/>
      <c r="VCF4" s="9"/>
      <c r="VCG4" s="9"/>
      <c r="VCH4" s="9"/>
      <c r="VCI4" s="9"/>
      <c r="VCJ4" s="9"/>
      <c r="VCK4" s="9"/>
      <c r="VCL4" s="9"/>
      <c r="VCM4" s="9"/>
      <c r="VCN4" s="9"/>
      <c r="VCO4" s="9"/>
      <c r="VCP4" s="9"/>
      <c r="VCQ4" s="9"/>
      <c r="VCR4" s="9"/>
      <c r="VCS4" s="9"/>
      <c r="VCT4" s="9"/>
      <c r="VCU4" s="9"/>
      <c r="VCV4" s="9"/>
      <c r="VCW4" s="9"/>
      <c r="VCX4" s="9"/>
      <c r="VCY4" s="9"/>
      <c r="VCZ4" s="9"/>
      <c r="VDA4" s="9"/>
      <c r="VDB4" s="9"/>
      <c r="VDC4" s="9"/>
      <c r="VDD4" s="9"/>
      <c r="VDE4" s="9"/>
      <c r="VDF4" s="9"/>
      <c r="VDG4" s="9"/>
      <c r="VDH4" s="9"/>
      <c r="VDI4" s="9"/>
      <c r="VDJ4" s="9"/>
      <c r="VDK4" s="9"/>
      <c r="VDL4" s="9"/>
      <c r="VDM4" s="9"/>
      <c r="VDN4" s="9"/>
      <c r="VDO4" s="9"/>
      <c r="VDP4" s="9"/>
      <c r="VDQ4" s="9"/>
      <c r="VDR4" s="9"/>
      <c r="VDS4" s="9"/>
      <c r="VDT4" s="9"/>
      <c r="VDU4" s="9"/>
      <c r="VDV4" s="9"/>
      <c r="VDW4" s="9"/>
      <c r="VDX4" s="9"/>
      <c r="VDY4" s="9"/>
      <c r="VDZ4" s="9"/>
      <c r="VEA4" s="9"/>
      <c r="VEB4" s="9"/>
      <c r="VEC4" s="9"/>
      <c r="VED4" s="9"/>
      <c r="VEE4" s="9"/>
      <c r="VEF4" s="9"/>
      <c r="VEG4" s="9"/>
      <c r="VEH4" s="9"/>
      <c r="VEI4" s="9"/>
      <c r="VEJ4" s="9"/>
      <c r="VEK4" s="9"/>
      <c r="VEL4" s="9"/>
      <c r="VEM4" s="9"/>
      <c r="VEN4" s="9"/>
      <c r="VEO4" s="9"/>
      <c r="VEP4" s="9"/>
      <c r="VEQ4" s="9"/>
      <c r="VER4" s="9"/>
      <c r="VES4" s="9"/>
      <c r="VET4" s="9"/>
      <c r="VEU4" s="9"/>
      <c r="VEV4" s="9"/>
      <c r="VEW4" s="9"/>
      <c r="VEX4" s="9"/>
      <c r="VEY4" s="9"/>
      <c r="VEZ4" s="9"/>
      <c r="VFA4" s="9"/>
      <c r="VFB4" s="9"/>
      <c r="VFC4" s="9"/>
      <c r="VFD4" s="9"/>
      <c r="VFE4" s="9"/>
      <c r="VFF4" s="9"/>
      <c r="VFG4" s="9"/>
      <c r="VFH4" s="9"/>
      <c r="VFI4" s="9"/>
      <c r="VFJ4" s="9"/>
      <c r="VFK4" s="9"/>
      <c r="VFL4" s="9"/>
      <c r="VFM4" s="9"/>
      <c r="VFN4" s="9"/>
      <c r="VFO4" s="9"/>
      <c r="VFP4" s="9"/>
      <c r="VFQ4" s="9"/>
      <c r="VFR4" s="9"/>
      <c r="VFS4" s="9"/>
      <c r="VFT4" s="9"/>
      <c r="VFU4" s="9"/>
      <c r="VFV4" s="9"/>
      <c r="VFW4" s="9"/>
      <c r="VFX4" s="9"/>
      <c r="VFY4" s="9"/>
      <c r="VFZ4" s="9"/>
      <c r="VGA4" s="9"/>
      <c r="VGB4" s="9"/>
      <c r="VGC4" s="9"/>
      <c r="VGD4" s="9"/>
      <c r="VGE4" s="9"/>
      <c r="VGF4" s="9"/>
      <c r="VGG4" s="9"/>
      <c r="VGH4" s="9"/>
      <c r="VGI4" s="9"/>
      <c r="VGJ4" s="9"/>
      <c r="VGK4" s="9"/>
      <c r="VGL4" s="9"/>
      <c r="VGM4" s="9"/>
      <c r="VGN4" s="9"/>
      <c r="VGO4" s="9"/>
      <c r="VGP4" s="9"/>
      <c r="VGQ4" s="9"/>
      <c r="VGR4" s="9"/>
      <c r="VGS4" s="9"/>
      <c r="VGT4" s="9"/>
      <c r="VGU4" s="9"/>
      <c r="VGV4" s="9"/>
      <c r="VGW4" s="9"/>
      <c r="VGX4" s="9"/>
      <c r="VGY4" s="9"/>
      <c r="VGZ4" s="9"/>
      <c r="VHA4" s="9"/>
      <c r="VHB4" s="9"/>
      <c r="VHC4" s="9"/>
      <c r="VHD4" s="9"/>
      <c r="VHE4" s="9"/>
      <c r="VHF4" s="9"/>
      <c r="VHG4" s="9"/>
      <c r="VHH4" s="9"/>
      <c r="VHI4" s="9"/>
      <c r="VHJ4" s="9"/>
      <c r="VHK4" s="9"/>
      <c r="VHL4" s="9"/>
      <c r="VHM4" s="9"/>
      <c r="VHN4" s="9"/>
      <c r="VHO4" s="9"/>
      <c r="VHP4" s="9"/>
      <c r="VHQ4" s="9"/>
      <c r="VHR4" s="9"/>
      <c r="VHS4" s="9"/>
      <c r="VHT4" s="9"/>
      <c r="VHU4" s="9"/>
      <c r="VHV4" s="9"/>
      <c r="VHW4" s="9"/>
      <c r="VHX4" s="9"/>
      <c r="VHY4" s="9"/>
      <c r="VHZ4" s="9"/>
      <c r="VIA4" s="9"/>
      <c r="VIB4" s="9"/>
      <c r="VIC4" s="9"/>
      <c r="VID4" s="9"/>
      <c r="VIE4" s="9"/>
      <c r="VIF4" s="9"/>
      <c r="VIG4" s="9"/>
      <c r="VIH4" s="9"/>
      <c r="VII4" s="9"/>
      <c r="VIJ4" s="9"/>
      <c r="VIK4" s="9"/>
      <c r="VIL4" s="9"/>
      <c r="VIM4" s="9"/>
      <c r="VIN4" s="9"/>
      <c r="VIO4" s="9"/>
      <c r="VIP4" s="9"/>
      <c r="VIQ4" s="9"/>
      <c r="VIR4" s="9"/>
      <c r="VIS4" s="9"/>
      <c r="VIT4" s="9"/>
      <c r="VIU4" s="9"/>
      <c r="VIV4" s="9"/>
      <c r="VIW4" s="9"/>
      <c r="VIX4" s="9"/>
      <c r="VIY4" s="9"/>
      <c r="VIZ4" s="9"/>
      <c r="VJA4" s="9"/>
      <c r="VJB4" s="9"/>
      <c r="VJC4" s="9"/>
      <c r="VJD4" s="9"/>
      <c r="VJE4" s="9"/>
      <c r="VJF4" s="9"/>
      <c r="VJG4" s="9"/>
      <c r="VJH4" s="9"/>
      <c r="VJI4" s="9"/>
      <c r="VJJ4" s="9"/>
      <c r="VJK4" s="9"/>
      <c r="VJL4" s="9"/>
      <c r="VJM4" s="9"/>
      <c r="VJN4" s="9"/>
      <c r="VJO4" s="9"/>
      <c r="VJP4" s="9"/>
      <c r="VJQ4" s="9"/>
      <c r="VJR4" s="9"/>
      <c r="VJS4" s="9"/>
      <c r="VJT4" s="9"/>
      <c r="VJU4" s="9"/>
      <c r="VJV4" s="9"/>
      <c r="VJW4" s="9"/>
      <c r="VJX4" s="9"/>
      <c r="VJY4" s="9"/>
      <c r="VJZ4" s="9"/>
      <c r="VKA4" s="9"/>
      <c r="VKB4" s="9"/>
      <c r="VKC4" s="9"/>
      <c r="VKD4" s="9"/>
      <c r="VKE4" s="9"/>
      <c r="VKF4" s="9"/>
      <c r="VKG4" s="9"/>
      <c r="VKH4" s="9"/>
      <c r="VKI4" s="9"/>
      <c r="VKJ4" s="9"/>
      <c r="VKK4" s="9"/>
      <c r="VKL4" s="9"/>
      <c r="VKM4" s="9"/>
      <c r="VKN4" s="9"/>
      <c r="VKO4" s="9"/>
      <c r="VKP4" s="9"/>
      <c r="VKQ4" s="9"/>
      <c r="VKR4" s="9"/>
      <c r="VKS4" s="9"/>
      <c r="VKT4" s="9"/>
      <c r="VKU4" s="9"/>
      <c r="VKV4" s="9"/>
      <c r="VKW4" s="9"/>
      <c r="VKX4" s="9"/>
      <c r="VKY4" s="9"/>
      <c r="VKZ4" s="9"/>
      <c r="VLA4" s="9"/>
      <c r="VLB4" s="9"/>
      <c r="VLC4" s="9"/>
      <c r="VLD4" s="9"/>
      <c r="VLE4" s="9"/>
      <c r="VLF4" s="9"/>
      <c r="VLG4" s="9"/>
      <c r="VLH4" s="9"/>
      <c r="VLI4" s="9"/>
      <c r="VLJ4" s="9"/>
      <c r="VLK4" s="9"/>
      <c r="VLL4" s="9"/>
      <c r="VLM4" s="9"/>
      <c r="VLN4" s="9"/>
      <c r="VLO4" s="9"/>
      <c r="VLP4" s="9"/>
      <c r="VLQ4" s="9"/>
      <c r="VLR4" s="9"/>
      <c r="VLS4" s="9"/>
      <c r="VLT4" s="9"/>
      <c r="VLU4" s="9"/>
      <c r="VLV4" s="9"/>
      <c r="VLW4" s="9"/>
      <c r="VLX4" s="9"/>
      <c r="VLY4" s="9"/>
      <c r="VLZ4" s="9"/>
      <c r="VMA4" s="9"/>
      <c r="VMB4" s="9"/>
      <c r="VMC4" s="9"/>
      <c r="VMD4" s="9"/>
      <c r="VME4" s="9"/>
      <c r="VMF4" s="9"/>
      <c r="VMG4" s="9"/>
      <c r="VMH4" s="9"/>
      <c r="VMI4" s="9"/>
      <c r="VMJ4" s="9"/>
      <c r="VMK4" s="9"/>
      <c r="VML4" s="9"/>
      <c r="VMM4" s="9"/>
      <c r="VMN4" s="9"/>
      <c r="VMO4" s="9"/>
      <c r="VMP4" s="9"/>
      <c r="VMQ4" s="9"/>
      <c r="VMR4" s="9"/>
      <c r="VMS4" s="9"/>
      <c r="VMT4" s="9"/>
      <c r="VMU4" s="9"/>
      <c r="VMV4" s="9"/>
      <c r="VMW4" s="9"/>
      <c r="VMX4" s="9"/>
      <c r="VMY4" s="9"/>
      <c r="VMZ4" s="9"/>
      <c r="VNA4" s="9"/>
      <c r="VNB4" s="9"/>
      <c r="VNC4" s="9"/>
      <c r="VND4" s="9"/>
      <c r="VNE4" s="9"/>
      <c r="VNF4" s="9"/>
      <c r="VNG4" s="9"/>
      <c r="VNH4" s="9"/>
      <c r="VNI4" s="9"/>
      <c r="VNJ4" s="9"/>
      <c r="VNK4" s="9"/>
      <c r="VNL4" s="9"/>
      <c r="VNM4" s="9"/>
      <c r="VNN4" s="9"/>
      <c r="VNO4" s="9"/>
      <c r="VNP4" s="9"/>
      <c r="VNQ4" s="9"/>
      <c r="VNR4" s="9"/>
      <c r="VNS4" s="9"/>
      <c r="VNT4" s="9"/>
      <c r="VNU4" s="9"/>
      <c r="VNV4" s="9"/>
      <c r="VNW4" s="9"/>
      <c r="VNX4" s="9"/>
      <c r="VNY4" s="9"/>
      <c r="VNZ4" s="9"/>
      <c r="VOA4" s="9"/>
      <c r="VOB4" s="9"/>
      <c r="VOC4" s="9"/>
      <c r="VOD4" s="9"/>
      <c r="VOE4" s="9"/>
      <c r="VOF4" s="9"/>
      <c r="VOG4" s="9"/>
      <c r="VOH4" s="9"/>
      <c r="VOI4" s="9"/>
      <c r="VOJ4" s="9"/>
      <c r="VOK4" s="9"/>
      <c r="VOL4" s="9"/>
      <c r="VOM4" s="9"/>
      <c r="VON4" s="9"/>
      <c r="VOO4" s="9"/>
      <c r="VOP4" s="9"/>
      <c r="VOQ4" s="9"/>
      <c r="VOR4" s="9"/>
      <c r="VOS4" s="9"/>
      <c r="VOT4" s="9"/>
      <c r="VOU4" s="9"/>
      <c r="VOV4" s="9"/>
      <c r="VOW4" s="9"/>
      <c r="VOX4" s="9"/>
      <c r="VOY4" s="9"/>
      <c r="VOZ4" s="9"/>
      <c r="VPA4" s="9"/>
      <c r="VPB4" s="9"/>
      <c r="VPC4" s="9"/>
      <c r="VPD4" s="9"/>
      <c r="VPE4" s="9"/>
      <c r="VPF4" s="9"/>
      <c r="VPG4" s="9"/>
      <c r="VPH4" s="9"/>
      <c r="VPI4" s="9"/>
      <c r="VPJ4" s="9"/>
      <c r="VPK4" s="9"/>
      <c r="VPL4" s="9"/>
      <c r="VPM4" s="9"/>
      <c r="VPN4" s="9"/>
      <c r="VPO4" s="9"/>
      <c r="VPP4" s="9"/>
      <c r="VPQ4" s="9"/>
      <c r="VPR4" s="9"/>
      <c r="VPS4" s="9"/>
      <c r="VPT4" s="9"/>
      <c r="VPU4" s="9"/>
      <c r="VPV4" s="9"/>
      <c r="VPW4" s="9"/>
      <c r="VPX4" s="9"/>
      <c r="VPY4" s="9"/>
      <c r="VPZ4" s="9"/>
      <c r="VQA4" s="9"/>
      <c r="VQB4" s="9"/>
      <c r="VQC4" s="9"/>
      <c r="VQD4" s="9"/>
      <c r="VQE4" s="9"/>
      <c r="VQF4" s="9"/>
      <c r="VQG4" s="9"/>
      <c r="VQH4" s="9"/>
      <c r="VQI4" s="9"/>
      <c r="VQJ4" s="9"/>
      <c r="VQK4" s="9"/>
      <c r="VQL4" s="9"/>
      <c r="VQM4" s="9"/>
      <c r="VQN4" s="9"/>
      <c r="VQO4" s="9"/>
      <c r="VQP4" s="9"/>
      <c r="VQQ4" s="9"/>
      <c r="VQR4" s="9"/>
      <c r="VQS4" s="9"/>
      <c r="VQT4" s="9"/>
      <c r="VQU4" s="9"/>
      <c r="VQV4" s="9"/>
      <c r="VQW4" s="9"/>
      <c r="VQX4" s="9"/>
      <c r="VQY4" s="9"/>
      <c r="VQZ4" s="9"/>
      <c r="VRA4" s="9"/>
      <c r="VRB4" s="9"/>
      <c r="VRC4" s="9"/>
      <c r="VRD4" s="9"/>
      <c r="VRE4" s="9"/>
      <c r="VRF4" s="9"/>
      <c r="VRG4" s="9"/>
      <c r="VRH4" s="9"/>
      <c r="VRI4" s="9"/>
      <c r="VRJ4" s="9"/>
      <c r="VRK4" s="9"/>
      <c r="VRL4" s="9"/>
      <c r="VRM4" s="9"/>
      <c r="VRN4" s="9"/>
      <c r="VRO4" s="9"/>
      <c r="VRP4" s="9"/>
      <c r="VRQ4" s="9"/>
      <c r="VRR4" s="9"/>
      <c r="VRS4" s="9"/>
      <c r="VRT4" s="9"/>
      <c r="VRU4" s="9"/>
      <c r="VRV4" s="9"/>
      <c r="VRW4" s="9"/>
      <c r="VRX4" s="9"/>
      <c r="VRY4" s="9"/>
      <c r="VRZ4" s="9"/>
      <c r="VSA4" s="9"/>
      <c r="VSB4" s="9"/>
      <c r="VSC4" s="9"/>
      <c r="VSD4" s="9"/>
      <c r="VSE4" s="9"/>
      <c r="VSF4" s="9"/>
      <c r="VSG4" s="9"/>
      <c r="VSH4" s="9"/>
      <c r="VSI4" s="9"/>
      <c r="VSJ4" s="9"/>
      <c r="VSK4" s="9"/>
      <c r="VSL4" s="9"/>
      <c r="VSM4" s="9"/>
      <c r="VSN4" s="9"/>
      <c r="VSO4" s="9"/>
      <c r="VSP4" s="9"/>
      <c r="VSQ4" s="9"/>
      <c r="VSR4" s="9"/>
      <c r="VSS4" s="9"/>
      <c r="VST4" s="9"/>
      <c r="VSU4" s="9"/>
      <c r="VSV4" s="9"/>
      <c r="VSW4" s="9"/>
      <c r="VSX4" s="9"/>
      <c r="VSY4" s="9"/>
      <c r="VSZ4" s="9"/>
      <c r="VTA4" s="9"/>
      <c r="VTB4" s="9"/>
      <c r="VTC4" s="9"/>
      <c r="VTD4" s="9"/>
      <c r="VTE4" s="9"/>
      <c r="VTF4" s="9"/>
      <c r="VTG4" s="9"/>
      <c r="VTH4" s="9"/>
      <c r="VTI4" s="9"/>
      <c r="VTJ4" s="9"/>
      <c r="VTK4" s="9"/>
      <c r="VTL4" s="9"/>
      <c r="VTM4" s="9"/>
      <c r="VTN4" s="9"/>
      <c r="VTO4" s="9"/>
      <c r="VTP4" s="9"/>
      <c r="VTQ4" s="9"/>
      <c r="VTR4" s="9"/>
      <c r="VTS4" s="9"/>
      <c r="VTT4" s="9"/>
      <c r="VTU4" s="9"/>
      <c r="VTV4" s="9"/>
      <c r="VTW4" s="9"/>
      <c r="VTX4" s="9"/>
      <c r="VTY4" s="9"/>
      <c r="VTZ4" s="9"/>
      <c r="VUA4" s="9"/>
      <c r="VUB4" s="9"/>
      <c r="VUC4" s="9"/>
      <c r="VUD4" s="9"/>
      <c r="VUE4" s="9"/>
      <c r="VUF4" s="9"/>
      <c r="VUG4" s="9"/>
      <c r="VUH4" s="9"/>
      <c r="VUI4" s="9"/>
      <c r="VUJ4" s="9"/>
      <c r="VUK4" s="9"/>
      <c r="VUL4" s="9"/>
      <c r="VUM4" s="9"/>
      <c r="VUN4" s="9"/>
      <c r="VUO4" s="9"/>
      <c r="VUP4" s="9"/>
      <c r="VUQ4" s="9"/>
      <c r="VUR4" s="9"/>
      <c r="VUS4" s="9"/>
      <c r="VUT4" s="9"/>
      <c r="VUU4" s="9"/>
      <c r="VUV4" s="9"/>
      <c r="VUW4" s="9"/>
      <c r="VUX4" s="9"/>
      <c r="VUY4" s="9"/>
      <c r="VUZ4" s="9"/>
      <c r="VVA4" s="9"/>
      <c r="VVB4" s="9"/>
      <c r="VVC4" s="9"/>
      <c r="VVD4" s="9"/>
      <c r="VVE4" s="9"/>
      <c r="VVF4" s="9"/>
      <c r="VVG4" s="9"/>
      <c r="VVH4" s="9"/>
      <c r="VVI4" s="9"/>
      <c r="VVJ4" s="9"/>
      <c r="VVK4" s="9"/>
      <c r="VVL4" s="9"/>
      <c r="VVM4" s="9"/>
      <c r="VVN4" s="9"/>
      <c r="VVO4" s="9"/>
      <c r="VVP4" s="9"/>
      <c r="VVQ4" s="9"/>
      <c r="VVR4" s="9"/>
      <c r="VVS4" s="9"/>
      <c r="VVT4" s="9"/>
      <c r="VVU4" s="9"/>
      <c r="VVV4" s="9"/>
      <c r="VVW4" s="9"/>
      <c r="VVX4" s="9"/>
      <c r="VVY4" s="9"/>
      <c r="VVZ4" s="9"/>
      <c r="VWA4" s="9"/>
      <c r="VWB4" s="9"/>
      <c r="VWC4" s="9"/>
      <c r="VWD4" s="9"/>
      <c r="VWE4" s="9"/>
      <c r="VWF4" s="9"/>
      <c r="VWG4" s="9"/>
      <c r="VWH4" s="9"/>
      <c r="VWI4" s="9"/>
      <c r="VWJ4" s="9"/>
      <c r="VWK4" s="9"/>
      <c r="VWL4" s="9"/>
      <c r="VWM4" s="9"/>
      <c r="VWN4" s="9"/>
      <c r="VWO4" s="9"/>
      <c r="VWP4" s="9"/>
      <c r="VWQ4" s="9"/>
      <c r="VWR4" s="9"/>
      <c r="VWS4" s="9"/>
      <c r="VWT4" s="9"/>
      <c r="VWU4" s="9"/>
      <c r="VWV4" s="9"/>
      <c r="VWW4" s="9"/>
      <c r="VWX4" s="9"/>
      <c r="VWY4" s="9"/>
      <c r="VWZ4" s="9"/>
      <c r="VXA4" s="9"/>
      <c r="VXB4" s="9"/>
      <c r="VXC4" s="9"/>
      <c r="VXD4" s="9"/>
      <c r="VXE4" s="9"/>
      <c r="VXF4" s="9"/>
      <c r="VXG4" s="9"/>
      <c r="VXH4" s="9"/>
      <c r="VXI4" s="9"/>
      <c r="VXJ4" s="9"/>
      <c r="VXK4" s="9"/>
      <c r="VXL4" s="9"/>
      <c r="VXM4" s="9"/>
      <c r="VXN4" s="9"/>
      <c r="VXO4" s="9"/>
      <c r="VXP4" s="9"/>
      <c r="VXQ4" s="9"/>
      <c r="VXR4" s="9"/>
      <c r="VXS4" s="9"/>
      <c r="VXT4" s="9"/>
      <c r="VXU4" s="9"/>
      <c r="VXV4" s="9"/>
      <c r="VXW4" s="9"/>
      <c r="VXX4" s="9"/>
      <c r="VXY4" s="9"/>
      <c r="VXZ4" s="9"/>
      <c r="VYA4" s="9"/>
      <c r="VYB4" s="9"/>
      <c r="VYC4" s="9"/>
      <c r="VYD4" s="9"/>
      <c r="VYE4" s="9"/>
      <c r="VYF4" s="9"/>
      <c r="VYG4" s="9"/>
      <c r="VYH4" s="9"/>
      <c r="VYI4" s="9"/>
      <c r="VYJ4" s="9"/>
      <c r="VYK4" s="9"/>
      <c r="VYL4" s="9"/>
      <c r="VYM4" s="9"/>
      <c r="VYN4" s="9"/>
      <c r="VYO4" s="9"/>
      <c r="VYP4" s="9"/>
      <c r="VYQ4" s="9"/>
      <c r="VYR4" s="9"/>
      <c r="VYS4" s="9"/>
      <c r="VYT4" s="9"/>
      <c r="VYU4" s="9"/>
      <c r="VYV4" s="9"/>
      <c r="VYW4" s="9"/>
      <c r="VYX4" s="9"/>
      <c r="VYY4" s="9"/>
      <c r="VYZ4" s="9"/>
      <c r="VZA4" s="9"/>
      <c r="VZB4" s="9"/>
      <c r="VZC4" s="9"/>
      <c r="VZD4" s="9"/>
      <c r="VZE4" s="9"/>
      <c r="VZF4" s="9"/>
      <c r="VZG4" s="9"/>
      <c r="VZH4" s="9"/>
      <c r="VZI4" s="9"/>
      <c r="VZJ4" s="9"/>
      <c r="VZK4" s="9"/>
      <c r="VZL4" s="9"/>
      <c r="VZM4" s="9"/>
      <c r="VZN4" s="9"/>
      <c r="VZO4" s="9"/>
      <c r="VZP4" s="9"/>
      <c r="VZQ4" s="9"/>
      <c r="VZR4" s="9"/>
      <c r="VZS4" s="9"/>
      <c r="VZT4" s="9"/>
      <c r="VZU4" s="9"/>
      <c r="VZV4" s="9"/>
      <c r="VZW4" s="9"/>
      <c r="VZX4" s="9"/>
      <c r="VZY4" s="9"/>
      <c r="VZZ4" s="9"/>
      <c r="WAA4" s="9"/>
      <c r="WAB4" s="9"/>
      <c r="WAC4" s="9"/>
      <c r="WAD4" s="9"/>
      <c r="WAE4" s="9"/>
      <c r="WAF4" s="9"/>
      <c r="WAG4" s="9"/>
      <c r="WAH4" s="9"/>
      <c r="WAI4" s="9"/>
      <c r="WAJ4" s="9"/>
      <c r="WAK4" s="9"/>
      <c r="WAL4" s="9"/>
      <c r="WAM4" s="9"/>
      <c r="WAN4" s="9"/>
      <c r="WAO4" s="9"/>
      <c r="WAP4" s="9"/>
      <c r="WAQ4" s="9"/>
      <c r="WAR4" s="9"/>
      <c r="WAS4" s="9"/>
      <c r="WAT4" s="9"/>
      <c r="WAU4" s="9"/>
      <c r="WAV4" s="9"/>
      <c r="WAW4" s="9"/>
      <c r="WAX4" s="9"/>
      <c r="WAY4" s="9"/>
      <c r="WAZ4" s="9"/>
      <c r="WBA4" s="9"/>
      <c r="WBB4" s="9"/>
      <c r="WBC4" s="9"/>
      <c r="WBD4" s="9"/>
      <c r="WBE4" s="9"/>
      <c r="WBF4" s="9"/>
      <c r="WBG4" s="9"/>
      <c r="WBH4" s="9"/>
      <c r="WBI4" s="9"/>
      <c r="WBJ4" s="9"/>
      <c r="WBK4" s="9"/>
      <c r="WBL4" s="9"/>
      <c r="WBM4" s="9"/>
      <c r="WBN4" s="9"/>
      <c r="WBO4" s="9"/>
      <c r="WBP4" s="9"/>
      <c r="WBQ4" s="9"/>
      <c r="WBR4" s="9"/>
      <c r="WBS4" s="9"/>
      <c r="WBT4" s="9"/>
      <c r="WBU4" s="9"/>
      <c r="WBV4" s="9"/>
      <c r="WBW4" s="9"/>
      <c r="WBX4" s="9"/>
      <c r="WBY4" s="9"/>
      <c r="WBZ4" s="9"/>
      <c r="WCA4" s="9"/>
      <c r="WCB4" s="9"/>
      <c r="WCC4" s="9"/>
      <c r="WCD4" s="9"/>
      <c r="WCE4" s="9"/>
      <c r="WCF4" s="9"/>
      <c r="WCG4" s="9"/>
      <c r="WCH4" s="9"/>
      <c r="WCI4" s="9"/>
      <c r="WCJ4" s="9"/>
      <c r="WCK4" s="9"/>
      <c r="WCL4" s="9"/>
      <c r="WCM4" s="9"/>
      <c r="WCN4" s="9"/>
      <c r="WCO4" s="9"/>
      <c r="WCP4" s="9"/>
      <c r="WCQ4" s="9"/>
      <c r="WCR4" s="9"/>
      <c r="WCS4" s="9"/>
      <c r="WCT4" s="9"/>
      <c r="WCU4" s="9"/>
      <c r="WCV4" s="9"/>
      <c r="WCW4" s="9"/>
      <c r="WCX4" s="9"/>
      <c r="WCY4" s="9"/>
      <c r="WCZ4" s="9"/>
      <c r="WDA4" s="9"/>
      <c r="WDB4" s="9"/>
      <c r="WDC4" s="9"/>
      <c r="WDD4" s="9"/>
      <c r="WDE4" s="9"/>
      <c r="WDF4" s="9"/>
      <c r="WDG4" s="9"/>
      <c r="WDH4" s="9"/>
      <c r="WDI4" s="9"/>
      <c r="WDJ4" s="9"/>
      <c r="WDK4" s="9"/>
      <c r="WDL4" s="9"/>
      <c r="WDM4" s="9"/>
      <c r="WDN4" s="9"/>
      <c r="WDO4" s="9"/>
      <c r="WDP4" s="9"/>
      <c r="WDQ4" s="9"/>
      <c r="WDR4" s="9"/>
      <c r="WDS4" s="9"/>
      <c r="WDT4" s="9"/>
      <c r="WDU4" s="9"/>
      <c r="WDV4" s="9"/>
      <c r="WDW4" s="9"/>
      <c r="WDX4" s="9"/>
      <c r="WDY4" s="9"/>
      <c r="WDZ4" s="9"/>
      <c r="WEA4" s="9"/>
      <c r="WEB4" s="9"/>
      <c r="WEC4" s="9"/>
      <c r="WED4" s="9"/>
      <c r="WEE4" s="9"/>
      <c r="WEF4" s="9"/>
      <c r="WEG4" s="9"/>
      <c r="WEH4" s="9"/>
      <c r="WEI4" s="9"/>
      <c r="WEJ4" s="9"/>
      <c r="WEK4" s="9"/>
      <c r="WEL4" s="9"/>
      <c r="WEM4" s="9"/>
      <c r="WEN4" s="9"/>
      <c r="WEO4" s="9"/>
      <c r="WEP4" s="9"/>
      <c r="WEQ4" s="9"/>
      <c r="WER4" s="9"/>
      <c r="WES4" s="9"/>
      <c r="WET4" s="9"/>
      <c r="WEU4" s="9"/>
      <c r="WEV4" s="9"/>
      <c r="WEW4" s="9"/>
      <c r="WEX4" s="9"/>
      <c r="WEY4" s="9"/>
      <c r="WEZ4" s="9"/>
      <c r="WFA4" s="9"/>
      <c r="WFB4" s="9"/>
      <c r="WFC4" s="9"/>
      <c r="WFD4" s="9"/>
      <c r="WFE4" s="9"/>
      <c r="WFF4" s="9"/>
      <c r="WFG4" s="9"/>
      <c r="WFH4" s="9"/>
      <c r="WFI4" s="9"/>
      <c r="WFJ4" s="9"/>
      <c r="WFK4" s="9"/>
      <c r="WFL4" s="9"/>
      <c r="WFM4" s="9"/>
      <c r="WFN4" s="9"/>
      <c r="WFO4" s="9"/>
      <c r="WFP4" s="9"/>
      <c r="WFQ4" s="9"/>
      <c r="WFR4" s="9"/>
      <c r="WFS4" s="9"/>
      <c r="WFT4" s="9"/>
      <c r="WFU4" s="9"/>
      <c r="WFV4" s="9"/>
      <c r="WFW4" s="9"/>
      <c r="WFX4" s="9"/>
      <c r="WFY4" s="9"/>
      <c r="WFZ4" s="9"/>
      <c r="WGA4" s="9"/>
      <c r="WGB4" s="9"/>
      <c r="WGC4" s="9"/>
      <c r="WGD4" s="9"/>
      <c r="WGE4" s="9"/>
      <c r="WGF4" s="9"/>
      <c r="WGG4" s="9"/>
      <c r="WGH4" s="9"/>
      <c r="WGI4" s="9"/>
      <c r="WGJ4" s="9"/>
      <c r="WGK4" s="9"/>
      <c r="WGL4" s="9"/>
      <c r="WGM4" s="9"/>
      <c r="WGN4" s="9"/>
      <c r="WGO4" s="9"/>
      <c r="WGP4" s="9"/>
      <c r="WGQ4" s="9"/>
      <c r="WGR4" s="9"/>
      <c r="WGS4" s="9"/>
      <c r="WGT4" s="9"/>
      <c r="WGU4" s="9"/>
      <c r="WGV4" s="9"/>
      <c r="WGW4" s="9"/>
      <c r="WGX4" s="9"/>
      <c r="WGY4" s="9"/>
      <c r="WGZ4" s="9"/>
      <c r="WHA4" s="9"/>
      <c r="WHB4" s="9"/>
      <c r="WHC4" s="9"/>
      <c r="WHD4" s="9"/>
      <c r="WHE4" s="9"/>
      <c r="WHF4" s="9"/>
      <c r="WHG4" s="9"/>
      <c r="WHH4" s="9"/>
      <c r="WHI4" s="9"/>
      <c r="WHJ4" s="9"/>
      <c r="WHK4" s="9"/>
      <c r="WHL4" s="9"/>
      <c r="WHM4" s="9"/>
      <c r="WHN4" s="9"/>
      <c r="WHO4" s="9"/>
      <c r="WHP4" s="9"/>
      <c r="WHQ4" s="9"/>
      <c r="WHR4" s="9"/>
      <c r="WHS4" s="9"/>
      <c r="WHT4" s="9"/>
      <c r="WHU4" s="9"/>
      <c r="WHV4" s="9"/>
      <c r="WHW4" s="9"/>
      <c r="WHX4" s="9"/>
      <c r="WHY4" s="9"/>
      <c r="WHZ4" s="9"/>
      <c r="WIA4" s="9"/>
      <c r="WIB4" s="9"/>
      <c r="WIC4" s="9"/>
      <c r="WID4" s="9"/>
      <c r="WIE4" s="9"/>
      <c r="WIF4" s="9"/>
      <c r="WIG4" s="9"/>
      <c r="WIH4" s="9"/>
      <c r="WII4" s="9"/>
      <c r="WIJ4" s="9"/>
      <c r="WIK4" s="9"/>
      <c r="WIL4" s="9"/>
      <c r="WIM4" s="9"/>
      <c r="WIN4" s="9"/>
      <c r="WIO4" s="9"/>
      <c r="WIP4" s="9"/>
      <c r="WIQ4" s="9"/>
      <c r="WIR4" s="9"/>
      <c r="WIS4" s="9"/>
      <c r="WIT4" s="9"/>
      <c r="WIU4" s="9"/>
      <c r="WIV4" s="9"/>
      <c r="WIW4" s="9"/>
      <c r="WIX4" s="9"/>
      <c r="WIY4" s="9"/>
      <c r="WIZ4" s="9"/>
      <c r="WJA4" s="9"/>
      <c r="WJB4" s="9"/>
      <c r="WJC4" s="9"/>
      <c r="WJD4" s="9"/>
      <c r="WJE4" s="9"/>
      <c r="WJF4" s="9"/>
      <c r="WJG4" s="9"/>
      <c r="WJH4" s="9"/>
      <c r="WJI4" s="9"/>
      <c r="WJJ4" s="9"/>
      <c r="WJK4" s="9"/>
      <c r="WJL4" s="9"/>
      <c r="WJM4" s="9"/>
      <c r="WJN4" s="9"/>
      <c r="WJO4" s="9"/>
      <c r="WJP4" s="9"/>
      <c r="WJQ4" s="9"/>
      <c r="WJR4" s="9"/>
      <c r="WJS4" s="9"/>
      <c r="WJT4" s="9"/>
      <c r="WJU4" s="9"/>
      <c r="WJV4" s="9"/>
      <c r="WJW4" s="9"/>
      <c r="WJX4" s="9"/>
      <c r="WJY4" s="9"/>
      <c r="WJZ4" s="9"/>
      <c r="WKA4" s="9"/>
      <c r="WKB4" s="9"/>
      <c r="WKC4" s="9"/>
      <c r="WKD4" s="9"/>
      <c r="WKE4" s="9"/>
      <c r="WKF4" s="9"/>
      <c r="WKG4" s="9"/>
      <c r="WKH4" s="9"/>
      <c r="WKI4" s="9"/>
      <c r="WKJ4" s="9"/>
      <c r="WKK4" s="9"/>
      <c r="WKL4" s="9"/>
      <c r="WKM4" s="9"/>
      <c r="WKN4" s="9"/>
      <c r="WKO4" s="9"/>
      <c r="WKP4" s="9"/>
      <c r="WKQ4" s="9"/>
      <c r="WKR4" s="9"/>
      <c r="WKS4" s="9"/>
      <c r="WKT4" s="9"/>
      <c r="WKU4" s="9"/>
      <c r="WKV4" s="9"/>
      <c r="WKW4" s="9"/>
      <c r="WKX4" s="9"/>
      <c r="WKY4" s="9"/>
      <c r="WKZ4" s="9"/>
      <c r="WLA4" s="9"/>
      <c r="WLB4" s="9"/>
      <c r="WLC4" s="9"/>
      <c r="WLD4" s="9"/>
      <c r="WLE4" s="9"/>
      <c r="WLF4" s="9"/>
      <c r="WLG4" s="9"/>
      <c r="WLH4" s="9"/>
      <c r="WLI4" s="9"/>
      <c r="WLJ4" s="9"/>
      <c r="WLK4" s="9"/>
      <c r="WLL4" s="9"/>
      <c r="WLM4" s="9"/>
      <c r="WLN4" s="9"/>
      <c r="WLO4" s="9"/>
      <c r="WLP4" s="9"/>
      <c r="WLQ4" s="9"/>
      <c r="WLR4" s="9"/>
      <c r="WLS4" s="9"/>
      <c r="WLT4" s="9"/>
      <c r="WLU4" s="9"/>
      <c r="WLV4" s="9"/>
      <c r="WLW4" s="9"/>
      <c r="WLX4" s="9"/>
      <c r="WLY4" s="9"/>
      <c r="WLZ4" s="9"/>
      <c r="WMA4" s="9"/>
      <c r="WMB4" s="9"/>
      <c r="WMC4" s="9"/>
      <c r="WMD4" s="9"/>
      <c r="WME4" s="9"/>
      <c r="WMF4" s="9"/>
      <c r="WMG4" s="9"/>
      <c r="WMH4" s="9"/>
      <c r="WMI4" s="9"/>
      <c r="WMJ4" s="9"/>
      <c r="WMK4" s="9"/>
      <c r="WML4" s="9"/>
      <c r="WMM4" s="9"/>
      <c r="WMN4" s="9"/>
      <c r="WMO4" s="9"/>
      <c r="WMP4" s="9"/>
      <c r="WMQ4" s="9"/>
      <c r="WMR4" s="9"/>
      <c r="WMS4" s="9"/>
      <c r="WMT4" s="9"/>
      <c r="WMU4" s="9"/>
      <c r="WMV4" s="9"/>
      <c r="WMW4" s="9"/>
      <c r="WMX4" s="9"/>
      <c r="WMY4" s="9"/>
      <c r="WMZ4" s="9"/>
      <c r="WNA4" s="9"/>
      <c r="WNB4" s="9"/>
      <c r="WNC4" s="9"/>
      <c r="WND4" s="9"/>
      <c r="WNE4" s="9"/>
      <c r="WNF4" s="9"/>
      <c r="WNG4" s="9"/>
      <c r="WNH4" s="9"/>
      <c r="WNI4" s="9"/>
      <c r="WNJ4" s="9"/>
      <c r="WNK4" s="9"/>
      <c r="WNL4" s="9"/>
      <c r="WNM4" s="9"/>
      <c r="WNN4" s="9"/>
      <c r="WNO4" s="9"/>
      <c r="WNP4" s="9"/>
      <c r="WNQ4" s="9"/>
      <c r="WNR4" s="9"/>
      <c r="WNS4" s="9"/>
      <c r="WNT4" s="9"/>
      <c r="WNU4" s="9"/>
      <c r="WNV4" s="9"/>
      <c r="WNW4" s="9"/>
      <c r="WNX4" s="9"/>
      <c r="WNY4" s="9"/>
      <c r="WNZ4" s="9"/>
      <c r="WOA4" s="9"/>
      <c r="WOB4" s="9"/>
      <c r="WOC4" s="9"/>
      <c r="WOD4" s="9"/>
      <c r="WOE4" s="9"/>
      <c r="WOF4" s="9"/>
      <c r="WOG4" s="9"/>
      <c r="WOH4" s="9"/>
      <c r="WOI4" s="9"/>
      <c r="WOJ4" s="9"/>
      <c r="WOK4" s="9"/>
      <c r="WOL4" s="9"/>
      <c r="WOM4" s="9"/>
      <c r="WON4" s="9"/>
      <c r="WOO4" s="9"/>
      <c r="WOP4" s="9"/>
      <c r="WOQ4" s="9"/>
      <c r="WOR4" s="9"/>
      <c r="WOS4" s="9"/>
      <c r="WOT4" s="9"/>
      <c r="WOU4" s="9"/>
      <c r="WOV4" s="9"/>
      <c r="WOW4" s="9"/>
      <c r="WOX4" s="9"/>
      <c r="WOY4" s="9"/>
      <c r="WOZ4" s="9"/>
      <c r="WPA4" s="9"/>
      <c r="WPB4" s="9"/>
      <c r="WPC4" s="9"/>
      <c r="WPD4" s="9"/>
      <c r="WPE4" s="9"/>
      <c r="WPF4" s="9"/>
      <c r="WPG4" s="9"/>
      <c r="WPH4" s="9"/>
      <c r="WPI4" s="9"/>
      <c r="WPJ4" s="9"/>
      <c r="WPK4" s="9"/>
      <c r="WPL4" s="9"/>
      <c r="WPM4" s="9"/>
      <c r="WPN4" s="9"/>
      <c r="WPO4" s="9"/>
      <c r="WPP4" s="9"/>
      <c r="WPQ4" s="9"/>
      <c r="WPR4" s="9"/>
      <c r="WPS4" s="9"/>
      <c r="WPT4" s="9"/>
      <c r="WPU4" s="9"/>
      <c r="WPV4" s="9"/>
      <c r="WPW4" s="9"/>
      <c r="WPX4" s="9"/>
      <c r="WPY4" s="9"/>
      <c r="WPZ4" s="9"/>
      <c r="WQA4" s="9"/>
      <c r="WQB4" s="9"/>
      <c r="WQC4" s="9"/>
      <c r="WQD4" s="9"/>
      <c r="WQE4" s="9"/>
      <c r="WQF4" s="9"/>
      <c r="WQG4" s="9"/>
      <c r="WQH4" s="9"/>
      <c r="WQI4" s="9"/>
      <c r="WQJ4" s="9"/>
      <c r="WQK4" s="9"/>
      <c r="WQL4" s="9"/>
      <c r="WQM4" s="9"/>
      <c r="WQN4" s="9"/>
      <c r="WQO4" s="9"/>
      <c r="WQP4" s="9"/>
      <c r="WQQ4" s="9"/>
      <c r="WQR4" s="9"/>
      <c r="WQS4" s="9"/>
      <c r="WQT4" s="9"/>
      <c r="WQU4" s="9"/>
      <c r="WQV4" s="9"/>
      <c r="WQW4" s="9"/>
      <c r="WQX4" s="9"/>
      <c r="WQY4" s="9"/>
      <c r="WQZ4" s="9"/>
      <c r="WRA4" s="9"/>
      <c r="WRB4" s="9"/>
      <c r="WRC4" s="9"/>
      <c r="WRD4" s="9"/>
      <c r="WRE4" s="9"/>
      <c r="WRF4" s="9"/>
      <c r="WRG4" s="9"/>
      <c r="WRH4" s="9"/>
      <c r="WRI4" s="9"/>
      <c r="WRJ4" s="9"/>
      <c r="WRK4" s="9"/>
      <c r="WRL4" s="9"/>
      <c r="WRM4" s="9"/>
      <c r="WRN4" s="9"/>
      <c r="WRO4" s="9"/>
      <c r="WRP4" s="9"/>
      <c r="WRQ4" s="9"/>
      <c r="WRR4" s="9"/>
      <c r="WRS4" s="9"/>
      <c r="WRT4" s="9"/>
      <c r="WRU4" s="9"/>
      <c r="WRV4" s="9"/>
      <c r="WRW4" s="9"/>
      <c r="WRX4" s="9"/>
      <c r="WRY4" s="9"/>
      <c r="WRZ4" s="9"/>
      <c r="WSA4" s="9"/>
      <c r="WSB4" s="9"/>
      <c r="WSC4" s="9"/>
      <c r="WSD4" s="9"/>
      <c r="WSE4" s="9"/>
      <c r="WSF4" s="9"/>
      <c r="WSG4" s="9"/>
      <c r="WSH4" s="9"/>
      <c r="WSI4" s="9"/>
      <c r="WSJ4" s="9"/>
      <c r="WSK4" s="9"/>
      <c r="WSL4" s="9"/>
      <c r="WSM4" s="9"/>
      <c r="WSN4" s="9"/>
      <c r="WSO4" s="9"/>
      <c r="WSP4" s="9"/>
      <c r="WSQ4" s="9"/>
      <c r="WSR4" s="9"/>
      <c r="WSS4" s="9"/>
      <c r="WST4" s="9"/>
      <c r="WSU4" s="9"/>
      <c r="WSV4" s="9"/>
      <c r="WSW4" s="9"/>
      <c r="WSX4" s="9"/>
      <c r="WSY4" s="9"/>
      <c r="WSZ4" s="9"/>
      <c r="WTA4" s="9"/>
      <c r="WTB4" s="9"/>
      <c r="WTC4" s="9"/>
      <c r="WTD4" s="9"/>
      <c r="WTE4" s="9"/>
      <c r="WTF4" s="9"/>
      <c r="WTG4" s="9"/>
      <c r="WTH4" s="9"/>
      <c r="WTI4" s="9"/>
      <c r="WTJ4" s="9"/>
      <c r="WTK4" s="9"/>
      <c r="WTL4" s="9"/>
      <c r="WTM4" s="9"/>
      <c r="WTN4" s="9"/>
      <c r="WTO4" s="9"/>
      <c r="WTP4" s="9"/>
      <c r="WTQ4" s="9"/>
      <c r="WTR4" s="9"/>
      <c r="WTS4" s="9"/>
      <c r="WTT4" s="9"/>
      <c r="WTU4" s="9"/>
      <c r="WTV4" s="9"/>
      <c r="WTW4" s="9"/>
      <c r="WTX4" s="9"/>
      <c r="WTY4" s="9"/>
      <c r="WTZ4" s="9"/>
      <c r="WUA4" s="9"/>
      <c r="WUB4" s="9"/>
      <c r="WUC4" s="9"/>
      <c r="WUD4" s="9"/>
      <c r="WUE4" s="9"/>
      <c r="WUF4" s="9"/>
      <c r="WUG4" s="9"/>
      <c r="WUH4" s="9"/>
      <c r="WUI4" s="9"/>
      <c r="WUJ4" s="9"/>
      <c r="WUK4" s="9"/>
      <c r="WUL4" s="9"/>
      <c r="WUM4" s="9"/>
      <c r="WUN4" s="9"/>
      <c r="WUO4" s="9"/>
      <c r="WUP4" s="9"/>
      <c r="WUQ4" s="9"/>
      <c r="WUR4" s="9"/>
      <c r="WUS4" s="9"/>
      <c r="WUT4" s="9"/>
      <c r="WUU4" s="9"/>
      <c r="WUV4" s="9"/>
      <c r="WUW4" s="9"/>
      <c r="WUX4" s="9"/>
      <c r="WUY4" s="9"/>
      <c r="WUZ4" s="9"/>
      <c r="WVA4" s="9"/>
      <c r="WVB4" s="9"/>
      <c r="WVC4" s="9"/>
      <c r="WVD4" s="9"/>
      <c r="WVE4" s="9"/>
      <c r="WVF4" s="9"/>
      <c r="WVG4" s="9"/>
      <c r="WVH4" s="9"/>
      <c r="WVI4" s="9"/>
      <c r="WVJ4" s="9"/>
      <c r="WVK4" s="9"/>
      <c r="WVL4" s="9"/>
      <c r="WVM4" s="9"/>
      <c r="WVN4" s="9"/>
      <c r="WVO4" s="9"/>
      <c r="WVP4" s="9"/>
      <c r="WVQ4" s="9"/>
      <c r="WVR4" s="9"/>
      <c r="WVS4" s="9"/>
      <c r="WVT4" s="9"/>
      <c r="WVU4" s="9"/>
      <c r="WVV4" s="9"/>
      <c r="WVW4" s="9"/>
      <c r="WVX4" s="9"/>
      <c r="WVY4" s="9"/>
      <c r="WVZ4" s="9"/>
      <c r="WWA4" s="9"/>
      <c r="WWB4" s="9"/>
      <c r="WWC4" s="9"/>
      <c r="WWD4" s="9"/>
      <c r="WWE4" s="9"/>
      <c r="WWF4" s="9"/>
      <c r="WWG4" s="9"/>
      <c r="WWH4" s="9"/>
      <c r="WWI4" s="9"/>
      <c r="WWJ4" s="9"/>
      <c r="WWK4" s="9"/>
      <c r="WWL4" s="9"/>
      <c r="WWM4" s="9"/>
      <c r="WWN4" s="9"/>
      <c r="WWO4" s="9"/>
      <c r="WWP4" s="9"/>
      <c r="WWQ4" s="9"/>
      <c r="WWR4" s="9"/>
      <c r="WWS4" s="9"/>
      <c r="WWT4" s="9"/>
      <c r="WWU4" s="9"/>
      <c r="WWV4" s="9"/>
      <c r="WWW4" s="9"/>
      <c r="WWX4" s="9"/>
      <c r="WWY4" s="9"/>
      <c r="WWZ4" s="9"/>
      <c r="WXA4" s="9"/>
      <c r="WXB4" s="9"/>
      <c r="WXC4" s="9"/>
      <c r="WXD4" s="9"/>
      <c r="WXE4" s="9"/>
      <c r="WXF4" s="9"/>
      <c r="WXG4" s="9"/>
      <c r="WXH4" s="9"/>
      <c r="WXI4" s="9"/>
      <c r="WXJ4" s="9"/>
      <c r="WXK4" s="9"/>
      <c r="WXL4" s="9"/>
      <c r="WXM4" s="9"/>
      <c r="WXN4" s="9"/>
      <c r="WXO4" s="9"/>
      <c r="WXP4" s="9"/>
      <c r="WXQ4" s="9"/>
      <c r="WXR4" s="9"/>
      <c r="WXS4" s="9"/>
      <c r="WXT4" s="9"/>
      <c r="WXU4" s="9"/>
      <c r="WXV4" s="9"/>
      <c r="WXW4" s="9"/>
      <c r="WXX4" s="9"/>
      <c r="WXY4" s="9"/>
      <c r="WXZ4" s="9"/>
      <c r="WYA4" s="9"/>
      <c r="WYB4" s="9"/>
      <c r="WYC4" s="9"/>
      <c r="WYD4" s="9"/>
      <c r="WYE4" s="9"/>
      <c r="WYF4" s="9"/>
      <c r="WYG4" s="9"/>
      <c r="WYH4" s="9"/>
      <c r="WYI4" s="9"/>
      <c r="WYJ4" s="9"/>
      <c r="WYK4" s="9"/>
      <c r="WYL4" s="9"/>
      <c r="WYM4" s="9"/>
      <c r="WYN4" s="9"/>
      <c r="WYO4" s="9"/>
      <c r="WYP4" s="9"/>
      <c r="WYQ4" s="9"/>
      <c r="WYR4" s="9"/>
      <c r="WYS4" s="9"/>
      <c r="WYT4" s="9"/>
      <c r="WYU4" s="9"/>
      <c r="WYV4" s="9"/>
      <c r="WYW4" s="9"/>
      <c r="WYX4" s="9"/>
      <c r="WYY4" s="9"/>
      <c r="WYZ4" s="9"/>
      <c r="WZA4" s="9"/>
      <c r="WZB4" s="9"/>
      <c r="WZC4" s="9"/>
      <c r="WZD4" s="9"/>
      <c r="WZE4" s="9"/>
      <c r="WZF4" s="9"/>
      <c r="WZG4" s="9"/>
      <c r="WZH4" s="9"/>
      <c r="WZI4" s="9"/>
      <c r="WZJ4" s="9"/>
      <c r="WZK4" s="9"/>
      <c r="WZL4" s="9"/>
      <c r="WZM4" s="9"/>
      <c r="WZN4" s="9"/>
      <c r="WZO4" s="9"/>
      <c r="WZP4" s="9"/>
      <c r="WZQ4" s="9"/>
      <c r="WZR4" s="9"/>
      <c r="WZS4" s="9"/>
      <c r="WZT4" s="9"/>
      <c r="WZU4" s="9"/>
      <c r="WZV4" s="9"/>
      <c r="WZW4" s="9"/>
      <c r="WZX4" s="9"/>
      <c r="WZY4" s="9"/>
      <c r="WZZ4" s="9"/>
      <c r="XAA4" s="9"/>
      <c r="XAB4" s="9"/>
      <c r="XAC4" s="9"/>
      <c r="XAD4" s="9"/>
      <c r="XAE4" s="9"/>
      <c r="XAF4" s="9"/>
      <c r="XAG4" s="9"/>
      <c r="XAH4" s="9"/>
      <c r="XAI4" s="9"/>
      <c r="XAJ4" s="9"/>
      <c r="XAK4" s="9"/>
      <c r="XAL4" s="9"/>
      <c r="XAM4" s="9"/>
      <c r="XAN4" s="9"/>
      <c r="XAO4" s="9"/>
      <c r="XAP4" s="9"/>
      <c r="XAQ4" s="9"/>
      <c r="XAR4" s="9"/>
      <c r="XAS4" s="9"/>
      <c r="XAT4" s="9"/>
      <c r="XAU4" s="9"/>
      <c r="XAV4" s="9"/>
      <c r="XAW4" s="9"/>
      <c r="XAX4" s="9"/>
      <c r="XAY4" s="9"/>
      <c r="XAZ4" s="9"/>
      <c r="XBA4" s="9"/>
      <c r="XBB4" s="9"/>
      <c r="XBC4" s="9"/>
      <c r="XBD4" s="9"/>
      <c r="XBE4" s="9"/>
      <c r="XBF4" s="9"/>
      <c r="XBG4" s="9"/>
      <c r="XBH4" s="9"/>
      <c r="XBI4" s="9"/>
      <c r="XBJ4" s="9"/>
      <c r="XBK4" s="9"/>
      <c r="XBL4" s="9"/>
      <c r="XBM4" s="9"/>
      <c r="XBN4" s="9"/>
      <c r="XBO4" s="9"/>
      <c r="XBP4" s="9"/>
      <c r="XBQ4" s="9"/>
      <c r="XBR4" s="9"/>
      <c r="XBS4" s="9"/>
      <c r="XBT4" s="9"/>
      <c r="XBU4" s="9"/>
      <c r="XBV4" s="9"/>
      <c r="XBW4" s="9"/>
      <c r="XBX4" s="9"/>
      <c r="XBY4" s="9"/>
      <c r="XBZ4" s="9"/>
      <c r="XCA4" s="9"/>
      <c r="XCB4" s="9"/>
      <c r="XCC4" s="9"/>
      <c r="XCD4" s="9"/>
      <c r="XCE4" s="9"/>
      <c r="XCF4" s="9"/>
      <c r="XCG4" s="9"/>
      <c r="XCH4" s="9"/>
      <c r="XCI4" s="9"/>
      <c r="XCJ4" s="9"/>
      <c r="XCK4" s="9"/>
      <c r="XCL4" s="9"/>
      <c r="XCM4" s="9"/>
      <c r="XCN4" s="9"/>
      <c r="XCO4" s="9"/>
      <c r="XCP4" s="9"/>
      <c r="XCQ4" s="9"/>
      <c r="XCR4" s="9"/>
      <c r="XCS4" s="9"/>
      <c r="XCT4" s="9"/>
      <c r="XCU4" s="9"/>
      <c r="XCV4" s="9"/>
      <c r="XCW4" s="9"/>
      <c r="XCX4" s="9"/>
      <c r="XCY4" s="9"/>
      <c r="XCZ4" s="9"/>
      <c r="XDA4" s="9"/>
      <c r="XDB4" s="9"/>
      <c r="XDC4" s="9"/>
      <c r="XDD4" s="9"/>
      <c r="XDE4" s="9"/>
      <c r="XDF4" s="9"/>
      <c r="XDG4" s="9"/>
      <c r="XDH4" s="9"/>
      <c r="XDI4" s="9"/>
      <c r="XDJ4" s="9"/>
      <c r="XDK4" s="9"/>
      <c r="XDL4" s="9"/>
      <c r="XDM4" s="9"/>
      <c r="XDN4" s="9"/>
      <c r="XDO4" s="9"/>
      <c r="XDP4" s="9"/>
      <c r="XDQ4" s="9"/>
      <c r="XDR4" s="9"/>
      <c r="XDS4" s="9"/>
      <c r="XDT4" s="9"/>
      <c r="XDU4" s="9"/>
      <c r="XDV4" s="9"/>
      <c r="XDW4" s="9"/>
      <c r="XDX4" s="9"/>
      <c r="XDY4" s="9"/>
      <c r="XDZ4" s="9"/>
      <c r="XEA4" s="9"/>
      <c r="XEB4" s="9"/>
      <c r="XEC4" s="9"/>
      <c r="XED4" s="9"/>
      <c r="XEE4" s="9"/>
      <c r="XEF4" s="9"/>
      <c r="XEG4" s="9"/>
      <c r="XEH4" s="9"/>
      <c r="XEI4" s="9"/>
      <c r="XEJ4" s="9"/>
      <c r="XEK4" s="9"/>
      <c r="XEL4" s="9"/>
      <c r="XEM4" s="9"/>
      <c r="XEN4" s="9"/>
      <c r="XEO4" s="9"/>
      <c r="XEP4" s="9"/>
    </row>
    <row r="5" spans="1:16370">
      <c r="A5" s="103">
        <v>1</v>
      </c>
      <c r="B5" s="116">
        <v>1</v>
      </c>
      <c r="C5" s="115">
        <v>44939</v>
      </c>
      <c r="D5" s="115">
        <v>44939</v>
      </c>
      <c r="E5" s="140" t="s">
        <v>205</v>
      </c>
      <c r="F5" s="140" t="s">
        <v>31</v>
      </c>
      <c r="G5" s="102" t="s">
        <v>215</v>
      </c>
      <c r="H5" s="140" t="s">
        <v>1532</v>
      </c>
      <c r="I5" s="158" t="s">
        <v>1531</v>
      </c>
      <c r="J5" s="114" t="s">
        <v>1535</v>
      </c>
      <c r="K5" s="114" t="s">
        <v>213</v>
      </c>
      <c r="L5" s="102" t="s">
        <v>35</v>
      </c>
      <c r="M5" s="102" t="s">
        <v>54</v>
      </c>
      <c r="N5" s="103">
        <v>60</v>
      </c>
      <c r="O5" s="102" t="s">
        <v>189</v>
      </c>
      <c r="P5" s="102" t="s">
        <v>1536</v>
      </c>
      <c r="Q5" s="165">
        <v>600000</v>
      </c>
      <c r="R5" s="165"/>
      <c r="S5" s="165"/>
      <c r="T5" s="165"/>
      <c r="U5" s="165"/>
      <c r="V5" s="165"/>
      <c r="W5" s="165"/>
      <c r="X5" s="165"/>
      <c r="Y5" s="165"/>
      <c r="Z5" s="165"/>
      <c r="AA5" s="166">
        <f>275000+50000</f>
        <v>325000</v>
      </c>
      <c r="AB5" s="114" t="s">
        <v>1537</v>
      </c>
      <c r="AC5" s="168">
        <v>44949</v>
      </c>
      <c r="AD5" s="168"/>
      <c r="AE5" s="114"/>
      <c r="AF5" s="114" t="s">
        <v>390</v>
      </c>
      <c r="AG5" s="114" t="s">
        <v>218</v>
      </c>
    </row>
    <row r="6" spans="1:16370">
      <c r="A6" s="103">
        <f>A5+1</f>
        <v>2</v>
      </c>
      <c r="B6" s="103">
        <v>2</v>
      </c>
      <c r="C6" s="115">
        <v>44939</v>
      </c>
      <c r="D6" s="115">
        <v>44939</v>
      </c>
      <c r="E6" s="140" t="s">
        <v>205</v>
      </c>
      <c r="F6" s="140" t="s">
        <v>29</v>
      </c>
      <c r="G6" s="102" t="s">
        <v>215</v>
      </c>
      <c r="H6" s="140" t="s">
        <v>1534</v>
      </c>
      <c r="I6" s="158" t="s">
        <v>1533</v>
      </c>
      <c r="J6" s="114" t="s">
        <v>1535</v>
      </c>
      <c r="K6" s="114" t="s">
        <v>213</v>
      </c>
      <c r="L6" s="102" t="s">
        <v>54</v>
      </c>
      <c r="M6" s="102" t="s">
        <v>35</v>
      </c>
      <c r="N6" s="103">
        <v>60</v>
      </c>
      <c r="O6" s="102" t="s">
        <v>189</v>
      </c>
      <c r="P6" s="102" t="s">
        <v>1536</v>
      </c>
      <c r="Q6" s="165">
        <v>600000</v>
      </c>
      <c r="R6" s="165"/>
      <c r="S6" s="165"/>
      <c r="T6" s="165"/>
      <c r="U6" s="165"/>
      <c r="V6" s="165"/>
      <c r="W6" s="165"/>
      <c r="X6" s="165"/>
      <c r="Y6" s="165"/>
      <c r="Z6" s="165"/>
      <c r="AA6" s="165">
        <v>0</v>
      </c>
      <c r="AB6" s="114" t="s">
        <v>1537</v>
      </c>
      <c r="AC6" s="168">
        <v>44949</v>
      </c>
      <c r="AD6" s="168"/>
      <c r="AE6" s="114"/>
      <c r="AF6" s="114" t="s">
        <v>390</v>
      </c>
      <c r="AG6" s="114" t="s">
        <v>218</v>
      </c>
    </row>
    <row r="7" spans="1:16370">
      <c r="A7" s="103"/>
      <c r="B7" s="103"/>
      <c r="C7" s="99" t="s">
        <v>30</v>
      </c>
      <c r="D7" s="102"/>
      <c r="E7" s="102"/>
      <c r="F7" s="102"/>
      <c r="G7" s="102"/>
      <c r="H7" s="109"/>
      <c r="I7" s="102"/>
      <c r="J7" s="102"/>
      <c r="K7" s="102"/>
      <c r="L7" s="102"/>
      <c r="M7" s="102"/>
      <c r="N7" s="103"/>
      <c r="O7" s="102"/>
      <c r="P7" s="102"/>
      <c r="Q7" s="107">
        <f>SUM(Q5:Q6)</f>
        <v>1200000</v>
      </c>
      <c r="R7" s="102"/>
      <c r="S7" s="102"/>
      <c r="T7" s="102"/>
      <c r="U7" s="102"/>
      <c r="V7" s="102"/>
      <c r="W7" s="102"/>
      <c r="X7" s="102"/>
      <c r="Y7" s="102"/>
      <c r="Z7" s="102"/>
      <c r="AA7" s="107">
        <f>SUM(AA5:AA6)</f>
        <v>325000</v>
      </c>
      <c r="AB7" s="102"/>
      <c r="AC7" s="103"/>
      <c r="AD7" s="103"/>
      <c r="AE7" s="102"/>
      <c r="AF7" s="102"/>
      <c r="AG7" s="102"/>
    </row>
    <row r="8" spans="1:16370">
      <c r="A8" s="103">
        <f>A6+1</f>
        <v>3</v>
      </c>
      <c r="B8" s="103">
        <v>1</v>
      </c>
      <c r="C8" s="115">
        <v>44942</v>
      </c>
      <c r="D8" s="115">
        <v>44942</v>
      </c>
      <c r="E8" s="140" t="s">
        <v>205</v>
      </c>
      <c r="F8" s="140" t="s">
        <v>31</v>
      </c>
      <c r="G8" s="102" t="s">
        <v>215</v>
      </c>
      <c r="H8" s="109" t="s">
        <v>1274</v>
      </c>
      <c r="I8" s="158" t="s">
        <v>1273</v>
      </c>
      <c r="J8" s="140" t="s">
        <v>1609</v>
      </c>
      <c r="K8" s="140" t="s">
        <v>217</v>
      </c>
      <c r="L8" s="102" t="s">
        <v>35</v>
      </c>
      <c r="M8" s="102" t="s">
        <v>1610</v>
      </c>
      <c r="N8" s="103">
        <v>302</v>
      </c>
      <c r="O8" s="102" t="s">
        <v>189</v>
      </c>
      <c r="P8" s="109" t="s">
        <v>296</v>
      </c>
      <c r="Q8" s="108">
        <v>1200000</v>
      </c>
      <c r="R8" s="108"/>
      <c r="S8" s="108"/>
      <c r="T8" s="108"/>
      <c r="U8" s="108"/>
      <c r="V8" s="108"/>
      <c r="W8" s="108"/>
      <c r="X8" s="108"/>
      <c r="Y8" s="108"/>
      <c r="Z8" s="108"/>
      <c r="AA8" s="108">
        <f>625000+50000</f>
        <v>675000</v>
      </c>
      <c r="AB8" s="114" t="s">
        <v>1611</v>
      </c>
      <c r="AC8" s="168">
        <v>44949</v>
      </c>
      <c r="AD8" s="168"/>
      <c r="AE8" s="114"/>
      <c r="AF8" s="114" t="s">
        <v>390</v>
      </c>
      <c r="AG8" s="114" t="s">
        <v>226</v>
      </c>
    </row>
    <row r="9" spans="1:16370">
      <c r="A9" s="103">
        <f t="shared" ref="A9:A11" si="0">A8+1</f>
        <v>4</v>
      </c>
      <c r="B9" s="103">
        <v>2</v>
      </c>
      <c r="C9" s="115">
        <v>44942</v>
      </c>
      <c r="D9" s="115">
        <v>44942</v>
      </c>
      <c r="E9" s="140" t="s">
        <v>205</v>
      </c>
      <c r="F9" s="140" t="s">
        <v>29</v>
      </c>
      <c r="G9" s="102" t="s">
        <v>230</v>
      </c>
      <c r="H9" s="109" t="s">
        <v>1593</v>
      </c>
      <c r="I9" s="158" t="s">
        <v>1592</v>
      </c>
      <c r="J9" s="140" t="s">
        <v>1609</v>
      </c>
      <c r="K9" s="140" t="s">
        <v>217</v>
      </c>
      <c r="L9" s="102" t="s">
        <v>1610</v>
      </c>
      <c r="M9" s="102" t="s">
        <v>35</v>
      </c>
      <c r="N9" s="103">
        <v>302</v>
      </c>
      <c r="O9" s="102" t="s">
        <v>189</v>
      </c>
      <c r="P9" s="109" t="s">
        <v>296</v>
      </c>
      <c r="Q9" s="108">
        <v>1200000</v>
      </c>
      <c r="R9" s="102"/>
      <c r="S9" s="102"/>
      <c r="T9" s="102"/>
      <c r="U9" s="102"/>
      <c r="V9" s="102"/>
      <c r="W9" s="102"/>
      <c r="X9" s="102"/>
      <c r="Y9" s="102"/>
      <c r="Z9" s="102"/>
      <c r="AA9" s="165">
        <v>0</v>
      </c>
      <c r="AB9" s="114" t="s">
        <v>1611</v>
      </c>
      <c r="AC9" s="168">
        <v>44949</v>
      </c>
      <c r="AD9" s="168"/>
      <c r="AE9" s="114"/>
      <c r="AF9" s="114" t="s">
        <v>390</v>
      </c>
      <c r="AG9" s="114" t="s">
        <v>226</v>
      </c>
    </row>
    <row r="10" spans="1:16370">
      <c r="A10" s="103">
        <f t="shared" si="0"/>
        <v>5</v>
      </c>
      <c r="B10" s="103">
        <v>3</v>
      </c>
      <c r="C10" s="115">
        <v>44942</v>
      </c>
      <c r="D10" s="115">
        <v>44942</v>
      </c>
      <c r="E10" s="140" t="s">
        <v>205</v>
      </c>
      <c r="F10" s="140" t="s">
        <v>31</v>
      </c>
      <c r="G10" s="109" t="s">
        <v>215</v>
      </c>
      <c r="H10" s="140" t="s">
        <v>1615</v>
      </c>
      <c r="I10" s="158" t="s">
        <v>1616</v>
      </c>
      <c r="J10" s="140" t="s">
        <v>1614</v>
      </c>
      <c r="K10" s="140" t="s">
        <v>217</v>
      </c>
      <c r="L10" s="104" t="s">
        <v>35</v>
      </c>
      <c r="M10" s="169" t="s">
        <v>166</v>
      </c>
      <c r="N10" s="144">
        <v>130</v>
      </c>
      <c r="O10" s="104" t="s">
        <v>189</v>
      </c>
      <c r="P10" s="140" t="s">
        <v>296</v>
      </c>
      <c r="Q10" s="101">
        <v>850000</v>
      </c>
      <c r="R10" s="104"/>
      <c r="S10" s="104"/>
      <c r="T10" s="104"/>
      <c r="U10" s="104"/>
      <c r="V10" s="104"/>
      <c r="W10" s="104"/>
      <c r="X10" s="104"/>
      <c r="Y10" s="104"/>
      <c r="Z10" s="104"/>
      <c r="AA10" s="157">
        <f>375000+50000</f>
        <v>425000</v>
      </c>
      <c r="AB10" s="114" t="s">
        <v>1611</v>
      </c>
      <c r="AC10" s="168">
        <v>44949</v>
      </c>
      <c r="AD10" s="168"/>
      <c r="AE10" s="114"/>
      <c r="AF10" s="114" t="s">
        <v>390</v>
      </c>
      <c r="AG10" s="114" t="s">
        <v>226</v>
      </c>
    </row>
    <row r="11" spans="1:16370">
      <c r="A11" s="103">
        <f t="shared" si="0"/>
        <v>6</v>
      </c>
      <c r="B11" s="103">
        <v>4</v>
      </c>
      <c r="C11" s="115">
        <v>44942</v>
      </c>
      <c r="D11" s="115">
        <v>44942</v>
      </c>
      <c r="E11" s="140" t="s">
        <v>205</v>
      </c>
      <c r="F11" s="140" t="s">
        <v>29</v>
      </c>
      <c r="G11" s="109" t="s">
        <v>215</v>
      </c>
      <c r="H11" s="109" t="s">
        <v>1612</v>
      </c>
      <c r="I11" s="159" t="s">
        <v>1613</v>
      </c>
      <c r="J11" s="140" t="s">
        <v>1614</v>
      </c>
      <c r="K11" s="140" t="s">
        <v>217</v>
      </c>
      <c r="L11" s="169" t="s">
        <v>166</v>
      </c>
      <c r="M11" s="104" t="s">
        <v>35</v>
      </c>
      <c r="N11" s="144">
        <v>130</v>
      </c>
      <c r="O11" s="104" t="s">
        <v>189</v>
      </c>
      <c r="P11" s="140" t="s">
        <v>296</v>
      </c>
      <c r="Q11" s="101">
        <v>850000</v>
      </c>
      <c r="R11" s="109"/>
      <c r="S11" s="109"/>
      <c r="T11" s="109"/>
      <c r="U11" s="109"/>
      <c r="V11" s="109"/>
      <c r="W11" s="109"/>
      <c r="X11" s="109"/>
      <c r="Y11" s="109"/>
      <c r="Z11" s="109"/>
      <c r="AA11" s="149">
        <v>0</v>
      </c>
      <c r="AB11" s="114" t="s">
        <v>1611</v>
      </c>
      <c r="AC11" s="168">
        <v>44949</v>
      </c>
      <c r="AD11" s="168"/>
      <c r="AE11" s="114"/>
      <c r="AF11" s="114" t="s">
        <v>390</v>
      </c>
      <c r="AG11" s="114" t="s">
        <v>226</v>
      </c>
    </row>
    <row r="12" spans="1:16370">
      <c r="A12" s="103"/>
      <c r="B12" s="103"/>
      <c r="C12" s="99" t="s">
        <v>30</v>
      </c>
      <c r="D12" s="102"/>
      <c r="E12" s="102"/>
      <c r="F12" s="102"/>
      <c r="G12" s="102"/>
      <c r="H12" s="109"/>
      <c r="I12" s="102"/>
      <c r="J12" s="102"/>
      <c r="K12" s="102"/>
      <c r="L12" s="102"/>
      <c r="M12" s="102"/>
      <c r="N12" s="103"/>
      <c r="O12" s="102"/>
      <c r="P12" s="102"/>
      <c r="Q12" s="117">
        <f>SUM(Q8:Q11)</f>
        <v>4100000</v>
      </c>
      <c r="R12" s="102"/>
      <c r="S12" s="102"/>
      <c r="T12" s="102"/>
      <c r="U12" s="102"/>
      <c r="V12" s="102"/>
      <c r="W12" s="102"/>
      <c r="X12" s="102"/>
      <c r="Y12" s="102"/>
      <c r="Z12" s="102"/>
      <c r="AA12" s="117">
        <f>SUM(AA8:AA11)</f>
        <v>1100000</v>
      </c>
      <c r="AB12" s="102"/>
      <c r="AC12" s="103"/>
      <c r="AD12" s="103"/>
      <c r="AE12" s="102"/>
      <c r="AF12" s="102"/>
      <c r="AG12" s="102"/>
    </row>
    <row r="13" spans="1:16370">
      <c r="A13" s="103">
        <f>A11+1</f>
        <v>7</v>
      </c>
      <c r="B13" s="103">
        <v>1</v>
      </c>
      <c r="C13" s="115">
        <v>44943</v>
      </c>
      <c r="D13" s="115">
        <v>44943</v>
      </c>
      <c r="E13" s="140" t="s">
        <v>205</v>
      </c>
      <c r="F13" s="140" t="s">
        <v>31</v>
      </c>
      <c r="G13" s="109" t="s">
        <v>215</v>
      </c>
      <c r="H13" s="109" t="s">
        <v>844</v>
      </c>
      <c r="I13" s="159" t="s">
        <v>845</v>
      </c>
      <c r="J13" s="114" t="s">
        <v>849</v>
      </c>
      <c r="K13" s="114" t="s">
        <v>217</v>
      </c>
      <c r="L13" s="104" t="s">
        <v>35</v>
      </c>
      <c r="M13" s="104" t="s">
        <v>846</v>
      </c>
      <c r="N13" s="144">
        <v>322</v>
      </c>
      <c r="O13" s="104" t="s">
        <v>189</v>
      </c>
      <c r="P13" s="140" t="s">
        <v>847</v>
      </c>
      <c r="Q13" s="110">
        <v>1200000</v>
      </c>
      <c r="R13" s="109"/>
      <c r="S13" s="109"/>
      <c r="T13" s="109"/>
      <c r="U13" s="109"/>
      <c r="V13" s="109"/>
      <c r="W13" s="109"/>
      <c r="X13" s="109"/>
      <c r="Y13" s="109"/>
      <c r="Z13" s="109"/>
      <c r="AA13" s="101">
        <f>475000+50000</f>
        <v>525000</v>
      </c>
      <c r="AB13" s="114" t="s">
        <v>1778</v>
      </c>
      <c r="AC13" s="168">
        <v>44949</v>
      </c>
      <c r="AD13" s="168"/>
      <c r="AE13" s="114"/>
      <c r="AF13" s="114" t="s">
        <v>390</v>
      </c>
      <c r="AG13" s="114" t="s">
        <v>226</v>
      </c>
    </row>
    <row r="14" spans="1:16370">
      <c r="A14" s="103">
        <f t="shared" ref="A14:A16" si="1">A13+1</f>
        <v>8</v>
      </c>
      <c r="B14" s="103">
        <v>2</v>
      </c>
      <c r="C14" s="115">
        <v>44943</v>
      </c>
      <c r="D14" s="115">
        <v>44943</v>
      </c>
      <c r="E14" s="140" t="s">
        <v>205</v>
      </c>
      <c r="F14" s="140" t="s">
        <v>29</v>
      </c>
      <c r="G14" s="109" t="s">
        <v>209</v>
      </c>
      <c r="H14" s="109" t="s">
        <v>842</v>
      </c>
      <c r="I14" s="159" t="s">
        <v>843</v>
      </c>
      <c r="J14" s="114" t="s">
        <v>849</v>
      </c>
      <c r="K14" s="114" t="s">
        <v>217</v>
      </c>
      <c r="L14" s="104" t="s">
        <v>846</v>
      </c>
      <c r="M14" s="104" t="s">
        <v>35</v>
      </c>
      <c r="N14" s="144">
        <v>322</v>
      </c>
      <c r="O14" s="104" t="s">
        <v>189</v>
      </c>
      <c r="P14" s="210" t="s">
        <v>847</v>
      </c>
      <c r="Q14" s="110">
        <v>1200000</v>
      </c>
      <c r="R14" s="109"/>
      <c r="S14" s="109"/>
      <c r="T14" s="109"/>
      <c r="U14" s="109"/>
      <c r="V14" s="109"/>
      <c r="W14" s="109"/>
      <c r="X14" s="109"/>
      <c r="Y14" s="109"/>
      <c r="Z14" s="109"/>
      <c r="AA14" s="149">
        <v>0</v>
      </c>
      <c r="AB14" s="114" t="s">
        <v>1778</v>
      </c>
      <c r="AC14" s="168">
        <v>44949</v>
      </c>
      <c r="AD14" s="168"/>
      <c r="AE14" s="114"/>
      <c r="AF14" s="114" t="s">
        <v>390</v>
      </c>
      <c r="AG14" s="114" t="s">
        <v>226</v>
      </c>
    </row>
    <row r="15" spans="1:16370">
      <c r="A15" s="103">
        <f t="shared" si="1"/>
        <v>9</v>
      </c>
      <c r="B15" s="103">
        <v>3</v>
      </c>
      <c r="C15" s="115">
        <v>44943</v>
      </c>
      <c r="D15" s="115">
        <v>44943</v>
      </c>
      <c r="E15" s="140" t="s">
        <v>205</v>
      </c>
      <c r="F15" s="140" t="s">
        <v>31</v>
      </c>
      <c r="G15" s="114" t="s">
        <v>215</v>
      </c>
      <c r="H15" s="140" t="s">
        <v>1781</v>
      </c>
      <c r="I15" s="158" t="s">
        <v>1533</v>
      </c>
      <c r="J15" s="114" t="s">
        <v>1609</v>
      </c>
      <c r="K15" s="114" t="s">
        <v>217</v>
      </c>
      <c r="L15" s="104" t="s">
        <v>35</v>
      </c>
      <c r="M15" s="104" t="s">
        <v>1784</v>
      </c>
      <c r="N15" s="144">
        <v>160</v>
      </c>
      <c r="O15" s="104" t="s">
        <v>189</v>
      </c>
      <c r="P15" s="210" t="s">
        <v>296</v>
      </c>
      <c r="Q15" s="101">
        <v>800000</v>
      </c>
      <c r="R15" s="109"/>
      <c r="S15" s="109"/>
      <c r="T15" s="109"/>
      <c r="U15" s="109"/>
      <c r="V15" s="109"/>
      <c r="W15" s="109"/>
      <c r="X15" s="109"/>
      <c r="Y15" s="109"/>
      <c r="Z15" s="109"/>
      <c r="AA15" s="101">
        <f>475000+50000</f>
        <v>525000</v>
      </c>
      <c r="AB15" s="114" t="s">
        <v>1778</v>
      </c>
      <c r="AC15" s="168">
        <v>44949</v>
      </c>
      <c r="AD15" s="168"/>
      <c r="AE15" s="114"/>
      <c r="AF15" s="114" t="s">
        <v>390</v>
      </c>
      <c r="AG15" s="114" t="s">
        <v>226</v>
      </c>
    </row>
    <row r="16" spans="1:16370">
      <c r="A16" s="103">
        <f t="shared" si="1"/>
        <v>10</v>
      </c>
      <c r="B16" s="103">
        <v>4</v>
      </c>
      <c r="C16" s="115">
        <v>44943</v>
      </c>
      <c r="D16" s="115">
        <v>44943</v>
      </c>
      <c r="E16" s="140" t="s">
        <v>205</v>
      </c>
      <c r="F16" s="140" t="s">
        <v>29</v>
      </c>
      <c r="G16" s="114" t="s">
        <v>230</v>
      </c>
      <c r="H16" s="140" t="s">
        <v>1783</v>
      </c>
      <c r="I16" s="158" t="s">
        <v>1782</v>
      </c>
      <c r="J16" s="114" t="s">
        <v>1609</v>
      </c>
      <c r="K16" s="114" t="s">
        <v>217</v>
      </c>
      <c r="L16" s="104" t="s">
        <v>1784</v>
      </c>
      <c r="M16" s="104" t="s">
        <v>35</v>
      </c>
      <c r="N16" s="144">
        <v>160</v>
      </c>
      <c r="O16" s="104" t="s">
        <v>189</v>
      </c>
      <c r="P16" s="210" t="s">
        <v>296</v>
      </c>
      <c r="Q16" s="101">
        <v>800000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49">
        <v>0</v>
      </c>
      <c r="AB16" s="114" t="s">
        <v>1778</v>
      </c>
      <c r="AC16" s="168">
        <v>44949</v>
      </c>
      <c r="AD16" s="168"/>
      <c r="AE16" s="114"/>
      <c r="AF16" s="114" t="s">
        <v>390</v>
      </c>
      <c r="AG16" s="114" t="s">
        <v>226</v>
      </c>
    </row>
    <row r="17" spans="1:33">
      <c r="A17" s="103"/>
      <c r="B17" s="103"/>
      <c r="C17" s="99" t="s">
        <v>30</v>
      </c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3"/>
      <c r="O17" s="102"/>
      <c r="P17" s="190"/>
      <c r="Q17" s="107">
        <f>SUM(Q13:Q16)</f>
        <v>4000000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7">
        <f>SUM(AA13:AA16)</f>
        <v>1050000</v>
      </c>
      <c r="AB17" s="102"/>
      <c r="AC17" s="103"/>
      <c r="AD17" s="103"/>
      <c r="AE17" s="102"/>
      <c r="AF17" s="102"/>
      <c r="AG17" s="102"/>
    </row>
    <row r="18" spans="1:33">
      <c r="A18" s="103">
        <f>A16+1</f>
        <v>11</v>
      </c>
      <c r="B18" s="103">
        <v>1</v>
      </c>
      <c r="C18" s="115">
        <v>44944</v>
      </c>
      <c r="D18" s="115">
        <v>44944</v>
      </c>
      <c r="E18" s="140" t="s">
        <v>205</v>
      </c>
      <c r="F18" s="140" t="s">
        <v>31</v>
      </c>
      <c r="G18" s="109" t="s">
        <v>215</v>
      </c>
      <c r="H18" s="109" t="s">
        <v>1612</v>
      </c>
      <c r="I18" s="159" t="s">
        <v>1613</v>
      </c>
      <c r="J18" s="114" t="s">
        <v>1824</v>
      </c>
      <c r="K18" s="114" t="s">
        <v>217</v>
      </c>
      <c r="L18" s="102" t="s">
        <v>35</v>
      </c>
      <c r="M18" s="102" t="s">
        <v>137</v>
      </c>
      <c r="N18" s="103">
        <v>102</v>
      </c>
      <c r="O18" s="104" t="s">
        <v>189</v>
      </c>
      <c r="P18" s="102" t="s">
        <v>258</v>
      </c>
      <c r="Q18" s="110">
        <v>700000</v>
      </c>
      <c r="R18" s="104"/>
      <c r="S18" s="104"/>
      <c r="T18" s="104"/>
      <c r="U18" s="104"/>
      <c r="V18" s="104"/>
      <c r="W18" s="104"/>
      <c r="X18" s="104"/>
      <c r="Y18" s="104"/>
      <c r="Z18" s="104"/>
      <c r="AA18" s="157">
        <f>325000+50000</f>
        <v>375000</v>
      </c>
      <c r="AB18" s="114" t="s">
        <v>1823</v>
      </c>
      <c r="AC18" s="168">
        <v>44953</v>
      </c>
      <c r="AD18" s="168"/>
      <c r="AE18" s="114"/>
      <c r="AF18" s="114" t="s">
        <v>390</v>
      </c>
      <c r="AG18" s="114" t="s">
        <v>226</v>
      </c>
    </row>
    <row r="19" spans="1:33">
      <c r="A19" s="103"/>
      <c r="B19" s="103"/>
      <c r="C19" s="99" t="s">
        <v>30</v>
      </c>
      <c r="D19" s="102"/>
      <c r="E19" s="102"/>
      <c r="F19" s="102"/>
      <c r="G19" s="102"/>
      <c r="H19" s="109"/>
      <c r="I19" s="102"/>
      <c r="J19" s="102"/>
      <c r="K19" s="102"/>
      <c r="L19" s="102"/>
      <c r="M19" s="102"/>
      <c r="N19" s="103"/>
      <c r="O19" s="102"/>
      <c r="P19" s="102"/>
      <c r="Q19" s="107">
        <f>SUM(Q18)</f>
        <v>700000</v>
      </c>
      <c r="R19" s="102"/>
      <c r="S19" s="102"/>
      <c r="T19" s="102"/>
      <c r="U19" s="102"/>
      <c r="V19" s="102"/>
      <c r="W19" s="102"/>
      <c r="X19" s="102"/>
      <c r="Y19" s="102"/>
      <c r="Z19" s="102"/>
      <c r="AA19" s="107">
        <f>SUM(AA18)</f>
        <v>375000</v>
      </c>
      <c r="AB19" s="102"/>
      <c r="AC19" s="103"/>
      <c r="AD19" s="103"/>
      <c r="AE19" s="102"/>
      <c r="AF19" s="102"/>
      <c r="AG19" s="102"/>
    </row>
    <row r="20" spans="1:33">
      <c r="A20" s="103">
        <f>A18+1</f>
        <v>12</v>
      </c>
      <c r="B20" s="103">
        <v>1</v>
      </c>
      <c r="C20" s="115">
        <v>44944</v>
      </c>
      <c r="D20" s="115">
        <v>44944</v>
      </c>
      <c r="E20" s="140" t="s">
        <v>205</v>
      </c>
      <c r="F20" s="140" t="s">
        <v>31</v>
      </c>
      <c r="G20" s="109" t="s">
        <v>215</v>
      </c>
      <c r="H20" s="140" t="s">
        <v>1286</v>
      </c>
      <c r="I20" s="158" t="s">
        <v>1285</v>
      </c>
      <c r="J20" s="140" t="s">
        <v>1289</v>
      </c>
      <c r="K20" s="140" t="s">
        <v>213</v>
      </c>
      <c r="L20" s="109" t="s">
        <v>35</v>
      </c>
      <c r="M20" s="109" t="s">
        <v>166</v>
      </c>
      <c r="N20" s="142">
        <v>130</v>
      </c>
      <c r="O20" s="104" t="s">
        <v>189</v>
      </c>
      <c r="P20" s="198" t="s">
        <v>1287</v>
      </c>
      <c r="Q20" s="101">
        <v>850000</v>
      </c>
      <c r="R20" s="104"/>
      <c r="S20" s="104"/>
      <c r="T20" s="104"/>
      <c r="U20" s="104"/>
      <c r="V20" s="104"/>
      <c r="W20" s="104"/>
      <c r="X20" s="104"/>
      <c r="Y20" s="104"/>
      <c r="Z20" s="104"/>
      <c r="AA20" s="157">
        <f>375000+50000</f>
        <v>425000</v>
      </c>
      <c r="AB20" s="114" t="s">
        <v>1844</v>
      </c>
      <c r="AC20" s="168">
        <v>44953</v>
      </c>
      <c r="AD20" s="168"/>
      <c r="AE20" s="114"/>
      <c r="AF20" s="114" t="s">
        <v>390</v>
      </c>
      <c r="AG20" s="114" t="s">
        <v>226</v>
      </c>
    </row>
    <row r="21" spans="1:33">
      <c r="A21" s="103">
        <f t="shared" ref="A21" si="2">A20+1</f>
        <v>13</v>
      </c>
      <c r="B21" s="103">
        <v>2</v>
      </c>
      <c r="C21" s="115">
        <v>44944</v>
      </c>
      <c r="D21" s="115">
        <v>44944</v>
      </c>
      <c r="E21" s="140" t="s">
        <v>205</v>
      </c>
      <c r="F21" s="140" t="s">
        <v>29</v>
      </c>
      <c r="G21" s="109" t="s">
        <v>215</v>
      </c>
      <c r="H21" s="109" t="s">
        <v>931</v>
      </c>
      <c r="I21" s="159" t="s">
        <v>1284</v>
      </c>
      <c r="J21" s="140" t="s">
        <v>1289</v>
      </c>
      <c r="K21" s="140" t="s">
        <v>213</v>
      </c>
      <c r="L21" s="109" t="s">
        <v>166</v>
      </c>
      <c r="M21" s="109" t="s">
        <v>35</v>
      </c>
      <c r="N21" s="142">
        <v>130</v>
      </c>
      <c r="O21" s="104" t="s">
        <v>189</v>
      </c>
      <c r="P21" s="198" t="s">
        <v>1287</v>
      </c>
      <c r="Q21" s="101">
        <v>850000</v>
      </c>
      <c r="R21" s="109"/>
      <c r="S21" s="109"/>
      <c r="T21" s="109"/>
      <c r="U21" s="109"/>
      <c r="V21" s="109"/>
      <c r="W21" s="109"/>
      <c r="X21" s="109"/>
      <c r="Y21" s="109"/>
      <c r="Z21" s="109"/>
      <c r="AA21" s="149">
        <v>0</v>
      </c>
      <c r="AB21" s="114" t="s">
        <v>1844</v>
      </c>
      <c r="AC21" s="168">
        <v>44953</v>
      </c>
      <c r="AD21" s="168"/>
      <c r="AE21" s="114"/>
      <c r="AF21" s="114" t="s">
        <v>390</v>
      </c>
      <c r="AG21" s="114" t="s">
        <v>226</v>
      </c>
    </row>
    <row r="22" spans="1:33">
      <c r="A22" s="103"/>
      <c r="B22" s="203"/>
      <c r="C22" s="214" t="s">
        <v>30</v>
      </c>
      <c r="D22" s="205"/>
      <c r="E22" s="205"/>
      <c r="F22" s="205"/>
      <c r="G22" s="205"/>
      <c r="H22" s="239"/>
      <c r="I22" s="205"/>
      <c r="J22" s="205"/>
      <c r="K22" s="205"/>
      <c r="L22" s="205"/>
      <c r="M22" s="205"/>
      <c r="N22" s="203"/>
      <c r="O22" s="205"/>
      <c r="P22" s="205"/>
      <c r="Q22" s="215">
        <f>SUM(Q20:Q21)</f>
        <v>1700000</v>
      </c>
      <c r="R22" s="205"/>
      <c r="S22" s="205"/>
      <c r="T22" s="205"/>
      <c r="U22" s="205"/>
      <c r="V22" s="205"/>
      <c r="W22" s="205"/>
      <c r="X22" s="205"/>
      <c r="Y22" s="205"/>
      <c r="Z22" s="205"/>
      <c r="AA22" s="215">
        <f>SUM(AA20:AA21)</f>
        <v>425000</v>
      </c>
      <c r="AB22" s="102"/>
      <c r="AC22" s="103"/>
      <c r="AD22" s="103"/>
      <c r="AE22" s="102"/>
      <c r="AF22" s="102"/>
      <c r="AG22" s="102"/>
    </row>
    <row r="23" spans="1:33">
      <c r="A23" s="103">
        <f>A21+1</f>
        <v>14</v>
      </c>
      <c r="B23" s="103">
        <v>1</v>
      </c>
      <c r="C23" s="115">
        <v>44945</v>
      </c>
      <c r="D23" s="115">
        <v>44945</v>
      </c>
      <c r="E23" s="140" t="s">
        <v>205</v>
      </c>
      <c r="F23" s="140" t="s">
        <v>31</v>
      </c>
      <c r="G23" s="109" t="s">
        <v>215</v>
      </c>
      <c r="H23" s="140" t="s">
        <v>682</v>
      </c>
      <c r="I23" s="158" t="s">
        <v>1876</v>
      </c>
      <c r="J23" s="114" t="s">
        <v>940</v>
      </c>
      <c r="K23" s="114" t="s">
        <v>213</v>
      </c>
      <c r="L23" s="109" t="s">
        <v>35</v>
      </c>
      <c r="M23" s="109" t="s">
        <v>166</v>
      </c>
      <c r="N23" s="142">
        <v>130</v>
      </c>
      <c r="O23" s="104" t="s">
        <v>189</v>
      </c>
      <c r="P23" s="114" t="s">
        <v>939</v>
      </c>
      <c r="Q23" s="101">
        <v>850000</v>
      </c>
      <c r="R23" s="104"/>
      <c r="S23" s="104"/>
      <c r="T23" s="104"/>
      <c r="U23" s="104"/>
      <c r="V23" s="104"/>
      <c r="W23" s="104"/>
      <c r="X23" s="104"/>
      <c r="Y23" s="104"/>
      <c r="Z23" s="104"/>
      <c r="AA23" s="157">
        <f>375000+50000</f>
        <v>425000</v>
      </c>
      <c r="AB23" s="114" t="s">
        <v>1878</v>
      </c>
      <c r="AC23" s="168">
        <v>44953</v>
      </c>
      <c r="AD23" s="168"/>
      <c r="AE23" s="114"/>
      <c r="AF23" s="114" t="s">
        <v>390</v>
      </c>
      <c r="AG23" s="114" t="s">
        <v>226</v>
      </c>
    </row>
    <row r="24" spans="1:33">
      <c r="A24" s="103">
        <f t="shared" ref="A24:A25" si="3">A23+1</f>
        <v>15</v>
      </c>
      <c r="B24" s="103">
        <v>2</v>
      </c>
      <c r="C24" s="115">
        <v>44945</v>
      </c>
      <c r="D24" s="115">
        <v>44945</v>
      </c>
      <c r="E24" s="140" t="s">
        <v>205</v>
      </c>
      <c r="F24" s="140" t="s">
        <v>29</v>
      </c>
      <c r="G24" s="109" t="s">
        <v>215</v>
      </c>
      <c r="H24" s="140" t="s">
        <v>1877</v>
      </c>
      <c r="I24" s="158" t="s">
        <v>936</v>
      </c>
      <c r="J24" s="114" t="s">
        <v>940</v>
      </c>
      <c r="K24" s="114" t="s">
        <v>213</v>
      </c>
      <c r="L24" s="109" t="s">
        <v>166</v>
      </c>
      <c r="M24" s="109" t="s">
        <v>35</v>
      </c>
      <c r="N24" s="142">
        <v>130</v>
      </c>
      <c r="O24" s="104" t="s">
        <v>189</v>
      </c>
      <c r="P24" s="114" t="s">
        <v>939</v>
      </c>
      <c r="Q24" s="101">
        <v>850000</v>
      </c>
      <c r="R24" s="109"/>
      <c r="S24" s="109"/>
      <c r="T24" s="109"/>
      <c r="U24" s="109"/>
      <c r="V24" s="109"/>
      <c r="W24" s="109"/>
      <c r="X24" s="109"/>
      <c r="Y24" s="109"/>
      <c r="Z24" s="109"/>
      <c r="AA24" s="149">
        <v>0</v>
      </c>
      <c r="AB24" s="114" t="s">
        <v>1878</v>
      </c>
      <c r="AC24" s="168">
        <v>44953</v>
      </c>
      <c r="AD24" s="168"/>
      <c r="AE24" s="114"/>
      <c r="AF24" s="114" t="s">
        <v>390</v>
      </c>
      <c r="AG24" s="114" t="s">
        <v>226</v>
      </c>
    </row>
    <row r="25" spans="1:33">
      <c r="A25" s="103">
        <f t="shared" si="3"/>
        <v>16</v>
      </c>
      <c r="B25" s="103">
        <v>3</v>
      </c>
      <c r="C25" s="115">
        <v>44945</v>
      </c>
      <c r="D25" s="115">
        <v>44946</v>
      </c>
      <c r="E25" s="102" t="s">
        <v>205</v>
      </c>
      <c r="F25" s="102" t="s">
        <v>29</v>
      </c>
      <c r="G25" s="102" t="s">
        <v>215</v>
      </c>
      <c r="H25" s="160" t="s">
        <v>1647</v>
      </c>
      <c r="I25" s="160" t="s">
        <v>1645</v>
      </c>
      <c r="J25" s="102" t="s">
        <v>1642</v>
      </c>
      <c r="K25" s="102" t="s">
        <v>351</v>
      </c>
      <c r="L25" s="102" t="s">
        <v>1643</v>
      </c>
      <c r="M25" s="102" t="s">
        <v>35</v>
      </c>
      <c r="N25" s="103">
        <v>35</v>
      </c>
      <c r="O25" s="102" t="s">
        <v>189</v>
      </c>
      <c r="P25" s="114" t="s">
        <v>1488</v>
      </c>
      <c r="Q25" s="110">
        <v>450000</v>
      </c>
      <c r="R25" s="191"/>
      <c r="S25" s="191"/>
      <c r="T25" s="191"/>
      <c r="U25" s="191"/>
      <c r="V25" s="191"/>
      <c r="W25" s="191"/>
      <c r="X25" s="191"/>
      <c r="Y25" s="191"/>
      <c r="Z25" s="191"/>
      <c r="AA25" s="166">
        <v>175000</v>
      </c>
      <c r="AB25" s="114" t="s">
        <v>1878</v>
      </c>
      <c r="AC25" s="168">
        <v>44953</v>
      </c>
      <c r="AD25" s="168"/>
      <c r="AE25" s="114"/>
      <c r="AF25" s="114" t="s">
        <v>390</v>
      </c>
      <c r="AG25" s="114" t="s">
        <v>226</v>
      </c>
    </row>
    <row r="26" spans="1:33">
      <c r="A26" s="103"/>
      <c r="B26" s="103"/>
      <c r="C26" s="99" t="s">
        <v>30</v>
      </c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3"/>
      <c r="O26" s="102"/>
      <c r="P26" s="102"/>
      <c r="Q26" s="107">
        <f>SUM(Q23:Q25)</f>
        <v>2150000</v>
      </c>
      <c r="R26" s="102"/>
      <c r="S26" s="102"/>
      <c r="T26" s="102"/>
      <c r="U26" s="102"/>
      <c r="V26" s="102"/>
      <c r="W26" s="102"/>
      <c r="X26" s="102"/>
      <c r="Y26" s="102"/>
      <c r="Z26" s="102"/>
      <c r="AA26" s="107">
        <f>SUM(AA23:AA25)</f>
        <v>600000</v>
      </c>
      <c r="AB26" s="102"/>
      <c r="AC26" s="103"/>
      <c r="AD26" s="103"/>
      <c r="AE26" s="102"/>
      <c r="AF26" s="102"/>
      <c r="AG26" s="102"/>
    </row>
    <row r="27" spans="1:33">
      <c r="A27" s="103">
        <f>A25+1</f>
        <v>17</v>
      </c>
      <c r="B27" s="103">
        <v>1</v>
      </c>
      <c r="C27" s="115">
        <v>44945</v>
      </c>
      <c r="D27" s="115">
        <v>44945</v>
      </c>
      <c r="E27" s="140" t="s">
        <v>205</v>
      </c>
      <c r="F27" s="140" t="s">
        <v>31</v>
      </c>
      <c r="G27" s="114" t="s">
        <v>230</v>
      </c>
      <c r="H27" s="140" t="s">
        <v>1783</v>
      </c>
      <c r="I27" s="158" t="s">
        <v>1782</v>
      </c>
      <c r="J27" s="114" t="s">
        <v>1609</v>
      </c>
      <c r="K27" s="114" t="s">
        <v>217</v>
      </c>
      <c r="L27" s="104" t="s">
        <v>35</v>
      </c>
      <c r="M27" s="104" t="s">
        <v>1784</v>
      </c>
      <c r="N27" s="144">
        <v>160</v>
      </c>
      <c r="O27" s="104" t="s">
        <v>189</v>
      </c>
      <c r="P27" s="140" t="s">
        <v>296</v>
      </c>
      <c r="Q27" s="101">
        <v>800000</v>
      </c>
      <c r="R27" s="109"/>
      <c r="S27" s="109"/>
      <c r="T27" s="109"/>
      <c r="U27" s="109"/>
      <c r="V27" s="109"/>
      <c r="W27" s="109"/>
      <c r="X27" s="109"/>
      <c r="Y27" s="109"/>
      <c r="Z27" s="109"/>
      <c r="AA27" s="101">
        <f>475000+50000</f>
        <v>525000</v>
      </c>
      <c r="AB27" s="114" t="s">
        <v>1891</v>
      </c>
      <c r="AC27" s="168">
        <v>44953</v>
      </c>
      <c r="AD27" s="168"/>
      <c r="AE27" s="114"/>
      <c r="AF27" s="114" t="s">
        <v>390</v>
      </c>
      <c r="AG27" s="114" t="s">
        <v>226</v>
      </c>
    </row>
    <row r="28" spans="1:33">
      <c r="A28" s="103">
        <f t="shared" ref="A28" si="4">A27+1</f>
        <v>18</v>
      </c>
      <c r="B28" s="103">
        <v>2</v>
      </c>
      <c r="C28" s="115">
        <v>44945</v>
      </c>
      <c r="D28" s="115">
        <v>44945</v>
      </c>
      <c r="E28" s="140" t="s">
        <v>205</v>
      </c>
      <c r="F28" s="140" t="s">
        <v>29</v>
      </c>
      <c r="G28" s="114" t="s">
        <v>215</v>
      </c>
      <c r="H28" s="140" t="s">
        <v>1781</v>
      </c>
      <c r="I28" s="158" t="s">
        <v>1533</v>
      </c>
      <c r="J28" s="114" t="s">
        <v>1609</v>
      </c>
      <c r="K28" s="114" t="s">
        <v>217</v>
      </c>
      <c r="L28" s="104" t="s">
        <v>1784</v>
      </c>
      <c r="M28" s="104" t="s">
        <v>35</v>
      </c>
      <c r="N28" s="144">
        <v>160</v>
      </c>
      <c r="O28" s="104" t="s">
        <v>189</v>
      </c>
      <c r="P28" s="140" t="s">
        <v>296</v>
      </c>
      <c r="Q28" s="101">
        <v>800000</v>
      </c>
      <c r="R28" s="101"/>
      <c r="S28" s="101"/>
      <c r="T28" s="101"/>
      <c r="U28" s="101"/>
      <c r="V28" s="101"/>
      <c r="W28" s="101"/>
      <c r="X28" s="101"/>
      <c r="Y28" s="101"/>
      <c r="Z28" s="101"/>
      <c r="AA28" s="149">
        <v>0</v>
      </c>
      <c r="AB28" s="114" t="s">
        <v>1891</v>
      </c>
      <c r="AC28" s="168">
        <v>44953</v>
      </c>
      <c r="AD28" s="168"/>
      <c r="AE28" s="114"/>
      <c r="AF28" s="114" t="s">
        <v>390</v>
      </c>
      <c r="AG28" s="114" t="s">
        <v>226</v>
      </c>
    </row>
    <row r="29" spans="1:33">
      <c r="A29" s="103"/>
      <c r="B29" s="103"/>
      <c r="C29" s="99" t="s">
        <v>30</v>
      </c>
      <c r="D29" s="102"/>
      <c r="E29" s="102"/>
      <c r="F29" s="102"/>
      <c r="G29" s="102"/>
      <c r="H29" s="109"/>
      <c r="I29" s="102"/>
      <c r="J29" s="102"/>
      <c r="K29" s="102"/>
      <c r="L29" s="102"/>
      <c r="M29" s="102"/>
      <c r="N29" s="103"/>
      <c r="O29" s="102"/>
      <c r="P29" s="102"/>
      <c r="Q29" s="107">
        <f>SUM(Q27:Q28)</f>
        <v>1600000</v>
      </c>
      <c r="R29" s="102"/>
      <c r="S29" s="102"/>
      <c r="T29" s="102"/>
      <c r="U29" s="102"/>
      <c r="V29" s="102"/>
      <c r="W29" s="102"/>
      <c r="X29" s="102"/>
      <c r="Y29" s="102"/>
      <c r="Z29" s="102"/>
      <c r="AA29" s="107">
        <f>SUM(AA27:AA28)</f>
        <v>525000</v>
      </c>
      <c r="AB29" s="102"/>
      <c r="AC29" s="103"/>
      <c r="AD29" s="103"/>
      <c r="AE29" s="102"/>
      <c r="AF29" s="102"/>
      <c r="AG29" s="102"/>
    </row>
    <row r="30" spans="1:33">
      <c r="A30" s="103">
        <f>A28+1</f>
        <v>19</v>
      </c>
      <c r="B30" s="103">
        <v>1</v>
      </c>
      <c r="C30" s="115">
        <v>44946</v>
      </c>
      <c r="D30" s="115">
        <v>44946</v>
      </c>
      <c r="E30" s="140" t="s">
        <v>205</v>
      </c>
      <c r="F30" s="140" t="s">
        <v>31</v>
      </c>
      <c r="G30" s="114" t="s">
        <v>215</v>
      </c>
      <c r="H30" s="140" t="s">
        <v>1929</v>
      </c>
      <c r="I30" s="158" t="s">
        <v>1928</v>
      </c>
      <c r="J30" s="114" t="s">
        <v>1932</v>
      </c>
      <c r="K30" s="114" t="s">
        <v>217</v>
      </c>
      <c r="L30" s="109" t="s">
        <v>35</v>
      </c>
      <c r="M30" s="109" t="s">
        <v>166</v>
      </c>
      <c r="N30" s="142">
        <v>130</v>
      </c>
      <c r="O30" s="104" t="s">
        <v>189</v>
      </c>
      <c r="P30" s="114" t="s">
        <v>963</v>
      </c>
      <c r="Q30" s="101">
        <v>850000</v>
      </c>
      <c r="R30" s="104"/>
      <c r="S30" s="104"/>
      <c r="T30" s="104"/>
      <c r="U30" s="104"/>
      <c r="V30" s="104"/>
      <c r="W30" s="104"/>
      <c r="X30" s="104"/>
      <c r="Y30" s="104"/>
      <c r="Z30" s="104"/>
      <c r="AA30" s="157">
        <f>375000+50000</f>
        <v>425000</v>
      </c>
      <c r="AB30" s="114" t="s">
        <v>1933</v>
      </c>
      <c r="AC30" s="168">
        <v>44953</v>
      </c>
      <c r="AD30" s="168"/>
      <c r="AE30" s="114"/>
      <c r="AF30" s="114" t="s">
        <v>390</v>
      </c>
      <c r="AG30" s="114" t="s">
        <v>226</v>
      </c>
    </row>
    <row r="31" spans="1:33">
      <c r="A31" s="103">
        <f t="shared" ref="A31" si="5">A30+1</f>
        <v>20</v>
      </c>
      <c r="B31" s="103">
        <v>2</v>
      </c>
      <c r="C31" s="115">
        <v>44946</v>
      </c>
      <c r="D31" s="115">
        <v>44946</v>
      </c>
      <c r="E31" s="140" t="s">
        <v>205</v>
      </c>
      <c r="F31" s="140" t="s">
        <v>29</v>
      </c>
      <c r="G31" s="114" t="s">
        <v>215</v>
      </c>
      <c r="H31" s="140" t="s">
        <v>1931</v>
      </c>
      <c r="I31" s="158" t="s">
        <v>1930</v>
      </c>
      <c r="J31" s="114" t="s">
        <v>1932</v>
      </c>
      <c r="K31" s="114" t="s">
        <v>217</v>
      </c>
      <c r="L31" s="109" t="s">
        <v>166</v>
      </c>
      <c r="M31" s="109" t="s">
        <v>35</v>
      </c>
      <c r="N31" s="142">
        <v>130</v>
      </c>
      <c r="O31" s="104" t="s">
        <v>189</v>
      </c>
      <c r="P31" s="114" t="s">
        <v>963</v>
      </c>
      <c r="Q31" s="101">
        <v>850000</v>
      </c>
      <c r="R31" s="109"/>
      <c r="S31" s="109"/>
      <c r="T31" s="109"/>
      <c r="U31" s="109"/>
      <c r="V31" s="109"/>
      <c r="W31" s="109"/>
      <c r="X31" s="109"/>
      <c r="Y31" s="109"/>
      <c r="Z31" s="109"/>
      <c r="AA31" s="149">
        <v>0</v>
      </c>
      <c r="AB31" s="114" t="s">
        <v>1933</v>
      </c>
      <c r="AC31" s="168">
        <v>44953</v>
      </c>
      <c r="AD31" s="168"/>
      <c r="AE31" s="114"/>
      <c r="AF31" s="114" t="s">
        <v>390</v>
      </c>
      <c r="AG31" s="114" t="s">
        <v>226</v>
      </c>
    </row>
    <row r="32" spans="1:33">
      <c r="A32" s="103"/>
      <c r="B32" s="103"/>
      <c r="C32" s="99" t="s">
        <v>30</v>
      </c>
      <c r="D32" s="102"/>
      <c r="E32" s="102"/>
      <c r="F32" s="102"/>
      <c r="G32" s="102"/>
      <c r="H32" s="109"/>
      <c r="I32" s="102"/>
      <c r="J32" s="102"/>
      <c r="K32" s="102"/>
      <c r="L32" s="102"/>
      <c r="M32" s="102"/>
      <c r="N32" s="103"/>
      <c r="O32" s="102"/>
      <c r="P32" s="102"/>
      <c r="Q32" s="107">
        <f>SUM(Q30:Q31)</f>
        <v>1700000</v>
      </c>
      <c r="R32" s="102"/>
      <c r="S32" s="102"/>
      <c r="T32" s="102"/>
      <c r="U32" s="102"/>
      <c r="V32" s="102"/>
      <c r="W32" s="102"/>
      <c r="X32" s="102"/>
      <c r="Y32" s="102"/>
      <c r="Z32" s="102"/>
      <c r="AA32" s="107">
        <f>SUM(AA30:AA31)</f>
        <v>425000</v>
      </c>
      <c r="AB32" s="102"/>
      <c r="AC32" s="103"/>
      <c r="AD32" s="103"/>
      <c r="AE32" s="102"/>
      <c r="AF32" s="102"/>
      <c r="AG32" s="102"/>
    </row>
    <row r="33" spans="1:33">
      <c r="A33" s="103">
        <f>A31+1</f>
        <v>21</v>
      </c>
      <c r="B33" s="103">
        <v>1</v>
      </c>
      <c r="C33" s="115">
        <v>44946</v>
      </c>
      <c r="D33" s="115">
        <v>44946</v>
      </c>
      <c r="E33" s="140" t="s">
        <v>205</v>
      </c>
      <c r="F33" s="140" t="s">
        <v>31</v>
      </c>
      <c r="G33" s="140" t="s">
        <v>215</v>
      </c>
      <c r="H33" s="109" t="s">
        <v>1781</v>
      </c>
      <c r="I33" s="159" t="s">
        <v>1978</v>
      </c>
      <c r="J33" s="114" t="s">
        <v>1994</v>
      </c>
      <c r="K33" s="114" t="s">
        <v>206</v>
      </c>
      <c r="L33" s="102" t="s">
        <v>35</v>
      </c>
      <c r="M33" s="102" t="s">
        <v>137</v>
      </c>
      <c r="N33" s="103">
        <v>102</v>
      </c>
      <c r="O33" s="102" t="s">
        <v>189</v>
      </c>
      <c r="P33" s="102" t="s">
        <v>1976</v>
      </c>
      <c r="Q33" s="110">
        <v>700000</v>
      </c>
      <c r="R33" s="104"/>
      <c r="S33" s="104"/>
      <c r="T33" s="104"/>
      <c r="U33" s="104"/>
      <c r="V33" s="104"/>
      <c r="W33" s="104"/>
      <c r="X33" s="104"/>
      <c r="Y33" s="104"/>
      <c r="Z33" s="104"/>
      <c r="AA33" s="157">
        <f>325000+50000</f>
        <v>375000</v>
      </c>
      <c r="AB33" s="114" t="s">
        <v>1977</v>
      </c>
      <c r="AC33" s="168">
        <v>44953</v>
      </c>
      <c r="AD33" s="168"/>
      <c r="AE33" s="114"/>
      <c r="AF33" s="114" t="s">
        <v>390</v>
      </c>
      <c r="AG33" s="114" t="s">
        <v>226</v>
      </c>
    </row>
    <row r="34" spans="1:33">
      <c r="A34" s="103">
        <f t="shared" ref="A34:A38" si="6">A33+1</f>
        <v>22</v>
      </c>
      <c r="B34" s="103">
        <v>2</v>
      </c>
      <c r="C34" s="115">
        <v>44946</v>
      </c>
      <c r="D34" s="115">
        <v>44946</v>
      </c>
      <c r="E34" s="140" t="s">
        <v>205</v>
      </c>
      <c r="F34" s="140" t="s">
        <v>29</v>
      </c>
      <c r="G34" s="140" t="s">
        <v>215</v>
      </c>
      <c r="H34" s="109" t="s">
        <v>1974</v>
      </c>
      <c r="I34" s="159" t="s">
        <v>1975</v>
      </c>
      <c r="J34" s="114" t="s">
        <v>1994</v>
      </c>
      <c r="K34" s="114" t="s">
        <v>206</v>
      </c>
      <c r="L34" s="102" t="s">
        <v>137</v>
      </c>
      <c r="M34" s="102" t="s">
        <v>35</v>
      </c>
      <c r="N34" s="103">
        <v>102</v>
      </c>
      <c r="O34" s="102" t="s">
        <v>189</v>
      </c>
      <c r="P34" s="102" t="s">
        <v>1976</v>
      </c>
      <c r="Q34" s="110">
        <v>700000</v>
      </c>
      <c r="R34" s="104"/>
      <c r="S34" s="104"/>
      <c r="T34" s="104"/>
      <c r="U34" s="104"/>
      <c r="V34" s="104"/>
      <c r="W34" s="104"/>
      <c r="X34" s="104"/>
      <c r="Y34" s="104"/>
      <c r="Z34" s="104"/>
      <c r="AA34" s="149">
        <v>0</v>
      </c>
      <c r="AB34" s="114" t="s">
        <v>1977</v>
      </c>
      <c r="AC34" s="168">
        <v>44953</v>
      </c>
      <c r="AD34" s="168"/>
      <c r="AE34" s="114"/>
      <c r="AF34" s="114" t="s">
        <v>390</v>
      </c>
      <c r="AG34" s="114" t="s">
        <v>226</v>
      </c>
    </row>
    <row r="35" spans="1:33">
      <c r="A35" s="103">
        <f t="shared" si="6"/>
        <v>23</v>
      </c>
      <c r="B35" s="103">
        <v>3</v>
      </c>
      <c r="C35" s="115">
        <v>44946</v>
      </c>
      <c r="D35" s="115">
        <v>44947</v>
      </c>
      <c r="E35" s="140" t="s">
        <v>205</v>
      </c>
      <c r="F35" s="140" t="s">
        <v>31</v>
      </c>
      <c r="G35" s="114" t="s">
        <v>274</v>
      </c>
      <c r="H35" s="109" t="s">
        <v>1174</v>
      </c>
      <c r="I35" s="159" t="s">
        <v>1173</v>
      </c>
      <c r="J35" s="114" t="s">
        <v>1170</v>
      </c>
      <c r="K35" s="114" t="s">
        <v>210</v>
      </c>
      <c r="L35" s="102" t="s">
        <v>35</v>
      </c>
      <c r="M35" s="102" t="s">
        <v>161</v>
      </c>
      <c r="N35" s="103">
        <v>250</v>
      </c>
      <c r="O35" s="102" t="s">
        <v>189</v>
      </c>
      <c r="P35" s="152" t="s">
        <v>1175</v>
      </c>
      <c r="Q35" s="110">
        <v>980000</v>
      </c>
      <c r="R35" s="109"/>
      <c r="S35" s="109"/>
      <c r="T35" s="109"/>
      <c r="U35" s="109"/>
      <c r="V35" s="109"/>
      <c r="W35" s="109"/>
      <c r="X35" s="109"/>
      <c r="Y35" s="109"/>
      <c r="Z35" s="109"/>
      <c r="AA35" s="101">
        <f>525000+50000</f>
        <v>575000</v>
      </c>
      <c r="AB35" s="114" t="s">
        <v>1977</v>
      </c>
      <c r="AC35" s="168">
        <v>44953</v>
      </c>
      <c r="AD35" s="168"/>
      <c r="AE35" s="114"/>
      <c r="AF35" s="114" t="s">
        <v>390</v>
      </c>
      <c r="AG35" s="114" t="s">
        <v>226</v>
      </c>
    </row>
    <row r="36" spans="1:33">
      <c r="A36" s="103">
        <f t="shared" si="6"/>
        <v>24</v>
      </c>
      <c r="B36" s="103">
        <v>4</v>
      </c>
      <c r="C36" s="115">
        <v>44946</v>
      </c>
      <c r="D36" s="115">
        <v>44947</v>
      </c>
      <c r="E36" s="140" t="s">
        <v>205</v>
      </c>
      <c r="F36" s="140" t="s">
        <v>29</v>
      </c>
      <c r="G36" s="114" t="s">
        <v>215</v>
      </c>
      <c r="H36" s="109" t="s">
        <v>1172</v>
      </c>
      <c r="I36" s="159" t="s">
        <v>1171</v>
      </c>
      <c r="J36" s="114" t="s">
        <v>1170</v>
      </c>
      <c r="K36" s="114" t="s">
        <v>210</v>
      </c>
      <c r="L36" s="102" t="s">
        <v>161</v>
      </c>
      <c r="M36" s="102" t="s">
        <v>35</v>
      </c>
      <c r="N36" s="103">
        <v>250</v>
      </c>
      <c r="O36" s="102" t="s">
        <v>189</v>
      </c>
      <c r="P36" s="152" t="s">
        <v>1175</v>
      </c>
      <c r="Q36" s="110">
        <v>980000</v>
      </c>
      <c r="R36" s="109"/>
      <c r="S36" s="109"/>
      <c r="T36" s="109"/>
      <c r="U36" s="109"/>
      <c r="V36" s="109"/>
      <c r="W36" s="109"/>
      <c r="X36" s="109"/>
      <c r="Y36" s="109"/>
      <c r="Z36" s="109"/>
      <c r="AA36" s="149">
        <v>0</v>
      </c>
      <c r="AB36" s="114" t="s">
        <v>1977</v>
      </c>
      <c r="AC36" s="168">
        <v>44953</v>
      </c>
      <c r="AD36" s="168"/>
      <c r="AE36" s="114"/>
      <c r="AF36" s="114" t="s">
        <v>390</v>
      </c>
      <c r="AG36" s="114" t="s">
        <v>226</v>
      </c>
    </row>
    <row r="37" spans="1:33">
      <c r="A37" s="103">
        <f t="shared" si="6"/>
        <v>25</v>
      </c>
      <c r="B37" s="103">
        <v>5</v>
      </c>
      <c r="C37" s="115">
        <v>44946</v>
      </c>
      <c r="D37" s="115">
        <v>44947</v>
      </c>
      <c r="E37" s="140" t="s">
        <v>205</v>
      </c>
      <c r="F37" s="140" t="s">
        <v>31</v>
      </c>
      <c r="G37" s="114" t="s">
        <v>215</v>
      </c>
      <c r="H37" s="109" t="s">
        <v>1988</v>
      </c>
      <c r="I37" s="159" t="s">
        <v>1989</v>
      </c>
      <c r="J37" s="114" t="s">
        <v>999</v>
      </c>
      <c r="K37" s="140" t="s">
        <v>217</v>
      </c>
      <c r="L37" s="169" t="s">
        <v>35</v>
      </c>
      <c r="M37" s="104" t="s">
        <v>65</v>
      </c>
      <c r="N37" s="144">
        <v>168</v>
      </c>
      <c r="O37" s="104" t="s">
        <v>189</v>
      </c>
      <c r="P37" s="140" t="s">
        <v>847</v>
      </c>
      <c r="Q37" s="165">
        <v>900000</v>
      </c>
      <c r="R37" s="170"/>
      <c r="S37" s="170"/>
      <c r="T37" s="170"/>
      <c r="U37" s="170"/>
      <c r="V37" s="170"/>
      <c r="W37" s="170"/>
      <c r="X37" s="170"/>
      <c r="Y37" s="170"/>
      <c r="Z37" s="170"/>
      <c r="AA37" s="170">
        <f>525000+50000</f>
        <v>575000</v>
      </c>
      <c r="AB37" s="114" t="s">
        <v>1977</v>
      </c>
      <c r="AC37" s="168">
        <v>44953</v>
      </c>
      <c r="AD37" s="168"/>
      <c r="AE37" s="114"/>
      <c r="AF37" s="114" t="s">
        <v>390</v>
      </c>
      <c r="AG37" s="114" t="s">
        <v>226</v>
      </c>
    </row>
    <row r="38" spans="1:33">
      <c r="A38" s="103">
        <f t="shared" si="6"/>
        <v>26</v>
      </c>
      <c r="B38" s="103">
        <v>6</v>
      </c>
      <c r="C38" s="115">
        <v>44946</v>
      </c>
      <c r="D38" s="115">
        <v>44947</v>
      </c>
      <c r="E38" s="140" t="s">
        <v>205</v>
      </c>
      <c r="F38" s="140" t="s">
        <v>29</v>
      </c>
      <c r="G38" s="114" t="s">
        <v>215</v>
      </c>
      <c r="H38" s="109" t="s">
        <v>1990</v>
      </c>
      <c r="I38" s="159" t="s">
        <v>1991</v>
      </c>
      <c r="J38" s="114" t="s">
        <v>999</v>
      </c>
      <c r="K38" s="140" t="s">
        <v>217</v>
      </c>
      <c r="L38" s="104" t="s">
        <v>65</v>
      </c>
      <c r="M38" s="169" t="s">
        <v>35</v>
      </c>
      <c r="N38" s="144">
        <v>168</v>
      </c>
      <c r="O38" s="104" t="s">
        <v>189</v>
      </c>
      <c r="P38" s="140" t="s">
        <v>847</v>
      </c>
      <c r="Q38" s="165">
        <v>900000</v>
      </c>
      <c r="R38" s="170"/>
      <c r="S38" s="170"/>
      <c r="T38" s="170"/>
      <c r="U38" s="170"/>
      <c r="V38" s="170"/>
      <c r="W38" s="170"/>
      <c r="X38" s="170"/>
      <c r="Y38" s="170"/>
      <c r="Z38" s="170"/>
      <c r="AA38" s="171">
        <v>0</v>
      </c>
      <c r="AB38" s="114" t="s">
        <v>1977</v>
      </c>
      <c r="AC38" s="168">
        <v>44953</v>
      </c>
      <c r="AD38" s="168"/>
      <c r="AE38" s="114"/>
      <c r="AF38" s="114" t="s">
        <v>390</v>
      </c>
      <c r="AG38" s="114" t="s">
        <v>226</v>
      </c>
    </row>
    <row r="39" spans="1:33">
      <c r="A39" s="103"/>
      <c r="B39" s="103"/>
      <c r="C39" s="99" t="s">
        <v>30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3"/>
      <c r="O39" s="102"/>
      <c r="P39" s="102"/>
      <c r="Q39" s="107">
        <f>SUM(Q33:Q38)</f>
        <v>5160000</v>
      </c>
      <c r="R39" s="102"/>
      <c r="S39" s="102"/>
      <c r="T39" s="102"/>
      <c r="U39" s="102"/>
      <c r="V39" s="102"/>
      <c r="W39" s="102"/>
      <c r="X39" s="102"/>
      <c r="Y39" s="102"/>
      <c r="Z39" s="102"/>
      <c r="AA39" s="107">
        <f>SUM(AA33:AA38)</f>
        <v>1525000</v>
      </c>
      <c r="AB39" s="102"/>
      <c r="AC39" s="103"/>
      <c r="AD39" s="103"/>
      <c r="AE39" s="102"/>
      <c r="AF39" s="102"/>
      <c r="AG39" s="102"/>
    </row>
    <row r="40" spans="1:33">
      <c r="A40" s="103">
        <f>A38+1</f>
        <v>27</v>
      </c>
      <c r="B40" s="103">
        <v>1</v>
      </c>
      <c r="C40" s="115">
        <v>44950</v>
      </c>
      <c r="D40" s="115">
        <v>44950</v>
      </c>
      <c r="E40" s="140" t="s">
        <v>205</v>
      </c>
      <c r="F40" s="140" t="s">
        <v>31</v>
      </c>
      <c r="G40" s="114" t="s">
        <v>215</v>
      </c>
      <c r="H40" s="109" t="s">
        <v>1167</v>
      </c>
      <c r="I40" s="159" t="s">
        <v>1165</v>
      </c>
      <c r="J40" s="114" t="s">
        <v>1163</v>
      </c>
      <c r="K40" s="114" t="s">
        <v>213</v>
      </c>
      <c r="L40" s="102" t="s">
        <v>35</v>
      </c>
      <c r="M40" s="102" t="s">
        <v>161</v>
      </c>
      <c r="N40" s="103">
        <v>250</v>
      </c>
      <c r="O40" s="102" t="s">
        <v>189</v>
      </c>
      <c r="P40" s="114" t="s">
        <v>1168</v>
      </c>
      <c r="Q40" s="110">
        <v>980000</v>
      </c>
      <c r="R40" s="102"/>
      <c r="S40" s="102"/>
      <c r="T40" s="102"/>
      <c r="U40" s="102"/>
      <c r="V40" s="102"/>
      <c r="W40" s="102"/>
      <c r="X40" s="102"/>
      <c r="Y40" s="102"/>
      <c r="Z40" s="102"/>
      <c r="AA40" s="166">
        <f>525000+50000</f>
        <v>575000</v>
      </c>
      <c r="AB40" s="114" t="s">
        <v>2069</v>
      </c>
      <c r="AC40" s="168">
        <v>44965</v>
      </c>
      <c r="AD40" s="168"/>
      <c r="AE40" s="114"/>
      <c r="AF40" s="114" t="s">
        <v>390</v>
      </c>
      <c r="AG40" s="114" t="s">
        <v>226</v>
      </c>
    </row>
    <row r="41" spans="1:33">
      <c r="A41" s="103">
        <f t="shared" ref="A41" si="7">A40+1</f>
        <v>28</v>
      </c>
      <c r="B41" s="103">
        <v>2</v>
      </c>
      <c r="C41" s="115">
        <v>44950</v>
      </c>
      <c r="D41" s="115">
        <v>44950</v>
      </c>
      <c r="E41" s="140" t="s">
        <v>205</v>
      </c>
      <c r="F41" s="140" t="s">
        <v>29</v>
      </c>
      <c r="G41" s="114" t="s">
        <v>215</v>
      </c>
      <c r="H41" s="109" t="s">
        <v>1166</v>
      </c>
      <c r="I41" s="159" t="s">
        <v>1164</v>
      </c>
      <c r="J41" s="114" t="s">
        <v>1163</v>
      </c>
      <c r="K41" s="114" t="s">
        <v>213</v>
      </c>
      <c r="L41" s="102" t="s">
        <v>161</v>
      </c>
      <c r="M41" s="102" t="s">
        <v>35</v>
      </c>
      <c r="N41" s="103">
        <v>250</v>
      </c>
      <c r="O41" s="102" t="s">
        <v>189</v>
      </c>
      <c r="P41" s="114" t="s">
        <v>1168</v>
      </c>
      <c r="Q41" s="110">
        <v>980000</v>
      </c>
      <c r="R41" s="102"/>
      <c r="S41" s="102"/>
      <c r="T41" s="102"/>
      <c r="U41" s="102"/>
      <c r="V41" s="102"/>
      <c r="W41" s="102"/>
      <c r="X41" s="102"/>
      <c r="Y41" s="102"/>
      <c r="Z41" s="102"/>
      <c r="AA41" s="149">
        <v>0</v>
      </c>
      <c r="AB41" s="114" t="s">
        <v>2069</v>
      </c>
      <c r="AC41" s="168">
        <v>44965</v>
      </c>
      <c r="AD41" s="168"/>
      <c r="AE41" s="114"/>
      <c r="AF41" s="114" t="s">
        <v>390</v>
      </c>
      <c r="AG41" s="114" t="s">
        <v>226</v>
      </c>
    </row>
    <row r="42" spans="1:33">
      <c r="A42" s="103"/>
      <c r="B42" s="103"/>
      <c r="C42" s="99" t="s">
        <v>30</v>
      </c>
      <c r="D42" s="102"/>
      <c r="E42" s="102"/>
      <c r="F42" s="102"/>
      <c r="G42" s="102"/>
      <c r="H42" s="109"/>
      <c r="I42" s="102"/>
      <c r="J42" s="102"/>
      <c r="K42" s="102"/>
      <c r="L42" s="102"/>
      <c r="M42" s="102"/>
      <c r="N42" s="103"/>
      <c r="O42" s="102"/>
      <c r="P42" s="102"/>
      <c r="Q42" s="107">
        <f>SUM(Q40:Q41)</f>
        <v>1960000</v>
      </c>
      <c r="R42" s="102"/>
      <c r="S42" s="102"/>
      <c r="T42" s="102"/>
      <c r="U42" s="102"/>
      <c r="V42" s="102"/>
      <c r="W42" s="102"/>
      <c r="X42" s="102"/>
      <c r="Y42" s="102"/>
      <c r="Z42" s="102"/>
      <c r="AA42" s="107">
        <f>SUM(AA40:AA41)</f>
        <v>575000</v>
      </c>
      <c r="AB42" s="102"/>
      <c r="AC42" s="103"/>
      <c r="AD42" s="103"/>
      <c r="AE42" s="102"/>
      <c r="AF42" s="102"/>
      <c r="AG42" s="102"/>
    </row>
    <row r="43" spans="1:33">
      <c r="A43" s="103">
        <f>A41+1</f>
        <v>29</v>
      </c>
      <c r="B43" s="103">
        <v>1</v>
      </c>
      <c r="C43" s="115">
        <v>44951</v>
      </c>
      <c r="D43" s="115">
        <v>44951</v>
      </c>
      <c r="E43" s="140" t="s">
        <v>205</v>
      </c>
      <c r="F43" s="140" t="s">
        <v>31</v>
      </c>
      <c r="G43" s="114" t="s">
        <v>212</v>
      </c>
      <c r="H43" s="140" t="s">
        <v>2107</v>
      </c>
      <c r="I43" s="158" t="s">
        <v>1051</v>
      </c>
      <c r="J43" s="114" t="s">
        <v>1061</v>
      </c>
      <c r="K43" s="114" t="s">
        <v>206</v>
      </c>
      <c r="L43" s="169" t="s">
        <v>35</v>
      </c>
      <c r="M43" s="104" t="s">
        <v>65</v>
      </c>
      <c r="N43" s="144">
        <v>168</v>
      </c>
      <c r="O43" s="104" t="s">
        <v>189</v>
      </c>
      <c r="P43" s="114" t="s">
        <v>2108</v>
      </c>
      <c r="Q43" s="165">
        <v>1000000</v>
      </c>
      <c r="R43" s="170"/>
      <c r="S43" s="170"/>
      <c r="T43" s="170"/>
      <c r="U43" s="170"/>
      <c r="V43" s="170"/>
      <c r="W43" s="170"/>
      <c r="X43" s="170"/>
      <c r="Y43" s="170"/>
      <c r="Z43" s="170"/>
      <c r="AA43" s="170">
        <f>525000+50000</f>
        <v>575000</v>
      </c>
      <c r="AB43" s="114" t="s">
        <v>2109</v>
      </c>
      <c r="AC43" s="168">
        <v>44965</v>
      </c>
      <c r="AD43" s="168"/>
      <c r="AE43" s="114"/>
      <c r="AF43" s="114" t="s">
        <v>390</v>
      </c>
      <c r="AG43" s="114" t="s">
        <v>226</v>
      </c>
    </row>
    <row r="44" spans="1:33">
      <c r="A44" s="103">
        <f t="shared" ref="A44:A47" si="8">A43+1</f>
        <v>30</v>
      </c>
      <c r="B44" s="103">
        <v>2</v>
      </c>
      <c r="C44" s="115">
        <v>44951</v>
      </c>
      <c r="D44" s="115">
        <v>44951</v>
      </c>
      <c r="E44" s="140" t="s">
        <v>205</v>
      </c>
      <c r="F44" s="140" t="s">
        <v>29</v>
      </c>
      <c r="G44" s="114" t="s">
        <v>212</v>
      </c>
      <c r="H44" s="140" t="s">
        <v>960</v>
      </c>
      <c r="I44" s="158" t="s">
        <v>1050</v>
      </c>
      <c r="J44" s="114" t="s">
        <v>1061</v>
      </c>
      <c r="K44" s="114" t="s">
        <v>206</v>
      </c>
      <c r="L44" s="104" t="s">
        <v>65</v>
      </c>
      <c r="M44" s="169" t="s">
        <v>35</v>
      </c>
      <c r="N44" s="144">
        <v>168</v>
      </c>
      <c r="O44" s="104" t="s">
        <v>189</v>
      </c>
      <c r="P44" s="114" t="s">
        <v>2108</v>
      </c>
      <c r="Q44" s="165">
        <v>1000000</v>
      </c>
      <c r="R44" s="170"/>
      <c r="S44" s="170"/>
      <c r="T44" s="170"/>
      <c r="U44" s="170"/>
      <c r="V44" s="170"/>
      <c r="W44" s="170"/>
      <c r="X44" s="170"/>
      <c r="Y44" s="170"/>
      <c r="Z44" s="170"/>
      <c r="AA44" s="171">
        <v>0</v>
      </c>
      <c r="AB44" s="114" t="s">
        <v>2109</v>
      </c>
      <c r="AC44" s="168">
        <v>44965</v>
      </c>
      <c r="AD44" s="168"/>
      <c r="AE44" s="114"/>
      <c r="AF44" s="114" t="s">
        <v>390</v>
      </c>
      <c r="AG44" s="114" t="s">
        <v>226</v>
      </c>
    </row>
    <row r="45" spans="1:33">
      <c r="A45" s="103">
        <f t="shared" si="8"/>
        <v>31</v>
      </c>
      <c r="B45" s="103">
        <v>3</v>
      </c>
      <c r="C45" s="115">
        <v>44951</v>
      </c>
      <c r="D45" s="115">
        <v>44951</v>
      </c>
      <c r="E45" s="140" t="s">
        <v>205</v>
      </c>
      <c r="F45" s="140" t="s">
        <v>31</v>
      </c>
      <c r="G45" s="114" t="s">
        <v>215</v>
      </c>
      <c r="H45" s="109" t="s">
        <v>1166</v>
      </c>
      <c r="I45" s="159" t="s">
        <v>1164</v>
      </c>
      <c r="J45" s="114" t="s">
        <v>2123</v>
      </c>
      <c r="K45" s="114" t="s">
        <v>223</v>
      </c>
      <c r="L45" s="104" t="s">
        <v>35</v>
      </c>
      <c r="M45" s="102" t="s">
        <v>145</v>
      </c>
      <c r="N45" s="103">
        <v>52</v>
      </c>
      <c r="O45" s="102" t="s">
        <v>189</v>
      </c>
      <c r="P45" s="114" t="s">
        <v>2112</v>
      </c>
      <c r="Q45" s="108">
        <v>650000</v>
      </c>
      <c r="R45" s="108"/>
      <c r="S45" s="108"/>
      <c r="T45" s="108"/>
      <c r="U45" s="108"/>
      <c r="V45" s="108"/>
      <c r="W45" s="108"/>
      <c r="X45" s="108"/>
      <c r="Y45" s="108"/>
      <c r="Z45" s="108"/>
      <c r="AA45" s="166">
        <f>275000+50000</f>
        <v>325000</v>
      </c>
      <c r="AB45" s="114" t="s">
        <v>2109</v>
      </c>
      <c r="AC45" s="168">
        <v>44965</v>
      </c>
      <c r="AD45" s="168"/>
      <c r="AE45" s="114"/>
      <c r="AF45" s="114" t="s">
        <v>390</v>
      </c>
      <c r="AG45" s="114" t="s">
        <v>218</v>
      </c>
    </row>
    <row r="46" spans="1:33">
      <c r="A46" s="103">
        <f t="shared" si="8"/>
        <v>32</v>
      </c>
      <c r="B46" s="103">
        <v>4</v>
      </c>
      <c r="C46" s="115">
        <v>44951</v>
      </c>
      <c r="D46" s="115">
        <v>44951</v>
      </c>
      <c r="E46" s="140" t="s">
        <v>205</v>
      </c>
      <c r="F46" s="140" t="s">
        <v>29</v>
      </c>
      <c r="G46" s="114" t="s">
        <v>215</v>
      </c>
      <c r="H46" s="140" t="s">
        <v>2111</v>
      </c>
      <c r="I46" s="158" t="s">
        <v>2110</v>
      </c>
      <c r="J46" s="114" t="s">
        <v>2123</v>
      </c>
      <c r="K46" s="114" t="s">
        <v>223</v>
      </c>
      <c r="L46" s="102" t="s">
        <v>145</v>
      </c>
      <c r="M46" s="104" t="s">
        <v>35</v>
      </c>
      <c r="N46" s="103">
        <v>52</v>
      </c>
      <c r="O46" s="102" t="s">
        <v>189</v>
      </c>
      <c r="P46" s="114" t="s">
        <v>2112</v>
      </c>
      <c r="Q46" s="108">
        <v>650000</v>
      </c>
      <c r="R46" s="102"/>
      <c r="S46" s="102"/>
      <c r="T46" s="102"/>
      <c r="U46" s="102"/>
      <c r="V46" s="102"/>
      <c r="W46" s="102"/>
      <c r="X46" s="102"/>
      <c r="Y46" s="102"/>
      <c r="Z46" s="102"/>
      <c r="AA46" s="171">
        <v>0</v>
      </c>
      <c r="AB46" s="114" t="s">
        <v>2109</v>
      </c>
      <c r="AC46" s="168">
        <v>44965</v>
      </c>
      <c r="AD46" s="168"/>
      <c r="AE46" s="114"/>
      <c r="AF46" s="114" t="s">
        <v>390</v>
      </c>
      <c r="AG46" s="114" t="s">
        <v>218</v>
      </c>
    </row>
    <row r="47" spans="1:33">
      <c r="A47" s="103">
        <f t="shared" si="8"/>
        <v>33</v>
      </c>
      <c r="B47" s="103">
        <v>5</v>
      </c>
      <c r="C47" s="115">
        <v>44951</v>
      </c>
      <c r="D47" s="115">
        <v>44952</v>
      </c>
      <c r="E47" s="102" t="s">
        <v>205</v>
      </c>
      <c r="F47" s="102" t="s">
        <v>29</v>
      </c>
      <c r="G47" s="114" t="s">
        <v>272</v>
      </c>
      <c r="H47" s="140" t="s">
        <v>1772</v>
      </c>
      <c r="I47" s="158" t="s">
        <v>1771</v>
      </c>
      <c r="J47" s="102" t="s">
        <v>1224</v>
      </c>
      <c r="K47" s="102" t="s">
        <v>216</v>
      </c>
      <c r="L47" s="102" t="s">
        <v>35</v>
      </c>
      <c r="M47" s="102" t="s">
        <v>35</v>
      </c>
      <c r="N47" s="103">
        <v>45</v>
      </c>
      <c r="O47" s="102" t="s">
        <v>189</v>
      </c>
      <c r="P47" s="114" t="s">
        <v>273</v>
      </c>
      <c r="Q47" s="108">
        <v>400000</v>
      </c>
      <c r="R47" s="108"/>
      <c r="S47" s="108"/>
      <c r="T47" s="108"/>
      <c r="U47" s="108"/>
      <c r="V47" s="108"/>
      <c r="W47" s="108"/>
      <c r="X47" s="108"/>
      <c r="Y47" s="108"/>
      <c r="Z47" s="108"/>
      <c r="AA47" s="108">
        <v>125000</v>
      </c>
      <c r="AB47" s="114" t="s">
        <v>2109</v>
      </c>
      <c r="AC47" s="168">
        <v>44965</v>
      </c>
      <c r="AD47" s="168"/>
      <c r="AE47" s="114"/>
      <c r="AF47" s="114" t="s">
        <v>390</v>
      </c>
      <c r="AG47" s="114" t="s">
        <v>218</v>
      </c>
    </row>
    <row r="48" spans="1:33">
      <c r="A48" s="103"/>
      <c r="B48" s="103"/>
      <c r="C48" s="99" t="s">
        <v>30</v>
      </c>
      <c r="D48" s="102"/>
      <c r="E48" s="102"/>
      <c r="F48" s="102"/>
      <c r="G48" s="102"/>
      <c r="H48" s="109"/>
      <c r="I48" s="102"/>
      <c r="J48" s="102"/>
      <c r="K48" s="102"/>
      <c r="L48" s="102"/>
      <c r="M48" s="102"/>
      <c r="N48" s="103"/>
      <c r="O48" s="102"/>
      <c r="P48" s="102"/>
      <c r="Q48" s="107">
        <f>SUM(Q43:Q47)</f>
        <v>3700000</v>
      </c>
      <c r="R48" s="102"/>
      <c r="S48" s="102"/>
      <c r="T48" s="102"/>
      <c r="U48" s="102"/>
      <c r="V48" s="102"/>
      <c r="W48" s="102"/>
      <c r="X48" s="102"/>
      <c r="Y48" s="102"/>
      <c r="Z48" s="102"/>
      <c r="AA48" s="107">
        <f>SUM(AA43:AA47)</f>
        <v>1025000</v>
      </c>
      <c r="AB48" s="102"/>
      <c r="AC48" s="103"/>
      <c r="AD48" s="103"/>
      <c r="AE48" s="102"/>
      <c r="AF48" s="102"/>
      <c r="AG48" s="102"/>
    </row>
    <row r="49" spans="1:34">
      <c r="A49" s="103">
        <f>A47+1</f>
        <v>34</v>
      </c>
      <c r="B49" s="103">
        <v>1</v>
      </c>
      <c r="C49" s="115">
        <v>44952</v>
      </c>
      <c r="D49" s="115">
        <v>44952</v>
      </c>
      <c r="E49" s="140" t="s">
        <v>205</v>
      </c>
      <c r="F49" s="140" t="s">
        <v>31</v>
      </c>
      <c r="G49" s="140" t="s">
        <v>215</v>
      </c>
      <c r="H49" s="140" t="s">
        <v>1172</v>
      </c>
      <c r="I49" s="158" t="s">
        <v>1171</v>
      </c>
      <c r="J49" s="114" t="s">
        <v>1609</v>
      </c>
      <c r="K49" s="114" t="s">
        <v>217</v>
      </c>
      <c r="L49" s="102" t="s">
        <v>35</v>
      </c>
      <c r="M49" s="104" t="s">
        <v>133</v>
      </c>
      <c r="N49" s="144">
        <v>50</v>
      </c>
      <c r="O49" s="102" t="s">
        <v>189</v>
      </c>
      <c r="P49" s="114" t="s">
        <v>296</v>
      </c>
      <c r="Q49" s="108">
        <v>600000</v>
      </c>
      <c r="R49" s="108"/>
      <c r="S49" s="108"/>
      <c r="T49" s="108"/>
      <c r="U49" s="108"/>
      <c r="V49" s="108"/>
      <c r="W49" s="108"/>
      <c r="X49" s="108"/>
      <c r="Y49" s="108"/>
      <c r="Z49" s="108"/>
      <c r="AA49" s="108">
        <v>275000</v>
      </c>
      <c r="AB49" s="114" t="s">
        <v>2188</v>
      </c>
      <c r="AC49" s="168">
        <v>44965</v>
      </c>
      <c r="AD49" s="168"/>
      <c r="AE49" s="114"/>
      <c r="AF49" s="114" t="s">
        <v>390</v>
      </c>
      <c r="AG49" s="114" t="s">
        <v>218</v>
      </c>
    </row>
    <row r="50" spans="1:34">
      <c r="A50" s="103"/>
      <c r="B50" s="103"/>
      <c r="C50" s="99" t="s">
        <v>30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3"/>
      <c r="O50" s="102"/>
      <c r="P50" s="102"/>
      <c r="Q50" s="117">
        <f>SUM(Q49)</f>
        <v>600000</v>
      </c>
      <c r="R50" s="102"/>
      <c r="S50" s="102"/>
      <c r="T50" s="102"/>
      <c r="U50" s="102"/>
      <c r="V50" s="102"/>
      <c r="W50" s="102"/>
      <c r="X50" s="102"/>
      <c r="Y50" s="102"/>
      <c r="Z50" s="102"/>
      <c r="AA50" s="117">
        <f>SUM(AA49)</f>
        <v>275000</v>
      </c>
      <c r="AB50" s="102"/>
      <c r="AC50" s="103"/>
      <c r="AD50" s="103"/>
      <c r="AE50" s="102"/>
      <c r="AF50" s="102"/>
      <c r="AG50" s="102"/>
    </row>
    <row r="51" spans="1:34">
      <c r="A51" s="103">
        <f>A49+1</f>
        <v>35</v>
      </c>
      <c r="B51" s="103">
        <v>1</v>
      </c>
      <c r="C51" s="115">
        <v>44953</v>
      </c>
      <c r="D51" s="115">
        <v>44953</v>
      </c>
      <c r="E51" s="140" t="s">
        <v>205</v>
      </c>
      <c r="F51" s="140" t="s">
        <v>31</v>
      </c>
      <c r="G51" s="114" t="s">
        <v>215</v>
      </c>
      <c r="H51" s="102" t="s">
        <v>1974</v>
      </c>
      <c r="I51" s="159" t="s">
        <v>1975</v>
      </c>
      <c r="J51" s="114" t="s">
        <v>1994</v>
      </c>
      <c r="K51" s="114" t="s">
        <v>206</v>
      </c>
      <c r="L51" s="102" t="s">
        <v>35</v>
      </c>
      <c r="M51" s="102" t="s">
        <v>161</v>
      </c>
      <c r="N51" s="103">
        <v>250</v>
      </c>
      <c r="O51" s="102" t="s">
        <v>189</v>
      </c>
      <c r="P51" s="114" t="s">
        <v>1976</v>
      </c>
      <c r="Q51" s="110">
        <v>980000</v>
      </c>
      <c r="R51" s="102"/>
      <c r="S51" s="102"/>
      <c r="T51" s="102"/>
      <c r="U51" s="102"/>
      <c r="V51" s="102"/>
      <c r="W51" s="102"/>
      <c r="X51" s="102"/>
      <c r="Y51" s="102"/>
      <c r="Z51" s="102"/>
      <c r="AA51" s="166">
        <f>525000+50000</f>
        <v>575000</v>
      </c>
      <c r="AB51" s="114" t="s">
        <v>2308</v>
      </c>
      <c r="AC51" s="168">
        <v>44965</v>
      </c>
      <c r="AD51" s="168"/>
      <c r="AE51" s="114"/>
      <c r="AF51" s="114" t="s">
        <v>390</v>
      </c>
      <c r="AG51" s="114" t="s">
        <v>226</v>
      </c>
    </row>
    <row r="52" spans="1:34">
      <c r="A52" s="103">
        <f t="shared" ref="A52:A58" si="9">A51+1</f>
        <v>36</v>
      </c>
      <c r="B52" s="103">
        <v>2</v>
      </c>
      <c r="C52" s="115">
        <v>44953</v>
      </c>
      <c r="D52" s="115">
        <v>44953</v>
      </c>
      <c r="E52" s="140" t="s">
        <v>205</v>
      </c>
      <c r="F52" s="140" t="s">
        <v>29</v>
      </c>
      <c r="G52" s="114" t="s">
        <v>215</v>
      </c>
      <c r="H52" s="102" t="s">
        <v>1781</v>
      </c>
      <c r="I52" s="159" t="s">
        <v>1978</v>
      </c>
      <c r="J52" s="114" t="s">
        <v>1994</v>
      </c>
      <c r="K52" s="114" t="s">
        <v>206</v>
      </c>
      <c r="L52" s="102" t="s">
        <v>161</v>
      </c>
      <c r="M52" s="102" t="s">
        <v>35</v>
      </c>
      <c r="N52" s="103">
        <v>250</v>
      </c>
      <c r="O52" s="102" t="s">
        <v>189</v>
      </c>
      <c r="P52" s="114" t="s">
        <v>1976</v>
      </c>
      <c r="Q52" s="110">
        <v>980000</v>
      </c>
      <c r="R52" s="102"/>
      <c r="S52" s="102"/>
      <c r="T52" s="102"/>
      <c r="U52" s="102"/>
      <c r="V52" s="102"/>
      <c r="W52" s="102"/>
      <c r="X52" s="102"/>
      <c r="Y52" s="102"/>
      <c r="Z52" s="102"/>
      <c r="AA52" s="149">
        <v>0</v>
      </c>
      <c r="AB52" s="114" t="s">
        <v>2308</v>
      </c>
      <c r="AC52" s="168">
        <v>44965</v>
      </c>
      <c r="AD52" s="168"/>
      <c r="AE52" s="114"/>
      <c r="AF52" s="114" t="s">
        <v>390</v>
      </c>
      <c r="AG52" s="114" t="s">
        <v>226</v>
      </c>
    </row>
    <row r="53" spans="1:34">
      <c r="A53" s="103">
        <f t="shared" si="9"/>
        <v>37</v>
      </c>
      <c r="B53" s="103">
        <v>3</v>
      </c>
      <c r="C53" s="115">
        <v>44953</v>
      </c>
      <c r="D53" s="115">
        <v>44953</v>
      </c>
      <c r="E53" s="140" t="s">
        <v>205</v>
      </c>
      <c r="F53" s="140" t="s">
        <v>31</v>
      </c>
      <c r="G53" s="114" t="s">
        <v>243</v>
      </c>
      <c r="H53" s="114" t="s">
        <v>2313</v>
      </c>
      <c r="I53" s="158" t="s">
        <v>2311</v>
      </c>
      <c r="J53" s="114" t="s">
        <v>2315</v>
      </c>
      <c r="K53" s="114" t="s">
        <v>210</v>
      </c>
      <c r="L53" s="102" t="s">
        <v>35</v>
      </c>
      <c r="M53" s="102" t="s">
        <v>137</v>
      </c>
      <c r="N53" s="103">
        <v>102</v>
      </c>
      <c r="O53" s="102" t="s">
        <v>189</v>
      </c>
      <c r="P53" s="114" t="s">
        <v>1469</v>
      </c>
      <c r="Q53" s="110">
        <v>700000</v>
      </c>
      <c r="R53" s="104"/>
      <c r="S53" s="104"/>
      <c r="T53" s="104"/>
      <c r="U53" s="104"/>
      <c r="V53" s="104"/>
      <c r="W53" s="104"/>
      <c r="X53" s="104"/>
      <c r="Y53" s="104"/>
      <c r="Z53" s="104"/>
      <c r="AA53" s="157">
        <f>325000+50000</f>
        <v>375000</v>
      </c>
      <c r="AB53" s="114" t="s">
        <v>2308</v>
      </c>
      <c r="AC53" s="168">
        <v>44965</v>
      </c>
      <c r="AD53" s="168"/>
      <c r="AE53" s="114"/>
      <c r="AF53" s="114" t="s">
        <v>390</v>
      </c>
      <c r="AG53" s="114" t="s">
        <v>226</v>
      </c>
    </row>
    <row r="54" spans="1:34">
      <c r="A54" s="103">
        <f t="shared" si="9"/>
        <v>38</v>
      </c>
      <c r="B54" s="103">
        <v>4</v>
      </c>
      <c r="C54" s="115">
        <v>44953</v>
      </c>
      <c r="D54" s="115">
        <v>44953</v>
      </c>
      <c r="E54" s="140" t="s">
        <v>205</v>
      </c>
      <c r="F54" s="140" t="s">
        <v>29</v>
      </c>
      <c r="G54" s="114" t="s">
        <v>243</v>
      </c>
      <c r="H54" s="114" t="s">
        <v>2314</v>
      </c>
      <c r="I54" s="158" t="s">
        <v>2312</v>
      </c>
      <c r="J54" s="114" t="s">
        <v>2315</v>
      </c>
      <c r="K54" s="114" t="s">
        <v>210</v>
      </c>
      <c r="L54" s="102" t="s">
        <v>137</v>
      </c>
      <c r="M54" s="102" t="s">
        <v>35</v>
      </c>
      <c r="N54" s="103">
        <v>102</v>
      </c>
      <c r="O54" s="102" t="s">
        <v>189</v>
      </c>
      <c r="P54" s="114" t="s">
        <v>1469</v>
      </c>
      <c r="Q54" s="110">
        <v>700000</v>
      </c>
      <c r="R54" s="104"/>
      <c r="S54" s="104"/>
      <c r="T54" s="104"/>
      <c r="U54" s="104"/>
      <c r="V54" s="104"/>
      <c r="W54" s="104"/>
      <c r="X54" s="104"/>
      <c r="Y54" s="104"/>
      <c r="Z54" s="104"/>
      <c r="AA54" s="149">
        <v>0</v>
      </c>
      <c r="AB54" s="114" t="s">
        <v>2308</v>
      </c>
      <c r="AC54" s="168">
        <v>44965</v>
      </c>
      <c r="AD54" s="168"/>
      <c r="AE54" s="114"/>
      <c r="AF54" s="114" t="s">
        <v>390</v>
      </c>
      <c r="AG54" s="114" t="s">
        <v>226</v>
      </c>
    </row>
    <row r="55" spans="1:34">
      <c r="A55" s="103">
        <f t="shared" si="9"/>
        <v>39</v>
      </c>
      <c r="B55" s="103">
        <v>5</v>
      </c>
      <c r="C55" s="115">
        <v>44953</v>
      </c>
      <c r="D55" s="115">
        <v>44953</v>
      </c>
      <c r="E55" s="140" t="s">
        <v>205</v>
      </c>
      <c r="F55" s="140" t="s">
        <v>31</v>
      </c>
      <c r="G55" s="114" t="s">
        <v>212</v>
      </c>
      <c r="H55" s="102" t="s">
        <v>960</v>
      </c>
      <c r="I55" s="159" t="s">
        <v>1050</v>
      </c>
      <c r="J55" s="114" t="s">
        <v>962</v>
      </c>
      <c r="K55" s="114" t="s">
        <v>217</v>
      </c>
      <c r="L55" s="104" t="s">
        <v>35</v>
      </c>
      <c r="M55" s="104" t="s">
        <v>1784</v>
      </c>
      <c r="N55" s="144">
        <v>160</v>
      </c>
      <c r="O55" s="104" t="s">
        <v>189</v>
      </c>
      <c r="P55" s="114" t="s">
        <v>963</v>
      </c>
      <c r="Q55" s="110">
        <v>880000</v>
      </c>
      <c r="R55" s="110"/>
      <c r="S55" s="110"/>
      <c r="T55" s="110"/>
      <c r="U55" s="110"/>
      <c r="V55" s="110"/>
      <c r="W55" s="110"/>
      <c r="X55" s="110"/>
      <c r="Y55" s="110"/>
      <c r="Z55" s="110"/>
      <c r="AA55" s="166">
        <f>475000+50000</f>
        <v>525000</v>
      </c>
      <c r="AB55" s="114" t="s">
        <v>2308</v>
      </c>
      <c r="AC55" s="168">
        <v>44965</v>
      </c>
      <c r="AD55" s="168"/>
      <c r="AE55" s="114"/>
      <c r="AF55" s="114" t="s">
        <v>390</v>
      </c>
      <c r="AG55" s="114" t="s">
        <v>226</v>
      </c>
    </row>
    <row r="56" spans="1:34">
      <c r="A56" s="103">
        <f t="shared" si="9"/>
        <v>40</v>
      </c>
      <c r="B56" s="103">
        <v>6</v>
      </c>
      <c r="C56" s="115">
        <v>44953</v>
      </c>
      <c r="D56" s="115">
        <v>44953</v>
      </c>
      <c r="E56" s="140" t="s">
        <v>205</v>
      </c>
      <c r="F56" s="140" t="s">
        <v>29</v>
      </c>
      <c r="G56" s="114" t="s">
        <v>212</v>
      </c>
      <c r="H56" s="114" t="s">
        <v>2310</v>
      </c>
      <c r="I56" s="158" t="s">
        <v>2309</v>
      </c>
      <c r="J56" s="114" t="s">
        <v>962</v>
      </c>
      <c r="K56" s="114" t="s">
        <v>217</v>
      </c>
      <c r="L56" s="104" t="s">
        <v>1784</v>
      </c>
      <c r="M56" s="104" t="s">
        <v>35</v>
      </c>
      <c r="N56" s="144">
        <v>160</v>
      </c>
      <c r="O56" s="104" t="s">
        <v>189</v>
      </c>
      <c r="P56" s="114" t="s">
        <v>963</v>
      </c>
      <c r="Q56" s="110">
        <v>880000</v>
      </c>
      <c r="R56" s="110"/>
      <c r="S56" s="110"/>
      <c r="T56" s="110"/>
      <c r="U56" s="110"/>
      <c r="V56" s="110"/>
      <c r="W56" s="110"/>
      <c r="X56" s="110"/>
      <c r="Y56" s="110"/>
      <c r="Z56" s="110"/>
      <c r="AA56" s="110">
        <v>0</v>
      </c>
      <c r="AB56" s="114" t="s">
        <v>2308</v>
      </c>
      <c r="AC56" s="168">
        <v>44965</v>
      </c>
      <c r="AD56" s="168"/>
      <c r="AE56" s="114"/>
      <c r="AF56" s="114" t="s">
        <v>390</v>
      </c>
      <c r="AG56" s="114" t="s">
        <v>226</v>
      </c>
    </row>
    <row r="57" spans="1:34">
      <c r="A57" s="103">
        <f t="shared" si="9"/>
        <v>41</v>
      </c>
      <c r="B57" s="103">
        <v>7</v>
      </c>
      <c r="C57" s="115">
        <v>44953</v>
      </c>
      <c r="D57" s="115">
        <v>44957</v>
      </c>
      <c r="E57" s="140" t="s">
        <v>205</v>
      </c>
      <c r="F57" s="102" t="s">
        <v>29</v>
      </c>
      <c r="G57" s="102" t="s">
        <v>215</v>
      </c>
      <c r="H57" s="102" t="s">
        <v>1678</v>
      </c>
      <c r="I57" s="159" t="s">
        <v>1648</v>
      </c>
      <c r="J57" s="102" t="s">
        <v>1710</v>
      </c>
      <c r="K57" s="102" t="s">
        <v>206</v>
      </c>
      <c r="L57" s="102" t="s">
        <v>260</v>
      </c>
      <c r="M57" s="102" t="s">
        <v>35</v>
      </c>
      <c r="N57" s="103">
        <v>360</v>
      </c>
      <c r="O57" s="102" t="s">
        <v>189</v>
      </c>
      <c r="P57" s="102" t="s">
        <v>1716</v>
      </c>
      <c r="Q57" s="110">
        <v>1850000</v>
      </c>
      <c r="R57" s="110"/>
      <c r="S57" s="110"/>
      <c r="T57" s="110"/>
      <c r="U57" s="110"/>
      <c r="V57" s="110"/>
      <c r="W57" s="110"/>
      <c r="X57" s="110"/>
      <c r="Y57" s="110"/>
      <c r="Z57" s="110"/>
      <c r="AA57" s="110">
        <v>1200000</v>
      </c>
      <c r="AB57" s="114" t="s">
        <v>2308</v>
      </c>
      <c r="AC57" s="168">
        <v>44965</v>
      </c>
      <c r="AD57" s="168"/>
      <c r="AE57" s="114"/>
      <c r="AF57" s="114" t="s">
        <v>390</v>
      </c>
      <c r="AG57" s="114" t="s">
        <v>226</v>
      </c>
      <c r="AH57" s="1"/>
    </row>
    <row r="58" spans="1:34">
      <c r="A58" s="103">
        <f t="shared" si="9"/>
        <v>42</v>
      </c>
      <c r="B58" s="103">
        <v>8</v>
      </c>
      <c r="C58" s="115">
        <v>44953</v>
      </c>
      <c r="D58" s="115">
        <v>44957</v>
      </c>
      <c r="E58" s="140" t="s">
        <v>205</v>
      </c>
      <c r="F58" s="102" t="s">
        <v>29</v>
      </c>
      <c r="G58" s="102" t="s">
        <v>215</v>
      </c>
      <c r="H58" s="102" t="s">
        <v>1679</v>
      </c>
      <c r="I58" s="159" t="s">
        <v>1649</v>
      </c>
      <c r="J58" s="102" t="s">
        <v>1710</v>
      </c>
      <c r="K58" s="102" t="s">
        <v>206</v>
      </c>
      <c r="L58" s="102" t="s">
        <v>260</v>
      </c>
      <c r="M58" s="102" t="s">
        <v>35</v>
      </c>
      <c r="N58" s="103">
        <v>360</v>
      </c>
      <c r="O58" s="102" t="s">
        <v>189</v>
      </c>
      <c r="P58" s="102" t="s">
        <v>1716</v>
      </c>
      <c r="Q58" s="110">
        <v>1850000</v>
      </c>
      <c r="R58" s="110"/>
      <c r="S58" s="110"/>
      <c r="T58" s="110"/>
      <c r="U58" s="110"/>
      <c r="V58" s="110"/>
      <c r="W58" s="110"/>
      <c r="X58" s="110"/>
      <c r="Y58" s="110"/>
      <c r="Z58" s="110"/>
      <c r="AA58" s="110">
        <v>1200000</v>
      </c>
      <c r="AB58" s="114" t="s">
        <v>2308</v>
      </c>
      <c r="AC58" s="168">
        <v>44965</v>
      </c>
      <c r="AD58" s="168"/>
      <c r="AE58" s="114"/>
      <c r="AF58" s="114" t="s">
        <v>390</v>
      </c>
      <c r="AG58" s="114" t="s">
        <v>226</v>
      </c>
      <c r="AH58" s="1"/>
    </row>
    <row r="59" spans="1:34">
      <c r="A59" s="103"/>
      <c r="B59" s="103"/>
      <c r="C59" s="99" t="s">
        <v>30</v>
      </c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3"/>
      <c r="O59" s="102"/>
      <c r="P59" s="102"/>
      <c r="Q59" s="107">
        <f>SUM(Q51:Q58)</f>
        <v>8820000</v>
      </c>
      <c r="R59" s="102"/>
      <c r="S59" s="102"/>
      <c r="T59" s="102"/>
      <c r="U59" s="102"/>
      <c r="V59" s="102"/>
      <c r="W59" s="102"/>
      <c r="X59" s="102"/>
      <c r="Y59" s="102"/>
      <c r="Z59" s="102"/>
      <c r="AA59" s="107">
        <f>SUM(AA51:AA58)</f>
        <v>3875000</v>
      </c>
      <c r="AB59" s="102"/>
      <c r="AC59" s="103"/>
      <c r="AD59" s="103"/>
      <c r="AE59" s="102"/>
      <c r="AF59" s="102"/>
      <c r="AG59" s="102"/>
    </row>
    <row r="60" spans="1:34">
      <c r="A60" s="103">
        <f>A58+1</f>
        <v>43</v>
      </c>
      <c r="B60" s="103">
        <v>1</v>
      </c>
      <c r="C60" s="115">
        <v>44956</v>
      </c>
      <c r="D60" s="115">
        <v>44957</v>
      </c>
      <c r="E60" s="102" t="s">
        <v>205</v>
      </c>
      <c r="F60" s="102" t="s">
        <v>29</v>
      </c>
      <c r="G60" s="102" t="s">
        <v>215</v>
      </c>
      <c r="H60" s="102" t="s">
        <v>1702</v>
      </c>
      <c r="I60" s="159" t="s">
        <v>1670</v>
      </c>
      <c r="J60" s="102" t="s">
        <v>1714</v>
      </c>
      <c r="K60" s="102" t="s">
        <v>206</v>
      </c>
      <c r="L60" s="102" t="s">
        <v>35</v>
      </c>
      <c r="M60" s="102" t="s">
        <v>35</v>
      </c>
      <c r="N60" s="103">
        <v>45</v>
      </c>
      <c r="O60" s="102" t="s">
        <v>189</v>
      </c>
      <c r="P60" s="102" t="s">
        <v>1716</v>
      </c>
      <c r="Q60" s="110">
        <v>350000</v>
      </c>
      <c r="R60" s="110"/>
      <c r="S60" s="110"/>
      <c r="T60" s="110"/>
      <c r="U60" s="110"/>
      <c r="V60" s="110"/>
      <c r="W60" s="110"/>
      <c r="X60" s="110"/>
      <c r="Y60" s="110"/>
      <c r="Z60" s="110"/>
      <c r="AA60" s="108">
        <v>125000</v>
      </c>
      <c r="AB60" s="114" t="s">
        <v>2389</v>
      </c>
      <c r="AC60" s="168">
        <v>44965</v>
      </c>
      <c r="AD60" s="168"/>
      <c r="AE60" s="114"/>
      <c r="AF60" s="114" t="s">
        <v>390</v>
      </c>
      <c r="AG60" s="114" t="s">
        <v>218</v>
      </c>
      <c r="AH60" s="1"/>
    </row>
    <row r="61" spans="1:34">
      <c r="A61" s="103">
        <f t="shared" ref="A61:A74" si="10">A60+1</f>
        <v>44</v>
      </c>
      <c r="B61" s="103">
        <v>2</v>
      </c>
      <c r="C61" s="115">
        <v>44956</v>
      </c>
      <c r="D61" s="115">
        <v>44957</v>
      </c>
      <c r="E61" s="102" t="s">
        <v>205</v>
      </c>
      <c r="F61" s="102" t="s">
        <v>29</v>
      </c>
      <c r="G61" s="102" t="s">
        <v>215</v>
      </c>
      <c r="H61" s="102" t="s">
        <v>1703</v>
      </c>
      <c r="I61" s="159" t="s">
        <v>1671</v>
      </c>
      <c r="J61" s="102" t="s">
        <v>1714</v>
      </c>
      <c r="K61" s="102" t="s">
        <v>206</v>
      </c>
      <c r="L61" s="102" t="s">
        <v>35</v>
      </c>
      <c r="M61" s="102" t="s">
        <v>35</v>
      </c>
      <c r="N61" s="103">
        <v>45</v>
      </c>
      <c r="O61" s="102" t="s">
        <v>189</v>
      </c>
      <c r="P61" s="102" t="s">
        <v>1716</v>
      </c>
      <c r="Q61" s="110">
        <v>350000</v>
      </c>
      <c r="R61" s="110"/>
      <c r="S61" s="110"/>
      <c r="T61" s="110"/>
      <c r="U61" s="110"/>
      <c r="V61" s="110"/>
      <c r="W61" s="110"/>
      <c r="X61" s="110"/>
      <c r="Y61" s="110"/>
      <c r="Z61" s="110"/>
      <c r="AA61" s="108">
        <v>125000</v>
      </c>
      <c r="AB61" s="114" t="s">
        <v>2389</v>
      </c>
      <c r="AC61" s="168">
        <v>44965</v>
      </c>
      <c r="AD61" s="168"/>
      <c r="AE61" s="114"/>
      <c r="AF61" s="114" t="s">
        <v>390</v>
      </c>
      <c r="AG61" s="114" t="s">
        <v>218</v>
      </c>
      <c r="AH61" s="1"/>
    </row>
    <row r="62" spans="1:34">
      <c r="A62" s="103">
        <f t="shared" si="10"/>
        <v>45</v>
      </c>
      <c r="B62" s="103">
        <v>3</v>
      </c>
      <c r="C62" s="115">
        <v>44956</v>
      </c>
      <c r="D62" s="115">
        <v>44957</v>
      </c>
      <c r="E62" s="102" t="s">
        <v>205</v>
      </c>
      <c r="F62" s="102" t="s">
        <v>29</v>
      </c>
      <c r="G62" s="102" t="s">
        <v>215</v>
      </c>
      <c r="H62" s="102" t="s">
        <v>1704</v>
      </c>
      <c r="I62" s="159" t="s">
        <v>1672</v>
      </c>
      <c r="J62" s="102" t="s">
        <v>1714</v>
      </c>
      <c r="K62" s="102" t="s">
        <v>206</v>
      </c>
      <c r="L62" s="102" t="s">
        <v>35</v>
      </c>
      <c r="M62" s="102" t="s">
        <v>35</v>
      </c>
      <c r="N62" s="103">
        <v>45</v>
      </c>
      <c r="O62" s="102" t="s">
        <v>189</v>
      </c>
      <c r="P62" s="102" t="s">
        <v>1716</v>
      </c>
      <c r="Q62" s="110">
        <v>350000</v>
      </c>
      <c r="R62" s="110"/>
      <c r="S62" s="110"/>
      <c r="T62" s="110"/>
      <c r="U62" s="110"/>
      <c r="V62" s="110"/>
      <c r="W62" s="110"/>
      <c r="X62" s="110"/>
      <c r="Y62" s="110"/>
      <c r="Z62" s="110"/>
      <c r="AA62" s="108">
        <v>125000</v>
      </c>
      <c r="AB62" s="114" t="s">
        <v>2389</v>
      </c>
      <c r="AC62" s="168">
        <v>44965</v>
      </c>
      <c r="AD62" s="168"/>
      <c r="AE62" s="114"/>
      <c r="AF62" s="114" t="s">
        <v>390</v>
      </c>
      <c r="AG62" s="114" t="s">
        <v>218</v>
      </c>
      <c r="AH62" s="1"/>
    </row>
    <row r="63" spans="1:34">
      <c r="A63" s="103">
        <f t="shared" si="10"/>
        <v>46</v>
      </c>
      <c r="B63" s="103">
        <v>4</v>
      </c>
      <c r="C63" s="115">
        <v>44956</v>
      </c>
      <c r="D63" s="115">
        <v>44957</v>
      </c>
      <c r="E63" s="102" t="s">
        <v>205</v>
      </c>
      <c r="F63" s="102" t="s">
        <v>29</v>
      </c>
      <c r="G63" s="102" t="s">
        <v>215</v>
      </c>
      <c r="H63" s="102" t="s">
        <v>1707</v>
      </c>
      <c r="I63" s="159" t="s">
        <v>1675</v>
      </c>
      <c r="J63" s="102" t="s">
        <v>1714</v>
      </c>
      <c r="K63" s="102" t="s">
        <v>206</v>
      </c>
      <c r="L63" s="102" t="s">
        <v>35</v>
      </c>
      <c r="M63" s="102" t="s">
        <v>35</v>
      </c>
      <c r="N63" s="103">
        <v>45</v>
      </c>
      <c r="O63" s="102" t="s">
        <v>189</v>
      </c>
      <c r="P63" s="102" t="s">
        <v>1716</v>
      </c>
      <c r="Q63" s="110">
        <v>350000</v>
      </c>
      <c r="R63" s="110"/>
      <c r="S63" s="110"/>
      <c r="T63" s="110"/>
      <c r="U63" s="110"/>
      <c r="V63" s="110"/>
      <c r="W63" s="110"/>
      <c r="X63" s="110"/>
      <c r="Y63" s="110"/>
      <c r="Z63" s="110"/>
      <c r="AA63" s="108">
        <v>125000</v>
      </c>
      <c r="AB63" s="114" t="s">
        <v>2389</v>
      </c>
      <c r="AC63" s="168">
        <v>44965</v>
      </c>
      <c r="AD63" s="168"/>
      <c r="AE63" s="114"/>
      <c r="AF63" s="114" t="s">
        <v>390</v>
      </c>
      <c r="AG63" s="114" t="s">
        <v>218</v>
      </c>
      <c r="AH63" s="1"/>
    </row>
    <row r="64" spans="1:34">
      <c r="A64" s="103">
        <f t="shared" si="10"/>
        <v>47</v>
      </c>
      <c r="B64" s="103">
        <v>5</v>
      </c>
      <c r="C64" s="115">
        <v>44956</v>
      </c>
      <c r="D64" s="115">
        <v>44957</v>
      </c>
      <c r="E64" s="102" t="s">
        <v>205</v>
      </c>
      <c r="F64" s="102" t="s">
        <v>29</v>
      </c>
      <c r="G64" s="102" t="s">
        <v>215</v>
      </c>
      <c r="H64" s="102" t="s">
        <v>1705</v>
      </c>
      <c r="I64" s="159" t="s">
        <v>1673</v>
      </c>
      <c r="J64" s="102" t="s">
        <v>1714</v>
      </c>
      <c r="K64" s="102" t="s">
        <v>206</v>
      </c>
      <c r="L64" s="102" t="s">
        <v>35</v>
      </c>
      <c r="M64" s="102" t="s">
        <v>35</v>
      </c>
      <c r="N64" s="103">
        <v>45</v>
      </c>
      <c r="O64" s="102" t="s">
        <v>189</v>
      </c>
      <c r="P64" s="102" t="s">
        <v>1716</v>
      </c>
      <c r="Q64" s="110">
        <v>350000</v>
      </c>
      <c r="R64" s="110"/>
      <c r="S64" s="110"/>
      <c r="T64" s="110"/>
      <c r="U64" s="110"/>
      <c r="V64" s="110"/>
      <c r="W64" s="110"/>
      <c r="X64" s="110"/>
      <c r="Y64" s="110"/>
      <c r="Z64" s="110"/>
      <c r="AA64" s="108">
        <v>125000</v>
      </c>
      <c r="AB64" s="114" t="s">
        <v>2389</v>
      </c>
      <c r="AC64" s="168">
        <v>44965</v>
      </c>
      <c r="AD64" s="168"/>
      <c r="AE64" s="114"/>
      <c r="AF64" s="114" t="s">
        <v>390</v>
      </c>
      <c r="AG64" s="114" t="s">
        <v>218</v>
      </c>
      <c r="AH64" s="1"/>
    </row>
    <row r="65" spans="1:34">
      <c r="A65" s="103">
        <f t="shared" si="10"/>
        <v>48</v>
      </c>
      <c r="B65" s="103">
        <v>6</v>
      </c>
      <c r="C65" s="115">
        <v>44956</v>
      </c>
      <c r="D65" s="115">
        <v>44957</v>
      </c>
      <c r="E65" s="102" t="s">
        <v>205</v>
      </c>
      <c r="F65" s="102" t="s">
        <v>29</v>
      </c>
      <c r="G65" s="102" t="s">
        <v>215</v>
      </c>
      <c r="H65" s="102" t="s">
        <v>1706</v>
      </c>
      <c r="I65" s="159" t="s">
        <v>1674</v>
      </c>
      <c r="J65" s="102" t="s">
        <v>1714</v>
      </c>
      <c r="K65" s="102" t="s">
        <v>206</v>
      </c>
      <c r="L65" s="102" t="s">
        <v>35</v>
      </c>
      <c r="M65" s="102" t="s">
        <v>35</v>
      </c>
      <c r="N65" s="103">
        <v>45</v>
      </c>
      <c r="O65" s="102" t="s">
        <v>189</v>
      </c>
      <c r="P65" s="102" t="s">
        <v>1716</v>
      </c>
      <c r="Q65" s="110">
        <v>350000</v>
      </c>
      <c r="R65" s="110"/>
      <c r="S65" s="110"/>
      <c r="T65" s="110"/>
      <c r="U65" s="110"/>
      <c r="V65" s="110"/>
      <c r="W65" s="110"/>
      <c r="X65" s="110"/>
      <c r="Y65" s="110"/>
      <c r="Z65" s="110"/>
      <c r="AA65" s="108">
        <v>125000</v>
      </c>
      <c r="AB65" s="114" t="s">
        <v>2389</v>
      </c>
      <c r="AC65" s="168">
        <v>44965</v>
      </c>
      <c r="AD65" s="168"/>
      <c r="AE65" s="114"/>
      <c r="AF65" s="114" t="s">
        <v>390</v>
      </c>
      <c r="AG65" s="114" t="s">
        <v>218</v>
      </c>
      <c r="AH65" s="1"/>
    </row>
    <row r="66" spans="1:34">
      <c r="A66" s="103">
        <f t="shared" si="10"/>
        <v>49</v>
      </c>
      <c r="B66" s="103">
        <v>7</v>
      </c>
      <c r="C66" s="115">
        <v>44956</v>
      </c>
      <c r="D66" s="115">
        <v>44957</v>
      </c>
      <c r="E66" s="102" t="s">
        <v>205</v>
      </c>
      <c r="F66" s="102" t="s">
        <v>29</v>
      </c>
      <c r="G66" s="102" t="s">
        <v>215</v>
      </c>
      <c r="H66" s="114" t="s">
        <v>2195</v>
      </c>
      <c r="I66" s="158" t="s">
        <v>2194</v>
      </c>
      <c r="J66" s="102" t="s">
        <v>2196</v>
      </c>
      <c r="K66" s="102" t="s">
        <v>213</v>
      </c>
      <c r="L66" s="102" t="s">
        <v>35</v>
      </c>
      <c r="M66" s="102" t="s">
        <v>35</v>
      </c>
      <c r="N66" s="103">
        <v>45</v>
      </c>
      <c r="O66" s="102" t="s">
        <v>189</v>
      </c>
      <c r="P66" s="114" t="s">
        <v>2197</v>
      </c>
      <c r="Q66" s="110">
        <v>350000</v>
      </c>
      <c r="R66" s="110"/>
      <c r="S66" s="110"/>
      <c r="T66" s="110"/>
      <c r="U66" s="110"/>
      <c r="V66" s="110"/>
      <c r="W66" s="110"/>
      <c r="X66" s="110"/>
      <c r="Y66" s="110"/>
      <c r="Z66" s="110"/>
      <c r="AA66" s="108">
        <v>125000</v>
      </c>
      <c r="AB66" s="114" t="s">
        <v>2389</v>
      </c>
      <c r="AC66" s="168">
        <v>44965</v>
      </c>
      <c r="AD66" s="168"/>
      <c r="AE66" s="114"/>
      <c r="AF66" s="114" t="s">
        <v>390</v>
      </c>
      <c r="AG66" s="114" t="s">
        <v>218</v>
      </c>
    </row>
    <row r="67" spans="1:34">
      <c r="A67" s="103">
        <f t="shared" si="10"/>
        <v>50</v>
      </c>
      <c r="B67" s="103">
        <v>8</v>
      </c>
      <c r="C67" s="115">
        <v>44956</v>
      </c>
      <c r="D67" s="115">
        <v>44957</v>
      </c>
      <c r="E67" s="102" t="s">
        <v>205</v>
      </c>
      <c r="F67" s="102" t="s">
        <v>31</v>
      </c>
      <c r="G67" s="102" t="s">
        <v>2333</v>
      </c>
      <c r="H67" s="102" t="s">
        <v>2325</v>
      </c>
      <c r="I67" s="159" t="s">
        <v>2317</v>
      </c>
      <c r="J67" s="114" t="s">
        <v>2335</v>
      </c>
      <c r="K67" s="102" t="s">
        <v>213</v>
      </c>
      <c r="L67" s="102" t="s">
        <v>35</v>
      </c>
      <c r="M67" s="102" t="s">
        <v>35</v>
      </c>
      <c r="N67" s="103">
        <v>45</v>
      </c>
      <c r="O67" s="102" t="s">
        <v>189</v>
      </c>
      <c r="P67" s="114" t="s">
        <v>2338</v>
      </c>
      <c r="Q67" s="110">
        <v>350000</v>
      </c>
      <c r="R67" s="110"/>
      <c r="S67" s="110"/>
      <c r="T67" s="110"/>
      <c r="U67" s="110"/>
      <c r="V67" s="110"/>
      <c r="W67" s="110"/>
      <c r="X67" s="110"/>
      <c r="Y67" s="110"/>
      <c r="Z67" s="110"/>
      <c r="AA67" s="108">
        <v>125000</v>
      </c>
      <c r="AB67" s="114" t="s">
        <v>2389</v>
      </c>
      <c r="AC67" s="168">
        <v>44965</v>
      </c>
      <c r="AD67" s="168"/>
      <c r="AE67" s="114"/>
      <c r="AF67" s="114" t="s">
        <v>390</v>
      </c>
      <c r="AG67" s="114" t="s">
        <v>218</v>
      </c>
    </row>
    <row r="68" spans="1:34">
      <c r="A68" s="103">
        <f t="shared" si="10"/>
        <v>51</v>
      </c>
      <c r="B68" s="103">
        <v>9</v>
      </c>
      <c r="C68" s="115">
        <v>44956</v>
      </c>
      <c r="D68" s="115">
        <v>44957</v>
      </c>
      <c r="E68" s="102" t="s">
        <v>205</v>
      </c>
      <c r="F68" s="102" t="s">
        <v>31</v>
      </c>
      <c r="G68" s="102" t="s">
        <v>2333</v>
      </c>
      <c r="H68" s="102" t="s">
        <v>2326</v>
      </c>
      <c r="I68" s="159" t="s">
        <v>2318</v>
      </c>
      <c r="J68" s="114" t="s">
        <v>2335</v>
      </c>
      <c r="K68" s="102" t="s">
        <v>213</v>
      </c>
      <c r="L68" s="102" t="s">
        <v>35</v>
      </c>
      <c r="M68" s="102" t="s">
        <v>35</v>
      </c>
      <c r="N68" s="103">
        <v>45</v>
      </c>
      <c r="O68" s="102" t="s">
        <v>189</v>
      </c>
      <c r="P68" s="114" t="s">
        <v>2338</v>
      </c>
      <c r="Q68" s="110">
        <v>350000</v>
      </c>
      <c r="R68" s="110"/>
      <c r="S68" s="110"/>
      <c r="T68" s="110"/>
      <c r="U68" s="110"/>
      <c r="V68" s="110"/>
      <c r="W68" s="110"/>
      <c r="X68" s="110"/>
      <c r="Y68" s="110"/>
      <c r="Z68" s="110"/>
      <c r="AA68" s="108">
        <v>125000</v>
      </c>
      <c r="AB68" s="114" t="s">
        <v>2389</v>
      </c>
      <c r="AC68" s="168">
        <v>44965</v>
      </c>
      <c r="AD68" s="168"/>
      <c r="AE68" s="114"/>
      <c r="AF68" s="114" t="s">
        <v>390</v>
      </c>
      <c r="AG68" s="114" t="s">
        <v>218</v>
      </c>
    </row>
    <row r="69" spans="1:34">
      <c r="A69" s="103">
        <f t="shared" si="10"/>
        <v>52</v>
      </c>
      <c r="B69" s="103">
        <v>10</v>
      </c>
      <c r="C69" s="115">
        <v>44956</v>
      </c>
      <c r="D69" s="115">
        <v>44957</v>
      </c>
      <c r="E69" s="102" t="s">
        <v>205</v>
      </c>
      <c r="F69" s="102" t="s">
        <v>31</v>
      </c>
      <c r="G69" s="102" t="s">
        <v>2333</v>
      </c>
      <c r="H69" s="102" t="s">
        <v>2327</v>
      </c>
      <c r="I69" s="159" t="s">
        <v>2319</v>
      </c>
      <c r="J69" s="114" t="s">
        <v>2336</v>
      </c>
      <c r="K69" s="102" t="s">
        <v>213</v>
      </c>
      <c r="L69" s="102" t="s">
        <v>35</v>
      </c>
      <c r="M69" s="102" t="s">
        <v>35</v>
      </c>
      <c r="N69" s="103">
        <v>45</v>
      </c>
      <c r="O69" s="102" t="s">
        <v>189</v>
      </c>
      <c r="P69" s="114" t="s">
        <v>2338</v>
      </c>
      <c r="Q69" s="110">
        <v>350000</v>
      </c>
      <c r="R69" s="110"/>
      <c r="S69" s="110"/>
      <c r="T69" s="110"/>
      <c r="U69" s="110"/>
      <c r="V69" s="110"/>
      <c r="W69" s="110"/>
      <c r="X69" s="110"/>
      <c r="Y69" s="110"/>
      <c r="Z69" s="110"/>
      <c r="AA69" s="108">
        <v>125000</v>
      </c>
      <c r="AB69" s="114" t="s">
        <v>2389</v>
      </c>
      <c r="AC69" s="168">
        <v>44965</v>
      </c>
      <c r="AD69" s="168"/>
      <c r="AE69" s="114"/>
      <c r="AF69" s="114" t="s">
        <v>390</v>
      </c>
      <c r="AG69" s="114" t="s">
        <v>218</v>
      </c>
    </row>
    <row r="70" spans="1:34">
      <c r="A70" s="103">
        <f t="shared" si="10"/>
        <v>53</v>
      </c>
      <c r="B70" s="103">
        <v>11</v>
      </c>
      <c r="C70" s="115">
        <v>44956</v>
      </c>
      <c r="D70" s="115">
        <v>44957</v>
      </c>
      <c r="E70" s="102" t="s">
        <v>205</v>
      </c>
      <c r="F70" s="102" t="s">
        <v>31</v>
      </c>
      <c r="G70" s="102" t="s">
        <v>2333</v>
      </c>
      <c r="H70" s="102" t="s">
        <v>2328</v>
      </c>
      <c r="I70" s="159" t="s">
        <v>2320</v>
      </c>
      <c r="J70" s="114" t="s">
        <v>2336</v>
      </c>
      <c r="K70" s="102" t="s">
        <v>213</v>
      </c>
      <c r="L70" s="102" t="s">
        <v>35</v>
      </c>
      <c r="M70" s="102" t="s">
        <v>35</v>
      </c>
      <c r="N70" s="103">
        <v>45</v>
      </c>
      <c r="O70" s="102" t="s">
        <v>189</v>
      </c>
      <c r="P70" s="114" t="s">
        <v>2338</v>
      </c>
      <c r="Q70" s="110">
        <v>350000</v>
      </c>
      <c r="R70" s="110"/>
      <c r="S70" s="110"/>
      <c r="T70" s="110"/>
      <c r="U70" s="110"/>
      <c r="V70" s="110"/>
      <c r="W70" s="110"/>
      <c r="X70" s="110"/>
      <c r="Y70" s="110"/>
      <c r="Z70" s="110"/>
      <c r="AA70" s="108">
        <v>125000</v>
      </c>
      <c r="AB70" s="114" t="s">
        <v>2389</v>
      </c>
      <c r="AC70" s="168">
        <v>44965</v>
      </c>
      <c r="AD70" s="168"/>
      <c r="AE70" s="114"/>
      <c r="AF70" s="114" t="s">
        <v>390</v>
      </c>
      <c r="AG70" s="114" t="s">
        <v>218</v>
      </c>
    </row>
    <row r="71" spans="1:34">
      <c r="A71" s="103">
        <f t="shared" si="10"/>
        <v>54</v>
      </c>
      <c r="B71" s="103">
        <v>12</v>
      </c>
      <c r="C71" s="115">
        <v>44956</v>
      </c>
      <c r="D71" s="115">
        <v>44957</v>
      </c>
      <c r="E71" s="102" t="s">
        <v>205</v>
      </c>
      <c r="F71" s="102" t="s">
        <v>31</v>
      </c>
      <c r="G71" s="102" t="s">
        <v>2334</v>
      </c>
      <c r="H71" s="102" t="s">
        <v>2329</v>
      </c>
      <c r="I71" s="159" t="s">
        <v>2321</v>
      </c>
      <c r="J71" s="114" t="s">
        <v>2337</v>
      </c>
      <c r="K71" s="102" t="s">
        <v>213</v>
      </c>
      <c r="L71" s="102" t="s">
        <v>35</v>
      </c>
      <c r="M71" s="102" t="s">
        <v>35</v>
      </c>
      <c r="N71" s="103">
        <v>45</v>
      </c>
      <c r="O71" s="102" t="s">
        <v>189</v>
      </c>
      <c r="P71" s="114" t="s">
        <v>2338</v>
      </c>
      <c r="Q71" s="110">
        <v>350000</v>
      </c>
      <c r="R71" s="110"/>
      <c r="S71" s="110"/>
      <c r="T71" s="110"/>
      <c r="U71" s="110"/>
      <c r="V71" s="110"/>
      <c r="W71" s="110"/>
      <c r="X71" s="110"/>
      <c r="Y71" s="110"/>
      <c r="Z71" s="110"/>
      <c r="AA71" s="108">
        <v>125000</v>
      </c>
      <c r="AB71" s="114" t="s">
        <v>2389</v>
      </c>
      <c r="AC71" s="168">
        <v>44965</v>
      </c>
      <c r="AD71" s="168"/>
      <c r="AE71" s="114"/>
      <c r="AF71" s="114" t="s">
        <v>390</v>
      </c>
      <c r="AG71" s="114" t="s">
        <v>218</v>
      </c>
    </row>
    <row r="72" spans="1:34">
      <c r="A72" s="103">
        <f t="shared" si="10"/>
        <v>55</v>
      </c>
      <c r="B72" s="103">
        <v>13</v>
      </c>
      <c r="C72" s="115">
        <v>44956</v>
      </c>
      <c r="D72" s="115">
        <v>44957</v>
      </c>
      <c r="E72" s="102" t="s">
        <v>205</v>
      </c>
      <c r="F72" s="102" t="s">
        <v>31</v>
      </c>
      <c r="G72" s="102" t="s">
        <v>2334</v>
      </c>
      <c r="H72" s="102" t="s">
        <v>2330</v>
      </c>
      <c r="I72" s="159" t="s">
        <v>2322</v>
      </c>
      <c r="J72" s="114" t="s">
        <v>2337</v>
      </c>
      <c r="K72" s="102" t="s">
        <v>213</v>
      </c>
      <c r="L72" s="102" t="s">
        <v>35</v>
      </c>
      <c r="M72" s="102" t="s">
        <v>35</v>
      </c>
      <c r="N72" s="103">
        <v>45</v>
      </c>
      <c r="O72" s="102" t="s">
        <v>189</v>
      </c>
      <c r="P72" s="114" t="s">
        <v>2338</v>
      </c>
      <c r="Q72" s="110">
        <v>350000</v>
      </c>
      <c r="R72" s="110"/>
      <c r="S72" s="110"/>
      <c r="T72" s="110"/>
      <c r="U72" s="110"/>
      <c r="V72" s="110"/>
      <c r="W72" s="110"/>
      <c r="X72" s="110"/>
      <c r="Y72" s="110"/>
      <c r="Z72" s="110"/>
      <c r="AA72" s="108">
        <v>125000</v>
      </c>
      <c r="AB72" s="114" t="s">
        <v>2389</v>
      </c>
      <c r="AC72" s="168">
        <v>44965</v>
      </c>
      <c r="AD72" s="168"/>
      <c r="AE72" s="114"/>
      <c r="AF72" s="114" t="s">
        <v>390</v>
      </c>
      <c r="AG72" s="114" t="s">
        <v>218</v>
      </c>
    </row>
    <row r="73" spans="1:34">
      <c r="A73" s="103">
        <f t="shared" si="10"/>
        <v>56</v>
      </c>
      <c r="B73" s="103">
        <v>14</v>
      </c>
      <c r="C73" s="115">
        <v>44956</v>
      </c>
      <c r="D73" s="115">
        <v>44957</v>
      </c>
      <c r="E73" s="102" t="s">
        <v>205</v>
      </c>
      <c r="F73" s="102" t="s">
        <v>31</v>
      </c>
      <c r="G73" s="102" t="s">
        <v>2334</v>
      </c>
      <c r="H73" s="102" t="s">
        <v>2331</v>
      </c>
      <c r="I73" s="159" t="s">
        <v>2323</v>
      </c>
      <c r="J73" s="114" t="s">
        <v>2337</v>
      </c>
      <c r="K73" s="102" t="s">
        <v>213</v>
      </c>
      <c r="L73" s="102" t="s">
        <v>35</v>
      </c>
      <c r="M73" s="102" t="s">
        <v>35</v>
      </c>
      <c r="N73" s="103">
        <v>45</v>
      </c>
      <c r="O73" s="102" t="s">
        <v>189</v>
      </c>
      <c r="P73" s="114" t="s">
        <v>2338</v>
      </c>
      <c r="Q73" s="110">
        <v>350000</v>
      </c>
      <c r="R73" s="110"/>
      <c r="S73" s="110"/>
      <c r="T73" s="110"/>
      <c r="U73" s="110"/>
      <c r="V73" s="110"/>
      <c r="W73" s="110"/>
      <c r="X73" s="110"/>
      <c r="Y73" s="110"/>
      <c r="Z73" s="110"/>
      <c r="AA73" s="108">
        <v>125000</v>
      </c>
      <c r="AB73" s="114" t="s">
        <v>2389</v>
      </c>
      <c r="AC73" s="168">
        <v>44965</v>
      </c>
      <c r="AD73" s="168"/>
      <c r="AE73" s="114"/>
      <c r="AF73" s="114" t="s">
        <v>390</v>
      </c>
      <c r="AG73" s="114" t="s">
        <v>218</v>
      </c>
    </row>
    <row r="74" spans="1:34">
      <c r="A74" s="103">
        <f t="shared" si="10"/>
        <v>57</v>
      </c>
      <c r="B74" s="103">
        <v>15</v>
      </c>
      <c r="C74" s="115">
        <v>44956</v>
      </c>
      <c r="D74" s="115">
        <v>44957</v>
      </c>
      <c r="E74" s="102" t="s">
        <v>205</v>
      </c>
      <c r="F74" s="102" t="s">
        <v>31</v>
      </c>
      <c r="G74" s="102" t="s">
        <v>2334</v>
      </c>
      <c r="H74" s="102" t="s">
        <v>2332</v>
      </c>
      <c r="I74" s="159" t="s">
        <v>2324</v>
      </c>
      <c r="J74" s="114" t="s">
        <v>2337</v>
      </c>
      <c r="K74" s="102" t="s">
        <v>213</v>
      </c>
      <c r="L74" s="102" t="s">
        <v>35</v>
      </c>
      <c r="M74" s="102" t="s">
        <v>35</v>
      </c>
      <c r="N74" s="103">
        <v>45</v>
      </c>
      <c r="O74" s="102" t="s">
        <v>189</v>
      </c>
      <c r="P74" s="114" t="s">
        <v>2338</v>
      </c>
      <c r="Q74" s="110">
        <v>350000</v>
      </c>
      <c r="R74" s="110"/>
      <c r="S74" s="110"/>
      <c r="T74" s="110"/>
      <c r="U74" s="110"/>
      <c r="V74" s="110"/>
      <c r="W74" s="110"/>
      <c r="X74" s="110"/>
      <c r="Y74" s="110"/>
      <c r="Z74" s="110"/>
      <c r="AA74" s="108">
        <v>125000</v>
      </c>
      <c r="AB74" s="114" t="s">
        <v>2389</v>
      </c>
      <c r="AC74" s="168">
        <v>44965</v>
      </c>
      <c r="AD74" s="168"/>
      <c r="AE74" s="114"/>
      <c r="AF74" s="114" t="s">
        <v>390</v>
      </c>
      <c r="AG74" s="114" t="s">
        <v>218</v>
      </c>
    </row>
    <row r="75" spans="1:34">
      <c r="A75" s="103"/>
      <c r="B75" s="103"/>
      <c r="C75" s="99" t="s">
        <v>30</v>
      </c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3"/>
      <c r="O75" s="102"/>
      <c r="P75" s="102"/>
      <c r="Q75" s="107">
        <f>SUM(Q60:Q74)</f>
        <v>5250000</v>
      </c>
      <c r="R75" s="102"/>
      <c r="S75" s="102"/>
      <c r="T75" s="102"/>
      <c r="U75" s="102"/>
      <c r="V75" s="102"/>
      <c r="W75" s="102"/>
      <c r="X75" s="102"/>
      <c r="Y75" s="102"/>
      <c r="Z75" s="102"/>
      <c r="AA75" s="107">
        <f>SUM(AA60:AA74)</f>
        <v>1875000</v>
      </c>
      <c r="AB75" s="102"/>
      <c r="AC75" s="103"/>
      <c r="AD75" s="103"/>
      <c r="AE75" s="102"/>
      <c r="AF75" s="102"/>
      <c r="AG75" s="102"/>
    </row>
    <row r="76" spans="1:34">
      <c r="A76" s="103">
        <f>A74+1</f>
        <v>58</v>
      </c>
      <c r="B76" s="103">
        <v>1</v>
      </c>
      <c r="C76" s="115">
        <v>44957</v>
      </c>
      <c r="D76" s="115">
        <v>44957</v>
      </c>
      <c r="E76" s="140" t="s">
        <v>205</v>
      </c>
      <c r="F76" s="140" t="s">
        <v>31</v>
      </c>
      <c r="G76" s="114" t="s">
        <v>243</v>
      </c>
      <c r="H76" s="114" t="s">
        <v>1468</v>
      </c>
      <c r="I76" s="158" t="s">
        <v>2438</v>
      </c>
      <c r="J76" s="114" t="s">
        <v>1471</v>
      </c>
      <c r="K76" s="114" t="s">
        <v>210</v>
      </c>
      <c r="L76" s="102" t="s">
        <v>35</v>
      </c>
      <c r="M76" s="102" t="s">
        <v>161</v>
      </c>
      <c r="N76" s="103">
        <v>250</v>
      </c>
      <c r="O76" s="102" t="s">
        <v>189</v>
      </c>
      <c r="P76" s="114" t="s">
        <v>1469</v>
      </c>
      <c r="Q76" s="110">
        <v>980000</v>
      </c>
      <c r="R76" s="102"/>
      <c r="S76" s="102"/>
      <c r="T76" s="102"/>
      <c r="U76" s="102"/>
      <c r="V76" s="102"/>
      <c r="W76" s="102"/>
      <c r="X76" s="102"/>
      <c r="Y76" s="102"/>
      <c r="Z76" s="102"/>
      <c r="AA76" s="166">
        <f>525000+50000</f>
        <v>575000</v>
      </c>
      <c r="AB76" s="114" t="s">
        <v>2442</v>
      </c>
      <c r="AC76" s="168">
        <v>44965</v>
      </c>
      <c r="AD76" s="168"/>
      <c r="AE76" s="114"/>
      <c r="AF76" s="114" t="s">
        <v>390</v>
      </c>
      <c r="AG76" s="114" t="s">
        <v>226</v>
      </c>
    </row>
    <row r="77" spans="1:34">
      <c r="A77" s="103">
        <f t="shared" ref="A77" si="11">A76+1</f>
        <v>59</v>
      </c>
      <c r="B77" s="103">
        <v>2</v>
      </c>
      <c r="C77" s="115">
        <v>44957</v>
      </c>
      <c r="D77" s="115">
        <v>44957</v>
      </c>
      <c r="E77" s="140" t="s">
        <v>205</v>
      </c>
      <c r="F77" s="140" t="s">
        <v>29</v>
      </c>
      <c r="G77" s="114" t="s">
        <v>243</v>
      </c>
      <c r="H77" s="114" t="s">
        <v>2440</v>
      </c>
      <c r="I77" s="158" t="s">
        <v>2439</v>
      </c>
      <c r="J77" s="114" t="s">
        <v>2441</v>
      </c>
      <c r="K77" s="114" t="s">
        <v>210</v>
      </c>
      <c r="L77" s="102" t="s">
        <v>161</v>
      </c>
      <c r="M77" s="114" t="s">
        <v>35</v>
      </c>
      <c r="N77" s="103">
        <v>250</v>
      </c>
      <c r="O77" s="102" t="s">
        <v>189</v>
      </c>
      <c r="P77" s="114" t="s">
        <v>1469</v>
      </c>
      <c r="Q77" s="110">
        <v>980000</v>
      </c>
      <c r="R77" s="102"/>
      <c r="S77" s="102"/>
      <c r="T77" s="102"/>
      <c r="U77" s="102"/>
      <c r="V77" s="102"/>
      <c r="W77" s="102"/>
      <c r="X77" s="102"/>
      <c r="Y77" s="102"/>
      <c r="Z77" s="102"/>
      <c r="AA77" s="149">
        <v>0</v>
      </c>
      <c r="AB77" s="114" t="s">
        <v>2442</v>
      </c>
      <c r="AC77" s="168">
        <v>44965</v>
      </c>
      <c r="AD77" s="168"/>
      <c r="AE77" s="114"/>
      <c r="AF77" s="114" t="s">
        <v>390</v>
      </c>
      <c r="AG77" s="114" t="s">
        <v>226</v>
      </c>
    </row>
    <row r="78" spans="1:34">
      <c r="A78" s="103"/>
      <c r="B78" s="103"/>
      <c r="C78" s="99" t="s">
        <v>30</v>
      </c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3"/>
      <c r="O78" s="102"/>
      <c r="P78" s="102"/>
      <c r="Q78" s="107">
        <f>SUM(Q76:Q77)</f>
        <v>1960000</v>
      </c>
      <c r="R78" s="102"/>
      <c r="S78" s="102"/>
      <c r="T78" s="102"/>
      <c r="U78" s="102"/>
      <c r="V78" s="102"/>
      <c r="W78" s="102"/>
      <c r="X78" s="102"/>
      <c r="Y78" s="102"/>
      <c r="Z78" s="102"/>
      <c r="AA78" s="107">
        <f>SUM(AA76:AA77)</f>
        <v>575000</v>
      </c>
      <c r="AB78" s="102"/>
      <c r="AC78" s="103"/>
      <c r="AD78" s="103"/>
      <c r="AE78" s="102"/>
      <c r="AF78" s="102"/>
      <c r="AG78" s="102"/>
    </row>
    <row r="79" spans="1:34">
      <c r="A79" s="116">
        <v>1</v>
      </c>
      <c r="B79" s="103">
        <v>1</v>
      </c>
      <c r="C79" s="200">
        <v>44958</v>
      </c>
      <c r="D79" s="115">
        <v>44959</v>
      </c>
      <c r="E79" s="114" t="s">
        <v>205</v>
      </c>
      <c r="F79" s="102" t="s">
        <v>29</v>
      </c>
      <c r="G79" s="102" t="s">
        <v>215</v>
      </c>
      <c r="H79" s="109" t="s">
        <v>2255</v>
      </c>
      <c r="I79" s="158" t="s">
        <v>2223</v>
      </c>
      <c r="J79" s="102" t="s">
        <v>2270</v>
      </c>
      <c r="K79" s="102" t="s">
        <v>213</v>
      </c>
      <c r="L79" s="114" t="s">
        <v>1464</v>
      </c>
      <c r="M79" s="114" t="s">
        <v>2531</v>
      </c>
      <c r="N79" s="103">
        <v>45</v>
      </c>
      <c r="O79" s="114" t="s">
        <v>189</v>
      </c>
      <c r="P79" s="114" t="s">
        <v>2276</v>
      </c>
      <c r="Q79" s="110">
        <v>600000</v>
      </c>
      <c r="R79" s="110"/>
      <c r="S79" s="110"/>
      <c r="T79" s="110"/>
      <c r="U79" s="110"/>
      <c r="V79" s="110"/>
      <c r="W79" s="110"/>
      <c r="X79" s="110"/>
      <c r="Y79" s="110"/>
      <c r="Z79" s="110"/>
      <c r="AA79" s="110">
        <f>225000+25000</f>
        <v>250000</v>
      </c>
      <c r="AB79" s="114" t="s">
        <v>2558</v>
      </c>
      <c r="AC79" s="168">
        <v>44971</v>
      </c>
      <c r="AD79" s="259" t="s">
        <v>199</v>
      </c>
      <c r="AE79" s="114"/>
      <c r="AF79" s="114" t="s">
        <v>390</v>
      </c>
      <c r="AG79" s="114" t="s">
        <v>218</v>
      </c>
      <c r="AH79" s="1"/>
    </row>
    <row r="80" spans="1:34">
      <c r="A80" s="103">
        <f>A79+1</f>
        <v>2</v>
      </c>
      <c r="B80" s="103">
        <v>2</v>
      </c>
      <c r="C80" s="200">
        <v>44958</v>
      </c>
      <c r="D80" s="115">
        <v>44959</v>
      </c>
      <c r="E80" s="102" t="s">
        <v>205</v>
      </c>
      <c r="F80" s="102" t="s">
        <v>29</v>
      </c>
      <c r="G80" s="102" t="s">
        <v>215</v>
      </c>
      <c r="H80" s="109" t="s">
        <v>2263</v>
      </c>
      <c r="I80" s="159" t="s">
        <v>2231</v>
      </c>
      <c r="J80" s="102" t="s">
        <v>2270</v>
      </c>
      <c r="K80" s="102" t="s">
        <v>213</v>
      </c>
      <c r="L80" s="114" t="s">
        <v>1464</v>
      </c>
      <c r="M80" s="114" t="s">
        <v>2531</v>
      </c>
      <c r="N80" s="103">
        <v>45</v>
      </c>
      <c r="O80" s="102" t="s">
        <v>189</v>
      </c>
      <c r="P80" s="114" t="s">
        <v>2276</v>
      </c>
      <c r="Q80" s="110">
        <v>600000</v>
      </c>
      <c r="R80" s="110"/>
      <c r="S80" s="110"/>
      <c r="T80" s="110"/>
      <c r="U80" s="110"/>
      <c r="V80" s="110"/>
      <c r="W80" s="110"/>
      <c r="X80" s="110"/>
      <c r="Y80" s="110"/>
      <c r="Z80" s="110"/>
      <c r="AA80" s="110">
        <f t="shared" ref="AA80:AA89" si="12">225000+25000</f>
        <v>250000</v>
      </c>
      <c r="AB80" s="114" t="s">
        <v>2558</v>
      </c>
      <c r="AC80" s="168">
        <v>44971</v>
      </c>
      <c r="AD80" s="259" t="s">
        <v>199</v>
      </c>
      <c r="AE80" s="114"/>
      <c r="AF80" s="114" t="s">
        <v>390</v>
      </c>
      <c r="AG80" s="114" t="s">
        <v>218</v>
      </c>
      <c r="AH80" s="1"/>
    </row>
    <row r="81" spans="1:34">
      <c r="A81" s="103">
        <f t="shared" ref="A81:A90" si="13">A80+1</f>
        <v>3</v>
      </c>
      <c r="B81" s="103">
        <v>3</v>
      </c>
      <c r="C81" s="200">
        <v>44958</v>
      </c>
      <c r="D81" s="115">
        <v>44959</v>
      </c>
      <c r="E81" s="102" t="s">
        <v>205</v>
      </c>
      <c r="F81" s="102" t="s">
        <v>29</v>
      </c>
      <c r="G81" s="102" t="s">
        <v>215</v>
      </c>
      <c r="H81" s="109" t="s">
        <v>2264</v>
      </c>
      <c r="I81" s="159" t="s">
        <v>2232</v>
      </c>
      <c r="J81" s="102" t="s">
        <v>2270</v>
      </c>
      <c r="K81" s="102" t="s">
        <v>213</v>
      </c>
      <c r="L81" s="114" t="s">
        <v>1464</v>
      </c>
      <c r="M81" s="114" t="s">
        <v>2531</v>
      </c>
      <c r="N81" s="103">
        <v>45</v>
      </c>
      <c r="O81" s="102" t="s">
        <v>189</v>
      </c>
      <c r="P81" s="114" t="s">
        <v>2276</v>
      </c>
      <c r="Q81" s="110">
        <v>600000</v>
      </c>
      <c r="R81" s="110"/>
      <c r="S81" s="110"/>
      <c r="T81" s="110"/>
      <c r="U81" s="110"/>
      <c r="V81" s="110"/>
      <c r="W81" s="110"/>
      <c r="X81" s="110"/>
      <c r="Y81" s="110"/>
      <c r="Z81" s="110"/>
      <c r="AA81" s="110">
        <f t="shared" si="12"/>
        <v>250000</v>
      </c>
      <c r="AB81" s="114" t="s">
        <v>2558</v>
      </c>
      <c r="AC81" s="168">
        <v>44971</v>
      </c>
      <c r="AD81" s="259" t="s">
        <v>199</v>
      </c>
      <c r="AE81" s="114"/>
      <c r="AF81" s="114" t="s">
        <v>390</v>
      </c>
      <c r="AG81" s="114" t="s">
        <v>218</v>
      </c>
      <c r="AH81" s="1"/>
    </row>
    <row r="82" spans="1:34">
      <c r="A82" s="103">
        <f t="shared" si="13"/>
        <v>4</v>
      </c>
      <c r="B82" s="103">
        <v>4</v>
      </c>
      <c r="C82" s="200">
        <v>44958</v>
      </c>
      <c r="D82" s="115">
        <v>44959</v>
      </c>
      <c r="E82" s="102" t="s">
        <v>205</v>
      </c>
      <c r="F82" s="102" t="s">
        <v>29</v>
      </c>
      <c r="G82" s="102" t="s">
        <v>215</v>
      </c>
      <c r="H82" s="109" t="s">
        <v>2265</v>
      </c>
      <c r="I82" s="159" t="s">
        <v>2233</v>
      </c>
      <c r="J82" s="102" t="s">
        <v>2270</v>
      </c>
      <c r="K82" s="102" t="s">
        <v>213</v>
      </c>
      <c r="L82" s="114" t="s">
        <v>1464</v>
      </c>
      <c r="M82" s="114" t="s">
        <v>2531</v>
      </c>
      <c r="N82" s="103">
        <v>45</v>
      </c>
      <c r="O82" s="102" t="s">
        <v>189</v>
      </c>
      <c r="P82" s="114" t="s">
        <v>2276</v>
      </c>
      <c r="Q82" s="110">
        <v>600000</v>
      </c>
      <c r="R82" s="110"/>
      <c r="S82" s="110"/>
      <c r="T82" s="110"/>
      <c r="U82" s="110"/>
      <c r="V82" s="110"/>
      <c r="W82" s="110"/>
      <c r="X82" s="110"/>
      <c r="Y82" s="110"/>
      <c r="Z82" s="110"/>
      <c r="AA82" s="110">
        <f t="shared" si="12"/>
        <v>250000</v>
      </c>
      <c r="AB82" s="114" t="s">
        <v>2558</v>
      </c>
      <c r="AC82" s="168">
        <v>44971</v>
      </c>
      <c r="AD82" s="259" t="s">
        <v>199</v>
      </c>
      <c r="AE82" s="114"/>
      <c r="AF82" s="114" t="s">
        <v>390</v>
      </c>
      <c r="AG82" s="114" t="s">
        <v>218</v>
      </c>
      <c r="AH82" s="1"/>
    </row>
    <row r="83" spans="1:34">
      <c r="A83" s="103">
        <f t="shared" si="13"/>
        <v>5</v>
      </c>
      <c r="B83" s="103">
        <v>5</v>
      </c>
      <c r="C83" s="200">
        <v>44958</v>
      </c>
      <c r="D83" s="115">
        <v>44959</v>
      </c>
      <c r="E83" s="102" t="s">
        <v>205</v>
      </c>
      <c r="F83" s="102" t="s">
        <v>29</v>
      </c>
      <c r="G83" s="102" t="s">
        <v>215</v>
      </c>
      <c r="H83" s="109" t="s">
        <v>2266</v>
      </c>
      <c r="I83" s="159" t="s">
        <v>2234</v>
      </c>
      <c r="J83" s="102" t="s">
        <v>2270</v>
      </c>
      <c r="K83" s="102" t="s">
        <v>213</v>
      </c>
      <c r="L83" s="114" t="s">
        <v>1464</v>
      </c>
      <c r="M83" s="114" t="s">
        <v>2531</v>
      </c>
      <c r="N83" s="103">
        <v>45</v>
      </c>
      <c r="O83" s="102" t="s">
        <v>189</v>
      </c>
      <c r="P83" s="114" t="s">
        <v>2276</v>
      </c>
      <c r="Q83" s="110">
        <v>600000</v>
      </c>
      <c r="R83" s="110"/>
      <c r="S83" s="110"/>
      <c r="T83" s="110"/>
      <c r="U83" s="110"/>
      <c r="V83" s="110"/>
      <c r="W83" s="110"/>
      <c r="X83" s="110"/>
      <c r="Y83" s="110"/>
      <c r="Z83" s="110"/>
      <c r="AA83" s="110">
        <f t="shared" si="12"/>
        <v>250000</v>
      </c>
      <c r="AB83" s="114" t="s">
        <v>2558</v>
      </c>
      <c r="AC83" s="168">
        <v>44971</v>
      </c>
      <c r="AD83" s="259" t="s">
        <v>199</v>
      </c>
      <c r="AE83" s="114"/>
      <c r="AF83" s="114" t="s">
        <v>390</v>
      </c>
      <c r="AG83" s="114" t="s">
        <v>218</v>
      </c>
      <c r="AH83" s="1"/>
    </row>
    <row r="84" spans="1:34">
      <c r="A84" s="103">
        <f t="shared" si="13"/>
        <v>6</v>
      </c>
      <c r="B84" s="103">
        <v>6</v>
      </c>
      <c r="C84" s="200">
        <v>44958</v>
      </c>
      <c r="D84" s="115">
        <v>44959</v>
      </c>
      <c r="E84" s="102" t="s">
        <v>205</v>
      </c>
      <c r="F84" s="102" t="s">
        <v>29</v>
      </c>
      <c r="G84" s="102" t="s">
        <v>215</v>
      </c>
      <c r="H84" s="109" t="s">
        <v>2267</v>
      </c>
      <c r="I84" s="159" t="s">
        <v>2235</v>
      </c>
      <c r="J84" s="102" t="s">
        <v>2270</v>
      </c>
      <c r="K84" s="102" t="s">
        <v>213</v>
      </c>
      <c r="L84" s="114" t="s">
        <v>1464</v>
      </c>
      <c r="M84" s="114" t="s">
        <v>2531</v>
      </c>
      <c r="N84" s="103">
        <v>45</v>
      </c>
      <c r="O84" s="102" t="s">
        <v>189</v>
      </c>
      <c r="P84" s="114" t="s">
        <v>2276</v>
      </c>
      <c r="Q84" s="110">
        <v>600000</v>
      </c>
      <c r="R84" s="110"/>
      <c r="S84" s="110"/>
      <c r="T84" s="110"/>
      <c r="U84" s="110"/>
      <c r="V84" s="110"/>
      <c r="W84" s="110"/>
      <c r="X84" s="110"/>
      <c r="Y84" s="110"/>
      <c r="Z84" s="110"/>
      <c r="AA84" s="110">
        <f t="shared" si="12"/>
        <v>250000</v>
      </c>
      <c r="AB84" s="114" t="s">
        <v>2558</v>
      </c>
      <c r="AC84" s="168">
        <v>44971</v>
      </c>
      <c r="AD84" s="259" t="s">
        <v>199</v>
      </c>
      <c r="AE84" s="114"/>
      <c r="AF84" s="114" t="s">
        <v>390</v>
      </c>
      <c r="AG84" s="114" t="s">
        <v>218</v>
      </c>
      <c r="AH84" s="1"/>
    </row>
    <row r="85" spans="1:34">
      <c r="A85" s="103">
        <f t="shared" si="13"/>
        <v>7</v>
      </c>
      <c r="B85" s="103">
        <v>7</v>
      </c>
      <c r="C85" s="200">
        <v>44958</v>
      </c>
      <c r="D85" s="115">
        <v>44959</v>
      </c>
      <c r="E85" s="102" t="s">
        <v>205</v>
      </c>
      <c r="F85" s="102" t="s">
        <v>29</v>
      </c>
      <c r="G85" s="102" t="s">
        <v>215</v>
      </c>
      <c r="H85" s="109" t="s">
        <v>2268</v>
      </c>
      <c r="I85" s="159" t="s">
        <v>2236</v>
      </c>
      <c r="J85" s="102" t="s">
        <v>2270</v>
      </c>
      <c r="K85" s="102" t="s">
        <v>213</v>
      </c>
      <c r="L85" s="114" t="s">
        <v>1464</v>
      </c>
      <c r="M85" s="114" t="s">
        <v>2531</v>
      </c>
      <c r="N85" s="103">
        <v>45</v>
      </c>
      <c r="O85" s="102" t="s">
        <v>189</v>
      </c>
      <c r="P85" s="114" t="s">
        <v>2276</v>
      </c>
      <c r="Q85" s="110">
        <v>600000</v>
      </c>
      <c r="R85" s="110"/>
      <c r="S85" s="110"/>
      <c r="T85" s="110"/>
      <c r="U85" s="110"/>
      <c r="V85" s="110"/>
      <c r="W85" s="110"/>
      <c r="X85" s="110"/>
      <c r="Y85" s="110"/>
      <c r="Z85" s="110"/>
      <c r="AA85" s="110">
        <f t="shared" si="12"/>
        <v>250000</v>
      </c>
      <c r="AB85" s="114" t="s">
        <v>2558</v>
      </c>
      <c r="AC85" s="168">
        <v>44971</v>
      </c>
      <c r="AD85" s="259" t="s">
        <v>199</v>
      </c>
      <c r="AE85" s="114"/>
      <c r="AF85" s="114" t="s">
        <v>390</v>
      </c>
      <c r="AG85" s="114" t="s">
        <v>218</v>
      </c>
      <c r="AH85" s="1"/>
    </row>
    <row r="86" spans="1:34">
      <c r="A86" s="103">
        <f t="shared" si="13"/>
        <v>8</v>
      </c>
      <c r="B86" s="103">
        <v>8</v>
      </c>
      <c r="C86" s="200">
        <v>44958</v>
      </c>
      <c r="D86" s="115">
        <v>44959</v>
      </c>
      <c r="E86" s="102" t="s">
        <v>205</v>
      </c>
      <c r="F86" s="102" t="s">
        <v>29</v>
      </c>
      <c r="G86" s="102" t="s">
        <v>215</v>
      </c>
      <c r="H86" s="109" t="s">
        <v>2269</v>
      </c>
      <c r="I86" s="159" t="s">
        <v>2237</v>
      </c>
      <c r="J86" s="102" t="s">
        <v>2270</v>
      </c>
      <c r="K86" s="102" t="s">
        <v>213</v>
      </c>
      <c r="L86" s="114" t="s">
        <v>1464</v>
      </c>
      <c r="M86" s="114" t="s">
        <v>2531</v>
      </c>
      <c r="N86" s="103">
        <v>45</v>
      </c>
      <c r="O86" s="102" t="s">
        <v>189</v>
      </c>
      <c r="P86" s="114" t="s">
        <v>2276</v>
      </c>
      <c r="Q86" s="110">
        <v>600000</v>
      </c>
      <c r="R86" s="110"/>
      <c r="S86" s="110"/>
      <c r="T86" s="110"/>
      <c r="U86" s="110"/>
      <c r="V86" s="110"/>
      <c r="W86" s="110"/>
      <c r="X86" s="110"/>
      <c r="Y86" s="110"/>
      <c r="Z86" s="110"/>
      <c r="AA86" s="110">
        <f t="shared" si="12"/>
        <v>250000</v>
      </c>
      <c r="AB86" s="114" t="s">
        <v>2558</v>
      </c>
      <c r="AC86" s="168">
        <v>44971</v>
      </c>
      <c r="AD86" s="259" t="s">
        <v>199</v>
      </c>
      <c r="AE86" s="114"/>
      <c r="AF86" s="114" t="s">
        <v>390</v>
      </c>
      <c r="AG86" s="114" t="s">
        <v>218</v>
      </c>
      <c r="AH86" s="1"/>
    </row>
    <row r="87" spans="1:34">
      <c r="A87" s="103">
        <f t="shared" si="13"/>
        <v>9</v>
      </c>
      <c r="B87" s="103">
        <v>9</v>
      </c>
      <c r="C87" s="200">
        <v>44958</v>
      </c>
      <c r="D87" s="115">
        <v>44959</v>
      </c>
      <c r="E87" s="102" t="s">
        <v>205</v>
      </c>
      <c r="F87" s="102" t="s">
        <v>29</v>
      </c>
      <c r="G87" s="102" t="s">
        <v>215</v>
      </c>
      <c r="H87" s="109" t="s">
        <v>2246</v>
      </c>
      <c r="I87" s="159" t="s">
        <v>2214</v>
      </c>
      <c r="J87" s="102" t="s">
        <v>2270</v>
      </c>
      <c r="K87" s="102" t="s">
        <v>213</v>
      </c>
      <c r="L87" s="114" t="s">
        <v>1464</v>
      </c>
      <c r="M87" s="114" t="s">
        <v>2531</v>
      </c>
      <c r="N87" s="103">
        <v>45</v>
      </c>
      <c r="O87" s="102" t="s">
        <v>189</v>
      </c>
      <c r="P87" s="114" t="s">
        <v>2276</v>
      </c>
      <c r="Q87" s="110">
        <v>600000</v>
      </c>
      <c r="R87" s="110"/>
      <c r="S87" s="110"/>
      <c r="T87" s="110"/>
      <c r="U87" s="110"/>
      <c r="V87" s="110"/>
      <c r="W87" s="110"/>
      <c r="X87" s="110"/>
      <c r="Y87" s="110"/>
      <c r="Z87" s="110"/>
      <c r="AA87" s="110">
        <f t="shared" si="12"/>
        <v>250000</v>
      </c>
      <c r="AB87" s="114" t="s">
        <v>2558</v>
      </c>
      <c r="AC87" s="168">
        <v>44971</v>
      </c>
      <c r="AD87" s="259" t="s">
        <v>199</v>
      </c>
      <c r="AE87" s="114"/>
      <c r="AF87" s="114" t="s">
        <v>390</v>
      </c>
      <c r="AG87" s="114" t="s">
        <v>218</v>
      </c>
      <c r="AH87" s="1"/>
    </row>
    <row r="88" spans="1:34">
      <c r="A88" s="103">
        <f t="shared" si="13"/>
        <v>10</v>
      </c>
      <c r="B88" s="103">
        <v>10</v>
      </c>
      <c r="C88" s="200">
        <v>44958</v>
      </c>
      <c r="D88" s="115">
        <v>44959</v>
      </c>
      <c r="E88" s="102" t="s">
        <v>205</v>
      </c>
      <c r="F88" s="102" t="s">
        <v>29</v>
      </c>
      <c r="G88" s="102" t="s">
        <v>215</v>
      </c>
      <c r="H88" s="109" t="s">
        <v>2253</v>
      </c>
      <c r="I88" s="159" t="s">
        <v>2221</v>
      </c>
      <c r="J88" s="102" t="s">
        <v>2270</v>
      </c>
      <c r="K88" s="102" t="s">
        <v>213</v>
      </c>
      <c r="L88" s="114" t="s">
        <v>1464</v>
      </c>
      <c r="M88" s="114" t="s">
        <v>2531</v>
      </c>
      <c r="N88" s="103">
        <v>45</v>
      </c>
      <c r="O88" s="102" t="s">
        <v>189</v>
      </c>
      <c r="P88" s="114" t="s">
        <v>2276</v>
      </c>
      <c r="Q88" s="110">
        <v>600000</v>
      </c>
      <c r="R88" s="110"/>
      <c r="S88" s="110"/>
      <c r="T88" s="110"/>
      <c r="U88" s="110"/>
      <c r="V88" s="110"/>
      <c r="W88" s="110"/>
      <c r="X88" s="110"/>
      <c r="Y88" s="110"/>
      <c r="Z88" s="110"/>
      <c r="AA88" s="110">
        <f t="shared" si="12"/>
        <v>250000</v>
      </c>
      <c r="AB88" s="114" t="s">
        <v>2558</v>
      </c>
      <c r="AC88" s="168">
        <v>44971</v>
      </c>
      <c r="AD88" s="259" t="s">
        <v>199</v>
      </c>
      <c r="AE88" s="114"/>
      <c r="AF88" s="114" t="s">
        <v>390</v>
      </c>
      <c r="AG88" s="114" t="s">
        <v>218</v>
      </c>
      <c r="AH88" s="1"/>
    </row>
    <row r="89" spans="1:34">
      <c r="A89" s="103">
        <f t="shared" si="13"/>
        <v>11</v>
      </c>
      <c r="B89" s="103">
        <v>11</v>
      </c>
      <c r="C89" s="200">
        <v>44958</v>
      </c>
      <c r="D89" s="115">
        <v>44959</v>
      </c>
      <c r="E89" s="102" t="s">
        <v>205</v>
      </c>
      <c r="F89" s="102" t="s">
        <v>29</v>
      </c>
      <c r="G89" s="102" t="s">
        <v>215</v>
      </c>
      <c r="H89" s="109" t="s">
        <v>2254</v>
      </c>
      <c r="I89" s="159" t="s">
        <v>2222</v>
      </c>
      <c r="J89" s="102" t="s">
        <v>2270</v>
      </c>
      <c r="K89" s="102" t="s">
        <v>213</v>
      </c>
      <c r="L89" s="114" t="s">
        <v>1464</v>
      </c>
      <c r="M89" s="114" t="s">
        <v>2531</v>
      </c>
      <c r="N89" s="103">
        <v>45</v>
      </c>
      <c r="O89" s="102" t="s">
        <v>189</v>
      </c>
      <c r="P89" s="114" t="s">
        <v>2276</v>
      </c>
      <c r="Q89" s="110">
        <v>600000</v>
      </c>
      <c r="R89" s="110"/>
      <c r="S89" s="110"/>
      <c r="T89" s="110"/>
      <c r="U89" s="110"/>
      <c r="V89" s="110"/>
      <c r="W89" s="110"/>
      <c r="X89" s="110"/>
      <c r="Y89" s="110"/>
      <c r="Z89" s="110"/>
      <c r="AA89" s="110">
        <f t="shared" si="12"/>
        <v>250000</v>
      </c>
      <c r="AB89" s="114" t="s">
        <v>2558</v>
      </c>
      <c r="AC89" s="168">
        <v>44971</v>
      </c>
      <c r="AD89" s="259" t="s">
        <v>199</v>
      </c>
      <c r="AE89" s="114"/>
      <c r="AF89" s="114" t="s">
        <v>390</v>
      </c>
      <c r="AG89" s="114" t="s">
        <v>218</v>
      </c>
      <c r="AH89" s="1"/>
    </row>
    <row r="90" spans="1:34">
      <c r="A90" s="103">
        <f t="shared" si="13"/>
        <v>12</v>
      </c>
      <c r="B90" s="103">
        <v>12</v>
      </c>
      <c r="C90" s="200">
        <v>44958</v>
      </c>
      <c r="D90" s="115">
        <v>44959</v>
      </c>
      <c r="E90" s="102" t="s">
        <v>205</v>
      </c>
      <c r="F90" s="102" t="s">
        <v>29</v>
      </c>
      <c r="G90" s="102" t="s">
        <v>215</v>
      </c>
      <c r="H90" s="140" t="s">
        <v>2360</v>
      </c>
      <c r="I90" s="158" t="s">
        <v>2362</v>
      </c>
      <c r="J90" s="102" t="s">
        <v>2361</v>
      </c>
      <c r="K90" s="102" t="s">
        <v>213</v>
      </c>
      <c r="L90" s="114" t="s">
        <v>1464</v>
      </c>
      <c r="M90" s="114" t="s">
        <v>35</v>
      </c>
      <c r="N90" s="103">
        <v>45</v>
      </c>
      <c r="O90" s="102" t="s">
        <v>189</v>
      </c>
      <c r="P90" s="114" t="s">
        <v>2363</v>
      </c>
      <c r="Q90" s="110">
        <v>600000</v>
      </c>
      <c r="R90" s="110"/>
      <c r="S90" s="110"/>
      <c r="T90" s="110"/>
      <c r="U90" s="110"/>
      <c r="V90" s="110"/>
      <c r="W90" s="110"/>
      <c r="X90" s="110"/>
      <c r="Y90" s="110"/>
      <c r="Z90" s="110"/>
      <c r="AA90" s="110">
        <v>225000</v>
      </c>
      <c r="AB90" s="114" t="s">
        <v>2558</v>
      </c>
      <c r="AC90" s="168">
        <v>44971</v>
      </c>
      <c r="AD90" s="259" t="s">
        <v>199</v>
      </c>
      <c r="AE90" s="114"/>
      <c r="AF90" s="114" t="s">
        <v>390</v>
      </c>
      <c r="AG90" s="114" t="s">
        <v>218</v>
      </c>
    </row>
    <row r="91" spans="1:34">
      <c r="A91" s="103"/>
      <c r="B91" s="103"/>
      <c r="C91" s="99" t="s">
        <v>30</v>
      </c>
      <c r="D91" s="102"/>
      <c r="E91" s="102"/>
      <c r="F91" s="102"/>
      <c r="G91" s="102"/>
      <c r="H91" s="109"/>
      <c r="I91" s="102"/>
      <c r="J91" s="102"/>
      <c r="K91" s="102"/>
      <c r="L91" s="102"/>
      <c r="M91" s="102"/>
      <c r="N91" s="103"/>
      <c r="O91" s="102"/>
      <c r="P91" s="102"/>
      <c r="Q91" s="107">
        <f>SUM(Q79:Q90)</f>
        <v>7200000</v>
      </c>
      <c r="R91" s="102"/>
      <c r="S91" s="102"/>
      <c r="T91" s="102"/>
      <c r="U91" s="102"/>
      <c r="V91" s="102"/>
      <c r="W91" s="102"/>
      <c r="X91" s="102"/>
      <c r="Y91" s="102"/>
      <c r="Z91" s="102"/>
      <c r="AA91" s="107">
        <f>SUM(AA79:AA90)</f>
        <v>2975000</v>
      </c>
      <c r="AB91" s="102"/>
      <c r="AC91" s="103"/>
      <c r="AD91" s="103"/>
      <c r="AE91" s="102"/>
      <c r="AF91" s="102"/>
      <c r="AG91" s="102"/>
    </row>
    <row r="92" spans="1:34">
      <c r="A92" s="103">
        <f>A90+1</f>
        <v>13</v>
      </c>
      <c r="B92" s="103">
        <v>1</v>
      </c>
      <c r="C92" s="200">
        <v>44958</v>
      </c>
      <c r="D92" s="115">
        <v>44959</v>
      </c>
      <c r="E92" s="140" t="s">
        <v>205</v>
      </c>
      <c r="F92" s="140" t="s">
        <v>31</v>
      </c>
      <c r="G92" s="114" t="s">
        <v>2567</v>
      </c>
      <c r="H92" s="140" t="s">
        <v>2566</v>
      </c>
      <c r="I92" s="158" t="s">
        <v>2565</v>
      </c>
      <c r="J92" s="102" t="s">
        <v>2568</v>
      </c>
      <c r="K92" s="102" t="s">
        <v>213</v>
      </c>
      <c r="L92" s="102" t="s">
        <v>35</v>
      </c>
      <c r="M92" s="102" t="s">
        <v>35</v>
      </c>
      <c r="N92" s="103">
        <v>45</v>
      </c>
      <c r="O92" s="102" t="s">
        <v>189</v>
      </c>
      <c r="P92" s="114" t="s">
        <v>2569</v>
      </c>
      <c r="Q92" s="110">
        <v>350000</v>
      </c>
      <c r="R92" s="110"/>
      <c r="S92" s="110"/>
      <c r="T92" s="110"/>
      <c r="U92" s="110"/>
      <c r="V92" s="110"/>
      <c r="W92" s="110"/>
      <c r="X92" s="110"/>
      <c r="Y92" s="110"/>
      <c r="Z92" s="110"/>
      <c r="AA92" s="108">
        <v>125000</v>
      </c>
      <c r="AB92" s="114" t="s">
        <v>2570</v>
      </c>
      <c r="AC92" s="168">
        <v>44971</v>
      </c>
      <c r="AD92" s="259" t="s">
        <v>199</v>
      </c>
      <c r="AE92" s="114"/>
      <c r="AF92" s="114" t="s">
        <v>390</v>
      </c>
      <c r="AG92" s="114" t="s">
        <v>218</v>
      </c>
    </row>
    <row r="93" spans="1:34">
      <c r="A93" s="103"/>
      <c r="B93" s="103"/>
      <c r="C93" s="99" t="s">
        <v>30</v>
      </c>
      <c r="D93" s="102"/>
      <c r="E93" s="102"/>
      <c r="F93" s="102"/>
      <c r="G93" s="102"/>
      <c r="H93" s="109"/>
      <c r="I93" s="102"/>
      <c r="J93" s="102"/>
      <c r="K93" s="102"/>
      <c r="L93" s="102"/>
      <c r="M93" s="102"/>
      <c r="N93" s="103"/>
      <c r="O93" s="102"/>
      <c r="P93" s="102"/>
      <c r="Q93" s="107">
        <f>SUM(Q92)</f>
        <v>350000</v>
      </c>
      <c r="R93" s="102"/>
      <c r="S93" s="102"/>
      <c r="T93" s="102"/>
      <c r="U93" s="102"/>
      <c r="V93" s="102"/>
      <c r="W93" s="102"/>
      <c r="X93" s="102"/>
      <c r="Y93" s="102"/>
      <c r="Z93" s="102"/>
      <c r="AA93" s="107">
        <f>SUM(AA92)</f>
        <v>125000</v>
      </c>
      <c r="AB93" s="102"/>
      <c r="AC93" s="103"/>
      <c r="AD93" s="103"/>
      <c r="AE93" s="102"/>
      <c r="AF93" s="102"/>
      <c r="AG93" s="102"/>
    </row>
    <row r="94" spans="1:34">
      <c r="A94" s="103">
        <f>A92+1</f>
        <v>14</v>
      </c>
      <c r="B94" s="103">
        <v>1</v>
      </c>
      <c r="C94" s="115">
        <v>44959</v>
      </c>
      <c r="D94" s="115">
        <v>44960</v>
      </c>
      <c r="E94" s="102" t="s">
        <v>205</v>
      </c>
      <c r="F94" s="102" t="s">
        <v>29</v>
      </c>
      <c r="G94" s="102" t="s">
        <v>212</v>
      </c>
      <c r="H94" s="109" t="s">
        <v>2587</v>
      </c>
      <c r="I94" s="159" t="s">
        <v>2586</v>
      </c>
      <c r="J94" s="102" t="s">
        <v>2588</v>
      </c>
      <c r="K94" s="102" t="s">
        <v>213</v>
      </c>
      <c r="L94" s="102" t="s">
        <v>35</v>
      </c>
      <c r="M94" s="102" t="s">
        <v>35</v>
      </c>
      <c r="N94" s="103">
        <v>45</v>
      </c>
      <c r="O94" s="102" t="s">
        <v>189</v>
      </c>
      <c r="P94" s="102" t="s">
        <v>2589</v>
      </c>
      <c r="Q94" s="108">
        <v>400000</v>
      </c>
      <c r="R94" s="102"/>
      <c r="S94" s="102"/>
      <c r="T94" s="102"/>
      <c r="U94" s="102"/>
      <c r="V94" s="102"/>
      <c r="W94" s="102"/>
      <c r="X94" s="102"/>
      <c r="Y94" s="102"/>
      <c r="Z94" s="102"/>
      <c r="AA94" s="108">
        <v>125000</v>
      </c>
      <c r="AB94" s="114" t="s">
        <v>2626</v>
      </c>
      <c r="AC94" s="168">
        <v>44971</v>
      </c>
      <c r="AD94" s="259" t="s">
        <v>199</v>
      </c>
      <c r="AE94" s="114"/>
      <c r="AF94" s="114" t="s">
        <v>390</v>
      </c>
      <c r="AG94" s="114" t="s">
        <v>218</v>
      </c>
    </row>
    <row r="95" spans="1:34">
      <c r="A95" s="103"/>
      <c r="B95" s="103"/>
      <c r="C95" s="99" t="s">
        <v>30</v>
      </c>
      <c r="D95" s="102"/>
      <c r="E95" s="102"/>
      <c r="F95" s="102"/>
      <c r="G95" s="102"/>
      <c r="H95" s="109"/>
      <c r="I95" s="102"/>
      <c r="J95" s="102"/>
      <c r="K95" s="102"/>
      <c r="L95" s="102"/>
      <c r="M95" s="102"/>
      <c r="N95" s="103"/>
      <c r="O95" s="102"/>
      <c r="P95" s="102"/>
      <c r="Q95" s="117">
        <f>SUM(Q94)</f>
        <v>400000</v>
      </c>
      <c r="R95" s="102"/>
      <c r="S95" s="102"/>
      <c r="T95" s="102"/>
      <c r="U95" s="102"/>
      <c r="V95" s="102"/>
      <c r="W95" s="102"/>
      <c r="X95" s="102"/>
      <c r="Y95" s="102"/>
      <c r="Z95" s="102"/>
      <c r="AA95" s="117">
        <f>SUM(AA94)</f>
        <v>125000</v>
      </c>
      <c r="AB95" s="102"/>
      <c r="AC95" s="103"/>
      <c r="AD95" s="103"/>
      <c r="AE95" s="102"/>
      <c r="AF95" s="102"/>
      <c r="AG95" s="102"/>
    </row>
    <row r="96" spans="1:34">
      <c r="A96" s="103">
        <f>A94+1</f>
        <v>15</v>
      </c>
      <c r="B96" s="103">
        <v>1</v>
      </c>
      <c r="C96" s="115">
        <v>44960</v>
      </c>
      <c r="D96" s="115">
        <v>44960</v>
      </c>
      <c r="E96" s="140" t="s">
        <v>205</v>
      </c>
      <c r="F96" s="140" t="s">
        <v>31</v>
      </c>
      <c r="G96" s="140" t="s">
        <v>215</v>
      </c>
      <c r="H96" s="140" t="s">
        <v>1931</v>
      </c>
      <c r="I96" s="158" t="s">
        <v>1930</v>
      </c>
      <c r="J96" s="140" t="s">
        <v>1932</v>
      </c>
      <c r="K96" s="140" t="s">
        <v>217</v>
      </c>
      <c r="L96" s="109" t="s">
        <v>35</v>
      </c>
      <c r="M96" s="109" t="s">
        <v>166</v>
      </c>
      <c r="N96" s="142">
        <v>130</v>
      </c>
      <c r="O96" s="104" t="s">
        <v>189</v>
      </c>
      <c r="P96" s="140" t="s">
        <v>963</v>
      </c>
      <c r="Q96" s="101">
        <v>850000</v>
      </c>
      <c r="R96" s="104"/>
      <c r="S96" s="104"/>
      <c r="T96" s="104"/>
      <c r="U96" s="104"/>
      <c r="V96" s="104"/>
      <c r="W96" s="104"/>
      <c r="X96" s="104"/>
      <c r="Y96" s="104"/>
      <c r="Z96" s="104"/>
      <c r="AA96" s="157">
        <f>375000+50000</f>
        <v>425000</v>
      </c>
      <c r="AB96" s="114" t="s">
        <v>2643</v>
      </c>
      <c r="AC96" s="168">
        <v>44971</v>
      </c>
      <c r="AD96" s="259" t="s">
        <v>199</v>
      </c>
      <c r="AE96" s="114"/>
      <c r="AF96" s="114" t="s">
        <v>390</v>
      </c>
      <c r="AG96" s="114" t="s">
        <v>226</v>
      </c>
    </row>
    <row r="97" spans="1:33">
      <c r="A97" s="103">
        <f t="shared" ref="A97" si="14">A96+1</f>
        <v>16</v>
      </c>
      <c r="B97" s="103">
        <v>2</v>
      </c>
      <c r="C97" s="115">
        <v>44960</v>
      </c>
      <c r="D97" s="115">
        <v>44960</v>
      </c>
      <c r="E97" s="140" t="s">
        <v>205</v>
      </c>
      <c r="F97" s="140" t="s">
        <v>29</v>
      </c>
      <c r="G97" s="140" t="s">
        <v>215</v>
      </c>
      <c r="H97" s="140" t="s">
        <v>1929</v>
      </c>
      <c r="I97" s="158" t="s">
        <v>1928</v>
      </c>
      <c r="J97" s="140" t="s">
        <v>1932</v>
      </c>
      <c r="K97" s="140" t="s">
        <v>217</v>
      </c>
      <c r="L97" s="109" t="s">
        <v>166</v>
      </c>
      <c r="M97" s="109" t="s">
        <v>35</v>
      </c>
      <c r="N97" s="142">
        <v>130</v>
      </c>
      <c r="O97" s="104" t="s">
        <v>189</v>
      </c>
      <c r="P97" s="140" t="s">
        <v>963</v>
      </c>
      <c r="Q97" s="101">
        <v>850000</v>
      </c>
      <c r="R97" s="109"/>
      <c r="S97" s="109"/>
      <c r="T97" s="109"/>
      <c r="U97" s="109"/>
      <c r="V97" s="109"/>
      <c r="W97" s="109"/>
      <c r="X97" s="109"/>
      <c r="Y97" s="109"/>
      <c r="Z97" s="109"/>
      <c r="AA97" s="149">
        <v>0</v>
      </c>
      <c r="AB97" s="114" t="s">
        <v>2643</v>
      </c>
      <c r="AC97" s="168">
        <v>44971</v>
      </c>
      <c r="AD97" s="259" t="s">
        <v>199</v>
      </c>
      <c r="AE97" s="114"/>
      <c r="AF97" s="114" t="s">
        <v>390</v>
      </c>
      <c r="AG97" s="114" t="s">
        <v>226</v>
      </c>
    </row>
    <row r="98" spans="1:33">
      <c r="A98" s="103"/>
      <c r="B98" s="103"/>
      <c r="C98" s="99" t="s">
        <v>30</v>
      </c>
      <c r="D98" s="102"/>
      <c r="E98" s="102"/>
      <c r="F98" s="102"/>
      <c r="G98" s="102"/>
      <c r="H98" s="109"/>
      <c r="I98" s="102"/>
      <c r="J98" s="102"/>
      <c r="K98" s="102"/>
      <c r="L98" s="102"/>
      <c r="M98" s="102"/>
      <c r="N98" s="103"/>
      <c r="O98" s="102"/>
      <c r="P98" s="102"/>
      <c r="Q98" s="107">
        <f>SUM(Q96:Q97)</f>
        <v>1700000</v>
      </c>
      <c r="R98" s="102"/>
      <c r="S98" s="102"/>
      <c r="T98" s="102"/>
      <c r="U98" s="102"/>
      <c r="V98" s="102"/>
      <c r="W98" s="102"/>
      <c r="X98" s="102"/>
      <c r="Y98" s="102"/>
      <c r="Z98" s="102"/>
      <c r="AA98" s="107">
        <f>SUM(AA96:AA97)</f>
        <v>425000</v>
      </c>
      <c r="AB98" s="102"/>
      <c r="AC98" s="103"/>
      <c r="AD98" s="103"/>
      <c r="AE98" s="102"/>
      <c r="AF98" s="102"/>
      <c r="AG98" s="102"/>
    </row>
    <row r="99" spans="1:33">
      <c r="A99" s="103">
        <f>A97+1</f>
        <v>17</v>
      </c>
      <c r="B99" s="103">
        <v>1</v>
      </c>
      <c r="C99" s="115">
        <v>44960</v>
      </c>
      <c r="D99" s="115">
        <v>44960</v>
      </c>
      <c r="E99" s="140" t="s">
        <v>205</v>
      </c>
      <c r="F99" s="140" t="s">
        <v>31</v>
      </c>
      <c r="G99" s="102" t="s">
        <v>215</v>
      </c>
      <c r="H99" s="109" t="s">
        <v>1781</v>
      </c>
      <c r="I99" s="159" t="s">
        <v>1533</v>
      </c>
      <c r="J99" s="114" t="s">
        <v>1614</v>
      </c>
      <c r="K99" s="114" t="s">
        <v>217</v>
      </c>
      <c r="L99" s="104" t="s">
        <v>35</v>
      </c>
      <c r="M99" s="104" t="s">
        <v>1784</v>
      </c>
      <c r="N99" s="144">
        <v>160</v>
      </c>
      <c r="O99" s="104" t="s">
        <v>189</v>
      </c>
      <c r="P99" s="140" t="s">
        <v>296</v>
      </c>
      <c r="Q99" s="101">
        <v>800000</v>
      </c>
      <c r="R99" s="109"/>
      <c r="S99" s="109"/>
      <c r="T99" s="109"/>
      <c r="U99" s="109"/>
      <c r="V99" s="109"/>
      <c r="W99" s="109"/>
      <c r="X99" s="109"/>
      <c r="Y99" s="109"/>
      <c r="Z99" s="109"/>
      <c r="AA99" s="101">
        <f>475000+50000</f>
        <v>525000</v>
      </c>
      <c r="AB99" s="114" t="s">
        <v>2651</v>
      </c>
      <c r="AC99" s="168">
        <v>44971</v>
      </c>
      <c r="AD99" s="259" t="s">
        <v>199</v>
      </c>
      <c r="AE99" s="114"/>
      <c r="AF99" s="114" t="s">
        <v>390</v>
      </c>
      <c r="AG99" s="114" t="s">
        <v>226</v>
      </c>
    </row>
    <row r="100" spans="1:33">
      <c r="A100" s="103">
        <f t="shared" ref="A100" si="15">A99+1</f>
        <v>18</v>
      </c>
      <c r="B100" s="103">
        <v>2</v>
      </c>
      <c r="C100" s="115">
        <v>44960</v>
      </c>
      <c r="D100" s="115">
        <v>44960</v>
      </c>
      <c r="E100" s="140" t="s">
        <v>205</v>
      </c>
      <c r="F100" s="140" t="s">
        <v>29</v>
      </c>
      <c r="G100" s="114" t="s">
        <v>215</v>
      </c>
      <c r="H100" s="109" t="s">
        <v>1615</v>
      </c>
      <c r="I100" s="159" t="s">
        <v>1616</v>
      </c>
      <c r="J100" s="114" t="s">
        <v>1614</v>
      </c>
      <c r="K100" s="114" t="s">
        <v>217</v>
      </c>
      <c r="L100" s="104" t="s">
        <v>1784</v>
      </c>
      <c r="M100" s="104" t="s">
        <v>35</v>
      </c>
      <c r="N100" s="144">
        <v>160</v>
      </c>
      <c r="O100" s="104" t="s">
        <v>189</v>
      </c>
      <c r="P100" s="140" t="s">
        <v>296</v>
      </c>
      <c r="Q100" s="101">
        <v>800000</v>
      </c>
      <c r="R100" s="101"/>
      <c r="S100" s="101"/>
      <c r="T100" s="101"/>
      <c r="U100" s="101"/>
      <c r="V100" s="101"/>
      <c r="W100" s="101"/>
      <c r="X100" s="101"/>
      <c r="Y100" s="101"/>
      <c r="Z100" s="101"/>
      <c r="AA100" s="149">
        <v>0</v>
      </c>
      <c r="AB100" s="114" t="s">
        <v>2651</v>
      </c>
      <c r="AC100" s="168">
        <v>44971</v>
      </c>
      <c r="AD100" s="259" t="s">
        <v>199</v>
      </c>
      <c r="AE100" s="114"/>
      <c r="AF100" s="114" t="s">
        <v>390</v>
      </c>
      <c r="AG100" s="114" t="s">
        <v>226</v>
      </c>
    </row>
    <row r="101" spans="1:33">
      <c r="A101" s="103"/>
      <c r="B101" s="103"/>
      <c r="C101" s="99" t="s">
        <v>30</v>
      </c>
      <c r="D101" s="102"/>
      <c r="E101" s="102"/>
      <c r="F101" s="102"/>
      <c r="G101" s="102"/>
      <c r="H101" s="109"/>
      <c r="I101" s="102"/>
      <c r="J101" s="102"/>
      <c r="K101" s="102"/>
      <c r="L101" s="102"/>
      <c r="M101" s="102"/>
      <c r="N101" s="103"/>
      <c r="O101" s="102"/>
      <c r="P101" s="102"/>
      <c r="Q101" s="107">
        <f>SUM(Q99:Q100)</f>
        <v>1600000</v>
      </c>
      <c r="R101" s="102"/>
      <c r="S101" s="102"/>
      <c r="T101" s="102"/>
      <c r="U101" s="102"/>
      <c r="V101" s="102"/>
      <c r="W101" s="102"/>
      <c r="X101" s="102"/>
      <c r="Y101" s="102"/>
      <c r="Z101" s="102"/>
      <c r="AA101" s="107">
        <f>SUM(AA99:AA100)</f>
        <v>525000</v>
      </c>
      <c r="AB101" s="102"/>
      <c r="AC101" s="103"/>
      <c r="AD101" s="103"/>
      <c r="AE101" s="102"/>
      <c r="AF101" s="102"/>
      <c r="AG101" s="102"/>
    </row>
    <row r="102" spans="1:33">
      <c r="A102" s="103">
        <f>A100+1</f>
        <v>19</v>
      </c>
      <c r="B102" s="103">
        <v>1</v>
      </c>
      <c r="C102" s="115">
        <v>44963</v>
      </c>
      <c r="D102" s="115">
        <v>44963</v>
      </c>
      <c r="E102" s="140" t="s">
        <v>205</v>
      </c>
      <c r="F102" s="140" t="s">
        <v>31</v>
      </c>
      <c r="G102" s="102" t="s">
        <v>215</v>
      </c>
      <c r="H102" s="140" t="s">
        <v>2678</v>
      </c>
      <c r="I102" s="158" t="s">
        <v>2677</v>
      </c>
      <c r="J102" s="114" t="s">
        <v>940</v>
      </c>
      <c r="K102" s="114" t="s">
        <v>213</v>
      </c>
      <c r="L102" s="109" t="s">
        <v>35</v>
      </c>
      <c r="M102" s="109" t="s">
        <v>166</v>
      </c>
      <c r="N102" s="142">
        <v>130</v>
      </c>
      <c r="O102" s="104" t="s">
        <v>189</v>
      </c>
      <c r="P102" s="114" t="s">
        <v>939</v>
      </c>
      <c r="Q102" s="101">
        <v>850000</v>
      </c>
      <c r="R102" s="104"/>
      <c r="S102" s="104"/>
      <c r="T102" s="104"/>
      <c r="U102" s="104"/>
      <c r="V102" s="104"/>
      <c r="W102" s="104"/>
      <c r="X102" s="104"/>
      <c r="Y102" s="104"/>
      <c r="Z102" s="104"/>
      <c r="AA102" s="157">
        <f>375000+50000</f>
        <v>425000</v>
      </c>
      <c r="AB102" s="114" t="s">
        <v>2679</v>
      </c>
      <c r="AC102" s="168">
        <v>44971</v>
      </c>
      <c r="AD102" s="259" t="s">
        <v>199</v>
      </c>
      <c r="AE102" s="114"/>
      <c r="AF102" s="114" t="s">
        <v>390</v>
      </c>
      <c r="AG102" s="114" t="s">
        <v>226</v>
      </c>
    </row>
    <row r="103" spans="1:33">
      <c r="A103" s="103">
        <f t="shared" ref="A103:A107" si="16">A102+1</f>
        <v>20</v>
      </c>
      <c r="B103" s="103">
        <v>2</v>
      </c>
      <c r="C103" s="115">
        <v>44963</v>
      </c>
      <c r="D103" s="115">
        <v>44963</v>
      </c>
      <c r="E103" s="140" t="s">
        <v>205</v>
      </c>
      <c r="F103" s="140" t="s">
        <v>29</v>
      </c>
      <c r="G103" s="114" t="s">
        <v>215</v>
      </c>
      <c r="H103" s="140" t="s">
        <v>682</v>
      </c>
      <c r="I103" s="158" t="s">
        <v>1876</v>
      </c>
      <c r="J103" s="114" t="s">
        <v>940</v>
      </c>
      <c r="K103" s="114" t="s">
        <v>213</v>
      </c>
      <c r="L103" s="109" t="s">
        <v>166</v>
      </c>
      <c r="M103" s="109" t="s">
        <v>35</v>
      </c>
      <c r="N103" s="142">
        <v>130</v>
      </c>
      <c r="O103" s="104" t="s">
        <v>189</v>
      </c>
      <c r="P103" s="114" t="s">
        <v>939</v>
      </c>
      <c r="Q103" s="101">
        <v>850000</v>
      </c>
      <c r="R103" s="109"/>
      <c r="S103" s="109"/>
      <c r="T103" s="109"/>
      <c r="U103" s="109"/>
      <c r="V103" s="109"/>
      <c r="W103" s="109"/>
      <c r="X103" s="109"/>
      <c r="Y103" s="109"/>
      <c r="Z103" s="109"/>
      <c r="AA103" s="149">
        <v>0</v>
      </c>
      <c r="AB103" s="114" t="s">
        <v>2679</v>
      </c>
      <c r="AC103" s="168">
        <v>44971</v>
      </c>
      <c r="AD103" s="259" t="s">
        <v>199</v>
      </c>
      <c r="AE103" s="114"/>
      <c r="AF103" s="114" t="s">
        <v>390</v>
      </c>
      <c r="AG103" s="114" t="s">
        <v>226</v>
      </c>
    </row>
    <row r="104" spans="1:33">
      <c r="A104" s="103">
        <f t="shared" si="16"/>
        <v>21</v>
      </c>
      <c r="B104" s="103">
        <v>3</v>
      </c>
      <c r="C104" s="115">
        <v>44963</v>
      </c>
      <c r="D104" s="115">
        <v>44963</v>
      </c>
      <c r="E104" s="140" t="s">
        <v>205</v>
      </c>
      <c r="F104" s="140" t="s">
        <v>31</v>
      </c>
      <c r="G104" s="102" t="s">
        <v>243</v>
      </c>
      <c r="H104" s="109" t="s">
        <v>2314</v>
      </c>
      <c r="I104" s="159" t="s">
        <v>2312</v>
      </c>
      <c r="J104" s="114" t="s">
        <v>2315</v>
      </c>
      <c r="K104" s="114" t="s">
        <v>210</v>
      </c>
      <c r="L104" s="102" t="s">
        <v>35</v>
      </c>
      <c r="M104" s="102" t="s">
        <v>137</v>
      </c>
      <c r="N104" s="103">
        <v>102</v>
      </c>
      <c r="O104" s="102" t="s">
        <v>189</v>
      </c>
      <c r="P104" s="114" t="s">
        <v>1469</v>
      </c>
      <c r="Q104" s="110">
        <v>700000</v>
      </c>
      <c r="R104" s="104"/>
      <c r="S104" s="104"/>
      <c r="T104" s="104"/>
      <c r="U104" s="104"/>
      <c r="V104" s="104"/>
      <c r="W104" s="104"/>
      <c r="X104" s="104"/>
      <c r="Y104" s="104"/>
      <c r="Z104" s="104"/>
      <c r="AA104" s="157">
        <f>325000+50000</f>
        <v>375000</v>
      </c>
      <c r="AB104" s="114" t="s">
        <v>2679</v>
      </c>
      <c r="AC104" s="168">
        <v>44971</v>
      </c>
      <c r="AD104" s="259" t="s">
        <v>199</v>
      </c>
      <c r="AE104" s="114"/>
      <c r="AF104" s="114" t="s">
        <v>390</v>
      </c>
      <c r="AG104" s="114" t="s">
        <v>226</v>
      </c>
    </row>
    <row r="105" spans="1:33">
      <c r="A105" s="103">
        <f t="shared" si="16"/>
        <v>22</v>
      </c>
      <c r="B105" s="103">
        <v>4</v>
      </c>
      <c r="C105" s="115">
        <v>44963</v>
      </c>
      <c r="D105" s="115">
        <v>44963</v>
      </c>
      <c r="E105" s="140" t="s">
        <v>205</v>
      </c>
      <c r="F105" s="140" t="s">
        <v>29</v>
      </c>
      <c r="G105" s="114" t="s">
        <v>243</v>
      </c>
      <c r="H105" s="140" t="s">
        <v>2684</v>
      </c>
      <c r="I105" s="159" t="s">
        <v>2683</v>
      </c>
      <c r="J105" s="114" t="s">
        <v>2315</v>
      </c>
      <c r="K105" s="114" t="s">
        <v>210</v>
      </c>
      <c r="L105" s="102" t="s">
        <v>137</v>
      </c>
      <c r="M105" s="102" t="s">
        <v>35</v>
      </c>
      <c r="N105" s="103">
        <v>102</v>
      </c>
      <c r="O105" s="102" t="s">
        <v>189</v>
      </c>
      <c r="P105" s="114" t="s">
        <v>1469</v>
      </c>
      <c r="Q105" s="110">
        <v>700000</v>
      </c>
      <c r="R105" s="104"/>
      <c r="S105" s="104"/>
      <c r="T105" s="104"/>
      <c r="U105" s="104"/>
      <c r="V105" s="104"/>
      <c r="W105" s="104"/>
      <c r="X105" s="104"/>
      <c r="Y105" s="104"/>
      <c r="Z105" s="104"/>
      <c r="AA105" s="149">
        <v>0</v>
      </c>
      <c r="AB105" s="114" t="s">
        <v>2679</v>
      </c>
      <c r="AC105" s="168">
        <v>44971</v>
      </c>
      <c r="AD105" s="259" t="s">
        <v>199</v>
      </c>
      <c r="AE105" s="114"/>
      <c r="AF105" s="114" t="s">
        <v>390</v>
      </c>
      <c r="AG105" s="114" t="s">
        <v>226</v>
      </c>
    </row>
    <row r="106" spans="1:33">
      <c r="A106" s="103">
        <f t="shared" si="16"/>
        <v>23</v>
      </c>
      <c r="B106" s="103">
        <v>5</v>
      </c>
      <c r="C106" s="115">
        <v>44963</v>
      </c>
      <c r="D106" s="115">
        <v>44963</v>
      </c>
      <c r="E106" s="140" t="s">
        <v>205</v>
      </c>
      <c r="F106" s="140" t="s">
        <v>31</v>
      </c>
      <c r="G106" s="114" t="s">
        <v>215</v>
      </c>
      <c r="H106" s="140" t="s">
        <v>2111</v>
      </c>
      <c r="I106" s="158" t="s">
        <v>2110</v>
      </c>
      <c r="J106" s="114" t="s">
        <v>2123</v>
      </c>
      <c r="K106" s="114" t="s">
        <v>223</v>
      </c>
      <c r="L106" s="104" t="s">
        <v>35</v>
      </c>
      <c r="M106" s="102" t="s">
        <v>145</v>
      </c>
      <c r="N106" s="103">
        <v>52</v>
      </c>
      <c r="O106" s="102" t="s">
        <v>189</v>
      </c>
      <c r="P106" s="114" t="s">
        <v>2112</v>
      </c>
      <c r="Q106" s="108">
        <v>650000</v>
      </c>
      <c r="R106" s="108"/>
      <c r="S106" s="108"/>
      <c r="T106" s="108"/>
      <c r="U106" s="108"/>
      <c r="V106" s="108"/>
      <c r="W106" s="108"/>
      <c r="X106" s="108"/>
      <c r="Y106" s="108"/>
      <c r="Z106" s="108"/>
      <c r="AA106" s="166">
        <f>275000+50000</f>
        <v>325000</v>
      </c>
      <c r="AB106" s="114" t="s">
        <v>2679</v>
      </c>
      <c r="AC106" s="168">
        <v>44971</v>
      </c>
      <c r="AD106" s="259" t="s">
        <v>199</v>
      </c>
      <c r="AE106" s="114"/>
      <c r="AF106" s="114" t="s">
        <v>390</v>
      </c>
      <c r="AG106" s="114" t="s">
        <v>218</v>
      </c>
    </row>
    <row r="107" spans="1:33">
      <c r="A107" s="103">
        <f t="shared" si="16"/>
        <v>24</v>
      </c>
      <c r="B107" s="103">
        <v>6</v>
      </c>
      <c r="C107" s="115">
        <v>44963</v>
      </c>
      <c r="D107" s="115">
        <v>44963</v>
      </c>
      <c r="E107" s="140" t="s">
        <v>205</v>
      </c>
      <c r="F107" s="140" t="s">
        <v>29</v>
      </c>
      <c r="G107" s="114" t="s">
        <v>215</v>
      </c>
      <c r="H107" s="109" t="s">
        <v>1166</v>
      </c>
      <c r="I107" s="159" t="s">
        <v>1164</v>
      </c>
      <c r="J107" s="114" t="s">
        <v>2123</v>
      </c>
      <c r="K107" s="114" t="s">
        <v>223</v>
      </c>
      <c r="L107" s="102" t="s">
        <v>145</v>
      </c>
      <c r="M107" s="104" t="s">
        <v>35</v>
      </c>
      <c r="N107" s="103">
        <v>52</v>
      </c>
      <c r="O107" s="102" t="s">
        <v>189</v>
      </c>
      <c r="P107" s="114" t="s">
        <v>2112</v>
      </c>
      <c r="Q107" s="108">
        <v>650000</v>
      </c>
      <c r="R107" s="102"/>
      <c r="S107" s="102"/>
      <c r="T107" s="102"/>
      <c r="U107" s="102"/>
      <c r="V107" s="102"/>
      <c r="W107" s="102"/>
      <c r="X107" s="102"/>
      <c r="Y107" s="102"/>
      <c r="Z107" s="102"/>
      <c r="AA107" s="171">
        <v>0</v>
      </c>
      <c r="AB107" s="114" t="s">
        <v>2679</v>
      </c>
      <c r="AC107" s="168">
        <v>44971</v>
      </c>
      <c r="AD107" s="259" t="s">
        <v>199</v>
      </c>
      <c r="AE107" s="114"/>
      <c r="AF107" s="114" t="s">
        <v>390</v>
      </c>
      <c r="AG107" s="114" t="s">
        <v>218</v>
      </c>
    </row>
    <row r="108" spans="1:33">
      <c r="A108" s="103"/>
      <c r="B108" s="103"/>
      <c r="C108" s="99" t="s">
        <v>30</v>
      </c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3"/>
      <c r="O108" s="102"/>
      <c r="P108" s="102"/>
      <c r="Q108" s="107">
        <f>SUM(Q102:Q107)</f>
        <v>4400000</v>
      </c>
      <c r="R108" s="102"/>
      <c r="S108" s="102"/>
      <c r="T108" s="102"/>
      <c r="U108" s="102"/>
      <c r="V108" s="102"/>
      <c r="W108" s="102"/>
      <c r="X108" s="102"/>
      <c r="Y108" s="102"/>
      <c r="Z108" s="102"/>
      <c r="AA108" s="107">
        <f>SUM(AA102:AA107)</f>
        <v>1125000</v>
      </c>
      <c r="AB108" s="102"/>
      <c r="AC108" s="103"/>
      <c r="AD108" s="103"/>
      <c r="AE108" s="102"/>
      <c r="AF108" s="102"/>
      <c r="AG108" s="102"/>
    </row>
    <row r="109" spans="1:33">
      <c r="A109" s="103">
        <f>A107+1</f>
        <v>25</v>
      </c>
      <c r="B109" s="103">
        <v>1</v>
      </c>
      <c r="C109" s="115">
        <v>44964</v>
      </c>
      <c r="D109" s="115">
        <v>44964</v>
      </c>
      <c r="E109" s="140" t="s">
        <v>205</v>
      </c>
      <c r="F109" s="140" t="s">
        <v>31</v>
      </c>
      <c r="G109" s="114" t="s">
        <v>215</v>
      </c>
      <c r="H109" s="140" t="s">
        <v>935</v>
      </c>
      <c r="I109" s="158" t="s">
        <v>936</v>
      </c>
      <c r="J109" s="114" t="s">
        <v>2706</v>
      </c>
      <c r="K109" s="114" t="s">
        <v>217</v>
      </c>
      <c r="L109" s="102" t="s">
        <v>35</v>
      </c>
      <c r="M109" s="102" t="s">
        <v>161</v>
      </c>
      <c r="N109" s="103">
        <v>250</v>
      </c>
      <c r="O109" s="102" t="s">
        <v>189</v>
      </c>
      <c r="P109" s="114" t="s">
        <v>2707</v>
      </c>
      <c r="Q109" s="110">
        <v>980000</v>
      </c>
      <c r="R109" s="102"/>
      <c r="S109" s="102"/>
      <c r="T109" s="102"/>
      <c r="U109" s="102"/>
      <c r="V109" s="102"/>
      <c r="W109" s="102"/>
      <c r="X109" s="102"/>
      <c r="Y109" s="102"/>
      <c r="Z109" s="102"/>
      <c r="AA109" s="166">
        <f>525000+50000</f>
        <v>575000</v>
      </c>
      <c r="AB109" s="114" t="s">
        <v>2708</v>
      </c>
      <c r="AC109" s="168">
        <v>44978</v>
      </c>
      <c r="AD109" s="259" t="s">
        <v>199</v>
      </c>
      <c r="AE109" s="114"/>
      <c r="AF109" s="114" t="s">
        <v>390</v>
      </c>
      <c r="AG109" s="114" t="s">
        <v>226</v>
      </c>
    </row>
    <row r="110" spans="1:33">
      <c r="A110" s="103">
        <f t="shared" ref="A110:A112" si="17">A109+1</f>
        <v>26</v>
      </c>
      <c r="B110" s="103">
        <v>2</v>
      </c>
      <c r="C110" s="115">
        <v>44964</v>
      </c>
      <c r="D110" s="115">
        <v>44964</v>
      </c>
      <c r="E110" s="140" t="s">
        <v>205</v>
      </c>
      <c r="F110" s="140" t="s">
        <v>29</v>
      </c>
      <c r="G110" s="114" t="s">
        <v>215</v>
      </c>
      <c r="H110" s="140" t="s">
        <v>2705</v>
      </c>
      <c r="I110" s="158" t="s">
        <v>2704</v>
      </c>
      <c r="J110" s="114" t="s">
        <v>2706</v>
      </c>
      <c r="K110" s="114" t="s">
        <v>217</v>
      </c>
      <c r="L110" s="102" t="s">
        <v>161</v>
      </c>
      <c r="M110" s="114" t="s">
        <v>35</v>
      </c>
      <c r="N110" s="103">
        <v>250</v>
      </c>
      <c r="O110" s="102" t="s">
        <v>189</v>
      </c>
      <c r="P110" s="114" t="s">
        <v>2707</v>
      </c>
      <c r="Q110" s="110">
        <v>980000</v>
      </c>
      <c r="R110" s="102"/>
      <c r="S110" s="102"/>
      <c r="T110" s="102"/>
      <c r="U110" s="102"/>
      <c r="V110" s="102"/>
      <c r="W110" s="102"/>
      <c r="X110" s="102"/>
      <c r="Y110" s="102"/>
      <c r="Z110" s="102"/>
      <c r="AA110" s="149">
        <v>0</v>
      </c>
      <c r="AB110" s="114" t="s">
        <v>2708</v>
      </c>
      <c r="AC110" s="168">
        <v>44978</v>
      </c>
      <c r="AD110" s="259" t="s">
        <v>199</v>
      </c>
      <c r="AE110" s="114"/>
      <c r="AF110" s="114" t="s">
        <v>390</v>
      </c>
      <c r="AG110" s="114" t="s">
        <v>226</v>
      </c>
    </row>
    <row r="111" spans="1:33">
      <c r="A111" s="103">
        <f t="shared" si="17"/>
        <v>27</v>
      </c>
      <c r="B111" s="103">
        <v>3</v>
      </c>
      <c r="C111" s="115">
        <v>44964</v>
      </c>
      <c r="D111" s="115">
        <v>44964</v>
      </c>
      <c r="E111" s="140" t="s">
        <v>205</v>
      </c>
      <c r="F111" s="140" t="s">
        <v>31</v>
      </c>
      <c r="G111" s="114" t="s">
        <v>230</v>
      </c>
      <c r="H111" s="109" t="s">
        <v>1593</v>
      </c>
      <c r="I111" s="158" t="s">
        <v>1592</v>
      </c>
      <c r="J111" s="140" t="s">
        <v>1609</v>
      </c>
      <c r="K111" s="140" t="s">
        <v>217</v>
      </c>
      <c r="L111" s="109" t="s">
        <v>35</v>
      </c>
      <c r="M111" s="109" t="s">
        <v>1610</v>
      </c>
      <c r="N111" s="142">
        <v>302</v>
      </c>
      <c r="O111" s="109" t="s">
        <v>189</v>
      </c>
      <c r="P111" s="109" t="s">
        <v>296</v>
      </c>
      <c r="Q111" s="108">
        <v>1200000</v>
      </c>
      <c r="R111" s="108"/>
      <c r="S111" s="108"/>
      <c r="T111" s="108"/>
      <c r="U111" s="108"/>
      <c r="V111" s="108"/>
      <c r="W111" s="108"/>
      <c r="X111" s="108"/>
      <c r="Y111" s="108"/>
      <c r="Z111" s="108"/>
      <c r="AA111" s="108">
        <f>625000+50000</f>
        <v>675000</v>
      </c>
      <c r="AB111" s="114" t="s">
        <v>2708</v>
      </c>
      <c r="AC111" s="168">
        <v>44978</v>
      </c>
      <c r="AD111" s="259" t="s">
        <v>199</v>
      </c>
      <c r="AE111" s="114"/>
      <c r="AF111" s="114" t="s">
        <v>390</v>
      </c>
      <c r="AG111" s="114" t="s">
        <v>226</v>
      </c>
    </row>
    <row r="112" spans="1:33">
      <c r="A112" s="103">
        <f t="shared" si="17"/>
        <v>28</v>
      </c>
      <c r="B112" s="103">
        <v>4</v>
      </c>
      <c r="C112" s="115">
        <v>44964</v>
      </c>
      <c r="D112" s="115">
        <v>44964</v>
      </c>
      <c r="E112" s="140" t="s">
        <v>205</v>
      </c>
      <c r="F112" s="140" t="s">
        <v>29</v>
      </c>
      <c r="G112" s="114" t="s">
        <v>215</v>
      </c>
      <c r="H112" s="109" t="s">
        <v>1274</v>
      </c>
      <c r="I112" s="158" t="s">
        <v>1273</v>
      </c>
      <c r="J112" s="140" t="s">
        <v>1609</v>
      </c>
      <c r="K112" s="140" t="s">
        <v>217</v>
      </c>
      <c r="L112" s="109" t="s">
        <v>1610</v>
      </c>
      <c r="M112" s="109" t="s">
        <v>35</v>
      </c>
      <c r="N112" s="142">
        <v>302</v>
      </c>
      <c r="O112" s="109" t="s">
        <v>189</v>
      </c>
      <c r="P112" s="109" t="s">
        <v>296</v>
      </c>
      <c r="Q112" s="108">
        <v>1200000</v>
      </c>
      <c r="R112" s="109"/>
      <c r="S112" s="109"/>
      <c r="T112" s="109"/>
      <c r="U112" s="109"/>
      <c r="V112" s="109"/>
      <c r="W112" s="109"/>
      <c r="X112" s="109"/>
      <c r="Y112" s="109"/>
      <c r="Z112" s="109"/>
      <c r="AA112" s="165">
        <v>0</v>
      </c>
      <c r="AB112" s="114" t="s">
        <v>2708</v>
      </c>
      <c r="AC112" s="168">
        <v>44978</v>
      </c>
      <c r="AD112" s="259" t="s">
        <v>199</v>
      </c>
      <c r="AE112" s="114"/>
      <c r="AF112" s="114" t="s">
        <v>390</v>
      </c>
      <c r="AG112" s="114" t="s">
        <v>226</v>
      </c>
    </row>
    <row r="113" spans="1:33">
      <c r="A113" s="103"/>
      <c r="B113" s="103"/>
      <c r="C113" s="99" t="s">
        <v>30</v>
      </c>
      <c r="D113" s="102"/>
      <c r="E113" s="102"/>
      <c r="F113" s="102"/>
      <c r="G113" s="102"/>
      <c r="H113" s="109"/>
      <c r="I113" s="102"/>
      <c r="J113" s="102"/>
      <c r="K113" s="102"/>
      <c r="L113" s="102"/>
      <c r="M113" s="102"/>
      <c r="N113" s="103"/>
      <c r="O113" s="102"/>
      <c r="P113" s="102"/>
      <c r="Q113" s="107">
        <f>SUM(Q109:Q112)</f>
        <v>4360000</v>
      </c>
      <c r="R113" s="102"/>
      <c r="S113" s="102"/>
      <c r="T113" s="102"/>
      <c r="U113" s="102"/>
      <c r="V113" s="102"/>
      <c r="W113" s="102"/>
      <c r="X113" s="102"/>
      <c r="Y113" s="102"/>
      <c r="Z113" s="102"/>
      <c r="AA113" s="107">
        <f>SUM(AA109:AA112)</f>
        <v>1250000</v>
      </c>
      <c r="AB113" s="102"/>
      <c r="AC113" s="103"/>
      <c r="AD113" s="103"/>
      <c r="AE113" s="102"/>
      <c r="AF113" s="102"/>
      <c r="AG113" s="102"/>
    </row>
    <row r="114" spans="1:33">
      <c r="A114" s="103">
        <f>A112+1</f>
        <v>29</v>
      </c>
      <c r="B114" s="103">
        <v>1</v>
      </c>
      <c r="C114" s="115">
        <v>44964</v>
      </c>
      <c r="D114" s="115">
        <v>44964</v>
      </c>
      <c r="E114" s="140" t="s">
        <v>205</v>
      </c>
      <c r="F114" s="140" t="s">
        <v>31</v>
      </c>
      <c r="G114" s="114" t="s">
        <v>215</v>
      </c>
      <c r="H114" s="109" t="s">
        <v>1166</v>
      </c>
      <c r="I114" s="159" t="s">
        <v>1164</v>
      </c>
      <c r="J114" s="114" t="s">
        <v>1609</v>
      </c>
      <c r="K114" s="114" t="s">
        <v>217</v>
      </c>
      <c r="L114" s="109" t="s">
        <v>35</v>
      </c>
      <c r="M114" s="109" t="s">
        <v>166</v>
      </c>
      <c r="N114" s="142">
        <v>130</v>
      </c>
      <c r="O114" s="104" t="s">
        <v>189</v>
      </c>
      <c r="P114" s="109" t="s">
        <v>296</v>
      </c>
      <c r="Q114" s="101">
        <v>850000</v>
      </c>
      <c r="R114" s="104"/>
      <c r="S114" s="104"/>
      <c r="T114" s="104"/>
      <c r="U114" s="104"/>
      <c r="V114" s="104"/>
      <c r="W114" s="104"/>
      <c r="X114" s="104"/>
      <c r="Y114" s="104"/>
      <c r="Z114" s="104"/>
      <c r="AA114" s="157">
        <f>375000+50000</f>
        <v>425000</v>
      </c>
      <c r="AB114" s="114" t="s">
        <v>2717</v>
      </c>
      <c r="AC114" s="168">
        <v>44978</v>
      </c>
      <c r="AD114" s="259" t="s">
        <v>199</v>
      </c>
      <c r="AE114" s="114"/>
      <c r="AF114" s="114" t="s">
        <v>390</v>
      </c>
      <c r="AG114" s="114" t="s">
        <v>226</v>
      </c>
    </row>
    <row r="115" spans="1:33">
      <c r="A115" s="103">
        <f t="shared" ref="A115" si="18">A114+1</f>
        <v>30</v>
      </c>
      <c r="B115" s="103">
        <v>2</v>
      </c>
      <c r="C115" s="115">
        <v>44964</v>
      </c>
      <c r="D115" s="115">
        <v>44964</v>
      </c>
      <c r="E115" s="140" t="s">
        <v>205</v>
      </c>
      <c r="F115" s="140" t="s">
        <v>29</v>
      </c>
      <c r="G115" s="114" t="s">
        <v>230</v>
      </c>
      <c r="H115" s="140" t="s">
        <v>2716</v>
      </c>
      <c r="I115" s="158" t="s">
        <v>181</v>
      </c>
      <c r="J115" s="114" t="s">
        <v>1609</v>
      </c>
      <c r="K115" s="114" t="s">
        <v>217</v>
      </c>
      <c r="L115" s="109" t="s">
        <v>166</v>
      </c>
      <c r="M115" s="109" t="s">
        <v>35</v>
      </c>
      <c r="N115" s="142">
        <v>130</v>
      </c>
      <c r="O115" s="104" t="s">
        <v>189</v>
      </c>
      <c r="P115" s="109" t="s">
        <v>296</v>
      </c>
      <c r="Q115" s="101">
        <v>850000</v>
      </c>
      <c r="R115" s="109"/>
      <c r="S115" s="109"/>
      <c r="T115" s="109"/>
      <c r="U115" s="109"/>
      <c r="V115" s="109"/>
      <c r="W115" s="109"/>
      <c r="X115" s="109"/>
      <c r="Y115" s="109"/>
      <c r="Z115" s="109"/>
      <c r="AA115" s="149">
        <v>0</v>
      </c>
      <c r="AB115" s="114" t="s">
        <v>2717</v>
      </c>
      <c r="AC115" s="168">
        <v>44978</v>
      </c>
      <c r="AD115" s="259" t="s">
        <v>199</v>
      </c>
      <c r="AE115" s="114"/>
      <c r="AF115" s="114" t="s">
        <v>390</v>
      </c>
      <c r="AG115" s="114" t="s">
        <v>226</v>
      </c>
    </row>
    <row r="116" spans="1:33">
      <c r="A116" s="103"/>
      <c r="B116" s="103"/>
      <c r="C116" s="99" t="s">
        <v>30</v>
      </c>
      <c r="D116" s="102"/>
      <c r="E116" s="102"/>
      <c r="F116" s="102"/>
      <c r="G116" s="102"/>
      <c r="H116" s="109"/>
      <c r="I116" s="102"/>
      <c r="J116" s="102"/>
      <c r="K116" s="102"/>
      <c r="L116" s="102"/>
      <c r="M116" s="102"/>
      <c r="N116" s="103"/>
      <c r="O116" s="102"/>
      <c r="P116" s="102"/>
      <c r="Q116" s="107">
        <f>SUM(Q114:Q115)</f>
        <v>1700000</v>
      </c>
      <c r="R116" s="102"/>
      <c r="S116" s="102"/>
      <c r="T116" s="102"/>
      <c r="U116" s="102"/>
      <c r="V116" s="102"/>
      <c r="W116" s="102"/>
      <c r="X116" s="102"/>
      <c r="Y116" s="102"/>
      <c r="Z116" s="102"/>
      <c r="AA116" s="107">
        <f>SUM(AA114:AA115)</f>
        <v>425000</v>
      </c>
      <c r="AB116" s="102"/>
      <c r="AC116" s="103"/>
      <c r="AD116" s="103"/>
      <c r="AE116" s="102"/>
      <c r="AF116" s="102"/>
      <c r="AG116" s="102"/>
    </row>
    <row r="117" spans="1:33">
      <c r="A117" s="103">
        <f>A115+1</f>
        <v>31</v>
      </c>
      <c r="B117" s="103">
        <v>1</v>
      </c>
      <c r="C117" s="115">
        <v>44966</v>
      </c>
      <c r="D117" s="115">
        <v>44966</v>
      </c>
      <c r="E117" s="140" t="s">
        <v>205</v>
      </c>
      <c r="F117" s="140" t="s">
        <v>31</v>
      </c>
      <c r="G117" s="114" t="s">
        <v>215</v>
      </c>
      <c r="H117" s="109" t="s">
        <v>1274</v>
      </c>
      <c r="I117" s="159" t="s">
        <v>1273</v>
      </c>
      <c r="J117" s="102" t="s">
        <v>999</v>
      </c>
      <c r="K117" s="102" t="s">
        <v>217</v>
      </c>
      <c r="L117" s="169" t="s">
        <v>35</v>
      </c>
      <c r="M117" s="104" t="s">
        <v>65</v>
      </c>
      <c r="N117" s="144">
        <v>168</v>
      </c>
      <c r="O117" s="104" t="s">
        <v>189</v>
      </c>
      <c r="P117" s="114" t="s">
        <v>847</v>
      </c>
      <c r="Q117" s="165">
        <v>900000</v>
      </c>
      <c r="R117" s="170"/>
      <c r="S117" s="170"/>
      <c r="T117" s="170"/>
      <c r="U117" s="170"/>
      <c r="V117" s="170"/>
      <c r="W117" s="170"/>
      <c r="X117" s="170"/>
      <c r="Y117" s="170"/>
      <c r="Z117" s="170"/>
      <c r="AA117" s="170">
        <f>525000+50000</f>
        <v>575000</v>
      </c>
      <c r="AB117" s="114" t="s">
        <v>2795</v>
      </c>
      <c r="AC117" s="168">
        <v>44978</v>
      </c>
      <c r="AD117" s="259" t="s">
        <v>199</v>
      </c>
      <c r="AE117" s="114"/>
      <c r="AF117" s="114" t="s">
        <v>390</v>
      </c>
      <c r="AG117" s="114" t="s">
        <v>226</v>
      </c>
    </row>
    <row r="118" spans="1:33">
      <c r="A118" s="103">
        <f t="shared" ref="A118:A119" si="19">A117+1</f>
        <v>32</v>
      </c>
      <c r="B118" s="103">
        <v>2</v>
      </c>
      <c r="C118" s="115">
        <v>44966</v>
      </c>
      <c r="D118" s="115">
        <v>44966</v>
      </c>
      <c r="E118" s="140" t="s">
        <v>205</v>
      </c>
      <c r="F118" s="140" t="s">
        <v>29</v>
      </c>
      <c r="G118" s="114" t="s">
        <v>215</v>
      </c>
      <c r="H118" s="140" t="s">
        <v>2794</v>
      </c>
      <c r="I118" s="158" t="s">
        <v>2793</v>
      </c>
      <c r="J118" s="102" t="s">
        <v>999</v>
      </c>
      <c r="K118" s="102" t="s">
        <v>217</v>
      </c>
      <c r="L118" s="104" t="s">
        <v>65</v>
      </c>
      <c r="M118" s="169" t="s">
        <v>35</v>
      </c>
      <c r="N118" s="144">
        <v>168</v>
      </c>
      <c r="O118" s="104" t="s">
        <v>189</v>
      </c>
      <c r="P118" s="114" t="s">
        <v>847</v>
      </c>
      <c r="Q118" s="165">
        <v>900000</v>
      </c>
      <c r="R118" s="170"/>
      <c r="S118" s="170"/>
      <c r="T118" s="170"/>
      <c r="U118" s="170"/>
      <c r="V118" s="170"/>
      <c r="W118" s="170"/>
      <c r="X118" s="170"/>
      <c r="Y118" s="170"/>
      <c r="Z118" s="170"/>
      <c r="AA118" s="171">
        <v>0</v>
      </c>
      <c r="AB118" s="114" t="s">
        <v>2795</v>
      </c>
      <c r="AC118" s="168">
        <v>44978</v>
      </c>
      <c r="AD118" s="259" t="s">
        <v>199</v>
      </c>
      <c r="AE118" s="114"/>
      <c r="AF118" s="114" t="s">
        <v>390</v>
      </c>
      <c r="AG118" s="114" t="s">
        <v>226</v>
      </c>
    </row>
    <row r="119" spans="1:33">
      <c r="A119" s="103">
        <f t="shared" si="19"/>
        <v>33</v>
      </c>
      <c r="B119" s="103">
        <v>3</v>
      </c>
      <c r="C119" s="115">
        <v>44966</v>
      </c>
      <c r="D119" s="115">
        <v>44967</v>
      </c>
      <c r="E119" s="140" t="s">
        <v>205</v>
      </c>
      <c r="F119" s="140" t="s">
        <v>29</v>
      </c>
      <c r="G119" s="114" t="s">
        <v>215</v>
      </c>
      <c r="H119" s="109" t="s">
        <v>2784</v>
      </c>
      <c r="I119" s="159" t="s">
        <v>2783</v>
      </c>
      <c r="J119" s="102" t="s">
        <v>2785</v>
      </c>
      <c r="K119" s="102" t="s">
        <v>213</v>
      </c>
      <c r="L119" s="102" t="s">
        <v>1610</v>
      </c>
      <c r="M119" s="102" t="s">
        <v>35</v>
      </c>
      <c r="N119" s="103">
        <v>302</v>
      </c>
      <c r="O119" s="102" t="s">
        <v>189</v>
      </c>
      <c r="P119" s="109" t="s">
        <v>397</v>
      </c>
      <c r="Q119" s="108">
        <v>1200000</v>
      </c>
      <c r="R119" s="108"/>
      <c r="S119" s="108"/>
      <c r="T119" s="108"/>
      <c r="U119" s="108"/>
      <c r="V119" s="108"/>
      <c r="W119" s="108"/>
      <c r="X119" s="108"/>
      <c r="Y119" s="108"/>
      <c r="Z119" s="108"/>
      <c r="AA119" s="108">
        <f>625000+50000</f>
        <v>675000</v>
      </c>
      <c r="AB119" s="114" t="s">
        <v>2795</v>
      </c>
      <c r="AC119" s="168">
        <v>44978</v>
      </c>
      <c r="AD119" s="259" t="s">
        <v>199</v>
      </c>
      <c r="AE119" s="114"/>
      <c r="AF119" s="114" t="s">
        <v>390</v>
      </c>
      <c r="AG119" s="114" t="s">
        <v>226</v>
      </c>
    </row>
    <row r="120" spans="1:33">
      <c r="A120" s="103"/>
      <c r="B120" s="103"/>
      <c r="C120" s="99" t="s">
        <v>30</v>
      </c>
      <c r="D120" s="102"/>
      <c r="E120" s="102"/>
      <c r="F120" s="102"/>
      <c r="G120" s="102"/>
      <c r="H120" s="109"/>
      <c r="I120" s="102"/>
      <c r="J120" s="102"/>
      <c r="K120" s="102"/>
      <c r="L120" s="102"/>
      <c r="M120" s="102"/>
      <c r="N120" s="103"/>
      <c r="O120" s="102"/>
      <c r="P120" s="102"/>
      <c r="Q120" s="107">
        <f>SUM(Q117:Q119)</f>
        <v>3000000</v>
      </c>
      <c r="R120" s="102"/>
      <c r="S120" s="102"/>
      <c r="T120" s="102"/>
      <c r="U120" s="102"/>
      <c r="V120" s="102"/>
      <c r="W120" s="102"/>
      <c r="X120" s="102"/>
      <c r="Y120" s="102"/>
      <c r="Z120" s="102"/>
      <c r="AA120" s="107">
        <f>SUM(AA117:AA119)</f>
        <v>1250000</v>
      </c>
      <c r="AB120" s="102"/>
      <c r="AC120" s="103"/>
      <c r="AD120" s="103"/>
      <c r="AE120" s="102"/>
      <c r="AF120" s="102"/>
      <c r="AG120" s="102"/>
    </row>
    <row r="121" spans="1:33">
      <c r="A121" s="103">
        <f>A119+1</f>
        <v>34</v>
      </c>
      <c r="B121" s="103">
        <v>1</v>
      </c>
      <c r="C121" s="115">
        <v>44966</v>
      </c>
      <c r="D121" s="115">
        <v>44966</v>
      </c>
      <c r="E121" s="140" t="s">
        <v>205</v>
      </c>
      <c r="F121" s="140" t="s">
        <v>31</v>
      </c>
      <c r="G121" s="114" t="s">
        <v>215</v>
      </c>
      <c r="H121" s="109" t="s">
        <v>2796</v>
      </c>
      <c r="I121" s="159" t="s">
        <v>2797</v>
      </c>
      <c r="J121" s="114" t="s">
        <v>2706</v>
      </c>
      <c r="K121" s="114" t="s">
        <v>217</v>
      </c>
      <c r="L121" s="102" t="s">
        <v>35</v>
      </c>
      <c r="M121" s="102" t="s">
        <v>161</v>
      </c>
      <c r="N121" s="103">
        <v>250</v>
      </c>
      <c r="O121" s="102" t="s">
        <v>189</v>
      </c>
      <c r="P121" s="114" t="s">
        <v>2707</v>
      </c>
      <c r="Q121" s="110">
        <v>980000</v>
      </c>
      <c r="R121" s="102"/>
      <c r="S121" s="102"/>
      <c r="T121" s="102"/>
      <c r="U121" s="102"/>
      <c r="V121" s="102"/>
      <c r="W121" s="102"/>
      <c r="X121" s="102"/>
      <c r="Y121" s="102"/>
      <c r="Z121" s="102"/>
      <c r="AA121" s="166">
        <f>525000+50000</f>
        <v>575000</v>
      </c>
      <c r="AB121" s="114" t="s">
        <v>2798</v>
      </c>
      <c r="AC121" s="168">
        <v>44978</v>
      </c>
      <c r="AD121" s="259" t="s">
        <v>199</v>
      </c>
      <c r="AE121" s="114"/>
      <c r="AF121" s="114" t="s">
        <v>390</v>
      </c>
      <c r="AG121" s="114" t="s">
        <v>226</v>
      </c>
    </row>
    <row r="122" spans="1:33">
      <c r="A122" s="103">
        <f t="shared" ref="A122" si="20">A121+1</f>
        <v>35</v>
      </c>
      <c r="B122" s="103">
        <v>2</v>
      </c>
      <c r="C122" s="115">
        <v>44966</v>
      </c>
      <c r="D122" s="115">
        <v>44966</v>
      </c>
      <c r="E122" s="140" t="s">
        <v>205</v>
      </c>
      <c r="F122" s="140" t="s">
        <v>29</v>
      </c>
      <c r="G122" s="114" t="s">
        <v>215</v>
      </c>
      <c r="H122" s="109" t="s">
        <v>935</v>
      </c>
      <c r="I122" s="159" t="s">
        <v>936</v>
      </c>
      <c r="J122" s="114" t="s">
        <v>2706</v>
      </c>
      <c r="K122" s="114" t="s">
        <v>217</v>
      </c>
      <c r="L122" s="102" t="s">
        <v>161</v>
      </c>
      <c r="M122" s="114" t="s">
        <v>35</v>
      </c>
      <c r="N122" s="103">
        <v>250</v>
      </c>
      <c r="O122" s="102" t="s">
        <v>189</v>
      </c>
      <c r="P122" s="114" t="s">
        <v>2707</v>
      </c>
      <c r="Q122" s="110">
        <v>980000</v>
      </c>
      <c r="R122" s="102"/>
      <c r="S122" s="102"/>
      <c r="T122" s="102"/>
      <c r="U122" s="102"/>
      <c r="V122" s="102"/>
      <c r="W122" s="102"/>
      <c r="X122" s="102"/>
      <c r="Y122" s="102"/>
      <c r="Z122" s="102"/>
      <c r="AA122" s="149">
        <v>0</v>
      </c>
      <c r="AB122" s="114" t="s">
        <v>2798</v>
      </c>
      <c r="AC122" s="168">
        <v>44978</v>
      </c>
      <c r="AD122" s="259" t="s">
        <v>199</v>
      </c>
      <c r="AE122" s="114"/>
      <c r="AF122" s="114" t="s">
        <v>390</v>
      </c>
      <c r="AG122" s="114" t="s">
        <v>226</v>
      </c>
    </row>
    <row r="123" spans="1:33">
      <c r="A123" s="103"/>
      <c r="B123" s="103"/>
      <c r="C123" s="99" t="s">
        <v>30</v>
      </c>
      <c r="D123" s="102"/>
      <c r="E123" s="102"/>
      <c r="F123" s="102"/>
      <c r="G123" s="102"/>
      <c r="H123" s="109"/>
      <c r="I123" s="102"/>
      <c r="J123" s="102"/>
      <c r="K123" s="102"/>
      <c r="L123" s="102"/>
      <c r="M123" s="102"/>
      <c r="N123" s="103"/>
      <c r="O123" s="102"/>
      <c r="P123" s="102"/>
      <c r="Q123" s="107">
        <f>SUM(Q121:Q122)</f>
        <v>1960000</v>
      </c>
      <c r="R123" s="102"/>
      <c r="S123" s="102"/>
      <c r="T123" s="102"/>
      <c r="U123" s="102"/>
      <c r="V123" s="102"/>
      <c r="W123" s="102"/>
      <c r="X123" s="102"/>
      <c r="Y123" s="102"/>
      <c r="Z123" s="102"/>
      <c r="AA123" s="107">
        <f>SUM(AA121:AA122)</f>
        <v>575000</v>
      </c>
      <c r="AB123" s="102"/>
      <c r="AC123" s="103"/>
      <c r="AD123" s="103"/>
      <c r="AE123" s="102"/>
      <c r="AF123" s="102"/>
      <c r="AG123" s="102"/>
    </row>
    <row r="124" spans="1:33">
      <c r="A124" s="103">
        <f>A122+1</f>
        <v>36</v>
      </c>
      <c r="B124" s="103">
        <v>1</v>
      </c>
      <c r="C124" s="115">
        <v>44967</v>
      </c>
      <c r="D124" s="115">
        <v>44967</v>
      </c>
      <c r="E124" s="140" t="s">
        <v>205</v>
      </c>
      <c r="F124" s="140" t="s">
        <v>31</v>
      </c>
      <c r="G124" s="114" t="s">
        <v>215</v>
      </c>
      <c r="H124" s="109" t="s">
        <v>682</v>
      </c>
      <c r="I124" s="159" t="s">
        <v>1876</v>
      </c>
      <c r="J124" s="114" t="s">
        <v>2837</v>
      </c>
      <c r="K124" s="114" t="s">
        <v>217</v>
      </c>
      <c r="L124" s="104" t="s">
        <v>35</v>
      </c>
      <c r="M124" s="104" t="s">
        <v>1784</v>
      </c>
      <c r="N124" s="144">
        <v>160</v>
      </c>
      <c r="O124" s="104" t="s">
        <v>189</v>
      </c>
      <c r="P124" s="140" t="s">
        <v>296</v>
      </c>
      <c r="Q124" s="101">
        <v>800000</v>
      </c>
      <c r="R124" s="109"/>
      <c r="S124" s="109"/>
      <c r="T124" s="109"/>
      <c r="U124" s="109"/>
      <c r="V124" s="109"/>
      <c r="W124" s="109"/>
      <c r="X124" s="109"/>
      <c r="Y124" s="109"/>
      <c r="Z124" s="109"/>
      <c r="AA124" s="101">
        <f>475000+50000</f>
        <v>525000</v>
      </c>
      <c r="AB124" s="114" t="s">
        <v>2836</v>
      </c>
      <c r="AC124" s="168">
        <v>44978</v>
      </c>
      <c r="AD124" s="259" t="s">
        <v>199</v>
      </c>
      <c r="AE124" s="114"/>
      <c r="AF124" s="114" t="s">
        <v>390</v>
      </c>
      <c r="AG124" s="114" t="s">
        <v>226</v>
      </c>
    </row>
    <row r="125" spans="1:33">
      <c r="A125" s="103">
        <f t="shared" ref="A125" si="21">A124+1</f>
        <v>37</v>
      </c>
      <c r="B125" s="103">
        <v>2</v>
      </c>
      <c r="C125" s="115">
        <v>44967</v>
      </c>
      <c r="D125" s="115">
        <v>44967</v>
      </c>
      <c r="E125" s="140" t="s">
        <v>205</v>
      </c>
      <c r="F125" s="140" t="s">
        <v>29</v>
      </c>
      <c r="G125" s="114" t="s">
        <v>215</v>
      </c>
      <c r="H125" s="140" t="s">
        <v>2835</v>
      </c>
      <c r="I125" s="158" t="s">
        <v>2834</v>
      </c>
      <c r="J125" s="114" t="s">
        <v>2837</v>
      </c>
      <c r="K125" s="114" t="s">
        <v>217</v>
      </c>
      <c r="L125" s="104" t="s">
        <v>1784</v>
      </c>
      <c r="M125" s="104" t="s">
        <v>35</v>
      </c>
      <c r="N125" s="144">
        <v>160</v>
      </c>
      <c r="O125" s="104" t="s">
        <v>189</v>
      </c>
      <c r="P125" s="140" t="s">
        <v>296</v>
      </c>
      <c r="Q125" s="101">
        <v>800000</v>
      </c>
      <c r="R125" s="101"/>
      <c r="S125" s="101"/>
      <c r="T125" s="101"/>
      <c r="U125" s="101"/>
      <c r="V125" s="101"/>
      <c r="W125" s="101"/>
      <c r="X125" s="101"/>
      <c r="Y125" s="101"/>
      <c r="Z125" s="101"/>
      <c r="AA125" s="149">
        <v>0</v>
      </c>
      <c r="AB125" s="114" t="s">
        <v>2836</v>
      </c>
      <c r="AC125" s="168">
        <v>44978</v>
      </c>
      <c r="AD125" s="259" t="s">
        <v>199</v>
      </c>
      <c r="AE125" s="114"/>
      <c r="AF125" s="114" t="s">
        <v>390</v>
      </c>
      <c r="AG125" s="114" t="s">
        <v>226</v>
      </c>
    </row>
    <row r="126" spans="1:33">
      <c r="A126" s="103"/>
      <c r="B126" s="103"/>
      <c r="C126" s="99" t="s">
        <v>30</v>
      </c>
      <c r="D126" s="102"/>
      <c r="E126" s="102"/>
      <c r="F126" s="102"/>
      <c r="G126" s="102"/>
      <c r="H126" s="109"/>
      <c r="I126" s="102"/>
      <c r="J126" s="102"/>
      <c r="K126" s="102"/>
      <c r="L126" s="102"/>
      <c r="M126" s="102"/>
      <c r="N126" s="103"/>
      <c r="O126" s="102"/>
      <c r="P126" s="102"/>
      <c r="Q126" s="107">
        <f>SUM(Q124:Q125)</f>
        <v>1600000</v>
      </c>
      <c r="R126" s="102"/>
      <c r="S126" s="102"/>
      <c r="T126" s="102"/>
      <c r="U126" s="102"/>
      <c r="V126" s="102"/>
      <c r="W126" s="102"/>
      <c r="X126" s="102"/>
      <c r="Y126" s="102"/>
      <c r="Z126" s="102"/>
      <c r="AA126" s="107">
        <f>SUM(AA124:AA125)</f>
        <v>525000</v>
      </c>
      <c r="AB126" s="102"/>
      <c r="AC126" s="103"/>
      <c r="AD126" s="103"/>
      <c r="AE126" s="102"/>
      <c r="AF126" s="102"/>
      <c r="AG126" s="102"/>
    </row>
    <row r="127" spans="1:33">
      <c r="A127" s="103">
        <f>A125+1</f>
        <v>38</v>
      </c>
      <c r="B127" s="103">
        <v>1</v>
      </c>
      <c r="C127" s="115">
        <v>44970</v>
      </c>
      <c r="D127" s="115">
        <v>44970</v>
      </c>
      <c r="E127" s="140" t="s">
        <v>205</v>
      </c>
      <c r="F127" s="140" t="s">
        <v>31</v>
      </c>
      <c r="G127" s="140" t="s">
        <v>209</v>
      </c>
      <c r="H127" s="109" t="s">
        <v>842</v>
      </c>
      <c r="I127" s="159" t="s">
        <v>2882</v>
      </c>
      <c r="J127" s="102" t="s">
        <v>2883</v>
      </c>
      <c r="K127" s="102" t="s">
        <v>213</v>
      </c>
      <c r="L127" s="102" t="s">
        <v>35</v>
      </c>
      <c r="M127" s="102" t="s">
        <v>54</v>
      </c>
      <c r="N127" s="103">
        <v>60</v>
      </c>
      <c r="O127" s="102" t="s">
        <v>189</v>
      </c>
      <c r="P127" s="102" t="s">
        <v>2884</v>
      </c>
      <c r="Q127" s="165">
        <v>600000</v>
      </c>
      <c r="R127" s="165"/>
      <c r="S127" s="165"/>
      <c r="T127" s="165"/>
      <c r="U127" s="165"/>
      <c r="V127" s="165"/>
      <c r="W127" s="165"/>
      <c r="X127" s="165"/>
      <c r="Y127" s="165"/>
      <c r="Z127" s="165"/>
      <c r="AA127" s="166">
        <f>275000+50000</f>
        <v>325000</v>
      </c>
      <c r="AB127" s="114" t="s">
        <v>2885</v>
      </c>
      <c r="AC127" s="168">
        <v>44978</v>
      </c>
      <c r="AD127" s="259" t="s">
        <v>199</v>
      </c>
      <c r="AE127" s="114"/>
      <c r="AF127" s="114" t="s">
        <v>390</v>
      </c>
      <c r="AG127" s="114" t="s">
        <v>218</v>
      </c>
    </row>
    <row r="128" spans="1:33">
      <c r="A128" s="103"/>
      <c r="B128" s="103"/>
      <c r="C128" s="99" t="s">
        <v>30</v>
      </c>
      <c r="D128" s="102"/>
      <c r="E128" s="102"/>
      <c r="F128" s="102"/>
      <c r="G128" s="102"/>
      <c r="H128" s="109"/>
      <c r="I128" s="102"/>
      <c r="J128" s="102"/>
      <c r="K128" s="102"/>
      <c r="L128" s="102"/>
      <c r="M128" s="102"/>
      <c r="N128" s="103"/>
      <c r="O128" s="102"/>
      <c r="P128" s="102"/>
      <c r="Q128" s="107">
        <f>SUM(Q127)</f>
        <v>600000</v>
      </c>
      <c r="R128" s="102"/>
      <c r="S128" s="102"/>
      <c r="T128" s="102"/>
      <c r="U128" s="102"/>
      <c r="V128" s="102"/>
      <c r="W128" s="102"/>
      <c r="X128" s="102"/>
      <c r="Y128" s="102"/>
      <c r="Z128" s="102"/>
      <c r="AA128" s="107">
        <f>SUM(AA127)</f>
        <v>325000</v>
      </c>
      <c r="AB128" s="102"/>
      <c r="AC128" s="103"/>
      <c r="AD128" s="103"/>
      <c r="AE128" s="102"/>
      <c r="AF128" s="102"/>
      <c r="AG128" s="102"/>
    </row>
    <row r="129" spans="1:33">
      <c r="A129" s="103">
        <f>A127+1</f>
        <v>39</v>
      </c>
      <c r="B129" s="103">
        <v>1</v>
      </c>
      <c r="C129" s="115">
        <v>44971</v>
      </c>
      <c r="D129" s="115">
        <v>44971</v>
      </c>
      <c r="E129" s="140" t="s">
        <v>205</v>
      </c>
      <c r="F129" s="140" t="s">
        <v>31</v>
      </c>
      <c r="G129" s="114" t="s">
        <v>215</v>
      </c>
      <c r="H129" s="109" t="s">
        <v>2360</v>
      </c>
      <c r="I129" s="159" t="s">
        <v>2362</v>
      </c>
      <c r="J129" s="142" t="s">
        <v>275</v>
      </c>
      <c r="K129" s="102" t="s">
        <v>213</v>
      </c>
      <c r="L129" s="102" t="s">
        <v>35</v>
      </c>
      <c r="M129" s="102" t="s">
        <v>35</v>
      </c>
      <c r="N129" s="103">
        <v>45</v>
      </c>
      <c r="O129" s="102" t="s">
        <v>189</v>
      </c>
      <c r="P129" s="109" t="s">
        <v>2921</v>
      </c>
      <c r="Q129" s="110">
        <v>350000</v>
      </c>
      <c r="R129" s="110"/>
      <c r="S129" s="110"/>
      <c r="T129" s="110"/>
      <c r="U129" s="110"/>
      <c r="V129" s="110"/>
      <c r="W129" s="110"/>
      <c r="X129" s="110"/>
      <c r="Y129" s="110"/>
      <c r="Z129" s="110"/>
      <c r="AA129" s="108">
        <v>125000</v>
      </c>
      <c r="AB129" s="114" t="s">
        <v>2922</v>
      </c>
      <c r="AC129" s="168">
        <v>44978</v>
      </c>
      <c r="AD129" s="259" t="s">
        <v>199</v>
      </c>
      <c r="AE129" s="102"/>
      <c r="AF129" s="114" t="s">
        <v>390</v>
      </c>
      <c r="AG129" s="114" t="s">
        <v>218</v>
      </c>
    </row>
    <row r="130" spans="1:33">
      <c r="A130" s="103"/>
      <c r="B130" s="103"/>
      <c r="C130" s="99" t="s">
        <v>30</v>
      </c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3"/>
      <c r="O130" s="102"/>
      <c r="P130" s="102"/>
      <c r="Q130" s="107">
        <f>SUM(Q129)</f>
        <v>350000</v>
      </c>
      <c r="R130" s="102"/>
      <c r="S130" s="102"/>
      <c r="T130" s="102"/>
      <c r="U130" s="102"/>
      <c r="V130" s="102"/>
      <c r="W130" s="102"/>
      <c r="X130" s="102"/>
      <c r="Y130" s="102"/>
      <c r="Z130" s="102"/>
      <c r="AA130" s="107">
        <f>SUM(AA129)</f>
        <v>125000</v>
      </c>
      <c r="AB130" s="102"/>
      <c r="AC130" s="103"/>
      <c r="AD130" s="103"/>
      <c r="AE130" s="102"/>
      <c r="AF130" s="102"/>
      <c r="AG130" s="102"/>
    </row>
    <row r="131" spans="1:33">
      <c r="A131" s="103">
        <f>A129+1</f>
        <v>40</v>
      </c>
      <c r="B131" s="103">
        <v>1</v>
      </c>
      <c r="C131" s="115">
        <v>44972</v>
      </c>
      <c r="D131" s="115">
        <v>44972</v>
      </c>
      <c r="E131" s="140" t="s">
        <v>205</v>
      </c>
      <c r="F131" s="140" t="s">
        <v>31</v>
      </c>
      <c r="G131" s="102" t="s">
        <v>243</v>
      </c>
      <c r="H131" s="160" t="s">
        <v>2313</v>
      </c>
      <c r="I131" s="160" t="s">
        <v>2311</v>
      </c>
      <c r="J131" s="102" t="s">
        <v>2315</v>
      </c>
      <c r="K131" s="102" t="s">
        <v>210</v>
      </c>
      <c r="L131" s="102" t="s">
        <v>35</v>
      </c>
      <c r="M131" s="102" t="s">
        <v>137</v>
      </c>
      <c r="N131" s="103">
        <v>102</v>
      </c>
      <c r="O131" s="102" t="s">
        <v>189</v>
      </c>
      <c r="P131" s="114" t="s">
        <v>1469</v>
      </c>
      <c r="Q131" s="110">
        <v>700000</v>
      </c>
      <c r="R131" s="104"/>
      <c r="S131" s="104"/>
      <c r="T131" s="104"/>
      <c r="U131" s="104"/>
      <c r="V131" s="104"/>
      <c r="W131" s="104"/>
      <c r="X131" s="104"/>
      <c r="Y131" s="104"/>
      <c r="Z131" s="104"/>
      <c r="AA131" s="157">
        <f>325000+50000</f>
        <v>375000</v>
      </c>
      <c r="AB131" s="114" t="s">
        <v>2977</v>
      </c>
      <c r="AC131" s="168">
        <v>44978</v>
      </c>
      <c r="AD131" s="259" t="s">
        <v>199</v>
      </c>
      <c r="AE131" s="102"/>
      <c r="AF131" s="114" t="s">
        <v>390</v>
      </c>
      <c r="AG131" s="114" t="s">
        <v>226</v>
      </c>
    </row>
    <row r="132" spans="1:33">
      <c r="A132" s="103">
        <f t="shared" ref="A132:A135" si="22">A131+1</f>
        <v>41</v>
      </c>
      <c r="B132" s="103">
        <v>2</v>
      </c>
      <c r="C132" s="115">
        <v>44972</v>
      </c>
      <c r="D132" s="115">
        <v>44972</v>
      </c>
      <c r="E132" s="140" t="s">
        <v>205</v>
      </c>
      <c r="F132" s="140" t="s">
        <v>29</v>
      </c>
      <c r="G132" s="102" t="s">
        <v>243</v>
      </c>
      <c r="H132" s="109" t="s">
        <v>2976</v>
      </c>
      <c r="I132" s="159" t="s">
        <v>2975</v>
      </c>
      <c r="J132" s="102" t="s">
        <v>2315</v>
      </c>
      <c r="K132" s="102" t="s">
        <v>210</v>
      </c>
      <c r="L132" s="102" t="s">
        <v>137</v>
      </c>
      <c r="M132" s="102" t="s">
        <v>35</v>
      </c>
      <c r="N132" s="103">
        <v>102</v>
      </c>
      <c r="O132" s="102" t="s">
        <v>189</v>
      </c>
      <c r="P132" s="114" t="s">
        <v>1469</v>
      </c>
      <c r="Q132" s="110">
        <v>700000</v>
      </c>
      <c r="R132" s="104"/>
      <c r="S132" s="104"/>
      <c r="T132" s="104"/>
      <c r="U132" s="104"/>
      <c r="V132" s="104"/>
      <c r="W132" s="104"/>
      <c r="X132" s="104"/>
      <c r="Y132" s="104"/>
      <c r="Z132" s="104"/>
      <c r="AA132" s="149">
        <v>0</v>
      </c>
      <c r="AB132" s="114" t="s">
        <v>2977</v>
      </c>
      <c r="AC132" s="168">
        <v>44978</v>
      </c>
      <c r="AD132" s="259" t="s">
        <v>199</v>
      </c>
      <c r="AE132" s="102"/>
      <c r="AF132" s="114" t="s">
        <v>390</v>
      </c>
      <c r="AG132" s="114" t="s">
        <v>226</v>
      </c>
    </row>
    <row r="133" spans="1:33">
      <c r="A133" s="103">
        <f t="shared" si="22"/>
        <v>42</v>
      </c>
      <c r="B133" s="103">
        <v>3</v>
      </c>
      <c r="C133" s="115">
        <v>44972</v>
      </c>
      <c r="D133" s="115">
        <v>44972</v>
      </c>
      <c r="E133" s="140" t="s">
        <v>205</v>
      </c>
      <c r="F133" s="140" t="s">
        <v>31</v>
      </c>
      <c r="G133" s="102" t="s">
        <v>215</v>
      </c>
      <c r="H133" s="109" t="s">
        <v>2979</v>
      </c>
      <c r="I133" s="159" t="s">
        <v>2978</v>
      </c>
      <c r="J133" s="114" t="s">
        <v>1824</v>
      </c>
      <c r="K133" s="114" t="s">
        <v>217</v>
      </c>
      <c r="L133" s="102" t="s">
        <v>35</v>
      </c>
      <c r="M133" s="102" t="s">
        <v>137</v>
      </c>
      <c r="N133" s="103">
        <v>102</v>
      </c>
      <c r="O133" s="102" t="s">
        <v>189</v>
      </c>
      <c r="P133" s="102" t="s">
        <v>258</v>
      </c>
      <c r="Q133" s="110">
        <v>700000</v>
      </c>
      <c r="R133" s="104"/>
      <c r="S133" s="104"/>
      <c r="T133" s="104"/>
      <c r="U133" s="104"/>
      <c r="V133" s="104"/>
      <c r="W133" s="104"/>
      <c r="X133" s="104"/>
      <c r="Y133" s="104"/>
      <c r="Z133" s="104"/>
      <c r="AA133" s="157">
        <f>325000+50000</f>
        <v>375000</v>
      </c>
      <c r="AB133" s="114" t="s">
        <v>2977</v>
      </c>
      <c r="AC133" s="168">
        <v>44978</v>
      </c>
      <c r="AD133" s="259" t="s">
        <v>199</v>
      </c>
      <c r="AE133" s="102"/>
      <c r="AF133" s="114" t="s">
        <v>390</v>
      </c>
      <c r="AG133" s="114" t="s">
        <v>226</v>
      </c>
    </row>
    <row r="134" spans="1:33">
      <c r="A134" s="103">
        <f t="shared" si="22"/>
        <v>43</v>
      </c>
      <c r="B134" s="103">
        <v>4</v>
      </c>
      <c r="C134" s="115">
        <v>44972</v>
      </c>
      <c r="D134" s="115">
        <v>44972</v>
      </c>
      <c r="E134" s="140" t="s">
        <v>205</v>
      </c>
      <c r="F134" s="140" t="s">
        <v>29</v>
      </c>
      <c r="G134" s="102" t="s">
        <v>215</v>
      </c>
      <c r="H134" s="109" t="s">
        <v>1612</v>
      </c>
      <c r="I134" s="159" t="s">
        <v>1613</v>
      </c>
      <c r="J134" s="114" t="s">
        <v>1824</v>
      </c>
      <c r="K134" s="114" t="s">
        <v>217</v>
      </c>
      <c r="L134" s="102" t="s">
        <v>137</v>
      </c>
      <c r="M134" s="102" t="s">
        <v>35</v>
      </c>
      <c r="N134" s="103">
        <v>102</v>
      </c>
      <c r="O134" s="102" t="s">
        <v>189</v>
      </c>
      <c r="P134" s="102" t="s">
        <v>258</v>
      </c>
      <c r="Q134" s="110">
        <v>700000</v>
      </c>
      <c r="R134" s="104"/>
      <c r="S134" s="104"/>
      <c r="T134" s="104"/>
      <c r="U134" s="104"/>
      <c r="V134" s="104"/>
      <c r="W134" s="104"/>
      <c r="X134" s="104"/>
      <c r="Y134" s="104"/>
      <c r="Z134" s="104"/>
      <c r="AA134" s="149">
        <v>0</v>
      </c>
      <c r="AB134" s="114" t="s">
        <v>2977</v>
      </c>
      <c r="AC134" s="168">
        <v>44978</v>
      </c>
      <c r="AD134" s="259" t="s">
        <v>199</v>
      </c>
      <c r="AE134" s="102"/>
      <c r="AF134" s="114" t="s">
        <v>390</v>
      </c>
      <c r="AG134" s="114" t="s">
        <v>226</v>
      </c>
    </row>
    <row r="135" spans="1:33">
      <c r="A135" s="103">
        <f t="shared" si="22"/>
        <v>44</v>
      </c>
      <c r="B135" s="103">
        <v>5</v>
      </c>
      <c r="C135" s="115">
        <v>44972</v>
      </c>
      <c r="D135" s="115">
        <v>44973</v>
      </c>
      <c r="E135" s="102" t="s">
        <v>205</v>
      </c>
      <c r="F135" s="102" t="s">
        <v>29</v>
      </c>
      <c r="G135" s="102" t="s">
        <v>215</v>
      </c>
      <c r="H135" s="109" t="s">
        <v>2965</v>
      </c>
      <c r="I135" s="159" t="s">
        <v>2964</v>
      </c>
      <c r="J135" s="102" t="s">
        <v>2966</v>
      </c>
      <c r="K135" s="102" t="s">
        <v>216</v>
      </c>
      <c r="L135" s="102" t="s">
        <v>260</v>
      </c>
      <c r="M135" s="102" t="s">
        <v>35</v>
      </c>
      <c r="N135" s="103">
        <v>360</v>
      </c>
      <c r="O135" s="102" t="s">
        <v>189</v>
      </c>
      <c r="P135" s="102" t="s">
        <v>2963</v>
      </c>
      <c r="Q135" s="110">
        <v>1850000</v>
      </c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>
        <v>1200000</v>
      </c>
      <c r="AB135" s="114" t="s">
        <v>2977</v>
      </c>
      <c r="AC135" s="168">
        <v>44978</v>
      </c>
      <c r="AD135" s="259" t="s">
        <v>199</v>
      </c>
      <c r="AE135" s="102"/>
      <c r="AF135" s="114" t="s">
        <v>390</v>
      </c>
      <c r="AG135" s="114" t="s">
        <v>226</v>
      </c>
    </row>
    <row r="136" spans="1:33">
      <c r="A136" s="103"/>
      <c r="B136" s="103"/>
      <c r="C136" s="99" t="s">
        <v>30</v>
      </c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3"/>
      <c r="O136" s="102"/>
      <c r="P136" s="102"/>
      <c r="Q136" s="107">
        <f>SUM(Q131:Q135)</f>
        <v>4650000</v>
      </c>
      <c r="R136" s="102"/>
      <c r="S136" s="102"/>
      <c r="T136" s="102"/>
      <c r="U136" s="102"/>
      <c r="V136" s="102"/>
      <c r="W136" s="102"/>
      <c r="X136" s="102"/>
      <c r="Y136" s="102"/>
      <c r="Z136" s="102"/>
      <c r="AA136" s="107">
        <f>SUM(AA131:AA135)</f>
        <v>1950000</v>
      </c>
      <c r="AB136" s="102"/>
      <c r="AC136" s="103"/>
      <c r="AD136" s="103"/>
      <c r="AE136" s="102"/>
      <c r="AF136" s="102"/>
      <c r="AG136" s="102"/>
    </row>
    <row r="137" spans="1:33">
      <c r="A137" s="103">
        <f>A135+1</f>
        <v>45</v>
      </c>
      <c r="B137" s="103">
        <v>1</v>
      </c>
      <c r="C137" s="115">
        <v>44974</v>
      </c>
      <c r="D137" s="115">
        <v>44974</v>
      </c>
      <c r="E137" s="140" t="s">
        <v>205</v>
      </c>
      <c r="F137" s="140" t="s">
        <v>31</v>
      </c>
      <c r="G137" s="102" t="s">
        <v>215</v>
      </c>
      <c r="H137" s="109" t="s">
        <v>1877</v>
      </c>
      <c r="I137" s="159" t="s">
        <v>936</v>
      </c>
      <c r="J137" s="109" t="s">
        <v>1932</v>
      </c>
      <c r="K137" s="109" t="s">
        <v>217</v>
      </c>
      <c r="L137" s="102" t="s">
        <v>35</v>
      </c>
      <c r="M137" s="102" t="s">
        <v>54</v>
      </c>
      <c r="N137" s="103">
        <v>60</v>
      </c>
      <c r="O137" s="102" t="s">
        <v>189</v>
      </c>
      <c r="P137" s="109" t="s">
        <v>963</v>
      </c>
      <c r="Q137" s="165">
        <v>600000</v>
      </c>
      <c r="R137" s="165"/>
      <c r="S137" s="165"/>
      <c r="T137" s="165"/>
      <c r="U137" s="165"/>
      <c r="V137" s="165"/>
      <c r="W137" s="165"/>
      <c r="X137" s="165"/>
      <c r="Y137" s="165"/>
      <c r="Z137" s="165"/>
      <c r="AA137" s="166">
        <f>275000+50000</f>
        <v>325000</v>
      </c>
      <c r="AB137" s="114" t="s">
        <v>3106</v>
      </c>
      <c r="AC137" s="168">
        <v>44991</v>
      </c>
      <c r="AD137" s="259" t="s">
        <v>199</v>
      </c>
      <c r="AE137" s="102"/>
      <c r="AF137" s="114" t="s">
        <v>390</v>
      </c>
      <c r="AG137" s="114" t="s">
        <v>218</v>
      </c>
    </row>
    <row r="138" spans="1:33">
      <c r="A138" s="103">
        <f t="shared" ref="A138" si="23">A137+1</f>
        <v>46</v>
      </c>
      <c r="B138" s="103">
        <v>2</v>
      </c>
      <c r="C138" s="115">
        <v>44974</v>
      </c>
      <c r="D138" s="115">
        <v>44974</v>
      </c>
      <c r="E138" s="140" t="s">
        <v>205</v>
      </c>
      <c r="F138" s="140" t="s">
        <v>29</v>
      </c>
      <c r="G138" s="102" t="s">
        <v>215</v>
      </c>
      <c r="H138" s="109" t="s">
        <v>3105</v>
      </c>
      <c r="I138" s="159" t="s">
        <v>3104</v>
      </c>
      <c r="J138" s="109" t="s">
        <v>1932</v>
      </c>
      <c r="K138" s="109" t="s">
        <v>217</v>
      </c>
      <c r="L138" s="102" t="s">
        <v>54</v>
      </c>
      <c r="M138" s="102" t="s">
        <v>35</v>
      </c>
      <c r="N138" s="103">
        <v>60</v>
      </c>
      <c r="O138" s="102" t="s">
        <v>189</v>
      </c>
      <c r="P138" s="109" t="s">
        <v>963</v>
      </c>
      <c r="Q138" s="165">
        <v>600000</v>
      </c>
      <c r="R138" s="165"/>
      <c r="S138" s="165"/>
      <c r="T138" s="165"/>
      <c r="U138" s="165"/>
      <c r="V138" s="165"/>
      <c r="W138" s="165"/>
      <c r="X138" s="165"/>
      <c r="Y138" s="165"/>
      <c r="Z138" s="165"/>
      <c r="AA138" s="165">
        <v>0</v>
      </c>
      <c r="AB138" s="114" t="s">
        <v>3106</v>
      </c>
      <c r="AC138" s="168">
        <v>44991</v>
      </c>
      <c r="AD138" s="259" t="s">
        <v>199</v>
      </c>
      <c r="AE138" s="102"/>
      <c r="AF138" s="114" t="s">
        <v>390</v>
      </c>
      <c r="AG138" s="114" t="s">
        <v>218</v>
      </c>
    </row>
    <row r="139" spans="1:33">
      <c r="A139" s="103"/>
      <c r="B139" s="103"/>
      <c r="C139" s="99" t="s">
        <v>30</v>
      </c>
      <c r="D139" s="102"/>
      <c r="E139" s="102"/>
      <c r="F139" s="102"/>
      <c r="G139" s="102"/>
      <c r="H139" s="109"/>
      <c r="I139" s="102"/>
      <c r="J139" s="102"/>
      <c r="K139" s="102"/>
      <c r="L139" s="102"/>
      <c r="M139" s="102"/>
      <c r="N139" s="103"/>
      <c r="O139" s="102"/>
      <c r="P139" s="102"/>
      <c r="Q139" s="107">
        <f>SUM(Q137:Q138)</f>
        <v>1200000</v>
      </c>
      <c r="R139" s="102"/>
      <c r="S139" s="102"/>
      <c r="T139" s="102"/>
      <c r="U139" s="102"/>
      <c r="V139" s="102"/>
      <c r="W139" s="102"/>
      <c r="X139" s="102"/>
      <c r="Y139" s="102"/>
      <c r="Z139" s="102"/>
      <c r="AA139" s="107">
        <f>SUM(AA137:AA138)</f>
        <v>325000</v>
      </c>
      <c r="AB139" s="102"/>
      <c r="AC139" s="103"/>
      <c r="AD139" s="103"/>
      <c r="AE139" s="102"/>
      <c r="AF139" s="102"/>
      <c r="AG139" s="102"/>
    </row>
    <row r="140" spans="1:33">
      <c r="A140" s="103">
        <f>A138+1</f>
        <v>47</v>
      </c>
      <c r="B140" s="103">
        <v>1</v>
      </c>
      <c r="C140" s="115">
        <v>44978</v>
      </c>
      <c r="D140" s="115">
        <v>44978</v>
      </c>
      <c r="E140" s="140" t="s">
        <v>205</v>
      </c>
      <c r="F140" s="140" t="s">
        <v>31</v>
      </c>
      <c r="G140" s="140" t="s">
        <v>215</v>
      </c>
      <c r="H140" s="140" t="s">
        <v>2835</v>
      </c>
      <c r="I140" s="158" t="s">
        <v>2834</v>
      </c>
      <c r="J140" s="140" t="s">
        <v>2837</v>
      </c>
      <c r="K140" s="140" t="s">
        <v>217</v>
      </c>
      <c r="L140" s="104" t="s">
        <v>35</v>
      </c>
      <c r="M140" s="104" t="s">
        <v>1784</v>
      </c>
      <c r="N140" s="144">
        <v>160</v>
      </c>
      <c r="O140" s="104" t="s">
        <v>189</v>
      </c>
      <c r="P140" s="140" t="s">
        <v>963</v>
      </c>
      <c r="Q140" s="101">
        <v>800000</v>
      </c>
      <c r="R140" s="109"/>
      <c r="S140" s="109"/>
      <c r="T140" s="109"/>
      <c r="U140" s="109"/>
      <c r="V140" s="109"/>
      <c r="W140" s="109"/>
      <c r="X140" s="109"/>
      <c r="Y140" s="109"/>
      <c r="Z140" s="109"/>
      <c r="AA140" s="101">
        <f>475000+50000</f>
        <v>525000</v>
      </c>
      <c r="AB140" s="114" t="s">
        <v>3186</v>
      </c>
      <c r="AC140" s="168">
        <v>44991</v>
      </c>
      <c r="AD140" s="259" t="s">
        <v>199</v>
      </c>
      <c r="AE140" s="102"/>
      <c r="AF140" s="114" t="s">
        <v>390</v>
      </c>
      <c r="AG140" s="114" t="s">
        <v>226</v>
      </c>
    </row>
    <row r="141" spans="1:33">
      <c r="A141" s="103">
        <f t="shared" ref="A141" si="24">A140+1</f>
        <v>48</v>
      </c>
      <c r="B141" s="103">
        <v>2</v>
      </c>
      <c r="C141" s="115">
        <v>44978</v>
      </c>
      <c r="D141" s="115">
        <v>44978</v>
      </c>
      <c r="E141" s="140" t="s">
        <v>205</v>
      </c>
      <c r="F141" s="140" t="s">
        <v>29</v>
      </c>
      <c r="G141" s="140" t="s">
        <v>215</v>
      </c>
      <c r="H141" s="109" t="s">
        <v>682</v>
      </c>
      <c r="I141" s="159" t="s">
        <v>1876</v>
      </c>
      <c r="J141" s="140" t="s">
        <v>2837</v>
      </c>
      <c r="K141" s="140" t="s">
        <v>217</v>
      </c>
      <c r="L141" s="104" t="s">
        <v>1784</v>
      </c>
      <c r="M141" s="104" t="s">
        <v>35</v>
      </c>
      <c r="N141" s="144">
        <v>160</v>
      </c>
      <c r="O141" s="104" t="s">
        <v>189</v>
      </c>
      <c r="P141" s="140" t="s">
        <v>963</v>
      </c>
      <c r="Q141" s="101">
        <v>800000</v>
      </c>
      <c r="R141" s="101"/>
      <c r="S141" s="101"/>
      <c r="T141" s="101"/>
      <c r="U141" s="101"/>
      <c r="V141" s="101"/>
      <c r="W141" s="101"/>
      <c r="X141" s="101"/>
      <c r="Y141" s="101"/>
      <c r="Z141" s="101"/>
      <c r="AA141" s="149">
        <v>0</v>
      </c>
      <c r="AB141" s="114" t="s">
        <v>3186</v>
      </c>
      <c r="AC141" s="168">
        <v>44991</v>
      </c>
      <c r="AD141" s="259" t="s">
        <v>199</v>
      </c>
      <c r="AE141" s="102"/>
      <c r="AF141" s="114" t="s">
        <v>390</v>
      </c>
      <c r="AG141" s="114" t="s">
        <v>226</v>
      </c>
    </row>
    <row r="142" spans="1:33">
      <c r="A142" s="103"/>
      <c r="B142" s="103"/>
      <c r="C142" s="99" t="s">
        <v>30</v>
      </c>
      <c r="D142" s="102"/>
      <c r="E142" s="102"/>
      <c r="F142" s="102"/>
      <c r="G142" s="102"/>
      <c r="H142" s="109"/>
      <c r="I142" s="102"/>
      <c r="J142" s="102"/>
      <c r="K142" s="102"/>
      <c r="L142" s="102"/>
      <c r="M142" s="102"/>
      <c r="N142" s="103"/>
      <c r="O142" s="102"/>
      <c r="P142" s="102"/>
      <c r="Q142" s="107">
        <f>SUM(Q140:Q141)</f>
        <v>1600000</v>
      </c>
      <c r="R142" s="102"/>
      <c r="S142" s="102"/>
      <c r="T142" s="102"/>
      <c r="U142" s="102"/>
      <c r="V142" s="102"/>
      <c r="W142" s="102"/>
      <c r="X142" s="102"/>
      <c r="Y142" s="102"/>
      <c r="Z142" s="102"/>
      <c r="AA142" s="107">
        <f>SUM(AA140:AA141)</f>
        <v>525000</v>
      </c>
      <c r="AB142" s="102"/>
      <c r="AC142" s="103"/>
      <c r="AD142" s="103"/>
      <c r="AE142" s="102"/>
      <c r="AF142" s="102"/>
      <c r="AG142" s="102"/>
    </row>
    <row r="143" spans="1:33">
      <c r="A143" s="103">
        <f>A141+1</f>
        <v>49</v>
      </c>
      <c r="B143" s="103">
        <v>1</v>
      </c>
      <c r="C143" s="115">
        <v>44978</v>
      </c>
      <c r="D143" s="115">
        <v>44978</v>
      </c>
      <c r="E143" s="140" t="s">
        <v>205</v>
      </c>
      <c r="F143" s="140" t="s">
        <v>31</v>
      </c>
      <c r="G143" s="140" t="s">
        <v>215</v>
      </c>
      <c r="H143" s="140" t="s">
        <v>1612</v>
      </c>
      <c r="I143" s="158" t="s">
        <v>3206</v>
      </c>
      <c r="J143" s="114" t="s">
        <v>1614</v>
      </c>
      <c r="K143" s="114" t="s">
        <v>217</v>
      </c>
      <c r="L143" s="169" t="s">
        <v>35</v>
      </c>
      <c r="M143" s="104" t="s">
        <v>65</v>
      </c>
      <c r="N143" s="144">
        <v>168</v>
      </c>
      <c r="O143" s="104" t="s">
        <v>189</v>
      </c>
      <c r="P143" s="114" t="s">
        <v>296</v>
      </c>
      <c r="Q143" s="165">
        <v>900000</v>
      </c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>
        <f>525000+50000</f>
        <v>575000</v>
      </c>
      <c r="AB143" s="114" t="s">
        <v>3209</v>
      </c>
      <c r="AC143" s="168">
        <v>44991</v>
      </c>
      <c r="AD143" s="259" t="s">
        <v>199</v>
      </c>
      <c r="AE143" s="102"/>
      <c r="AF143" s="114" t="s">
        <v>390</v>
      </c>
      <c r="AG143" s="114" t="s">
        <v>226</v>
      </c>
    </row>
    <row r="144" spans="1:33">
      <c r="A144" s="103">
        <f t="shared" ref="A144:A146" si="25">A143+1</f>
        <v>50</v>
      </c>
      <c r="B144" s="103">
        <v>2</v>
      </c>
      <c r="C144" s="115">
        <v>44978</v>
      </c>
      <c r="D144" s="115">
        <v>44978</v>
      </c>
      <c r="E144" s="140" t="s">
        <v>205</v>
      </c>
      <c r="F144" s="140" t="s">
        <v>29</v>
      </c>
      <c r="G144" s="140" t="s">
        <v>215</v>
      </c>
      <c r="H144" s="140" t="s">
        <v>3208</v>
      </c>
      <c r="I144" s="158" t="s">
        <v>3207</v>
      </c>
      <c r="J144" s="114" t="s">
        <v>1614</v>
      </c>
      <c r="K144" s="114" t="s">
        <v>217</v>
      </c>
      <c r="L144" s="104" t="s">
        <v>65</v>
      </c>
      <c r="M144" s="169" t="s">
        <v>35</v>
      </c>
      <c r="N144" s="144">
        <v>168</v>
      </c>
      <c r="O144" s="104" t="s">
        <v>189</v>
      </c>
      <c r="P144" s="114" t="s">
        <v>296</v>
      </c>
      <c r="Q144" s="165">
        <v>900000</v>
      </c>
      <c r="R144" s="170"/>
      <c r="S144" s="170"/>
      <c r="T144" s="170"/>
      <c r="U144" s="170"/>
      <c r="V144" s="170"/>
      <c r="W144" s="170"/>
      <c r="X144" s="170"/>
      <c r="Y144" s="170"/>
      <c r="Z144" s="170"/>
      <c r="AA144" s="171">
        <v>0</v>
      </c>
      <c r="AB144" s="114" t="s">
        <v>3209</v>
      </c>
      <c r="AC144" s="168">
        <v>44991</v>
      </c>
      <c r="AD144" s="259" t="s">
        <v>199</v>
      </c>
      <c r="AE144" s="102"/>
      <c r="AF144" s="114" t="s">
        <v>390</v>
      </c>
      <c r="AG144" s="114" t="s">
        <v>226</v>
      </c>
    </row>
    <row r="145" spans="1:33">
      <c r="A145" s="103">
        <f t="shared" si="25"/>
        <v>51</v>
      </c>
      <c r="B145" s="103">
        <v>3</v>
      </c>
      <c r="C145" s="115">
        <v>44978</v>
      </c>
      <c r="D145" s="115">
        <v>44978</v>
      </c>
      <c r="E145" s="140" t="s">
        <v>205</v>
      </c>
      <c r="F145" s="140" t="s">
        <v>31</v>
      </c>
      <c r="G145" s="114" t="s">
        <v>212</v>
      </c>
      <c r="H145" s="140" t="s">
        <v>2310</v>
      </c>
      <c r="I145" s="158" t="s">
        <v>3222</v>
      </c>
      <c r="J145" s="114" t="s">
        <v>962</v>
      </c>
      <c r="K145" s="114" t="s">
        <v>217</v>
      </c>
      <c r="L145" s="104" t="s">
        <v>35</v>
      </c>
      <c r="M145" s="104" t="s">
        <v>1784</v>
      </c>
      <c r="N145" s="144">
        <v>160</v>
      </c>
      <c r="O145" s="104" t="s">
        <v>189</v>
      </c>
      <c r="P145" s="140" t="s">
        <v>963</v>
      </c>
      <c r="Q145" s="101">
        <v>880000</v>
      </c>
      <c r="R145" s="109"/>
      <c r="S145" s="109"/>
      <c r="T145" s="109"/>
      <c r="U145" s="109"/>
      <c r="V145" s="109"/>
      <c r="W145" s="109"/>
      <c r="X145" s="109"/>
      <c r="Y145" s="109"/>
      <c r="Z145" s="109"/>
      <c r="AA145" s="101">
        <f>475000+50000</f>
        <v>525000</v>
      </c>
      <c r="AB145" s="114" t="s">
        <v>3209</v>
      </c>
      <c r="AC145" s="168">
        <v>44991</v>
      </c>
      <c r="AD145" s="259" t="s">
        <v>199</v>
      </c>
      <c r="AE145" s="102"/>
      <c r="AF145" s="114" t="s">
        <v>390</v>
      </c>
      <c r="AG145" s="114" t="s">
        <v>226</v>
      </c>
    </row>
    <row r="146" spans="1:33">
      <c r="A146" s="103">
        <f t="shared" si="25"/>
        <v>52</v>
      </c>
      <c r="B146" s="103">
        <v>4</v>
      </c>
      <c r="C146" s="115">
        <v>44978</v>
      </c>
      <c r="D146" s="115">
        <v>44978</v>
      </c>
      <c r="E146" s="140" t="s">
        <v>205</v>
      </c>
      <c r="F146" s="140" t="s">
        <v>29</v>
      </c>
      <c r="G146" s="114" t="s">
        <v>212</v>
      </c>
      <c r="H146" s="140" t="s">
        <v>960</v>
      </c>
      <c r="I146" s="158" t="s">
        <v>1050</v>
      </c>
      <c r="J146" s="114" t="s">
        <v>962</v>
      </c>
      <c r="K146" s="114" t="s">
        <v>217</v>
      </c>
      <c r="L146" s="104" t="s">
        <v>1784</v>
      </c>
      <c r="M146" s="104" t="s">
        <v>35</v>
      </c>
      <c r="N146" s="144">
        <v>160</v>
      </c>
      <c r="O146" s="104" t="s">
        <v>189</v>
      </c>
      <c r="P146" s="140" t="s">
        <v>963</v>
      </c>
      <c r="Q146" s="101">
        <v>880000</v>
      </c>
      <c r="R146" s="101"/>
      <c r="S146" s="101"/>
      <c r="T146" s="101"/>
      <c r="U146" s="101"/>
      <c r="V146" s="101"/>
      <c r="W146" s="101"/>
      <c r="X146" s="101"/>
      <c r="Y146" s="101"/>
      <c r="Z146" s="101"/>
      <c r="AA146" s="149">
        <v>0</v>
      </c>
      <c r="AB146" s="114" t="s">
        <v>3209</v>
      </c>
      <c r="AC146" s="168">
        <v>44991</v>
      </c>
      <c r="AD146" s="259" t="s">
        <v>199</v>
      </c>
      <c r="AE146" s="102"/>
      <c r="AF146" s="114" t="s">
        <v>390</v>
      </c>
      <c r="AG146" s="114" t="s">
        <v>226</v>
      </c>
    </row>
    <row r="147" spans="1:33">
      <c r="A147" s="103"/>
      <c r="B147" s="103"/>
      <c r="C147" s="99" t="s">
        <v>30</v>
      </c>
      <c r="D147" s="102"/>
      <c r="E147" s="102"/>
      <c r="F147" s="102"/>
      <c r="G147" s="102"/>
      <c r="H147" s="109"/>
      <c r="I147" s="102"/>
      <c r="J147" s="102"/>
      <c r="K147" s="102"/>
      <c r="L147" s="102"/>
      <c r="M147" s="102"/>
      <c r="N147" s="103"/>
      <c r="O147" s="102"/>
      <c r="P147" s="102"/>
      <c r="Q147" s="107">
        <f>SUM(Q143:Q146)</f>
        <v>3560000</v>
      </c>
      <c r="R147" s="102"/>
      <c r="S147" s="102"/>
      <c r="T147" s="102"/>
      <c r="U147" s="102"/>
      <c r="V147" s="102"/>
      <c r="W147" s="102"/>
      <c r="X147" s="102"/>
      <c r="Y147" s="102"/>
      <c r="Z147" s="102"/>
      <c r="AA147" s="107">
        <f>SUM(AA143:AA146)</f>
        <v>1100000</v>
      </c>
      <c r="AB147" s="102"/>
      <c r="AC147" s="103"/>
      <c r="AD147" s="103"/>
      <c r="AE147" s="102"/>
      <c r="AF147" s="102"/>
      <c r="AG147" s="102"/>
    </row>
    <row r="148" spans="1:33">
      <c r="A148" s="103">
        <f>A146+1</f>
        <v>53</v>
      </c>
      <c r="B148" s="103">
        <v>1</v>
      </c>
      <c r="C148" s="115">
        <v>44979</v>
      </c>
      <c r="D148" s="115">
        <v>44979</v>
      </c>
      <c r="E148" s="140" t="s">
        <v>205</v>
      </c>
      <c r="F148" s="140" t="s">
        <v>31</v>
      </c>
      <c r="G148" s="114" t="s">
        <v>212</v>
      </c>
      <c r="H148" s="140" t="s">
        <v>960</v>
      </c>
      <c r="I148" s="158" t="s">
        <v>1050</v>
      </c>
      <c r="J148" s="114" t="s">
        <v>962</v>
      </c>
      <c r="K148" s="114" t="s">
        <v>217</v>
      </c>
      <c r="L148" s="102" t="s">
        <v>35</v>
      </c>
      <c r="M148" s="102" t="s">
        <v>137</v>
      </c>
      <c r="N148" s="103">
        <v>102</v>
      </c>
      <c r="O148" s="102" t="s">
        <v>189</v>
      </c>
      <c r="P148" s="140" t="s">
        <v>963</v>
      </c>
      <c r="Q148" s="101">
        <v>750000</v>
      </c>
      <c r="R148" s="101"/>
      <c r="S148" s="101"/>
      <c r="T148" s="101"/>
      <c r="U148" s="101"/>
      <c r="V148" s="101"/>
      <c r="W148" s="101"/>
      <c r="X148" s="101"/>
      <c r="Y148" s="101"/>
      <c r="Z148" s="101"/>
      <c r="AA148" s="157">
        <f>325000+50000</f>
        <v>375000</v>
      </c>
      <c r="AB148" s="114" t="s">
        <v>3257</v>
      </c>
      <c r="AC148" s="168">
        <v>44991</v>
      </c>
      <c r="AD148" s="259" t="s">
        <v>199</v>
      </c>
      <c r="AE148" s="102"/>
      <c r="AF148" s="114" t="s">
        <v>390</v>
      </c>
      <c r="AG148" s="114" t="s">
        <v>226</v>
      </c>
    </row>
    <row r="149" spans="1:33">
      <c r="A149" s="103">
        <f t="shared" ref="A149" si="26">A148+1</f>
        <v>54</v>
      </c>
      <c r="B149" s="103">
        <v>2</v>
      </c>
      <c r="C149" s="115">
        <v>44979</v>
      </c>
      <c r="D149" s="115">
        <v>44979</v>
      </c>
      <c r="E149" s="140" t="s">
        <v>205</v>
      </c>
      <c r="F149" s="140" t="s">
        <v>29</v>
      </c>
      <c r="G149" s="114" t="s">
        <v>212</v>
      </c>
      <c r="H149" s="140" t="s">
        <v>3256</v>
      </c>
      <c r="I149" s="158" t="s">
        <v>3255</v>
      </c>
      <c r="J149" s="114" t="s">
        <v>962</v>
      </c>
      <c r="K149" s="114" t="s">
        <v>217</v>
      </c>
      <c r="L149" s="102" t="s">
        <v>137</v>
      </c>
      <c r="M149" s="102" t="s">
        <v>35</v>
      </c>
      <c r="N149" s="103">
        <v>102</v>
      </c>
      <c r="O149" s="102" t="s">
        <v>189</v>
      </c>
      <c r="P149" s="140" t="s">
        <v>963</v>
      </c>
      <c r="Q149" s="101">
        <v>750000</v>
      </c>
      <c r="R149" s="101"/>
      <c r="S149" s="101"/>
      <c r="T149" s="101"/>
      <c r="U149" s="101"/>
      <c r="V149" s="101"/>
      <c r="W149" s="101"/>
      <c r="X149" s="101"/>
      <c r="Y149" s="101"/>
      <c r="Z149" s="101"/>
      <c r="AA149" s="149">
        <v>0</v>
      </c>
      <c r="AB149" s="114" t="s">
        <v>3257</v>
      </c>
      <c r="AC149" s="168">
        <v>44991</v>
      </c>
      <c r="AD149" s="259" t="s">
        <v>199</v>
      </c>
      <c r="AE149" s="102"/>
      <c r="AF149" s="114" t="s">
        <v>390</v>
      </c>
      <c r="AG149" s="114" t="s">
        <v>226</v>
      </c>
    </row>
    <row r="150" spans="1:33">
      <c r="A150" s="103">
        <f>A149+1</f>
        <v>55</v>
      </c>
      <c r="B150" s="103">
        <v>3</v>
      </c>
      <c r="C150" s="115">
        <v>44979</v>
      </c>
      <c r="D150" s="115">
        <v>44979</v>
      </c>
      <c r="E150" s="140" t="s">
        <v>205</v>
      </c>
      <c r="F150" s="140" t="s">
        <v>31</v>
      </c>
      <c r="G150" s="114" t="s">
        <v>215</v>
      </c>
      <c r="H150" s="140" t="s">
        <v>2794</v>
      </c>
      <c r="I150" s="158" t="s">
        <v>2793</v>
      </c>
      <c r="J150" s="109" t="s">
        <v>999</v>
      </c>
      <c r="K150" s="109" t="s">
        <v>217</v>
      </c>
      <c r="L150" s="169" t="s">
        <v>35</v>
      </c>
      <c r="M150" s="104" t="s">
        <v>65</v>
      </c>
      <c r="N150" s="144">
        <v>168</v>
      </c>
      <c r="O150" s="104" t="s">
        <v>189</v>
      </c>
      <c r="P150" s="140" t="s">
        <v>847</v>
      </c>
      <c r="Q150" s="165">
        <v>900000</v>
      </c>
      <c r="R150" s="170"/>
      <c r="S150" s="170"/>
      <c r="T150" s="170"/>
      <c r="U150" s="170"/>
      <c r="V150" s="170"/>
      <c r="W150" s="170"/>
      <c r="X150" s="170"/>
      <c r="Y150" s="170"/>
      <c r="Z150" s="170"/>
      <c r="AA150" s="170">
        <f>525000+50000</f>
        <v>575000</v>
      </c>
      <c r="AB150" s="114" t="s">
        <v>3257</v>
      </c>
      <c r="AC150" s="168">
        <v>44991</v>
      </c>
      <c r="AD150" s="259" t="s">
        <v>199</v>
      </c>
      <c r="AE150" s="102"/>
      <c r="AF150" s="114" t="s">
        <v>390</v>
      </c>
      <c r="AG150" s="114" t="s">
        <v>226</v>
      </c>
    </row>
    <row r="151" spans="1:33">
      <c r="A151" s="103">
        <f t="shared" ref="A151" si="27">A150+1</f>
        <v>56</v>
      </c>
      <c r="B151" s="103">
        <v>4</v>
      </c>
      <c r="C151" s="115">
        <v>44979</v>
      </c>
      <c r="D151" s="115">
        <v>44979</v>
      </c>
      <c r="E151" s="140" t="s">
        <v>205</v>
      </c>
      <c r="F151" s="140" t="s">
        <v>29</v>
      </c>
      <c r="G151" s="114" t="s">
        <v>215</v>
      </c>
      <c r="H151" s="109" t="s">
        <v>1274</v>
      </c>
      <c r="I151" s="159" t="s">
        <v>1273</v>
      </c>
      <c r="J151" s="109" t="s">
        <v>999</v>
      </c>
      <c r="K151" s="109" t="s">
        <v>217</v>
      </c>
      <c r="L151" s="104" t="s">
        <v>65</v>
      </c>
      <c r="M151" s="169" t="s">
        <v>35</v>
      </c>
      <c r="N151" s="144">
        <v>168</v>
      </c>
      <c r="O151" s="104" t="s">
        <v>189</v>
      </c>
      <c r="P151" s="140" t="s">
        <v>847</v>
      </c>
      <c r="Q151" s="165">
        <v>900000</v>
      </c>
      <c r="R151" s="170"/>
      <c r="S151" s="170"/>
      <c r="T151" s="170"/>
      <c r="U151" s="170"/>
      <c r="V151" s="170"/>
      <c r="W151" s="170"/>
      <c r="X151" s="170"/>
      <c r="Y151" s="170"/>
      <c r="Z151" s="170"/>
      <c r="AA151" s="171">
        <v>0</v>
      </c>
      <c r="AB151" s="114" t="s">
        <v>3257</v>
      </c>
      <c r="AC151" s="168">
        <v>44991</v>
      </c>
      <c r="AD151" s="259" t="s">
        <v>199</v>
      </c>
      <c r="AE151" s="102"/>
      <c r="AF151" s="114" t="s">
        <v>390</v>
      </c>
      <c r="AG151" s="114" t="s">
        <v>226</v>
      </c>
    </row>
    <row r="152" spans="1:33">
      <c r="A152" s="103"/>
      <c r="B152" s="103"/>
      <c r="C152" s="99" t="s">
        <v>30</v>
      </c>
      <c r="D152" s="102"/>
      <c r="E152" s="102"/>
      <c r="F152" s="102"/>
      <c r="G152" s="102"/>
      <c r="H152" s="109"/>
      <c r="I152" s="102"/>
      <c r="J152" s="102"/>
      <c r="K152" s="102"/>
      <c r="L152" s="102"/>
      <c r="M152" s="102"/>
      <c r="N152" s="103"/>
      <c r="O152" s="102"/>
      <c r="P152" s="102"/>
      <c r="Q152" s="107">
        <f>SUM(Q148:Q151)</f>
        <v>3300000</v>
      </c>
      <c r="R152" s="102"/>
      <c r="S152" s="102"/>
      <c r="T152" s="102"/>
      <c r="U152" s="102"/>
      <c r="V152" s="102"/>
      <c r="W152" s="102"/>
      <c r="X152" s="102"/>
      <c r="Y152" s="102"/>
      <c r="Z152" s="102"/>
      <c r="AA152" s="107">
        <f>SUM(AA148:AA151)</f>
        <v>950000</v>
      </c>
      <c r="AB152" s="102"/>
      <c r="AC152" s="103"/>
      <c r="AD152" s="103"/>
      <c r="AE152" s="102"/>
      <c r="AF152" s="102"/>
      <c r="AG152" s="102"/>
    </row>
    <row r="153" spans="1:33">
      <c r="A153" s="103">
        <f>A151+1</f>
        <v>57</v>
      </c>
      <c r="B153" s="103">
        <v>1</v>
      </c>
      <c r="C153" s="115">
        <v>44980</v>
      </c>
      <c r="D153" s="115">
        <v>44980</v>
      </c>
      <c r="E153" s="140" t="s">
        <v>205</v>
      </c>
      <c r="F153" s="140" t="s">
        <v>31</v>
      </c>
      <c r="G153" s="114" t="s">
        <v>215</v>
      </c>
      <c r="H153" s="140" t="s">
        <v>3297</v>
      </c>
      <c r="I153" s="158" t="s">
        <v>3296</v>
      </c>
      <c r="J153" s="102" t="s">
        <v>3333</v>
      </c>
      <c r="K153" s="102" t="s">
        <v>206</v>
      </c>
      <c r="L153" s="102" t="s">
        <v>35</v>
      </c>
      <c r="M153" s="102" t="s">
        <v>54</v>
      </c>
      <c r="N153" s="103">
        <v>60</v>
      </c>
      <c r="O153" s="102" t="s">
        <v>189</v>
      </c>
      <c r="P153" s="102" t="s">
        <v>3298</v>
      </c>
      <c r="Q153" s="165">
        <v>600000</v>
      </c>
      <c r="R153" s="165"/>
      <c r="S153" s="165"/>
      <c r="T153" s="165"/>
      <c r="U153" s="165"/>
      <c r="V153" s="165"/>
      <c r="W153" s="165"/>
      <c r="X153" s="165"/>
      <c r="Y153" s="165"/>
      <c r="Z153" s="165"/>
      <c r="AA153" s="166">
        <f>275000+50000</f>
        <v>325000</v>
      </c>
      <c r="AB153" s="114" t="s">
        <v>3303</v>
      </c>
      <c r="AC153" s="168">
        <v>44991</v>
      </c>
      <c r="AD153" s="259" t="s">
        <v>199</v>
      </c>
      <c r="AE153" s="102"/>
      <c r="AF153" s="114" t="s">
        <v>390</v>
      </c>
      <c r="AG153" s="114" t="s">
        <v>218</v>
      </c>
    </row>
    <row r="154" spans="1:33">
      <c r="A154" s="103">
        <f t="shared" ref="A154" si="28">A153+1</f>
        <v>58</v>
      </c>
      <c r="B154" s="103">
        <v>2</v>
      </c>
      <c r="C154" s="115">
        <v>44980</v>
      </c>
      <c r="D154" s="115">
        <v>44980</v>
      </c>
      <c r="E154" s="140" t="s">
        <v>205</v>
      </c>
      <c r="F154" s="140" t="s">
        <v>29</v>
      </c>
      <c r="G154" s="114" t="s">
        <v>215</v>
      </c>
      <c r="H154" s="140" t="s">
        <v>931</v>
      </c>
      <c r="I154" s="158" t="s">
        <v>932</v>
      </c>
      <c r="J154" s="102" t="s">
        <v>3333</v>
      </c>
      <c r="K154" s="102" t="s">
        <v>206</v>
      </c>
      <c r="L154" s="102" t="s">
        <v>54</v>
      </c>
      <c r="M154" s="102" t="s">
        <v>35</v>
      </c>
      <c r="N154" s="103">
        <v>60</v>
      </c>
      <c r="O154" s="102" t="s">
        <v>189</v>
      </c>
      <c r="P154" s="102" t="s">
        <v>3298</v>
      </c>
      <c r="Q154" s="165">
        <v>600000</v>
      </c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>
        <v>0</v>
      </c>
      <c r="AB154" s="114" t="s">
        <v>3303</v>
      </c>
      <c r="AC154" s="168">
        <v>44991</v>
      </c>
      <c r="AD154" s="259" t="s">
        <v>199</v>
      </c>
      <c r="AE154" s="102"/>
      <c r="AF154" s="114" t="s">
        <v>390</v>
      </c>
      <c r="AG154" s="114" t="s">
        <v>218</v>
      </c>
    </row>
    <row r="155" spans="1:33">
      <c r="A155" s="103"/>
      <c r="B155" s="103"/>
      <c r="C155" s="99" t="s">
        <v>30</v>
      </c>
      <c r="D155" s="102"/>
      <c r="E155" s="102"/>
      <c r="F155" s="102"/>
      <c r="G155" s="102"/>
      <c r="H155" s="109"/>
      <c r="I155" s="102"/>
      <c r="J155" s="102"/>
      <c r="K155" s="102"/>
      <c r="L155" s="102"/>
      <c r="M155" s="102"/>
      <c r="N155" s="103"/>
      <c r="O155" s="102"/>
      <c r="P155" s="102"/>
      <c r="Q155" s="107">
        <f>SUM(Q153:Q154)</f>
        <v>1200000</v>
      </c>
      <c r="R155" s="102"/>
      <c r="S155" s="102"/>
      <c r="T155" s="102"/>
      <c r="U155" s="102"/>
      <c r="V155" s="102"/>
      <c r="W155" s="102"/>
      <c r="X155" s="102"/>
      <c r="Y155" s="102"/>
      <c r="Z155" s="102"/>
      <c r="AA155" s="107">
        <f>SUM(AA153:AA154)</f>
        <v>325000</v>
      </c>
      <c r="AB155" s="102"/>
      <c r="AC155" s="103"/>
      <c r="AD155" s="103"/>
      <c r="AE155" s="102"/>
      <c r="AF155" s="102"/>
      <c r="AG155" s="102"/>
    </row>
    <row r="156" spans="1:33">
      <c r="A156" s="103">
        <f>A154+1</f>
        <v>59</v>
      </c>
      <c r="B156" s="103">
        <v>1</v>
      </c>
      <c r="C156" s="115">
        <v>44980</v>
      </c>
      <c r="D156" s="115">
        <v>44980</v>
      </c>
      <c r="E156" s="140" t="s">
        <v>205</v>
      </c>
      <c r="F156" s="140" t="s">
        <v>31</v>
      </c>
      <c r="G156" s="114" t="s">
        <v>230</v>
      </c>
      <c r="H156" s="140" t="s">
        <v>2716</v>
      </c>
      <c r="I156" s="158" t="s">
        <v>181</v>
      </c>
      <c r="J156" s="140" t="s">
        <v>1609</v>
      </c>
      <c r="K156" s="140" t="s">
        <v>217</v>
      </c>
      <c r="L156" s="109" t="s">
        <v>35</v>
      </c>
      <c r="M156" s="109" t="s">
        <v>166</v>
      </c>
      <c r="N156" s="142">
        <v>130</v>
      </c>
      <c r="O156" s="104" t="s">
        <v>189</v>
      </c>
      <c r="P156" s="109" t="s">
        <v>296</v>
      </c>
      <c r="Q156" s="101">
        <v>850000</v>
      </c>
      <c r="R156" s="104"/>
      <c r="S156" s="104"/>
      <c r="T156" s="104"/>
      <c r="U156" s="104"/>
      <c r="V156" s="104"/>
      <c r="W156" s="104"/>
      <c r="X156" s="104"/>
      <c r="Y156" s="104"/>
      <c r="Z156" s="104"/>
      <c r="AA156" s="157">
        <f>375000+50000</f>
        <v>425000</v>
      </c>
      <c r="AB156" s="114" t="s">
        <v>3308</v>
      </c>
      <c r="AC156" s="168">
        <v>44991</v>
      </c>
      <c r="AD156" s="259" t="s">
        <v>199</v>
      </c>
      <c r="AE156" s="102"/>
      <c r="AF156" s="114" t="s">
        <v>390</v>
      </c>
      <c r="AG156" s="114" t="s">
        <v>226</v>
      </c>
    </row>
    <row r="157" spans="1:33">
      <c r="A157" s="103">
        <f t="shared" ref="A157" si="29">A156+1</f>
        <v>60</v>
      </c>
      <c r="B157" s="103">
        <v>2</v>
      </c>
      <c r="C157" s="115">
        <v>44980</v>
      </c>
      <c r="D157" s="115">
        <v>44980</v>
      </c>
      <c r="E157" s="140" t="s">
        <v>205</v>
      </c>
      <c r="F157" s="140" t="s">
        <v>29</v>
      </c>
      <c r="G157" s="114" t="s">
        <v>215</v>
      </c>
      <c r="H157" s="109" t="s">
        <v>1166</v>
      </c>
      <c r="I157" s="159" t="s">
        <v>1164</v>
      </c>
      <c r="J157" s="140" t="s">
        <v>1609</v>
      </c>
      <c r="K157" s="140" t="s">
        <v>217</v>
      </c>
      <c r="L157" s="109" t="s">
        <v>166</v>
      </c>
      <c r="M157" s="109" t="s">
        <v>35</v>
      </c>
      <c r="N157" s="142">
        <v>130</v>
      </c>
      <c r="O157" s="104" t="s">
        <v>189</v>
      </c>
      <c r="P157" s="109" t="s">
        <v>296</v>
      </c>
      <c r="Q157" s="101">
        <v>850000</v>
      </c>
      <c r="R157" s="109"/>
      <c r="S157" s="109"/>
      <c r="T157" s="109"/>
      <c r="U157" s="109"/>
      <c r="V157" s="109"/>
      <c r="W157" s="109"/>
      <c r="X157" s="109"/>
      <c r="Y157" s="109"/>
      <c r="Z157" s="109"/>
      <c r="AA157" s="149">
        <v>0</v>
      </c>
      <c r="AB157" s="114" t="s">
        <v>3308</v>
      </c>
      <c r="AC157" s="168">
        <v>44991</v>
      </c>
      <c r="AD157" s="259" t="s">
        <v>199</v>
      </c>
      <c r="AE157" s="102"/>
      <c r="AF157" s="114" t="s">
        <v>390</v>
      </c>
      <c r="AG157" s="114" t="s">
        <v>226</v>
      </c>
    </row>
    <row r="158" spans="1:33">
      <c r="A158" s="103"/>
      <c r="B158" s="103"/>
      <c r="C158" s="99" t="s">
        <v>30</v>
      </c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3"/>
      <c r="O158" s="102"/>
      <c r="P158" s="102"/>
      <c r="Q158" s="107">
        <f>SUM(Q156:Q157)</f>
        <v>1700000</v>
      </c>
      <c r="R158" s="102"/>
      <c r="S158" s="102"/>
      <c r="T158" s="102"/>
      <c r="U158" s="102"/>
      <c r="V158" s="102"/>
      <c r="W158" s="102"/>
      <c r="X158" s="102"/>
      <c r="Y158" s="102"/>
      <c r="Z158" s="102"/>
      <c r="AA158" s="107">
        <f>SUM(AA156:AA157)</f>
        <v>425000</v>
      </c>
      <c r="AB158" s="102"/>
      <c r="AC158" s="103"/>
      <c r="AD158" s="103"/>
      <c r="AE158" s="102"/>
      <c r="AF158" s="102"/>
      <c r="AG158" s="102"/>
    </row>
    <row r="159" spans="1:33">
      <c r="A159" s="103">
        <f>A157+1</f>
        <v>61</v>
      </c>
      <c r="B159" s="103">
        <v>1</v>
      </c>
      <c r="C159" s="115">
        <v>44981</v>
      </c>
      <c r="D159" s="115">
        <v>44981</v>
      </c>
      <c r="E159" s="140" t="s">
        <v>205</v>
      </c>
      <c r="F159" s="140" t="s">
        <v>31</v>
      </c>
      <c r="G159" s="114" t="s">
        <v>215</v>
      </c>
      <c r="H159" s="109" t="s">
        <v>1274</v>
      </c>
      <c r="I159" s="159" t="s">
        <v>1273</v>
      </c>
      <c r="J159" s="114" t="s">
        <v>849</v>
      </c>
      <c r="K159" s="114" t="s">
        <v>217</v>
      </c>
      <c r="L159" s="104" t="s">
        <v>35</v>
      </c>
      <c r="M159" s="104" t="s">
        <v>846</v>
      </c>
      <c r="N159" s="144">
        <v>322</v>
      </c>
      <c r="O159" s="104" t="s">
        <v>189</v>
      </c>
      <c r="P159" s="140" t="s">
        <v>847</v>
      </c>
      <c r="Q159" s="110">
        <v>1200000</v>
      </c>
      <c r="R159" s="109"/>
      <c r="S159" s="109"/>
      <c r="T159" s="109"/>
      <c r="U159" s="109"/>
      <c r="V159" s="109"/>
      <c r="W159" s="109"/>
      <c r="X159" s="109"/>
      <c r="Y159" s="109"/>
      <c r="Z159" s="109"/>
      <c r="AA159" s="101">
        <f>475000+50000</f>
        <v>525000</v>
      </c>
      <c r="AB159" s="114" t="s">
        <v>3342</v>
      </c>
      <c r="AC159" s="168">
        <v>44994</v>
      </c>
      <c r="AD159" s="259" t="s">
        <v>199</v>
      </c>
      <c r="AE159" s="102"/>
      <c r="AF159" s="114" t="s">
        <v>390</v>
      </c>
      <c r="AG159" s="114" t="s">
        <v>226</v>
      </c>
    </row>
    <row r="160" spans="1:33">
      <c r="A160" s="103">
        <f t="shared" ref="A160" si="30">A159+1</f>
        <v>62</v>
      </c>
      <c r="B160" s="103">
        <v>2</v>
      </c>
      <c r="C160" s="115">
        <v>44981</v>
      </c>
      <c r="D160" s="115">
        <v>44981</v>
      </c>
      <c r="E160" s="140" t="s">
        <v>205</v>
      </c>
      <c r="F160" s="140" t="s">
        <v>29</v>
      </c>
      <c r="G160" s="114" t="s">
        <v>215</v>
      </c>
      <c r="H160" s="140" t="s">
        <v>3341</v>
      </c>
      <c r="I160" s="158" t="s">
        <v>3340</v>
      </c>
      <c r="J160" s="114" t="s">
        <v>849</v>
      </c>
      <c r="K160" s="114" t="s">
        <v>217</v>
      </c>
      <c r="L160" s="104" t="s">
        <v>846</v>
      </c>
      <c r="M160" s="104" t="s">
        <v>35</v>
      </c>
      <c r="N160" s="144">
        <v>322</v>
      </c>
      <c r="O160" s="104" t="s">
        <v>189</v>
      </c>
      <c r="P160" s="140" t="s">
        <v>847</v>
      </c>
      <c r="Q160" s="110">
        <v>1200000</v>
      </c>
      <c r="R160" s="109"/>
      <c r="S160" s="109"/>
      <c r="T160" s="109"/>
      <c r="U160" s="109"/>
      <c r="V160" s="109"/>
      <c r="W160" s="109"/>
      <c r="X160" s="109"/>
      <c r="Y160" s="109"/>
      <c r="Z160" s="109"/>
      <c r="AA160" s="149">
        <v>0</v>
      </c>
      <c r="AB160" s="114" t="s">
        <v>3342</v>
      </c>
      <c r="AC160" s="168">
        <v>44994</v>
      </c>
      <c r="AD160" s="259" t="s">
        <v>199</v>
      </c>
      <c r="AE160" s="102"/>
      <c r="AF160" s="114" t="s">
        <v>390</v>
      </c>
      <c r="AG160" s="114" t="s">
        <v>226</v>
      </c>
    </row>
    <row r="161" spans="1:33">
      <c r="A161" s="103"/>
      <c r="B161" s="103"/>
      <c r="C161" s="99" t="s">
        <v>30</v>
      </c>
      <c r="D161" s="102"/>
      <c r="E161" s="102"/>
      <c r="F161" s="102"/>
      <c r="G161" s="102"/>
      <c r="H161" s="109"/>
      <c r="I161" s="102"/>
      <c r="J161" s="102"/>
      <c r="K161" s="102"/>
      <c r="L161" s="102"/>
      <c r="M161" s="102"/>
      <c r="N161" s="103"/>
      <c r="O161" s="102"/>
      <c r="P161" s="102"/>
      <c r="Q161" s="107">
        <f>SUM(Q159:Q160)</f>
        <v>2400000</v>
      </c>
      <c r="R161" s="102"/>
      <c r="S161" s="102"/>
      <c r="T161" s="102"/>
      <c r="U161" s="102"/>
      <c r="V161" s="102"/>
      <c r="W161" s="102"/>
      <c r="X161" s="102"/>
      <c r="Y161" s="102"/>
      <c r="Z161" s="102"/>
      <c r="AA161" s="107">
        <f>SUM(AA159:AA160)</f>
        <v>525000</v>
      </c>
      <c r="AB161" s="102"/>
      <c r="AC161" s="103"/>
      <c r="AD161" s="103"/>
      <c r="AE161" s="102"/>
      <c r="AF161" s="102"/>
      <c r="AG161" s="102"/>
    </row>
    <row r="162" spans="1:33">
      <c r="A162" s="103">
        <f>A160+1</f>
        <v>63</v>
      </c>
      <c r="B162" s="103">
        <v>1</v>
      </c>
      <c r="C162" s="115">
        <v>44981</v>
      </c>
      <c r="D162" s="115">
        <v>44981</v>
      </c>
      <c r="E162" s="140" t="s">
        <v>205</v>
      </c>
      <c r="F162" s="140" t="s">
        <v>31</v>
      </c>
      <c r="G162" s="114" t="s">
        <v>215</v>
      </c>
      <c r="H162" s="140" t="s">
        <v>2705</v>
      </c>
      <c r="I162" s="158" t="s">
        <v>2704</v>
      </c>
      <c r="J162" s="114" t="s">
        <v>2706</v>
      </c>
      <c r="K162" s="114" t="s">
        <v>217</v>
      </c>
      <c r="L162" s="102" t="s">
        <v>35</v>
      </c>
      <c r="M162" s="102" t="s">
        <v>161</v>
      </c>
      <c r="N162" s="103">
        <v>250</v>
      </c>
      <c r="O162" s="102" t="s">
        <v>189</v>
      </c>
      <c r="P162" s="114" t="s">
        <v>2707</v>
      </c>
      <c r="Q162" s="110">
        <v>980000</v>
      </c>
      <c r="R162" s="102"/>
      <c r="S162" s="102"/>
      <c r="T162" s="102"/>
      <c r="U162" s="102"/>
      <c r="V162" s="102"/>
      <c r="W162" s="102"/>
      <c r="X162" s="102"/>
      <c r="Y162" s="102"/>
      <c r="Z162" s="102"/>
      <c r="AA162" s="166">
        <f>525000+50000</f>
        <v>575000</v>
      </c>
      <c r="AB162" s="114" t="s">
        <v>3365</v>
      </c>
      <c r="AC162" s="168">
        <v>44994</v>
      </c>
      <c r="AD162" s="259" t="s">
        <v>199</v>
      </c>
      <c r="AE162" s="102"/>
      <c r="AF162" s="114" t="s">
        <v>390</v>
      </c>
      <c r="AG162" s="114" t="s">
        <v>226</v>
      </c>
    </row>
    <row r="163" spans="1:33">
      <c r="A163" s="103">
        <f t="shared" ref="A163:A165" si="31">A162+1</f>
        <v>64</v>
      </c>
      <c r="B163" s="103">
        <v>2</v>
      </c>
      <c r="C163" s="115">
        <v>44981</v>
      </c>
      <c r="D163" s="115">
        <v>44981</v>
      </c>
      <c r="E163" s="140" t="s">
        <v>205</v>
      </c>
      <c r="F163" s="140" t="s">
        <v>29</v>
      </c>
      <c r="G163" s="114" t="s">
        <v>215</v>
      </c>
      <c r="H163" s="140" t="s">
        <v>3364</v>
      </c>
      <c r="I163" s="158" t="s">
        <v>2797</v>
      </c>
      <c r="J163" s="114" t="s">
        <v>2706</v>
      </c>
      <c r="K163" s="114" t="s">
        <v>217</v>
      </c>
      <c r="L163" s="102" t="s">
        <v>161</v>
      </c>
      <c r="M163" s="114" t="s">
        <v>35</v>
      </c>
      <c r="N163" s="103">
        <v>250</v>
      </c>
      <c r="O163" s="102" t="s">
        <v>189</v>
      </c>
      <c r="P163" s="114" t="s">
        <v>2707</v>
      </c>
      <c r="Q163" s="110">
        <v>980000</v>
      </c>
      <c r="R163" s="102"/>
      <c r="S163" s="102"/>
      <c r="T163" s="102"/>
      <c r="U163" s="102"/>
      <c r="V163" s="102"/>
      <c r="W163" s="102"/>
      <c r="X163" s="102"/>
      <c r="Y163" s="102"/>
      <c r="Z163" s="102"/>
      <c r="AA163" s="149">
        <v>0</v>
      </c>
      <c r="AB163" s="114" t="s">
        <v>3365</v>
      </c>
      <c r="AC163" s="168">
        <v>44994</v>
      </c>
      <c r="AD163" s="259" t="s">
        <v>199</v>
      </c>
      <c r="AE163" s="102"/>
      <c r="AF163" s="114" t="s">
        <v>390</v>
      </c>
      <c r="AG163" s="114" t="s">
        <v>226</v>
      </c>
    </row>
    <row r="164" spans="1:33">
      <c r="A164" s="103">
        <f t="shared" si="31"/>
        <v>65</v>
      </c>
      <c r="B164" s="103">
        <v>3</v>
      </c>
      <c r="C164" s="115">
        <v>44981</v>
      </c>
      <c r="D164" s="115">
        <v>44985</v>
      </c>
      <c r="E164" s="102" t="s">
        <v>205</v>
      </c>
      <c r="F164" s="102" t="s">
        <v>29</v>
      </c>
      <c r="G164" s="102" t="s">
        <v>215</v>
      </c>
      <c r="H164" s="109" t="s">
        <v>3300</v>
      </c>
      <c r="I164" s="159" t="s">
        <v>3299</v>
      </c>
      <c r="J164" s="102" t="s">
        <v>3301</v>
      </c>
      <c r="K164" s="102" t="s">
        <v>216</v>
      </c>
      <c r="L164" s="102" t="s">
        <v>260</v>
      </c>
      <c r="M164" s="102" t="s">
        <v>35</v>
      </c>
      <c r="N164" s="103">
        <v>360</v>
      </c>
      <c r="O164" s="102" t="s">
        <v>189</v>
      </c>
      <c r="P164" s="102" t="s">
        <v>3295</v>
      </c>
      <c r="Q164" s="110">
        <v>1850000</v>
      </c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>
        <v>1200000</v>
      </c>
      <c r="AB164" s="114" t="s">
        <v>3365</v>
      </c>
      <c r="AC164" s="168">
        <v>44994</v>
      </c>
      <c r="AD164" s="259" t="s">
        <v>199</v>
      </c>
      <c r="AE164" s="102"/>
      <c r="AF164" s="114" t="s">
        <v>390</v>
      </c>
      <c r="AG164" s="114" t="s">
        <v>226</v>
      </c>
    </row>
    <row r="165" spans="1:33">
      <c r="A165" s="103">
        <f t="shared" si="31"/>
        <v>66</v>
      </c>
      <c r="B165" s="103">
        <v>4</v>
      </c>
      <c r="C165" s="115">
        <v>44981</v>
      </c>
      <c r="D165" s="115">
        <v>44985</v>
      </c>
      <c r="E165" s="102" t="s">
        <v>205</v>
      </c>
      <c r="F165" s="102" t="s">
        <v>29</v>
      </c>
      <c r="G165" s="102" t="s">
        <v>215</v>
      </c>
      <c r="H165" s="109" t="s">
        <v>3344</v>
      </c>
      <c r="I165" s="159" t="s">
        <v>3343</v>
      </c>
      <c r="J165" s="102" t="s">
        <v>3345</v>
      </c>
      <c r="K165" s="102" t="s">
        <v>206</v>
      </c>
      <c r="L165" s="102" t="s">
        <v>137</v>
      </c>
      <c r="M165" s="102" t="s">
        <v>35</v>
      </c>
      <c r="N165" s="103">
        <v>102</v>
      </c>
      <c r="O165" s="102" t="s">
        <v>189</v>
      </c>
      <c r="P165" s="102" t="s">
        <v>3346</v>
      </c>
      <c r="Q165" s="110">
        <v>700000</v>
      </c>
      <c r="R165" s="104"/>
      <c r="S165" s="104"/>
      <c r="T165" s="104"/>
      <c r="U165" s="104"/>
      <c r="V165" s="104"/>
      <c r="W165" s="104"/>
      <c r="X165" s="104"/>
      <c r="Y165" s="104"/>
      <c r="Z165" s="104"/>
      <c r="AA165" s="157">
        <f>325000+50000</f>
        <v>375000</v>
      </c>
      <c r="AB165" s="114" t="s">
        <v>3365</v>
      </c>
      <c r="AC165" s="168">
        <v>44994</v>
      </c>
      <c r="AD165" s="259" t="s">
        <v>199</v>
      </c>
      <c r="AE165" s="102"/>
      <c r="AF165" s="114" t="s">
        <v>390</v>
      </c>
      <c r="AG165" s="114" t="s">
        <v>226</v>
      </c>
    </row>
    <row r="166" spans="1:33">
      <c r="A166" s="103"/>
      <c r="B166" s="103"/>
      <c r="C166" s="99" t="s">
        <v>30</v>
      </c>
      <c r="D166" s="102"/>
      <c r="E166" s="102"/>
      <c r="F166" s="102"/>
      <c r="G166" s="102"/>
      <c r="H166" s="109"/>
      <c r="I166" s="102"/>
      <c r="J166" s="102"/>
      <c r="K166" s="102"/>
      <c r="L166" s="102"/>
      <c r="M166" s="102"/>
      <c r="N166" s="103"/>
      <c r="O166" s="102"/>
      <c r="P166" s="102"/>
      <c r="Q166" s="107">
        <f>SUM(Q162:Q165)</f>
        <v>4510000</v>
      </c>
      <c r="R166" s="102"/>
      <c r="S166" s="102"/>
      <c r="T166" s="102"/>
      <c r="U166" s="102"/>
      <c r="V166" s="102"/>
      <c r="W166" s="102"/>
      <c r="X166" s="102"/>
      <c r="Y166" s="102"/>
      <c r="Z166" s="102"/>
      <c r="AA166" s="107">
        <f>SUM(AA162:AA165)</f>
        <v>2150000</v>
      </c>
      <c r="AB166" s="102"/>
      <c r="AC166" s="103"/>
      <c r="AD166" s="103"/>
      <c r="AE166" s="102"/>
      <c r="AF166" s="102"/>
      <c r="AG166" s="102"/>
    </row>
    <row r="167" spans="1:33">
      <c r="A167" s="103">
        <f>A165+1</f>
        <v>67</v>
      </c>
      <c r="B167" s="103">
        <v>1</v>
      </c>
      <c r="C167" s="115">
        <v>44981</v>
      </c>
      <c r="D167" s="115">
        <v>44981</v>
      </c>
      <c r="E167" s="140" t="s">
        <v>205</v>
      </c>
      <c r="F167" s="140" t="s">
        <v>31</v>
      </c>
      <c r="G167" s="114" t="s">
        <v>215</v>
      </c>
      <c r="H167" s="140" t="s">
        <v>931</v>
      </c>
      <c r="I167" s="158" t="s">
        <v>932</v>
      </c>
      <c r="J167" s="114" t="s">
        <v>3373</v>
      </c>
      <c r="K167" s="114" t="s">
        <v>210</v>
      </c>
      <c r="L167" s="109" t="s">
        <v>35</v>
      </c>
      <c r="M167" s="109" t="s">
        <v>3374</v>
      </c>
      <c r="N167" s="142">
        <v>120</v>
      </c>
      <c r="O167" s="109" t="s">
        <v>189</v>
      </c>
      <c r="P167" s="114" t="s">
        <v>3375</v>
      </c>
      <c r="Q167" s="165">
        <v>750000</v>
      </c>
      <c r="R167" s="165"/>
      <c r="S167" s="165"/>
      <c r="T167" s="165"/>
      <c r="U167" s="165"/>
      <c r="V167" s="165"/>
      <c r="W167" s="165"/>
      <c r="X167" s="165"/>
      <c r="Y167" s="165"/>
      <c r="Z167" s="165"/>
      <c r="AA167" s="165">
        <f>475000+50000</f>
        <v>525000</v>
      </c>
      <c r="AB167" s="114" t="s">
        <v>3376</v>
      </c>
      <c r="AC167" s="168">
        <v>44994</v>
      </c>
      <c r="AD167" s="259" t="s">
        <v>199</v>
      </c>
      <c r="AE167" s="102"/>
      <c r="AF167" s="114" t="s">
        <v>390</v>
      </c>
      <c r="AG167" s="114" t="s">
        <v>226</v>
      </c>
    </row>
    <row r="168" spans="1:33">
      <c r="A168" s="103">
        <f t="shared" ref="A168" si="32">A167+1</f>
        <v>68</v>
      </c>
      <c r="B168" s="103">
        <v>2</v>
      </c>
      <c r="C168" s="115">
        <v>44981</v>
      </c>
      <c r="D168" s="115">
        <v>44981</v>
      </c>
      <c r="E168" s="140" t="s">
        <v>205</v>
      </c>
      <c r="F168" s="140" t="s">
        <v>29</v>
      </c>
      <c r="G168" s="114" t="s">
        <v>215</v>
      </c>
      <c r="H168" s="140" t="s">
        <v>3372</v>
      </c>
      <c r="I168" s="158" t="s">
        <v>3371</v>
      </c>
      <c r="J168" s="114" t="s">
        <v>3373</v>
      </c>
      <c r="K168" s="114" t="s">
        <v>210</v>
      </c>
      <c r="L168" s="109" t="s">
        <v>3374</v>
      </c>
      <c r="M168" s="109" t="s">
        <v>35</v>
      </c>
      <c r="N168" s="142">
        <v>120</v>
      </c>
      <c r="O168" s="109" t="s">
        <v>189</v>
      </c>
      <c r="P168" s="114" t="s">
        <v>3375</v>
      </c>
      <c r="Q168" s="165">
        <v>750000</v>
      </c>
      <c r="R168" s="165"/>
      <c r="S168" s="165"/>
      <c r="T168" s="165"/>
      <c r="U168" s="165"/>
      <c r="V168" s="165"/>
      <c r="W168" s="165"/>
      <c r="X168" s="165"/>
      <c r="Y168" s="165"/>
      <c r="Z168" s="165"/>
      <c r="AA168" s="165">
        <v>0</v>
      </c>
      <c r="AB168" s="114" t="s">
        <v>3376</v>
      </c>
      <c r="AC168" s="168">
        <v>44994</v>
      </c>
      <c r="AD168" s="259" t="s">
        <v>199</v>
      </c>
      <c r="AE168" s="102"/>
      <c r="AF168" s="114" t="s">
        <v>390</v>
      </c>
      <c r="AG168" s="114" t="s">
        <v>226</v>
      </c>
    </row>
    <row r="169" spans="1:33">
      <c r="A169" s="103"/>
      <c r="B169" s="103"/>
      <c r="C169" s="99" t="s">
        <v>30</v>
      </c>
      <c r="D169" s="102"/>
      <c r="E169" s="102"/>
      <c r="F169" s="102"/>
      <c r="G169" s="102"/>
      <c r="H169" s="109"/>
      <c r="I169" s="102"/>
      <c r="J169" s="102"/>
      <c r="K169" s="102"/>
      <c r="L169" s="102"/>
      <c r="M169" s="102"/>
      <c r="N169" s="103"/>
      <c r="O169" s="102"/>
      <c r="P169" s="102"/>
      <c r="Q169" s="107">
        <f>SUM(Q167:Q168)</f>
        <v>1500000</v>
      </c>
      <c r="R169" s="102"/>
      <c r="S169" s="102"/>
      <c r="T169" s="102"/>
      <c r="U169" s="102"/>
      <c r="V169" s="102"/>
      <c r="W169" s="102"/>
      <c r="X169" s="102"/>
      <c r="Y169" s="102"/>
      <c r="Z169" s="102"/>
      <c r="AA169" s="107">
        <f>SUM(AA167:AA168)</f>
        <v>525000</v>
      </c>
      <c r="AB169" s="102"/>
      <c r="AC169" s="103"/>
      <c r="AD169" s="103"/>
      <c r="AE169" s="102"/>
      <c r="AF169" s="102"/>
      <c r="AG169" s="102"/>
    </row>
    <row r="170" spans="1:33">
      <c r="A170" s="103">
        <f>A168+1</f>
        <v>69</v>
      </c>
      <c r="B170" s="103">
        <v>1</v>
      </c>
      <c r="C170" s="115">
        <v>44984</v>
      </c>
      <c r="D170" s="115">
        <v>44984</v>
      </c>
      <c r="E170" s="140" t="s">
        <v>205</v>
      </c>
      <c r="F170" s="140" t="s">
        <v>31</v>
      </c>
      <c r="G170" s="114" t="s">
        <v>215</v>
      </c>
      <c r="H170" s="109" t="s">
        <v>3364</v>
      </c>
      <c r="I170" s="159" t="s">
        <v>2797</v>
      </c>
      <c r="J170" s="114" t="s">
        <v>3450</v>
      </c>
      <c r="K170" s="114" t="s">
        <v>206</v>
      </c>
      <c r="L170" s="169" t="s">
        <v>35</v>
      </c>
      <c r="M170" s="104" t="s">
        <v>65</v>
      </c>
      <c r="N170" s="144">
        <v>168</v>
      </c>
      <c r="O170" s="104" t="s">
        <v>189</v>
      </c>
      <c r="P170" s="140" t="s">
        <v>289</v>
      </c>
      <c r="Q170" s="165">
        <v>900000</v>
      </c>
      <c r="R170" s="170"/>
      <c r="S170" s="170"/>
      <c r="T170" s="170"/>
      <c r="U170" s="170"/>
      <c r="V170" s="170"/>
      <c r="W170" s="170"/>
      <c r="X170" s="170"/>
      <c r="Y170" s="170"/>
      <c r="Z170" s="170"/>
      <c r="AA170" s="170">
        <f>525000+50000</f>
        <v>575000</v>
      </c>
      <c r="AB170" s="114" t="s">
        <v>3449</v>
      </c>
      <c r="AC170" s="168">
        <v>44994</v>
      </c>
      <c r="AD170" s="259" t="s">
        <v>199</v>
      </c>
      <c r="AE170" s="102"/>
      <c r="AF170" s="114" t="s">
        <v>390</v>
      </c>
      <c r="AG170" s="114" t="s">
        <v>226</v>
      </c>
    </row>
    <row r="171" spans="1:33">
      <c r="A171" s="103">
        <f t="shared" ref="A171" si="33">A170+1</f>
        <v>70</v>
      </c>
      <c r="B171" s="103">
        <v>2</v>
      </c>
      <c r="C171" s="115">
        <v>44984</v>
      </c>
      <c r="D171" s="115">
        <v>44984</v>
      </c>
      <c r="E171" s="140" t="s">
        <v>205</v>
      </c>
      <c r="F171" s="140" t="s">
        <v>29</v>
      </c>
      <c r="G171" s="114" t="s">
        <v>215</v>
      </c>
      <c r="H171" s="140" t="s">
        <v>3906</v>
      </c>
      <c r="I171" s="158" t="s">
        <v>3448</v>
      </c>
      <c r="J171" s="114" t="s">
        <v>3450</v>
      </c>
      <c r="K171" s="114" t="s">
        <v>206</v>
      </c>
      <c r="L171" s="104" t="s">
        <v>65</v>
      </c>
      <c r="M171" s="169" t="s">
        <v>35</v>
      </c>
      <c r="N171" s="144">
        <v>168</v>
      </c>
      <c r="O171" s="104" t="s">
        <v>189</v>
      </c>
      <c r="P171" s="140" t="s">
        <v>289</v>
      </c>
      <c r="Q171" s="165">
        <v>900000</v>
      </c>
      <c r="R171" s="170"/>
      <c r="S171" s="170"/>
      <c r="T171" s="170"/>
      <c r="U171" s="170"/>
      <c r="V171" s="170"/>
      <c r="W171" s="170"/>
      <c r="X171" s="170"/>
      <c r="Y171" s="170"/>
      <c r="Z171" s="170"/>
      <c r="AA171" s="171">
        <v>0</v>
      </c>
      <c r="AB171" s="114" t="s">
        <v>3449</v>
      </c>
      <c r="AC171" s="168">
        <v>44994</v>
      </c>
      <c r="AD171" s="259" t="s">
        <v>199</v>
      </c>
      <c r="AE171" s="102"/>
      <c r="AF171" s="114" t="s">
        <v>390</v>
      </c>
      <c r="AG171" s="114" t="s">
        <v>226</v>
      </c>
    </row>
    <row r="172" spans="1:33">
      <c r="A172" s="103"/>
      <c r="B172" s="103"/>
      <c r="C172" s="99" t="s">
        <v>30</v>
      </c>
      <c r="D172" s="102"/>
      <c r="E172" s="102"/>
      <c r="F172" s="102"/>
      <c r="G172" s="102"/>
      <c r="H172" s="109"/>
      <c r="I172" s="102"/>
      <c r="J172" s="102"/>
      <c r="K172" s="102"/>
      <c r="L172" s="102"/>
      <c r="M172" s="102"/>
      <c r="N172" s="103"/>
      <c r="O172" s="102"/>
      <c r="P172" s="102"/>
      <c r="Q172" s="107">
        <f>SUM(Q170:Q171)</f>
        <v>1800000</v>
      </c>
      <c r="R172" s="102"/>
      <c r="S172" s="102"/>
      <c r="T172" s="102"/>
      <c r="U172" s="102"/>
      <c r="V172" s="102"/>
      <c r="W172" s="102"/>
      <c r="X172" s="102"/>
      <c r="Y172" s="102"/>
      <c r="Z172" s="102"/>
      <c r="AA172" s="107">
        <f>SUM(AA170:AA171)</f>
        <v>575000</v>
      </c>
      <c r="AB172" s="102"/>
      <c r="AC172" s="103"/>
      <c r="AD172" s="103"/>
      <c r="AE172" s="102"/>
      <c r="AF172" s="102"/>
      <c r="AG172" s="102"/>
    </row>
    <row r="173" spans="1:33">
      <c r="A173" s="103">
        <f>A171+1</f>
        <v>71</v>
      </c>
      <c r="B173" s="103">
        <v>1</v>
      </c>
      <c r="C173" s="115">
        <v>44985</v>
      </c>
      <c r="D173" s="115">
        <v>44985</v>
      </c>
      <c r="E173" s="140" t="s">
        <v>205</v>
      </c>
      <c r="F173" s="140" t="s">
        <v>31</v>
      </c>
      <c r="G173" s="114" t="s">
        <v>215</v>
      </c>
      <c r="H173" s="140" t="s">
        <v>682</v>
      </c>
      <c r="I173" s="158" t="s">
        <v>1876</v>
      </c>
      <c r="J173" s="114" t="s">
        <v>1609</v>
      </c>
      <c r="K173" s="114" t="s">
        <v>217</v>
      </c>
      <c r="L173" s="169" t="s">
        <v>35</v>
      </c>
      <c r="M173" s="104" t="s">
        <v>65</v>
      </c>
      <c r="N173" s="144">
        <v>168</v>
      </c>
      <c r="O173" s="104" t="s">
        <v>189</v>
      </c>
      <c r="P173" s="140" t="s">
        <v>296</v>
      </c>
      <c r="Q173" s="165">
        <v>900000</v>
      </c>
      <c r="R173" s="170"/>
      <c r="S173" s="170"/>
      <c r="T173" s="170"/>
      <c r="U173" s="170"/>
      <c r="V173" s="170"/>
      <c r="W173" s="170"/>
      <c r="X173" s="170"/>
      <c r="Y173" s="170"/>
      <c r="Z173" s="170"/>
      <c r="AA173" s="170">
        <f>525000+50000</f>
        <v>575000</v>
      </c>
      <c r="AB173" s="114" t="s">
        <v>3480</v>
      </c>
      <c r="AC173" s="168">
        <v>44994</v>
      </c>
      <c r="AD173" s="259" t="s">
        <v>199</v>
      </c>
      <c r="AE173" s="102"/>
      <c r="AF173" s="114" t="s">
        <v>390</v>
      </c>
      <c r="AG173" s="114" t="s">
        <v>226</v>
      </c>
    </row>
    <row r="174" spans="1:33">
      <c r="A174" s="103">
        <f t="shared" ref="A174" si="34">A173+1</f>
        <v>72</v>
      </c>
      <c r="B174" s="103">
        <v>2</v>
      </c>
      <c r="C174" s="115">
        <v>44985</v>
      </c>
      <c r="D174" s="115">
        <v>44985</v>
      </c>
      <c r="E174" s="140" t="s">
        <v>205</v>
      </c>
      <c r="F174" s="140" t="s">
        <v>29</v>
      </c>
      <c r="G174" s="114" t="s">
        <v>230</v>
      </c>
      <c r="H174" s="140" t="s">
        <v>3479</v>
      </c>
      <c r="I174" s="158" t="s">
        <v>3478</v>
      </c>
      <c r="J174" s="114" t="s">
        <v>1609</v>
      </c>
      <c r="K174" s="114" t="s">
        <v>217</v>
      </c>
      <c r="L174" s="104" t="s">
        <v>65</v>
      </c>
      <c r="M174" s="169" t="s">
        <v>35</v>
      </c>
      <c r="N174" s="144">
        <v>168</v>
      </c>
      <c r="O174" s="104" t="s">
        <v>189</v>
      </c>
      <c r="P174" s="140" t="s">
        <v>296</v>
      </c>
      <c r="Q174" s="165">
        <v>900000</v>
      </c>
      <c r="R174" s="170"/>
      <c r="S174" s="170"/>
      <c r="T174" s="170"/>
      <c r="U174" s="170"/>
      <c r="V174" s="170"/>
      <c r="W174" s="170"/>
      <c r="X174" s="170"/>
      <c r="Y174" s="170"/>
      <c r="Z174" s="170"/>
      <c r="AA174" s="171">
        <v>0</v>
      </c>
      <c r="AB174" s="114" t="s">
        <v>3480</v>
      </c>
      <c r="AC174" s="168">
        <v>44994</v>
      </c>
      <c r="AD174" s="259" t="s">
        <v>199</v>
      </c>
      <c r="AE174" s="102"/>
      <c r="AF174" s="114" t="s">
        <v>390</v>
      </c>
      <c r="AG174" s="114" t="s">
        <v>226</v>
      </c>
    </row>
    <row r="175" spans="1:33">
      <c r="A175" s="103"/>
      <c r="B175" s="103"/>
      <c r="C175" s="99" t="s">
        <v>30</v>
      </c>
      <c r="D175" s="102"/>
      <c r="E175" s="102"/>
      <c r="F175" s="102"/>
      <c r="G175" s="102"/>
      <c r="H175" s="109"/>
      <c r="I175" s="102"/>
      <c r="J175" s="102"/>
      <c r="K175" s="102"/>
      <c r="L175" s="102"/>
      <c r="M175" s="102"/>
      <c r="N175" s="103"/>
      <c r="O175" s="102"/>
      <c r="P175" s="102"/>
      <c r="Q175" s="107">
        <f>SUM(Q173:Q174)</f>
        <v>1800000</v>
      </c>
      <c r="R175" s="102"/>
      <c r="S175" s="102"/>
      <c r="T175" s="102"/>
      <c r="U175" s="102"/>
      <c r="V175" s="102"/>
      <c r="W175" s="102"/>
      <c r="X175" s="102"/>
      <c r="Y175" s="102"/>
      <c r="Z175" s="102"/>
      <c r="AA175" s="107">
        <f>SUM(AA173:AA174)</f>
        <v>575000</v>
      </c>
      <c r="AB175" s="102"/>
      <c r="AC175" s="103"/>
      <c r="AD175" s="103"/>
      <c r="AE175" s="102"/>
      <c r="AF175" s="102"/>
      <c r="AG175" s="102"/>
    </row>
    <row r="176" spans="1:33">
      <c r="A176" s="103">
        <f>A174+1</f>
        <v>73</v>
      </c>
      <c r="B176" s="103">
        <v>1</v>
      </c>
      <c r="C176" s="115">
        <v>44985</v>
      </c>
      <c r="D176" s="115">
        <v>44985</v>
      </c>
      <c r="E176" s="140" t="s">
        <v>205</v>
      </c>
      <c r="F176" s="140" t="s">
        <v>31</v>
      </c>
      <c r="G176" s="114" t="s">
        <v>215</v>
      </c>
      <c r="H176" s="140" t="s">
        <v>3372</v>
      </c>
      <c r="I176" s="158" t="s">
        <v>3371</v>
      </c>
      <c r="J176" s="114" t="s">
        <v>3373</v>
      </c>
      <c r="K176" s="114" t="s">
        <v>210</v>
      </c>
      <c r="L176" s="104" t="s">
        <v>35</v>
      </c>
      <c r="M176" s="102" t="s">
        <v>145</v>
      </c>
      <c r="N176" s="103">
        <v>52</v>
      </c>
      <c r="O176" s="102" t="s">
        <v>189</v>
      </c>
      <c r="P176" s="114" t="s">
        <v>3375</v>
      </c>
      <c r="Q176" s="108">
        <v>650000</v>
      </c>
      <c r="R176" s="108"/>
      <c r="S176" s="108"/>
      <c r="T176" s="108"/>
      <c r="U176" s="108"/>
      <c r="V176" s="108"/>
      <c r="W176" s="108"/>
      <c r="X176" s="108"/>
      <c r="Y176" s="108"/>
      <c r="Z176" s="108"/>
      <c r="AA176" s="166">
        <f>275000+50000</f>
        <v>325000</v>
      </c>
      <c r="AB176" s="114" t="s">
        <v>3492</v>
      </c>
      <c r="AC176" s="168">
        <v>44994</v>
      </c>
      <c r="AD176" s="259" t="s">
        <v>199</v>
      </c>
      <c r="AE176" s="102"/>
      <c r="AF176" s="114" t="s">
        <v>390</v>
      </c>
      <c r="AG176" s="114" t="s">
        <v>218</v>
      </c>
    </row>
    <row r="177" spans="1:33">
      <c r="A177" s="103">
        <f t="shared" ref="A177:A181" si="35">A176+1</f>
        <v>74</v>
      </c>
      <c r="B177" s="103">
        <v>2</v>
      </c>
      <c r="C177" s="115">
        <v>44985</v>
      </c>
      <c r="D177" s="115">
        <v>44985</v>
      </c>
      <c r="E177" s="140" t="s">
        <v>205</v>
      </c>
      <c r="F177" s="140" t="s">
        <v>29</v>
      </c>
      <c r="G177" s="114" t="s">
        <v>215</v>
      </c>
      <c r="H177" s="140" t="s">
        <v>931</v>
      </c>
      <c r="I177" s="158" t="s">
        <v>932</v>
      </c>
      <c r="J177" s="114" t="s">
        <v>3373</v>
      </c>
      <c r="K177" s="114" t="s">
        <v>210</v>
      </c>
      <c r="L177" s="102" t="s">
        <v>145</v>
      </c>
      <c r="M177" s="104" t="s">
        <v>35</v>
      </c>
      <c r="N177" s="103">
        <v>52</v>
      </c>
      <c r="O177" s="102" t="s">
        <v>189</v>
      </c>
      <c r="P177" s="114" t="s">
        <v>3375</v>
      </c>
      <c r="Q177" s="108">
        <v>650000</v>
      </c>
      <c r="R177" s="102"/>
      <c r="S177" s="102"/>
      <c r="T177" s="102"/>
      <c r="U177" s="102"/>
      <c r="V177" s="102"/>
      <c r="W177" s="102"/>
      <c r="X177" s="102"/>
      <c r="Y177" s="102"/>
      <c r="Z177" s="102"/>
      <c r="AA177" s="171">
        <v>0</v>
      </c>
      <c r="AB177" s="114" t="s">
        <v>3492</v>
      </c>
      <c r="AC177" s="168">
        <v>44994</v>
      </c>
      <c r="AD177" s="259" t="s">
        <v>199</v>
      </c>
      <c r="AE177" s="102"/>
      <c r="AF177" s="114" t="s">
        <v>390</v>
      </c>
      <c r="AG177" s="114" t="s">
        <v>218</v>
      </c>
    </row>
    <row r="178" spans="1:33">
      <c r="A178" s="103">
        <f t="shared" si="35"/>
        <v>75</v>
      </c>
      <c r="B178" s="103">
        <v>3</v>
      </c>
      <c r="C178" s="115">
        <v>44985</v>
      </c>
      <c r="D178" s="115">
        <v>44985</v>
      </c>
      <c r="E178" s="140" t="s">
        <v>205</v>
      </c>
      <c r="F178" s="140" t="s">
        <v>31</v>
      </c>
      <c r="G178" s="114" t="s">
        <v>215</v>
      </c>
      <c r="H178" s="140" t="s">
        <v>1166</v>
      </c>
      <c r="I178" s="158" t="s">
        <v>1164</v>
      </c>
      <c r="J178" s="114" t="s">
        <v>3486</v>
      </c>
      <c r="K178" s="114" t="s">
        <v>217</v>
      </c>
      <c r="L178" s="102" t="s">
        <v>35</v>
      </c>
      <c r="M178" s="102" t="s">
        <v>161</v>
      </c>
      <c r="N178" s="103">
        <v>250</v>
      </c>
      <c r="O178" s="102" t="s">
        <v>189</v>
      </c>
      <c r="P178" s="114" t="s">
        <v>847</v>
      </c>
      <c r="Q178" s="110">
        <v>980000</v>
      </c>
      <c r="R178" s="102"/>
      <c r="S178" s="102"/>
      <c r="T178" s="102"/>
      <c r="U178" s="102"/>
      <c r="V178" s="102"/>
      <c r="W178" s="102"/>
      <c r="X178" s="102"/>
      <c r="Y178" s="102"/>
      <c r="Z178" s="102"/>
      <c r="AA178" s="166">
        <f>525000+50000</f>
        <v>575000</v>
      </c>
      <c r="AB178" s="114" t="s">
        <v>3492</v>
      </c>
      <c r="AC178" s="168">
        <v>44994</v>
      </c>
      <c r="AD178" s="259" t="s">
        <v>199</v>
      </c>
      <c r="AE178" s="102"/>
      <c r="AF178" s="114" t="s">
        <v>390</v>
      </c>
      <c r="AG178" s="114" t="s">
        <v>226</v>
      </c>
    </row>
    <row r="179" spans="1:33">
      <c r="A179" s="103">
        <f t="shared" si="35"/>
        <v>76</v>
      </c>
      <c r="B179" s="103">
        <v>4</v>
      </c>
      <c r="C179" s="115">
        <v>44985</v>
      </c>
      <c r="D179" s="115">
        <v>44985</v>
      </c>
      <c r="E179" s="140" t="s">
        <v>205</v>
      </c>
      <c r="F179" s="140" t="s">
        <v>29</v>
      </c>
      <c r="G179" s="114" t="s">
        <v>215</v>
      </c>
      <c r="H179" s="140" t="s">
        <v>3485</v>
      </c>
      <c r="I179" s="158" t="s">
        <v>3484</v>
      </c>
      <c r="J179" s="114" t="s">
        <v>3486</v>
      </c>
      <c r="K179" s="114" t="s">
        <v>217</v>
      </c>
      <c r="L179" s="102" t="s">
        <v>161</v>
      </c>
      <c r="M179" s="114" t="s">
        <v>35</v>
      </c>
      <c r="N179" s="103">
        <v>250</v>
      </c>
      <c r="O179" s="102" t="s">
        <v>189</v>
      </c>
      <c r="P179" s="114" t="s">
        <v>847</v>
      </c>
      <c r="Q179" s="110">
        <v>980000</v>
      </c>
      <c r="R179" s="102"/>
      <c r="S179" s="102"/>
      <c r="T179" s="102"/>
      <c r="U179" s="102"/>
      <c r="V179" s="102"/>
      <c r="W179" s="102"/>
      <c r="X179" s="102"/>
      <c r="Y179" s="102"/>
      <c r="Z179" s="102"/>
      <c r="AA179" s="149">
        <v>0</v>
      </c>
      <c r="AB179" s="114" t="s">
        <v>3492</v>
      </c>
      <c r="AC179" s="168">
        <v>44994</v>
      </c>
      <c r="AD179" s="259" t="s">
        <v>199</v>
      </c>
      <c r="AE179" s="102"/>
      <c r="AF179" s="114" t="s">
        <v>390</v>
      </c>
      <c r="AG179" s="114" t="s">
        <v>226</v>
      </c>
    </row>
    <row r="180" spans="1:33">
      <c r="A180" s="103">
        <f t="shared" si="35"/>
        <v>77</v>
      </c>
      <c r="B180" s="103">
        <v>5</v>
      </c>
      <c r="C180" s="115">
        <v>44985</v>
      </c>
      <c r="D180" s="115">
        <v>44985</v>
      </c>
      <c r="E180" s="140" t="s">
        <v>205</v>
      </c>
      <c r="F180" s="140" t="s">
        <v>31</v>
      </c>
      <c r="G180" s="114" t="s">
        <v>215</v>
      </c>
      <c r="H180" s="109" t="s">
        <v>1615</v>
      </c>
      <c r="I180" s="159" t="s">
        <v>1616</v>
      </c>
      <c r="J180" s="140" t="s">
        <v>1614</v>
      </c>
      <c r="K180" s="140" t="s">
        <v>217</v>
      </c>
      <c r="L180" s="104" t="s">
        <v>35</v>
      </c>
      <c r="M180" s="104" t="s">
        <v>1784</v>
      </c>
      <c r="N180" s="144">
        <v>160</v>
      </c>
      <c r="O180" s="104" t="s">
        <v>189</v>
      </c>
      <c r="P180" s="140" t="s">
        <v>296</v>
      </c>
      <c r="Q180" s="101">
        <v>800000</v>
      </c>
      <c r="R180" s="109"/>
      <c r="S180" s="109"/>
      <c r="T180" s="109"/>
      <c r="U180" s="109"/>
      <c r="V180" s="109"/>
      <c r="W180" s="109"/>
      <c r="X180" s="109"/>
      <c r="Y180" s="109"/>
      <c r="Z180" s="109"/>
      <c r="AA180" s="101">
        <f>475000+50000</f>
        <v>525000</v>
      </c>
      <c r="AB180" s="114" t="s">
        <v>3492</v>
      </c>
      <c r="AC180" s="168">
        <v>44994</v>
      </c>
      <c r="AD180" s="259" t="s">
        <v>199</v>
      </c>
      <c r="AE180" s="102"/>
      <c r="AF180" s="114" t="s">
        <v>390</v>
      </c>
      <c r="AG180" s="114" t="s">
        <v>226</v>
      </c>
    </row>
    <row r="181" spans="1:33">
      <c r="A181" s="103">
        <f t="shared" si="35"/>
        <v>78</v>
      </c>
      <c r="B181" s="103">
        <v>6</v>
      </c>
      <c r="C181" s="115">
        <v>44985</v>
      </c>
      <c r="D181" s="115">
        <v>44985</v>
      </c>
      <c r="E181" s="140" t="s">
        <v>205</v>
      </c>
      <c r="F181" s="140" t="s">
        <v>29</v>
      </c>
      <c r="G181" s="114" t="s">
        <v>215</v>
      </c>
      <c r="H181" s="109" t="s">
        <v>1781</v>
      </c>
      <c r="I181" s="159" t="s">
        <v>1533</v>
      </c>
      <c r="J181" s="140" t="s">
        <v>1614</v>
      </c>
      <c r="K181" s="140" t="s">
        <v>217</v>
      </c>
      <c r="L181" s="104" t="s">
        <v>1784</v>
      </c>
      <c r="M181" s="104" t="s">
        <v>35</v>
      </c>
      <c r="N181" s="144">
        <v>160</v>
      </c>
      <c r="O181" s="104" t="s">
        <v>189</v>
      </c>
      <c r="P181" s="140" t="s">
        <v>296</v>
      </c>
      <c r="Q181" s="101">
        <v>800000</v>
      </c>
      <c r="R181" s="101"/>
      <c r="S181" s="101"/>
      <c r="T181" s="101"/>
      <c r="U181" s="101"/>
      <c r="V181" s="101"/>
      <c r="W181" s="101"/>
      <c r="X181" s="101"/>
      <c r="Y181" s="101"/>
      <c r="Z181" s="101"/>
      <c r="AA181" s="149">
        <v>0</v>
      </c>
      <c r="AB181" s="114" t="s">
        <v>3492</v>
      </c>
      <c r="AC181" s="168">
        <v>44994</v>
      </c>
      <c r="AD181" s="259" t="s">
        <v>199</v>
      </c>
      <c r="AE181" s="102"/>
      <c r="AF181" s="114" t="s">
        <v>390</v>
      </c>
      <c r="AG181" s="114" t="s">
        <v>226</v>
      </c>
    </row>
    <row r="182" spans="1:33">
      <c r="A182" s="103"/>
      <c r="B182" s="103"/>
      <c r="C182" s="99" t="s">
        <v>30</v>
      </c>
      <c r="D182" s="102"/>
      <c r="E182" s="102"/>
      <c r="F182" s="102"/>
      <c r="G182" s="102"/>
      <c r="H182" s="109"/>
      <c r="I182" s="102"/>
      <c r="J182" s="102"/>
      <c r="K182" s="102"/>
      <c r="L182" s="102"/>
      <c r="M182" s="102"/>
      <c r="N182" s="103"/>
      <c r="O182" s="102"/>
      <c r="P182" s="102"/>
      <c r="Q182" s="117">
        <f>SUM(Q176:Q181)</f>
        <v>4860000</v>
      </c>
      <c r="R182" s="102"/>
      <c r="S182" s="102"/>
      <c r="T182" s="102"/>
      <c r="U182" s="102"/>
      <c r="V182" s="102"/>
      <c r="W182" s="102"/>
      <c r="X182" s="102"/>
      <c r="Y182" s="102"/>
      <c r="Z182" s="102"/>
      <c r="AA182" s="117">
        <f>SUM(AA176:AA181)</f>
        <v>1425000</v>
      </c>
      <c r="AB182" s="102"/>
      <c r="AC182" s="103"/>
      <c r="AD182" s="103"/>
      <c r="AE182" s="102"/>
      <c r="AF182" s="102"/>
      <c r="AG182" s="102"/>
    </row>
    <row r="183" spans="1:33">
      <c r="A183" s="116">
        <v>1</v>
      </c>
      <c r="B183" s="103">
        <v>1</v>
      </c>
      <c r="C183" s="115">
        <v>44986</v>
      </c>
      <c r="D183" s="115">
        <v>44986</v>
      </c>
      <c r="E183" s="102" t="s">
        <v>205</v>
      </c>
      <c r="F183" s="102" t="s">
        <v>29</v>
      </c>
      <c r="G183" s="102" t="s">
        <v>215</v>
      </c>
      <c r="H183" s="109" t="s">
        <v>3358</v>
      </c>
      <c r="I183" s="159" t="s">
        <v>3357</v>
      </c>
      <c r="J183" s="102" t="s">
        <v>2785</v>
      </c>
      <c r="K183" s="102" t="s">
        <v>213</v>
      </c>
      <c r="L183" s="102" t="s">
        <v>1610</v>
      </c>
      <c r="M183" s="102" t="s">
        <v>35</v>
      </c>
      <c r="N183" s="103">
        <v>302</v>
      </c>
      <c r="O183" s="102" t="s">
        <v>189</v>
      </c>
      <c r="P183" s="102" t="s">
        <v>1364</v>
      </c>
      <c r="Q183" s="108">
        <v>1200000</v>
      </c>
      <c r="R183" s="108"/>
      <c r="S183" s="108"/>
      <c r="T183" s="108"/>
      <c r="U183" s="108"/>
      <c r="V183" s="108"/>
      <c r="W183" s="108"/>
      <c r="X183" s="108"/>
      <c r="Y183" s="108"/>
      <c r="Z183" s="108"/>
      <c r="AA183" s="108">
        <f>625000+50000</f>
        <v>675000</v>
      </c>
      <c r="AB183" s="114" t="s">
        <v>3511</v>
      </c>
      <c r="AC183" s="168">
        <v>44994</v>
      </c>
      <c r="AD183" s="259" t="s">
        <v>199</v>
      </c>
      <c r="AE183" s="102"/>
      <c r="AF183" s="114" t="s">
        <v>390</v>
      </c>
      <c r="AG183" s="114" t="s">
        <v>226</v>
      </c>
    </row>
    <row r="184" spans="1:33">
      <c r="A184" s="103"/>
      <c r="B184" s="103"/>
      <c r="C184" s="99" t="s">
        <v>30</v>
      </c>
      <c r="D184" s="102"/>
      <c r="E184" s="102"/>
      <c r="F184" s="102"/>
      <c r="G184" s="102"/>
      <c r="H184" s="109"/>
      <c r="I184" s="102"/>
      <c r="J184" s="102"/>
      <c r="K184" s="102"/>
      <c r="L184" s="102"/>
      <c r="M184" s="102"/>
      <c r="N184" s="103"/>
      <c r="O184" s="102"/>
      <c r="P184" s="102"/>
      <c r="Q184" s="117">
        <f>SUM(Q183)</f>
        <v>1200000</v>
      </c>
      <c r="R184" s="102"/>
      <c r="S184" s="102"/>
      <c r="T184" s="102"/>
      <c r="U184" s="102"/>
      <c r="V184" s="102"/>
      <c r="W184" s="102"/>
      <c r="X184" s="102"/>
      <c r="Y184" s="102"/>
      <c r="Z184" s="102"/>
      <c r="AA184" s="117">
        <f>SUM(AA183)</f>
        <v>675000</v>
      </c>
      <c r="AB184" s="102"/>
      <c r="AC184" s="103"/>
      <c r="AD184" s="103"/>
      <c r="AE184" s="102"/>
      <c r="AF184" s="102"/>
      <c r="AG184" s="102"/>
    </row>
    <row r="185" spans="1:33">
      <c r="A185" s="103">
        <f>A183+1</f>
        <v>2</v>
      </c>
      <c r="B185" s="103">
        <v>1</v>
      </c>
      <c r="C185" s="115">
        <v>44986</v>
      </c>
      <c r="D185" s="115">
        <v>44986</v>
      </c>
      <c r="E185" s="140" t="s">
        <v>205</v>
      </c>
      <c r="F185" s="140" t="s">
        <v>31</v>
      </c>
      <c r="G185" s="114" t="s">
        <v>243</v>
      </c>
      <c r="H185" s="109" t="s">
        <v>2976</v>
      </c>
      <c r="I185" s="159" t="s">
        <v>2975</v>
      </c>
      <c r="J185" s="114" t="s">
        <v>2315</v>
      </c>
      <c r="K185" s="114" t="s">
        <v>210</v>
      </c>
      <c r="L185" s="102" t="s">
        <v>35</v>
      </c>
      <c r="M185" s="102" t="s">
        <v>137</v>
      </c>
      <c r="N185" s="103">
        <v>102</v>
      </c>
      <c r="O185" s="102" t="s">
        <v>189</v>
      </c>
      <c r="P185" s="114" t="s">
        <v>1469</v>
      </c>
      <c r="Q185" s="110">
        <v>700000</v>
      </c>
      <c r="R185" s="104"/>
      <c r="S185" s="104"/>
      <c r="T185" s="104"/>
      <c r="U185" s="104"/>
      <c r="V185" s="104"/>
      <c r="W185" s="104"/>
      <c r="X185" s="104"/>
      <c r="Y185" s="104"/>
      <c r="Z185" s="104"/>
      <c r="AA185" s="157">
        <f>325000+50000</f>
        <v>375000</v>
      </c>
      <c r="AB185" s="114" t="s">
        <v>3534</v>
      </c>
      <c r="AC185" s="168">
        <v>44994</v>
      </c>
      <c r="AD185" s="259" t="s">
        <v>199</v>
      </c>
      <c r="AE185" s="102"/>
      <c r="AF185" s="114" t="s">
        <v>390</v>
      </c>
      <c r="AG185" s="114" t="s">
        <v>226</v>
      </c>
    </row>
    <row r="186" spans="1:33">
      <c r="A186" s="103">
        <f t="shared" ref="A186" si="36">A185+1</f>
        <v>3</v>
      </c>
      <c r="B186" s="103">
        <v>2</v>
      </c>
      <c r="C186" s="115">
        <v>44986</v>
      </c>
      <c r="D186" s="115">
        <v>44986</v>
      </c>
      <c r="E186" s="140" t="s">
        <v>205</v>
      </c>
      <c r="F186" s="140" t="s">
        <v>29</v>
      </c>
      <c r="G186" s="114" t="s">
        <v>243</v>
      </c>
      <c r="H186" s="140" t="s">
        <v>3531</v>
      </c>
      <c r="I186" s="158" t="s">
        <v>3530</v>
      </c>
      <c r="J186" s="114" t="s">
        <v>3535</v>
      </c>
      <c r="K186" s="114" t="s">
        <v>210</v>
      </c>
      <c r="L186" s="102" t="s">
        <v>137</v>
      </c>
      <c r="M186" s="102" t="s">
        <v>35</v>
      </c>
      <c r="N186" s="103">
        <v>102</v>
      </c>
      <c r="O186" s="102" t="s">
        <v>189</v>
      </c>
      <c r="P186" s="114" t="s">
        <v>1469</v>
      </c>
      <c r="Q186" s="110">
        <v>700000</v>
      </c>
      <c r="R186" s="104"/>
      <c r="S186" s="104"/>
      <c r="T186" s="104"/>
      <c r="U186" s="104"/>
      <c r="V186" s="104"/>
      <c r="W186" s="104"/>
      <c r="X186" s="104"/>
      <c r="Y186" s="104"/>
      <c r="Z186" s="104"/>
      <c r="AA186" s="149">
        <v>0</v>
      </c>
      <c r="AB186" s="114" t="s">
        <v>3534</v>
      </c>
      <c r="AC186" s="168">
        <v>44994</v>
      </c>
      <c r="AD186" s="259" t="s">
        <v>199</v>
      </c>
      <c r="AE186" s="102"/>
      <c r="AF186" s="114" t="s">
        <v>390</v>
      </c>
      <c r="AG186" s="114" t="s">
        <v>226</v>
      </c>
    </row>
    <row r="187" spans="1:33">
      <c r="A187" s="103"/>
      <c r="B187" s="103"/>
      <c r="C187" s="99" t="s">
        <v>30</v>
      </c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3"/>
      <c r="O187" s="102"/>
      <c r="P187" s="102"/>
      <c r="Q187" s="107">
        <f>SUM(Q185:Q186)</f>
        <v>1400000</v>
      </c>
      <c r="R187" s="102"/>
      <c r="S187" s="102"/>
      <c r="T187" s="102"/>
      <c r="U187" s="102"/>
      <c r="V187" s="102"/>
      <c r="W187" s="102"/>
      <c r="X187" s="102"/>
      <c r="Y187" s="102"/>
      <c r="Z187" s="102"/>
      <c r="AA187" s="107">
        <f>SUM(AA185:AA186)</f>
        <v>375000</v>
      </c>
      <c r="AB187" s="102"/>
      <c r="AC187" s="103"/>
      <c r="AD187" s="103"/>
      <c r="AE187" s="102"/>
      <c r="AF187" s="102"/>
      <c r="AG187" s="102"/>
    </row>
    <row r="188" spans="1:33">
      <c r="A188" s="103">
        <f>A186+1</f>
        <v>4</v>
      </c>
      <c r="B188" s="103">
        <v>1</v>
      </c>
      <c r="C188" s="115">
        <v>44988</v>
      </c>
      <c r="D188" s="115">
        <v>44988</v>
      </c>
      <c r="E188" s="140" t="s">
        <v>205</v>
      </c>
      <c r="F188" s="140" t="s">
        <v>31</v>
      </c>
      <c r="G188" s="114" t="s">
        <v>215</v>
      </c>
      <c r="H188" s="109" t="s">
        <v>1781</v>
      </c>
      <c r="I188" s="159" t="s">
        <v>1978</v>
      </c>
      <c r="J188" s="114" t="s">
        <v>849</v>
      </c>
      <c r="K188" s="114" t="s">
        <v>217</v>
      </c>
      <c r="L188" s="109" t="s">
        <v>35</v>
      </c>
      <c r="M188" s="109" t="s">
        <v>166</v>
      </c>
      <c r="N188" s="142">
        <v>130</v>
      </c>
      <c r="O188" s="104" t="s">
        <v>189</v>
      </c>
      <c r="P188" s="140" t="s">
        <v>847</v>
      </c>
      <c r="Q188" s="101">
        <v>850000</v>
      </c>
      <c r="R188" s="104"/>
      <c r="S188" s="104"/>
      <c r="T188" s="104"/>
      <c r="U188" s="104"/>
      <c r="V188" s="104"/>
      <c r="W188" s="104"/>
      <c r="X188" s="104"/>
      <c r="Y188" s="104"/>
      <c r="Z188" s="104"/>
      <c r="AA188" s="157">
        <f>375000+50000</f>
        <v>425000</v>
      </c>
      <c r="AB188" s="114" t="s">
        <v>3602</v>
      </c>
      <c r="AC188" s="168">
        <v>45001</v>
      </c>
      <c r="AD188" s="259" t="s">
        <v>199</v>
      </c>
      <c r="AE188" s="102"/>
      <c r="AF188" s="114" t="s">
        <v>390</v>
      </c>
      <c r="AG188" s="114" t="s">
        <v>226</v>
      </c>
    </row>
    <row r="189" spans="1:33">
      <c r="A189" s="103">
        <f t="shared" ref="A189" si="37">A188+1</f>
        <v>5</v>
      </c>
      <c r="B189" s="103">
        <v>2</v>
      </c>
      <c r="C189" s="115">
        <v>44988</v>
      </c>
      <c r="D189" s="115">
        <v>44988</v>
      </c>
      <c r="E189" s="140" t="s">
        <v>205</v>
      </c>
      <c r="F189" s="140" t="s">
        <v>29</v>
      </c>
      <c r="G189" s="114" t="s">
        <v>215</v>
      </c>
      <c r="H189" s="140" t="s">
        <v>3601</v>
      </c>
      <c r="I189" s="158" t="s">
        <v>4139</v>
      </c>
      <c r="J189" s="114" t="s">
        <v>849</v>
      </c>
      <c r="K189" s="114" t="s">
        <v>217</v>
      </c>
      <c r="L189" s="109" t="s">
        <v>166</v>
      </c>
      <c r="M189" s="109" t="s">
        <v>35</v>
      </c>
      <c r="N189" s="142">
        <v>130</v>
      </c>
      <c r="O189" s="104" t="s">
        <v>189</v>
      </c>
      <c r="P189" s="140" t="s">
        <v>847</v>
      </c>
      <c r="Q189" s="101">
        <v>850000</v>
      </c>
      <c r="R189" s="109"/>
      <c r="S189" s="109"/>
      <c r="T189" s="109"/>
      <c r="U189" s="109"/>
      <c r="V189" s="109"/>
      <c r="W189" s="109"/>
      <c r="X189" s="109"/>
      <c r="Y189" s="109"/>
      <c r="Z189" s="109"/>
      <c r="AA189" s="149">
        <v>0</v>
      </c>
      <c r="AB189" s="114" t="s">
        <v>3602</v>
      </c>
      <c r="AC189" s="168">
        <v>45001</v>
      </c>
      <c r="AD189" s="259" t="s">
        <v>199</v>
      </c>
      <c r="AE189" s="102"/>
      <c r="AF189" s="114" t="s">
        <v>390</v>
      </c>
      <c r="AG189" s="114" t="s">
        <v>226</v>
      </c>
    </row>
    <row r="190" spans="1:33">
      <c r="A190" s="103"/>
      <c r="B190" s="103"/>
      <c r="C190" s="99" t="s">
        <v>30</v>
      </c>
      <c r="D190" s="102"/>
      <c r="E190" s="102"/>
      <c r="F190" s="102"/>
      <c r="G190" s="102"/>
      <c r="H190" s="109"/>
      <c r="I190" s="102"/>
      <c r="J190" s="102"/>
      <c r="K190" s="102"/>
      <c r="L190" s="102"/>
      <c r="M190" s="102"/>
      <c r="N190" s="103"/>
      <c r="O190" s="102"/>
      <c r="P190" s="102"/>
      <c r="Q190" s="107">
        <f>SUM(Q188:Q189)</f>
        <v>1700000</v>
      </c>
      <c r="R190" s="102"/>
      <c r="S190" s="102"/>
      <c r="T190" s="102"/>
      <c r="U190" s="102"/>
      <c r="V190" s="102"/>
      <c r="W190" s="102"/>
      <c r="X190" s="102"/>
      <c r="Y190" s="102"/>
      <c r="Z190" s="102"/>
      <c r="AA190" s="107">
        <f>SUM(AA188:AA189)</f>
        <v>425000</v>
      </c>
      <c r="AB190" s="102"/>
      <c r="AC190" s="103"/>
      <c r="AD190" s="103"/>
      <c r="AE190" s="102"/>
      <c r="AF190" s="102"/>
      <c r="AG190" s="102"/>
    </row>
    <row r="191" spans="1:33">
      <c r="A191" s="103">
        <f>A189+1</f>
        <v>6</v>
      </c>
      <c r="B191" s="103">
        <v>1</v>
      </c>
      <c r="C191" s="115">
        <v>44992</v>
      </c>
      <c r="D191" s="115">
        <v>44992</v>
      </c>
      <c r="E191" s="140" t="s">
        <v>205</v>
      </c>
      <c r="F191" s="140" t="s">
        <v>31</v>
      </c>
      <c r="G191" s="114" t="s">
        <v>243</v>
      </c>
      <c r="H191" s="140" t="s">
        <v>3741</v>
      </c>
      <c r="I191" s="158" t="s">
        <v>3740</v>
      </c>
      <c r="J191" s="114" t="s">
        <v>2315</v>
      </c>
      <c r="K191" s="114" t="s">
        <v>210</v>
      </c>
      <c r="L191" s="102" t="s">
        <v>35</v>
      </c>
      <c r="M191" s="102" t="s">
        <v>161</v>
      </c>
      <c r="N191" s="103">
        <v>250</v>
      </c>
      <c r="O191" s="102" t="s">
        <v>189</v>
      </c>
      <c r="P191" s="114" t="s">
        <v>1469</v>
      </c>
      <c r="Q191" s="110">
        <v>980000</v>
      </c>
      <c r="R191" s="102"/>
      <c r="S191" s="102"/>
      <c r="T191" s="102"/>
      <c r="U191" s="102"/>
      <c r="V191" s="102"/>
      <c r="W191" s="102"/>
      <c r="X191" s="102"/>
      <c r="Y191" s="102"/>
      <c r="Z191" s="102"/>
      <c r="AA191" s="166">
        <f>525000+50000</f>
        <v>575000</v>
      </c>
      <c r="AB191" s="114" t="s">
        <v>3742</v>
      </c>
      <c r="AC191" s="168">
        <v>45001</v>
      </c>
      <c r="AD191" s="259" t="s">
        <v>199</v>
      </c>
      <c r="AE191" s="102"/>
      <c r="AF191" s="114" t="s">
        <v>390</v>
      </c>
      <c r="AG191" s="114" t="s">
        <v>226</v>
      </c>
    </row>
    <row r="192" spans="1:33">
      <c r="A192" s="103">
        <f t="shared" ref="A192:A198" si="38">A191+1</f>
        <v>7</v>
      </c>
      <c r="B192" s="103">
        <v>2</v>
      </c>
      <c r="C192" s="115">
        <v>44992</v>
      </c>
      <c r="D192" s="115">
        <v>44992</v>
      </c>
      <c r="E192" s="140" t="s">
        <v>205</v>
      </c>
      <c r="F192" s="140" t="s">
        <v>29</v>
      </c>
      <c r="G192" s="114" t="s">
        <v>243</v>
      </c>
      <c r="H192" s="109" t="s">
        <v>2313</v>
      </c>
      <c r="I192" s="159" t="s">
        <v>2311</v>
      </c>
      <c r="J192" s="114" t="s">
        <v>2315</v>
      </c>
      <c r="K192" s="114" t="s">
        <v>210</v>
      </c>
      <c r="L192" s="102" t="s">
        <v>161</v>
      </c>
      <c r="M192" s="114" t="s">
        <v>35</v>
      </c>
      <c r="N192" s="103">
        <v>250</v>
      </c>
      <c r="O192" s="102" t="s">
        <v>189</v>
      </c>
      <c r="P192" s="114" t="s">
        <v>1469</v>
      </c>
      <c r="Q192" s="110">
        <v>980000</v>
      </c>
      <c r="R192" s="102"/>
      <c r="S192" s="102"/>
      <c r="T192" s="102"/>
      <c r="U192" s="102"/>
      <c r="V192" s="102"/>
      <c r="W192" s="102"/>
      <c r="X192" s="102"/>
      <c r="Y192" s="102"/>
      <c r="Z192" s="102"/>
      <c r="AA192" s="149">
        <v>0</v>
      </c>
      <c r="AB192" s="114" t="s">
        <v>3742</v>
      </c>
      <c r="AC192" s="168">
        <v>45001</v>
      </c>
      <c r="AD192" s="259" t="s">
        <v>199</v>
      </c>
      <c r="AE192" s="102"/>
      <c r="AF192" s="114" t="s">
        <v>390</v>
      </c>
      <c r="AG192" s="114" t="s">
        <v>226</v>
      </c>
    </row>
    <row r="193" spans="1:33">
      <c r="A193" s="103">
        <f t="shared" si="38"/>
        <v>8</v>
      </c>
      <c r="B193" s="103">
        <v>3</v>
      </c>
      <c r="C193" s="115">
        <v>44992</v>
      </c>
      <c r="D193" s="115">
        <v>44992</v>
      </c>
      <c r="E193" s="140" t="s">
        <v>205</v>
      </c>
      <c r="F193" s="140" t="s">
        <v>29</v>
      </c>
      <c r="G193" s="114" t="s">
        <v>243</v>
      </c>
      <c r="H193" s="140" t="s">
        <v>3531</v>
      </c>
      <c r="I193" s="158" t="s">
        <v>3530</v>
      </c>
      <c r="J193" s="114" t="s">
        <v>3535</v>
      </c>
      <c r="K193" s="114" t="s">
        <v>210</v>
      </c>
      <c r="L193" s="109" t="s">
        <v>3374</v>
      </c>
      <c r="M193" s="109" t="s">
        <v>35</v>
      </c>
      <c r="N193" s="142">
        <v>120</v>
      </c>
      <c r="O193" s="109" t="s">
        <v>189</v>
      </c>
      <c r="P193" s="114" t="s">
        <v>1469</v>
      </c>
      <c r="Q193" s="165">
        <v>750000</v>
      </c>
      <c r="R193" s="102"/>
      <c r="S193" s="102"/>
      <c r="T193" s="102"/>
      <c r="U193" s="102"/>
      <c r="V193" s="102"/>
      <c r="W193" s="102"/>
      <c r="X193" s="102"/>
      <c r="Y193" s="102"/>
      <c r="Z193" s="102"/>
      <c r="AA193" s="165">
        <f>475000+50000</f>
        <v>525000</v>
      </c>
      <c r="AB193" s="114" t="s">
        <v>3742</v>
      </c>
      <c r="AC193" s="168">
        <v>45001</v>
      </c>
      <c r="AD193" s="259" t="s">
        <v>199</v>
      </c>
      <c r="AE193" s="102"/>
      <c r="AF193" s="114" t="s">
        <v>390</v>
      </c>
      <c r="AG193" s="114" t="s">
        <v>226</v>
      </c>
    </row>
    <row r="194" spans="1:33">
      <c r="A194" s="103"/>
      <c r="B194" s="103"/>
      <c r="C194" s="99" t="s">
        <v>30</v>
      </c>
      <c r="D194" s="102"/>
      <c r="E194" s="102"/>
      <c r="F194" s="102"/>
      <c r="G194" s="102"/>
      <c r="H194" s="109"/>
      <c r="I194" s="102"/>
      <c r="J194" s="102"/>
      <c r="K194" s="102"/>
      <c r="L194" s="102"/>
      <c r="M194" s="102"/>
      <c r="N194" s="103"/>
      <c r="O194" s="102"/>
      <c r="P194" s="102"/>
      <c r="Q194" s="107">
        <f>SUM(Q191:Q193)</f>
        <v>2710000</v>
      </c>
      <c r="R194" s="102"/>
      <c r="S194" s="102"/>
      <c r="T194" s="102"/>
      <c r="U194" s="102"/>
      <c r="V194" s="102"/>
      <c r="W194" s="102"/>
      <c r="X194" s="102"/>
      <c r="Y194" s="102"/>
      <c r="Z194" s="102"/>
      <c r="AA194" s="107">
        <f>SUM(AA191:AA193)</f>
        <v>1100000</v>
      </c>
      <c r="AB194" s="102"/>
      <c r="AC194" s="103"/>
      <c r="AD194" s="103"/>
      <c r="AE194" s="102"/>
      <c r="AF194" s="102"/>
      <c r="AG194" s="102"/>
    </row>
    <row r="195" spans="1:33">
      <c r="A195" s="103">
        <f>A193+1</f>
        <v>9</v>
      </c>
      <c r="B195" s="103">
        <v>1</v>
      </c>
      <c r="C195" s="115">
        <v>44992</v>
      </c>
      <c r="D195" s="115">
        <v>44992</v>
      </c>
      <c r="E195" s="140" t="s">
        <v>205</v>
      </c>
      <c r="F195" s="189" t="s">
        <v>29</v>
      </c>
      <c r="G195" s="114" t="s">
        <v>230</v>
      </c>
      <c r="H195" s="109" t="s">
        <v>3774</v>
      </c>
      <c r="I195" s="159" t="s">
        <v>156</v>
      </c>
      <c r="J195" s="114" t="s">
        <v>1609</v>
      </c>
      <c r="K195" s="114" t="s">
        <v>217</v>
      </c>
      <c r="L195" s="102" t="s">
        <v>35</v>
      </c>
      <c r="M195" s="102" t="s">
        <v>137</v>
      </c>
      <c r="N195" s="103">
        <v>102</v>
      </c>
      <c r="O195" s="102" t="s">
        <v>189</v>
      </c>
      <c r="P195" s="114" t="s">
        <v>296</v>
      </c>
      <c r="Q195" s="110">
        <v>700000</v>
      </c>
      <c r="R195" s="104"/>
      <c r="S195" s="104"/>
      <c r="T195" s="104"/>
      <c r="U195" s="104"/>
      <c r="V195" s="104"/>
      <c r="W195" s="104"/>
      <c r="X195" s="104"/>
      <c r="Y195" s="104"/>
      <c r="Z195" s="104"/>
      <c r="AA195" s="157">
        <f>325000+50000</f>
        <v>375000</v>
      </c>
      <c r="AB195" s="114" t="s">
        <v>3765</v>
      </c>
      <c r="AC195" s="168">
        <v>45001</v>
      </c>
      <c r="AD195" s="259" t="s">
        <v>199</v>
      </c>
      <c r="AE195" s="102"/>
      <c r="AF195" s="114" t="s">
        <v>390</v>
      </c>
      <c r="AG195" s="114" t="s">
        <v>226</v>
      </c>
    </row>
    <row r="196" spans="1:33">
      <c r="A196" s="103">
        <f t="shared" si="38"/>
        <v>10</v>
      </c>
      <c r="B196" s="103">
        <v>2</v>
      </c>
      <c r="C196" s="115">
        <v>44992</v>
      </c>
      <c r="D196" s="115">
        <v>44992</v>
      </c>
      <c r="E196" s="140" t="s">
        <v>205</v>
      </c>
      <c r="F196" s="189" t="s">
        <v>31</v>
      </c>
      <c r="G196" s="114" t="s">
        <v>286</v>
      </c>
      <c r="H196" s="109" t="s">
        <v>2602</v>
      </c>
      <c r="I196" s="159" t="s">
        <v>2603</v>
      </c>
      <c r="J196" s="114" t="s">
        <v>1609</v>
      </c>
      <c r="K196" s="114" t="s">
        <v>217</v>
      </c>
      <c r="L196" s="102" t="s">
        <v>137</v>
      </c>
      <c r="M196" s="102" t="s">
        <v>35</v>
      </c>
      <c r="N196" s="103">
        <v>102</v>
      </c>
      <c r="O196" s="102" t="s">
        <v>189</v>
      </c>
      <c r="P196" s="114" t="s">
        <v>296</v>
      </c>
      <c r="Q196" s="110">
        <v>700000</v>
      </c>
      <c r="R196" s="104"/>
      <c r="S196" s="104"/>
      <c r="T196" s="104"/>
      <c r="U196" s="104"/>
      <c r="V196" s="104"/>
      <c r="W196" s="104"/>
      <c r="X196" s="104"/>
      <c r="Y196" s="104"/>
      <c r="Z196" s="104"/>
      <c r="AA196" s="149">
        <v>0</v>
      </c>
      <c r="AB196" s="114" t="s">
        <v>3765</v>
      </c>
      <c r="AC196" s="168">
        <v>45001</v>
      </c>
      <c r="AD196" s="259" t="s">
        <v>199</v>
      </c>
      <c r="AE196" s="102"/>
      <c r="AF196" s="114" t="s">
        <v>390</v>
      </c>
      <c r="AG196" s="114" t="s">
        <v>226</v>
      </c>
    </row>
    <row r="197" spans="1:33">
      <c r="A197" s="103">
        <f t="shared" si="38"/>
        <v>11</v>
      </c>
      <c r="B197" s="103">
        <v>3</v>
      </c>
      <c r="C197" s="115">
        <v>44992</v>
      </c>
      <c r="D197" s="115">
        <v>44993</v>
      </c>
      <c r="E197" s="140" t="s">
        <v>205</v>
      </c>
      <c r="F197" s="140" t="s">
        <v>31</v>
      </c>
      <c r="G197" s="114" t="s">
        <v>215</v>
      </c>
      <c r="H197" s="140" t="s">
        <v>3767</v>
      </c>
      <c r="I197" s="158" t="s">
        <v>3766</v>
      </c>
      <c r="J197" s="114" t="s">
        <v>3768</v>
      </c>
      <c r="K197" s="102" t="s">
        <v>213</v>
      </c>
      <c r="L197" s="102" t="s">
        <v>35</v>
      </c>
      <c r="M197" s="102" t="s">
        <v>35</v>
      </c>
      <c r="N197" s="103">
        <v>45</v>
      </c>
      <c r="O197" s="102" t="s">
        <v>189</v>
      </c>
      <c r="P197" s="109" t="s">
        <v>3764</v>
      </c>
      <c r="Q197" s="110">
        <v>350000</v>
      </c>
      <c r="R197" s="102"/>
      <c r="S197" s="102"/>
      <c r="T197" s="102"/>
      <c r="U197" s="102"/>
      <c r="V197" s="102"/>
      <c r="W197" s="102"/>
      <c r="X197" s="102"/>
      <c r="Y197" s="102"/>
      <c r="Z197" s="102"/>
      <c r="AA197" s="287">
        <v>225000</v>
      </c>
      <c r="AB197" s="114" t="s">
        <v>3765</v>
      </c>
      <c r="AC197" s="168">
        <v>45001</v>
      </c>
      <c r="AD197" s="259" t="s">
        <v>199</v>
      </c>
      <c r="AE197" s="102"/>
      <c r="AF197" s="114" t="s">
        <v>390</v>
      </c>
      <c r="AG197" s="114" t="s">
        <v>218</v>
      </c>
    </row>
    <row r="198" spans="1:33">
      <c r="A198" s="103">
        <f t="shared" si="38"/>
        <v>12</v>
      </c>
      <c r="B198" s="103">
        <v>4</v>
      </c>
      <c r="C198" s="115">
        <v>44992</v>
      </c>
      <c r="D198" s="115">
        <v>44993</v>
      </c>
      <c r="E198" s="140" t="s">
        <v>205</v>
      </c>
      <c r="F198" s="140" t="s">
        <v>29</v>
      </c>
      <c r="G198" s="114" t="s">
        <v>215</v>
      </c>
      <c r="H198" s="140" t="s">
        <v>3762</v>
      </c>
      <c r="I198" s="158" t="s">
        <v>3761</v>
      </c>
      <c r="J198" s="102" t="s">
        <v>3763</v>
      </c>
      <c r="K198" s="102" t="s">
        <v>213</v>
      </c>
      <c r="L198" s="102" t="s">
        <v>35</v>
      </c>
      <c r="M198" s="102" t="s">
        <v>35</v>
      </c>
      <c r="N198" s="103">
        <v>45</v>
      </c>
      <c r="O198" s="102" t="s">
        <v>189</v>
      </c>
      <c r="P198" s="109" t="s">
        <v>3764</v>
      </c>
      <c r="Q198" s="110">
        <v>350000</v>
      </c>
      <c r="R198" s="110"/>
      <c r="S198" s="110"/>
      <c r="T198" s="110"/>
      <c r="U198" s="110"/>
      <c r="V198" s="110"/>
      <c r="W198" s="110"/>
      <c r="X198" s="110"/>
      <c r="Y198" s="110"/>
      <c r="Z198" s="110"/>
      <c r="AA198" s="108">
        <v>0</v>
      </c>
      <c r="AB198" s="114" t="s">
        <v>3765</v>
      </c>
      <c r="AC198" s="168">
        <v>45001</v>
      </c>
      <c r="AD198" s="259" t="s">
        <v>199</v>
      </c>
      <c r="AE198" s="102"/>
      <c r="AF198" s="114" t="s">
        <v>390</v>
      </c>
      <c r="AG198" s="114" t="s">
        <v>218</v>
      </c>
    </row>
    <row r="199" spans="1:33">
      <c r="A199" s="103"/>
      <c r="B199" s="103"/>
      <c r="C199" s="99" t="s">
        <v>30</v>
      </c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3"/>
      <c r="O199" s="102"/>
      <c r="P199" s="102"/>
      <c r="Q199" s="107">
        <f>SUM(Q195:Q198)</f>
        <v>2100000</v>
      </c>
      <c r="R199" s="102"/>
      <c r="S199" s="102"/>
      <c r="T199" s="102"/>
      <c r="U199" s="102"/>
      <c r="V199" s="102"/>
      <c r="W199" s="102"/>
      <c r="X199" s="102"/>
      <c r="Y199" s="102"/>
      <c r="Z199" s="102"/>
      <c r="AA199" s="107">
        <f>SUM(AA195:AA198)</f>
        <v>600000</v>
      </c>
      <c r="AB199" s="102"/>
      <c r="AC199" s="103"/>
      <c r="AD199" s="103"/>
      <c r="AE199" s="102"/>
      <c r="AF199" s="102"/>
      <c r="AG199" s="102"/>
    </row>
    <row r="200" spans="1:33">
      <c r="A200" s="103">
        <f>A198+1</f>
        <v>13</v>
      </c>
      <c r="B200" s="103">
        <v>1</v>
      </c>
      <c r="C200" s="115">
        <v>44993</v>
      </c>
      <c r="D200" s="115">
        <v>44994</v>
      </c>
      <c r="E200" s="140" t="s">
        <v>205</v>
      </c>
      <c r="F200" s="140" t="s">
        <v>31</v>
      </c>
      <c r="G200" s="114" t="s">
        <v>212</v>
      </c>
      <c r="H200" s="140" t="s">
        <v>3821</v>
      </c>
      <c r="I200" s="158" t="s">
        <v>3820</v>
      </c>
      <c r="J200" s="114" t="s">
        <v>3849</v>
      </c>
      <c r="K200" s="102" t="s">
        <v>213</v>
      </c>
      <c r="L200" s="102" t="s">
        <v>260</v>
      </c>
      <c r="M200" s="102" t="s">
        <v>260</v>
      </c>
      <c r="N200" s="103">
        <v>45</v>
      </c>
      <c r="O200" s="102" t="s">
        <v>189</v>
      </c>
      <c r="P200" s="114" t="s">
        <v>939</v>
      </c>
      <c r="Q200" s="110">
        <v>700000</v>
      </c>
      <c r="R200" s="102"/>
      <c r="S200" s="102"/>
      <c r="T200" s="102"/>
      <c r="U200" s="102"/>
      <c r="V200" s="102"/>
      <c r="W200" s="102"/>
      <c r="X200" s="102"/>
      <c r="Y200" s="102"/>
      <c r="Z200" s="102"/>
      <c r="AA200" s="110">
        <v>1300000</v>
      </c>
      <c r="AB200" s="114" t="s">
        <v>3824</v>
      </c>
      <c r="AC200" s="168">
        <v>45005</v>
      </c>
      <c r="AD200" s="259" t="s">
        <v>199</v>
      </c>
      <c r="AE200" s="102"/>
      <c r="AF200" s="114" t="s">
        <v>390</v>
      </c>
      <c r="AG200" s="114" t="s">
        <v>218</v>
      </c>
    </row>
    <row r="201" spans="1:33">
      <c r="A201" s="103">
        <f t="shared" ref="A201" si="39">A200+1</f>
        <v>14</v>
      </c>
      <c r="B201" s="103">
        <v>2</v>
      </c>
      <c r="C201" s="115">
        <v>44993</v>
      </c>
      <c r="D201" s="115">
        <v>44994</v>
      </c>
      <c r="E201" s="140" t="s">
        <v>205</v>
      </c>
      <c r="F201" s="140" t="s">
        <v>29</v>
      </c>
      <c r="G201" s="114" t="s">
        <v>212</v>
      </c>
      <c r="H201" s="140" t="s">
        <v>3823</v>
      </c>
      <c r="I201" s="158" t="s">
        <v>3822</v>
      </c>
      <c r="J201" s="114" t="s">
        <v>3849</v>
      </c>
      <c r="K201" s="102" t="s">
        <v>213</v>
      </c>
      <c r="L201" s="102" t="s">
        <v>260</v>
      </c>
      <c r="M201" s="102" t="s">
        <v>35</v>
      </c>
      <c r="N201" s="103">
        <v>360</v>
      </c>
      <c r="O201" s="114" t="s">
        <v>189</v>
      </c>
      <c r="P201" s="114" t="s">
        <v>939</v>
      </c>
      <c r="Q201" s="110">
        <v>1900000</v>
      </c>
      <c r="R201" s="102"/>
      <c r="S201" s="102"/>
      <c r="T201" s="102"/>
      <c r="U201" s="102"/>
      <c r="V201" s="102"/>
      <c r="W201" s="102"/>
      <c r="X201" s="102"/>
      <c r="Y201" s="102"/>
      <c r="Z201" s="102"/>
      <c r="AA201" s="110">
        <v>0</v>
      </c>
      <c r="AB201" s="114" t="s">
        <v>3824</v>
      </c>
      <c r="AC201" s="168">
        <v>45005</v>
      </c>
      <c r="AD201" s="259" t="s">
        <v>199</v>
      </c>
      <c r="AE201" s="102"/>
      <c r="AF201" s="114" t="s">
        <v>390</v>
      </c>
      <c r="AG201" s="114" t="s">
        <v>226</v>
      </c>
    </row>
    <row r="202" spans="1:33">
      <c r="A202" s="103"/>
      <c r="B202" s="103"/>
      <c r="C202" s="99" t="s">
        <v>30</v>
      </c>
      <c r="D202" s="102"/>
      <c r="E202" s="102"/>
      <c r="F202" s="102"/>
      <c r="G202" s="102"/>
      <c r="H202" s="109"/>
      <c r="I202" s="102"/>
      <c r="J202" s="102"/>
      <c r="K202" s="102"/>
      <c r="L202" s="102"/>
      <c r="M202" s="102"/>
      <c r="N202" s="103"/>
      <c r="O202" s="102"/>
      <c r="P202" s="102"/>
      <c r="Q202" s="107">
        <f>SUM(Q200:Q201)</f>
        <v>2600000</v>
      </c>
      <c r="R202" s="102"/>
      <c r="S202" s="102"/>
      <c r="T202" s="102"/>
      <c r="U202" s="102"/>
      <c r="V202" s="102"/>
      <c r="W202" s="102"/>
      <c r="X202" s="102"/>
      <c r="Y202" s="102"/>
      <c r="Z202" s="102"/>
      <c r="AA202" s="107">
        <f>SUM(AA200:AA201)</f>
        <v>1300000</v>
      </c>
      <c r="AB202" s="102"/>
      <c r="AC202" s="103"/>
      <c r="AD202" s="103"/>
      <c r="AE202" s="102"/>
      <c r="AF202" s="102"/>
      <c r="AG202" s="102"/>
    </row>
    <row r="203" spans="1:33">
      <c r="A203" s="103">
        <f>A201+1</f>
        <v>15</v>
      </c>
      <c r="B203" s="103">
        <v>1</v>
      </c>
      <c r="C203" s="115">
        <v>44994</v>
      </c>
      <c r="D203" s="115">
        <v>44994</v>
      </c>
      <c r="E203" s="140" t="s">
        <v>205</v>
      </c>
      <c r="F203" s="140" t="s">
        <v>31</v>
      </c>
      <c r="G203" s="114" t="s">
        <v>215</v>
      </c>
      <c r="H203" s="140" t="s">
        <v>3105</v>
      </c>
      <c r="I203" s="158" t="s">
        <v>3861</v>
      </c>
      <c r="J203" s="114" t="s">
        <v>1932</v>
      </c>
      <c r="K203" s="114" t="s">
        <v>217</v>
      </c>
      <c r="L203" s="102" t="s">
        <v>35</v>
      </c>
      <c r="M203" s="102" t="s">
        <v>54</v>
      </c>
      <c r="N203" s="103">
        <v>60</v>
      </c>
      <c r="O203" s="102" t="s">
        <v>189</v>
      </c>
      <c r="P203" s="109" t="s">
        <v>963</v>
      </c>
      <c r="Q203" s="165">
        <v>600000</v>
      </c>
      <c r="R203" s="165"/>
      <c r="S203" s="165"/>
      <c r="T203" s="165"/>
      <c r="U203" s="165"/>
      <c r="V203" s="165"/>
      <c r="W203" s="165"/>
      <c r="X203" s="165"/>
      <c r="Y203" s="165"/>
      <c r="Z203" s="165"/>
      <c r="AA203" s="166">
        <f>275000+50000</f>
        <v>325000</v>
      </c>
      <c r="AB203" s="114" t="s">
        <v>3864</v>
      </c>
      <c r="AC203" s="168">
        <v>45005</v>
      </c>
      <c r="AD203" s="259" t="s">
        <v>199</v>
      </c>
      <c r="AE203" s="102"/>
      <c r="AF203" s="114" t="s">
        <v>390</v>
      </c>
      <c r="AG203" s="114" t="s">
        <v>218</v>
      </c>
    </row>
    <row r="204" spans="1:33">
      <c r="A204" s="103">
        <f t="shared" ref="A204:A208" si="40">A203+1</f>
        <v>16</v>
      </c>
      <c r="B204" s="103">
        <v>2</v>
      </c>
      <c r="C204" s="115">
        <v>44994</v>
      </c>
      <c r="D204" s="115">
        <v>44994</v>
      </c>
      <c r="E204" s="140" t="s">
        <v>205</v>
      </c>
      <c r="F204" s="140" t="s">
        <v>29</v>
      </c>
      <c r="G204" s="114" t="s">
        <v>215</v>
      </c>
      <c r="H204" s="140" t="s">
        <v>1877</v>
      </c>
      <c r="I204" s="158" t="s">
        <v>936</v>
      </c>
      <c r="J204" s="114" t="s">
        <v>1932</v>
      </c>
      <c r="K204" s="114" t="s">
        <v>217</v>
      </c>
      <c r="L204" s="102" t="s">
        <v>54</v>
      </c>
      <c r="M204" s="102" t="s">
        <v>35</v>
      </c>
      <c r="N204" s="103">
        <v>60</v>
      </c>
      <c r="O204" s="102" t="s">
        <v>189</v>
      </c>
      <c r="P204" s="109" t="s">
        <v>963</v>
      </c>
      <c r="Q204" s="165">
        <v>600000</v>
      </c>
      <c r="R204" s="165"/>
      <c r="S204" s="165"/>
      <c r="T204" s="165"/>
      <c r="U204" s="165"/>
      <c r="V204" s="165"/>
      <c r="W204" s="165"/>
      <c r="X204" s="165"/>
      <c r="Y204" s="165"/>
      <c r="Z204" s="165"/>
      <c r="AA204" s="165">
        <v>0</v>
      </c>
      <c r="AB204" s="114" t="s">
        <v>3864</v>
      </c>
      <c r="AC204" s="168">
        <v>45005</v>
      </c>
      <c r="AD204" s="259" t="s">
        <v>199</v>
      </c>
      <c r="AE204" s="102"/>
      <c r="AF204" s="114" t="s">
        <v>390</v>
      </c>
      <c r="AG204" s="114" t="s">
        <v>218</v>
      </c>
    </row>
    <row r="205" spans="1:33">
      <c r="A205" s="103">
        <f t="shared" si="40"/>
        <v>17</v>
      </c>
      <c r="B205" s="103">
        <v>3</v>
      </c>
      <c r="C205" s="115">
        <v>44994</v>
      </c>
      <c r="D205" s="115">
        <v>44994</v>
      </c>
      <c r="E205" s="140" t="s">
        <v>205</v>
      </c>
      <c r="F205" s="140" t="s">
        <v>31</v>
      </c>
      <c r="G205" s="114" t="s">
        <v>215</v>
      </c>
      <c r="H205" s="140" t="s">
        <v>1877</v>
      </c>
      <c r="I205" s="158" t="s">
        <v>3862</v>
      </c>
      <c r="J205" s="114" t="s">
        <v>999</v>
      </c>
      <c r="K205" s="114" t="s">
        <v>217</v>
      </c>
      <c r="L205" s="169" t="s">
        <v>35</v>
      </c>
      <c r="M205" s="104" t="s">
        <v>65</v>
      </c>
      <c r="N205" s="144">
        <v>168</v>
      </c>
      <c r="O205" s="104" t="s">
        <v>189</v>
      </c>
      <c r="P205" s="140" t="s">
        <v>847</v>
      </c>
      <c r="Q205" s="165">
        <v>900000</v>
      </c>
      <c r="R205" s="170"/>
      <c r="S205" s="170"/>
      <c r="T205" s="170"/>
      <c r="U205" s="170"/>
      <c r="V205" s="170"/>
      <c r="W205" s="170"/>
      <c r="X205" s="170"/>
      <c r="Y205" s="170"/>
      <c r="Z205" s="170"/>
      <c r="AA205" s="170">
        <f>525000+50000</f>
        <v>575000</v>
      </c>
      <c r="AB205" s="114" t="s">
        <v>3864</v>
      </c>
      <c r="AC205" s="168">
        <v>45005</v>
      </c>
      <c r="AD205" s="259" t="s">
        <v>199</v>
      </c>
      <c r="AE205" s="102"/>
      <c r="AF205" s="114" t="s">
        <v>390</v>
      </c>
      <c r="AG205" s="114" t="s">
        <v>226</v>
      </c>
    </row>
    <row r="206" spans="1:33">
      <c r="A206" s="103">
        <f t="shared" si="40"/>
        <v>18</v>
      </c>
      <c r="B206" s="103">
        <v>4</v>
      </c>
      <c r="C206" s="115">
        <v>44994</v>
      </c>
      <c r="D206" s="115">
        <v>44994</v>
      </c>
      <c r="E206" s="140" t="s">
        <v>205</v>
      </c>
      <c r="F206" s="140" t="s">
        <v>29</v>
      </c>
      <c r="G206" s="114" t="s">
        <v>215</v>
      </c>
      <c r="H206" s="140" t="s">
        <v>3863</v>
      </c>
      <c r="I206" s="158" t="s">
        <v>2793</v>
      </c>
      <c r="J206" s="114" t="s">
        <v>999</v>
      </c>
      <c r="K206" s="114" t="s">
        <v>217</v>
      </c>
      <c r="L206" s="104" t="s">
        <v>65</v>
      </c>
      <c r="M206" s="169" t="s">
        <v>35</v>
      </c>
      <c r="N206" s="144">
        <v>168</v>
      </c>
      <c r="O206" s="104" t="s">
        <v>189</v>
      </c>
      <c r="P206" s="140" t="s">
        <v>847</v>
      </c>
      <c r="Q206" s="165">
        <v>900000</v>
      </c>
      <c r="R206" s="170"/>
      <c r="S206" s="170"/>
      <c r="T206" s="170"/>
      <c r="U206" s="170"/>
      <c r="V206" s="170"/>
      <c r="W206" s="170"/>
      <c r="X206" s="170"/>
      <c r="Y206" s="170"/>
      <c r="Z206" s="170"/>
      <c r="AA206" s="171">
        <v>0</v>
      </c>
      <c r="AB206" s="114" t="s">
        <v>3864</v>
      </c>
      <c r="AC206" s="168">
        <v>45005</v>
      </c>
      <c r="AD206" s="259" t="s">
        <v>199</v>
      </c>
      <c r="AE206" s="102"/>
      <c r="AF206" s="114" t="s">
        <v>390</v>
      </c>
      <c r="AG206" s="114" t="s">
        <v>226</v>
      </c>
    </row>
    <row r="207" spans="1:33">
      <c r="A207" s="103">
        <f t="shared" si="40"/>
        <v>19</v>
      </c>
      <c r="B207" s="103">
        <v>5</v>
      </c>
      <c r="C207" s="115">
        <v>44994</v>
      </c>
      <c r="D207" s="115">
        <v>44994</v>
      </c>
      <c r="E207" s="140" t="s">
        <v>205</v>
      </c>
      <c r="F207" s="140" t="s">
        <v>31</v>
      </c>
      <c r="G207" s="114" t="s">
        <v>215</v>
      </c>
      <c r="H207" s="140" t="s">
        <v>3906</v>
      </c>
      <c r="I207" s="158" t="s">
        <v>3448</v>
      </c>
      <c r="J207" s="140" t="s">
        <v>3450</v>
      </c>
      <c r="K207" s="140" t="s">
        <v>206</v>
      </c>
      <c r="L207" s="169" t="s">
        <v>35</v>
      </c>
      <c r="M207" s="104" t="s">
        <v>65</v>
      </c>
      <c r="N207" s="144">
        <v>168</v>
      </c>
      <c r="O207" s="104" t="s">
        <v>189</v>
      </c>
      <c r="P207" s="140" t="s">
        <v>289</v>
      </c>
      <c r="Q207" s="165">
        <v>900000</v>
      </c>
      <c r="R207" s="170"/>
      <c r="S207" s="170"/>
      <c r="T207" s="170"/>
      <c r="U207" s="170"/>
      <c r="V207" s="170"/>
      <c r="W207" s="170"/>
      <c r="X207" s="170"/>
      <c r="Y207" s="170"/>
      <c r="Z207" s="170"/>
      <c r="AA207" s="170">
        <f>525000+50000</f>
        <v>575000</v>
      </c>
      <c r="AB207" s="114" t="s">
        <v>3864</v>
      </c>
      <c r="AC207" s="168">
        <v>45005</v>
      </c>
      <c r="AD207" s="259" t="s">
        <v>199</v>
      </c>
      <c r="AE207" s="102"/>
      <c r="AF207" s="114" t="s">
        <v>390</v>
      </c>
      <c r="AG207" s="114" t="s">
        <v>226</v>
      </c>
    </row>
    <row r="208" spans="1:33">
      <c r="A208" s="103">
        <f t="shared" si="40"/>
        <v>20</v>
      </c>
      <c r="B208" s="103">
        <v>6</v>
      </c>
      <c r="C208" s="115">
        <v>44994</v>
      </c>
      <c r="D208" s="115">
        <v>44994</v>
      </c>
      <c r="E208" s="140" t="s">
        <v>205</v>
      </c>
      <c r="F208" s="140" t="s">
        <v>29</v>
      </c>
      <c r="G208" s="114" t="s">
        <v>215</v>
      </c>
      <c r="H208" s="109" t="s">
        <v>3364</v>
      </c>
      <c r="I208" s="159" t="s">
        <v>2797</v>
      </c>
      <c r="J208" s="140" t="s">
        <v>3450</v>
      </c>
      <c r="K208" s="140" t="s">
        <v>206</v>
      </c>
      <c r="L208" s="104" t="s">
        <v>65</v>
      </c>
      <c r="M208" s="169" t="s">
        <v>35</v>
      </c>
      <c r="N208" s="144">
        <v>168</v>
      </c>
      <c r="O208" s="104" t="s">
        <v>189</v>
      </c>
      <c r="P208" s="140" t="s">
        <v>289</v>
      </c>
      <c r="Q208" s="165">
        <v>900000</v>
      </c>
      <c r="R208" s="170"/>
      <c r="S208" s="170"/>
      <c r="T208" s="170"/>
      <c r="U208" s="170"/>
      <c r="V208" s="170"/>
      <c r="W208" s="170"/>
      <c r="X208" s="170"/>
      <c r="Y208" s="170"/>
      <c r="Z208" s="170"/>
      <c r="AA208" s="171">
        <v>0</v>
      </c>
      <c r="AB208" s="114" t="s">
        <v>3864</v>
      </c>
      <c r="AC208" s="168">
        <v>45005</v>
      </c>
      <c r="AD208" s="259" t="s">
        <v>199</v>
      </c>
      <c r="AE208" s="102"/>
      <c r="AF208" s="114" t="s">
        <v>390</v>
      </c>
      <c r="AG208" s="114" t="s">
        <v>226</v>
      </c>
    </row>
    <row r="209" spans="1:33">
      <c r="A209" s="103"/>
      <c r="B209" s="103"/>
      <c r="C209" s="99" t="s">
        <v>30</v>
      </c>
      <c r="D209" s="102"/>
      <c r="E209" s="102"/>
      <c r="F209" s="102"/>
      <c r="G209" s="102"/>
      <c r="H209" s="109"/>
      <c r="I209" s="102"/>
      <c r="J209" s="102"/>
      <c r="K209" s="102"/>
      <c r="L209" s="102"/>
      <c r="M209" s="102"/>
      <c r="N209" s="103"/>
      <c r="O209" s="102"/>
      <c r="P209" s="102"/>
      <c r="Q209" s="107">
        <f>SUM(Q203:Q208)</f>
        <v>4800000</v>
      </c>
      <c r="R209" s="102"/>
      <c r="S209" s="102"/>
      <c r="T209" s="102"/>
      <c r="U209" s="102"/>
      <c r="V209" s="102"/>
      <c r="W209" s="102"/>
      <c r="X209" s="102"/>
      <c r="Y209" s="102"/>
      <c r="Z209" s="102"/>
      <c r="AA209" s="107">
        <f>SUM(AA203:AA208)</f>
        <v>1475000</v>
      </c>
      <c r="AB209" s="102"/>
      <c r="AC209" s="103"/>
      <c r="AD209" s="103"/>
      <c r="AE209" s="102"/>
      <c r="AF209" s="102"/>
      <c r="AG209" s="102"/>
    </row>
    <row r="210" spans="1:33">
      <c r="A210" s="103">
        <f>A208+1</f>
        <v>21</v>
      </c>
      <c r="B210" s="103">
        <v>1</v>
      </c>
      <c r="C210" s="115">
        <v>44995</v>
      </c>
      <c r="D210" s="115">
        <v>44995</v>
      </c>
      <c r="E210" s="140" t="s">
        <v>205</v>
      </c>
      <c r="F210" s="140" t="s">
        <v>31</v>
      </c>
      <c r="G210" s="114" t="s">
        <v>215</v>
      </c>
      <c r="H210" s="140" t="s">
        <v>3341</v>
      </c>
      <c r="I210" s="158" t="s">
        <v>3900</v>
      </c>
      <c r="J210" s="114" t="s">
        <v>849</v>
      </c>
      <c r="K210" s="114" t="s">
        <v>217</v>
      </c>
      <c r="L210" s="104" t="s">
        <v>35</v>
      </c>
      <c r="M210" s="104" t="s">
        <v>846</v>
      </c>
      <c r="N210" s="144">
        <v>322</v>
      </c>
      <c r="O210" s="104" t="s">
        <v>189</v>
      </c>
      <c r="P210" s="140" t="s">
        <v>847</v>
      </c>
      <c r="Q210" s="110">
        <v>1200000</v>
      </c>
      <c r="R210" s="109"/>
      <c r="S210" s="109"/>
      <c r="T210" s="109"/>
      <c r="U210" s="109"/>
      <c r="V210" s="109"/>
      <c r="W210" s="109"/>
      <c r="X210" s="109"/>
      <c r="Y210" s="109"/>
      <c r="Z210" s="109"/>
      <c r="AA210" s="101">
        <f>475000+50000</f>
        <v>525000</v>
      </c>
      <c r="AB210" s="114" t="s">
        <v>3901</v>
      </c>
      <c r="AC210" s="168">
        <v>45005</v>
      </c>
      <c r="AD210" s="259" t="s">
        <v>199</v>
      </c>
      <c r="AE210" s="102"/>
      <c r="AF210" s="114" t="s">
        <v>390</v>
      </c>
      <c r="AG210" s="114" t="s">
        <v>226</v>
      </c>
    </row>
    <row r="211" spans="1:33">
      <c r="A211" s="103">
        <f t="shared" ref="A211:A212" si="41">A210+1</f>
        <v>22</v>
      </c>
      <c r="B211" s="103">
        <v>2</v>
      </c>
      <c r="C211" s="115">
        <v>44995</v>
      </c>
      <c r="D211" s="115">
        <v>44995</v>
      </c>
      <c r="E211" s="140" t="s">
        <v>205</v>
      </c>
      <c r="F211" s="140" t="s">
        <v>29</v>
      </c>
      <c r="G211" s="114" t="s">
        <v>215</v>
      </c>
      <c r="H211" s="140" t="s">
        <v>1274</v>
      </c>
      <c r="I211" s="158" t="s">
        <v>1273</v>
      </c>
      <c r="J211" s="114" t="s">
        <v>849</v>
      </c>
      <c r="K211" s="114" t="s">
        <v>217</v>
      </c>
      <c r="L211" s="104" t="s">
        <v>846</v>
      </c>
      <c r="M211" s="104" t="s">
        <v>35</v>
      </c>
      <c r="N211" s="144">
        <v>322</v>
      </c>
      <c r="O211" s="104" t="s">
        <v>189</v>
      </c>
      <c r="P211" s="140" t="s">
        <v>847</v>
      </c>
      <c r="Q211" s="110">
        <v>1200000</v>
      </c>
      <c r="R211" s="109"/>
      <c r="S211" s="109"/>
      <c r="T211" s="109"/>
      <c r="U211" s="109"/>
      <c r="V211" s="109"/>
      <c r="W211" s="109"/>
      <c r="X211" s="109"/>
      <c r="Y211" s="109"/>
      <c r="Z211" s="109"/>
      <c r="AA211" s="149">
        <v>0</v>
      </c>
      <c r="AB211" s="114" t="s">
        <v>3901</v>
      </c>
      <c r="AC211" s="168">
        <v>45005</v>
      </c>
      <c r="AD211" s="259" t="s">
        <v>199</v>
      </c>
      <c r="AE211" s="102"/>
      <c r="AF211" s="114" t="s">
        <v>390</v>
      </c>
      <c r="AG211" s="114" t="s">
        <v>226</v>
      </c>
    </row>
    <row r="212" spans="1:33">
      <c r="A212" s="103">
        <f t="shared" si="41"/>
        <v>23</v>
      </c>
      <c r="B212" s="103">
        <v>3</v>
      </c>
      <c r="C212" s="115">
        <v>44995</v>
      </c>
      <c r="D212" s="115">
        <v>44998</v>
      </c>
      <c r="E212" s="102" t="s">
        <v>205</v>
      </c>
      <c r="F212" s="102" t="s">
        <v>29</v>
      </c>
      <c r="G212" s="102" t="s">
        <v>215</v>
      </c>
      <c r="H212" s="140" t="s">
        <v>3838</v>
      </c>
      <c r="I212" s="158" t="s">
        <v>3837</v>
      </c>
      <c r="J212" s="102" t="s">
        <v>3839</v>
      </c>
      <c r="K212" s="102" t="s">
        <v>213</v>
      </c>
      <c r="L212" s="102" t="s">
        <v>35</v>
      </c>
      <c r="M212" s="102" t="s">
        <v>35</v>
      </c>
      <c r="N212" s="103">
        <v>45</v>
      </c>
      <c r="O212" s="102" t="s">
        <v>189</v>
      </c>
      <c r="P212" s="114" t="s">
        <v>3840</v>
      </c>
      <c r="Q212" s="110">
        <v>350000</v>
      </c>
      <c r="R212" s="110"/>
      <c r="S212" s="110"/>
      <c r="T212" s="110"/>
      <c r="U212" s="110"/>
      <c r="V212" s="110"/>
      <c r="W212" s="110"/>
      <c r="X212" s="110"/>
      <c r="Y212" s="110"/>
      <c r="Z212" s="110"/>
      <c r="AA212" s="108">
        <v>125000</v>
      </c>
      <c r="AB212" s="114" t="s">
        <v>3901</v>
      </c>
      <c r="AC212" s="168">
        <v>45005</v>
      </c>
      <c r="AD212" s="259" t="s">
        <v>199</v>
      </c>
      <c r="AE212" s="102"/>
      <c r="AF212" s="114" t="s">
        <v>390</v>
      </c>
      <c r="AG212" s="114" t="s">
        <v>218</v>
      </c>
    </row>
    <row r="213" spans="1:33">
      <c r="A213" s="103"/>
      <c r="B213" s="103"/>
      <c r="C213" s="99" t="s">
        <v>30</v>
      </c>
      <c r="D213" s="102"/>
      <c r="E213" s="102"/>
      <c r="F213" s="102"/>
      <c r="G213" s="102"/>
      <c r="H213" s="109"/>
      <c r="I213" s="102"/>
      <c r="J213" s="102"/>
      <c r="K213" s="102"/>
      <c r="L213" s="102"/>
      <c r="M213" s="102"/>
      <c r="N213" s="103"/>
      <c r="O213" s="102"/>
      <c r="P213" s="102"/>
      <c r="Q213" s="107">
        <f>SUM(Q210:Q212)</f>
        <v>2750000</v>
      </c>
      <c r="R213" s="102"/>
      <c r="S213" s="102"/>
      <c r="T213" s="102"/>
      <c r="U213" s="102"/>
      <c r="V213" s="102"/>
      <c r="W213" s="102"/>
      <c r="X213" s="102"/>
      <c r="Y213" s="102"/>
      <c r="Z213" s="102"/>
      <c r="AA213" s="107">
        <f>SUM(AA210:AA212)</f>
        <v>650000</v>
      </c>
      <c r="AB213" s="102"/>
      <c r="AC213" s="103"/>
      <c r="AD213" s="103"/>
      <c r="AE213" s="102"/>
      <c r="AF213" s="102"/>
      <c r="AG213" s="102"/>
    </row>
    <row r="214" spans="1:33">
      <c r="A214" s="103">
        <f>A212+1</f>
        <v>24</v>
      </c>
      <c r="B214" s="103">
        <v>1</v>
      </c>
      <c r="C214" s="115">
        <v>44995</v>
      </c>
      <c r="D214" s="115">
        <v>44995</v>
      </c>
      <c r="E214" s="140" t="s">
        <v>205</v>
      </c>
      <c r="F214" s="140" t="s">
        <v>31</v>
      </c>
      <c r="G214" s="102" t="s">
        <v>215</v>
      </c>
      <c r="H214" s="109" t="s">
        <v>3364</v>
      </c>
      <c r="I214" s="159" t="s">
        <v>2797</v>
      </c>
      <c r="J214" s="114" t="s">
        <v>3939</v>
      </c>
      <c r="K214" s="114" t="s">
        <v>223</v>
      </c>
      <c r="L214" s="102" t="s">
        <v>35</v>
      </c>
      <c r="M214" s="102" t="s">
        <v>137</v>
      </c>
      <c r="N214" s="103">
        <v>102</v>
      </c>
      <c r="O214" s="102" t="s">
        <v>189</v>
      </c>
      <c r="P214" s="114" t="s">
        <v>3909</v>
      </c>
      <c r="Q214" s="110">
        <v>700000</v>
      </c>
      <c r="R214" s="104"/>
      <c r="S214" s="104"/>
      <c r="T214" s="104"/>
      <c r="U214" s="104"/>
      <c r="V214" s="104"/>
      <c r="W214" s="104"/>
      <c r="X214" s="104"/>
      <c r="Y214" s="104"/>
      <c r="Z214" s="104"/>
      <c r="AA214" s="157">
        <f>325000+50000</f>
        <v>375000</v>
      </c>
      <c r="AB214" s="114" t="s">
        <v>3910</v>
      </c>
      <c r="AC214" s="168">
        <v>45005</v>
      </c>
      <c r="AD214" s="259" t="s">
        <v>199</v>
      </c>
      <c r="AE214" s="102"/>
      <c r="AF214" s="114" t="s">
        <v>390</v>
      </c>
      <c r="AG214" s="114" t="s">
        <v>226</v>
      </c>
    </row>
    <row r="215" spans="1:33">
      <c r="A215" s="103">
        <f t="shared" ref="A215" si="42">A214+1</f>
        <v>25</v>
      </c>
      <c r="B215" s="103">
        <v>2</v>
      </c>
      <c r="C215" s="115">
        <v>44995</v>
      </c>
      <c r="D215" s="115">
        <v>44995</v>
      </c>
      <c r="E215" s="140" t="s">
        <v>205</v>
      </c>
      <c r="F215" s="140" t="s">
        <v>29</v>
      </c>
      <c r="G215" s="102" t="s">
        <v>215</v>
      </c>
      <c r="H215" s="140" t="s">
        <v>3908</v>
      </c>
      <c r="I215" s="158" t="s">
        <v>3907</v>
      </c>
      <c r="J215" s="114" t="s">
        <v>3939</v>
      </c>
      <c r="K215" s="114" t="s">
        <v>223</v>
      </c>
      <c r="L215" s="102" t="s">
        <v>137</v>
      </c>
      <c r="M215" s="102" t="s">
        <v>35</v>
      </c>
      <c r="N215" s="103">
        <v>102</v>
      </c>
      <c r="O215" s="102" t="s">
        <v>189</v>
      </c>
      <c r="P215" s="114" t="s">
        <v>3909</v>
      </c>
      <c r="Q215" s="110">
        <v>700000</v>
      </c>
      <c r="R215" s="104"/>
      <c r="S215" s="104"/>
      <c r="T215" s="104"/>
      <c r="U215" s="104"/>
      <c r="V215" s="104"/>
      <c r="W215" s="104"/>
      <c r="X215" s="104"/>
      <c r="Y215" s="104"/>
      <c r="Z215" s="104"/>
      <c r="AA215" s="149">
        <v>0</v>
      </c>
      <c r="AB215" s="114" t="s">
        <v>3910</v>
      </c>
      <c r="AC215" s="168">
        <v>45005</v>
      </c>
      <c r="AD215" s="259" t="s">
        <v>199</v>
      </c>
      <c r="AE215" s="102"/>
      <c r="AF215" s="114" t="s">
        <v>390</v>
      </c>
      <c r="AG215" s="114" t="s">
        <v>226</v>
      </c>
    </row>
    <row r="216" spans="1:33">
      <c r="A216" s="103"/>
      <c r="B216" s="103"/>
      <c r="C216" s="99" t="s">
        <v>30</v>
      </c>
      <c r="D216" s="102"/>
      <c r="E216" s="102"/>
      <c r="F216" s="102"/>
      <c r="G216" s="102"/>
      <c r="H216" s="109"/>
      <c r="I216" s="102"/>
      <c r="J216" s="102"/>
      <c r="K216" s="102"/>
      <c r="L216" s="102"/>
      <c r="M216" s="102"/>
      <c r="N216" s="103"/>
      <c r="O216" s="102"/>
      <c r="P216" s="102"/>
      <c r="Q216" s="107">
        <f>SUM(Q214:Q215)</f>
        <v>1400000</v>
      </c>
      <c r="R216" s="102"/>
      <c r="S216" s="102"/>
      <c r="T216" s="102"/>
      <c r="U216" s="102"/>
      <c r="V216" s="102"/>
      <c r="W216" s="102"/>
      <c r="X216" s="102"/>
      <c r="Y216" s="102"/>
      <c r="Z216" s="102"/>
      <c r="AA216" s="107">
        <f>SUM(AA214:AA215)</f>
        <v>375000</v>
      </c>
      <c r="AB216" s="102"/>
      <c r="AC216" s="103"/>
      <c r="AD216" s="103"/>
      <c r="AE216" s="102"/>
      <c r="AF216" s="102"/>
      <c r="AG216" s="102"/>
    </row>
    <row r="217" spans="1:33">
      <c r="A217" s="103">
        <f>A215+1</f>
        <v>26</v>
      </c>
      <c r="B217" s="103">
        <v>1</v>
      </c>
      <c r="C217" s="115">
        <v>44998</v>
      </c>
      <c r="D217" s="115">
        <v>44998</v>
      </c>
      <c r="E217" s="140" t="s">
        <v>205</v>
      </c>
      <c r="F217" s="140" t="s">
        <v>31</v>
      </c>
      <c r="G217" s="114" t="s">
        <v>243</v>
      </c>
      <c r="H217" s="140" t="s">
        <v>3531</v>
      </c>
      <c r="I217" s="158" t="s">
        <v>3972</v>
      </c>
      <c r="J217" s="114" t="s">
        <v>3535</v>
      </c>
      <c r="K217" s="114" t="s">
        <v>210</v>
      </c>
      <c r="L217" s="102" t="s">
        <v>35</v>
      </c>
      <c r="M217" s="109" t="s">
        <v>3374</v>
      </c>
      <c r="N217" s="142">
        <v>120</v>
      </c>
      <c r="O217" s="109" t="s">
        <v>189</v>
      </c>
      <c r="P217" s="114" t="s">
        <v>1469</v>
      </c>
      <c r="Q217" s="165">
        <v>750000</v>
      </c>
      <c r="R217" s="102"/>
      <c r="S217" s="102"/>
      <c r="T217" s="102"/>
      <c r="U217" s="102"/>
      <c r="V217" s="102"/>
      <c r="W217" s="102"/>
      <c r="X217" s="102"/>
      <c r="Y217" s="102"/>
      <c r="Z217" s="102"/>
      <c r="AA217" s="165">
        <f>475000+50000</f>
        <v>525000</v>
      </c>
      <c r="AB217" s="114" t="s">
        <v>3973</v>
      </c>
      <c r="AC217" s="168">
        <v>45005</v>
      </c>
      <c r="AD217" s="259" t="s">
        <v>199</v>
      </c>
      <c r="AE217" s="102"/>
      <c r="AF217" s="114" t="s">
        <v>390</v>
      </c>
      <c r="AG217" s="114" t="s">
        <v>226</v>
      </c>
    </row>
    <row r="218" spans="1:33">
      <c r="A218" s="103"/>
      <c r="B218" s="103"/>
      <c r="C218" s="99" t="s">
        <v>30</v>
      </c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3"/>
      <c r="O218" s="102"/>
      <c r="P218" s="102"/>
      <c r="Q218" s="107">
        <f>SUM(Q217)</f>
        <v>750000</v>
      </c>
      <c r="R218" s="102"/>
      <c r="S218" s="102"/>
      <c r="T218" s="102"/>
      <c r="U218" s="102"/>
      <c r="V218" s="102"/>
      <c r="W218" s="102"/>
      <c r="X218" s="102"/>
      <c r="Y218" s="102"/>
      <c r="Z218" s="102"/>
      <c r="AA218" s="107">
        <f>SUM(AA217)</f>
        <v>525000</v>
      </c>
      <c r="AB218" s="102"/>
      <c r="AC218" s="103"/>
      <c r="AD218" s="103"/>
      <c r="AE218" s="102"/>
      <c r="AF218" s="102"/>
      <c r="AG218" s="102"/>
    </row>
    <row r="219" spans="1:33">
      <c r="A219" s="103">
        <f>A217+1</f>
        <v>27</v>
      </c>
      <c r="B219" s="103">
        <v>1</v>
      </c>
      <c r="C219" s="115">
        <v>44999</v>
      </c>
      <c r="D219" s="115">
        <v>45001</v>
      </c>
      <c r="E219" s="140" t="s">
        <v>205</v>
      </c>
      <c r="F219" s="140" t="s">
        <v>31</v>
      </c>
      <c r="G219" s="102" t="s">
        <v>215</v>
      </c>
      <c r="H219" s="114" t="s">
        <v>1013</v>
      </c>
      <c r="I219" s="114" t="s">
        <v>1012</v>
      </c>
      <c r="J219" s="102" t="s">
        <v>4081</v>
      </c>
      <c r="K219" s="102" t="s">
        <v>223</v>
      </c>
      <c r="L219" s="102" t="s">
        <v>35</v>
      </c>
      <c r="M219" s="114" t="s">
        <v>1267</v>
      </c>
      <c r="N219" s="103">
        <v>811</v>
      </c>
      <c r="O219" s="109" t="s">
        <v>189</v>
      </c>
      <c r="P219" s="114" t="s">
        <v>4084</v>
      </c>
      <c r="Q219" s="165">
        <v>2300000</v>
      </c>
      <c r="R219" s="165"/>
      <c r="S219" s="165"/>
      <c r="T219" s="165"/>
      <c r="U219" s="165"/>
      <c r="V219" s="165"/>
      <c r="W219" s="165"/>
      <c r="X219" s="165"/>
      <c r="Y219" s="165"/>
      <c r="Z219" s="165"/>
      <c r="AA219" s="165">
        <v>1650000</v>
      </c>
      <c r="AB219" s="114" t="s">
        <v>4085</v>
      </c>
      <c r="AC219" s="103"/>
      <c r="AD219" s="259" t="s">
        <v>199</v>
      </c>
      <c r="AE219" s="102"/>
      <c r="AF219" s="114" t="s">
        <v>390</v>
      </c>
      <c r="AG219" s="114" t="s">
        <v>226</v>
      </c>
    </row>
    <row r="220" spans="1:33">
      <c r="A220" s="103">
        <f t="shared" ref="A220" si="43">A219+1</f>
        <v>28</v>
      </c>
      <c r="B220" s="103">
        <v>2</v>
      </c>
      <c r="C220" s="115">
        <v>44999</v>
      </c>
      <c r="D220" s="115">
        <v>45001</v>
      </c>
      <c r="E220" s="140" t="s">
        <v>205</v>
      </c>
      <c r="F220" s="140" t="s">
        <v>29</v>
      </c>
      <c r="G220" s="102" t="s">
        <v>215</v>
      </c>
      <c r="H220" s="114" t="s">
        <v>4079</v>
      </c>
      <c r="I220" s="114" t="s">
        <v>4080</v>
      </c>
      <c r="J220" s="114" t="s">
        <v>4082</v>
      </c>
      <c r="K220" s="114" t="s">
        <v>223</v>
      </c>
      <c r="L220" s="114" t="s">
        <v>1267</v>
      </c>
      <c r="M220" s="114" t="s">
        <v>4083</v>
      </c>
      <c r="N220" s="103">
        <v>45</v>
      </c>
      <c r="O220" s="109" t="s">
        <v>189</v>
      </c>
      <c r="P220" s="114" t="s">
        <v>4084</v>
      </c>
      <c r="Q220" s="165">
        <v>450000</v>
      </c>
      <c r="R220" s="165"/>
      <c r="S220" s="165"/>
      <c r="T220" s="165"/>
      <c r="U220" s="165"/>
      <c r="V220" s="165"/>
      <c r="W220" s="165"/>
      <c r="X220" s="165"/>
      <c r="Y220" s="165"/>
      <c r="Z220" s="165"/>
      <c r="AA220" s="165">
        <v>0</v>
      </c>
      <c r="AB220" s="114" t="s">
        <v>4085</v>
      </c>
      <c r="AC220" s="103"/>
      <c r="AD220" s="259" t="s">
        <v>199</v>
      </c>
      <c r="AE220" s="102"/>
      <c r="AF220" s="114" t="s">
        <v>390</v>
      </c>
      <c r="AG220" s="114" t="s">
        <v>218</v>
      </c>
    </row>
    <row r="221" spans="1:33">
      <c r="A221" s="103"/>
      <c r="B221" s="103"/>
      <c r="C221" s="99" t="s">
        <v>30</v>
      </c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3"/>
      <c r="O221" s="102"/>
      <c r="P221" s="102"/>
      <c r="Q221" s="107">
        <f>SUM(Q219:Q220)</f>
        <v>2750000</v>
      </c>
      <c r="R221" s="102"/>
      <c r="S221" s="102"/>
      <c r="T221" s="102"/>
      <c r="U221" s="102"/>
      <c r="V221" s="102"/>
      <c r="W221" s="102"/>
      <c r="X221" s="102"/>
      <c r="Y221" s="102"/>
      <c r="Z221" s="102"/>
      <c r="AA221" s="107">
        <f>SUM(AA219:AA220)</f>
        <v>1650000</v>
      </c>
      <c r="AB221" s="102"/>
      <c r="AC221" s="103"/>
      <c r="AD221" s="103"/>
      <c r="AE221" s="102"/>
      <c r="AF221" s="102"/>
      <c r="AG221" s="102"/>
    </row>
    <row r="222" spans="1:33">
      <c r="A222" s="103">
        <f>A220+1</f>
        <v>29</v>
      </c>
      <c r="B222" s="103">
        <v>1</v>
      </c>
      <c r="C222" s="115">
        <v>45000</v>
      </c>
      <c r="D222" s="115">
        <v>45000</v>
      </c>
      <c r="E222" s="140" t="s">
        <v>205</v>
      </c>
      <c r="F222" s="140" t="s">
        <v>31</v>
      </c>
      <c r="G222" s="102" t="s">
        <v>215</v>
      </c>
      <c r="H222" s="114" t="s">
        <v>3485</v>
      </c>
      <c r="I222" s="114" t="s">
        <v>3484</v>
      </c>
      <c r="J222" s="114" t="s">
        <v>3486</v>
      </c>
      <c r="K222" s="114" t="s">
        <v>217</v>
      </c>
      <c r="L222" s="102" t="s">
        <v>35</v>
      </c>
      <c r="M222" s="102" t="s">
        <v>161</v>
      </c>
      <c r="N222" s="103">
        <v>250</v>
      </c>
      <c r="O222" s="102" t="s">
        <v>189</v>
      </c>
      <c r="P222" s="114" t="s">
        <v>847</v>
      </c>
      <c r="Q222" s="110">
        <v>980000</v>
      </c>
      <c r="R222" s="102"/>
      <c r="S222" s="102"/>
      <c r="T222" s="102"/>
      <c r="U222" s="102"/>
      <c r="V222" s="102"/>
      <c r="W222" s="102"/>
      <c r="X222" s="102"/>
      <c r="Y222" s="102"/>
      <c r="Z222" s="102"/>
      <c r="AA222" s="166">
        <f>525000+50000</f>
        <v>575000</v>
      </c>
      <c r="AB222" s="114" t="s">
        <v>4122</v>
      </c>
      <c r="AC222" s="103"/>
      <c r="AD222" s="259" t="s">
        <v>199</v>
      </c>
      <c r="AE222" s="102"/>
      <c r="AF222" s="114" t="s">
        <v>390</v>
      </c>
      <c r="AG222" s="114" t="s">
        <v>226</v>
      </c>
    </row>
    <row r="223" spans="1:33">
      <c r="A223" s="103">
        <f t="shared" ref="A223:A224" si="44">A222+1</f>
        <v>30</v>
      </c>
      <c r="B223" s="103">
        <v>2</v>
      </c>
      <c r="C223" s="115">
        <v>45000</v>
      </c>
      <c r="D223" s="115">
        <v>45000</v>
      </c>
      <c r="E223" s="140" t="s">
        <v>205</v>
      </c>
      <c r="F223" s="140" t="s">
        <v>29</v>
      </c>
      <c r="G223" s="102" t="s">
        <v>215</v>
      </c>
      <c r="H223" s="140" t="s">
        <v>1166</v>
      </c>
      <c r="I223" s="114" t="s">
        <v>1164</v>
      </c>
      <c r="J223" s="114" t="s">
        <v>3486</v>
      </c>
      <c r="K223" s="114" t="s">
        <v>217</v>
      </c>
      <c r="L223" s="102" t="s">
        <v>161</v>
      </c>
      <c r="M223" s="114" t="s">
        <v>35</v>
      </c>
      <c r="N223" s="103">
        <v>250</v>
      </c>
      <c r="O223" s="102" t="s">
        <v>189</v>
      </c>
      <c r="P223" s="114" t="s">
        <v>847</v>
      </c>
      <c r="Q223" s="110">
        <v>980000</v>
      </c>
      <c r="R223" s="102"/>
      <c r="S223" s="102"/>
      <c r="T223" s="102"/>
      <c r="U223" s="102"/>
      <c r="V223" s="102"/>
      <c r="W223" s="102"/>
      <c r="X223" s="102"/>
      <c r="Y223" s="102"/>
      <c r="Z223" s="102"/>
      <c r="AA223" s="149">
        <v>0</v>
      </c>
      <c r="AB223" s="114" t="s">
        <v>4122</v>
      </c>
      <c r="AC223" s="103"/>
      <c r="AD223" s="259" t="s">
        <v>199</v>
      </c>
      <c r="AE223" s="102"/>
      <c r="AF223" s="114" t="s">
        <v>390</v>
      </c>
      <c r="AG223" s="114" t="s">
        <v>226</v>
      </c>
    </row>
    <row r="224" spans="1:33">
      <c r="A224" s="103">
        <f t="shared" si="44"/>
        <v>31</v>
      </c>
      <c r="B224" s="103">
        <v>3</v>
      </c>
      <c r="C224" s="115">
        <v>45000</v>
      </c>
      <c r="D224" s="115">
        <v>45001</v>
      </c>
      <c r="E224" s="102" t="s">
        <v>205</v>
      </c>
      <c r="F224" s="102" t="s">
        <v>29</v>
      </c>
      <c r="G224" s="102" t="s">
        <v>215</v>
      </c>
      <c r="H224" s="114" t="s">
        <v>4043</v>
      </c>
      <c r="I224" s="114" t="s">
        <v>4042</v>
      </c>
      <c r="J224" s="102" t="s">
        <v>4044</v>
      </c>
      <c r="K224" s="102" t="s">
        <v>223</v>
      </c>
      <c r="L224" s="102" t="s">
        <v>35</v>
      </c>
      <c r="M224" s="102" t="s">
        <v>35</v>
      </c>
      <c r="N224" s="103">
        <v>45</v>
      </c>
      <c r="O224" s="102" t="s">
        <v>189</v>
      </c>
      <c r="P224" s="114" t="s">
        <v>982</v>
      </c>
      <c r="Q224" s="110">
        <v>350000</v>
      </c>
      <c r="R224" s="110"/>
      <c r="S224" s="110"/>
      <c r="T224" s="110"/>
      <c r="U224" s="110"/>
      <c r="V224" s="110"/>
      <c r="W224" s="110"/>
      <c r="X224" s="110"/>
      <c r="Y224" s="110"/>
      <c r="Z224" s="110"/>
      <c r="AA224" s="108">
        <v>125000</v>
      </c>
      <c r="AB224" s="114" t="s">
        <v>4122</v>
      </c>
      <c r="AC224" s="103"/>
      <c r="AD224" s="259" t="s">
        <v>199</v>
      </c>
      <c r="AE224" s="102"/>
      <c r="AF224" s="114" t="s">
        <v>390</v>
      </c>
      <c r="AG224" s="114" t="s">
        <v>218</v>
      </c>
    </row>
    <row r="225" spans="1:33">
      <c r="A225" s="103"/>
      <c r="B225" s="103"/>
      <c r="C225" s="99" t="s">
        <v>30</v>
      </c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3"/>
      <c r="O225" s="102"/>
      <c r="P225" s="102"/>
      <c r="Q225" s="107">
        <f>SUM(Q222:Q224)</f>
        <v>2310000</v>
      </c>
      <c r="R225" s="102"/>
      <c r="S225" s="102"/>
      <c r="T225" s="102"/>
      <c r="U225" s="102"/>
      <c r="V225" s="102"/>
      <c r="W225" s="102"/>
      <c r="X225" s="102"/>
      <c r="Y225" s="102"/>
      <c r="Z225" s="102"/>
      <c r="AA225" s="107">
        <f>SUM(AA222:AA224)</f>
        <v>700000</v>
      </c>
      <c r="AB225" s="102"/>
      <c r="AC225" s="103"/>
      <c r="AD225" s="103"/>
      <c r="AE225" s="102"/>
      <c r="AF225" s="102"/>
      <c r="AG225" s="102"/>
    </row>
    <row r="226" spans="1:33">
      <c r="A226" s="103">
        <f>A224+1</f>
        <v>32</v>
      </c>
      <c r="B226" s="103">
        <v>1</v>
      </c>
      <c r="C226" s="115">
        <v>45000</v>
      </c>
      <c r="D226" s="115">
        <v>45000</v>
      </c>
      <c r="E226" s="140" t="s">
        <v>205</v>
      </c>
      <c r="F226" s="140" t="s">
        <v>31</v>
      </c>
      <c r="G226" s="114" t="s">
        <v>243</v>
      </c>
      <c r="H226" s="114" t="s">
        <v>2313</v>
      </c>
      <c r="I226" s="114" t="s">
        <v>2311</v>
      </c>
      <c r="J226" s="102" t="s">
        <v>2383</v>
      </c>
      <c r="K226" s="102" t="s">
        <v>210</v>
      </c>
      <c r="L226" s="102" t="s">
        <v>35</v>
      </c>
      <c r="M226" s="102" t="s">
        <v>173</v>
      </c>
      <c r="N226" s="103">
        <v>165</v>
      </c>
      <c r="O226" s="102" t="s">
        <v>189</v>
      </c>
      <c r="P226" s="114" t="s">
        <v>322</v>
      </c>
      <c r="Q226" s="110">
        <v>880000</v>
      </c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>
        <v>450000</v>
      </c>
      <c r="AB226" s="114" t="s">
        <v>4127</v>
      </c>
      <c r="AC226" s="103"/>
      <c r="AD226" s="259" t="s">
        <v>199</v>
      </c>
      <c r="AE226" s="102"/>
      <c r="AF226" s="114" t="s">
        <v>390</v>
      </c>
      <c r="AG226" s="114" t="s">
        <v>226</v>
      </c>
    </row>
    <row r="227" spans="1:33">
      <c r="A227" s="103">
        <f t="shared" ref="A227:A229" si="45">A226+1</f>
        <v>33</v>
      </c>
      <c r="B227" s="103">
        <v>2</v>
      </c>
      <c r="C227" s="115">
        <v>45000</v>
      </c>
      <c r="D227" s="115">
        <v>45000</v>
      </c>
      <c r="E227" s="140" t="s">
        <v>205</v>
      </c>
      <c r="F227" s="140" t="s">
        <v>29</v>
      </c>
      <c r="G227" s="114" t="s">
        <v>407</v>
      </c>
      <c r="H227" s="114" t="s">
        <v>4126</v>
      </c>
      <c r="I227" s="114" t="s">
        <v>4125</v>
      </c>
      <c r="J227" s="102" t="s">
        <v>2383</v>
      </c>
      <c r="K227" s="102" t="s">
        <v>210</v>
      </c>
      <c r="L227" s="102" t="s">
        <v>173</v>
      </c>
      <c r="M227" s="102" t="s">
        <v>35</v>
      </c>
      <c r="N227" s="103">
        <v>165</v>
      </c>
      <c r="O227" s="102" t="s">
        <v>189</v>
      </c>
      <c r="P227" s="114" t="s">
        <v>322</v>
      </c>
      <c r="Q227" s="110">
        <v>880000</v>
      </c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>
        <v>0</v>
      </c>
      <c r="AB227" s="114" t="s">
        <v>4127</v>
      </c>
      <c r="AC227" s="103"/>
      <c r="AD227" s="259" t="s">
        <v>199</v>
      </c>
      <c r="AE227" s="102"/>
      <c r="AF227" s="114" t="s">
        <v>390</v>
      </c>
      <c r="AG227" s="114" t="s">
        <v>226</v>
      </c>
    </row>
    <row r="228" spans="1:33">
      <c r="A228" s="103">
        <f t="shared" si="45"/>
        <v>34</v>
      </c>
      <c r="B228" s="103">
        <v>3</v>
      </c>
      <c r="C228" s="115">
        <v>45000</v>
      </c>
      <c r="D228" s="115">
        <v>45000</v>
      </c>
      <c r="E228" s="140" t="s">
        <v>205</v>
      </c>
      <c r="F228" s="140" t="s">
        <v>31</v>
      </c>
      <c r="G228" s="114" t="s">
        <v>212</v>
      </c>
      <c r="H228" s="114" t="s">
        <v>3823</v>
      </c>
      <c r="I228" s="114" t="s">
        <v>4128</v>
      </c>
      <c r="J228" s="102" t="s">
        <v>4140</v>
      </c>
      <c r="K228" s="102" t="s">
        <v>213</v>
      </c>
      <c r="L228" s="102" t="s">
        <v>35</v>
      </c>
      <c r="M228" s="102" t="s">
        <v>173</v>
      </c>
      <c r="N228" s="103">
        <v>165</v>
      </c>
      <c r="O228" s="102" t="s">
        <v>189</v>
      </c>
      <c r="P228" s="114" t="s">
        <v>2589</v>
      </c>
      <c r="Q228" s="110">
        <v>900000</v>
      </c>
      <c r="R228" s="102"/>
      <c r="S228" s="102"/>
      <c r="T228" s="102"/>
      <c r="U228" s="102"/>
      <c r="V228" s="102"/>
      <c r="W228" s="102"/>
      <c r="X228" s="102"/>
      <c r="Y228" s="102"/>
      <c r="Z228" s="102"/>
      <c r="AA228" s="110">
        <v>450000</v>
      </c>
      <c r="AB228" s="114" t="s">
        <v>4127</v>
      </c>
      <c r="AC228" s="103"/>
      <c r="AD228" s="259" t="s">
        <v>199</v>
      </c>
      <c r="AE228" s="102"/>
      <c r="AF228" s="114" t="s">
        <v>390</v>
      </c>
      <c r="AG228" s="114" t="s">
        <v>226</v>
      </c>
    </row>
    <row r="229" spans="1:33">
      <c r="A229" s="103">
        <f t="shared" si="45"/>
        <v>35</v>
      </c>
      <c r="B229" s="103">
        <v>4</v>
      </c>
      <c r="C229" s="115">
        <v>45000</v>
      </c>
      <c r="D229" s="115">
        <v>45000</v>
      </c>
      <c r="E229" s="140" t="s">
        <v>205</v>
      </c>
      <c r="F229" s="140" t="s">
        <v>29</v>
      </c>
      <c r="G229" s="114" t="s">
        <v>212</v>
      </c>
      <c r="H229" s="114" t="s">
        <v>4130</v>
      </c>
      <c r="I229" s="114" t="s">
        <v>4129</v>
      </c>
      <c r="J229" s="102" t="s">
        <v>4140</v>
      </c>
      <c r="K229" s="102" t="s">
        <v>213</v>
      </c>
      <c r="L229" s="102" t="s">
        <v>173</v>
      </c>
      <c r="M229" s="102" t="s">
        <v>35</v>
      </c>
      <c r="N229" s="103">
        <v>165</v>
      </c>
      <c r="O229" s="102" t="s">
        <v>189</v>
      </c>
      <c r="P229" s="114" t="s">
        <v>2589</v>
      </c>
      <c r="Q229" s="110">
        <v>900000</v>
      </c>
      <c r="R229" s="102"/>
      <c r="S229" s="102"/>
      <c r="T229" s="102"/>
      <c r="U229" s="102"/>
      <c r="V229" s="102"/>
      <c r="W229" s="102"/>
      <c r="X229" s="102"/>
      <c r="Y229" s="102"/>
      <c r="Z229" s="102"/>
      <c r="AA229" s="110">
        <v>0</v>
      </c>
      <c r="AB229" s="114" t="s">
        <v>4127</v>
      </c>
      <c r="AC229" s="103"/>
      <c r="AD229" s="259" t="s">
        <v>199</v>
      </c>
      <c r="AE229" s="102"/>
      <c r="AF229" s="114" t="s">
        <v>390</v>
      </c>
      <c r="AG229" s="114" t="s">
        <v>226</v>
      </c>
    </row>
    <row r="230" spans="1:33">
      <c r="A230" s="103"/>
      <c r="B230" s="103"/>
      <c r="C230" s="99" t="s">
        <v>30</v>
      </c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3"/>
      <c r="O230" s="102"/>
      <c r="P230" s="102"/>
      <c r="Q230" s="107">
        <f>SUM(Q226:Q229)</f>
        <v>3560000</v>
      </c>
      <c r="R230" s="102"/>
      <c r="S230" s="102"/>
      <c r="T230" s="102"/>
      <c r="U230" s="102"/>
      <c r="V230" s="102"/>
      <c r="W230" s="102"/>
      <c r="X230" s="102"/>
      <c r="Y230" s="102"/>
      <c r="Z230" s="102"/>
      <c r="AA230" s="107">
        <f>SUM(AA226:AA229)</f>
        <v>900000</v>
      </c>
      <c r="AB230" s="102"/>
      <c r="AC230" s="103"/>
      <c r="AD230" s="103"/>
      <c r="AE230" s="102"/>
      <c r="AF230" s="102"/>
      <c r="AG230" s="102"/>
    </row>
    <row r="231" spans="1:33">
      <c r="A231" s="103">
        <f>A229+1</f>
        <v>36</v>
      </c>
      <c r="B231" s="103">
        <v>1</v>
      </c>
      <c r="C231" s="115">
        <v>45001</v>
      </c>
      <c r="D231" s="115">
        <v>45001</v>
      </c>
      <c r="E231" s="140" t="s">
        <v>205</v>
      </c>
      <c r="F231" s="140" t="s">
        <v>31</v>
      </c>
      <c r="G231" s="102" t="s">
        <v>215</v>
      </c>
      <c r="H231" s="140" t="s">
        <v>1166</v>
      </c>
      <c r="I231" s="114" t="s">
        <v>1164</v>
      </c>
      <c r="J231" s="114" t="s">
        <v>999</v>
      </c>
      <c r="K231" s="114" t="s">
        <v>217</v>
      </c>
      <c r="L231" s="169" t="s">
        <v>35</v>
      </c>
      <c r="M231" s="104" t="s">
        <v>65</v>
      </c>
      <c r="N231" s="144">
        <v>168</v>
      </c>
      <c r="O231" s="104" t="s">
        <v>189</v>
      </c>
      <c r="P231" s="114" t="s">
        <v>847</v>
      </c>
      <c r="Q231" s="165">
        <v>900000</v>
      </c>
      <c r="R231" s="170"/>
      <c r="S231" s="170"/>
      <c r="T231" s="170"/>
      <c r="U231" s="170"/>
      <c r="V231" s="170"/>
      <c r="W231" s="170"/>
      <c r="X231" s="170"/>
      <c r="Y231" s="170"/>
      <c r="Z231" s="170"/>
      <c r="AA231" s="170">
        <f>525000+50000</f>
        <v>575000</v>
      </c>
      <c r="AB231" s="114" t="s">
        <v>4155</v>
      </c>
      <c r="AC231" s="103"/>
      <c r="AD231" s="259" t="s">
        <v>199</v>
      </c>
      <c r="AE231" s="102"/>
      <c r="AF231" s="114" t="s">
        <v>390</v>
      </c>
      <c r="AG231" s="114" t="s">
        <v>226</v>
      </c>
    </row>
    <row r="232" spans="1:33">
      <c r="A232" s="103">
        <f t="shared" ref="A232:A234" si="46">A231+1</f>
        <v>37</v>
      </c>
      <c r="B232" s="103">
        <v>2</v>
      </c>
      <c r="C232" s="115">
        <v>45001</v>
      </c>
      <c r="D232" s="115">
        <v>45001</v>
      </c>
      <c r="E232" s="140" t="s">
        <v>205</v>
      </c>
      <c r="F232" s="140" t="s">
        <v>29</v>
      </c>
      <c r="G232" s="102" t="s">
        <v>215</v>
      </c>
      <c r="H232" s="140" t="s">
        <v>4154</v>
      </c>
      <c r="I232" s="140" t="s">
        <v>4153</v>
      </c>
      <c r="J232" s="114" t="s">
        <v>999</v>
      </c>
      <c r="K232" s="114" t="s">
        <v>217</v>
      </c>
      <c r="L232" s="104" t="s">
        <v>65</v>
      </c>
      <c r="M232" s="169" t="s">
        <v>35</v>
      </c>
      <c r="N232" s="144">
        <v>168</v>
      </c>
      <c r="O232" s="104" t="s">
        <v>189</v>
      </c>
      <c r="P232" s="114" t="s">
        <v>847</v>
      </c>
      <c r="Q232" s="165">
        <v>900000</v>
      </c>
      <c r="R232" s="170"/>
      <c r="S232" s="170"/>
      <c r="T232" s="170"/>
      <c r="U232" s="170"/>
      <c r="V232" s="170"/>
      <c r="W232" s="170"/>
      <c r="X232" s="170"/>
      <c r="Y232" s="170"/>
      <c r="Z232" s="170"/>
      <c r="AA232" s="171">
        <v>0</v>
      </c>
      <c r="AB232" s="114" t="s">
        <v>4155</v>
      </c>
      <c r="AC232" s="103"/>
      <c r="AD232" s="259" t="s">
        <v>199</v>
      </c>
      <c r="AE232" s="102"/>
      <c r="AF232" s="114" t="s">
        <v>390</v>
      </c>
      <c r="AG232" s="114" t="s">
        <v>226</v>
      </c>
    </row>
    <row r="233" spans="1:33">
      <c r="A233" s="103">
        <f t="shared" si="46"/>
        <v>38</v>
      </c>
      <c r="B233" s="103">
        <v>3</v>
      </c>
      <c r="C233" s="115">
        <v>45001</v>
      </c>
      <c r="D233" s="115">
        <v>45001</v>
      </c>
      <c r="E233" s="140" t="s">
        <v>205</v>
      </c>
      <c r="F233" s="140" t="s">
        <v>31</v>
      </c>
      <c r="G233" s="102" t="s">
        <v>212</v>
      </c>
      <c r="H233" s="140" t="s">
        <v>3256</v>
      </c>
      <c r="I233" s="140" t="s">
        <v>3255</v>
      </c>
      <c r="J233" s="140" t="s">
        <v>962</v>
      </c>
      <c r="K233" s="140" t="s">
        <v>217</v>
      </c>
      <c r="L233" s="109" t="s">
        <v>35</v>
      </c>
      <c r="M233" s="109" t="s">
        <v>137</v>
      </c>
      <c r="N233" s="142">
        <v>102</v>
      </c>
      <c r="O233" s="109" t="s">
        <v>189</v>
      </c>
      <c r="P233" s="140" t="s">
        <v>963</v>
      </c>
      <c r="Q233" s="101">
        <v>750000</v>
      </c>
      <c r="R233" s="101"/>
      <c r="S233" s="101"/>
      <c r="T233" s="101"/>
      <c r="U233" s="101"/>
      <c r="V233" s="101"/>
      <c r="W233" s="101"/>
      <c r="X233" s="101"/>
      <c r="Y233" s="101"/>
      <c r="Z233" s="101"/>
      <c r="AA233" s="157">
        <f>325000+50000</f>
        <v>375000</v>
      </c>
      <c r="AB233" s="114" t="s">
        <v>4155</v>
      </c>
      <c r="AC233" s="103"/>
      <c r="AD233" s="259" t="s">
        <v>199</v>
      </c>
      <c r="AE233" s="102"/>
      <c r="AF233" s="114" t="s">
        <v>390</v>
      </c>
      <c r="AG233" s="114" t="s">
        <v>226</v>
      </c>
    </row>
    <row r="234" spans="1:33">
      <c r="A234" s="103">
        <f t="shared" si="46"/>
        <v>39</v>
      </c>
      <c r="B234" s="103">
        <v>4</v>
      </c>
      <c r="C234" s="115">
        <v>45001</v>
      </c>
      <c r="D234" s="115">
        <v>45001</v>
      </c>
      <c r="E234" s="140" t="s">
        <v>205</v>
      </c>
      <c r="F234" s="140" t="s">
        <v>29</v>
      </c>
      <c r="G234" s="102" t="s">
        <v>212</v>
      </c>
      <c r="H234" s="140" t="s">
        <v>960</v>
      </c>
      <c r="I234" s="140" t="s">
        <v>1050</v>
      </c>
      <c r="J234" s="140" t="s">
        <v>962</v>
      </c>
      <c r="K234" s="140" t="s">
        <v>217</v>
      </c>
      <c r="L234" s="109" t="s">
        <v>137</v>
      </c>
      <c r="M234" s="109" t="s">
        <v>35</v>
      </c>
      <c r="N234" s="142">
        <v>102</v>
      </c>
      <c r="O234" s="109" t="s">
        <v>189</v>
      </c>
      <c r="P234" s="140" t="s">
        <v>963</v>
      </c>
      <c r="Q234" s="101">
        <v>750000</v>
      </c>
      <c r="R234" s="101"/>
      <c r="S234" s="101"/>
      <c r="T234" s="101"/>
      <c r="U234" s="101"/>
      <c r="V234" s="101"/>
      <c r="W234" s="101"/>
      <c r="X234" s="101"/>
      <c r="Y234" s="101"/>
      <c r="Z234" s="101"/>
      <c r="AA234" s="149">
        <v>0</v>
      </c>
      <c r="AB234" s="114" t="s">
        <v>4155</v>
      </c>
      <c r="AC234" s="103"/>
      <c r="AD234" s="259" t="s">
        <v>199</v>
      </c>
      <c r="AE234" s="102"/>
      <c r="AF234" s="114" t="s">
        <v>390</v>
      </c>
      <c r="AG234" s="114" t="s">
        <v>226</v>
      </c>
    </row>
    <row r="235" spans="1:33">
      <c r="A235" s="103"/>
      <c r="B235" s="103"/>
      <c r="C235" s="99" t="s">
        <v>30</v>
      </c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3"/>
      <c r="O235" s="102"/>
      <c r="P235" s="102"/>
      <c r="Q235" s="107">
        <f>SUM(Q231:Q234)</f>
        <v>3300000</v>
      </c>
      <c r="R235" s="102"/>
      <c r="S235" s="102"/>
      <c r="T235" s="102"/>
      <c r="U235" s="102"/>
      <c r="V235" s="102"/>
      <c r="W235" s="102"/>
      <c r="X235" s="102"/>
      <c r="Y235" s="102"/>
      <c r="Z235" s="102"/>
      <c r="AA235" s="107">
        <f>SUM(AA231:AA234)</f>
        <v>950000</v>
      </c>
      <c r="AB235" s="102"/>
      <c r="AC235" s="103"/>
      <c r="AD235" s="103"/>
      <c r="AE235" s="102"/>
      <c r="AF235" s="102"/>
      <c r="AG235" s="102"/>
    </row>
    <row r="236" spans="1:33">
      <c r="A236" s="103">
        <f>A234+1</f>
        <v>40</v>
      </c>
      <c r="B236" s="103">
        <v>1</v>
      </c>
      <c r="C236" s="115">
        <v>45002</v>
      </c>
      <c r="D236" s="115">
        <v>45002</v>
      </c>
      <c r="E236" s="140" t="s">
        <v>205</v>
      </c>
      <c r="F236" s="140" t="s">
        <v>31</v>
      </c>
      <c r="G236" s="102" t="s">
        <v>215</v>
      </c>
      <c r="H236" s="102" t="s">
        <v>3208</v>
      </c>
      <c r="I236" s="102" t="s">
        <v>3207</v>
      </c>
      <c r="J236" s="102" t="s">
        <v>1614</v>
      </c>
      <c r="K236" s="102" t="s">
        <v>217</v>
      </c>
      <c r="L236" s="169" t="s">
        <v>35</v>
      </c>
      <c r="M236" s="104" t="s">
        <v>65</v>
      </c>
      <c r="N236" s="144">
        <v>168</v>
      </c>
      <c r="O236" s="104" t="s">
        <v>189</v>
      </c>
      <c r="P236" s="114" t="s">
        <v>296</v>
      </c>
      <c r="Q236" s="165">
        <v>900000</v>
      </c>
      <c r="R236" s="170"/>
      <c r="S236" s="170"/>
      <c r="T236" s="170"/>
      <c r="U236" s="170"/>
      <c r="V236" s="170"/>
      <c r="W236" s="170"/>
      <c r="X236" s="170"/>
      <c r="Y236" s="170"/>
      <c r="Z236" s="170"/>
      <c r="AA236" s="170">
        <f>525000+50000</f>
        <v>575000</v>
      </c>
      <c r="AB236" s="114" t="s">
        <v>4187</v>
      </c>
      <c r="AC236" s="103"/>
      <c r="AD236" s="259" t="s">
        <v>199</v>
      </c>
      <c r="AE236" s="102"/>
      <c r="AF236" s="114" t="s">
        <v>390</v>
      </c>
      <c r="AG236" s="114" t="s">
        <v>226</v>
      </c>
    </row>
    <row r="237" spans="1:33">
      <c r="A237" s="103">
        <f t="shared" ref="A237:A239" si="47">A236+1</f>
        <v>41</v>
      </c>
      <c r="B237" s="103">
        <v>2</v>
      </c>
      <c r="C237" s="115">
        <v>45002</v>
      </c>
      <c r="D237" s="115">
        <v>45002</v>
      </c>
      <c r="E237" s="140" t="s">
        <v>205</v>
      </c>
      <c r="F237" s="140" t="s">
        <v>29</v>
      </c>
      <c r="G237" s="102" t="s">
        <v>215</v>
      </c>
      <c r="H237" s="102" t="s">
        <v>1612</v>
      </c>
      <c r="I237" s="102" t="s">
        <v>1613</v>
      </c>
      <c r="J237" s="102" t="s">
        <v>1614</v>
      </c>
      <c r="K237" s="102" t="s">
        <v>217</v>
      </c>
      <c r="L237" s="104" t="s">
        <v>65</v>
      </c>
      <c r="M237" s="169" t="s">
        <v>35</v>
      </c>
      <c r="N237" s="144">
        <v>168</v>
      </c>
      <c r="O237" s="104" t="s">
        <v>189</v>
      </c>
      <c r="P237" s="114" t="s">
        <v>296</v>
      </c>
      <c r="Q237" s="165">
        <v>900000</v>
      </c>
      <c r="R237" s="170"/>
      <c r="S237" s="170"/>
      <c r="T237" s="170"/>
      <c r="U237" s="170"/>
      <c r="V237" s="170"/>
      <c r="W237" s="170"/>
      <c r="X237" s="170"/>
      <c r="Y237" s="170"/>
      <c r="Z237" s="170"/>
      <c r="AA237" s="171">
        <v>0</v>
      </c>
      <c r="AB237" s="114" t="s">
        <v>4187</v>
      </c>
      <c r="AC237" s="103"/>
      <c r="AD237" s="259" t="s">
        <v>199</v>
      </c>
      <c r="AE237" s="102"/>
      <c r="AF237" s="114" t="s">
        <v>390</v>
      </c>
      <c r="AG237" s="114" t="s">
        <v>226</v>
      </c>
    </row>
    <row r="238" spans="1:33">
      <c r="A238" s="103">
        <f t="shared" si="47"/>
        <v>42</v>
      </c>
      <c r="B238" s="103">
        <v>3</v>
      </c>
      <c r="C238" s="115">
        <v>45002</v>
      </c>
      <c r="D238" s="115">
        <v>45002</v>
      </c>
      <c r="E238" s="140" t="s">
        <v>205</v>
      </c>
      <c r="F238" s="140" t="s">
        <v>31</v>
      </c>
      <c r="G238" s="102" t="s">
        <v>212</v>
      </c>
      <c r="H238" s="109" t="s">
        <v>960</v>
      </c>
      <c r="I238" s="109" t="s">
        <v>1050</v>
      </c>
      <c r="J238" s="109" t="s">
        <v>1535</v>
      </c>
      <c r="K238" s="109" t="s">
        <v>213</v>
      </c>
      <c r="L238" s="102" t="s">
        <v>35</v>
      </c>
      <c r="M238" s="102" t="s">
        <v>54</v>
      </c>
      <c r="N238" s="103">
        <v>60</v>
      </c>
      <c r="O238" s="102" t="s">
        <v>189</v>
      </c>
      <c r="P238" s="109" t="s">
        <v>1536</v>
      </c>
      <c r="Q238" s="165">
        <v>660000</v>
      </c>
      <c r="R238" s="165"/>
      <c r="S238" s="165"/>
      <c r="T238" s="165"/>
      <c r="U238" s="165"/>
      <c r="V238" s="165"/>
      <c r="W238" s="165"/>
      <c r="X238" s="165"/>
      <c r="Y238" s="165"/>
      <c r="Z238" s="165"/>
      <c r="AA238" s="166">
        <f>275000+50000</f>
        <v>325000</v>
      </c>
      <c r="AB238" s="114" t="s">
        <v>4187</v>
      </c>
      <c r="AC238" s="103"/>
      <c r="AD238" s="259" t="s">
        <v>199</v>
      </c>
      <c r="AE238" s="102"/>
      <c r="AF238" s="114" t="s">
        <v>390</v>
      </c>
      <c r="AG238" s="114" t="s">
        <v>218</v>
      </c>
    </row>
    <row r="239" spans="1:33">
      <c r="A239" s="103">
        <f t="shared" si="47"/>
        <v>43</v>
      </c>
      <c r="B239" s="103">
        <v>4</v>
      </c>
      <c r="C239" s="115">
        <v>45002</v>
      </c>
      <c r="D239" s="115">
        <v>45002</v>
      </c>
      <c r="E239" s="140" t="s">
        <v>205</v>
      </c>
      <c r="F239" s="140" t="s">
        <v>29</v>
      </c>
      <c r="G239" s="102" t="s">
        <v>215</v>
      </c>
      <c r="H239" s="109" t="s">
        <v>1532</v>
      </c>
      <c r="I239" s="109" t="s">
        <v>1531</v>
      </c>
      <c r="J239" s="109" t="s">
        <v>1535</v>
      </c>
      <c r="K239" s="109" t="s">
        <v>213</v>
      </c>
      <c r="L239" s="102" t="s">
        <v>54</v>
      </c>
      <c r="M239" s="102" t="s">
        <v>35</v>
      </c>
      <c r="N239" s="103">
        <v>60</v>
      </c>
      <c r="O239" s="102" t="s">
        <v>189</v>
      </c>
      <c r="P239" s="109" t="s">
        <v>1536</v>
      </c>
      <c r="Q239" s="165">
        <v>600000</v>
      </c>
      <c r="R239" s="165"/>
      <c r="S239" s="165"/>
      <c r="T239" s="165"/>
      <c r="U239" s="165"/>
      <c r="V239" s="165"/>
      <c r="W239" s="165"/>
      <c r="X239" s="165"/>
      <c r="Y239" s="165"/>
      <c r="Z239" s="165"/>
      <c r="AA239" s="165">
        <v>0</v>
      </c>
      <c r="AB239" s="114" t="s">
        <v>4187</v>
      </c>
      <c r="AC239" s="103"/>
      <c r="AD239" s="259" t="s">
        <v>199</v>
      </c>
      <c r="AE239" s="102"/>
      <c r="AF239" s="114" t="s">
        <v>390</v>
      </c>
      <c r="AG239" s="114" t="s">
        <v>218</v>
      </c>
    </row>
    <row r="240" spans="1:33">
      <c r="A240" s="103"/>
      <c r="B240" s="103"/>
      <c r="C240" s="99" t="s">
        <v>30</v>
      </c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3"/>
      <c r="O240" s="102"/>
      <c r="P240" s="102"/>
      <c r="Q240" s="107">
        <f>SUM(Q236:Q239)</f>
        <v>3060000</v>
      </c>
      <c r="R240" s="102"/>
      <c r="S240" s="102"/>
      <c r="T240" s="102"/>
      <c r="U240" s="102"/>
      <c r="V240" s="102"/>
      <c r="W240" s="102"/>
      <c r="X240" s="102"/>
      <c r="Y240" s="102"/>
      <c r="Z240" s="102"/>
      <c r="AA240" s="107">
        <f>SUM(AA236:AA239)</f>
        <v>900000</v>
      </c>
      <c r="AB240" s="102"/>
      <c r="AC240" s="103"/>
      <c r="AD240" s="103"/>
      <c r="AE240" s="102"/>
      <c r="AF240" s="102"/>
      <c r="AG240" s="102"/>
    </row>
    <row r="241" spans="1:33">
      <c r="A241" s="103">
        <f>A239+1</f>
        <v>44</v>
      </c>
      <c r="B241" s="103">
        <v>1</v>
      </c>
      <c r="C241" s="115">
        <v>45002</v>
      </c>
      <c r="D241" s="115">
        <v>45002</v>
      </c>
      <c r="E241" s="140" t="s">
        <v>205</v>
      </c>
      <c r="F241" s="140" t="s">
        <v>31</v>
      </c>
      <c r="G241" s="114" t="s">
        <v>230</v>
      </c>
      <c r="H241" s="109" t="s">
        <v>3774</v>
      </c>
      <c r="I241" s="109" t="s">
        <v>156</v>
      </c>
      <c r="J241" s="114" t="s">
        <v>1609</v>
      </c>
      <c r="K241" s="114" t="s">
        <v>217</v>
      </c>
      <c r="L241" s="102" t="s">
        <v>35</v>
      </c>
      <c r="M241" s="102" t="s">
        <v>137</v>
      </c>
      <c r="N241" s="103">
        <v>102</v>
      </c>
      <c r="O241" s="102" t="s">
        <v>189</v>
      </c>
      <c r="P241" s="114" t="s">
        <v>296</v>
      </c>
      <c r="Q241" s="110">
        <v>700000</v>
      </c>
      <c r="R241" s="104"/>
      <c r="S241" s="104"/>
      <c r="T241" s="104"/>
      <c r="U241" s="104"/>
      <c r="V241" s="104"/>
      <c r="W241" s="104"/>
      <c r="X241" s="104"/>
      <c r="Y241" s="104"/>
      <c r="Z241" s="104"/>
      <c r="AA241" s="157">
        <f>325000+50000</f>
        <v>375000</v>
      </c>
      <c r="AB241" s="114" t="s">
        <v>4201</v>
      </c>
      <c r="AC241" s="103"/>
      <c r="AD241" s="259" t="s">
        <v>199</v>
      </c>
      <c r="AE241" s="102"/>
      <c r="AF241" s="114" t="s">
        <v>390</v>
      </c>
      <c r="AG241" s="114" t="s">
        <v>226</v>
      </c>
    </row>
    <row r="242" spans="1:33">
      <c r="A242" s="103">
        <f t="shared" ref="A242" si="48">A241+1</f>
        <v>45</v>
      </c>
      <c r="B242" s="103">
        <v>2</v>
      </c>
      <c r="C242" s="115">
        <v>45002</v>
      </c>
      <c r="D242" s="115">
        <v>45002</v>
      </c>
      <c r="E242" s="140" t="s">
        <v>205</v>
      </c>
      <c r="F242" s="140" t="s">
        <v>29</v>
      </c>
      <c r="G242" s="114" t="s">
        <v>286</v>
      </c>
      <c r="H242" s="109" t="s">
        <v>2602</v>
      </c>
      <c r="I242" s="109" t="s">
        <v>2603</v>
      </c>
      <c r="J242" s="114" t="s">
        <v>1609</v>
      </c>
      <c r="K242" s="114" t="s">
        <v>217</v>
      </c>
      <c r="L242" s="102" t="s">
        <v>137</v>
      </c>
      <c r="M242" s="102" t="s">
        <v>35</v>
      </c>
      <c r="N242" s="103">
        <v>102</v>
      </c>
      <c r="O242" s="102" t="s">
        <v>189</v>
      </c>
      <c r="P242" s="114" t="s">
        <v>296</v>
      </c>
      <c r="Q242" s="110">
        <v>700000</v>
      </c>
      <c r="R242" s="104"/>
      <c r="S242" s="104"/>
      <c r="T242" s="104"/>
      <c r="U242" s="104"/>
      <c r="V242" s="104"/>
      <c r="W242" s="104"/>
      <c r="X242" s="104"/>
      <c r="Y242" s="104"/>
      <c r="Z242" s="104"/>
      <c r="AA242" s="149">
        <v>0</v>
      </c>
      <c r="AB242" s="114" t="s">
        <v>4201</v>
      </c>
      <c r="AC242" s="103"/>
      <c r="AD242" s="259" t="s">
        <v>199</v>
      </c>
      <c r="AE242" s="102"/>
      <c r="AF242" s="114" t="s">
        <v>390</v>
      </c>
      <c r="AG242" s="114" t="s">
        <v>226</v>
      </c>
    </row>
    <row r="243" spans="1:33">
      <c r="A243" s="103"/>
      <c r="B243" s="103"/>
      <c r="C243" s="99" t="s">
        <v>30</v>
      </c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3"/>
      <c r="O243" s="102"/>
      <c r="P243" s="102"/>
      <c r="Q243" s="107">
        <f>SUM(Q241:Q242)</f>
        <v>1400000</v>
      </c>
      <c r="R243" s="102"/>
      <c r="S243" s="102"/>
      <c r="T243" s="102"/>
      <c r="U243" s="102"/>
      <c r="V243" s="102"/>
      <c r="W243" s="102"/>
      <c r="X243" s="102"/>
      <c r="Y243" s="102"/>
      <c r="Z243" s="102"/>
      <c r="AA243" s="107">
        <f>SUM(AA241:AA242)</f>
        <v>375000</v>
      </c>
      <c r="AB243" s="102"/>
      <c r="AC243" s="103"/>
      <c r="AD243" s="103"/>
      <c r="AE243" s="102"/>
      <c r="AF243" s="102"/>
      <c r="AG243" s="102"/>
    </row>
    <row r="244" spans="1:33">
      <c r="A244" s="103">
        <f>A242+1</f>
        <v>46</v>
      </c>
      <c r="B244" s="103">
        <v>1</v>
      </c>
      <c r="C244" s="115">
        <v>45005</v>
      </c>
      <c r="D244" s="115">
        <v>45005</v>
      </c>
      <c r="E244" s="140" t="s">
        <v>205</v>
      </c>
      <c r="F244" s="140" t="s">
        <v>31</v>
      </c>
      <c r="G244" s="114" t="s">
        <v>215</v>
      </c>
      <c r="H244" s="140" t="s">
        <v>3908</v>
      </c>
      <c r="I244" s="140" t="s">
        <v>3907</v>
      </c>
      <c r="J244" s="140" t="s">
        <v>3939</v>
      </c>
      <c r="K244" s="140" t="s">
        <v>223</v>
      </c>
      <c r="L244" s="109" t="s">
        <v>35</v>
      </c>
      <c r="M244" s="109" t="s">
        <v>137</v>
      </c>
      <c r="N244" s="142">
        <v>102</v>
      </c>
      <c r="O244" s="109" t="s">
        <v>189</v>
      </c>
      <c r="P244" s="140" t="s">
        <v>3909</v>
      </c>
      <c r="Q244" s="110">
        <v>700000</v>
      </c>
      <c r="R244" s="104"/>
      <c r="S244" s="104"/>
      <c r="T244" s="104"/>
      <c r="U244" s="104"/>
      <c r="V244" s="104"/>
      <c r="W244" s="104"/>
      <c r="X244" s="104"/>
      <c r="Y244" s="104"/>
      <c r="Z244" s="104"/>
      <c r="AA244" s="157">
        <f>325000+50000</f>
        <v>375000</v>
      </c>
      <c r="AB244" s="114" t="s">
        <v>4271</v>
      </c>
      <c r="AC244" s="103"/>
      <c r="AD244" s="259" t="s">
        <v>199</v>
      </c>
      <c r="AE244" s="102"/>
      <c r="AF244" s="114" t="s">
        <v>390</v>
      </c>
      <c r="AG244" s="114" t="s">
        <v>226</v>
      </c>
    </row>
    <row r="245" spans="1:33">
      <c r="A245" s="103">
        <f t="shared" ref="A245" si="49">A244+1</f>
        <v>47</v>
      </c>
      <c r="B245" s="103">
        <v>2</v>
      </c>
      <c r="C245" s="115">
        <v>45005</v>
      </c>
      <c r="D245" s="115">
        <v>45005</v>
      </c>
      <c r="E245" s="140" t="s">
        <v>205</v>
      </c>
      <c r="F245" s="140" t="s">
        <v>29</v>
      </c>
      <c r="G245" s="114" t="s">
        <v>215</v>
      </c>
      <c r="H245" s="109" t="s">
        <v>3364</v>
      </c>
      <c r="I245" s="109" t="s">
        <v>2797</v>
      </c>
      <c r="J245" s="140" t="s">
        <v>3939</v>
      </c>
      <c r="K245" s="140" t="s">
        <v>223</v>
      </c>
      <c r="L245" s="109" t="s">
        <v>137</v>
      </c>
      <c r="M245" s="109" t="s">
        <v>35</v>
      </c>
      <c r="N245" s="142">
        <v>102</v>
      </c>
      <c r="O245" s="109" t="s">
        <v>189</v>
      </c>
      <c r="P245" s="140" t="s">
        <v>3909</v>
      </c>
      <c r="Q245" s="110">
        <v>700000</v>
      </c>
      <c r="R245" s="104"/>
      <c r="S245" s="104"/>
      <c r="T245" s="104"/>
      <c r="U245" s="104"/>
      <c r="V245" s="104"/>
      <c r="W245" s="104"/>
      <c r="X245" s="104"/>
      <c r="Y245" s="104"/>
      <c r="Z245" s="104"/>
      <c r="AA245" s="149">
        <v>0</v>
      </c>
      <c r="AB245" s="114" t="s">
        <v>4271</v>
      </c>
      <c r="AC245" s="103"/>
      <c r="AD245" s="259" t="s">
        <v>199</v>
      </c>
      <c r="AE245" s="102"/>
      <c r="AF245" s="114" t="s">
        <v>390</v>
      </c>
      <c r="AG245" s="114" t="s">
        <v>226</v>
      </c>
    </row>
    <row r="246" spans="1:33">
      <c r="A246" s="103"/>
      <c r="B246" s="103"/>
      <c r="C246" s="99" t="s">
        <v>30</v>
      </c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3"/>
      <c r="O246" s="102"/>
      <c r="P246" s="102"/>
      <c r="Q246" s="107">
        <f>SUM(Q244:Q245)</f>
        <v>1400000</v>
      </c>
      <c r="R246" s="102"/>
      <c r="S246" s="102"/>
      <c r="T246" s="102"/>
      <c r="U246" s="102"/>
      <c r="V246" s="102"/>
      <c r="W246" s="102"/>
      <c r="X246" s="102"/>
      <c r="Y246" s="102"/>
      <c r="Z246" s="102"/>
      <c r="AA246" s="107">
        <f>SUM(AA244:AA245)</f>
        <v>375000</v>
      </c>
      <c r="AB246" s="102"/>
      <c r="AC246" s="103"/>
      <c r="AD246" s="103"/>
      <c r="AE246" s="102"/>
      <c r="AF246" s="102"/>
      <c r="AG246" s="102"/>
    </row>
    <row r="247" spans="1:33">
      <c r="A247" s="103">
        <f>A245+1</f>
        <v>48</v>
      </c>
      <c r="B247" s="103">
        <v>1</v>
      </c>
      <c r="C247" s="115">
        <v>45005</v>
      </c>
      <c r="D247" s="115">
        <v>45005</v>
      </c>
      <c r="E247" s="140" t="s">
        <v>205</v>
      </c>
      <c r="F247" s="140" t="s">
        <v>31</v>
      </c>
      <c r="G247" s="140" t="s">
        <v>274</v>
      </c>
      <c r="H247" s="102" t="s">
        <v>4273</v>
      </c>
      <c r="I247" s="102" t="s">
        <v>4274</v>
      </c>
      <c r="J247" s="114" t="s">
        <v>4279</v>
      </c>
      <c r="K247" s="114" t="s">
        <v>213</v>
      </c>
      <c r="L247" s="169" t="s">
        <v>35</v>
      </c>
      <c r="M247" s="104" t="s">
        <v>65</v>
      </c>
      <c r="N247" s="144">
        <v>168</v>
      </c>
      <c r="O247" s="104" t="s">
        <v>189</v>
      </c>
      <c r="P247" s="140" t="s">
        <v>4275</v>
      </c>
      <c r="Q247" s="165">
        <v>900000</v>
      </c>
      <c r="R247" s="170"/>
      <c r="S247" s="170"/>
      <c r="T247" s="170"/>
      <c r="U247" s="170"/>
      <c r="V247" s="170"/>
      <c r="W247" s="170"/>
      <c r="X247" s="170"/>
      <c r="Y247" s="170"/>
      <c r="Z247" s="170"/>
      <c r="AA247" s="170">
        <f>525000+50000</f>
        <v>575000</v>
      </c>
      <c r="AB247" s="114" t="s">
        <v>4276</v>
      </c>
      <c r="AC247" s="103"/>
      <c r="AD247" s="259" t="s">
        <v>199</v>
      </c>
      <c r="AE247" s="102"/>
      <c r="AF247" s="114" t="s">
        <v>390</v>
      </c>
      <c r="AG247" s="114" t="s">
        <v>226</v>
      </c>
    </row>
    <row r="248" spans="1:33">
      <c r="A248" s="103">
        <f t="shared" ref="A248" si="50">A247+1</f>
        <v>49</v>
      </c>
      <c r="B248" s="103">
        <v>2</v>
      </c>
      <c r="C248" s="115">
        <v>45005</v>
      </c>
      <c r="D248" s="115">
        <v>45005</v>
      </c>
      <c r="E248" s="140" t="s">
        <v>205</v>
      </c>
      <c r="F248" s="140" t="s">
        <v>29</v>
      </c>
      <c r="G248" s="140" t="s">
        <v>215</v>
      </c>
      <c r="H248" s="102" t="s">
        <v>1274</v>
      </c>
      <c r="I248" s="102" t="s">
        <v>1273</v>
      </c>
      <c r="J248" s="114" t="s">
        <v>4279</v>
      </c>
      <c r="K248" s="114" t="s">
        <v>213</v>
      </c>
      <c r="L248" s="104" t="s">
        <v>65</v>
      </c>
      <c r="M248" s="169" t="s">
        <v>35</v>
      </c>
      <c r="N248" s="144">
        <v>168</v>
      </c>
      <c r="O248" s="104" t="s">
        <v>189</v>
      </c>
      <c r="P248" s="140" t="s">
        <v>4275</v>
      </c>
      <c r="Q248" s="165">
        <v>900000</v>
      </c>
      <c r="R248" s="170"/>
      <c r="S248" s="170"/>
      <c r="T248" s="170"/>
      <c r="U248" s="170"/>
      <c r="V248" s="170"/>
      <c r="W248" s="170"/>
      <c r="X248" s="170"/>
      <c r="Y248" s="170"/>
      <c r="Z248" s="170"/>
      <c r="AA248" s="171">
        <v>0</v>
      </c>
      <c r="AB248" s="114" t="s">
        <v>4276</v>
      </c>
      <c r="AC248" s="103"/>
      <c r="AD248" s="259" t="s">
        <v>199</v>
      </c>
      <c r="AE248" s="102"/>
      <c r="AF248" s="114" t="s">
        <v>390</v>
      </c>
      <c r="AG248" s="114" t="s">
        <v>226</v>
      </c>
    </row>
    <row r="249" spans="1:33">
      <c r="A249" s="103"/>
      <c r="B249" s="103"/>
      <c r="C249" s="99" t="s">
        <v>30</v>
      </c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3"/>
      <c r="O249" s="102"/>
      <c r="P249" s="102"/>
      <c r="Q249" s="107">
        <f>SUM(Q247:Q248)</f>
        <v>1800000</v>
      </c>
      <c r="R249" s="102"/>
      <c r="S249" s="102"/>
      <c r="T249" s="102"/>
      <c r="U249" s="102"/>
      <c r="V249" s="102"/>
      <c r="W249" s="102"/>
      <c r="X249" s="102"/>
      <c r="Y249" s="102"/>
      <c r="Z249" s="102"/>
      <c r="AA249" s="107">
        <f>SUM(AA247:AA248)</f>
        <v>575000</v>
      </c>
      <c r="AB249" s="102"/>
      <c r="AC249" s="103"/>
      <c r="AD249" s="103"/>
      <c r="AE249" s="102"/>
      <c r="AF249" s="102"/>
      <c r="AG249" s="102"/>
    </row>
    <row r="265" spans="3:16">
      <c r="C265" s="18" t="s">
        <v>4038</v>
      </c>
      <c r="D265" s="92">
        <v>45008</v>
      </c>
      <c r="E265" t="s">
        <v>205</v>
      </c>
      <c r="F265" t="s">
        <v>29</v>
      </c>
      <c r="G265" t="s">
        <v>215</v>
      </c>
      <c r="H265" s="18" t="s">
        <v>4036</v>
      </c>
      <c r="I265" s="18" t="s">
        <v>4035</v>
      </c>
      <c r="J265" s="18" t="s">
        <v>4037</v>
      </c>
      <c r="K265" t="s">
        <v>223</v>
      </c>
      <c r="L265" t="s">
        <v>1643</v>
      </c>
      <c r="M265" t="s">
        <v>35</v>
      </c>
      <c r="N265" s="1">
        <v>35</v>
      </c>
      <c r="O265" t="s">
        <v>189</v>
      </c>
      <c r="P265" s="18" t="s">
        <v>982</v>
      </c>
    </row>
    <row r="269" spans="3:16">
      <c r="D269" s="92">
        <v>45012</v>
      </c>
      <c r="E269" t="s">
        <v>205</v>
      </c>
      <c r="F269" t="s">
        <v>29</v>
      </c>
      <c r="G269" t="s">
        <v>215</v>
      </c>
      <c r="H269" s="18" t="s">
        <v>4230</v>
      </c>
      <c r="I269" s="18" t="s">
        <v>4229</v>
      </c>
      <c r="J269" t="s">
        <v>354</v>
      </c>
      <c r="K269" t="s">
        <v>206</v>
      </c>
      <c r="L269" t="s">
        <v>35</v>
      </c>
      <c r="M269" t="s">
        <v>35</v>
      </c>
      <c r="N269" s="1">
        <v>45</v>
      </c>
      <c r="O269" t="s">
        <v>189</v>
      </c>
      <c r="P269" s="18" t="s">
        <v>278</v>
      </c>
    </row>
    <row r="1045343" spans="7:8">
      <c r="G1045343" s="39"/>
      <c r="H1045343" s="97"/>
    </row>
    <row r="1046579" spans="4:31">
      <c r="D1046579" s="92"/>
      <c r="AB1046579" s="96"/>
      <c r="AE1046579" s="256"/>
    </row>
  </sheetData>
  <conditionalFormatting sqref="I20:I21">
    <cfRule type="timePeriod" dxfId="97" priority="11" timePeriod="yesterday">
      <formula>FLOOR(I20,1)=TODAY()-1</formula>
    </cfRule>
  </conditionalFormatting>
  <conditionalFormatting sqref="I20:I21">
    <cfRule type="duplicateValues" dxfId="96" priority="10"/>
  </conditionalFormatting>
  <conditionalFormatting sqref="H4">
    <cfRule type="duplicateValues" dxfId="95" priority="5"/>
  </conditionalFormatting>
  <conditionalFormatting sqref="H4">
    <cfRule type="duplicateValues" dxfId="94" priority="2"/>
    <cfRule type="duplicateValues" dxfId="93" priority="3"/>
  </conditionalFormatting>
  <pageMargins left="0.19685039370078741" right="0.19685039370078741" top="0.59055118110236227" bottom="0.39370078740157483" header="0.31496062992125984" footer="0.31496062992125984"/>
  <pageSetup paperSize="9" scale="43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XEP1046392"/>
  <sheetViews>
    <sheetView topLeftCell="M1" zoomScale="85" zoomScaleNormal="85" workbookViewId="0">
      <pane ySplit="4" topLeftCell="A240" activePane="bottomLeft" state="frozen"/>
      <selection pane="bottomLeft" activeCell="AA254" sqref="AA254"/>
    </sheetView>
  </sheetViews>
  <sheetFormatPr defaultColWidth="9.140625" defaultRowHeight="15"/>
  <cols>
    <col min="2" max="2" width="4.5703125" style="23" customWidth="1"/>
    <col min="3" max="4" width="12.28515625" customWidth="1"/>
    <col min="5" max="5" width="10.7109375" customWidth="1"/>
    <col min="6" max="6" width="12.140625" customWidth="1"/>
    <col min="7" max="7" width="11" customWidth="1"/>
    <col min="8" max="8" width="22.28515625" bestFit="1" customWidth="1"/>
    <col min="9" max="9" width="14.5703125" customWidth="1"/>
    <col min="10" max="10" width="19.140625" customWidth="1"/>
    <col min="11" max="11" width="12.28515625" customWidth="1"/>
    <col min="12" max="12" width="15.42578125" customWidth="1"/>
    <col min="13" max="13" width="21" customWidth="1"/>
    <col min="14" max="14" width="5.5703125" style="1" customWidth="1"/>
    <col min="15" max="15" width="8.42578125" customWidth="1"/>
    <col min="16" max="16" width="34.7109375" style="88" customWidth="1"/>
    <col min="17" max="17" width="14.28515625" customWidth="1"/>
    <col min="18" max="18" width="6.85546875" hidden="1" customWidth="1"/>
    <col min="19" max="19" width="7.5703125" hidden="1" customWidth="1"/>
    <col min="20" max="20" width="8" hidden="1" customWidth="1"/>
    <col min="21" max="21" width="6.42578125" hidden="1" customWidth="1"/>
    <col min="22" max="22" width="9.140625" hidden="1" customWidth="1"/>
    <col min="23" max="23" width="9.85546875" hidden="1" customWidth="1"/>
    <col min="24" max="24" width="5.140625" hidden="1" customWidth="1"/>
    <col min="25" max="25" width="5.28515625" hidden="1" customWidth="1"/>
    <col min="26" max="26" width="6.42578125" hidden="1" customWidth="1"/>
    <col min="27" max="27" width="14.28515625" customWidth="1"/>
    <col min="28" max="28" width="22.42578125" customWidth="1"/>
    <col min="29" max="30" width="13.42578125" style="1" customWidth="1"/>
    <col min="31" max="31" width="22.42578125" customWidth="1"/>
    <col min="32" max="32" width="20.85546875" customWidth="1"/>
    <col min="33" max="33" width="12.85546875" customWidth="1"/>
    <col min="34" max="36" width="9.140625" customWidth="1"/>
    <col min="37" max="37" width="48.7109375" customWidth="1"/>
    <col min="38" max="42" width="9.140625" customWidth="1"/>
  </cols>
  <sheetData>
    <row r="1" spans="1:16370" ht="11.25" customHeight="1">
      <c r="B1" s="30"/>
      <c r="C1" s="11"/>
      <c r="D1" s="11"/>
      <c r="E1" s="11"/>
      <c r="F1" s="11"/>
      <c r="G1" s="11"/>
      <c r="H1" s="11"/>
      <c r="I1" s="11"/>
      <c r="J1" s="13"/>
      <c r="K1" s="13"/>
      <c r="L1" s="12"/>
      <c r="M1" s="11"/>
      <c r="N1" s="30"/>
      <c r="O1" s="11"/>
      <c r="P1" s="86"/>
      <c r="Q1" s="11"/>
      <c r="R1" s="11"/>
      <c r="S1" s="12"/>
      <c r="T1" s="12"/>
    </row>
    <row r="2" spans="1:16370">
      <c r="B2" s="307" t="s">
        <v>190</v>
      </c>
      <c r="C2" s="307"/>
      <c r="D2" s="11"/>
      <c r="E2" s="11"/>
      <c r="F2" s="11"/>
      <c r="G2" s="11"/>
      <c r="H2" s="11"/>
      <c r="I2" s="11"/>
      <c r="J2" s="13"/>
      <c r="K2" s="13"/>
      <c r="L2" s="12"/>
      <c r="M2" s="11"/>
      <c r="N2" s="30"/>
      <c r="O2" s="11"/>
      <c r="P2" s="87"/>
      <c r="Q2" s="11"/>
      <c r="R2" s="11"/>
      <c r="S2" s="12"/>
      <c r="T2" s="12"/>
    </row>
    <row r="3" spans="1:16370">
      <c r="B3" s="91"/>
      <c r="C3" s="14"/>
      <c r="D3" s="11"/>
      <c r="E3" s="11"/>
      <c r="F3" s="11"/>
      <c r="G3" s="11"/>
      <c r="H3" s="11"/>
      <c r="I3" s="11"/>
      <c r="J3" s="13"/>
      <c r="K3" s="13"/>
      <c r="L3" s="12"/>
      <c r="M3" s="11"/>
      <c r="N3" s="30"/>
      <c r="O3" s="11"/>
      <c r="P3" s="12"/>
      <c r="Q3" s="11"/>
      <c r="R3" s="11"/>
      <c r="S3" s="12"/>
      <c r="T3" s="12"/>
    </row>
    <row r="4" spans="1:16370" ht="45" customHeight="1">
      <c r="A4" s="126" t="s">
        <v>1</v>
      </c>
      <c r="B4" s="2" t="s">
        <v>2</v>
      </c>
      <c r="C4" s="3" t="s">
        <v>3</v>
      </c>
      <c r="D4" s="3" t="s">
        <v>4</v>
      </c>
      <c r="E4" s="4" t="s">
        <v>5</v>
      </c>
      <c r="F4" s="2" t="s">
        <v>6</v>
      </c>
      <c r="G4" s="5" t="s">
        <v>7</v>
      </c>
      <c r="H4" s="2" t="s">
        <v>253</v>
      </c>
      <c r="I4" s="2" t="s">
        <v>8</v>
      </c>
      <c r="J4" s="6" t="s">
        <v>9</v>
      </c>
      <c r="K4" s="6" t="s">
        <v>10</v>
      </c>
      <c r="L4" s="2" t="s">
        <v>11</v>
      </c>
      <c r="M4" s="2" t="s">
        <v>12</v>
      </c>
      <c r="N4" s="15" t="s">
        <v>13</v>
      </c>
      <c r="O4" s="15" t="s">
        <v>14</v>
      </c>
      <c r="P4" s="4" t="s">
        <v>15</v>
      </c>
      <c r="Q4" s="19" t="s">
        <v>2890</v>
      </c>
      <c r="R4" s="19" t="s">
        <v>17</v>
      </c>
      <c r="S4" s="19" t="s">
        <v>18</v>
      </c>
      <c r="T4" s="19" t="s">
        <v>19</v>
      </c>
      <c r="U4" s="19" t="s">
        <v>20</v>
      </c>
      <c r="V4" s="19" t="s">
        <v>21</v>
      </c>
      <c r="W4" s="19" t="s">
        <v>22</v>
      </c>
      <c r="X4" s="19" t="s">
        <v>23</v>
      </c>
      <c r="Y4" s="19" t="s">
        <v>24</v>
      </c>
      <c r="Z4" s="19" t="s">
        <v>25</v>
      </c>
      <c r="AA4" s="22" t="s">
        <v>244</v>
      </c>
      <c r="AB4" s="4" t="s">
        <v>27</v>
      </c>
      <c r="AC4" s="4" t="s">
        <v>2892</v>
      </c>
      <c r="AD4" s="129" t="s">
        <v>41</v>
      </c>
      <c r="AE4" s="129" t="s">
        <v>1541</v>
      </c>
      <c r="AF4" s="4" t="s">
        <v>2893</v>
      </c>
      <c r="AG4" s="4" t="s">
        <v>203</v>
      </c>
      <c r="AH4" s="137" t="s">
        <v>442</v>
      </c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9"/>
      <c r="DEI4" s="9"/>
      <c r="DEJ4" s="9"/>
      <c r="DEK4" s="9"/>
      <c r="DEL4" s="9"/>
      <c r="DEM4" s="9"/>
      <c r="DEN4" s="9"/>
      <c r="DEO4" s="9"/>
      <c r="DEP4" s="9"/>
      <c r="DEQ4" s="9"/>
      <c r="DER4" s="9"/>
      <c r="DES4" s="9"/>
      <c r="DET4" s="9"/>
      <c r="DEU4" s="9"/>
      <c r="DEV4" s="9"/>
      <c r="DEW4" s="9"/>
      <c r="DEX4" s="9"/>
      <c r="DEY4" s="9"/>
      <c r="DEZ4" s="9"/>
      <c r="DFA4" s="9"/>
      <c r="DFB4" s="9"/>
      <c r="DFC4" s="9"/>
      <c r="DFD4" s="9"/>
      <c r="DFE4" s="9"/>
      <c r="DFF4" s="9"/>
      <c r="DFG4" s="9"/>
      <c r="DFH4" s="9"/>
      <c r="DFI4" s="9"/>
      <c r="DFJ4" s="9"/>
      <c r="DFK4" s="9"/>
      <c r="DFL4" s="9"/>
      <c r="DFM4" s="9"/>
      <c r="DFN4" s="9"/>
      <c r="DFO4" s="9"/>
      <c r="DFP4" s="9"/>
      <c r="DFQ4" s="9"/>
      <c r="DFR4" s="9"/>
      <c r="DFS4" s="9"/>
      <c r="DFT4" s="9"/>
      <c r="DFU4" s="9"/>
      <c r="DFV4" s="9"/>
      <c r="DFW4" s="9"/>
      <c r="DFX4" s="9"/>
      <c r="DFY4" s="9"/>
      <c r="DFZ4" s="9"/>
      <c r="DGA4" s="9"/>
      <c r="DGB4" s="9"/>
      <c r="DGC4" s="9"/>
      <c r="DGD4" s="9"/>
      <c r="DGE4" s="9"/>
      <c r="DGF4" s="9"/>
      <c r="DGG4" s="9"/>
      <c r="DGH4" s="9"/>
      <c r="DGI4" s="9"/>
      <c r="DGJ4" s="9"/>
      <c r="DGK4" s="9"/>
      <c r="DGL4" s="9"/>
      <c r="DGM4" s="9"/>
      <c r="DGN4" s="9"/>
      <c r="DGO4" s="9"/>
      <c r="DGP4" s="9"/>
      <c r="DGQ4" s="9"/>
      <c r="DGR4" s="9"/>
      <c r="DGS4" s="9"/>
      <c r="DGT4" s="9"/>
      <c r="DGU4" s="9"/>
      <c r="DGV4" s="9"/>
      <c r="DGW4" s="9"/>
      <c r="DGX4" s="9"/>
      <c r="DGY4" s="9"/>
      <c r="DGZ4" s="9"/>
      <c r="DHA4" s="9"/>
      <c r="DHB4" s="9"/>
      <c r="DHC4" s="9"/>
      <c r="DHD4" s="9"/>
      <c r="DHE4" s="9"/>
      <c r="DHF4" s="9"/>
      <c r="DHG4" s="9"/>
      <c r="DHH4" s="9"/>
      <c r="DHI4" s="9"/>
      <c r="DHJ4" s="9"/>
      <c r="DHK4" s="9"/>
      <c r="DHL4" s="9"/>
      <c r="DHM4" s="9"/>
      <c r="DHN4" s="9"/>
      <c r="DHO4" s="9"/>
      <c r="DHP4" s="9"/>
      <c r="DHQ4" s="9"/>
      <c r="DHR4" s="9"/>
      <c r="DHS4" s="9"/>
      <c r="DHT4" s="9"/>
      <c r="DHU4" s="9"/>
      <c r="DHV4" s="9"/>
      <c r="DHW4" s="9"/>
      <c r="DHX4" s="9"/>
      <c r="DHY4" s="9"/>
      <c r="DHZ4" s="9"/>
      <c r="DIA4" s="9"/>
      <c r="DIB4" s="9"/>
      <c r="DIC4" s="9"/>
      <c r="DID4" s="9"/>
      <c r="DIE4" s="9"/>
      <c r="DIF4" s="9"/>
      <c r="DIG4" s="9"/>
      <c r="DIH4" s="9"/>
      <c r="DII4" s="9"/>
      <c r="DIJ4" s="9"/>
      <c r="DIK4" s="9"/>
      <c r="DIL4" s="9"/>
      <c r="DIM4" s="9"/>
      <c r="DIN4" s="9"/>
      <c r="DIO4" s="9"/>
      <c r="DIP4" s="9"/>
      <c r="DIQ4" s="9"/>
      <c r="DIR4" s="9"/>
      <c r="DIS4" s="9"/>
      <c r="DIT4" s="9"/>
      <c r="DIU4" s="9"/>
      <c r="DIV4" s="9"/>
      <c r="DIW4" s="9"/>
      <c r="DIX4" s="9"/>
      <c r="DIY4" s="9"/>
      <c r="DIZ4" s="9"/>
      <c r="DJA4" s="9"/>
      <c r="DJB4" s="9"/>
      <c r="DJC4" s="9"/>
      <c r="DJD4" s="9"/>
      <c r="DJE4" s="9"/>
      <c r="DJF4" s="9"/>
      <c r="DJG4" s="9"/>
      <c r="DJH4" s="9"/>
      <c r="DJI4" s="9"/>
      <c r="DJJ4" s="9"/>
      <c r="DJK4" s="9"/>
      <c r="DJL4" s="9"/>
      <c r="DJM4" s="9"/>
      <c r="DJN4" s="9"/>
      <c r="DJO4" s="9"/>
      <c r="DJP4" s="9"/>
      <c r="DJQ4" s="9"/>
      <c r="DJR4" s="9"/>
      <c r="DJS4" s="9"/>
      <c r="DJT4" s="9"/>
      <c r="DJU4" s="9"/>
      <c r="DJV4" s="9"/>
      <c r="DJW4" s="9"/>
      <c r="DJX4" s="9"/>
      <c r="DJY4" s="9"/>
      <c r="DJZ4" s="9"/>
      <c r="DKA4" s="9"/>
      <c r="DKB4" s="9"/>
      <c r="DKC4" s="9"/>
      <c r="DKD4" s="9"/>
      <c r="DKE4" s="9"/>
      <c r="DKF4" s="9"/>
      <c r="DKG4" s="9"/>
      <c r="DKH4" s="9"/>
      <c r="DKI4" s="9"/>
      <c r="DKJ4" s="9"/>
      <c r="DKK4" s="9"/>
      <c r="DKL4" s="9"/>
      <c r="DKM4" s="9"/>
      <c r="DKN4" s="9"/>
      <c r="DKO4" s="9"/>
      <c r="DKP4" s="9"/>
      <c r="DKQ4" s="9"/>
      <c r="DKR4" s="9"/>
      <c r="DKS4" s="9"/>
      <c r="DKT4" s="9"/>
      <c r="DKU4" s="9"/>
      <c r="DKV4" s="9"/>
      <c r="DKW4" s="9"/>
      <c r="DKX4" s="9"/>
      <c r="DKY4" s="9"/>
      <c r="DKZ4" s="9"/>
      <c r="DLA4" s="9"/>
      <c r="DLB4" s="9"/>
      <c r="DLC4" s="9"/>
      <c r="DLD4" s="9"/>
      <c r="DLE4" s="9"/>
      <c r="DLF4" s="9"/>
      <c r="DLG4" s="9"/>
      <c r="DLH4" s="9"/>
      <c r="DLI4" s="9"/>
      <c r="DLJ4" s="9"/>
      <c r="DLK4" s="9"/>
      <c r="DLL4" s="9"/>
      <c r="DLM4" s="9"/>
      <c r="DLN4" s="9"/>
      <c r="DLO4" s="9"/>
      <c r="DLP4" s="9"/>
      <c r="DLQ4" s="9"/>
      <c r="DLR4" s="9"/>
      <c r="DLS4" s="9"/>
      <c r="DLT4" s="9"/>
      <c r="DLU4" s="9"/>
      <c r="DLV4" s="9"/>
      <c r="DLW4" s="9"/>
      <c r="DLX4" s="9"/>
      <c r="DLY4" s="9"/>
      <c r="DLZ4" s="9"/>
      <c r="DMA4" s="9"/>
      <c r="DMB4" s="9"/>
      <c r="DMC4" s="9"/>
      <c r="DMD4" s="9"/>
      <c r="DME4" s="9"/>
      <c r="DMF4" s="9"/>
      <c r="DMG4" s="9"/>
      <c r="DMH4" s="9"/>
      <c r="DMI4" s="9"/>
      <c r="DMJ4" s="9"/>
      <c r="DMK4" s="9"/>
      <c r="DML4" s="9"/>
      <c r="DMM4" s="9"/>
      <c r="DMN4" s="9"/>
      <c r="DMO4" s="9"/>
      <c r="DMP4" s="9"/>
      <c r="DMQ4" s="9"/>
      <c r="DMR4" s="9"/>
      <c r="DMS4" s="9"/>
      <c r="DMT4" s="9"/>
      <c r="DMU4" s="9"/>
      <c r="DMV4" s="9"/>
      <c r="DMW4" s="9"/>
      <c r="DMX4" s="9"/>
      <c r="DMY4" s="9"/>
      <c r="DMZ4" s="9"/>
      <c r="DNA4" s="9"/>
      <c r="DNB4" s="9"/>
      <c r="DNC4" s="9"/>
      <c r="DND4" s="9"/>
      <c r="DNE4" s="9"/>
      <c r="DNF4" s="9"/>
      <c r="DNG4" s="9"/>
      <c r="DNH4" s="9"/>
      <c r="DNI4" s="9"/>
      <c r="DNJ4" s="9"/>
      <c r="DNK4" s="9"/>
      <c r="DNL4" s="9"/>
      <c r="DNM4" s="9"/>
      <c r="DNN4" s="9"/>
      <c r="DNO4" s="9"/>
      <c r="DNP4" s="9"/>
      <c r="DNQ4" s="9"/>
      <c r="DNR4" s="9"/>
      <c r="DNS4" s="9"/>
      <c r="DNT4" s="9"/>
      <c r="DNU4" s="9"/>
      <c r="DNV4" s="9"/>
      <c r="DNW4" s="9"/>
      <c r="DNX4" s="9"/>
      <c r="DNY4" s="9"/>
      <c r="DNZ4" s="9"/>
      <c r="DOA4" s="9"/>
      <c r="DOB4" s="9"/>
      <c r="DOC4" s="9"/>
      <c r="DOD4" s="9"/>
      <c r="DOE4" s="9"/>
      <c r="DOF4" s="9"/>
      <c r="DOG4" s="9"/>
      <c r="DOH4" s="9"/>
      <c r="DOI4" s="9"/>
      <c r="DOJ4" s="9"/>
      <c r="DOK4" s="9"/>
      <c r="DOL4" s="9"/>
      <c r="DOM4" s="9"/>
      <c r="DON4" s="9"/>
      <c r="DOO4" s="9"/>
      <c r="DOP4" s="9"/>
      <c r="DOQ4" s="9"/>
      <c r="DOR4" s="9"/>
      <c r="DOS4" s="9"/>
      <c r="DOT4" s="9"/>
      <c r="DOU4" s="9"/>
      <c r="DOV4" s="9"/>
      <c r="DOW4" s="9"/>
      <c r="DOX4" s="9"/>
      <c r="DOY4" s="9"/>
      <c r="DOZ4" s="9"/>
      <c r="DPA4" s="9"/>
      <c r="DPB4" s="9"/>
      <c r="DPC4" s="9"/>
      <c r="DPD4" s="9"/>
      <c r="DPE4" s="9"/>
      <c r="DPF4" s="9"/>
      <c r="DPG4" s="9"/>
      <c r="DPH4" s="9"/>
      <c r="DPI4" s="9"/>
      <c r="DPJ4" s="9"/>
      <c r="DPK4" s="9"/>
      <c r="DPL4" s="9"/>
      <c r="DPM4" s="9"/>
      <c r="DPN4" s="9"/>
      <c r="DPO4" s="9"/>
      <c r="DPP4" s="9"/>
      <c r="DPQ4" s="9"/>
      <c r="DPR4" s="9"/>
      <c r="DPS4" s="9"/>
      <c r="DPT4" s="9"/>
      <c r="DPU4" s="9"/>
      <c r="DPV4" s="9"/>
      <c r="DPW4" s="9"/>
      <c r="DPX4" s="9"/>
      <c r="DPY4" s="9"/>
      <c r="DPZ4" s="9"/>
      <c r="DQA4" s="9"/>
      <c r="DQB4" s="9"/>
      <c r="DQC4" s="9"/>
      <c r="DQD4" s="9"/>
      <c r="DQE4" s="9"/>
      <c r="DQF4" s="9"/>
      <c r="DQG4" s="9"/>
      <c r="DQH4" s="9"/>
      <c r="DQI4" s="9"/>
      <c r="DQJ4" s="9"/>
      <c r="DQK4" s="9"/>
      <c r="DQL4" s="9"/>
      <c r="DQM4" s="9"/>
      <c r="DQN4" s="9"/>
      <c r="DQO4" s="9"/>
      <c r="DQP4" s="9"/>
      <c r="DQQ4" s="9"/>
      <c r="DQR4" s="9"/>
      <c r="DQS4" s="9"/>
      <c r="DQT4" s="9"/>
      <c r="DQU4" s="9"/>
      <c r="DQV4" s="9"/>
      <c r="DQW4" s="9"/>
      <c r="DQX4" s="9"/>
      <c r="DQY4" s="9"/>
      <c r="DQZ4" s="9"/>
      <c r="DRA4" s="9"/>
      <c r="DRB4" s="9"/>
      <c r="DRC4" s="9"/>
      <c r="DRD4" s="9"/>
      <c r="DRE4" s="9"/>
      <c r="DRF4" s="9"/>
      <c r="DRG4" s="9"/>
      <c r="DRH4" s="9"/>
      <c r="DRI4" s="9"/>
      <c r="DRJ4" s="9"/>
      <c r="DRK4" s="9"/>
      <c r="DRL4" s="9"/>
      <c r="DRM4" s="9"/>
      <c r="DRN4" s="9"/>
      <c r="DRO4" s="9"/>
      <c r="DRP4" s="9"/>
      <c r="DRQ4" s="9"/>
      <c r="DRR4" s="9"/>
      <c r="DRS4" s="9"/>
      <c r="DRT4" s="9"/>
      <c r="DRU4" s="9"/>
      <c r="DRV4" s="9"/>
      <c r="DRW4" s="9"/>
      <c r="DRX4" s="9"/>
      <c r="DRY4" s="9"/>
      <c r="DRZ4" s="9"/>
      <c r="DSA4" s="9"/>
      <c r="DSB4" s="9"/>
      <c r="DSC4" s="9"/>
      <c r="DSD4" s="9"/>
      <c r="DSE4" s="9"/>
      <c r="DSF4" s="9"/>
      <c r="DSG4" s="9"/>
      <c r="DSH4" s="9"/>
      <c r="DSI4" s="9"/>
      <c r="DSJ4" s="9"/>
      <c r="DSK4" s="9"/>
      <c r="DSL4" s="9"/>
      <c r="DSM4" s="9"/>
      <c r="DSN4" s="9"/>
      <c r="DSO4" s="9"/>
      <c r="DSP4" s="9"/>
      <c r="DSQ4" s="9"/>
      <c r="DSR4" s="9"/>
      <c r="DSS4" s="9"/>
      <c r="DST4" s="9"/>
      <c r="DSU4" s="9"/>
      <c r="DSV4" s="9"/>
      <c r="DSW4" s="9"/>
      <c r="DSX4" s="9"/>
      <c r="DSY4" s="9"/>
      <c r="DSZ4" s="9"/>
      <c r="DTA4" s="9"/>
      <c r="DTB4" s="9"/>
      <c r="DTC4" s="9"/>
      <c r="DTD4" s="9"/>
      <c r="DTE4" s="9"/>
      <c r="DTF4" s="9"/>
      <c r="DTG4" s="9"/>
      <c r="DTH4" s="9"/>
      <c r="DTI4" s="9"/>
      <c r="DTJ4" s="9"/>
      <c r="DTK4" s="9"/>
      <c r="DTL4" s="9"/>
      <c r="DTM4" s="9"/>
      <c r="DTN4" s="9"/>
      <c r="DTO4" s="9"/>
      <c r="DTP4" s="9"/>
      <c r="DTQ4" s="9"/>
      <c r="DTR4" s="9"/>
      <c r="DTS4" s="9"/>
      <c r="DTT4" s="9"/>
      <c r="DTU4" s="9"/>
      <c r="DTV4" s="9"/>
      <c r="DTW4" s="9"/>
      <c r="DTX4" s="9"/>
      <c r="DTY4" s="9"/>
      <c r="DTZ4" s="9"/>
      <c r="DUA4" s="9"/>
      <c r="DUB4" s="9"/>
      <c r="DUC4" s="9"/>
      <c r="DUD4" s="9"/>
      <c r="DUE4" s="9"/>
      <c r="DUF4" s="9"/>
      <c r="DUG4" s="9"/>
      <c r="DUH4" s="9"/>
      <c r="DUI4" s="9"/>
      <c r="DUJ4" s="9"/>
      <c r="DUK4" s="9"/>
      <c r="DUL4" s="9"/>
      <c r="DUM4" s="9"/>
      <c r="DUN4" s="9"/>
      <c r="DUO4" s="9"/>
      <c r="DUP4" s="9"/>
      <c r="DUQ4" s="9"/>
      <c r="DUR4" s="9"/>
      <c r="DUS4" s="9"/>
      <c r="DUT4" s="9"/>
      <c r="DUU4" s="9"/>
      <c r="DUV4" s="9"/>
      <c r="DUW4" s="9"/>
      <c r="DUX4" s="9"/>
      <c r="DUY4" s="9"/>
      <c r="DUZ4" s="9"/>
      <c r="DVA4" s="9"/>
      <c r="DVB4" s="9"/>
      <c r="DVC4" s="9"/>
      <c r="DVD4" s="9"/>
      <c r="DVE4" s="9"/>
      <c r="DVF4" s="9"/>
      <c r="DVG4" s="9"/>
      <c r="DVH4" s="9"/>
      <c r="DVI4" s="9"/>
      <c r="DVJ4" s="9"/>
      <c r="DVK4" s="9"/>
      <c r="DVL4" s="9"/>
      <c r="DVM4" s="9"/>
      <c r="DVN4" s="9"/>
      <c r="DVO4" s="9"/>
      <c r="DVP4" s="9"/>
      <c r="DVQ4" s="9"/>
      <c r="DVR4" s="9"/>
      <c r="DVS4" s="9"/>
      <c r="DVT4" s="9"/>
      <c r="DVU4" s="9"/>
      <c r="DVV4" s="9"/>
      <c r="DVW4" s="9"/>
      <c r="DVX4" s="9"/>
      <c r="DVY4" s="9"/>
      <c r="DVZ4" s="9"/>
      <c r="DWA4" s="9"/>
      <c r="DWB4" s="9"/>
      <c r="DWC4" s="9"/>
      <c r="DWD4" s="9"/>
      <c r="DWE4" s="9"/>
      <c r="DWF4" s="9"/>
      <c r="DWG4" s="9"/>
      <c r="DWH4" s="9"/>
      <c r="DWI4" s="9"/>
      <c r="DWJ4" s="9"/>
      <c r="DWK4" s="9"/>
      <c r="DWL4" s="9"/>
      <c r="DWM4" s="9"/>
      <c r="DWN4" s="9"/>
      <c r="DWO4" s="9"/>
      <c r="DWP4" s="9"/>
      <c r="DWQ4" s="9"/>
      <c r="DWR4" s="9"/>
      <c r="DWS4" s="9"/>
      <c r="DWT4" s="9"/>
      <c r="DWU4" s="9"/>
      <c r="DWV4" s="9"/>
      <c r="DWW4" s="9"/>
      <c r="DWX4" s="9"/>
      <c r="DWY4" s="9"/>
      <c r="DWZ4" s="9"/>
      <c r="DXA4" s="9"/>
      <c r="DXB4" s="9"/>
      <c r="DXC4" s="9"/>
      <c r="DXD4" s="9"/>
      <c r="DXE4" s="9"/>
      <c r="DXF4" s="9"/>
      <c r="DXG4" s="9"/>
      <c r="DXH4" s="9"/>
      <c r="DXI4" s="9"/>
      <c r="DXJ4" s="9"/>
      <c r="DXK4" s="9"/>
      <c r="DXL4" s="9"/>
      <c r="DXM4" s="9"/>
      <c r="DXN4" s="9"/>
      <c r="DXO4" s="9"/>
      <c r="DXP4" s="9"/>
      <c r="DXQ4" s="9"/>
      <c r="DXR4" s="9"/>
      <c r="DXS4" s="9"/>
      <c r="DXT4" s="9"/>
      <c r="DXU4" s="9"/>
      <c r="DXV4" s="9"/>
      <c r="DXW4" s="9"/>
      <c r="DXX4" s="9"/>
      <c r="DXY4" s="9"/>
      <c r="DXZ4" s="9"/>
      <c r="DYA4" s="9"/>
      <c r="DYB4" s="9"/>
      <c r="DYC4" s="9"/>
      <c r="DYD4" s="9"/>
      <c r="DYE4" s="9"/>
      <c r="DYF4" s="9"/>
      <c r="DYG4" s="9"/>
      <c r="DYH4" s="9"/>
      <c r="DYI4" s="9"/>
      <c r="DYJ4" s="9"/>
      <c r="DYK4" s="9"/>
      <c r="DYL4" s="9"/>
      <c r="DYM4" s="9"/>
      <c r="DYN4" s="9"/>
      <c r="DYO4" s="9"/>
      <c r="DYP4" s="9"/>
      <c r="DYQ4" s="9"/>
      <c r="DYR4" s="9"/>
      <c r="DYS4" s="9"/>
      <c r="DYT4" s="9"/>
      <c r="DYU4" s="9"/>
      <c r="DYV4" s="9"/>
      <c r="DYW4" s="9"/>
      <c r="DYX4" s="9"/>
      <c r="DYY4" s="9"/>
      <c r="DYZ4" s="9"/>
      <c r="DZA4" s="9"/>
      <c r="DZB4" s="9"/>
      <c r="DZC4" s="9"/>
      <c r="DZD4" s="9"/>
      <c r="DZE4" s="9"/>
      <c r="DZF4" s="9"/>
      <c r="DZG4" s="9"/>
      <c r="DZH4" s="9"/>
      <c r="DZI4" s="9"/>
      <c r="DZJ4" s="9"/>
      <c r="DZK4" s="9"/>
      <c r="DZL4" s="9"/>
      <c r="DZM4" s="9"/>
      <c r="DZN4" s="9"/>
      <c r="DZO4" s="9"/>
      <c r="DZP4" s="9"/>
      <c r="DZQ4" s="9"/>
      <c r="DZR4" s="9"/>
      <c r="DZS4" s="9"/>
      <c r="DZT4" s="9"/>
      <c r="DZU4" s="9"/>
      <c r="DZV4" s="9"/>
      <c r="DZW4" s="9"/>
      <c r="DZX4" s="9"/>
      <c r="DZY4" s="9"/>
      <c r="DZZ4" s="9"/>
      <c r="EAA4" s="9"/>
      <c r="EAB4" s="9"/>
      <c r="EAC4" s="9"/>
      <c r="EAD4" s="9"/>
      <c r="EAE4" s="9"/>
      <c r="EAF4" s="9"/>
      <c r="EAG4" s="9"/>
      <c r="EAH4" s="9"/>
      <c r="EAI4" s="9"/>
      <c r="EAJ4" s="9"/>
      <c r="EAK4" s="9"/>
      <c r="EAL4" s="9"/>
      <c r="EAM4" s="9"/>
      <c r="EAN4" s="9"/>
      <c r="EAO4" s="9"/>
      <c r="EAP4" s="9"/>
      <c r="EAQ4" s="9"/>
      <c r="EAR4" s="9"/>
      <c r="EAS4" s="9"/>
      <c r="EAT4" s="9"/>
      <c r="EAU4" s="9"/>
      <c r="EAV4" s="9"/>
      <c r="EAW4" s="9"/>
      <c r="EAX4" s="9"/>
      <c r="EAY4" s="9"/>
      <c r="EAZ4" s="9"/>
      <c r="EBA4" s="9"/>
      <c r="EBB4" s="9"/>
      <c r="EBC4" s="9"/>
      <c r="EBD4" s="9"/>
      <c r="EBE4" s="9"/>
      <c r="EBF4" s="9"/>
      <c r="EBG4" s="9"/>
      <c r="EBH4" s="9"/>
      <c r="EBI4" s="9"/>
      <c r="EBJ4" s="9"/>
      <c r="EBK4" s="9"/>
      <c r="EBL4" s="9"/>
      <c r="EBM4" s="9"/>
      <c r="EBN4" s="9"/>
      <c r="EBO4" s="9"/>
      <c r="EBP4" s="9"/>
      <c r="EBQ4" s="9"/>
      <c r="EBR4" s="9"/>
      <c r="EBS4" s="9"/>
      <c r="EBT4" s="9"/>
      <c r="EBU4" s="9"/>
      <c r="EBV4" s="9"/>
      <c r="EBW4" s="9"/>
      <c r="EBX4" s="9"/>
      <c r="EBY4" s="9"/>
      <c r="EBZ4" s="9"/>
      <c r="ECA4" s="9"/>
      <c r="ECB4" s="9"/>
      <c r="ECC4" s="9"/>
      <c r="ECD4" s="9"/>
      <c r="ECE4" s="9"/>
      <c r="ECF4" s="9"/>
      <c r="ECG4" s="9"/>
      <c r="ECH4" s="9"/>
      <c r="ECI4" s="9"/>
      <c r="ECJ4" s="9"/>
      <c r="ECK4" s="9"/>
      <c r="ECL4" s="9"/>
      <c r="ECM4" s="9"/>
      <c r="ECN4" s="9"/>
      <c r="ECO4" s="9"/>
      <c r="ECP4" s="9"/>
      <c r="ECQ4" s="9"/>
      <c r="ECR4" s="9"/>
      <c r="ECS4" s="9"/>
      <c r="ECT4" s="9"/>
      <c r="ECU4" s="9"/>
      <c r="ECV4" s="9"/>
      <c r="ECW4" s="9"/>
      <c r="ECX4" s="9"/>
      <c r="ECY4" s="9"/>
      <c r="ECZ4" s="9"/>
      <c r="EDA4" s="9"/>
      <c r="EDB4" s="9"/>
      <c r="EDC4" s="9"/>
      <c r="EDD4" s="9"/>
      <c r="EDE4" s="9"/>
      <c r="EDF4" s="9"/>
      <c r="EDG4" s="9"/>
      <c r="EDH4" s="9"/>
      <c r="EDI4" s="9"/>
      <c r="EDJ4" s="9"/>
      <c r="EDK4" s="9"/>
      <c r="EDL4" s="9"/>
      <c r="EDM4" s="9"/>
      <c r="EDN4" s="9"/>
      <c r="EDO4" s="9"/>
      <c r="EDP4" s="9"/>
      <c r="EDQ4" s="9"/>
      <c r="EDR4" s="9"/>
      <c r="EDS4" s="9"/>
      <c r="EDT4" s="9"/>
      <c r="EDU4" s="9"/>
      <c r="EDV4" s="9"/>
      <c r="EDW4" s="9"/>
      <c r="EDX4" s="9"/>
      <c r="EDY4" s="9"/>
      <c r="EDZ4" s="9"/>
      <c r="EEA4" s="9"/>
      <c r="EEB4" s="9"/>
      <c r="EEC4" s="9"/>
      <c r="EED4" s="9"/>
      <c r="EEE4" s="9"/>
      <c r="EEF4" s="9"/>
      <c r="EEG4" s="9"/>
      <c r="EEH4" s="9"/>
      <c r="EEI4" s="9"/>
      <c r="EEJ4" s="9"/>
      <c r="EEK4" s="9"/>
      <c r="EEL4" s="9"/>
      <c r="EEM4" s="9"/>
      <c r="EEN4" s="9"/>
      <c r="EEO4" s="9"/>
      <c r="EEP4" s="9"/>
      <c r="EEQ4" s="9"/>
      <c r="EER4" s="9"/>
      <c r="EES4" s="9"/>
      <c r="EET4" s="9"/>
      <c r="EEU4" s="9"/>
      <c r="EEV4" s="9"/>
      <c r="EEW4" s="9"/>
      <c r="EEX4" s="9"/>
      <c r="EEY4" s="9"/>
      <c r="EEZ4" s="9"/>
      <c r="EFA4" s="9"/>
      <c r="EFB4" s="9"/>
      <c r="EFC4" s="9"/>
      <c r="EFD4" s="9"/>
      <c r="EFE4" s="9"/>
      <c r="EFF4" s="9"/>
      <c r="EFG4" s="9"/>
      <c r="EFH4" s="9"/>
      <c r="EFI4" s="9"/>
      <c r="EFJ4" s="9"/>
      <c r="EFK4" s="9"/>
      <c r="EFL4" s="9"/>
      <c r="EFM4" s="9"/>
      <c r="EFN4" s="9"/>
      <c r="EFO4" s="9"/>
      <c r="EFP4" s="9"/>
      <c r="EFQ4" s="9"/>
      <c r="EFR4" s="9"/>
      <c r="EFS4" s="9"/>
      <c r="EFT4" s="9"/>
      <c r="EFU4" s="9"/>
      <c r="EFV4" s="9"/>
      <c r="EFW4" s="9"/>
      <c r="EFX4" s="9"/>
      <c r="EFY4" s="9"/>
      <c r="EFZ4" s="9"/>
      <c r="EGA4" s="9"/>
      <c r="EGB4" s="9"/>
      <c r="EGC4" s="9"/>
      <c r="EGD4" s="9"/>
      <c r="EGE4" s="9"/>
      <c r="EGF4" s="9"/>
      <c r="EGG4" s="9"/>
      <c r="EGH4" s="9"/>
      <c r="EGI4" s="9"/>
      <c r="EGJ4" s="9"/>
      <c r="EGK4" s="9"/>
      <c r="EGL4" s="9"/>
      <c r="EGM4" s="9"/>
      <c r="EGN4" s="9"/>
      <c r="EGO4" s="9"/>
      <c r="EGP4" s="9"/>
      <c r="EGQ4" s="9"/>
      <c r="EGR4" s="9"/>
      <c r="EGS4" s="9"/>
      <c r="EGT4" s="9"/>
      <c r="EGU4" s="9"/>
      <c r="EGV4" s="9"/>
      <c r="EGW4" s="9"/>
      <c r="EGX4" s="9"/>
      <c r="EGY4" s="9"/>
      <c r="EGZ4" s="9"/>
      <c r="EHA4" s="9"/>
      <c r="EHB4" s="9"/>
      <c r="EHC4" s="9"/>
      <c r="EHD4" s="9"/>
      <c r="EHE4" s="9"/>
      <c r="EHF4" s="9"/>
      <c r="EHG4" s="9"/>
      <c r="EHH4" s="9"/>
      <c r="EHI4" s="9"/>
      <c r="EHJ4" s="9"/>
      <c r="EHK4" s="9"/>
      <c r="EHL4" s="9"/>
      <c r="EHM4" s="9"/>
      <c r="EHN4" s="9"/>
      <c r="EHO4" s="9"/>
      <c r="EHP4" s="9"/>
      <c r="EHQ4" s="9"/>
      <c r="EHR4" s="9"/>
      <c r="EHS4" s="9"/>
      <c r="EHT4" s="9"/>
      <c r="EHU4" s="9"/>
      <c r="EHV4" s="9"/>
      <c r="EHW4" s="9"/>
      <c r="EHX4" s="9"/>
      <c r="EHY4" s="9"/>
      <c r="EHZ4" s="9"/>
      <c r="EIA4" s="9"/>
      <c r="EIB4" s="9"/>
      <c r="EIC4" s="9"/>
      <c r="EID4" s="9"/>
      <c r="EIE4" s="9"/>
      <c r="EIF4" s="9"/>
      <c r="EIG4" s="9"/>
      <c r="EIH4" s="9"/>
      <c r="EII4" s="9"/>
      <c r="EIJ4" s="9"/>
      <c r="EIK4" s="9"/>
      <c r="EIL4" s="9"/>
      <c r="EIM4" s="9"/>
      <c r="EIN4" s="9"/>
      <c r="EIO4" s="9"/>
      <c r="EIP4" s="9"/>
      <c r="EIQ4" s="9"/>
      <c r="EIR4" s="9"/>
      <c r="EIS4" s="9"/>
      <c r="EIT4" s="9"/>
      <c r="EIU4" s="9"/>
      <c r="EIV4" s="9"/>
      <c r="EIW4" s="9"/>
      <c r="EIX4" s="9"/>
      <c r="EIY4" s="9"/>
      <c r="EIZ4" s="9"/>
      <c r="EJA4" s="9"/>
      <c r="EJB4" s="9"/>
      <c r="EJC4" s="9"/>
      <c r="EJD4" s="9"/>
      <c r="EJE4" s="9"/>
      <c r="EJF4" s="9"/>
      <c r="EJG4" s="9"/>
      <c r="EJH4" s="9"/>
      <c r="EJI4" s="9"/>
      <c r="EJJ4" s="9"/>
      <c r="EJK4" s="9"/>
      <c r="EJL4" s="9"/>
      <c r="EJM4" s="9"/>
      <c r="EJN4" s="9"/>
      <c r="EJO4" s="9"/>
      <c r="EJP4" s="9"/>
      <c r="EJQ4" s="9"/>
      <c r="EJR4" s="9"/>
      <c r="EJS4" s="9"/>
      <c r="EJT4" s="9"/>
      <c r="EJU4" s="9"/>
      <c r="EJV4" s="9"/>
      <c r="EJW4" s="9"/>
      <c r="EJX4" s="9"/>
      <c r="EJY4" s="9"/>
      <c r="EJZ4" s="9"/>
      <c r="EKA4" s="9"/>
      <c r="EKB4" s="9"/>
      <c r="EKC4" s="9"/>
      <c r="EKD4" s="9"/>
      <c r="EKE4" s="9"/>
      <c r="EKF4" s="9"/>
      <c r="EKG4" s="9"/>
      <c r="EKH4" s="9"/>
      <c r="EKI4" s="9"/>
      <c r="EKJ4" s="9"/>
      <c r="EKK4" s="9"/>
      <c r="EKL4" s="9"/>
      <c r="EKM4" s="9"/>
      <c r="EKN4" s="9"/>
      <c r="EKO4" s="9"/>
      <c r="EKP4" s="9"/>
      <c r="EKQ4" s="9"/>
      <c r="EKR4" s="9"/>
      <c r="EKS4" s="9"/>
      <c r="EKT4" s="9"/>
      <c r="EKU4" s="9"/>
      <c r="EKV4" s="9"/>
      <c r="EKW4" s="9"/>
      <c r="EKX4" s="9"/>
      <c r="EKY4" s="9"/>
      <c r="EKZ4" s="9"/>
      <c r="ELA4" s="9"/>
      <c r="ELB4" s="9"/>
      <c r="ELC4" s="9"/>
      <c r="ELD4" s="9"/>
      <c r="ELE4" s="9"/>
      <c r="ELF4" s="9"/>
      <c r="ELG4" s="9"/>
      <c r="ELH4" s="9"/>
      <c r="ELI4" s="9"/>
      <c r="ELJ4" s="9"/>
      <c r="ELK4" s="9"/>
      <c r="ELL4" s="9"/>
      <c r="ELM4" s="9"/>
      <c r="ELN4" s="9"/>
      <c r="ELO4" s="9"/>
      <c r="ELP4" s="9"/>
      <c r="ELQ4" s="9"/>
      <c r="ELR4" s="9"/>
      <c r="ELS4" s="9"/>
      <c r="ELT4" s="9"/>
      <c r="ELU4" s="9"/>
      <c r="ELV4" s="9"/>
      <c r="ELW4" s="9"/>
      <c r="ELX4" s="9"/>
      <c r="ELY4" s="9"/>
      <c r="ELZ4" s="9"/>
      <c r="EMA4" s="9"/>
      <c r="EMB4" s="9"/>
      <c r="EMC4" s="9"/>
      <c r="EMD4" s="9"/>
      <c r="EME4" s="9"/>
      <c r="EMF4" s="9"/>
      <c r="EMG4" s="9"/>
      <c r="EMH4" s="9"/>
      <c r="EMI4" s="9"/>
      <c r="EMJ4" s="9"/>
      <c r="EMK4" s="9"/>
      <c r="EML4" s="9"/>
      <c r="EMM4" s="9"/>
      <c r="EMN4" s="9"/>
      <c r="EMO4" s="9"/>
      <c r="EMP4" s="9"/>
      <c r="EMQ4" s="9"/>
      <c r="EMR4" s="9"/>
      <c r="EMS4" s="9"/>
      <c r="EMT4" s="9"/>
      <c r="EMU4" s="9"/>
      <c r="EMV4" s="9"/>
      <c r="EMW4" s="9"/>
      <c r="EMX4" s="9"/>
      <c r="EMY4" s="9"/>
      <c r="EMZ4" s="9"/>
      <c r="ENA4" s="9"/>
      <c r="ENB4" s="9"/>
      <c r="ENC4" s="9"/>
      <c r="END4" s="9"/>
      <c r="ENE4" s="9"/>
      <c r="ENF4" s="9"/>
      <c r="ENG4" s="9"/>
      <c r="ENH4" s="9"/>
      <c r="ENI4" s="9"/>
      <c r="ENJ4" s="9"/>
      <c r="ENK4" s="9"/>
      <c r="ENL4" s="9"/>
      <c r="ENM4" s="9"/>
      <c r="ENN4" s="9"/>
      <c r="ENO4" s="9"/>
      <c r="ENP4" s="9"/>
      <c r="ENQ4" s="9"/>
      <c r="ENR4" s="9"/>
      <c r="ENS4" s="9"/>
      <c r="ENT4" s="9"/>
      <c r="ENU4" s="9"/>
      <c r="ENV4" s="9"/>
      <c r="ENW4" s="9"/>
      <c r="ENX4" s="9"/>
      <c r="ENY4" s="9"/>
      <c r="ENZ4" s="9"/>
      <c r="EOA4" s="9"/>
      <c r="EOB4" s="9"/>
      <c r="EOC4" s="9"/>
      <c r="EOD4" s="9"/>
      <c r="EOE4" s="9"/>
      <c r="EOF4" s="9"/>
      <c r="EOG4" s="9"/>
      <c r="EOH4" s="9"/>
      <c r="EOI4" s="9"/>
      <c r="EOJ4" s="9"/>
      <c r="EOK4" s="9"/>
      <c r="EOL4" s="9"/>
      <c r="EOM4" s="9"/>
      <c r="EON4" s="9"/>
      <c r="EOO4" s="9"/>
      <c r="EOP4" s="9"/>
      <c r="EOQ4" s="9"/>
      <c r="EOR4" s="9"/>
      <c r="EOS4" s="9"/>
      <c r="EOT4" s="9"/>
      <c r="EOU4" s="9"/>
      <c r="EOV4" s="9"/>
      <c r="EOW4" s="9"/>
      <c r="EOX4" s="9"/>
      <c r="EOY4" s="9"/>
      <c r="EOZ4" s="9"/>
      <c r="EPA4" s="9"/>
      <c r="EPB4" s="9"/>
      <c r="EPC4" s="9"/>
      <c r="EPD4" s="9"/>
      <c r="EPE4" s="9"/>
      <c r="EPF4" s="9"/>
      <c r="EPG4" s="9"/>
      <c r="EPH4" s="9"/>
      <c r="EPI4" s="9"/>
      <c r="EPJ4" s="9"/>
      <c r="EPK4" s="9"/>
      <c r="EPL4" s="9"/>
      <c r="EPM4" s="9"/>
      <c r="EPN4" s="9"/>
      <c r="EPO4" s="9"/>
      <c r="EPP4" s="9"/>
      <c r="EPQ4" s="9"/>
      <c r="EPR4" s="9"/>
      <c r="EPS4" s="9"/>
      <c r="EPT4" s="9"/>
      <c r="EPU4" s="9"/>
      <c r="EPV4" s="9"/>
      <c r="EPW4" s="9"/>
      <c r="EPX4" s="9"/>
      <c r="EPY4" s="9"/>
      <c r="EPZ4" s="9"/>
      <c r="EQA4" s="9"/>
      <c r="EQB4" s="9"/>
      <c r="EQC4" s="9"/>
      <c r="EQD4" s="9"/>
      <c r="EQE4" s="9"/>
      <c r="EQF4" s="9"/>
      <c r="EQG4" s="9"/>
      <c r="EQH4" s="9"/>
      <c r="EQI4" s="9"/>
      <c r="EQJ4" s="9"/>
      <c r="EQK4" s="9"/>
      <c r="EQL4" s="9"/>
      <c r="EQM4" s="9"/>
      <c r="EQN4" s="9"/>
      <c r="EQO4" s="9"/>
      <c r="EQP4" s="9"/>
      <c r="EQQ4" s="9"/>
      <c r="EQR4" s="9"/>
      <c r="EQS4" s="9"/>
      <c r="EQT4" s="9"/>
      <c r="EQU4" s="9"/>
      <c r="EQV4" s="9"/>
      <c r="EQW4" s="9"/>
      <c r="EQX4" s="9"/>
      <c r="EQY4" s="9"/>
      <c r="EQZ4" s="9"/>
      <c r="ERA4" s="9"/>
      <c r="ERB4" s="9"/>
      <c r="ERC4" s="9"/>
      <c r="ERD4" s="9"/>
      <c r="ERE4" s="9"/>
      <c r="ERF4" s="9"/>
      <c r="ERG4" s="9"/>
      <c r="ERH4" s="9"/>
      <c r="ERI4" s="9"/>
      <c r="ERJ4" s="9"/>
      <c r="ERK4" s="9"/>
      <c r="ERL4" s="9"/>
      <c r="ERM4" s="9"/>
      <c r="ERN4" s="9"/>
      <c r="ERO4" s="9"/>
      <c r="ERP4" s="9"/>
      <c r="ERQ4" s="9"/>
      <c r="ERR4" s="9"/>
      <c r="ERS4" s="9"/>
      <c r="ERT4" s="9"/>
      <c r="ERU4" s="9"/>
      <c r="ERV4" s="9"/>
      <c r="ERW4" s="9"/>
      <c r="ERX4" s="9"/>
      <c r="ERY4" s="9"/>
      <c r="ERZ4" s="9"/>
      <c r="ESA4" s="9"/>
      <c r="ESB4" s="9"/>
      <c r="ESC4" s="9"/>
      <c r="ESD4" s="9"/>
      <c r="ESE4" s="9"/>
      <c r="ESF4" s="9"/>
      <c r="ESG4" s="9"/>
      <c r="ESH4" s="9"/>
      <c r="ESI4" s="9"/>
      <c r="ESJ4" s="9"/>
      <c r="ESK4" s="9"/>
      <c r="ESL4" s="9"/>
      <c r="ESM4" s="9"/>
      <c r="ESN4" s="9"/>
      <c r="ESO4" s="9"/>
      <c r="ESP4" s="9"/>
      <c r="ESQ4" s="9"/>
      <c r="ESR4" s="9"/>
      <c r="ESS4" s="9"/>
      <c r="EST4" s="9"/>
      <c r="ESU4" s="9"/>
      <c r="ESV4" s="9"/>
      <c r="ESW4" s="9"/>
      <c r="ESX4" s="9"/>
      <c r="ESY4" s="9"/>
      <c r="ESZ4" s="9"/>
      <c r="ETA4" s="9"/>
      <c r="ETB4" s="9"/>
      <c r="ETC4" s="9"/>
      <c r="ETD4" s="9"/>
      <c r="ETE4" s="9"/>
      <c r="ETF4" s="9"/>
      <c r="ETG4" s="9"/>
      <c r="ETH4" s="9"/>
      <c r="ETI4" s="9"/>
      <c r="ETJ4" s="9"/>
      <c r="ETK4" s="9"/>
      <c r="ETL4" s="9"/>
      <c r="ETM4" s="9"/>
      <c r="ETN4" s="9"/>
      <c r="ETO4" s="9"/>
      <c r="ETP4" s="9"/>
      <c r="ETQ4" s="9"/>
      <c r="ETR4" s="9"/>
      <c r="ETS4" s="9"/>
      <c r="ETT4" s="9"/>
      <c r="ETU4" s="9"/>
      <c r="ETV4" s="9"/>
      <c r="ETW4" s="9"/>
      <c r="ETX4" s="9"/>
      <c r="ETY4" s="9"/>
      <c r="ETZ4" s="9"/>
      <c r="EUA4" s="9"/>
      <c r="EUB4" s="9"/>
      <c r="EUC4" s="9"/>
      <c r="EUD4" s="9"/>
      <c r="EUE4" s="9"/>
      <c r="EUF4" s="9"/>
      <c r="EUG4" s="9"/>
      <c r="EUH4" s="9"/>
      <c r="EUI4" s="9"/>
      <c r="EUJ4" s="9"/>
      <c r="EUK4" s="9"/>
      <c r="EUL4" s="9"/>
      <c r="EUM4" s="9"/>
      <c r="EUN4" s="9"/>
      <c r="EUO4" s="9"/>
      <c r="EUP4" s="9"/>
      <c r="EUQ4" s="9"/>
      <c r="EUR4" s="9"/>
      <c r="EUS4" s="9"/>
      <c r="EUT4" s="9"/>
      <c r="EUU4" s="9"/>
      <c r="EUV4" s="9"/>
      <c r="EUW4" s="9"/>
      <c r="EUX4" s="9"/>
      <c r="EUY4" s="9"/>
      <c r="EUZ4" s="9"/>
      <c r="EVA4" s="9"/>
      <c r="EVB4" s="9"/>
      <c r="EVC4" s="9"/>
      <c r="EVD4" s="9"/>
      <c r="EVE4" s="9"/>
      <c r="EVF4" s="9"/>
      <c r="EVG4" s="9"/>
      <c r="EVH4" s="9"/>
      <c r="EVI4" s="9"/>
      <c r="EVJ4" s="9"/>
      <c r="EVK4" s="9"/>
      <c r="EVL4" s="9"/>
      <c r="EVM4" s="9"/>
      <c r="EVN4" s="9"/>
      <c r="EVO4" s="9"/>
      <c r="EVP4" s="9"/>
      <c r="EVQ4" s="9"/>
      <c r="EVR4" s="9"/>
      <c r="EVS4" s="9"/>
      <c r="EVT4" s="9"/>
      <c r="EVU4" s="9"/>
      <c r="EVV4" s="9"/>
      <c r="EVW4" s="9"/>
      <c r="EVX4" s="9"/>
      <c r="EVY4" s="9"/>
      <c r="EVZ4" s="9"/>
      <c r="EWA4" s="9"/>
      <c r="EWB4" s="9"/>
      <c r="EWC4" s="9"/>
      <c r="EWD4" s="9"/>
      <c r="EWE4" s="9"/>
      <c r="EWF4" s="9"/>
      <c r="EWG4" s="9"/>
      <c r="EWH4" s="9"/>
      <c r="EWI4" s="9"/>
      <c r="EWJ4" s="9"/>
      <c r="EWK4" s="9"/>
      <c r="EWL4" s="9"/>
      <c r="EWM4" s="9"/>
      <c r="EWN4" s="9"/>
      <c r="EWO4" s="9"/>
      <c r="EWP4" s="9"/>
      <c r="EWQ4" s="9"/>
      <c r="EWR4" s="9"/>
      <c r="EWS4" s="9"/>
      <c r="EWT4" s="9"/>
      <c r="EWU4" s="9"/>
      <c r="EWV4" s="9"/>
      <c r="EWW4" s="9"/>
      <c r="EWX4" s="9"/>
      <c r="EWY4" s="9"/>
      <c r="EWZ4" s="9"/>
      <c r="EXA4" s="9"/>
      <c r="EXB4" s="9"/>
      <c r="EXC4" s="9"/>
      <c r="EXD4" s="9"/>
      <c r="EXE4" s="9"/>
      <c r="EXF4" s="9"/>
      <c r="EXG4" s="9"/>
      <c r="EXH4" s="9"/>
      <c r="EXI4" s="9"/>
      <c r="EXJ4" s="9"/>
      <c r="EXK4" s="9"/>
      <c r="EXL4" s="9"/>
      <c r="EXM4" s="9"/>
      <c r="EXN4" s="9"/>
      <c r="EXO4" s="9"/>
      <c r="EXP4" s="9"/>
      <c r="EXQ4" s="9"/>
      <c r="EXR4" s="9"/>
      <c r="EXS4" s="9"/>
      <c r="EXT4" s="9"/>
      <c r="EXU4" s="9"/>
      <c r="EXV4" s="9"/>
      <c r="EXW4" s="9"/>
      <c r="EXX4" s="9"/>
      <c r="EXY4" s="9"/>
      <c r="EXZ4" s="9"/>
      <c r="EYA4" s="9"/>
      <c r="EYB4" s="9"/>
      <c r="EYC4" s="9"/>
      <c r="EYD4" s="9"/>
      <c r="EYE4" s="9"/>
      <c r="EYF4" s="9"/>
      <c r="EYG4" s="9"/>
      <c r="EYH4" s="9"/>
      <c r="EYI4" s="9"/>
      <c r="EYJ4" s="9"/>
      <c r="EYK4" s="9"/>
      <c r="EYL4" s="9"/>
      <c r="EYM4" s="9"/>
      <c r="EYN4" s="9"/>
      <c r="EYO4" s="9"/>
      <c r="EYP4" s="9"/>
      <c r="EYQ4" s="9"/>
      <c r="EYR4" s="9"/>
      <c r="EYS4" s="9"/>
      <c r="EYT4" s="9"/>
      <c r="EYU4" s="9"/>
      <c r="EYV4" s="9"/>
      <c r="EYW4" s="9"/>
      <c r="EYX4" s="9"/>
      <c r="EYY4" s="9"/>
      <c r="EYZ4" s="9"/>
      <c r="EZA4" s="9"/>
      <c r="EZB4" s="9"/>
      <c r="EZC4" s="9"/>
      <c r="EZD4" s="9"/>
      <c r="EZE4" s="9"/>
      <c r="EZF4" s="9"/>
      <c r="EZG4" s="9"/>
      <c r="EZH4" s="9"/>
      <c r="EZI4" s="9"/>
      <c r="EZJ4" s="9"/>
      <c r="EZK4" s="9"/>
      <c r="EZL4" s="9"/>
      <c r="EZM4" s="9"/>
      <c r="EZN4" s="9"/>
      <c r="EZO4" s="9"/>
      <c r="EZP4" s="9"/>
      <c r="EZQ4" s="9"/>
      <c r="EZR4" s="9"/>
      <c r="EZS4" s="9"/>
      <c r="EZT4" s="9"/>
      <c r="EZU4" s="9"/>
      <c r="EZV4" s="9"/>
      <c r="EZW4" s="9"/>
      <c r="EZX4" s="9"/>
      <c r="EZY4" s="9"/>
      <c r="EZZ4" s="9"/>
      <c r="FAA4" s="9"/>
      <c r="FAB4" s="9"/>
      <c r="FAC4" s="9"/>
      <c r="FAD4" s="9"/>
      <c r="FAE4" s="9"/>
      <c r="FAF4" s="9"/>
      <c r="FAG4" s="9"/>
      <c r="FAH4" s="9"/>
      <c r="FAI4" s="9"/>
      <c r="FAJ4" s="9"/>
      <c r="FAK4" s="9"/>
      <c r="FAL4" s="9"/>
      <c r="FAM4" s="9"/>
      <c r="FAN4" s="9"/>
      <c r="FAO4" s="9"/>
      <c r="FAP4" s="9"/>
      <c r="FAQ4" s="9"/>
      <c r="FAR4" s="9"/>
      <c r="FAS4" s="9"/>
      <c r="FAT4" s="9"/>
      <c r="FAU4" s="9"/>
      <c r="FAV4" s="9"/>
      <c r="FAW4" s="9"/>
      <c r="FAX4" s="9"/>
      <c r="FAY4" s="9"/>
      <c r="FAZ4" s="9"/>
      <c r="FBA4" s="9"/>
      <c r="FBB4" s="9"/>
      <c r="FBC4" s="9"/>
      <c r="FBD4" s="9"/>
      <c r="FBE4" s="9"/>
      <c r="FBF4" s="9"/>
      <c r="FBG4" s="9"/>
      <c r="FBH4" s="9"/>
      <c r="FBI4" s="9"/>
      <c r="FBJ4" s="9"/>
      <c r="FBK4" s="9"/>
      <c r="FBL4" s="9"/>
      <c r="FBM4" s="9"/>
      <c r="FBN4" s="9"/>
      <c r="FBO4" s="9"/>
      <c r="FBP4" s="9"/>
      <c r="FBQ4" s="9"/>
      <c r="FBR4" s="9"/>
      <c r="FBS4" s="9"/>
      <c r="FBT4" s="9"/>
      <c r="FBU4" s="9"/>
      <c r="FBV4" s="9"/>
      <c r="FBW4" s="9"/>
      <c r="FBX4" s="9"/>
      <c r="FBY4" s="9"/>
      <c r="FBZ4" s="9"/>
      <c r="FCA4" s="9"/>
      <c r="FCB4" s="9"/>
      <c r="FCC4" s="9"/>
      <c r="FCD4" s="9"/>
      <c r="FCE4" s="9"/>
      <c r="FCF4" s="9"/>
      <c r="FCG4" s="9"/>
      <c r="FCH4" s="9"/>
      <c r="FCI4" s="9"/>
      <c r="FCJ4" s="9"/>
      <c r="FCK4" s="9"/>
      <c r="FCL4" s="9"/>
      <c r="FCM4" s="9"/>
      <c r="FCN4" s="9"/>
      <c r="FCO4" s="9"/>
      <c r="FCP4" s="9"/>
      <c r="FCQ4" s="9"/>
      <c r="FCR4" s="9"/>
      <c r="FCS4" s="9"/>
      <c r="FCT4" s="9"/>
      <c r="FCU4" s="9"/>
      <c r="FCV4" s="9"/>
      <c r="FCW4" s="9"/>
      <c r="FCX4" s="9"/>
      <c r="FCY4" s="9"/>
      <c r="FCZ4" s="9"/>
      <c r="FDA4" s="9"/>
      <c r="FDB4" s="9"/>
      <c r="FDC4" s="9"/>
      <c r="FDD4" s="9"/>
      <c r="FDE4" s="9"/>
      <c r="FDF4" s="9"/>
      <c r="FDG4" s="9"/>
      <c r="FDH4" s="9"/>
      <c r="FDI4" s="9"/>
      <c r="FDJ4" s="9"/>
      <c r="FDK4" s="9"/>
      <c r="FDL4" s="9"/>
      <c r="FDM4" s="9"/>
      <c r="FDN4" s="9"/>
      <c r="FDO4" s="9"/>
      <c r="FDP4" s="9"/>
      <c r="FDQ4" s="9"/>
      <c r="FDR4" s="9"/>
      <c r="FDS4" s="9"/>
      <c r="FDT4" s="9"/>
      <c r="FDU4" s="9"/>
      <c r="FDV4" s="9"/>
      <c r="FDW4" s="9"/>
      <c r="FDX4" s="9"/>
      <c r="FDY4" s="9"/>
      <c r="FDZ4" s="9"/>
      <c r="FEA4" s="9"/>
      <c r="FEB4" s="9"/>
      <c r="FEC4" s="9"/>
      <c r="FED4" s="9"/>
      <c r="FEE4" s="9"/>
      <c r="FEF4" s="9"/>
      <c r="FEG4" s="9"/>
      <c r="FEH4" s="9"/>
      <c r="FEI4" s="9"/>
      <c r="FEJ4" s="9"/>
      <c r="FEK4" s="9"/>
      <c r="FEL4" s="9"/>
      <c r="FEM4" s="9"/>
      <c r="FEN4" s="9"/>
      <c r="FEO4" s="9"/>
      <c r="FEP4" s="9"/>
      <c r="FEQ4" s="9"/>
      <c r="FER4" s="9"/>
      <c r="FES4" s="9"/>
      <c r="FET4" s="9"/>
      <c r="FEU4" s="9"/>
      <c r="FEV4" s="9"/>
      <c r="FEW4" s="9"/>
      <c r="FEX4" s="9"/>
      <c r="FEY4" s="9"/>
      <c r="FEZ4" s="9"/>
      <c r="FFA4" s="9"/>
      <c r="FFB4" s="9"/>
      <c r="FFC4" s="9"/>
      <c r="FFD4" s="9"/>
      <c r="FFE4" s="9"/>
      <c r="FFF4" s="9"/>
      <c r="FFG4" s="9"/>
      <c r="FFH4" s="9"/>
      <c r="FFI4" s="9"/>
      <c r="FFJ4" s="9"/>
      <c r="FFK4" s="9"/>
      <c r="FFL4" s="9"/>
      <c r="FFM4" s="9"/>
      <c r="FFN4" s="9"/>
      <c r="FFO4" s="9"/>
      <c r="FFP4" s="9"/>
      <c r="FFQ4" s="9"/>
      <c r="FFR4" s="9"/>
      <c r="FFS4" s="9"/>
      <c r="FFT4" s="9"/>
      <c r="FFU4" s="9"/>
      <c r="FFV4" s="9"/>
      <c r="FFW4" s="9"/>
      <c r="FFX4" s="9"/>
      <c r="FFY4" s="9"/>
      <c r="FFZ4" s="9"/>
      <c r="FGA4" s="9"/>
      <c r="FGB4" s="9"/>
      <c r="FGC4" s="9"/>
      <c r="FGD4" s="9"/>
      <c r="FGE4" s="9"/>
      <c r="FGF4" s="9"/>
      <c r="FGG4" s="9"/>
      <c r="FGH4" s="9"/>
      <c r="FGI4" s="9"/>
      <c r="FGJ4" s="9"/>
      <c r="FGK4" s="9"/>
      <c r="FGL4" s="9"/>
      <c r="FGM4" s="9"/>
      <c r="FGN4" s="9"/>
      <c r="FGO4" s="9"/>
      <c r="FGP4" s="9"/>
      <c r="FGQ4" s="9"/>
      <c r="FGR4" s="9"/>
      <c r="FGS4" s="9"/>
      <c r="FGT4" s="9"/>
      <c r="FGU4" s="9"/>
      <c r="FGV4" s="9"/>
      <c r="FGW4" s="9"/>
      <c r="FGX4" s="9"/>
      <c r="FGY4" s="9"/>
      <c r="FGZ4" s="9"/>
      <c r="FHA4" s="9"/>
      <c r="FHB4" s="9"/>
      <c r="FHC4" s="9"/>
      <c r="FHD4" s="9"/>
      <c r="FHE4" s="9"/>
      <c r="FHF4" s="9"/>
      <c r="FHG4" s="9"/>
      <c r="FHH4" s="9"/>
      <c r="FHI4" s="9"/>
      <c r="FHJ4" s="9"/>
      <c r="FHK4" s="9"/>
      <c r="FHL4" s="9"/>
      <c r="FHM4" s="9"/>
      <c r="FHN4" s="9"/>
      <c r="FHO4" s="9"/>
      <c r="FHP4" s="9"/>
      <c r="FHQ4" s="9"/>
      <c r="FHR4" s="9"/>
      <c r="FHS4" s="9"/>
      <c r="FHT4" s="9"/>
      <c r="FHU4" s="9"/>
      <c r="FHV4" s="9"/>
      <c r="FHW4" s="9"/>
      <c r="FHX4" s="9"/>
      <c r="FHY4" s="9"/>
      <c r="FHZ4" s="9"/>
      <c r="FIA4" s="9"/>
      <c r="FIB4" s="9"/>
      <c r="FIC4" s="9"/>
      <c r="FID4" s="9"/>
      <c r="FIE4" s="9"/>
      <c r="FIF4" s="9"/>
      <c r="FIG4" s="9"/>
      <c r="FIH4" s="9"/>
      <c r="FII4" s="9"/>
      <c r="FIJ4" s="9"/>
      <c r="FIK4" s="9"/>
      <c r="FIL4" s="9"/>
      <c r="FIM4" s="9"/>
      <c r="FIN4" s="9"/>
      <c r="FIO4" s="9"/>
      <c r="FIP4" s="9"/>
      <c r="FIQ4" s="9"/>
      <c r="FIR4" s="9"/>
      <c r="FIS4" s="9"/>
      <c r="FIT4" s="9"/>
      <c r="FIU4" s="9"/>
      <c r="FIV4" s="9"/>
      <c r="FIW4" s="9"/>
      <c r="FIX4" s="9"/>
      <c r="FIY4" s="9"/>
      <c r="FIZ4" s="9"/>
      <c r="FJA4" s="9"/>
      <c r="FJB4" s="9"/>
      <c r="FJC4" s="9"/>
      <c r="FJD4" s="9"/>
      <c r="FJE4" s="9"/>
      <c r="FJF4" s="9"/>
      <c r="FJG4" s="9"/>
      <c r="FJH4" s="9"/>
      <c r="FJI4" s="9"/>
      <c r="FJJ4" s="9"/>
      <c r="FJK4" s="9"/>
      <c r="FJL4" s="9"/>
      <c r="FJM4" s="9"/>
      <c r="FJN4" s="9"/>
      <c r="FJO4" s="9"/>
      <c r="FJP4" s="9"/>
      <c r="FJQ4" s="9"/>
      <c r="FJR4" s="9"/>
      <c r="FJS4" s="9"/>
      <c r="FJT4" s="9"/>
      <c r="FJU4" s="9"/>
      <c r="FJV4" s="9"/>
      <c r="FJW4" s="9"/>
      <c r="FJX4" s="9"/>
      <c r="FJY4" s="9"/>
      <c r="FJZ4" s="9"/>
      <c r="FKA4" s="9"/>
      <c r="FKB4" s="9"/>
      <c r="FKC4" s="9"/>
      <c r="FKD4" s="9"/>
      <c r="FKE4" s="9"/>
      <c r="FKF4" s="9"/>
      <c r="FKG4" s="9"/>
      <c r="FKH4" s="9"/>
      <c r="FKI4" s="9"/>
      <c r="FKJ4" s="9"/>
      <c r="FKK4" s="9"/>
      <c r="FKL4" s="9"/>
      <c r="FKM4" s="9"/>
      <c r="FKN4" s="9"/>
      <c r="FKO4" s="9"/>
      <c r="FKP4" s="9"/>
      <c r="FKQ4" s="9"/>
      <c r="FKR4" s="9"/>
      <c r="FKS4" s="9"/>
      <c r="FKT4" s="9"/>
      <c r="FKU4" s="9"/>
      <c r="FKV4" s="9"/>
      <c r="FKW4" s="9"/>
      <c r="FKX4" s="9"/>
      <c r="FKY4" s="9"/>
      <c r="FKZ4" s="9"/>
      <c r="FLA4" s="9"/>
      <c r="FLB4" s="9"/>
      <c r="FLC4" s="9"/>
      <c r="FLD4" s="9"/>
      <c r="FLE4" s="9"/>
      <c r="FLF4" s="9"/>
      <c r="FLG4" s="9"/>
      <c r="FLH4" s="9"/>
      <c r="FLI4" s="9"/>
      <c r="FLJ4" s="9"/>
      <c r="FLK4" s="9"/>
      <c r="FLL4" s="9"/>
      <c r="FLM4" s="9"/>
      <c r="FLN4" s="9"/>
      <c r="FLO4" s="9"/>
      <c r="FLP4" s="9"/>
      <c r="FLQ4" s="9"/>
      <c r="FLR4" s="9"/>
      <c r="FLS4" s="9"/>
      <c r="FLT4" s="9"/>
      <c r="FLU4" s="9"/>
      <c r="FLV4" s="9"/>
      <c r="FLW4" s="9"/>
      <c r="FLX4" s="9"/>
      <c r="FLY4" s="9"/>
      <c r="FLZ4" s="9"/>
      <c r="FMA4" s="9"/>
      <c r="FMB4" s="9"/>
      <c r="FMC4" s="9"/>
      <c r="FMD4" s="9"/>
      <c r="FME4" s="9"/>
      <c r="FMF4" s="9"/>
      <c r="FMG4" s="9"/>
      <c r="FMH4" s="9"/>
      <c r="FMI4" s="9"/>
      <c r="FMJ4" s="9"/>
      <c r="FMK4" s="9"/>
      <c r="FML4" s="9"/>
      <c r="FMM4" s="9"/>
      <c r="FMN4" s="9"/>
      <c r="FMO4" s="9"/>
      <c r="FMP4" s="9"/>
      <c r="FMQ4" s="9"/>
      <c r="FMR4" s="9"/>
      <c r="FMS4" s="9"/>
      <c r="FMT4" s="9"/>
      <c r="FMU4" s="9"/>
      <c r="FMV4" s="9"/>
      <c r="FMW4" s="9"/>
      <c r="FMX4" s="9"/>
      <c r="FMY4" s="9"/>
      <c r="FMZ4" s="9"/>
      <c r="FNA4" s="9"/>
      <c r="FNB4" s="9"/>
      <c r="FNC4" s="9"/>
      <c r="FND4" s="9"/>
      <c r="FNE4" s="9"/>
      <c r="FNF4" s="9"/>
      <c r="FNG4" s="9"/>
      <c r="FNH4" s="9"/>
      <c r="FNI4" s="9"/>
      <c r="FNJ4" s="9"/>
      <c r="FNK4" s="9"/>
      <c r="FNL4" s="9"/>
      <c r="FNM4" s="9"/>
      <c r="FNN4" s="9"/>
      <c r="FNO4" s="9"/>
      <c r="FNP4" s="9"/>
      <c r="FNQ4" s="9"/>
      <c r="FNR4" s="9"/>
      <c r="FNS4" s="9"/>
      <c r="FNT4" s="9"/>
      <c r="FNU4" s="9"/>
      <c r="FNV4" s="9"/>
      <c r="FNW4" s="9"/>
      <c r="FNX4" s="9"/>
      <c r="FNY4" s="9"/>
      <c r="FNZ4" s="9"/>
      <c r="FOA4" s="9"/>
      <c r="FOB4" s="9"/>
      <c r="FOC4" s="9"/>
      <c r="FOD4" s="9"/>
      <c r="FOE4" s="9"/>
      <c r="FOF4" s="9"/>
      <c r="FOG4" s="9"/>
      <c r="FOH4" s="9"/>
      <c r="FOI4" s="9"/>
      <c r="FOJ4" s="9"/>
      <c r="FOK4" s="9"/>
      <c r="FOL4" s="9"/>
      <c r="FOM4" s="9"/>
      <c r="FON4" s="9"/>
      <c r="FOO4" s="9"/>
      <c r="FOP4" s="9"/>
      <c r="FOQ4" s="9"/>
      <c r="FOR4" s="9"/>
      <c r="FOS4" s="9"/>
      <c r="FOT4" s="9"/>
      <c r="FOU4" s="9"/>
      <c r="FOV4" s="9"/>
      <c r="FOW4" s="9"/>
      <c r="FOX4" s="9"/>
      <c r="FOY4" s="9"/>
      <c r="FOZ4" s="9"/>
      <c r="FPA4" s="9"/>
      <c r="FPB4" s="9"/>
      <c r="FPC4" s="9"/>
      <c r="FPD4" s="9"/>
      <c r="FPE4" s="9"/>
      <c r="FPF4" s="9"/>
      <c r="FPG4" s="9"/>
      <c r="FPH4" s="9"/>
      <c r="FPI4" s="9"/>
      <c r="FPJ4" s="9"/>
      <c r="FPK4" s="9"/>
      <c r="FPL4" s="9"/>
      <c r="FPM4" s="9"/>
      <c r="FPN4" s="9"/>
      <c r="FPO4" s="9"/>
      <c r="FPP4" s="9"/>
      <c r="FPQ4" s="9"/>
      <c r="FPR4" s="9"/>
      <c r="FPS4" s="9"/>
      <c r="FPT4" s="9"/>
      <c r="FPU4" s="9"/>
      <c r="FPV4" s="9"/>
      <c r="FPW4" s="9"/>
      <c r="FPX4" s="9"/>
      <c r="FPY4" s="9"/>
      <c r="FPZ4" s="9"/>
      <c r="FQA4" s="9"/>
      <c r="FQB4" s="9"/>
      <c r="FQC4" s="9"/>
      <c r="FQD4" s="9"/>
      <c r="FQE4" s="9"/>
      <c r="FQF4" s="9"/>
      <c r="FQG4" s="9"/>
      <c r="FQH4" s="9"/>
      <c r="FQI4" s="9"/>
      <c r="FQJ4" s="9"/>
      <c r="FQK4" s="9"/>
      <c r="FQL4" s="9"/>
      <c r="FQM4" s="9"/>
      <c r="FQN4" s="9"/>
      <c r="FQO4" s="9"/>
      <c r="FQP4" s="9"/>
      <c r="FQQ4" s="9"/>
      <c r="FQR4" s="9"/>
      <c r="FQS4" s="9"/>
      <c r="FQT4" s="9"/>
      <c r="FQU4" s="9"/>
      <c r="FQV4" s="9"/>
      <c r="FQW4" s="9"/>
      <c r="FQX4" s="9"/>
      <c r="FQY4" s="9"/>
      <c r="FQZ4" s="9"/>
      <c r="FRA4" s="9"/>
      <c r="FRB4" s="9"/>
      <c r="FRC4" s="9"/>
      <c r="FRD4" s="9"/>
      <c r="FRE4" s="9"/>
      <c r="FRF4" s="9"/>
      <c r="FRG4" s="9"/>
      <c r="FRH4" s="9"/>
      <c r="FRI4" s="9"/>
      <c r="FRJ4" s="9"/>
      <c r="FRK4" s="9"/>
      <c r="FRL4" s="9"/>
      <c r="FRM4" s="9"/>
      <c r="FRN4" s="9"/>
      <c r="FRO4" s="9"/>
      <c r="FRP4" s="9"/>
      <c r="FRQ4" s="9"/>
      <c r="FRR4" s="9"/>
      <c r="FRS4" s="9"/>
      <c r="FRT4" s="9"/>
      <c r="FRU4" s="9"/>
      <c r="FRV4" s="9"/>
      <c r="FRW4" s="9"/>
      <c r="FRX4" s="9"/>
      <c r="FRY4" s="9"/>
      <c r="FRZ4" s="9"/>
      <c r="FSA4" s="9"/>
      <c r="FSB4" s="9"/>
      <c r="FSC4" s="9"/>
      <c r="FSD4" s="9"/>
      <c r="FSE4" s="9"/>
      <c r="FSF4" s="9"/>
      <c r="FSG4" s="9"/>
      <c r="FSH4" s="9"/>
      <c r="FSI4" s="9"/>
      <c r="FSJ4" s="9"/>
      <c r="FSK4" s="9"/>
      <c r="FSL4" s="9"/>
      <c r="FSM4" s="9"/>
      <c r="FSN4" s="9"/>
      <c r="FSO4" s="9"/>
      <c r="FSP4" s="9"/>
      <c r="FSQ4" s="9"/>
      <c r="FSR4" s="9"/>
      <c r="FSS4" s="9"/>
      <c r="FST4" s="9"/>
      <c r="FSU4" s="9"/>
      <c r="FSV4" s="9"/>
      <c r="FSW4" s="9"/>
      <c r="FSX4" s="9"/>
      <c r="FSY4" s="9"/>
      <c r="FSZ4" s="9"/>
      <c r="FTA4" s="9"/>
      <c r="FTB4" s="9"/>
      <c r="FTC4" s="9"/>
      <c r="FTD4" s="9"/>
      <c r="FTE4" s="9"/>
      <c r="FTF4" s="9"/>
      <c r="FTG4" s="9"/>
      <c r="FTH4" s="9"/>
      <c r="FTI4" s="9"/>
      <c r="FTJ4" s="9"/>
      <c r="FTK4" s="9"/>
      <c r="FTL4" s="9"/>
      <c r="FTM4" s="9"/>
      <c r="FTN4" s="9"/>
      <c r="FTO4" s="9"/>
      <c r="FTP4" s="9"/>
      <c r="FTQ4" s="9"/>
      <c r="FTR4" s="9"/>
      <c r="FTS4" s="9"/>
      <c r="FTT4" s="9"/>
      <c r="FTU4" s="9"/>
      <c r="FTV4" s="9"/>
      <c r="FTW4" s="9"/>
      <c r="FTX4" s="9"/>
      <c r="FTY4" s="9"/>
      <c r="FTZ4" s="9"/>
      <c r="FUA4" s="9"/>
      <c r="FUB4" s="9"/>
      <c r="FUC4" s="9"/>
      <c r="FUD4" s="9"/>
      <c r="FUE4" s="9"/>
      <c r="FUF4" s="9"/>
      <c r="FUG4" s="9"/>
      <c r="FUH4" s="9"/>
      <c r="FUI4" s="9"/>
      <c r="FUJ4" s="9"/>
      <c r="FUK4" s="9"/>
      <c r="FUL4" s="9"/>
      <c r="FUM4" s="9"/>
      <c r="FUN4" s="9"/>
      <c r="FUO4" s="9"/>
      <c r="FUP4" s="9"/>
      <c r="FUQ4" s="9"/>
      <c r="FUR4" s="9"/>
      <c r="FUS4" s="9"/>
      <c r="FUT4" s="9"/>
      <c r="FUU4" s="9"/>
      <c r="FUV4" s="9"/>
      <c r="FUW4" s="9"/>
      <c r="FUX4" s="9"/>
      <c r="FUY4" s="9"/>
      <c r="FUZ4" s="9"/>
      <c r="FVA4" s="9"/>
      <c r="FVB4" s="9"/>
      <c r="FVC4" s="9"/>
      <c r="FVD4" s="9"/>
      <c r="FVE4" s="9"/>
      <c r="FVF4" s="9"/>
      <c r="FVG4" s="9"/>
      <c r="FVH4" s="9"/>
      <c r="FVI4" s="9"/>
      <c r="FVJ4" s="9"/>
      <c r="FVK4" s="9"/>
      <c r="FVL4" s="9"/>
      <c r="FVM4" s="9"/>
      <c r="FVN4" s="9"/>
      <c r="FVO4" s="9"/>
      <c r="FVP4" s="9"/>
      <c r="FVQ4" s="9"/>
      <c r="FVR4" s="9"/>
      <c r="FVS4" s="9"/>
      <c r="FVT4" s="9"/>
      <c r="FVU4" s="9"/>
      <c r="FVV4" s="9"/>
      <c r="FVW4" s="9"/>
      <c r="FVX4" s="9"/>
      <c r="FVY4" s="9"/>
      <c r="FVZ4" s="9"/>
      <c r="FWA4" s="9"/>
      <c r="FWB4" s="9"/>
      <c r="FWC4" s="9"/>
      <c r="FWD4" s="9"/>
      <c r="FWE4" s="9"/>
      <c r="FWF4" s="9"/>
      <c r="FWG4" s="9"/>
      <c r="FWH4" s="9"/>
      <c r="FWI4" s="9"/>
      <c r="FWJ4" s="9"/>
      <c r="FWK4" s="9"/>
      <c r="FWL4" s="9"/>
      <c r="FWM4" s="9"/>
      <c r="FWN4" s="9"/>
      <c r="FWO4" s="9"/>
      <c r="FWP4" s="9"/>
      <c r="FWQ4" s="9"/>
      <c r="FWR4" s="9"/>
      <c r="FWS4" s="9"/>
      <c r="FWT4" s="9"/>
      <c r="FWU4" s="9"/>
      <c r="FWV4" s="9"/>
      <c r="FWW4" s="9"/>
      <c r="FWX4" s="9"/>
      <c r="FWY4" s="9"/>
      <c r="FWZ4" s="9"/>
      <c r="FXA4" s="9"/>
      <c r="FXB4" s="9"/>
      <c r="FXC4" s="9"/>
      <c r="FXD4" s="9"/>
      <c r="FXE4" s="9"/>
      <c r="FXF4" s="9"/>
      <c r="FXG4" s="9"/>
      <c r="FXH4" s="9"/>
      <c r="FXI4" s="9"/>
      <c r="FXJ4" s="9"/>
      <c r="FXK4" s="9"/>
      <c r="FXL4" s="9"/>
      <c r="FXM4" s="9"/>
      <c r="FXN4" s="9"/>
      <c r="FXO4" s="9"/>
      <c r="FXP4" s="9"/>
      <c r="FXQ4" s="9"/>
      <c r="FXR4" s="9"/>
      <c r="FXS4" s="9"/>
      <c r="FXT4" s="9"/>
      <c r="FXU4" s="9"/>
      <c r="FXV4" s="9"/>
      <c r="FXW4" s="9"/>
      <c r="FXX4" s="9"/>
      <c r="FXY4" s="9"/>
      <c r="FXZ4" s="9"/>
      <c r="FYA4" s="9"/>
      <c r="FYB4" s="9"/>
      <c r="FYC4" s="9"/>
      <c r="FYD4" s="9"/>
      <c r="FYE4" s="9"/>
      <c r="FYF4" s="9"/>
      <c r="FYG4" s="9"/>
      <c r="FYH4" s="9"/>
      <c r="FYI4" s="9"/>
      <c r="FYJ4" s="9"/>
      <c r="FYK4" s="9"/>
      <c r="FYL4" s="9"/>
      <c r="FYM4" s="9"/>
      <c r="FYN4" s="9"/>
      <c r="FYO4" s="9"/>
      <c r="FYP4" s="9"/>
      <c r="FYQ4" s="9"/>
      <c r="FYR4" s="9"/>
      <c r="FYS4" s="9"/>
      <c r="FYT4" s="9"/>
      <c r="FYU4" s="9"/>
      <c r="FYV4" s="9"/>
      <c r="FYW4" s="9"/>
      <c r="FYX4" s="9"/>
      <c r="FYY4" s="9"/>
      <c r="FYZ4" s="9"/>
      <c r="FZA4" s="9"/>
      <c r="FZB4" s="9"/>
      <c r="FZC4" s="9"/>
      <c r="FZD4" s="9"/>
      <c r="FZE4" s="9"/>
      <c r="FZF4" s="9"/>
      <c r="FZG4" s="9"/>
      <c r="FZH4" s="9"/>
      <c r="FZI4" s="9"/>
      <c r="FZJ4" s="9"/>
      <c r="FZK4" s="9"/>
      <c r="FZL4" s="9"/>
      <c r="FZM4" s="9"/>
      <c r="FZN4" s="9"/>
      <c r="FZO4" s="9"/>
      <c r="FZP4" s="9"/>
      <c r="FZQ4" s="9"/>
      <c r="FZR4" s="9"/>
      <c r="FZS4" s="9"/>
      <c r="FZT4" s="9"/>
      <c r="FZU4" s="9"/>
      <c r="FZV4" s="9"/>
      <c r="FZW4" s="9"/>
      <c r="FZX4" s="9"/>
      <c r="FZY4" s="9"/>
      <c r="FZZ4" s="9"/>
      <c r="GAA4" s="9"/>
      <c r="GAB4" s="9"/>
      <c r="GAC4" s="9"/>
      <c r="GAD4" s="9"/>
      <c r="GAE4" s="9"/>
      <c r="GAF4" s="9"/>
      <c r="GAG4" s="9"/>
      <c r="GAH4" s="9"/>
      <c r="GAI4" s="9"/>
      <c r="GAJ4" s="9"/>
      <c r="GAK4" s="9"/>
      <c r="GAL4" s="9"/>
      <c r="GAM4" s="9"/>
      <c r="GAN4" s="9"/>
      <c r="GAO4" s="9"/>
      <c r="GAP4" s="9"/>
      <c r="GAQ4" s="9"/>
      <c r="GAR4" s="9"/>
      <c r="GAS4" s="9"/>
      <c r="GAT4" s="9"/>
      <c r="GAU4" s="9"/>
      <c r="GAV4" s="9"/>
      <c r="GAW4" s="9"/>
      <c r="GAX4" s="9"/>
      <c r="GAY4" s="9"/>
      <c r="GAZ4" s="9"/>
      <c r="GBA4" s="9"/>
      <c r="GBB4" s="9"/>
      <c r="GBC4" s="9"/>
      <c r="GBD4" s="9"/>
      <c r="GBE4" s="9"/>
      <c r="GBF4" s="9"/>
      <c r="GBG4" s="9"/>
      <c r="GBH4" s="9"/>
      <c r="GBI4" s="9"/>
      <c r="GBJ4" s="9"/>
      <c r="GBK4" s="9"/>
      <c r="GBL4" s="9"/>
      <c r="GBM4" s="9"/>
      <c r="GBN4" s="9"/>
      <c r="GBO4" s="9"/>
      <c r="GBP4" s="9"/>
      <c r="GBQ4" s="9"/>
      <c r="GBR4" s="9"/>
      <c r="GBS4" s="9"/>
      <c r="GBT4" s="9"/>
      <c r="GBU4" s="9"/>
      <c r="GBV4" s="9"/>
      <c r="GBW4" s="9"/>
      <c r="GBX4" s="9"/>
      <c r="GBY4" s="9"/>
      <c r="GBZ4" s="9"/>
      <c r="GCA4" s="9"/>
      <c r="GCB4" s="9"/>
      <c r="GCC4" s="9"/>
      <c r="GCD4" s="9"/>
      <c r="GCE4" s="9"/>
      <c r="GCF4" s="9"/>
      <c r="GCG4" s="9"/>
      <c r="GCH4" s="9"/>
      <c r="GCI4" s="9"/>
      <c r="GCJ4" s="9"/>
      <c r="GCK4" s="9"/>
      <c r="GCL4" s="9"/>
      <c r="GCM4" s="9"/>
      <c r="GCN4" s="9"/>
      <c r="GCO4" s="9"/>
      <c r="GCP4" s="9"/>
      <c r="GCQ4" s="9"/>
      <c r="GCR4" s="9"/>
      <c r="GCS4" s="9"/>
      <c r="GCT4" s="9"/>
      <c r="GCU4" s="9"/>
      <c r="GCV4" s="9"/>
      <c r="GCW4" s="9"/>
      <c r="GCX4" s="9"/>
      <c r="GCY4" s="9"/>
      <c r="GCZ4" s="9"/>
      <c r="GDA4" s="9"/>
      <c r="GDB4" s="9"/>
      <c r="GDC4" s="9"/>
      <c r="GDD4" s="9"/>
      <c r="GDE4" s="9"/>
      <c r="GDF4" s="9"/>
      <c r="GDG4" s="9"/>
      <c r="GDH4" s="9"/>
      <c r="GDI4" s="9"/>
      <c r="GDJ4" s="9"/>
      <c r="GDK4" s="9"/>
      <c r="GDL4" s="9"/>
      <c r="GDM4" s="9"/>
      <c r="GDN4" s="9"/>
      <c r="GDO4" s="9"/>
      <c r="GDP4" s="9"/>
      <c r="GDQ4" s="9"/>
      <c r="GDR4" s="9"/>
      <c r="GDS4" s="9"/>
      <c r="GDT4" s="9"/>
      <c r="GDU4" s="9"/>
      <c r="GDV4" s="9"/>
      <c r="GDW4" s="9"/>
      <c r="GDX4" s="9"/>
      <c r="GDY4" s="9"/>
      <c r="GDZ4" s="9"/>
      <c r="GEA4" s="9"/>
      <c r="GEB4" s="9"/>
      <c r="GEC4" s="9"/>
      <c r="GED4" s="9"/>
      <c r="GEE4" s="9"/>
      <c r="GEF4" s="9"/>
      <c r="GEG4" s="9"/>
      <c r="GEH4" s="9"/>
      <c r="GEI4" s="9"/>
      <c r="GEJ4" s="9"/>
      <c r="GEK4" s="9"/>
      <c r="GEL4" s="9"/>
      <c r="GEM4" s="9"/>
      <c r="GEN4" s="9"/>
      <c r="GEO4" s="9"/>
      <c r="GEP4" s="9"/>
      <c r="GEQ4" s="9"/>
      <c r="GER4" s="9"/>
      <c r="GES4" s="9"/>
      <c r="GET4" s="9"/>
      <c r="GEU4" s="9"/>
      <c r="GEV4" s="9"/>
      <c r="GEW4" s="9"/>
      <c r="GEX4" s="9"/>
      <c r="GEY4" s="9"/>
      <c r="GEZ4" s="9"/>
      <c r="GFA4" s="9"/>
      <c r="GFB4" s="9"/>
      <c r="GFC4" s="9"/>
      <c r="GFD4" s="9"/>
      <c r="GFE4" s="9"/>
      <c r="GFF4" s="9"/>
      <c r="GFG4" s="9"/>
      <c r="GFH4" s="9"/>
      <c r="GFI4" s="9"/>
      <c r="GFJ4" s="9"/>
      <c r="GFK4" s="9"/>
      <c r="GFL4" s="9"/>
      <c r="GFM4" s="9"/>
      <c r="GFN4" s="9"/>
      <c r="GFO4" s="9"/>
      <c r="GFP4" s="9"/>
      <c r="GFQ4" s="9"/>
      <c r="GFR4" s="9"/>
      <c r="GFS4" s="9"/>
      <c r="GFT4" s="9"/>
      <c r="GFU4" s="9"/>
      <c r="GFV4" s="9"/>
      <c r="GFW4" s="9"/>
      <c r="GFX4" s="9"/>
      <c r="GFY4" s="9"/>
      <c r="GFZ4" s="9"/>
      <c r="GGA4" s="9"/>
      <c r="GGB4" s="9"/>
      <c r="GGC4" s="9"/>
      <c r="GGD4" s="9"/>
      <c r="GGE4" s="9"/>
      <c r="GGF4" s="9"/>
      <c r="GGG4" s="9"/>
      <c r="GGH4" s="9"/>
      <c r="GGI4" s="9"/>
      <c r="GGJ4" s="9"/>
      <c r="GGK4" s="9"/>
      <c r="GGL4" s="9"/>
      <c r="GGM4" s="9"/>
      <c r="GGN4" s="9"/>
      <c r="GGO4" s="9"/>
      <c r="GGP4" s="9"/>
      <c r="GGQ4" s="9"/>
      <c r="GGR4" s="9"/>
      <c r="GGS4" s="9"/>
      <c r="GGT4" s="9"/>
      <c r="GGU4" s="9"/>
      <c r="GGV4" s="9"/>
      <c r="GGW4" s="9"/>
      <c r="GGX4" s="9"/>
      <c r="GGY4" s="9"/>
      <c r="GGZ4" s="9"/>
      <c r="GHA4" s="9"/>
      <c r="GHB4" s="9"/>
      <c r="GHC4" s="9"/>
      <c r="GHD4" s="9"/>
      <c r="GHE4" s="9"/>
      <c r="GHF4" s="9"/>
      <c r="GHG4" s="9"/>
      <c r="GHH4" s="9"/>
      <c r="GHI4" s="9"/>
      <c r="GHJ4" s="9"/>
      <c r="GHK4" s="9"/>
      <c r="GHL4" s="9"/>
      <c r="GHM4" s="9"/>
      <c r="GHN4" s="9"/>
      <c r="GHO4" s="9"/>
      <c r="GHP4" s="9"/>
      <c r="GHQ4" s="9"/>
      <c r="GHR4" s="9"/>
      <c r="GHS4" s="9"/>
      <c r="GHT4" s="9"/>
      <c r="GHU4" s="9"/>
      <c r="GHV4" s="9"/>
      <c r="GHW4" s="9"/>
      <c r="GHX4" s="9"/>
      <c r="GHY4" s="9"/>
      <c r="GHZ4" s="9"/>
      <c r="GIA4" s="9"/>
      <c r="GIB4" s="9"/>
      <c r="GIC4" s="9"/>
      <c r="GID4" s="9"/>
      <c r="GIE4" s="9"/>
      <c r="GIF4" s="9"/>
      <c r="GIG4" s="9"/>
      <c r="GIH4" s="9"/>
      <c r="GII4" s="9"/>
      <c r="GIJ4" s="9"/>
      <c r="GIK4" s="9"/>
      <c r="GIL4" s="9"/>
      <c r="GIM4" s="9"/>
      <c r="GIN4" s="9"/>
      <c r="GIO4" s="9"/>
      <c r="GIP4" s="9"/>
      <c r="GIQ4" s="9"/>
      <c r="GIR4" s="9"/>
      <c r="GIS4" s="9"/>
      <c r="GIT4" s="9"/>
      <c r="GIU4" s="9"/>
      <c r="GIV4" s="9"/>
      <c r="GIW4" s="9"/>
      <c r="GIX4" s="9"/>
      <c r="GIY4" s="9"/>
      <c r="GIZ4" s="9"/>
      <c r="GJA4" s="9"/>
      <c r="GJB4" s="9"/>
      <c r="GJC4" s="9"/>
      <c r="GJD4" s="9"/>
      <c r="GJE4" s="9"/>
      <c r="GJF4" s="9"/>
      <c r="GJG4" s="9"/>
      <c r="GJH4" s="9"/>
      <c r="GJI4" s="9"/>
      <c r="GJJ4" s="9"/>
      <c r="GJK4" s="9"/>
      <c r="GJL4" s="9"/>
      <c r="GJM4" s="9"/>
      <c r="GJN4" s="9"/>
      <c r="GJO4" s="9"/>
      <c r="GJP4" s="9"/>
      <c r="GJQ4" s="9"/>
      <c r="GJR4" s="9"/>
      <c r="GJS4" s="9"/>
      <c r="GJT4" s="9"/>
      <c r="GJU4" s="9"/>
      <c r="GJV4" s="9"/>
      <c r="GJW4" s="9"/>
      <c r="GJX4" s="9"/>
      <c r="GJY4" s="9"/>
      <c r="GJZ4" s="9"/>
      <c r="GKA4" s="9"/>
      <c r="GKB4" s="9"/>
      <c r="GKC4" s="9"/>
      <c r="GKD4" s="9"/>
      <c r="GKE4" s="9"/>
      <c r="GKF4" s="9"/>
      <c r="GKG4" s="9"/>
      <c r="GKH4" s="9"/>
      <c r="GKI4" s="9"/>
      <c r="GKJ4" s="9"/>
      <c r="GKK4" s="9"/>
      <c r="GKL4" s="9"/>
      <c r="GKM4" s="9"/>
      <c r="GKN4" s="9"/>
      <c r="GKO4" s="9"/>
      <c r="GKP4" s="9"/>
      <c r="GKQ4" s="9"/>
      <c r="GKR4" s="9"/>
      <c r="GKS4" s="9"/>
      <c r="GKT4" s="9"/>
      <c r="GKU4" s="9"/>
      <c r="GKV4" s="9"/>
      <c r="GKW4" s="9"/>
      <c r="GKX4" s="9"/>
      <c r="GKY4" s="9"/>
      <c r="GKZ4" s="9"/>
      <c r="GLA4" s="9"/>
      <c r="GLB4" s="9"/>
      <c r="GLC4" s="9"/>
      <c r="GLD4" s="9"/>
      <c r="GLE4" s="9"/>
      <c r="GLF4" s="9"/>
      <c r="GLG4" s="9"/>
      <c r="GLH4" s="9"/>
      <c r="GLI4" s="9"/>
      <c r="GLJ4" s="9"/>
      <c r="GLK4" s="9"/>
      <c r="GLL4" s="9"/>
      <c r="GLM4" s="9"/>
      <c r="GLN4" s="9"/>
      <c r="GLO4" s="9"/>
      <c r="GLP4" s="9"/>
      <c r="GLQ4" s="9"/>
      <c r="GLR4" s="9"/>
      <c r="GLS4" s="9"/>
      <c r="GLT4" s="9"/>
      <c r="GLU4" s="9"/>
      <c r="GLV4" s="9"/>
      <c r="GLW4" s="9"/>
      <c r="GLX4" s="9"/>
      <c r="GLY4" s="9"/>
      <c r="GLZ4" s="9"/>
      <c r="GMA4" s="9"/>
      <c r="GMB4" s="9"/>
      <c r="GMC4" s="9"/>
      <c r="GMD4" s="9"/>
      <c r="GME4" s="9"/>
      <c r="GMF4" s="9"/>
      <c r="GMG4" s="9"/>
      <c r="GMH4" s="9"/>
      <c r="GMI4" s="9"/>
      <c r="GMJ4" s="9"/>
      <c r="GMK4" s="9"/>
      <c r="GML4" s="9"/>
      <c r="GMM4" s="9"/>
      <c r="GMN4" s="9"/>
      <c r="GMO4" s="9"/>
      <c r="GMP4" s="9"/>
      <c r="GMQ4" s="9"/>
      <c r="GMR4" s="9"/>
      <c r="GMS4" s="9"/>
      <c r="GMT4" s="9"/>
      <c r="GMU4" s="9"/>
      <c r="GMV4" s="9"/>
      <c r="GMW4" s="9"/>
      <c r="GMX4" s="9"/>
      <c r="GMY4" s="9"/>
      <c r="GMZ4" s="9"/>
      <c r="GNA4" s="9"/>
      <c r="GNB4" s="9"/>
      <c r="GNC4" s="9"/>
      <c r="GND4" s="9"/>
      <c r="GNE4" s="9"/>
      <c r="GNF4" s="9"/>
      <c r="GNG4" s="9"/>
      <c r="GNH4" s="9"/>
      <c r="GNI4" s="9"/>
      <c r="GNJ4" s="9"/>
      <c r="GNK4" s="9"/>
      <c r="GNL4" s="9"/>
      <c r="GNM4" s="9"/>
      <c r="GNN4" s="9"/>
      <c r="GNO4" s="9"/>
      <c r="GNP4" s="9"/>
      <c r="GNQ4" s="9"/>
      <c r="GNR4" s="9"/>
      <c r="GNS4" s="9"/>
      <c r="GNT4" s="9"/>
      <c r="GNU4" s="9"/>
      <c r="GNV4" s="9"/>
      <c r="GNW4" s="9"/>
      <c r="GNX4" s="9"/>
      <c r="GNY4" s="9"/>
      <c r="GNZ4" s="9"/>
      <c r="GOA4" s="9"/>
      <c r="GOB4" s="9"/>
      <c r="GOC4" s="9"/>
      <c r="GOD4" s="9"/>
      <c r="GOE4" s="9"/>
      <c r="GOF4" s="9"/>
      <c r="GOG4" s="9"/>
      <c r="GOH4" s="9"/>
      <c r="GOI4" s="9"/>
      <c r="GOJ4" s="9"/>
      <c r="GOK4" s="9"/>
      <c r="GOL4" s="9"/>
      <c r="GOM4" s="9"/>
      <c r="GON4" s="9"/>
      <c r="GOO4" s="9"/>
      <c r="GOP4" s="9"/>
      <c r="GOQ4" s="9"/>
      <c r="GOR4" s="9"/>
      <c r="GOS4" s="9"/>
      <c r="GOT4" s="9"/>
      <c r="GOU4" s="9"/>
      <c r="GOV4" s="9"/>
      <c r="GOW4" s="9"/>
      <c r="GOX4" s="9"/>
      <c r="GOY4" s="9"/>
      <c r="GOZ4" s="9"/>
      <c r="GPA4" s="9"/>
      <c r="GPB4" s="9"/>
      <c r="GPC4" s="9"/>
      <c r="GPD4" s="9"/>
      <c r="GPE4" s="9"/>
      <c r="GPF4" s="9"/>
      <c r="GPG4" s="9"/>
      <c r="GPH4" s="9"/>
      <c r="GPI4" s="9"/>
      <c r="GPJ4" s="9"/>
      <c r="GPK4" s="9"/>
      <c r="GPL4" s="9"/>
      <c r="GPM4" s="9"/>
      <c r="GPN4" s="9"/>
      <c r="GPO4" s="9"/>
      <c r="GPP4" s="9"/>
      <c r="GPQ4" s="9"/>
      <c r="GPR4" s="9"/>
      <c r="GPS4" s="9"/>
      <c r="GPT4" s="9"/>
      <c r="GPU4" s="9"/>
      <c r="GPV4" s="9"/>
      <c r="GPW4" s="9"/>
      <c r="GPX4" s="9"/>
      <c r="GPY4" s="9"/>
      <c r="GPZ4" s="9"/>
      <c r="GQA4" s="9"/>
      <c r="GQB4" s="9"/>
      <c r="GQC4" s="9"/>
      <c r="GQD4" s="9"/>
      <c r="GQE4" s="9"/>
      <c r="GQF4" s="9"/>
      <c r="GQG4" s="9"/>
      <c r="GQH4" s="9"/>
      <c r="GQI4" s="9"/>
      <c r="GQJ4" s="9"/>
      <c r="GQK4" s="9"/>
      <c r="GQL4" s="9"/>
      <c r="GQM4" s="9"/>
      <c r="GQN4" s="9"/>
      <c r="GQO4" s="9"/>
      <c r="GQP4" s="9"/>
      <c r="GQQ4" s="9"/>
      <c r="GQR4" s="9"/>
      <c r="GQS4" s="9"/>
      <c r="GQT4" s="9"/>
      <c r="GQU4" s="9"/>
      <c r="GQV4" s="9"/>
      <c r="GQW4" s="9"/>
      <c r="GQX4" s="9"/>
      <c r="GQY4" s="9"/>
      <c r="GQZ4" s="9"/>
      <c r="GRA4" s="9"/>
      <c r="GRB4" s="9"/>
      <c r="GRC4" s="9"/>
      <c r="GRD4" s="9"/>
      <c r="GRE4" s="9"/>
      <c r="GRF4" s="9"/>
      <c r="GRG4" s="9"/>
      <c r="GRH4" s="9"/>
      <c r="GRI4" s="9"/>
      <c r="GRJ4" s="9"/>
      <c r="GRK4" s="9"/>
      <c r="GRL4" s="9"/>
      <c r="GRM4" s="9"/>
      <c r="GRN4" s="9"/>
      <c r="GRO4" s="9"/>
      <c r="GRP4" s="9"/>
      <c r="GRQ4" s="9"/>
      <c r="GRR4" s="9"/>
      <c r="GRS4" s="9"/>
      <c r="GRT4" s="9"/>
      <c r="GRU4" s="9"/>
      <c r="GRV4" s="9"/>
      <c r="GRW4" s="9"/>
      <c r="GRX4" s="9"/>
      <c r="GRY4" s="9"/>
      <c r="GRZ4" s="9"/>
      <c r="GSA4" s="9"/>
      <c r="GSB4" s="9"/>
      <c r="GSC4" s="9"/>
      <c r="GSD4" s="9"/>
      <c r="GSE4" s="9"/>
      <c r="GSF4" s="9"/>
      <c r="GSG4" s="9"/>
      <c r="GSH4" s="9"/>
      <c r="GSI4" s="9"/>
      <c r="GSJ4" s="9"/>
      <c r="GSK4" s="9"/>
      <c r="GSL4" s="9"/>
      <c r="GSM4" s="9"/>
      <c r="GSN4" s="9"/>
      <c r="GSO4" s="9"/>
      <c r="GSP4" s="9"/>
      <c r="GSQ4" s="9"/>
      <c r="GSR4" s="9"/>
      <c r="GSS4" s="9"/>
      <c r="GST4" s="9"/>
      <c r="GSU4" s="9"/>
      <c r="GSV4" s="9"/>
      <c r="GSW4" s="9"/>
      <c r="GSX4" s="9"/>
      <c r="GSY4" s="9"/>
      <c r="GSZ4" s="9"/>
      <c r="GTA4" s="9"/>
      <c r="GTB4" s="9"/>
      <c r="GTC4" s="9"/>
      <c r="GTD4" s="9"/>
      <c r="GTE4" s="9"/>
      <c r="GTF4" s="9"/>
      <c r="GTG4" s="9"/>
      <c r="GTH4" s="9"/>
      <c r="GTI4" s="9"/>
      <c r="GTJ4" s="9"/>
      <c r="GTK4" s="9"/>
      <c r="GTL4" s="9"/>
      <c r="GTM4" s="9"/>
      <c r="GTN4" s="9"/>
      <c r="GTO4" s="9"/>
      <c r="GTP4" s="9"/>
      <c r="GTQ4" s="9"/>
      <c r="GTR4" s="9"/>
      <c r="GTS4" s="9"/>
      <c r="GTT4" s="9"/>
      <c r="GTU4" s="9"/>
      <c r="GTV4" s="9"/>
      <c r="GTW4" s="9"/>
      <c r="GTX4" s="9"/>
      <c r="GTY4" s="9"/>
      <c r="GTZ4" s="9"/>
      <c r="GUA4" s="9"/>
      <c r="GUB4" s="9"/>
      <c r="GUC4" s="9"/>
      <c r="GUD4" s="9"/>
      <c r="GUE4" s="9"/>
      <c r="GUF4" s="9"/>
      <c r="GUG4" s="9"/>
      <c r="GUH4" s="9"/>
      <c r="GUI4" s="9"/>
      <c r="GUJ4" s="9"/>
      <c r="GUK4" s="9"/>
      <c r="GUL4" s="9"/>
      <c r="GUM4" s="9"/>
      <c r="GUN4" s="9"/>
      <c r="GUO4" s="9"/>
      <c r="GUP4" s="9"/>
      <c r="GUQ4" s="9"/>
      <c r="GUR4" s="9"/>
      <c r="GUS4" s="9"/>
      <c r="GUT4" s="9"/>
      <c r="GUU4" s="9"/>
      <c r="GUV4" s="9"/>
      <c r="GUW4" s="9"/>
      <c r="GUX4" s="9"/>
      <c r="GUY4" s="9"/>
      <c r="GUZ4" s="9"/>
      <c r="GVA4" s="9"/>
      <c r="GVB4" s="9"/>
      <c r="GVC4" s="9"/>
      <c r="GVD4" s="9"/>
      <c r="GVE4" s="9"/>
      <c r="GVF4" s="9"/>
      <c r="GVG4" s="9"/>
      <c r="GVH4" s="9"/>
      <c r="GVI4" s="9"/>
      <c r="GVJ4" s="9"/>
      <c r="GVK4" s="9"/>
      <c r="GVL4" s="9"/>
      <c r="GVM4" s="9"/>
      <c r="GVN4" s="9"/>
      <c r="GVO4" s="9"/>
      <c r="GVP4" s="9"/>
      <c r="GVQ4" s="9"/>
      <c r="GVR4" s="9"/>
      <c r="GVS4" s="9"/>
      <c r="GVT4" s="9"/>
      <c r="GVU4" s="9"/>
      <c r="GVV4" s="9"/>
      <c r="GVW4" s="9"/>
      <c r="GVX4" s="9"/>
      <c r="GVY4" s="9"/>
      <c r="GVZ4" s="9"/>
      <c r="GWA4" s="9"/>
      <c r="GWB4" s="9"/>
      <c r="GWC4" s="9"/>
      <c r="GWD4" s="9"/>
      <c r="GWE4" s="9"/>
      <c r="GWF4" s="9"/>
      <c r="GWG4" s="9"/>
      <c r="GWH4" s="9"/>
      <c r="GWI4" s="9"/>
      <c r="GWJ4" s="9"/>
      <c r="GWK4" s="9"/>
      <c r="GWL4" s="9"/>
      <c r="GWM4" s="9"/>
      <c r="GWN4" s="9"/>
      <c r="GWO4" s="9"/>
      <c r="GWP4" s="9"/>
      <c r="GWQ4" s="9"/>
      <c r="GWR4" s="9"/>
      <c r="GWS4" s="9"/>
      <c r="GWT4" s="9"/>
      <c r="GWU4" s="9"/>
      <c r="GWV4" s="9"/>
      <c r="GWW4" s="9"/>
      <c r="GWX4" s="9"/>
      <c r="GWY4" s="9"/>
      <c r="GWZ4" s="9"/>
      <c r="GXA4" s="9"/>
      <c r="GXB4" s="9"/>
      <c r="GXC4" s="9"/>
      <c r="GXD4" s="9"/>
      <c r="GXE4" s="9"/>
      <c r="GXF4" s="9"/>
      <c r="GXG4" s="9"/>
      <c r="GXH4" s="9"/>
      <c r="GXI4" s="9"/>
      <c r="GXJ4" s="9"/>
      <c r="GXK4" s="9"/>
      <c r="GXL4" s="9"/>
      <c r="GXM4" s="9"/>
      <c r="GXN4" s="9"/>
      <c r="GXO4" s="9"/>
      <c r="GXP4" s="9"/>
      <c r="GXQ4" s="9"/>
      <c r="GXR4" s="9"/>
      <c r="GXS4" s="9"/>
      <c r="GXT4" s="9"/>
      <c r="GXU4" s="9"/>
      <c r="GXV4" s="9"/>
      <c r="GXW4" s="9"/>
      <c r="GXX4" s="9"/>
      <c r="GXY4" s="9"/>
      <c r="GXZ4" s="9"/>
      <c r="GYA4" s="9"/>
      <c r="GYB4" s="9"/>
      <c r="GYC4" s="9"/>
      <c r="GYD4" s="9"/>
      <c r="GYE4" s="9"/>
      <c r="GYF4" s="9"/>
      <c r="GYG4" s="9"/>
      <c r="GYH4" s="9"/>
      <c r="GYI4" s="9"/>
      <c r="GYJ4" s="9"/>
      <c r="GYK4" s="9"/>
      <c r="GYL4" s="9"/>
      <c r="GYM4" s="9"/>
      <c r="GYN4" s="9"/>
      <c r="GYO4" s="9"/>
      <c r="GYP4" s="9"/>
      <c r="GYQ4" s="9"/>
      <c r="GYR4" s="9"/>
      <c r="GYS4" s="9"/>
      <c r="GYT4" s="9"/>
      <c r="GYU4" s="9"/>
      <c r="GYV4" s="9"/>
      <c r="GYW4" s="9"/>
      <c r="GYX4" s="9"/>
      <c r="GYY4" s="9"/>
      <c r="GYZ4" s="9"/>
      <c r="GZA4" s="9"/>
      <c r="GZB4" s="9"/>
      <c r="GZC4" s="9"/>
      <c r="GZD4" s="9"/>
      <c r="GZE4" s="9"/>
      <c r="GZF4" s="9"/>
      <c r="GZG4" s="9"/>
      <c r="GZH4" s="9"/>
      <c r="GZI4" s="9"/>
      <c r="GZJ4" s="9"/>
      <c r="GZK4" s="9"/>
      <c r="GZL4" s="9"/>
      <c r="GZM4" s="9"/>
      <c r="GZN4" s="9"/>
      <c r="GZO4" s="9"/>
      <c r="GZP4" s="9"/>
      <c r="GZQ4" s="9"/>
      <c r="GZR4" s="9"/>
      <c r="GZS4" s="9"/>
      <c r="GZT4" s="9"/>
      <c r="GZU4" s="9"/>
      <c r="GZV4" s="9"/>
      <c r="GZW4" s="9"/>
      <c r="GZX4" s="9"/>
      <c r="GZY4" s="9"/>
      <c r="GZZ4" s="9"/>
      <c r="HAA4" s="9"/>
      <c r="HAB4" s="9"/>
      <c r="HAC4" s="9"/>
      <c r="HAD4" s="9"/>
      <c r="HAE4" s="9"/>
      <c r="HAF4" s="9"/>
      <c r="HAG4" s="9"/>
      <c r="HAH4" s="9"/>
      <c r="HAI4" s="9"/>
      <c r="HAJ4" s="9"/>
      <c r="HAK4" s="9"/>
      <c r="HAL4" s="9"/>
      <c r="HAM4" s="9"/>
      <c r="HAN4" s="9"/>
      <c r="HAO4" s="9"/>
      <c r="HAP4" s="9"/>
      <c r="HAQ4" s="9"/>
      <c r="HAR4" s="9"/>
      <c r="HAS4" s="9"/>
      <c r="HAT4" s="9"/>
      <c r="HAU4" s="9"/>
      <c r="HAV4" s="9"/>
      <c r="HAW4" s="9"/>
      <c r="HAX4" s="9"/>
      <c r="HAY4" s="9"/>
      <c r="HAZ4" s="9"/>
      <c r="HBA4" s="9"/>
      <c r="HBB4" s="9"/>
      <c r="HBC4" s="9"/>
      <c r="HBD4" s="9"/>
      <c r="HBE4" s="9"/>
      <c r="HBF4" s="9"/>
      <c r="HBG4" s="9"/>
      <c r="HBH4" s="9"/>
      <c r="HBI4" s="9"/>
      <c r="HBJ4" s="9"/>
      <c r="HBK4" s="9"/>
      <c r="HBL4" s="9"/>
      <c r="HBM4" s="9"/>
      <c r="HBN4" s="9"/>
      <c r="HBO4" s="9"/>
      <c r="HBP4" s="9"/>
      <c r="HBQ4" s="9"/>
      <c r="HBR4" s="9"/>
      <c r="HBS4" s="9"/>
      <c r="HBT4" s="9"/>
      <c r="HBU4" s="9"/>
      <c r="HBV4" s="9"/>
      <c r="HBW4" s="9"/>
      <c r="HBX4" s="9"/>
      <c r="HBY4" s="9"/>
      <c r="HBZ4" s="9"/>
      <c r="HCA4" s="9"/>
      <c r="HCB4" s="9"/>
      <c r="HCC4" s="9"/>
      <c r="HCD4" s="9"/>
      <c r="HCE4" s="9"/>
      <c r="HCF4" s="9"/>
      <c r="HCG4" s="9"/>
      <c r="HCH4" s="9"/>
      <c r="HCI4" s="9"/>
      <c r="HCJ4" s="9"/>
      <c r="HCK4" s="9"/>
      <c r="HCL4" s="9"/>
      <c r="HCM4" s="9"/>
      <c r="HCN4" s="9"/>
      <c r="HCO4" s="9"/>
      <c r="HCP4" s="9"/>
      <c r="HCQ4" s="9"/>
      <c r="HCR4" s="9"/>
      <c r="HCS4" s="9"/>
      <c r="HCT4" s="9"/>
      <c r="HCU4" s="9"/>
      <c r="HCV4" s="9"/>
      <c r="HCW4" s="9"/>
      <c r="HCX4" s="9"/>
      <c r="HCY4" s="9"/>
      <c r="HCZ4" s="9"/>
      <c r="HDA4" s="9"/>
      <c r="HDB4" s="9"/>
      <c r="HDC4" s="9"/>
      <c r="HDD4" s="9"/>
      <c r="HDE4" s="9"/>
      <c r="HDF4" s="9"/>
      <c r="HDG4" s="9"/>
      <c r="HDH4" s="9"/>
      <c r="HDI4" s="9"/>
      <c r="HDJ4" s="9"/>
      <c r="HDK4" s="9"/>
      <c r="HDL4" s="9"/>
      <c r="HDM4" s="9"/>
      <c r="HDN4" s="9"/>
      <c r="HDO4" s="9"/>
      <c r="HDP4" s="9"/>
      <c r="HDQ4" s="9"/>
      <c r="HDR4" s="9"/>
      <c r="HDS4" s="9"/>
      <c r="HDT4" s="9"/>
      <c r="HDU4" s="9"/>
      <c r="HDV4" s="9"/>
      <c r="HDW4" s="9"/>
      <c r="HDX4" s="9"/>
      <c r="HDY4" s="9"/>
      <c r="HDZ4" s="9"/>
      <c r="HEA4" s="9"/>
      <c r="HEB4" s="9"/>
      <c r="HEC4" s="9"/>
      <c r="HED4" s="9"/>
      <c r="HEE4" s="9"/>
      <c r="HEF4" s="9"/>
      <c r="HEG4" s="9"/>
      <c r="HEH4" s="9"/>
      <c r="HEI4" s="9"/>
      <c r="HEJ4" s="9"/>
      <c r="HEK4" s="9"/>
      <c r="HEL4" s="9"/>
      <c r="HEM4" s="9"/>
      <c r="HEN4" s="9"/>
      <c r="HEO4" s="9"/>
      <c r="HEP4" s="9"/>
      <c r="HEQ4" s="9"/>
      <c r="HER4" s="9"/>
      <c r="HES4" s="9"/>
      <c r="HET4" s="9"/>
      <c r="HEU4" s="9"/>
      <c r="HEV4" s="9"/>
      <c r="HEW4" s="9"/>
      <c r="HEX4" s="9"/>
      <c r="HEY4" s="9"/>
      <c r="HEZ4" s="9"/>
      <c r="HFA4" s="9"/>
      <c r="HFB4" s="9"/>
      <c r="HFC4" s="9"/>
      <c r="HFD4" s="9"/>
      <c r="HFE4" s="9"/>
      <c r="HFF4" s="9"/>
      <c r="HFG4" s="9"/>
      <c r="HFH4" s="9"/>
      <c r="HFI4" s="9"/>
      <c r="HFJ4" s="9"/>
      <c r="HFK4" s="9"/>
      <c r="HFL4" s="9"/>
      <c r="HFM4" s="9"/>
      <c r="HFN4" s="9"/>
      <c r="HFO4" s="9"/>
      <c r="HFP4" s="9"/>
      <c r="HFQ4" s="9"/>
      <c r="HFR4" s="9"/>
      <c r="HFS4" s="9"/>
      <c r="HFT4" s="9"/>
      <c r="HFU4" s="9"/>
      <c r="HFV4" s="9"/>
      <c r="HFW4" s="9"/>
      <c r="HFX4" s="9"/>
      <c r="HFY4" s="9"/>
      <c r="HFZ4" s="9"/>
      <c r="HGA4" s="9"/>
      <c r="HGB4" s="9"/>
      <c r="HGC4" s="9"/>
      <c r="HGD4" s="9"/>
      <c r="HGE4" s="9"/>
      <c r="HGF4" s="9"/>
      <c r="HGG4" s="9"/>
      <c r="HGH4" s="9"/>
      <c r="HGI4" s="9"/>
      <c r="HGJ4" s="9"/>
      <c r="HGK4" s="9"/>
      <c r="HGL4" s="9"/>
      <c r="HGM4" s="9"/>
      <c r="HGN4" s="9"/>
      <c r="HGO4" s="9"/>
      <c r="HGP4" s="9"/>
      <c r="HGQ4" s="9"/>
      <c r="HGR4" s="9"/>
      <c r="HGS4" s="9"/>
      <c r="HGT4" s="9"/>
      <c r="HGU4" s="9"/>
      <c r="HGV4" s="9"/>
      <c r="HGW4" s="9"/>
      <c r="HGX4" s="9"/>
      <c r="HGY4" s="9"/>
      <c r="HGZ4" s="9"/>
      <c r="HHA4" s="9"/>
      <c r="HHB4" s="9"/>
      <c r="HHC4" s="9"/>
      <c r="HHD4" s="9"/>
      <c r="HHE4" s="9"/>
      <c r="HHF4" s="9"/>
      <c r="HHG4" s="9"/>
      <c r="HHH4" s="9"/>
      <c r="HHI4" s="9"/>
      <c r="HHJ4" s="9"/>
      <c r="HHK4" s="9"/>
      <c r="HHL4" s="9"/>
      <c r="HHM4" s="9"/>
      <c r="HHN4" s="9"/>
      <c r="HHO4" s="9"/>
      <c r="HHP4" s="9"/>
      <c r="HHQ4" s="9"/>
      <c r="HHR4" s="9"/>
      <c r="HHS4" s="9"/>
      <c r="HHT4" s="9"/>
      <c r="HHU4" s="9"/>
      <c r="HHV4" s="9"/>
      <c r="HHW4" s="9"/>
      <c r="HHX4" s="9"/>
      <c r="HHY4" s="9"/>
      <c r="HHZ4" s="9"/>
      <c r="HIA4" s="9"/>
      <c r="HIB4" s="9"/>
      <c r="HIC4" s="9"/>
      <c r="HID4" s="9"/>
      <c r="HIE4" s="9"/>
      <c r="HIF4" s="9"/>
      <c r="HIG4" s="9"/>
      <c r="HIH4" s="9"/>
      <c r="HII4" s="9"/>
      <c r="HIJ4" s="9"/>
      <c r="HIK4" s="9"/>
      <c r="HIL4" s="9"/>
      <c r="HIM4" s="9"/>
      <c r="HIN4" s="9"/>
      <c r="HIO4" s="9"/>
      <c r="HIP4" s="9"/>
      <c r="HIQ4" s="9"/>
      <c r="HIR4" s="9"/>
      <c r="HIS4" s="9"/>
      <c r="HIT4" s="9"/>
      <c r="HIU4" s="9"/>
      <c r="HIV4" s="9"/>
      <c r="HIW4" s="9"/>
      <c r="HIX4" s="9"/>
      <c r="HIY4" s="9"/>
      <c r="HIZ4" s="9"/>
      <c r="HJA4" s="9"/>
      <c r="HJB4" s="9"/>
      <c r="HJC4" s="9"/>
      <c r="HJD4" s="9"/>
      <c r="HJE4" s="9"/>
      <c r="HJF4" s="9"/>
      <c r="HJG4" s="9"/>
      <c r="HJH4" s="9"/>
      <c r="HJI4" s="9"/>
      <c r="HJJ4" s="9"/>
      <c r="HJK4" s="9"/>
      <c r="HJL4" s="9"/>
      <c r="HJM4" s="9"/>
      <c r="HJN4" s="9"/>
      <c r="HJO4" s="9"/>
      <c r="HJP4" s="9"/>
      <c r="HJQ4" s="9"/>
      <c r="HJR4" s="9"/>
      <c r="HJS4" s="9"/>
      <c r="HJT4" s="9"/>
      <c r="HJU4" s="9"/>
      <c r="HJV4" s="9"/>
      <c r="HJW4" s="9"/>
      <c r="HJX4" s="9"/>
      <c r="HJY4" s="9"/>
      <c r="HJZ4" s="9"/>
      <c r="HKA4" s="9"/>
      <c r="HKB4" s="9"/>
      <c r="HKC4" s="9"/>
      <c r="HKD4" s="9"/>
      <c r="HKE4" s="9"/>
      <c r="HKF4" s="9"/>
      <c r="HKG4" s="9"/>
      <c r="HKH4" s="9"/>
      <c r="HKI4" s="9"/>
      <c r="HKJ4" s="9"/>
      <c r="HKK4" s="9"/>
      <c r="HKL4" s="9"/>
      <c r="HKM4" s="9"/>
      <c r="HKN4" s="9"/>
      <c r="HKO4" s="9"/>
      <c r="HKP4" s="9"/>
      <c r="HKQ4" s="9"/>
      <c r="HKR4" s="9"/>
      <c r="HKS4" s="9"/>
      <c r="HKT4" s="9"/>
      <c r="HKU4" s="9"/>
      <c r="HKV4" s="9"/>
      <c r="HKW4" s="9"/>
      <c r="HKX4" s="9"/>
      <c r="HKY4" s="9"/>
      <c r="HKZ4" s="9"/>
      <c r="HLA4" s="9"/>
      <c r="HLB4" s="9"/>
      <c r="HLC4" s="9"/>
      <c r="HLD4" s="9"/>
      <c r="HLE4" s="9"/>
      <c r="HLF4" s="9"/>
      <c r="HLG4" s="9"/>
      <c r="HLH4" s="9"/>
      <c r="HLI4" s="9"/>
      <c r="HLJ4" s="9"/>
      <c r="HLK4" s="9"/>
      <c r="HLL4" s="9"/>
      <c r="HLM4" s="9"/>
      <c r="HLN4" s="9"/>
      <c r="HLO4" s="9"/>
      <c r="HLP4" s="9"/>
      <c r="HLQ4" s="9"/>
      <c r="HLR4" s="9"/>
      <c r="HLS4" s="9"/>
      <c r="HLT4" s="9"/>
      <c r="HLU4" s="9"/>
      <c r="HLV4" s="9"/>
      <c r="HLW4" s="9"/>
      <c r="HLX4" s="9"/>
      <c r="HLY4" s="9"/>
      <c r="HLZ4" s="9"/>
      <c r="HMA4" s="9"/>
      <c r="HMB4" s="9"/>
      <c r="HMC4" s="9"/>
      <c r="HMD4" s="9"/>
      <c r="HME4" s="9"/>
      <c r="HMF4" s="9"/>
      <c r="HMG4" s="9"/>
      <c r="HMH4" s="9"/>
      <c r="HMI4" s="9"/>
      <c r="HMJ4" s="9"/>
      <c r="HMK4" s="9"/>
      <c r="HML4" s="9"/>
      <c r="HMM4" s="9"/>
      <c r="HMN4" s="9"/>
      <c r="HMO4" s="9"/>
      <c r="HMP4" s="9"/>
      <c r="HMQ4" s="9"/>
      <c r="HMR4" s="9"/>
      <c r="HMS4" s="9"/>
      <c r="HMT4" s="9"/>
      <c r="HMU4" s="9"/>
      <c r="HMV4" s="9"/>
      <c r="HMW4" s="9"/>
      <c r="HMX4" s="9"/>
      <c r="HMY4" s="9"/>
      <c r="HMZ4" s="9"/>
      <c r="HNA4" s="9"/>
      <c r="HNB4" s="9"/>
      <c r="HNC4" s="9"/>
      <c r="HND4" s="9"/>
      <c r="HNE4" s="9"/>
      <c r="HNF4" s="9"/>
      <c r="HNG4" s="9"/>
      <c r="HNH4" s="9"/>
      <c r="HNI4" s="9"/>
      <c r="HNJ4" s="9"/>
      <c r="HNK4" s="9"/>
      <c r="HNL4" s="9"/>
      <c r="HNM4" s="9"/>
      <c r="HNN4" s="9"/>
      <c r="HNO4" s="9"/>
      <c r="HNP4" s="9"/>
      <c r="HNQ4" s="9"/>
      <c r="HNR4" s="9"/>
      <c r="HNS4" s="9"/>
      <c r="HNT4" s="9"/>
      <c r="HNU4" s="9"/>
      <c r="HNV4" s="9"/>
      <c r="HNW4" s="9"/>
      <c r="HNX4" s="9"/>
      <c r="HNY4" s="9"/>
      <c r="HNZ4" s="9"/>
      <c r="HOA4" s="9"/>
      <c r="HOB4" s="9"/>
      <c r="HOC4" s="9"/>
      <c r="HOD4" s="9"/>
      <c r="HOE4" s="9"/>
      <c r="HOF4" s="9"/>
      <c r="HOG4" s="9"/>
      <c r="HOH4" s="9"/>
      <c r="HOI4" s="9"/>
      <c r="HOJ4" s="9"/>
      <c r="HOK4" s="9"/>
      <c r="HOL4" s="9"/>
      <c r="HOM4" s="9"/>
      <c r="HON4" s="9"/>
      <c r="HOO4" s="9"/>
      <c r="HOP4" s="9"/>
      <c r="HOQ4" s="9"/>
      <c r="HOR4" s="9"/>
      <c r="HOS4" s="9"/>
      <c r="HOT4" s="9"/>
      <c r="HOU4" s="9"/>
      <c r="HOV4" s="9"/>
      <c r="HOW4" s="9"/>
      <c r="HOX4" s="9"/>
      <c r="HOY4" s="9"/>
      <c r="HOZ4" s="9"/>
      <c r="HPA4" s="9"/>
      <c r="HPB4" s="9"/>
      <c r="HPC4" s="9"/>
      <c r="HPD4" s="9"/>
      <c r="HPE4" s="9"/>
      <c r="HPF4" s="9"/>
      <c r="HPG4" s="9"/>
      <c r="HPH4" s="9"/>
      <c r="HPI4" s="9"/>
      <c r="HPJ4" s="9"/>
      <c r="HPK4" s="9"/>
      <c r="HPL4" s="9"/>
      <c r="HPM4" s="9"/>
      <c r="HPN4" s="9"/>
      <c r="HPO4" s="9"/>
      <c r="HPP4" s="9"/>
      <c r="HPQ4" s="9"/>
      <c r="HPR4" s="9"/>
      <c r="HPS4" s="9"/>
      <c r="HPT4" s="9"/>
      <c r="HPU4" s="9"/>
      <c r="HPV4" s="9"/>
      <c r="HPW4" s="9"/>
      <c r="HPX4" s="9"/>
      <c r="HPY4" s="9"/>
      <c r="HPZ4" s="9"/>
      <c r="HQA4" s="9"/>
      <c r="HQB4" s="9"/>
      <c r="HQC4" s="9"/>
      <c r="HQD4" s="9"/>
      <c r="HQE4" s="9"/>
      <c r="HQF4" s="9"/>
      <c r="HQG4" s="9"/>
      <c r="HQH4" s="9"/>
      <c r="HQI4" s="9"/>
      <c r="HQJ4" s="9"/>
      <c r="HQK4" s="9"/>
      <c r="HQL4" s="9"/>
      <c r="HQM4" s="9"/>
      <c r="HQN4" s="9"/>
      <c r="HQO4" s="9"/>
      <c r="HQP4" s="9"/>
      <c r="HQQ4" s="9"/>
      <c r="HQR4" s="9"/>
      <c r="HQS4" s="9"/>
      <c r="HQT4" s="9"/>
      <c r="HQU4" s="9"/>
      <c r="HQV4" s="9"/>
      <c r="HQW4" s="9"/>
      <c r="HQX4" s="9"/>
      <c r="HQY4" s="9"/>
      <c r="HQZ4" s="9"/>
      <c r="HRA4" s="9"/>
      <c r="HRB4" s="9"/>
      <c r="HRC4" s="9"/>
      <c r="HRD4" s="9"/>
      <c r="HRE4" s="9"/>
      <c r="HRF4" s="9"/>
      <c r="HRG4" s="9"/>
      <c r="HRH4" s="9"/>
      <c r="HRI4" s="9"/>
      <c r="HRJ4" s="9"/>
      <c r="HRK4" s="9"/>
      <c r="HRL4" s="9"/>
      <c r="HRM4" s="9"/>
      <c r="HRN4" s="9"/>
      <c r="HRO4" s="9"/>
      <c r="HRP4" s="9"/>
      <c r="HRQ4" s="9"/>
      <c r="HRR4" s="9"/>
      <c r="HRS4" s="9"/>
      <c r="HRT4" s="9"/>
      <c r="HRU4" s="9"/>
      <c r="HRV4" s="9"/>
      <c r="HRW4" s="9"/>
      <c r="HRX4" s="9"/>
      <c r="HRY4" s="9"/>
      <c r="HRZ4" s="9"/>
      <c r="HSA4" s="9"/>
      <c r="HSB4" s="9"/>
      <c r="HSC4" s="9"/>
      <c r="HSD4" s="9"/>
      <c r="HSE4" s="9"/>
      <c r="HSF4" s="9"/>
      <c r="HSG4" s="9"/>
      <c r="HSH4" s="9"/>
      <c r="HSI4" s="9"/>
      <c r="HSJ4" s="9"/>
      <c r="HSK4" s="9"/>
      <c r="HSL4" s="9"/>
      <c r="HSM4" s="9"/>
      <c r="HSN4" s="9"/>
      <c r="HSO4" s="9"/>
      <c r="HSP4" s="9"/>
      <c r="HSQ4" s="9"/>
      <c r="HSR4" s="9"/>
      <c r="HSS4" s="9"/>
      <c r="HST4" s="9"/>
      <c r="HSU4" s="9"/>
      <c r="HSV4" s="9"/>
      <c r="HSW4" s="9"/>
      <c r="HSX4" s="9"/>
      <c r="HSY4" s="9"/>
      <c r="HSZ4" s="9"/>
      <c r="HTA4" s="9"/>
      <c r="HTB4" s="9"/>
      <c r="HTC4" s="9"/>
      <c r="HTD4" s="9"/>
      <c r="HTE4" s="9"/>
      <c r="HTF4" s="9"/>
      <c r="HTG4" s="9"/>
      <c r="HTH4" s="9"/>
      <c r="HTI4" s="9"/>
      <c r="HTJ4" s="9"/>
      <c r="HTK4" s="9"/>
      <c r="HTL4" s="9"/>
      <c r="HTM4" s="9"/>
      <c r="HTN4" s="9"/>
      <c r="HTO4" s="9"/>
      <c r="HTP4" s="9"/>
      <c r="HTQ4" s="9"/>
      <c r="HTR4" s="9"/>
      <c r="HTS4" s="9"/>
      <c r="HTT4" s="9"/>
      <c r="HTU4" s="9"/>
      <c r="HTV4" s="9"/>
      <c r="HTW4" s="9"/>
      <c r="HTX4" s="9"/>
      <c r="HTY4" s="9"/>
      <c r="HTZ4" s="9"/>
      <c r="HUA4" s="9"/>
      <c r="HUB4" s="9"/>
      <c r="HUC4" s="9"/>
      <c r="HUD4" s="9"/>
      <c r="HUE4" s="9"/>
      <c r="HUF4" s="9"/>
      <c r="HUG4" s="9"/>
      <c r="HUH4" s="9"/>
      <c r="HUI4" s="9"/>
      <c r="HUJ4" s="9"/>
      <c r="HUK4" s="9"/>
      <c r="HUL4" s="9"/>
      <c r="HUM4" s="9"/>
      <c r="HUN4" s="9"/>
      <c r="HUO4" s="9"/>
      <c r="HUP4" s="9"/>
      <c r="HUQ4" s="9"/>
      <c r="HUR4" s="9"/>
      <c r="HUS4" s="9"/>
      <c r="HUT4" s="9"/>
      <c r="HUU4" s="9"/>
      <c r="HUV4" s="9"/>
      <c r="HUW4" s="9"/>
      <c r="HUX4" s="9"/>
      <c r="HUY4" s="9"/>
      <c r="HUZ4" s="9"/>
      <c r="HVA4" s="9"/>
      <c r="HVB4" s="9"/>
      <c r="HVC4" s="9"/>
      <c r="HVD4" s="9"/>
      <c r="HVE4" s="9"/>
      <c r="HVF4" s="9"/>
      <c r="HVG4" s="9"/>
      <c r="HVH4" s="9"/>
      <c r="HVI4" s="9"/>
      <c r="HVJ4" s="9"/>
      <c r="HVK4" s="9"/>
      <c r="HVL4" s="9"/>
      <c r="HVM4" s="9"/>
      <c r="HVN4" s="9"/>
      <c r="HVO4" s="9"/>
      <c r="HVP4" s="9"/>
      <c r="HVQ4" s="9"/>
      <c r="HVR4" s="9"/>
      <c r="HVS4" s="9"/>
      <c r="HVT4" s="9"/>
      <c r="HVU4" s="9"/>
      <c r="HVV4" s="9"/>
      <c r="HVW4" s="9"/>
      <c r="HVX4" s="9"/>
      <c r="HVY4" s="9"/>
      <c r="HVZ4" s="9"/>
      <c r="HWA4" s="9"/>
      <c r="HWB4" s="9"/>
      <c r="HWC4" s="9"/>
      <c r="HWD4" s="9"/>
      <c r="HWE4" s="9"/>
      <c r="HWF4" s="9"/>
      <c r="HWG4" s="9"/>
      <c r="HWH4" s="9"/>
      <c r="HWI4" s="9"/>
      <c r="HWJ4" s="9"/>
      <c r="HWK4" s="9"/>
      <c r="HWL4" s="9"/>
      <c r="HWM4" s="9"/>
      <c r="HWN4" s="9"/>
      <c r="HWO4" s="9"/>
      <c r="HWP4" s="9"/>
      <c r="HWQ4" s="9"/>
      <c r="HWR4" s="9"/>
      <c r="HWS4" s="9"/>
      <c r="HWT4" s="9"/>
      <c r="HWU4" s="9"/>
      <c r="HWV4" s="9"/>
      <c r="HWW4" s="9"/>
      <c r="HWX4" s="9"/>
      <c r="HWY4" s="9"/>
      <c r="HWZ4" s="9"/>
      <c r="HXA4" s="9"/>
      <c r="HXB4" s="9"/>
      <c r="HXC4" s="9"/>
      <c r="HXD4" s="9"/>
      <c r="HXE4" s="9"/>
      <c r="HXF4" s="9"/>
      <c r="HXG4" s="9"/>
      <c r="HXH4" s="9"/>
      <c r="HXI4" s="9"/>
      <c r="HXJ4" s="9"/>
      <c r="HXK4" s="9"/>
      <c r="HXL4" s="9"/>
      <c r="HXM4" s="9"/>
      <c r="HXN4" s="9"/>
      <c r="HXO4" s="9"/>
      <c r="HXP4" s="9"/>
      <c r="HXQ4" s="9"/>
      <c r="HXR4" s="9"/>
      <c r="HXS4" s="9"/>
      <c r="HXT4" s="9"/>
      <c r="HXU4" s="9"/>
      <c r="HXV4" s="9"/>
      <c r="HXW4" s="9"/>
      <c r="HXX4" s="9"/>
      <c r="HXY4" s="9"/>
      <c r="HXZ4" s="9"/>
      <c r="HYA4" s="9"/>
      <c r="HYB4" s="9"/>
      <c r="HYC4" s="9"/>
      <c r="HYD4" s="9"/>
      <c r="HYE4" s="9"/>
      <c r="HYF4" s="9"/>
      <c r="HYG4" s="9"/>
      <c r="HYH4" s="9"/>
      <c r="HYI4" s="9"/>
      <c r="HYJ4" s="9"/>
      <c r="HYK4" s="9"/>
      <c r="HYL4" s="9"/>
      <c r="HYM4" s="9"/>
      <c r="HYN4" s="9"/>
      <c r="HYO4" s="9"/>
      <c r="HYP4" s="9"/>
      <c r="HYQ4" s="9"/>
      <c r="HYR4" s="9"/>
      <c r="HYS4" s="9"/>
      <c r="HYT4" s="9"/>
      <c r="HYU4" s="9"/>
      <c r="HYV4" s="9"/>
      <c r="HYW4" s="9"/>
      <c r="HYX4" s="9"/>
      <c r="HYY4" s="9"/>
      <c r="HYZ4" s="9"/>
      <c r="HZA4" s="9"/>
      <c r="HZB4" s="9"/>
      <c r="HZC4" s="9"/>
      <c r="HZD4" s="9"/>
      <c r="HZE4" s="9"/>
      <c r="HZF4" s="9"/>
      <c r="HZG4" s="9"/>
      <c r="HZH4" s="9"/>
      <c r="HZI4" s="9"/>
      <c r="HZJ4" s="9"/>
      <c r="HZK4" s="9"/>
      <c r="HZL4" s="9"/>
      <c r="HZM4" s="9"/>
      <c r="HZN4" s="9"/>
      <c r="HZO4" s="9"/>
      <c r="HZP4" s="9"/>
      <c r="HZQ4" s="9"/>
      <c r="HZR4" s="9"/>
      <c r="HZS4" s="9"/>
      <c r="HZT4" s="9"/>
      <c r="HZU4" s="9"/>
      <c r="HZV4" s="9"/>
      <c r="HZW4" s="9"/>
      <c r="HZX4" s="9"/>
      <c r="HZY4" s="9"/>
      <c r="HZZ4" s="9"/>
      <c r="IAA4" s="9"/>
      <c r="IAB4" s="9"/>
      <c r="IAC4" s="9"/>
      <c r="IAD4" s="9"/>
      <c r="IAE4" s="9"/>
      <c r="IAF4" s="9"/>
      <c r="IAG4" s="9"/>
      <c r="IAH4" s="9"/>
      <c r="IAI4" s="9"/>
      <c r="IAJ4" s="9"/>
      <c r="IAK4" s="9"/>
      <c r="IAL4" s="9"/>
      <c r="IAM4" s="9"/>
      <c r="IAN4" s="9"/>
      <c r="IAO4" s="9"/>
      <c r="IAP4" s="9"/>
      <c r="IAQ4" s="9"/>
      <c r="IAR4" s="9"/>
      <c r="IAS4" s="9"/>
      <c r="IAT4" s="9"/>
      <c r="IAU4" s="9"/>
      <c r="IAV4" s="9"/>
      <c r="IAW4" s="9"/>
      <c r="IAX4" s="9"/>
      <c r="IAY4" s="9"/>
      <c r="IAZ4" s="9"/>
      <c r="IBA4" s="9"/>
      <c r="IBB4" s="9"/>
      <c r="IBC4" s="9"/>
      <c r="IBD4" s="9"/>
      <c r="IBE4" s="9"/>
      <c r="IBF4" s="9"/>
      <c r="IBG4" s="9"/>
      <c r="IBH4" s="9"/>
      <c r="IBI4" s="9"/>
      <c r="IBJ4" s="9"/>
      <c r="IBK4" s="9"/>
      <c r="IBL4" s="9"/>
      <c r="IBM4" s="9"/>
      <c r="IBN4" s="9"/>
      <c r="IBO4" s="9"/>
      <c r="IBP4" s="9"/>
      <c r="IBQ4" s="9"/>
      <c r="IBR4" s="9"/>
      <c r="IBS4" s="9"/>
      <c r="IBT4" s="9"/>
      <c r="IBU4" s="9"/>
      <c r="IBV4" s="9"/>
      <c r="IBW4" s="9"/>
      <c r="IBX4" s="9"/>
      <c r="IBY4" s="9"/>
      <c r="IBZ4" s="9"/>
      <c r="ICA4" s="9"/>
      <c r="ICB4" s="9"/>
      <c r="ICC4" s="9"/>
      <c r="ICD4" s="9"/>
      <c r="ICE4" s="9"/>
      <c r="ICF4" s="9"/>
      <c r="ICG4" s="9"/>
      <c r="ICH4" s="9"/>
      <c r="ICI4" s="9"/>
      <c r="ICJ4" s="9"/>
      <c r="ICK4" s="9"/>
      <c r="ICL4" s="9"/>
      <c r="ICM4" s="9"/>
      <c r="ICN4" s="9"/>
      <c r="ICO4" s="9"/>
      <c r="ICP4" s="9"/>
      <c r="ICQ4" s="9"/>
      <c r="ICR4" s="9"/>
      <c r="ICS4" s="9"/>
      <c r="ICT4" s="9"/>
      <c r="ICU4" s="9"/>
      <c r="ICV4" s="9"/>
      <c r="ICW4" s="9"/>
      <c r="ICX4" s="9"/>
      <c r="ICY4" s="9"/>
      <c r="ICZ4" s="9"/>
      <c r="IDA4" s="9"/>
      <c r="IDB4" s="9"/>
      <c r="IDC4" s="9"/>
      <c r="IDD4" s="9"/>
      <c r="IDE4" s="9"/>
      <c r="IDF4" s="9"/>
      <c r="IDG4" s="9"/>
      <c r="IDH4" s="9"/>
      <c r="IDI4" s="9"/>
      <c r="IDJ4" s="9"/>
      <c r="IDK4" s="9"/>
      <c r="IDL4" s="9"/>
      <c r="IDM4" s="9"/>
      <c r="IDN4" s="9"/>
      <c r="IDO4" s="9"/>
      <c r="IDP4" s="9"/>
      <c r="IDQ4" s="9"/>
      <c r="IDR4" s="9"/>
      <c r="IDS4" s="9"/>
      <c r="IDT4" s="9"/>
      <c r="IDU4" s="9"/>
      <c r="IDV4" s="9"/>
      <c r="IDW4" s="9"/>
      <c r="IDX4" s="9"/>
      <c r="IDY4" s="9"/>
      <c r="IDZ4" s="9"/>
      <c r="IEA4" s="9"/>
      <c r="IEB4" s="9"/>
      <c r="IEC4" s="9"/>
      <c r="IED4" s="9"/>
      <c r="IEE4" s="9"/>
      <c r="IEF4" s="9"/>
      <c r="IEG4" s="9"/>
      <c r="IEH4" s="9"/>
      <c r="IEI4" s="9"/>
      <c r="IEJ4" s="9"/>
      <c r="IEK4" s="9"/>
      <c r="IEL4" s="9"/>
      <c r="IEM4" s="9"/>
      <c r="IEN4" s="9"/>
      <c r="IEO4" s="9"/>
      <c r="IEP4" s="9"/>
      <c r="IEQ4" s="9"/>
      <c r="IER4" s="9"/>
      <c r="IES4" s="9"/>
      <c r="IET4" s="9"/>
      <c r="IEU4" s="9"/>
      <c r="IEV4" s="9"/>
      <c r="IEW4" s="9"/>
      <c r="IEX4" s="9"/>
      <c r="IEY4" s="9"/>
      <c r="IEZ4" s="9"/>
      <c r="IFA4" s="9"/>
      <c r="IFB4" s="9"/>
      <c r="IFC4" s="9"/>
      <c r="IFD4" s="9"/>
      <c r="IFE4" s="9"/>
      <c r="IFF4" s="9"/>
      <c r="IFG4" s="9"/>
      <c r="IFH4" s="9"/>
      <c r="IFI4" s="9"/>
      <c r="IFJ4" s="9"/>
      <c r="IFK4" s="9"/>
      <c r="IFL4" s="9"/>
      <c r="IFM4" s="9"/>
      <c r="IFN4" s="9"/>
      <c r="IFO4" s="9"/>
      <c r="IFP4" s="9"/>
      <c r="IFQ4" s="9"/>
      <c r="IFR4" s="9"/>
      <c r="IFS4" s="9"/>
      <c r="IFT4" s="9"/>
      <c r="IFU4" s="9"/>
      <c r="IFV4" s="9"/>
      <c r="IFW4" s="9"/>
      <c r="IFX4" s="9"/>
      <c r="IFY4" s="9"/>
      <c r="IFZ4" s="9"/>
      <c r="IGA4" s="9"/>
      <c r="IGB4" s="9"/>
      <c r="IGC4" s="9"/>
      <c r="IGD4" s="9"/>
      <c r="IGE4" s="9"/>
      <c r="IGF4" s="9"/>
      <c r="IGG4" s="9"/>
      <c r="IGH4" s="9"/>
      <c r="IGI4" s="9"/>
      <c r="IGJ4" s="9"/>
      <c r="IGK4" s="9"/>
      <c r="IGL4" s="9"/>
      <c r="IGM4" s="9"/>
      <c r="IGN4" s="9"/>
      <c r="IGO4" s="9"/>
      <c r="IGP4" s="9"/>
      <c r="IGQ4" s="9"/>
      <c r="IGR4" s="9"/>
      <c r="IGS4" s="9"/>
      <c r="IGT4" s="9"/>
      <c r="IGU4" s="9"/>
      <c r="IGV4" s="9"/>
      <c r="IGW4" s="9"/>
      <c r="IGX4" s="9"/>
      <c r="IGY4" s="9"/>
      <c r="IGZ4" s="9"/>
      <c r="IHA4" s="9"/>
      <c r="IHB4" s="9"/>
      <c r="IHC4" s="9"/>
      <c r="IHD4" s="9"/>
      <c r="IHE4" s="9"/>
      <c r="IHF4" s="9"/>
      <c r="IHG4" s="9"/>
      <c r="IHH4" s="9"/>
      <c r="IHI4" s="9"/>
      <c r="IHJ4" s="9"/>
      <c r="IHK4" s="9"/>
      <c r="IHL4" s="9"/>
      <c r="IHM4" s="9"/>
      <c r="IHN4" s="9"/>
      <c r="IHO4" s="9"/>
      <c r="IHP4" s="9"/>
      <c r="IHQ4" s="9"/>
      <c r="IHR4" s="9"/>
      <c r="IHS4" s="9"/>
      <c r="IHT4" s="9"/>
      <c r="IHU4" s="9"/>
      <c r="IHV4" s="9"/>
      <c r="IHW4" s="9"/>
      <c r="IHX4" s="9"/>
      <c r="IHY4" s="9"/>
      <c r="IHZ4" s="9"/>
      <c r="IIA4" s="9"/>
      <c r="IIB4" s="9"/>
      <c r="IIC4" s="9"/>
      <c r="IID4" s="9"/>
      <c r="IIE4" s="9"/>
      <c r="IIF4" s="9"/>
      <c r="IIG4" s="9"/>
      <c r="IIH4" s="9"/>
      <c r="III4" s="9"/>
      <c r="IIJ4" s="9"/>
      <c r="IIK4" s="9"/>
      <c r="IIL4" s="9"/>
      <c r="IIM4" s="9"/>
      <c r="IIN4" s="9"/>
      <c r="IIO4" s="9"/>
      <c r="IIP4" s="9"/>
      <c r="IIQ4" s="9"/>
      <c r="IIR4" s="9"/>
      <c r="IIS4" s="9"/>
      <c r="IIT4" s="9"/>
      <c r="IIU4" s="9"/>
      <c r="IIV4" s="9"/>
      <c r="IIW4" s="9"/>
      <c r="IIX4" s="9"/>
      <c r="IIY4" s="9"/>
      <c r="IIZ4" s="9"/>
      <c r="IJA4" s="9"/>
      <c r="IJB4" s="9"/>
      <c r="IJC4" s="9"/>
      <c r="IJD4" s="9"/>
      <c r="IJE4" s="9"/>
      <c r="IJF4" s="9"/>
      <c r="IJG4" s="9"/>
      <c r="IJH4" s="9"/>
      <c r="IJI4" s="9"/>
      <c r="IJJ4" s="9"/>
      <c r="IJK4" s="9"/>
      <c r="IJL4" s="9"/>
      <c r="IJM4" s="9"/>
      <c r="IJN4" s="9"/>
      <c r="IJO4" s="9"/>
      <c r="IJP4" s="9"/>
      <c r="IJQ4" s="9"/>
      <c r="IJR4" s="9"/>
      <c r="IJS4" s="9"/>
      <c r="IJT4" s="9"/>
      <c r="IJU4" s="9"/>
      <c r="IJV4" s="9"/>
      <c r="IJW4" s="9"/>
      <c r="IJX4" s="9"/>
      <c r="IJY4" s="9"/>
      <c r="IJZ4" s="9"/>
      <c r="IKA4" s="9"/>
      <c r="IKB4" s="9"/>
      <c r="IKC4" s="9"/>
      <c r="IKD4" s="9"/>
      <c r="IKE4" s="9"/>
      <c r="IKF4" s="9"/>
      <c r="IKG4" s="9"/>
      <c r="IKH4" s="9"/>
      <c r="IKI4" s="9"/>
      <c r="IKJ4" s="9"/>
      <c r="IKK4" s="9"/>
      <c r="IKL4" s="9"/>
      <c r="IKM4" s="9"/>
      <c r="IKN4" s="9"/>
      <c r="IKO4" s="9"/>
      <c r="IKP4" s="9"/>
      <c r="IKQ4" s="9"/>
      <c r="IKR4" s="9"/>
      <c r="IKS4" s="9"/>
      <c r="IKT4" s="9"/>
      <c r="IKU4" s="9"/>
      <c r="IKV4" s="9"/>
      <c r="IKW4" s="9"/>
      <c r="IKX4" s="9"/>
      <c r="IKY4" s="9"/>
      <c r="IKZ4" s="9"/>
      <c r="ILA4" s="9"/>
      <c r="ILB4" s="9"/>
      <c r="ILC4" s="9"/>
      <c r="ILD4" s="9"/>
      <c r="ILE4" s="9"/>
      <c r="ILF4" s="9"/>
      <c r="ILG4" s="9"/>
      <c r="ILH4" s="9"/>
      <c r="ILI4" s="9"/>
      <c r="ILJ4" s="9"/>
      <c r="ILK4" s="9"/>
      <c r="ILL4" s="9"/>
      <c r="ILM4" s="9"/>
      <c r="ILN4" s="9"/>
      <c r="ILO4" s="9"/>
      <c r="ILP4" s="9"/>
      <c r="ILQ4" s="9"/>
      <c r="ILR4" s="9"/>
      <c r="ILS4" s="9"/>
      <c r="ILT4" s="9"/>
      <c r="ILU4" s="9"/>
      <c r="ILV4" s="9"/>
      <c r="ILW4" s="9"/>
      <c r="ILX4" s="9"/>
      <c r="ILY4" s="9"/>
      <c r="ILZ4" s="9"/>
      <c r="IMA4" s="9"/>
      <c r="IMB4" s="9"/>
      <c r="IMC4" s="9"/>
      <c r="IMD4" s="9"/>
      <c r="IME4" s="9"/>
      <c r="IMF4" s="9"/>
      <c r="IMG4" s="9"/>
      <c r="IMH4" s="9"/>
      <c r="IMI4" s="9"/>
      <c r="IMJ4" s="9"/>
      <c r="IMK4" s="9"/>
      <c r="IML4" s="9"/>
      <c r="IMM4" s="9"/>
      <c r="IMN4" s="9"/>
      <c r="IMO4" s="9"/>
      <c r="IMP4" s="9"/>
      <c r="IMQ4" s="9"/>
      <c r="IMR4" s="9"/>
      <c r="IMS4" s="9"/>
      <c r="IMT4" s="9"/>
      <c r="IMU4" s="9"/>
      <c r="IMV4" s="9"/>
      <c r="IMW4" s="9"/>
      <c r="IMX4" s="9"/>
      <c r="IMY4" s="9"/>
      <c r="IMZ4" s="9"/>
      <c r="INA4" s="9"/>
      <c r="INB4" s="9"/>
      <c r="INC4" s="9"/>
      <c r="IND4" s="9"/>
      <c r="INE4" s="9"/>
      <c r="INF4" s="9"/>
      <c r="ING4" s="9"/>
      <c r="INH4" s="9"/>
      <c r="INI4" s="9"/>
      <c r="INJ4" s="9"/>
      <c r="INK4" s="9"/>
      <c r="INL4" s="9"/>
      <c r="INM4" s="9"/>
      <c r="INN4" s="9"/>
      <c r="INO4" s="9"/>
      <c r="INP4" s="9"/>
      <c r="INQ4" s="9"/>
      <c r="INR4" s="9"/>
      <c r="INS4" s="9"/>
      <c r="INT4" s="9"/>
      <c r="INU4" s="9"/>
      <c r="INV4" s="9"/>
      <c r="INW4" s="9"/>
      <c r="INX4" s="9"/>
      <c r="INY4" s="9"/>
      <c r="INZ4" s="9"/>
      <c r="IOA4" s="9"/>
      <c r="IOB4" s="9"/>
      <c r="IOC4" s="9"/>
      <c r="IOD4" s="9"/>
      <c r="IOE4" s="9"/>
      <c r="IOF4" s="9"/>
      <c r="IOG4" s="9"/>
      <c r="IOH4" s="9"/>
      <c r="IOI4" s="9"/>
      <c r="IOJ4" s="9"/>
      <c r="IOK4" s="9"/>
      <c r="IOL4" s="9"/>
      <c r="IOM4" s="9"/>
      <c r="ION4" s="9"/>
      <c r="IOO4" s="9"/>
      <c r="IOP4" s="9"/>
      <c r="IOQ4" s="9"/>
      <c r="IOR4" s="9"/>
      <c r="IOS4" s="9"/>
      <c r="IOT4" s="9"/>
      <c r="IOU4" s="9"/>
      <c r="IOV4" s="9"/>
      <c r="IOW4" s="9"/>
      <c r="IOX4" s="9"/>
      <c r="IOY4" s="9"/>
      <c r="IOZ4" s="9"/>
      <c r="IPA4" s="9"/>
      <c r="IPB4" s="9"/>
      <c r="IPC4" s="9"/>
      <c r="IPD4" s="9"/>
      <c r="IPE4" s="9"/>
      <c r="IPF4" s="9"/>
      <c r="IPG4" s="9"/>
      <c r="IPH4" s="9"/>
      <c r="IPI4" s="9"/>
      <c r="IPJ4" s="9"/>
      <c r="IPK4" s="9"/>
      <c r="IPL4" s="9"/>
      <c r="IPM4" s="9"/>
      <c r="IPN4" s="9"/>
      <c r="IPO4" s="9"/>
      <c r="IPP4" s="9"/>
      <c r="IPQ4" s="9"/>
      <c r="IPR4" s="9"/>
      <c r="IPS4" s="9"/>
      <c r="IPT4" s="9"/>
      <c r="IPU4" s="9"/>
      <c r="IPV4" s="9"/>
      <c r="IPW4" s="9"/>
      <c r="IPX4" s="9"/>
      <c r="IPY4" s="9"/>
      <c r="IPZ4" s="9"/>
      <c r="IQA4" s="9"/>
      <c r="IQB4" s="9"/>
      <c r="IQC4" s="9"/>
      <c r="IQD4" s="9"/>
      <c r="IQE4" s="9"/>
      <c r="IQF4" s="9"/>
      <c r="IQG4" s="9"/>
      <c r="IQH4" s="9"/>
      <c r="IQI4" s="9"/>
      <c r="IQJ4" s="9"/>
      <c r="IQK4" s="9"/>
      <c r="IQL4" s="9"/>
      <c r="IQM4" s="9"/>
      <c r="IQN4" s="9"/>
      <c r="IQO4" s="9"/>
      <c r="IQP4" s="9"/>
      <c r="IQQ4" s="9"/>
      <c r="IQR4" s="9"/>
      <c r="IQS4" s="9"/>
      <c r="IQT4" s="9"/>
      <c r="IQU4" s="9"/>
      <c r="IQV4" s="9"/>
      <c r="IQW4" s="9"/>
      <c r="IQX4" s="9"/>
      <c r="IQY4" s="9"/>
      <c r="IQZ4" s="9"/>
      <c r="IRA4" s="9"/>
      <c r="IRB4" s="9"/>
      <c r="IRC4" s="9"/>
      <c r="IRD4" s="9"/>
      <c r="IRE4" s="9"/>
      <c r="IRF4" s="9"/>
      <c r="IRG4" s="9"/>
      <c r="IRH4" s="9"/>
      <c r="IRI4" s="9"/>
      <c r="IRJ4" s="9"/>
      <c r="IRK4" s="9"/>
      <c r="IRL4" s="9"/>
      <c r="IRM4" s="9"/>
      <c r="IRN4" s="9"/>
      <c r="IRO4" s="9"/>
      <c r="IRP4" s="9"/>
      <c r="IRQ4" s="9"/>
      <c r="IRR4" s="9"/>
      <c r="IRS4" s="9"/>
      <c r="IRT4" s="9"/>
      <c r="IRU4" s="9"/>
      <c r="IRV4" s="9"/>
      <c r="IRW4" s="9"/>
      <c r="IRX4" s="9"/>
      <c r="IRY4" s="9"/>
      <c r="IRZ4" s="9"/>
      <c r="ISA4" s="9"/>
      <c r="ISB4" s="9"/>
      <c r="ISC4" s="9"/>
      <c r="ISD4" s="9"/>
      <c r="ISE4" s="9"/>
      <c r="ISF4" s="9"/>
      <c r="ISG4" s="9"/>
      <c r="ISH4" s="9"/>
      <c r="ISI4" s="9"/>
      <c r="ISJ4" s="9"/>
      <c r="ISK4" s="9"/>
      <c r="ISL4" s="9"/>
      <c r="ISM4" s="9"/>
      <c r="ISN4" s="9"/>
      <c r="ISO4" s="9"/>
      <c r="ISP4" s="9"/>
      <c r="ISQ4" s="9"/>
      <c r="ISR4" s="9"/>
      <c r="ISS4" s="9"/>
      <c r="IST4" s="9"/>
      <c r="ISU4" s="9"/>
      <c r="ISV4" s="9"/>
      <c r="ISW4" s="9"/>
      <c r="ISX4" s="9"/>
      <c r="ISY4" s="9"/>
      <c r="ISZ4" s="9"/>
      <c r="ITA4" s="9"/>
      <c r="ITB4" s="9"/>
      <c r="ITC4" s="9"/>
      <c r="ITD4" s="9"/>
      <c r="ITE4" s="9"/>
      <c r="ITF4" s="9"/>
      <c r="ITG4" s="9"/>
      <c r="ITH4" s="9"/>
      <c r="ITI4" s="9"/>
      <c r="ITJ4" s="9"/>
      <c r="ITK4" s="9"/>
      <c r="ITL4" s="9"/>
      <c r="ITM4" s="9"/>
      <c r="ITN4" s="9"/>
      <c r="ITO4" s="9"/>
      <c r="ITP4" s="9"/>
      <c r="ITQ4" s="9"/>
      <c r="ITR4" s="9"/>
      <c r="ITS4" s="9"/>
      <c r="ITT4" s="9"/>
      <c r="ITU4" s="9"/>
      <c r="ITV4" s="9"/>
      <c r="ITW4" s="9"/>
      <c r="ITX4" s="9"/>
      <c r="ITY4" s="9"/>
      <c r="ITZ4" s="9"/>
      <c r="IUA4" s="9"/>
      <c r="IUB4" s="9"/>
      <c r="IUC4" s="9"/>
      <c r="IUD4" s="9"/>
      <c r="IUE4" s="9"/>
      <c r="IUF4" s="9"/>
      <c r="IUG4" s="9"/>
      <c r="IUH4" s="9"/>
      <c r="IUI4" s="9"/>
      <c r="IUJ4" s="9"/>
      <c r="IUK4" s="9"/>
      <c r="IUL4" s="9"/>
      <c r="IUM4" s="9"/>
      <c r="IUN4" s="9"/>
      <c r="IUO4" s="9"/>
      <c r="IUP4" s="9"/>
      <c r="IUQ4" s="9"/>
      <c r="IUR4" s="9"/>
      <c r="IUS4" s="9"/>
      <c r="IUT4" s="9"/>
      <c r="IUU4" s="9"/>
      <c r="IUV4" s="9"/>
      <c r="IUW4" s="9"/>
      <c r="IUX4" s="9"/>
      <c r="IUY4" s="9"/>
      <c r="IUZ4" s="9"/>
      <c r="IVA4" s="9"/>
      <c r="IVB4" s="9"/>
      <c r="IVC4" s="9"/>
      <c r="IVD4" s="9"/>
      <c r="IVE4" s="9"/>
      <c r="IVF4" s="9"/>
      <c r="IVG4" s="9"/>
      <c r="IVH4" s="9"/>
      <c r="IVI4" s="9"/>
      <c r="IVJ4" s="9"/>
      <c r="IVK4" s="9"/>
      <c r="IVL4" s="9"/>
      <c r="IVM4" s="9"/>
      <c r="IVN4" s="9"/>
      <c r="IVO4" s="9"/>
      <c r="IVP4" s="9"/>
      <c r="IVQ4" s="9"/>
      <c r="IVR4" s="9"/>
      <c r="IVS4" s="9"/>
      <c r="IVT4" s="9"/>
      <c r="IVU4" s="9"/>
      <c r="IVV4" s="9"/>
      <c r="IVW4" s="9"/>
      <c r="IVX4" s="9"/>
      <c r="IVY4" s="9"/>
      <c r="IVZ4" s="9"/>
      <c r="IWA4" s="9"/>
      <c r="IWB4" s="9"/>
      <c r="IWC4" s="9"/>
      <c r="IWD4" s="9"/>
      <c r="IWE4" s="9"/>
      <c r="IWF4" s="9"/>
      <c r="IWG4" s="9"/>
      <c r="IWH4" s="9"/>
      <c r="IWI4" s="9"/>
      <c r="IWJ4" s="9"/>
      <c r="IWK4" s="9"/>
      <c r="IWL4" s="9"/>
      <c r="IWM4" s="9"/>
      <c r="IWN4" s="9"/>
      <c r="IWO4" s="9"/>
      <c r="IWP4" s="9"/>
      <c r="IWQ4" s="9"/>
      <c r="IWR4" s="9"/>
      <c r="IWS4" s="9"/>
      <c r="IWT4" s="9"/>
      <c r="IWU4" s="9"/>
      <c r="IWV4" s="9"/>
      <c r="IWW4" s="9"/>
      <c r="IWX4" s="9"/>
      <c r="IWY4" s="9"/>
      <c r="IWZ4" s="9"/>
      <c r="IXA4" s="9"/>
      <c r="IXB4" s="9"/>
      <c r="IXC4" s="9"/>
      <c r="IXD4" s="9"/>
      <c r="IXE4" s="9"/>
      <c r="IXF4" s="9"/>
      <c r="IXG4" s="9"/>
      <c r="IXH4" s="9"/>
      <c r="IXI4" s="9"/>
      <c r="IXJ4" s="9"/>
      <c r="IXK4" s="9"/>
      <c r="IXL4" s="9"/>
      <c r="IXM4" s="9"/>
      <c r="IXN4" s="9"/>
      <c r="IXO4" s="9"/>
      <c r="IXP4" s="9"/>
      <c r="IXQ4" s="9"/>
      <c r="IXR4" s="9"/>
      <c r="IXS4" s="9"/>
      <c r="IXT4" s="9"/>
      <c r="IXU4" s="9"/>
      <c r="IXV4" s="9"/>
      <c r="IXW4" s="9"/>
      <c r="IXX4" s="9"/>
      <c r="IXY4" s="9"/>
      <c r="IXZ4" s="9"/>
      <c r="IYA4" s="9"/>
      <c r="IYB4" s="9"/>
      <c r="IYC4" s="9"/>
      <c r="IYD4" s="9"/>
      <c r="IYE4" s="9"/>
      <c r="IYF4" s="9"/>
      <c r="IYG4" s="9"/>
      <c r="IYH4" s="9"/>
      <c r="IYI4" s="9"/>
      <c r="IYJ4" s="9"/>
      <c r="IYK4" s="9"/>
      <c r="IYL4" s="9"/>
      <c r="IYM4" s="9"/>
      <c r="IYN4" s="9"/>
      <c r="IYO4" s="9"/>
      <c r="IYP4" s="9"/>
      <c r="IYQ4" s="9"/>
      <c r="IYR4" s="9"/>
      <c r="IYS4" s="9"/>
      <c r="IYT4" s="9"/>
      <c r="IYU4" s="9"/>
      <c r="IYV4" s="9"/>
      <c r="IYW4" s="9"/>
      <c r="IYX4" s="9"/>
      <c r="IYY4" s="9"/>
      <c r="IYZ4" s="9"/>
      <c r="IZA4" s="9"/>
      <c r="IZB4" s="9"/>
      <c r="IZC4" s="9"/>
      <c r="IZD4" s="9"/>
      <c r="IZE4" s="9"/>
      <c r="IZF4" s="9"/>
      <c r="IZG4" s="9"/>
      <c r="IZH4" s="9"/>
      <c r="IZI4" s="9"/>
      <c r="IZJ4" s="9"/>
      <c r="IZK4" s="9"/>
      <c r="IZL4" s="9"/>
      <c r="IZM4" s="9"/>
      <c r="IZN4" s="9"/>
      <c r="IZO4" s="9"/>
      <c r="IZP4" s="9"/>
      <c r="IZQ4" s="9"/>
      <c r="IZR4" s="9"/>
      <c r="IZS4" s="9"/>
      <c r="IZT4" s="9"/>
      <c r="IZU4" s="9"/>
      <c r="IZV4" s="9"/>
      <c r="IZW4" s="9"/>
      <c r="IZX4" s="9"/>
      <c r="IZY4" s="9"/>
      <c r="IZZ4" s="9"/>
      <c r="JAA4" s="9"/>
      <c r="JAB4" s="9"/>
      <c r="JAC4" s="9"/>
      <c r="JAD4" s="9"/>
      <c r="JAE4" s="9"/>
      <c r="JAF4" s="9"/>
      <c r="JAG4" s="9"/>
      <c r="JAH4" s="9"/>
      <c r="JAI4" s="9"/>
      <c r="JAJ4" s="9"/>
      <c r="JAK4" s="9"/>
      <c r="JAL4" s="9"/>
      <c r="JAM4" s="9"/>
      <c r="JAN4" s="9"/>
      <c r="JAO4" s="9"/>
      <c r="JAP4" s="9"/>
      <c r="JAQ4" s="9"/>
      <c r="JAR4" s="9"/>
      <c r="JAS4" s="9"/>
      <c r="JAT4" s="9"/>
      <c r="JAU4" s="9"/>
      <c r="JAV4" s="9"/>
      <c r="JAW4" s="9"/>
      <c r="JAX4" s="9"/>
      <c r="JAY4" s="9"/>
      <c r="JAZ4" s="9"/>
      <c r="JBA4" s="9"/>
      <c r="JBB4" s="9"/>
      <c r="JBC4" s="9"/>
      <c r="JBD4" s="9"/>
      <c r="JBE4" s="9"/>
      <c r="JBF4" s="9"/>
      <c r="JBG4" s="9"/>
      <c r="JBH4" s="9"/>
      <c r="JBI4" s="9"/>
      <c r="JBJ4" s="9"/>
      <c r="JBK4" s="9"/>
      <c r="JBL4" s="9"/>
      <c r="JBM4" s="9"/>
      <c r="JBN4" s="9"/>
      <c r="JBO4" s="9"/>
      <c r="JBP4" s="9"/>
      <c r="JBQ4" s="9"/>
      <c r="JBR4" s="9"/>
      <c r="JBS4" s="9"/>
      <c r="JBT4" s="9"/>
      <c r="JBU4" s="9"/>
      <c r="JBV4" s="9"/>
      <c r="JBW4" s="9"/>
      <c r="JBX4" s="9"/>
      <c r="JBY4" s="9"/>
      <c r="JBZ4" s="9"/>
      <c r="JCA4" s="9"/>
      <c r="JCB4" s="9"/>
      <c r="JCC4" s="9"/>
      <c r="JCD4" s="9"/>
      <c r="JCE4" s="9"/>
      <c r="JCF4" s="9"/>
      <c r="JCG4" s="9"/>
      <c r="JCH4" s="9"/>
      <c r="JCI4" s="9"/>
      <c r="JCJ4" s="9"/>
      <c r="JCK4" s="9"/>
      <c r="JCL4" s="9"/>
      <c r="JCM4" s="9"/>
      <c r="JCN4" s="9"/>
      <c r="JCO4" s="9"/>
      <c r="JCP4" s="9"/>
      <c r="JCQ4" s="9"/>
      <c r="JCR4" s="9"/>
      <c r="JCS4" s="9"/>
      <c r="JCT4" s="9"/>
      <c r="JCU4" s="9"/>
      <c r="JCV4" s="9"/>
      <c r="JCW4" s="9"/>
      <c r="JCX4" s="9"/>
      <c r="JCY4" s="9"/>
      <c r="JCZ4" s="9"/>
      <c r="JDA4" s="9"/>
      <c r="JDB4" s="9"/>
      <c r="JDC4" s="9"/>
      <c r="JDD4" s="9"/>
      <c r="JDE4" s="9"/>
      <c r="JDF4" s="9"/>
      <c r="JDG4" s="9"/>
      <c r="JDH4" s="9"/>
      <c r="JDI4" s="9"/>
      <c r="JDJ4" s="9"/>
      <c r="JDK4" s="9"/>
      <c r="JDL4" s="9"/>
      <c r="JDM4" s="9"/>
      <c r="JDN4" s="9"/>
      <c r="JDO4" s="9"/>
      <c r="JDP4" s="9"/>
      <c r="JDQ4" s="9"/>
      <c r="JDR4" s="9"/>
      <c r="JDS4" s="9"/>
      <c r="JDT4" s="9"/>
      <c r="JDU4" s="9"/>
      <c r="JDV4" s="9"/>
      <c r="JDW4" s="9"/>
      <c r="JDX4" s="9"/>
      <c r="JDY4" s="9"/>
      <c r="JDZ4" s="9"/>
      <c r="JEA4" s="9"/>
      <c r="JEB4" s="9"/>
      <c r="JEC4" s="9"/>
      <c r="JED4" s="9"/>
      <c r="JEE4" s="9"/>
      <c r="JEF4" s="9"/>
      <c r="JEG4" s="9"/>
      <c r="JEH4" s="9"/>
      <c r="JEI4" s="9"/>
      <c r="JEJ4" s="9"/>
      <c r="JEK4" s="9"/>
      <c r="JEL4" s="9"/>
      <c r="JEM4" s="9"/>
      <c r="JEN4" s="9"/>
      <c r="JEO4" s="9"/>
      <c r="JEP4" s="9"/>
      <c r="JEQ4" s="9"/>
      <c r="JER4" s="9"/>
      <c r="JES4" s="9"/>
      <c r="JET4" s="9"/>
      <c r="JEU4" s="9"/>
      <c r="JEV4" s="9"/>
      <c r="JEW4" s="9"/>
      <c r="JEX4" s="9"/>
      <c r="JEY4" s="9"/>
      <c r="JEZ4" s="9"/>
      <c r="JFA4" s="9"/>
      <c r="JFB4" s="9"/>
      <c r="JFC4" s="9"/>
      <c r="JFD4" s="9"/>
      <c r="JFE4" s="9"/>
      <c r="JFF4" s="9"/>
      <c r="JFG4" s="9"/>
      <c r="JFH4" s="9"/>
      <c r="JFI4" s="9"/>
      <c r="JFJ4" s="9"/>
      <c r="JFK4" s="9"/>
      <c r="JFL4" s="9"/>
      <c r="JFM4" s="9"/>
      <c r="JFN4" s="9"/>
      <c r="JFO4" s="9"/>
      <c r="JFP4" s="9"/>
      <c r="JFQ4" s="9"/>
      <c r="JFR4" s="9"/>
      <c r="JFS4" s="9"/>
      <c r="JFT4" s="9"/>
      <c r="JFU4" s="9"/>
      <c r="JFV4" s="9"/>
      <c r="JFW4" s="9"/>
      <c r="JFX4" s="9"/>
      <c r="JFY4" s="9"/>
      <c r="JFZ4" s="9"/>
      <c r="JGA4" s="9"/>
      <c r="JGB4" s="9"/>
      <c r="JGC4" s="9"/>
      <c r="JGD4" s="9"/>
      <c r="JGE4" s="9"/>
      <c r="JGF4" s="9"/>
      <c r="JGG4" s="9"/>
      <c r="JGH4" s="9"/>
      <c r="JGI4" s="9"/>
      <c r="JGJ4" s="9"/>
      <c r="JGK4" s="9"/>
      <c r="JGL4" s="9"/>
      <c r="JGM4" s="9"/>
      <c r="JGN4" s="9"/>
      <c r="JGO4" s="9"/>
      <c r="JGP4" s="9"/>
      <c r="JGQ4" s="9"/>
      <c r="JGR4" s="9"/>
      <c r="JGS4" s="9"/>
      <c r="JGT4" s="9"/>
      <c r="JGU4" s="9"/>
      <c r="JGV4" s="9"/>
      <c r="JGW4" s="9"/>
      <c r="JGX4" s="9"/>
      <c r="JGY4" s="9"/>
      <c r="JGZ4" s="9"/>
      <c r="JHA4" s="9"/>
      <c r="JHB4" s="9"/>
      <c r="JHC4" s="9"/>
      <c r="JHD4" s="9"/>
      <c r="JHE4" s="9"/>
      <c r="JHF4" s="9"/>
      <c r="JHG4" s="9"/>
      <c r="JHH4" s="9"/>
      <c r="JHI4" s="9"/>
      <c r="JHJ4" s="9"/>
      <c r="JHK4" s="9"/>
      <c r="JHL4" s="9"/>
      <c r="JHM4" s="9"/>
      <c r="JHN4" s="9"/>
      <c r="JHO4" s="9"/>
      <c r="JHP4" s="9"/>
      <c r="JHQ4" s="9"/>
      <c r="JHR4" s="9"/>
      <c r="JHS4" s="9"/>
      <c r="JHT4" s="9"/>
      <c r="JHU4" s="9"/>
      <c r="JHV4" s="9"/>
      <c r="JHW4" s="9"/>
      <c r="JHX4" s="9"/>
      <c r="JHY4" s="9"/>
      <c r="JHZ4" s="9"/>
      <c r="JIA4" s="9"/>
      <c r="JIB4" s="9"/>
      <c r="JIC4" s="9"/>
      <c r="JID4" s="9"/>
      <c r="JIE4" s="9"/>
      <c r="JIF4" s="9"/>
      <c r="JIG4" s="9"/>
      <c r="JIH4" s="9"/>
      <c r="JII4" s="9"/>
      <c r="JIJ4" s="9"/>
      <c r="JIK4" s="9"/>
      <c r="JIL4" s="9"/>
      <c r="JIM4" s="9"/>
      <c r="JIN4" s="9"/>
      <c r="JIO4" s="9"/>
      <c r="JIP4" s="9"/>
      <c r="JIQ4" s="9"/>
      <c r="JIR4" s="9"/>
      <c r="JIS4" s="9"/>
      <c r="JIT4" s="9"/>
      <c r="JIU4" s="9"/>
      <c r="JIV4" s="9"/>
      <c r="JIW4" s="9"/>
      <c r="JIX4" s="9"/>
      <c r="JIY4" s="9"/>
      <c r="JIZ4" s="9"/>
      <c r="JJA4" s="9"/>
      <c r="JJB4" s="9"/>
      <c r="JJC4" s="9"/>
      <c r="JJD4" s="9"/>
      <c r="JJE4" s="9"/>
      <c r="JJF4" s="9"/>
      <c r="JJG4" s="9"/>
      <c r="JJH4" s="9"/>
      <c r="JJI4" s="9"/>
      <c r="JJJ4" s="9"/>
      <c r="JJK4" s="9"/>
      <c r="JJL4" s="9"/>
      <c r="JJM4" s="9"/>
      <c r="JJN4" s="9"/>
      <c r="JJO4" s="9"/>
      <c r="JJP4" s="9"/>
      <c r="JJQ4" s="9"/>
      <c r="JJR4" s="9"/>
      <c r="JJS4" s="9"/>
      <c r="JJT4" s="9"/>
      <c r="JJU4" s="9"/>
      <c r="JJV4" s="9"/>
      <c r="JJW4" s="9"/>
      <c r="JJX4" s="9"/>
      <c r="JJY4" s="9"/>
      <c r="JJZ4" s="9"/>
      <c r="JKA4" s="9"/>
      <c r="JKB4" s="9"/>
      <c r="JKC4" s="9"/>
      <c r="JKD4" s="9"/>
      <c r="JKE4" s="9"/>
      <c r="JKF4" s="9"/>
      <c r="JKG4" s="9"/>
      <c r="JKH4" s="9"/>
      <c r="JKI4" s="9"/>
      <c r="JKJ4" s="9"/>
      <c r="JKK4" s="9"/>
      <c r="JKL4" s="9"/>
      <c r="JKM4" s="9"/>
      <c r="JKN4" s="9"/>
      <c r="JKO4" s="9"/>
      <c r="JKP4" s="9"/>
      <c r="JKQ4" s="9"/>
      <c r="JKR4" s="9"/>
      <c r="JKS4" s="9"/>
      <c r="JKT4" s="9"/>
      <c r="JKU4" s="9"/>
      <c r="JKV4" s="9"/>
      <c r="JKW4" s="9"/>
      <c r="JKX4" s="9"/>
      <c r="JKY4" s="9"/>
      <c r="JKZ4" s="9"/>
      <c r="JLA4" s="9"/>
      <c r="JLB4" s="9"/>
      <c r="JLC4" s="9"/>
      <c r="JLD4" s="9"/>
      <c r="JLE4" s="9"/>
      <c r="JLF4" s="9"/>
      <c r="JLG4" s="9"/>
      <c r="JLH4" s="9"/>
      <c r="JLI4" s="9"/>
      <c r="JLJ4" s="9"/>
      <c r="JLK4" s="9"/>
      <c r="JLL4" s="9"/>
      <c r="JLM4" s="9"/>
      <c r="JLN4" s="9"/>
      <c r="JLO4" s="9"/>
      <c r="JLP4" s="9"/>
      <c r="JLQ4" s="9"/>
      <c r="JLR4" s="9"/>
      <c r="JLS4" s="9"/>
      <c r="JLT4" s="9"/>
      <c r="JLU4" s="9"/>
      <c r="JLV4" s="9"/>
      <c r="JLW4" s="9"/>
      <c r="JLX4" s="9"/>
      <c r="JLY4" s="9"/>
      <c r="JLZ4" s="9"/>
      <c r="JMA4" s="9"/>
      <c r="JMB4" s="9"/>
      <c r="JMC4" s="9"/>
      <c r="JMD4" s="9"/>
      <c r="JME4" s="9"/>
      <c r="JMF4" s="9"/>
      <c r="JMG4" s="9"/>
      <c r="JMH4" s="9"/>
      <c r="JMI4" s="9"/>
      <c r="JMJ4" s="9"/>
      <c r="JMK4" s="9"/>
      <c r="JML4" s="9"/>
      <c r="JMM4" s="9"/>
      <c r="JMN4" s="9"/>
      <c r="JMO4" s="9"/>
      <c r="JMP4" s="9"/>
      <c r="JMQ4" s="9"/>
      <c r="JMR4" s="9"/>
      <c r="JMS4" s="9"/>
      <c r="JMT4" s="9"/>
      <c r="JMU4" s="9"/>
      <c r="JMV4" s="9"/>
      <c r="JMW4" s="9"/>
      <c r="JMX4" s="9"/>
      <c r="JMY4" s="9"/>
      <c r="JMZ4" s="9"/>
      <c r="JNA4" s="9"/>
      <c r="JNB4" s="9"/>
      <c r="JNC4" s="9"/>
      <c r="JND4" s="9"/>
      <c r="JNE4" s="9"/>
      <c r="JNF4" s="9"/>
      <c r="JNG4" s="9"/>
      <c r="JNH4" s="9"/>
      <c r="JNI4" s="9"/>
      <c r="JNJ4" s="9"/>
      <c r="JNK4" s="9"/>
      <c r="JNL4" s="9"/>
      <c r="JNM4" s="9"/>
      <c r="JNN4" s="9"/>
      <c r="JNO4" s="9"/>
      <c r="JNP4" s="9"/>
      <c r="JNQ4" s="9"/>
      <c r="JNR4" s="9"/>
      <c r="JNS4" s="9"/>
      <c r="JNT4" s="9"/>
      <c r="JNU4" s="9"/>
      <c r="JNV4" s="9"/>
      <c r="JNW4" s="9"/>
      <c r="JNX4" s="9"/>
      <c r="JNY4" s="9"/>
      <c r="JNZ4" s="9"/>
      <c r="JOA4" s="9"/>
      <c r="JOB4" s="9"/>
      <c r="JOC4" s="9"/>
      <c r="JOD4" s="9"/>
      <c r="JOE4" s="9"/>
      <c r="JOF4" s="9"/>
      <c r="JOG4" s="9"/>
      <c r="JOH4" s="9"/>
      <c r="JOI4" s="9"/>
      <c r="JOJ4" s="9"/>
      <c r="JOK4" s="9"/>
      <c r="JOL4" s="9"/>
      <c r="JOM4" s="9"/>
      <c r="JON4" s="9"/>
      <c r="JOO4" s="9"/>
      <c r="JOP4" s="9"/>
      <c r="JOQ4" s="9"/>
      <c r="JOR4" s="9"/>
      <c r="JOS4" s="9"/>
      <c r="JOT4" s="9"/>
      <c r="JOU4" s="9"/>
      <c r="JOV4" s="9"/>
      <c r="JOW4" s="9"/>
      <c r="JOX4" s="9"/>
      <c r="JOY4" s="9"/>
      <c r="JOZ4" s="9"/>
      <c r="JPA4" s="9"/>
      <c r="JPB4" s="9"/>
      <c r="JPC4" s="9"/>
      <c r="JPD4" s="9"/>
      <c r="JPE4" s="9"/>
      <c r="JPF4" s="9"/>
      <c r="JPG4" s="9"/>
      <c r="JPH4" s="9"/>
      <c r="JPI4" s="9"/>
      <c r="JPJ4" s="9"/>
      <c r="JPK4" s="9"/>
      <c r="JPL4" s="9"/>
      <c r="JPM4" s="9"/>
      <c r="JPN4" s="9"/>
      <c r="JPO4" s="9"/>
      <c r="JPP4" s="9"/>
      <c r="JPQ4" s="9"/>
      <c r="JPR4" s="9"/>
      <c r="JPS4" s="9"/>
      <c r="JPT4" s="9"/>
      <c r="JPU4" s="9"/>
      <c r="JPV4" s="9"/>
      <c r="JPW4" s="9"/>
      <c r="JPX4" s="9"/>
      <c r="JPY4" s="9"/>
      <c r="JPZ4" s="9"/>
      <c r="JQA4" s="9"/>
      <c r="JQB4" s="9"/>
      <c r="JQC4" s="9"/>
      <c r="JQD4" s="9"/>
      <c r="JQE4" s="9"/>
      <c r="JQF4" s="9"/>
      <c r="JQG4" s="9"/>
      <c r="JQH4" s="9"/>
      <c r="JQI4" s="9"/>
      <c r="JQJ4" s="9"/>
      <c r="JQK4" s="9"/>
      <c r="JQL4" s="9"/>
      <c r="JQM4" s="9"/>
      <c r="JQN4" s="9"/>
      <c r="JQO4" s="9"/>
      <c r="JQP4" s="9"/>
      <c r="JQQ4" s="9"/>
      <c r="JQR4" s="9"/>
      <c r="JQS4" s="9"/>
      <c r="JQT4" s="9"/>
      <c r="JQU4" s="9"/>
      <c r="JQV4" s="9"/>
      <c r="JQW4" s="9"/>
      <c r="JQX4" s="9"/>
      <c r="JQY4" s="9"/>
      <c r="JQZ4" s="9"/>
      <c r="JRA4" s="9"/>
      <c r="JRB4" s="9"/>
      <c r="JRC4" s="9"/>
      <c r="JRD4" s="9"/>
      <c r="JRE4" s="9"/>
      <c r="JRF4" s="9"/>
      <c r="JRG4" s="9"/>
      <c r="JRH4" s="9"/>
      <c r="JRI4" s="9"/>
      <c r="JRJ4" s="9"/>
      <c r="JRK4" s="9"/>
      <c r="JRL4" s="9"/>
      <c r="JRM4" s="9"/>
      <c r="JRN4" s="9"/>
      <c r="JRO4" s="9"/>
      <c r="JRP4" s="9"/>
      <c r="JRQ4" s="9"/>
      <c r="JRR4" s="9"/>
      <c r="JRS4" s="9"/>
      <c r="JRT4" s="9"/>
      <c r="JRU4" s="9"/>
      <c r="JRV4" s="9"/>
      <c r="JRW4" s="9"/>
      <c r="JRX4" s="9"/>
      <c r="JRY4" s="9"/>
      <c r="JRZ4" s="9"/>
      <c r="JSA4" s="9"/>
      <c r="JSB4" s="9"/>
      <c r="JSC4" s="9"/>
      <c r="JSD4" s="9"/>
      <c r="JSE4" s="9"/>
      <c r="JSF4" s="9"/>
      <c r="JSG4" s="9"/>
      <c r="JSH4" s="9"/>
      <c r="JSI4" s="9"/>
      <c r="JSJ4" s="9"/>
      <c r="JSK4" s="9"/>
      <c r="JSL4" s="9"/>
      <c r="JSM4" s="9"/>
      <c r="JSN4" s="9"/>
      <c r="JSO4" s="9"/>
      <c r="JSP4" s="9"/>
      <c r="JSQ4" s="9"/>
      <c r="JSR4" s="9"/>
      <c r="JSS4" s="9"/>
      <c r="JST4" s="9"/>
      <c r="JSU4" s="9"/>
      <c r="JSV4" s="9"/>
      <c r="JSW4" s="9"/>
      <c r="JSX4" s="9"/>
      <c r="JSY4" s="9"/>
      <c r="JSZ4" s="9"/>
      <c r="JTA4" s="9"/>
      <c r="JTB4" s="9"/>
      <c r="JTC4" s="9"/>
      <c r="JTD4" s="9"/>
      <c r="JTE4" s="9"/>
      <c r="JTF4" s="9"/>
      <c r="JTG4" s="9"/>
      <c r="JTH4" s="9"/>
      <c r="JTI4" s="9"/>
      <c r="JTJ4" s="9"/>
      <c r="JTK4" s="9"/>
      <c r="JTL4" s="9"/>
      <c r="JTM4" s="9"/>
      <c r="JTN4" s="9"/>
      <c r="JTO4" s="9"/>
      <c r="JTP4" s="9"/>
      <c r="JTQ4" s="9"/>
      <c r="JTR4" s="9"/>
      <c r="JTS4" s="9"/>
      <c r="JTT4" s="9"/>
      <c r="JTU4" s="9"/>
      <c r="JTV4" s="9"/>
      <c r="JTW4" s="9"/>
      <c r="JTX4" s="9"/>
      <c r="JTY4" s="9"/>
      <c r="JTZ4" s="9"/>
      <c r="JUA4" s="9"/>
      <c r="JUB4" s="9"/>
      <c r="JUC4" s="9"/>
      <c r="JUD4" s="9"/>
      <c r="JUE4" s="9"/>
      <c r="JUF4" s="9"/>
      <c r="JUG4" s="9"/>
      <c r="JUH4" s="9"/>
      <c r="JUI4" s="9"/>
      <c r="JUJ4" s="9"/>
      <c r="JUK4" s="9"/>
      <c r="JUL4" s="9"/>
      <c r="JUM4" s="9"/>
      <c r="JUN4" s="9"/>
      <c r="JUO4" s="9"/>
      <c r="JUP4" s="9"/>
      <c r="JUQ4" s="9"/>
      <c r="JUR4" s="9"/>
      <c r="JUS4" s="9"/>
      <c r="JUT4" s="9"/>
      <c r="JUU4" s="9"/>
      <c r="JUV4" s="9"/>
      <c r="JUW4" s="9"/>
      <c r="JUX4" s="9"/>
      <c r="JUY4" s="9"/>
      <c r="JUZ4" s="9"/>
      <c r="JVA4" s="9"/>
      <c r="JVB4" s="9"/>
      <c r="JVC4" s="9"/>
      <c r="JVD4" s="9"/>
      <c r="JVE4" s="9"/>
      <c r="JVF4" s="9"/>
      <c r="JVG4" s="9"/>
      <c r="JVH4" s="9"/>
      <c r="JVI4" s="9"/>
      <c r="JVJ4" s="9"/>
      <c r="JVK4" s="9"/>
      <c r="JVL4" s="9"/>
      <c r="JVM4" s="9"/>
      <c r="JVN4" s="9"/>
      <c r="JVO4" s="9"/>
      <c r="JVP4" s="9"/>
      <c r="JVQ4" s="9"/>
      <c r="JVR4" s="9"/>
      <c r="JVS4" s="9"/>
      <c r="JVT4" s="9"/>
      <c r="JVU4" s="9"/>
      <c r="JVV4" s="9"/>
      <c r="JVW4" s="9"/>
      <c r="JVX4" s="9"/>
      <c r="JVY4" s="9"/>
      <c r="JVZ4" s="9"/>
      <c r="JWA4" s="9"/>
      <c r="JWB4" s="9"/>
      <c r="JWC4" s="9"/>
      <c r="JWD4" s="9"/>
      <c r="JWE4" s="9"/>
      <c r="JWF4" s="9"/>
      <c r="JWG4" s="9"/>
      <c r="JWH4" s="9"/>
      <c r="JWI4" s="9"/>
      <c r="JWJ4" s="9"/>
      <c r="JWK4" s="9"/>
      <c r="JWL4" s="9"/>
      <c r="JWM4" s="9"/>
      <c r="JWN4" s="9"/>
      <c r="JWO4" s="9"/>
      <c r="JWP4" s="9"/>
      <c r="JWQ4" s="9"/>
      <c r="JWR4" s="9"/>
      <c r="JWS4" s="9"/>
      <c r="JWT4" s="9"/>
      <c r="JWU4" s="9"/>
      <c r="JWV4" s="9"/>
      <c r="JWW4" s="9"/>
      <c r="JWX4" s="9"/>
      <c r="JWY4" s="9"/>
      <c r="JWZ4" s="9"/>
      <c r="JXA4" s="9"/>
      <c r="JXB4" s="9"/>
      <c r="JXC4" s="9"/>
      <c r="JXD4" s="9"/>
      <c r="JXE4" s="9"/>
      <c r="JXF4" s="9"/>
      <c r="JXG4" s="9"/>
      <c r="JXH4" s="9"/>
      <c r="JXI4" s="9"/>
      <c r="JXJ4" s="9"/>
      <c r="JXK4" s="9"/>
      <c r="JXL4" s="9"/>
      <c r="JXM4" s="9"/>
      <c r="JXN4" s="9"/>
      <c r="JXO4" s="9"/>
      <c r="JXP4" s="9"/>
      <c r="JXQ4" s="9"/>
      <c r="JXR4" s="9"/>
      <c r="JXS4" s="9"/>
      <c r="JXT4" s="9"/>
      <c r="JXU4" s="9"/>
      <c r="JXV4" s="9"/>
      <c r="JXW4" s="9"/>
      <c r="JXX4" s="9"/>
      <c r="JXY4" s="9"/>
      <c r="JXZ4" s="9"/>
      <c r="JYA4" s="9"/>
      <c r="JYB4" s="9"/>
      <c r="JYC4" s="9"/>
      <c r="JYD4" s="9"/>
      <c r="JYE4" s="9"/>
      <c r="JYF4" s="9"/>
      <c r="JYG4" s="9"/>
      <c r="JYH4" s="9"/>
      <c r="JYI4" s="9"/>
      <c r="JYJ4" s="9"/>
      <c r="JYK4" s="9"/>
      <c r="JYL4" s="9"/>
      <c r="JYM4" s="9"/>
      <c r="JYN4" s="9"/>
      <c r="JYO4" s="9"/>
      <c r="JYP4" s="9"/>
      <c r="JYQ4" s="9"/>
      <c r="JYR4" s="9"/>
      <c r="JYS4" s="9"/>
      <c r="JYT4" s="9"/>
      <c r="JYU4" s="9"/>
      <c r="JYV4" s="9"/>
      <c r="JYW4" s="9"/>
      <c r="JYX4" s="9"/>
      <c r="JYY4" s="9"/>
      <c r="JYZ4" s="9"/>
      <c r="JZA4" s="9"/>
      <c r="JZB4" s="9"/>
      <c r="JZC4" s="9"/>
      <c r="JZD4" s="9"/>
      <c r="JZE4" s="9"/>
      <c r="JZF4" s="9"/>
      <c r="JZG4" s="9"/>
      <c r="JZH4" s="9"/>
      <c r="JZI4" s="9"/>
      <c r="JZJ4" s="9"/>
      <c r="JZK4" s="9"/>
      <c r="JZL4" s="9"/>
      <c r="JZM4" s="9"/>
      <c r="JZN4" s="9"/>
      <c r="JZO4" s="9"/>
      <c r="JZP4" s="9"/>
      <c r="JZQ4" s="9"/>
      <c r="JZR4" s="9"/>
      <c r="JZS4" s="9"/>
      <c r="JZT4" s="9"/>
      <c r="JZU4" s="9"/>
      <c r="JZV4" s="9"/>
      <c r="JZW4" s="9"/>
      <c r="JZX4" s="9"/>
      <c r="JZY4" s="9"/>
      <c r="JZZ4" s="9"/>
      <c r="KAA4" s="9"/>
      <c r="KAB4" s="9"/>
      <c r="KAC4" s="9"/>
      <c r="KAD4" s="9"/>
      <c r="KAE4" s="9"/>
      <c r="KAF4" s="9"/>
      <c r="KAG4" s="9"/>
      <c r="KAH4" s="9"/>
      <c r="KAI4" s="9"/>
      <c r="KAJ4" s="9"/>
      <c r="KAK4" s="9"/>
      <c r="KAL4" s="9"/>
      <c r="KAM4" s="9"/>
      <c r="KAN4" s="9"/>
      <c r="KAO4" s="9"/>
      <c r="KAP4" s="9"/>
      <c r="KAQ4" s="9"/>
      <c r="KAR4" s="9"/>
      <c r="KAS4" s="9"/>
      <c r="KAT4" s="9"/>
      <c r="KAU4" s="9"/>
      <c r="KAV4" s="9"/>
      <c r="KAW4" s="9"/>
      <c r="KAX4" s="9"/>
      <c r="KAY4" s="9"/>
      <c r="KAZ4" s="9"/>
      <c r="KBA4" s="9"/>
      <c r="KBB4" s="9"/>
      <c r="KBC4" s="9"/>
      <c r="KBD4" s="9"/>
      <c r="KBE4" s="9"/>
      <c r="KBF4" s="9"/>
      <c r="KBG4" s="9"/>
      <c r="KBH4" s="9"/>
      <c r="KBI4" s="9"/>
      <c r="KBJ4" s="9"/>
      <c r="KBK4" s="9"/>
      <c r="KBL4" s="9"/>
      <c r="KBM4" s="9"/>
      <c r="KBN4" s="9"/>
      <c r="KBO4" s="9"/>
      <c r="KBP4" s="9"/>
      <c r="KBQ4" s="9"/>
      <c r="KBR4" s="9"/>
      <c r="KBS4" s="9"/>
      <c r="KBT4" s="9"/>
      <c r="KBU4" s="9"/>
      <c r="KBV4" s="9"/>
      <c r="KBW4" s="9"/>
      <c r="KBX4" s="9"/>
      <c r="KBY4" s="9"/>
      <c r="KBZ4" s="9"/>
      <c r="KCA4" s="9"/>
      <c r="KCB4" s="9"/>
      <c r="KCC4" s="9"/>
      <c r="KCD4" s="9"/>
      <c r="KCE4" s="9"/>
      <c r="KCF4" s="9"/>
      <c r="KCG4" s="9"/>
      <c r="KCH4" s="9"/>
      <c r="KCI4" s="9"/>
      <c r="KCJ4" s="9"/>
      <c r="KCK4" s="9"/>
      <c r="KCL4" s="9"/>
      <c r="KCM4" s="9"/>
      <c r="KCN4" s="9"/>
      <c r="KCO4" s="9"/>
      <c r="KCP4" s="9"/>
      <c r="KCQ4" s="9"/>
      <c r="KCR4" s="9"/>
      <c r="KCS4" s="9"/>
      <c r="KCT4" s="9"/>
      <c r="KCU4" s="9"/>
      <c r="KCV4" s="9"/>
      <c r="KCW4" s="9"/>
      <c r="KCX4" s="9"/>
      <c r="KCY4" s="9"/>
      <c r="KCZ4" s="9"/>
      <c r="KDA4" s="9"/>
      <c r="KDB4" s="9"/>
      <c r="KDC4" s="9"/>
      <c r="KDD4" s="9"/>
      <c r="KDE4" s="9"/>
      <c r="KDF4" s="9"/>
      <c r="KDG4" s="9"/>
      <c r="KDH4" s="9"/>
      <c r="KDI4" s="9"/>
      <c r="KDJ4" s="9"/>
      <c r="KDK4" s="9"/>
      <c r="KDL4" s="9"/>
      <c r="KDM4" s="9"/>
      <c r="KDN4" s="9"/>
      <c r="KDO4" s="9"/>
      <c r="KDP4" s="9"/>
      <c r="KDQ4" s="9"/>
      <c r="KDR4" s="9"/>
      <c r="KDS4" s="9"/>
      <c r="KDT4" s="9"/>
      <c r="KDU4" s="9"/>
      <c r="KDV4" s="9"/>
      <c r="KDW4" s="9"/>
      <c r="KDX4" s="9"/>
      <c r="KDY4" s="9"/>
      <c r="KDZ4" s="9"/>
      <c r="KEA4" s="9"/>
      <c r="KEB4" s="9"/>
      <c r="KEC4" s="9"/>
      <c r="KED4" s="9"/>
      <c r="KEE4" s="9"/>
      <c r="KEF4" s="9"/>
      <c r="KEG4" s="9"/>
      <c r="KEH4" s="9"/>
      <c r="KEI4" s="9"/>
      <c r="KEJ4" s="9"/>
      <c r="KEK4" s="9"/>
      <c r="KEL4" s="9"/>
      <c r="KEM4" s="9"/>
      <c r="KEN4" s="9"/>
      <c r="KEO4" s="9"/>
      <c r="KEP4" s="9"/>
      <c r="KEQ4" s="9"/>
      <c r="KER4" s="9"/>
      <c r="KES4" s="9"/>
      <c r="KET4" s="9"/>
      <c r="KEU4" s="9"/>
      <c r="KEV4" s="9"/>
      <c r="KEW4" s="9"/>
      <c r="KEX4" s="9"/>
      <c r="KEY4" s="9"/>
      <c r="KEZ4" s="9"/>
      <c r="KFA4" s="9"/>
      <c r="KFB4" s="9"/>
      <c r="KFC4" s="9"/>
      <c r="KFD4" s="9"/>
      <c r="KFE4" s="9"/>
      <c r="KFF4" s="9"/>
      <c r="KFG4" s="9"/>
      <c r="KFH4" s="9"/>
      <c r="KFI4" s="9"/>
      <c r="KFJ4" s="9"/>
      <c r="KFK4" s="9"/>
      <c r="KFL4" s="9"/>
      <c r="KFM4" s="9"/>
      <c r="KFN4" s="9"/>
      <c r="KFO4" s="9"/>
      <c r="KFP4" s="9"/>
      <c r="KFQ4" s="9"/>
      <c r="KFR4" s="9"/>
      <c r="KFS4" s="9"/>
      <c r="KFT4" s="9"/>
      <c r="KFU4" s="9"/>
      <c r="KFV4" s="9"/>
      <c r="KFW4" s="9"/>
      <c r="KFX4" s="9"/>
      <c r="KFY4" s="9"/>
      <c r="KFZ4" s="9"/>
      <c r="KGA4" s="9"/>
      <c r="KGB4" s="9"/>
      <c r="KGC4" s="9"/>
      <c r="KGD4" s="9"/>
      <c r="KGE4" s="9"/>
      <c r="KGF4" s="9"/>
      <c r="KGG4" s="9"/>
      <c r="KGH4" s="9"/>
      <c r="KGI4" s="9"/>
      <c r="KGJ4" s="9"/>
      <c r="KGK4" s="9"/>
      <c r="KGL4" s="9"/>
      <c r="KGM4" s="9"/>
      <c r="KGN4" s="9"/>
      <c r="KGO4" s="9"/>
      <c r="KGP4" s="9"/>
      <c r="KGQ4" s="9"/>
      <c r="KGR4" s="9"/>
      <c r="KGS4" s="9"/>
      <c r="KGT4" s="9"/>
      <c r="KGU4" s="9"/>
      <c r="KGV4" s="9"/>
      <c r="KGW4" s="9"/>
      <c r="KGX4" s="9"/>
      <c r="KGY4" s="9"/>
      <c r="KGZ4" s="9"/>
      <c r="KHA4" s="9"/>
      <c r="KHB4" s="9"/>
      <c r="KHC4" s="9"/>
      <c r="KHD4" s="9"/>
      <c r="KHE4" s="9"/>
      <c r="KHF4" s="9"/>
      <c r="KHG4" s="9"/>
      <c r="KHH4" s="9"/>
      <c r="KHI4" s="9"/>
      <c r="KHJ4" s="9"/>
      <c r="KHK4" s="9"/>
      <c r="KHL4" s="9"/>
      <c r="KHM4" s="9"/>
      <c r="KHN4" s="9"/>
      <c r="KHO4" s="9"/>
      <c r="KHP4" s="9"/>
      <c r="KHQ4" s="9"/>
      <c r="KHR4" s="9"/>
      <c r="KHS4" s="9"/>
      <c r="KHT4" s="9"/>
      <c r="KHU4" s="9"/>
      <c r="KHV4" s="9"/>
      <c r="KHW4" s="9"/>
      <c r="KHX4" s="9"/>
      <c r="KHY4" s="9"/>
      <c r="KHZ4" s="9"/>
      <c r="KIA4" s="9"/>
      <c r="KIB4" s="9"/>
      <c r="KIC4" s="9"/>
      <c r="KID4" s="9"/>
      <c r="KIE4" s="9"/>
      <c r="KIF4" s="9"/>
      <c r="KIG4" s="9"/>
      <c r="KIH4" s="9"/>
      <c r="KII4" s="9"/>
      <c r="KIJ4" s="9"/>
      <c r="KIK4" s="9"/>
      <c r="KIL4" s="9"/>
      <c r="KIM4" s="9"/>
      <c r="KIN4" s="9"/>
      <c r="KIO4" s="9"/>
      <c r="KIP4" s="9"/>
      <c r="KIQ4" s="9"/>
      <c r="KIR4" s="9"/>
      <c r="KIS4" s="9"/>
      <c r="KIT4" s="9"/>
      <c r="KIU4" s="9"/>
      <c r="KIV4" s="9"/>
      <c r="KIW4" s="9"/>
      <c r="KIX4" s="9"/>
      <c r="KIY4" s="9"/>
      <c r="KIZ4" s="9"/>
      <c r="KJA4" s="9"/>
      <c r="KJB4" s="9"/>
      <c r="KJC4" s="9"/>
      <c r="KJD4" s="9"/>
      <c r="KJE4" s="9"/>
      <c r="KJF4" s="9"/>
      <c r="KJG4" s="9"/>
      <c r="KJH4" s="9"/>
      <c r="KJI4" s="9"/>
      <c r="KJJ4" s="9"/>
      <c r="KJK4" s="9"/>
      <c r="KJL4" s="9"/>
      <c r="KJM4" s="9"/>
      <c r="KJN4" s="9"/>
      <c r="KJO4" s="9"/>
      <c r="KJP4" s="9"/>
      <c r="KJQ4" s="9"/>
      <c r="KJR4" s="9"/>
      <c r="KJS4" s="9"/>
      <c r="KJT4" s="9"/>
      <c r="KJU4" s="9"/>
      <c r="KJV4" s="9"/>
      <c r="KJW4" s="9"/>
      <c r="KJX4" s="9"/>
      <c r="KJY4" s="9"/>
      <c r="KJZ4" s="9"/>
      <c r="KKA4" s="9"/>
      <c r="KKB4" s="9"/>
      <c r="KKC4" s="9"/>
      <c r="KKD4" s="9"/>
      <c r="KKE4" s="9"/>
      <c r="KKF4" s="9"/>
      <c r="KKG4" s="9"/>
      <c r="KKH4" s="9"/>
      <c r="KKI4" s="9"/>
      <c r="KKJ4" s="9"/>
      <c r="KKK4" s="9"/>
      <c r="KKL4" s="9"/>
      <c r="KKM4" s="9"/>
      <c r="KKN4" s="9"/>
      <c r="KKO4" s="9"/>
      <c r="KKP4" s="9"/>
      <c r="KKQ4" s="9"/>
      <c r="KKR4" s="9"/>
      <c r="KKS4" s="9"/>
      <c r="KKT4" s="9"/>
      <c r="KKU4" s="9"/>
      <c r="KKV4" s="9"/>
      <c r="KKW4" s="9"/>
      <c r="KKX4" s="9"/>
      <c r="KKY4" s="9"/>
      <c r="KKZ4" s="9"/>
      <c r="KLA4" s="9"/>
      <c r="KLB4" s="9"/>
      <c r="KLC4" s="9"/>
      <c r="KLD4" s="9"/>
      <c r="KLE4" s="9"/>
      <c r="KLF4" s="9"/>
      <c r="KLG4" s="9"/>
      <c r="KLH4" s="9"/>
      <c r="KLI4" s="9"/>
      <c r="KLJ4" s="9"/>
      <c r="KLK4" s="9"/>
      <c r="KLL4" s="9"/>
      <c r="KLM4" s="9"/>
      <c r="KLN4" s="9"/>
      <c r="KLO4" s="9"/>
      <c r="KLP4" s="9"/>
      <c r="KLQ4" s="9"/>
      <c r="KLR4" s="9"/>
      <c r="KLS4" s="9"/>
      <c r="KLT4" s="9"/>
      <c r="KLU4" s="9"/>
      <c r="KLV4" s="9"/>
      <c r="KLW4" s="9"/>
      <c r="KLX4" s="9"/>
      <c r="KLY4" s="9"/>
      <c r="KLZ4" s="9"/>
      <c r="KMA4" s="9"/>
      <c r="KMB4" s="9"/>
      <c r="KMC4" s="9"/>
      <c r="KMD4" s="9"/>
      <c r="KME4" s="9"/>
      <c r="KMF4" s="9"/>
      <c r="KMG4" s="9"/>
      <c r="KMH4" s="9"/>
      <c r="KMI4" s="9"/>
      <c r="KMJ4" s="9"/>
      <c r="KMK4" s="9"/>
      <c r="KML4" s="9"/>
      <c r="KMM4" s="9"/>
      <c r="KMN4" s="9"/>
      <c r="KMO4" s="9"/>
      <c r="KMP4" s="9"/>
      <c r="KMQ4" s="9"/>
      <c r="KMR4" s="9"/>
      <c r="KMS4" s="9"/>
      <c r="KMT4" s="9"/>
      <c r="KMU4" s="9"/>
      <c r="KMV4" s="9"/>
      <c r="KMW4" s="9"/>
      <c r="KMX4" s="9"/>
      <c r="KMY4" s="9"/>
      <c r="KMZ4" s="9"/>
      <c r="KNA4" s="9"/>
      <c r="KNB4" s="9"/>
      <c r="KNC4" s="9"/>
      <c r="KND4" s="9"/>
      <c r="KNE4" s="9"/>
      <c r="KNF4" s="9"/>
      <c r="KNG4" s="9"/>
      <c r="KNH4" s="9"/>
      <c r="KNI4" s="9"/>
      <c r="KNJ4" s="9"/>
      <c r="KNK4" s="9"/>
      <c r="KNL4" s="9"/>
      <c r="KNM4" s="9"/>
      <c r="KNN4" s="9"/>
      <c r="KNO4" s="9"/>
      <c r="KNP4" s="9"/>
      <c r="KNQ4" s="9"/>
      <c r="KNR4" s="9"/>
      <c r="KNS4" s="9"/>
      <c r="KNT4" s="9"/>
      <c r="KNU4" s="9"/>
      <c r="KNV4" s="9"/>
      <c r="KNW4" s="9"/>
      <c r="KNX4" s="9"/>
      <c r="KNY4" s="9"/>
      <c r="KNZ4" s="9"/>
      <c r="KOA4" s="9"/>
      <c r="KOB4" s="9"/>
      <c r="KOC4" s="9"/>
      <c r="KOD4" s="9"/>
      <c r="KOE4" s="9"/>
      <c r="KOF4" s="9"/>
      <c r="KOG4" s="9"/>
      <c r="KOH4" s="9"/>
      <c r="KOI4" s="9"/>
      <c r="KOJ4" s="9"/>
      <c r="KOK4" s="9"/>
      <c r="KOL4" s="9"/>
      <c r="KOM4" s="9"/>
      <c r="KON4" s="9"/>
      <c r="KOO4" s="9"/>
      <c r="KOP4" s="9"/>
      <c r="KOQ4" s="9"/>
      <c r="KOR4" s="9"/>
      <c r="KOS4" s="9"/>
      <c r="KOT4" s="9"/>
      <c r="KOU4" s="9"/>
      <c r="KOV4" s="9"/>
      <c r="KOW4" s="9"/>
      <c r="KOX4" s="9"/>
      <c r="KOY4" s="9"/>
      <c r="KOZ4" s="9"/>
      <c r="KPA4" s="9"/>
      <c r="KPB4" s="9"/>
      <c r="KPC4" s="9"/>
      <c r="KPD4" s="9"/>
      <c r="KPE4" s="9"/>
      <c r="KPF4" s="9"/>
      <c r="KPG4" s="9"/>
      <c r="KPH4" s="9"/>
      <c r="KPI4" s="9"/>
      <c r="KPJ4" s="9"/>
      <c r="KPK4" s="9"/>
      <c r="KPL4" s="9"/>
      <c r="KPM4" s="9"/>
      <c r="KPN4" s="9"/>
      <c r="KPO4" s="9"/>
      <c r="KPP4" s="9"/>
      <c r="KPQ4" s="9"/>
      <c r="KPR4" s="9"/>
      <c r="KPS4" s="9"/>
      <c r="KPT4" s="9"/>
      <c r="KPU4" s="9"/>
      <c r="KPV4" s="9"/>
      <c r="KPW4" s="9"/>
      <c r="KPX4" s="9"/>
      <c r="KPY4" s="9"/>
      <c r="KPZ4" s="9"/>
      <c r="KQA4" s="9"/>
      <c r="KQB4" s="9"/>
      <c r="KQC4" s="9"/>
      <c r="KQD4" s="9"/>
      <c r="KQE4" s="9"/>
      <c r="KQF4" s="9"/>
      <c r="KQG4" s="9"/>
      <c r="KQH4" s="9"/>
      <c r="KQI4" s="9"/>
      <c r="KQJ4" s="9"/>
      <c r="KQK4" s="9"/>
      <c r="KQL4" s="9"/>
      <c r="KQM4" s="9"/>
      <c r="KQN4" s="9"/>
      <c r="KQO4" s="9"/>
      <c r="KQP4" s="9"/>
      <c r="KQQ4" s="9"/>
      <c r="KQR4" s="9"/>
      <c r="KQS4" s="9"/>
      <c r="KQT4" s="9"/>
      <c r="KQU4" s="9"/>
      <c r="KQV4" s="9"/>
      <c r="KQW4" s="9"/>
      <c r="KQX4" s="9"/>
      <c r="KQY4" s="9"/>
      <c r="KQZ4" s="9"/>
      <c r="KRA4" s="9"/>
      <c r="KRB4" s="9"/>
      <c r="KRC4" s="9"/>
      <c r="KRD4" s="9"/>
      <c r="KRE4" s="9"/>
      <c r="KRF4" s="9"/>
      <c r="KRG4" s="9"/>
      <c r="KRH4" s="9"/>
      <c r="KRI4" s="9"/>
      <c r="KRJ4" s="9"/>
      <c r="KRK4" s="9"/>
      <c r="KRL4" s="9"/>
      <c r="KRM4" s="9"/>
      <c r="KRN4" s="9"/>
      <c r="KRO4" s="9"/>
      <c r="KRP4" s="9"/>
      <c r="KRQ4" s="9"/>
      <c r="KRR4" s="9"/>
      <c r="KRS4" s="9"/>
      <c r="KRT4" s="9"/>
      <c r="KRU4" s="9"/>
      <c r="KRV4" s="9"/>
      <c r="KRW4" s="9"/>
      <c r="KRX4" s="9"/>
      <c r="KRY4" s="9"/>
      <c r="KRZ4" s="9"/>
      <c r="KSA4" s="9"/>
      <c r="KSB4" s="9"/>
      <c r="KSC4" s="9"/>
      <c r="KSD4" s="9"/>
      <c r="KSE4" s="9"/>
      <c r="KSF4" s="9"/>
      <c r="KSG4" s="9"/>
      <c r="KSH4" s="9"/>
      <c r="KSI4" s="9"/>
      <c r="KSJ4" s="9"/>
      <c r="KSK4" s="9"/>
      <c r="KSL4" s="9"/>
      <c r="KSM4" s="9"/>
      <c r="KSN4" s="9"/>
      <c r="KSO4" s="9"/>
      <c r="KSP4" s="9"/>
      <c r="KSQ4" s="9"/>
      <c r="KSR4" s="9"/>
      <c r="KSS4" s="9"/>
      <c r="KST4" s="9"/>
      <c r="KSU4" s="9"/>
      <c r="KSV4" s="9"/>
      <c r="KSW4" s="9"/>
      <c r="KSX4" s="9"/>
      <c r="KSY4" s="9"/>
      <c r="KSZ4" s="9"/>
      <c r="KTA4" s="9"/>
      <c r="KTB4" s="9"/>
      <c r="KTC4" s="9"/>
      <c r="KTD4" s="9"/>
      <c r="KTE4" s="9"/>
      <c r="KTF4" s="9"/>
      <c r="KTG4" s="9"/>
      <c r="KTH4" s="9"/>
      <c r="KTI4" s="9"/>
      <c r="KTJ4" s="9"/>
      <c r="KTK4" s="9"/>
      <c r="KTL4" s="9"/>
      <c r="KTM4" s="9"/>
      <c r="KTN4" s="9"/>
      <c r="KTO4" s="9"/>
      <c r="KTP4" s="9"/>
      <c r="KTQ4" s="9"/>
      <c r="KTR4" s="9"/>
      <c r="KTS4" s="9"/>
      <c r="KTT4" s="9"/>
      <c r="KTU4" s="9"/>
      <c r="KTV4" s="9"/>
      <c r="KTW4" s="9"/>
      <c r="KTX4" s="9"/>
      <c r="KTY4" s="9"/>
      <c r="KTZ4" s="9"/>
      <c r="KUA4" s="9"/>
      <c r="KUB4" s="9"/>
      <c r="KUC4" s="9"/>
      <c r="KUD4" s="9"/>
      <c r="KUE4" s="9"/>
      <c r="KUF4" s="9"/>
      <c r="KUG4" s="9"/>
      <c r="KUH4" s="9"/>
      <c r="KUI4" s="9"/>
      <c r="KUJ4" s="9"/>
      <c r="KUK4" s="9"/>
      <c r="KUL4" s="9"/>
      <c r="KUM4" s="9"/>
      <c r="KUN4" s="9"/>
      <c r="KUO4" s="9"/>
      <c r="KUP4" s="9"/>
      <c r="KUQ4" s="9"/>
      <c r="KUR4" s="9"/>
      <c r="KUS4" s="9"/>
      <c r="KUT4" s="9"/>
      <c r="KUU4" s="9"/>
      <c r="KUV4" s="9"/>
      <c r="KUW4" s="9"/>
      <c r="KUX4" s="9"/>
      <c r="KUY4" s="9"/>
      <c r="KUZ4" s="9"/>
      <c r="KVA4" s="9"/>
      <c r="KVB4" s="9"/>
      <c r="KVC4" s="9"/>
      <c r="KVD4" s="9"/>
      <c r="KVE4" s="9"/>
      <c r="KVF4" s="9"/>
      <c r="KVG4" s="9"/>
      <c r="KVH4" s="9"/>
      <c r="KVI4" s="9"/>
      <c r="KVJ4" s="9"/>
      <c r="KVK4" s="9"/>
      <c r="KVL4" s="9"/>
      <c r="KVM4" s="9"/>
      <c r="KVN4" s="9"/>
      <c r="KVO4" s="9"/>
      <c r="KVP4" s="9"/>
      <c r="KVQ4" s="9"/>
      <c r="KVR4" s="9"/>
      <c r="KVS4" s="9"/>
      <c r="KVT4" s="9"/>
      <c r="KVU4" s="9"/>
      <c r="KVV4" s="9"/>
      <c r="KVW4" s="9"/>
      <c r="KVX4" s="9"/>
      <c r="KVY4" s="9"/>
      <c r="KVZ4" s="9"/>
      <c r="KWA4" s="9"/>
      <c r="KWB4" s="9"/>
      <c r="KWC4" s="9"/>
      <c r="KWD4" s="9"/>
      <c r="KWE4" s="9"/>
      <c r="KWF4" s="9"/>
      <c r="KWG4" s="9"/>
      <c r="KWH4" s="9"/>
      <c r="KWI4" s="9"/>
      <c r="KWJ4" s="9"/>
      <c r="KWK4" s="9"/>
      <c r="KWL4" s="9"/>
      <c r="KWM4" s="9"/>
      <c r="KWN4" s="9"/>
      <c r="KWO4" s="9"/>
      <c r="KWP4" s="9"/>
      <c r="KWQ4" s="9"/>
      <c r="KWR4" s="9"/>
      <c r="KWS4" s="9"/>
      <c r="KWT4" s="9"/>
      <c r="KWU4" s="9"/>
      <c r="KWV4" s="9"/>
      <c r="KWW4" s="9"/>
      <c r="KWX4" s="9"/>
      <c r="KWY4" s="9"/>
      <c r="KWZ4" s="9"/>
      <c r="KXA4" s="9"/>
      <c r="KXB4" s="9"/>
      <c r="KXC4" s="9"/>
      <c r="KXD4" s="9"/>
      <c r="KXE4" s="9"/>
      <c r="KXF4" s="9"/>
      <c r="KXG4" s="9"/>
      <c r="KXH4" s="9"/>
      <c r="KXI4" s="9"/>
      <c r="KXJ4" s="9"/>
      <c r="KXK4" s="9"/>
      <c r="KXL4" s="9"/>
      <c r="KXM4" s="9"/>
      <c r="KXN4" s="9"/>
      <c r="KXO4" s="9"/>
      <c r="KXP4" s="9"/>
      <c r="KXQ4" s="9"/>
      <c r="KXR4" s="9"/>
      <c r="KXS4" s="9"/>
      <c r="KXT4" s="9"/>
      <c r="KXU4" s="9"/>
      <c r="KXV4" s="9"/>
      <c r="KXW4" s="9"/>
      <c r="KXX4" s="9"/>
      <c r="KXY4" s="9"/>
      <c r="KXZ4" s="9"/>
      <c r="KYA4" s="9"/>
      <c r="KYB4" s="9"/>
      <c r="KYC4" s="9"/>
      <c r="KYD4" s="9"/>
      <c r="KYE4" s="9"/>
      <c r="KYF4" s="9"/>
      <c r="KYG4" s="9"/>
      <c r="KYH4" s="9"/>
      <c r="KYI4" s="9"/>
      <c r="KYJ4" s="9"/>
      <c r="KYK4" s="9"/>
      <c r="KYL4" s="9"/>
      <c r="KYM4" s="9"/>
      <c r="KYN4" s="9"/>
      <c r="KYO4" s="9"/>
      <c r="KYP4" s="9"/>
      <c r="KYQ4" s="9"/>
      <c r="KYR4" s="9"/>
      <c r="KYS4" s="9"/>
      <c r="KYT4" s="9"/>
      <c r="KYU4" s="9"/>
      <c r="KYV4" s="9"/>
      <c r="KYW4" s="9"/>
      <c r="KYX4" s="9"/>
      <c r="KYY4" s="9"/>
      <c r="KYZ4" s="9"/>
      <c r="KZA4" s="9"/>
      <c r="KZB4" s="9"/>
      <c r="KZC4" s="9"/>
      <c r="KZD4" s="9"/>
      <c r="KZE4" s="9"/>
      <c r="KZF4" s="9"/>
      <c r="KZG4" s="9"/>
      <c r="KZH4" s="9"/>
      <c r="KZI4" s="9"/>
      <c r="KZJ4" s="9"/>
      <c r="KZK4" s="9"/>
      <c r="KZL4" s="9"/>
      <c r="KZM4" s="9"/>
      <c r="KZN4" s="9"/>
      <c r="KZO4" s="9"/>
      <c r="KZP4" s="9"/>
      <c r="KZQ4" s="9"/>
      <c r="KZR4" s="9"/>
      <c r="KZS4" s="9"/>
      <c r="KZT4" s="9"/>
      <c r="KZU4" s="9"/>
      <c r="KZV4" s="9"/>
      <c r="KZW4" s="9"/>
      <c r="KZX4" s="9"/>
      <c r="KZY4" s="9"/>
      <c r="KZZ4" s="9"/>
      <c r="LAA4" s="9"/>
      <c r="LAB4" s="9"/>
      <c r="LAC4" s="9"/>
      <c r="LAD4" s="9"/>
      <c r="LAE4" s="9"/>
      <c r="LAF4" s="9"/>
      <c r="LAG4" s="9"/>
      <c r="LAH4" s="9"/>
      <c r="LAI4" s="9"/>
      <c r="LAJ4" s="9"/>
      <c r="LAK4" s="9"/>
      <c r="LAL4" s="9"/>
      <c r="LAM4" s="9"/>
      <c r="LAN4" s="9"/>
      <c r="LAO4" s="9"/>
      <c r="LAP4" s="9"/>
      <c r="LAQ4" s="9"/>
      <c r="LAR4" s="9"/>
      <c r="LAS4" s="9"/>
      <c r="LAT4" s="9"/>
      <c r="LAU4" s="9"/>
      <c r="LAV4" s="9"/>
      <c r="LAW4" s="9"/>
      <c r="LAX4" s="9"/>
      <c r="LAY4" s="9"/>
      <c r="LAZ4" s="9"/>
      <c r="LBA4" s="9"/>
      <c r="LBB4" s="9"/>
      <c r="LBC4" s="9"/>
      <c r="LBD4" s="9"/>
      <c r="LBE4" s="9"/>
      <c r="LBF4" s="9"/>
      <c r="LBG4" s="9"/>
      <c r="LBH4" s="9"/>
      <c r="LBI4" s="9"/>
      <c r="LBJ4" s="9"/>
      <c r="LBK4" s="9"/>
      <c r="LBL4" s="9"/>
      <c r="LBM4" s="9"/>
      <c r="LBN4" s="9"/>
      <c r="LBO4" s="9"/>
      <c r="LBP4" s="9"/>
      <c r="LBQ4" s="9"/>
      <c r="LBR4" s="9"/>
      <c r="LBS4" s="9"/>
      <c r="LBT4" s="9"/>
      <c r="LBU4" s="9"/>
      <c r="LBV4" s="9"/>
      <c r="LBW4" s="9"/>
      <c r="LBX4" s="9"/>
      <c r="LBY4" s="9"/>
      <c r="LBZ4" s="9"/>
      <c r="LCA4" s="9"/>
      <c r="LCB4" s="9"/>
      <c r="LCC4" s="9"/>
      <c r="LCD4" s="9"/>
      <c r="LCE4" s="9"/>
      <c r="LCF4" s="9"/>
      <c r="LCG4" s="9"/>
      <c r="LCH4" s="9"/>
      <c r="LCI4" s="9"/>
      <c r="LCJ4" s="9"/>
      <c r="LCK4" s="9"/>
      <c r="LCL4" s="9"/>
      <c r="LCM4" s="9"/>
      <c r="LCN4" s="9"/>
      <c r="LCO4" s="9"/>
      <c r="LCP4" s="9"/>
      <c r="LCQ4" s="9"/>
      <c r="LCR4" s="9"/>
      <c r="LCS4" s="9"/>
      <c r="LCT4" s="9"/>
      <c r="LCU4" s="9"/>
      <c r="LCV4" s="9"/>
      <c r="LCW4" s="9"/>
      <c r="LCX4" s="9"/>
      <c r="LCY4" s="9"/>
      <c r="LCZ4" s="9"/>
      <c r="LDA4" s="9"/>
      <c r="LDB4" s="9"/>
      <c r="LDC4" s="9"/>
      <c r="LDD4" s="9"/>
      <c r="LDE4" s="9"/>
      <c r="LDF4" s="9"/>
      <c r="LDG4" s="9"/>
      <c r="LDH4" s="9"/>
      <c r="LDI4" s="9"/>
      <c r="LDJ4" s="9"/>
      <c r="LDK4" s="9"/>
      <c r="LDL4" s="9"/>
      <c r="LDM4" s="9"/>
      <c r="LDN4" s="9"/>
      <c r="LDO4" s="9"/>
      <c r="LDP4" s="9"/>
      <c r="LDQ4" s="9"/>
      <c r="LDR4" s="9"/>
      <c r="LDS4" s="9"/>
      <c r="LDT4" s="9"/>
      <c r="LDU4" s="9"/>
      <c r="LDV4" s="9"/>
      <c r="LDW4" s="9"/>
      <c r="LDX4" s="9"/>
      <c r="LDY4" s="9"/>
      <c r="LDZ4" s="9"/>
      <c r="LEA4" s="9"/>
      <c r="LEB4" s="9"/>
      <c r="LEC4" s="9"/>
      <c r="LED4" s="9"/>
      <c r="LEE4" s="9"/>
      <c r="LEF4" s="9"/>
      <c r="LEG4" s="9"/>
      <c r="LEH4" s="9"/>
      <c r="LEI4" s="9"/>
      <c r="LEJ4" s="9"/>
      <c r="LEK4" s="9"/>
      <c r="LEL4" s="9"/>
      <c r="LEM4" s="9"/>
      <c r="LEN4" s="9"/>
      <c r="LEO4" s="9"/>
      <c r="LEP4" s="9"/>
      <c r="LEQ4" s="9"/>
      <c r="LER4" s="9"/>
      <c r="LES4" s="9"/>
      <c r="LET4" s="9"/>
      <c r="LEU4" s="9"/>
      <c r="LEV4" s="9"/>
      <c r="LEW4" s="9"/>
      <c r="LEX4" s="9"/>
      <c r="LEY4" s="9"/>
      <c r="LEZ4" s="9"/>
      <c r="LFA4" s="9"/>
      <c r="LFB4" s="9"/>
      <c r="LFC4" s="9"/>
      <c r="LFD4" s="9"/>
      <c r="LFE4" s="9"/>
      <c r="LFF4" s="9"/>
      <c r="LFG4" s="9"/>
      <c r="LFH4" s="9"/>
      <c r="LFI4" s="9"/>
      <c r="LFJ4" s="9"/>
      <c r="LFK4" s="9"/>
      <c r="LFL4" s="9"/>
      <c r="LFM4" s="9"/>
      <c r="LFN4" s="9"/>
      <c r="LFO4" s="9"/>
      <c r="LFP4" s="9"/>
      <c r="LFQ4" s="9"/>
      <c r="LFR4" s="9"/>
      <c r="LFS4" s="9"/>
      <c r="LFT4" s="9"/>
      <c r="LFU4" s="9"/>
      <c r="LFV4" s="9"/>
      <c r="LFW4" s="9"/>
      <c r="LFX4" s="9"/>
      <c r="LFY4" s="9"/>
      <c r="LFZ4" s="9"/>
      <c r="LGA4" s="9"/>
      <c r="LGB4" s="9"/>
      <c r="LGC4" s="9"/>
      <c r="LGD4" s="9"/>
      <c r="LGE4" s="9"/>
      <c r="LGF4" s="9"/>
      <c r="LGG4" s="9"/>
      <c r="LGH4" s="9"/>
      <c r="LGI4" s="9"/>
      <c r="LGJ4" s="9"/>
      <c r="LGK4" s="9"/>
      <c r="LGL4" s="9"/>
      <c r="LGM4" s="9"/>
      <c r="LGN4" s="9"/>
      <c r="LGO4" s="9"/>
      <c r="LGP4" s="9"/>
      <c r="LGQ4" s="9"/>
      <c r="LGR4" s="9"/>
      <c r="LGS4" s="9"/>
      <c r="LGT4" s="9"/>
      <c r="LGU4" s="9"/>
      <c r="LGV4" s="9"/>
      <c r="LGW4" s="9"/>
      <c r="LGX4" s="9"/>
      <c r="LGY4" s="9"/>
      <c r="LGZ4" s="9"/>
      <c r="LHA4" s="9"/>
      <c r="LHB4" s="9"/>
      <c r="LHC4" s="9"/>
      <c r="LHD4" s="9"/>
      <c r="LHE4" s="9"/>
      <c r="LHF4" s="9"/>
      <c r="LHG4" s="9"/>
      <c r="LHH4" s="9"/>
      <c r="LHI4" s="9"/>
      <c r="LHJ4" s="9"/>
      <c r="LHK4" s="9"/>
      <c r="LHL4" s="9"/>
      <c r="LHM4" s="9"/>
      <c r="LHN4" s="9"/>
      <c r="LHO4" s="9"/>
      <c r="LHP4" s="9"/>
      <c r="LHQ4" s="9"/>
      <c r="LHR4" s="9"/>
      <c r="LHS4" s="9"/>
      <c r="LHT4" s="9"/>
      <c r="LHU4" s="9"/>
      <c r="LHV4" s="9"/>
      <c r="LHW4" s="9"/>
      <c r="LHX4" s="9"/>
      <c r="LHY4" s="9"/>
      <c r="LHZ4" s="9"/>
      <c r="LIA4" s="9"/>
      <c r="LIB4" s="9"/>
      <c r="LIC4" s="9"/>
      <c r="LID4" s="9"/>
      <c r="LIE4" s="9"/>
      <c r="LIF4" s="9"/>
      <c r="LIG4" s="9"/>
      <c r="LIH4" s="9"/>
      <c r="LII4" s="9"/>
      <c r="LIJ4" s="9"/>
      <c r="LIK4" s="9"/>
      <c r="LIL4" s="9"/>
      <c r="LIM4" s="9"/>
      <c r="LIN4" s="9"/>
      <c r="LIO4" s="9"/>
      <c r="LIP4" s="9"/>
      <c r="LIQ4" s="9"/>
      <c r="LIR4" s="9"/>
      <c r="LIS4" s="9"/>
      <c r="LIT4" s="9"/>
      <c r="LIU4" s="9"/>
      <c r="LIV4" s="9"/>
      <c r="LIW4" s="9"/>
      <c r="LIX4" s="9"/>
      <c r="LIY4" s="9"/>
      <c r="LIZ4" s="9"/>
      <c r="LJA4" s="9"/>
      <c r="LJB4" s="9"/>
      <c r="LJC4" s="9"/>
      <c r="LJD4" s="9"/>
      <c r="LJE4" s="9"/>
      <c r="LJF4" s="9"/>
      <c r="LJG4" s="9"/>
      <c r="LJH4" s="9"/>
      <c r="LJI4" s="9"/>
      <c r="LJJ4" s="9"/>
      <c r="LJK4" s="9"/>
      <c r="LJL4" s="9"/>
      <c r="LJM4" s="9"/>
      <c r="LJN4" s="9"/>
      <c r="LJO4" s="9"/>
      <c r="LJP4" s="9"/>
      <c r="LJQ4" s="9"/>
      <c r="LJR4" s="9"/>
      <c r="LJS4" s="9"/>
      <c r="LJT4" s="9"/>
      <c r="LJU4" s="9"/>
      <c r="LJV4" s="9"/>
      <c r="LJW4" s="9"/>
      <c r="LJX4" s="9"/>
      <c r="LJY4" s="9"/>
      <c r="LJZ4" s="9"/>
      <c r="LKA4" s="9"/>
      <c r="LKB4" s="9"/>
      <c r="LKC4" s="9"/>
      <c r="LKD4" s="9"/>
      <c r="LKE4" s="9"/>
      <c r="LKF4" s="9"/>
      <c r="LKG4" s="9"/>
      <c r="LKH4" s="9"/>
      <c r="LKI4" s="9"/>
      <c r="LKJ4" s="9"/>
      <c r="LKK4" s="9"/>
      <c r="LKL4" s="9"/>
      <c r="LKM4" s="9"/>
      <c r="LKN4" s="9"/>
      <c r="LKO4" s="9"/>
      <c r="LKP4" s="9"/>
      <c r="LKQ4" s="9"/>
      <c r="LKR4" s="9"/>
      <c r="LKS4" s="9"/>
      <c r="LKT4" s="9"/>
      <c r="LKU4" s="9"/>
      <c r="LKV4" s="9"/>
      <c r="LKW4" s="9"/>
      <c r="LKX4" s="9"/>
      <c r="LKY4" s="9"/>
      <c r="LKZ4" s="9"/>
      <c r="LLA4" s="9"/>
      <c r="LLB4" s="9"/>
      <c r="LLC4" s="9"/>
      <c r="LLD4" s="9"/>
      <c r="LLE4" s="9"/>
      <c r="LLF4" s="9"/>
      <c r="LLG4" s="9"/>
      <c r="LLH4" s="9"/>
      <c r="LLI4" s="9"/>
      <c r="LLJ4" s="9"/>
      <c r="LLK4" s="9"/>
      <c r="LLL4" s="9"/>
      <c r="LLM4" s="9"/>
      <c r="LLN4" s="9"/>
      <c r="LLO4" s="9"/>
      <c r="LLP4" s="9"/>
      <c r="LLQ4" s="9"/>
      <c r="LLR4" s="9"/>
      <c r="LLS4" s="9"/>
      <c r="LLT4" s="9"/>
      <c r="LLU4" s="9"/>
      <c r="LLV4" s="9"/>
      <c r="LLW4" s="9"/>
      <c r="LLX4" s="9"/>
      <c r="LLY4" s="9"/>
      <c r="LLZ4" s="9"/>
      <c r="LMA4" s="9"/>
      <c r="LMB4" s="9"/>
      <c r="LMC4" s="9"/>
      <c r="LMD4" s="9"/>
      <c r="LME4" s="9"/>
      <c r="LMF4" s="9"/>
      <c r="LMG4" s="9"/>
      <c r="LMH4" s="9"/>
      <c r="LMI4" s="9"/>
      <c r="LMJ4" s="9"/>
      <c r="LMK4" s="9"/>
      <c r="LML4" s="9"/>
      <c r="LMM4" s="9"/>
      <c r="LMN4" s="9"/>
      <c r="LMO4" s="9"/>
      <c r="LMP4" s="9"/>
      <c r="LMQ4" s="9"/>
      <c r="LMR4" s="9"/>
      <c r="LMS4" s="9"/>
      <c r="LMT4" s="9"/>
      <c r="LMU4" s="9"/>
      <c r="LMV4" s="9"/>
      <c r="LMW4" s="9"/>
      <c r="LMX4" s="9"/>
      <c r="LMY4" s="9"/>
      <c r="LMZ4" s="9"/>
      <c r="LNA4" s="9"/>
      <c r="LNB4" s="9"/>
      <c r="LNC4" s="9"/>
      <c r="LND4" s="9"/>
      <c r="LNE4" s="9"/>
      <c r="LNF4" s="9"/>
      <c r="LNG4" s="9"/>
      <c r="LNH4" s="9"/>
      <c r="LNI4" s="9"/>
      <c r="LNJ4" s="9"/>
      <c r="LNK4" s="9"/>
      <c r="LNL4" s="9"/>
      <c r="LNM4" s="9"/>
      <c r="LNN4" s="9"/>
      <c r="LNO4" s="9"/>
      <c r="LNP4" s="9"/>
      <c r="LNQ4" s="9"/>
      <c r="LNR4" s="9"/>
      <c r="LNS4" s="9"/>
      <c r="LNT4" s="9"/>
      <c r="LNU4" s="9"/>
      <c r="LNV4" s="9"/>
      <c r="LNW4" s="9"/>
      <c r="LNX4" s="9"/>
      <c r="LNY4" s="9"/>
      <c r="LNZ4" s="9"/>
      <c r="LOA4" s="9"/>
      <c r="LOB4" s="9"/>
      <c r="LOC4" s="9"/>
      <c r="LOD4" s="9"/>
      <c r="LOE4" s="9"/>
      <c r="LOF4" s="9"/>
      <c r="LOG4" s="9"/>
      <c r="LOH4" s="9"/>
      <c r="LOI4" s="9"/>
      <c r="LOJ4" s="9"/>
      <c r="LOK4" s="9"/>
      <c r="LOL4" s="9"/>
      <c r="LOM4" s="9"/>
      <c r="LON4" s="9"/>
      <c r="LOO4" s="9"/>
      <c r="LOP4" s="9"/>
      <c r="LOQ4" s="9"/>
      <c r="LOR4" s="9"/>
      <c r="LOS4" s="9"/>
      <c r="LOT4" s="9"/>
      <c r="LOU4" s="9"/>
      <c r="LOV4" s="9"/>
      <c r="LOW4" s="9"/>
      <c r="LOX4" s="9"/>
      <c r="LOY4" s="9"/>
      <c r="LOZ4" s="9"/>
      <c r="LPA4" s="9"/>
      <c r="LPB4" s="9"/>
      <c r="LPC4" s="9"/>
      <c r="LPD4" s="9"/>
      <c r="LPE4" s="9"/>
      <c r="LPF4" s="9"/>
      <c r="LPG4" s="9"/>
      <c r="LPH4" s="9"/>
      <c r="LPI4" s="9"/>
      <c r="LPJ4" s="9"/>
      <c r="LPK4" s="9"/>
      <c r="LPL4" s="9"/>
      <c r="LPM4" s="9"/>
      <c r="LPN4" s="9"/>
      <c r="LPO4" s="9"/>
      <c r="LPP4" s="9"/>
      <c r="LPQ4" s="9"/>
      <c r="LPR4" s="9"/>
      <c r="LPS4" s="9"/>
      <c r="LPT4" s="9"/>
      <c r="LPU4" s="9"/>
      <c r="LPV4" s="9"/>
      <c r="LPW4" s="9"/>
      <c r="LPX4" s="9"/>
      <c r="LPY4" s="9"/>
      <c r="LPZ4" s="9"/>
      <c r="LQA4" s="9"/>
      <c r="LQB4" s="9"/>
      <c r="LQC4" s="9"/>
      <c r="LQD4" s="9"/>
      <c r="LQE4" s="9"/>
      <c r="LQF4" s="9"/>
      <c r="LQG4" s="9"/>
      <c r="LQH4" s="9"/>
      <c r="LQI4" s="9"/>
      <c r="LQJ4" s="9"/>
      <c r="LQK4" s="9"/>
      <c r="LQL4" s="9"/>
      <c r="LQM4" s="9"/>
      <c r="LQN4" s="9"/>
      <c r="LQO4" s="9"/>
      <c r="LQP4" s="9"/>
      <c r="LQQ4" s="9"/>
      <c r="LQR4" s="9"/>
      <c r="LQS4" s="9"/>
      <c r="LQT4" s="9"/>
      <c r="LQU4" s="9"/>
      <c r="LQV4" s="9"/>
      <c r="LQW4" s="9"/>
      <c r="LQX4" s="9"/>
      <c r="LQY4" s="9"/>
      <c r="LQZ4" s="9"/>
      <c r="LRA4" s="9"/>
      <c r="LRB4" s="9"/>
      <c r="LRC4" s="9"/>
      <c r="LRD4" s="9"/>
      <c r="LRE4" s="9"/>
      <c r="LRF4" s="9"/>
      <c r="LRG4" s="9"/>
      <c r="LRH4" s="9"/>
      <c r="LRI4" s="9"/>
      <c r="LRJ4" s="9"/>
      <c r="LRK4" s="9"/>
      <c r="LRL4" s="9"/>
      <c r="LRM4" s="9"/>
      <c r="LRN4" s="9"/>
      <c r="LRO4" s="9"/>
      <c r="LRP4" s="9"/>
      <c r="LRQ4" s="9"/>
      <c r="LRR4" s="9"/>
      <c r="LRS4" s="9"/>
      <c r="LRT4" s="9"/>
      <c r="LRU4" s="9"/>
      <c r="LRV4" s="9"/>
      <c r="LRW4" s="9"/>
      <c r="LRX4" s="9"/>
      <c r="LRY4" s="9"/>
      <c r="LRZ4" s="9"/>
      <c r="LSA4" s="9"/>
      <c r="LSB4" s="9"/>
      <c r="LSC4" s="9"/>
      <c r="LSD4" s="9"/>
      <c r="LSE4" s="9"/>
      <c r="LSF4" s="9"/>
      <c r="LSG4" s="9"/>
      <c r="LSH4" s="9"/>
      <c r="LSI4" s="9"/>
      <c r="LSJ4" s="9"/>
      <c r="LSK4" s="9"/>
      <c r="LSL4" s="9"/>
      <c r="LSM4" s="9"/>
      <c r="LSN4" s="9"/>
      <c r="LSO4" s="9"/>
      <c r="LSP4" s="9"/>
      <c r="LSQ4" s="9"/>
      <c r="LSR4" s="9"/>
      <c r="LSS4" s="9"/>
      <c r="LST4" s="9"/>
      <c r="LSU4" s="9"/>
      <c r="LSV4" s="9"/>
      <c r="LSW4" s="9"/>
      <c r="LSX4" s="9"/>
      <c r="LSY4" s="9"/>
      <c r="LSZ4" s="9"/>
      <c r="LTA4" s="9"/>
      <c r="LTB4" s="9"/>
      <c r="LTC4" s="9"/>
      <c r="LTD4" s="9"/>
      <c r="LTE4" s="9"/>
      <c r="LTF4" s="9"/>
      <c r="LTG4" s="9"/>
      <c r="LTH4" s="9"/>
      <c r="LTI4" s="9"/>
      <c r="LTJ4" s="9"/>
      <c r="LTK4" s="9"/>
      <c r="LTL4" s="9"/>
      <c r="LTM4" s="9"/>
      <c r="LTN4" s="9"/>
      <c r="LTO4" s="9"/>
      <c r="LTP4" s="9"/>
      <c r="LTQ4" s="9"/>
      <c r="LTR4" s="9"/>
      <c r="LTS4" s="9"/>
      <c r="LTT4" s="9"/>
      <c r="LTU4" s="9"/>
      <c r="LTV4" s="9"/>
      <c r="LTW4" s="9"/>
      <c r="LTX4" s="9"/>
      <c r="LTY4" s="9"/>
      <c r="LTZ4" s="9"/>
      <c r="LUA4" s="9"/>
      <c r="LUB4" s="9"/>
      <c r="LUC4" s="9"/>
      <c r="LUD4" s="9"/>
      <c r="LUE4" s="9"/>
      <c r="LUF4" s="9"/>
      <c r="LUG4" s="9"/>
      <c r="LUH4" s="9"/>
      <c r="LUI4" s="9"/>
      <c r="LUJ4" s="9"/>
      <c r="LUK4" s="9"/>
      <c r="LUL4" s="9"/>
      <c r="LUM4" s="9"/>
      <c r="LUN4" s="9"/>
      <c r="LUO4" s="9"/>
      <c r="LUP4" s="9"/>
      <c r="LUQ4" s="9"/>
      <c r="LUR4" s="9"/>
      <c r="LUS4" s="9"/>
      <c r="LUT4" s="9"/>
      <c r="LUU4" s="9"/>
      <c r="LUV4" s="9"/>
      <c r="LUW4" s="9"/>
      <c r="LUX4" s="9"/>
      <c r="LUY4" s="9"/>
      <c r="LUZ4" s="9"/>
      <c r="LVA4" s="9"/>
      <c r="LVB4" s="9"/>
      <c r="LVC4" s="9"/>
      <c r="LVD4" s="9"/>
      <c r="LVE4" s="9"/>
      <c r="LVF4" s="9"/>
      <c r="LVG4" s="9"/>
      <c r="LVH4" s="9"/>
      <c r="LVI4" s="9"/>
      <c r="LVJ4" s="9"/>
      <c r="LVK4" s="9"/>
      <c r="LVL4" s="9"/>
      <c r="LVM4" s="9"/>
      <c r="LVN4" s="9"/>
      <c r="LVO4" s="9"/>
      <c r="LVP4" s="9"/>
      <c r="LVQ4" s="9"/>
      <c r="LVR4" s="9"/>
      <c r="LVS4" s="9"/>
      <c r="LVT4" s="9"/>
      <c r="LVU4" s="9"/>
      <c r="LVV4" s="9"/>
      <c r="LVW4" s="9"/>
      <c r="LVX4" s="9"/>
      <c r="LVY4" s="9"/>
      <c r="LVZ4" s="9"/>
      <c r="LWA4" s="9"/>
      <c r="LWB4" s="9"/>
      <c r="LWC4" s="9"/>
      <c r="LWD4" s="9"/>
      <c r="LWE4" s="9"/>
      <c r="LWF4" s="9"/>
      <c r="LWG4" s="9"/>
      <c r="LWH4" s="9"/>
      <c r="LWI4" s="9"/>
      <c r="LWJ4" s="9"/>
      <c r="LWK4" s="9"/>
      <c r="LWL4" s="9"/>
      <c r="LWM4" s="9"/>
      <c r="LWN4" s="9"/>
      <c r="LWO4" s="9"/>
      <c r="LWP4" s="9"/>
      <c r="LWQ4" s="9"/>
      <c r="LWR4" s="9"/>
      <c r="LWS4" s="9"/>
      <c r="LWT4" s="9"/>
      <c r="LWU4" s="9"/>
      <c r="LWV4" s="9"/>
      <c r="LWW4" s="9"/>
      <c r="LWX4" s="9"/>
      <c r="LWY4" s="9"/>
      <c r="LWZ4" s="9"/>
      <c r="LXA4" s="9"/>
      <c r="LXB4" s="9"/>
      <c r="LXC4" s="9"/>
      <c r="LXD4" s="9"/>
      <c r="LXE4" s="9"/>
      <c r="LXF4" s="9"/>
      <c r="LXG4" s="9"/>
      <c r="LXH4" s="9"/>
      <c r="LXI4" s="9"/>
      <c r="LXJ4" s="9"/>
      <c r="LXK4" s="9"/>
      <c r="LXL4" s="9"/>
      <c r="LXM4" s="9"/>
      <c r="LXN4" s="9"/>
      <c r="LXO4" s="9"/>
      <c r="LXP4" s="9"/>
      <c r="LXQ4" s="9"/>
      <c r="LXR4" s="9"/>
      <c r="LXS4" s="9"/>
      <c r="LXT4" s="9"/>
      <c r="LXU4" s="9"/>
      <c r="LXV4" s="9"/>
      <c r="LXW4" s="9"/>
      <c r="LXX4" s="9"/>
      <c r="LXY4" s="9"/>
      <c r="LXZ4" s="9"/>
      <c r="LYA4" s="9"/>
      <c r="LYB4" s="9"/>
      <c r="LYC4" s="9"/>
      <c r="LYD4" s="9"/>
      <c r="LYE4" s="9"/>
      <c r="LYF4" s="9"/>
      <c r="LYG4" s="9"/>
      <c r="LYH4" s="9"/>
      <c r="LYI4" s="9"/>
      <c r="LYJ4" s="9"/>
      <c r="LYK4" s="9"/>
      <c r="LYL4" s="9"/>
      <c r="LYM4" s="9"/>
      <c r="LYN4" s="9"/>
      <c r="LYO4" s="9"/>
      <c r="LYP4" s="9"/>
      <c r="LYQ4" s="9"/>
      <c r="LYR4" s="9"/>
      <c r="LYS4" s="9"/>
      <c r="LYT4" s="9"/>
      <c r="LYU4" s="9"/>
      <c r="LYV4" s="9"/>
      <c r="LYW4" s="9"/>
      <c r="LYX4" s="9"/>
      <c r="LYY4" s="9"/>
      <c r="LYZ4" s="9"/>
      <c r="LZA4" s="9"/>
      <c r="LZB4" s="9"/>
      <c r="LZC4" s="9"/>
      <c r="LZD4" s="9"/>
      <c r="LZE4" s="9"/>
      <c r="LZF4" s="9"/>
      <c r="LZG4" s="9"/>
      <c r="LZH4" s="9"/>
      <c r="LZI4" s="9"/>
      <c r="LZJ4" s="9"/>
      <c r="LZK4" s="9"/>
      <c r="LZL4" s="9"/>
      <c r="LZM4" s="9"/>
      <c r="LZN4" s="9"/>
      <c r="LZO4" s="9"/>
      <c r="LZP4" s="9"/>
      <c r="LZQ4" s="9"/>
      <c r="LZR4" s="9"/>
      <c r="LZS4" s="9"/>
      <c r="LZT4" s="9"/>
      <c r="LZU4" s="9"/>
      <c r="LZV4" s="9"/>
      <c r="LZW4" s="9"/>
      <c r="LZX4" s="9"/>
      <c r="LZY4" s="9"/>
      <c r="LZZ4" s="9"/>
      <c r="MAA4" s="9"/>
      <c r="MAB4" s="9"/>
      <c r="MAC4" s="9"/>
      <c r="MAD4" s="9"/>
      <c r="MAE4" s="9"/>
      <c r="MAF4" s="9"/>
      <c r="MAG4" s="9"/>
      <c r="MAH4" s="9"/>
      <c r="MAI4" s="9"/>
      <c r="MAJ4" s="9"/>
      <c r="MAK4" s="9"/>
      <c r="MAL4" s="9"/>
      <c r="MAM4" s="9"/>
      <c r="MAN4" s="9"/>
      <c r="MAO4" s="9"/>
      <c r="MAP4" s="9"/>
      <c r="MAQ4" s="9"/>
      <c r="MAR4" s="9"/>
      <c r="MAS4" s="9"/>
      <c r="MAT4" s="9"/>
      <c r="MAU4" s="9"/>
      <c r="MAV4" s="9"/>
      <c r="MAW4" s="9"/>
      <c r="MAX4" s="9"/>
      <c r="MAY4" s="9"/>
      <c r="MAZ4" s="9"/>
      <c r="MBA4" s="9"/>
      <c r="MBB4" s="9"/>
      <c r="MBC4" s="9"/>
      <c r="MBD4" s="9"/>
      <c r="MBE4" s="9"/>
      <c r="MBF4" s="9"/>
      <c r="MBG4" s="9"/>
      <c r="MBH4" s="9"/>
      <c r="MBI4" s="9"/>
      <c r="MBJ4" s="9"/>
      <c r="MBK4" s="9"/>
      <c r="MBL4" s="9"/>
      <c r="MBM4" s="9"/>
      <c r="MBN4" s="9"/>
      <c r="MBO4" s="9"/>
      <c r="MBP4" s="9"/>
      <c r="MBQ4" s="9"/>
      <c r="MBR4" s="9"/>
      <c r="MBS4" s="9"/>
      <c r="MBT4" s="9"/>
      <c r="MBU4" s="9"/>
      <c r="MBV4" s="9"/>
      <c r="MBW4" s="9"/>
      <c r="MBX4" s="9"/>
      <c r="MBY4" s="9"/>
      <c r="MBZ4" s="9"/>
      <c r="MCA4" s="9"/>
      <c r="MCB4" s="9"/>
      <c r="MCC4" s="9"/>
      <c r="MCD4" s="9"/>
      <c r="MCE4" s="9"/>
      <c r="MCF4" s="9"/>
      <c r="MCG4" s="9"/>
      <c r="MCH4" s="9"/>
      <c r="MCI4" s="9"/>
      <c r="MCJ4" s="9"/>
      <c r="MCK4" s="9"/>
      <c r="MCL4" s="9"/>
      <c r="MCM4" s="9"/>
      <c r="MCN4" s="9"/>
      <c r="MCO4" s="9"/>
      <c r="MCP4" s="9"/>
      <c r="MCQ4" s="9"/>
      <c r="MCR4" s="9"/>
      <c r="MCS4" s="9"/>
      <c r="MCT4" s="9"/>
      <c r="MCU4" s="9"/>
      <c r="MCV4" s="9"/>
      <c r="MCW4" s="9"/>
      <c r="MCX4" s="9"/>
      <c r="MCY4" s="9"/>
      <c r="MCZ4" s="9"/>
      <c r="MDA4" s="9"/>
      <c r="MDB4" s="9"/>
      <c r="MDC4" s="9"/>
      <c r="MDD4" s="9"/>
      <c r="MDE4" s="9"/>
      <c r="MDF4" s="9"/>
      <c r="MDG4" s="9"/>
      <c r="MDH4" s="9"/>
      <c r="MDI4" s="9"/>
      <c r="MDJ4" s="9"/>
      <c r="MDK4" s="9"/>
      <c r="MDL4" s="9"/>
      <c r="MDM4" s="9"/>
      <c r="MDN4" s="9"/>
      <c r="MDO4" s="9"/>
      <c r="MDP4" s="9"/>
      <c r="MDQ4" s="9"/>
      <c r="MDR4" s="9"/>
      <c r="MDS4" s="9"/>
      <c r="MDT4" s="9"/>
      <c r="MDU4" s="9"/>
      <c r="MDV4" s="9"/>
      <c r="MDW4" s="9"/>
      <c r="MDX4" s="9"/>
      <c r="MDY4" s="9"/>
      <c r="MDZ4" s="9"/>
      <c r="MEA4" s="9"/>
      <c r="MEB4" s="9"/>
      <c r="MEC4" s="9"/>
      <c r="MED4" s="9"/>
      <c r="MEE4" s="9"/>
      <c r="MEF4" s="9"/>
      <c r="MEG4" s="9"/>
      <c r="MEH4" s="9"/>
      <c r="MEI4" s="9"/>
      <c r="MEJ4" s="9"/>
      <c r="MEK4" s="9"/>
      <c r="MEL4" s="9"/>
      <c r="MEM4" s="9"/>
      <c r="MEN4" s="9"/>
      <c r="MEO4" s="9"/>
      <c r="MEP4" s="9"/>
      <c r="MEQ4" s="9"/>
      <c r="MER4" s="9"/>
      <c r="MES4" s="9"/>
      <c r="MET4" s="9"/>
      <c r="MEU4" s="9"/>
      <c r="MEV4" s="9"/>
      <c r="MEW4" s="9"/>
      <c r="MEX4" s="9"/>
      <c r="MEY4" s="9"/>
      <c r="MEZ4" s="9"/>
      <c r="MFA4" s="9"/>
      <c r="MFB4" s="9"/>
      <c r="MFC4" s="9"/>
      <c r="MFD4" s="9"/>
      <c r="MFE4" s="9"/>
      <c r="MFF4" s="9"/>
      <c r="MFG4" s="9"/>
      <c r="MFH4" s="9"/>
      <c r="MFI4" s="9"/>
      <c r="MFJ4" s="9"/>
      <c r="MFK4" s="9"/>
      <c r="MFL4" s="9"/>
      <c r="MFM4" s="9"/>
      <c r="MFN4" s="9"/>
      <c r="MFO4" s="9"/>
      <c r="MFP4" s="9"/>
      <c r="MFQ4" s="9"/>
      <c r="MFR4" s="9"/>
      <c r="MFS4" s="9"/>
      <c r="MFT4" s="9"/>
      <c r="MFU4" s="9"/>
      <c r="MFV4" s="9"/>
      <c r="MFW4" s="9"/>
      <c r="MFX4" s="9"/>
      <c r="MFY4" s="9"/>
      <c r="MFZ4" s="9"/>
      <c r="MGA4" s="9"/>
      <c r="MGB4" s="9"/>
      <c r="MGC4" s="9"/>
      <c r="MGD4" s="9"/>
      <c r="MGE4" s="9"/>
      <c r="MGF4" s="9"/>
      <c r="MGG4" s="9"/>
      <c r="MGH4" s="9"/>
      <c r="MGI4" s="9"/>
      <c r="MGJ4" s="9"/>
      <c r="MGK4" s="9"/>
      <c r="MGL4" s="9"/>
      <c r="MGM4" s="9"/>
      <c r="MGN4" s="9"/>
      <c r="MGO4" s="9"/>
      <c r="MGP4" s="9"/>
      <c r="MGQ4" s="9"/>
      <c r="MGR4" s="9"/>
      <c r="MGS4" s="9"/>
      <c r="MGT4" s="9"/>
      <c r="MGU4" s="9"/>
      <c r="MGV4" s="9"/>
      <c r="MGW4" s="9"/>
      <c r="MGX4" s="9"/>
      <c r="MGY4" s="9"/>
      <c r="MGZ4" s="9"/>
      <c r="MHA4" s="9"/>
      <c r="MHB4" s="9"/>
      <c r="MHC4" s="9"/>
      <c r="MHD4" s="9"/>
      <c r="MHE4" s="9"/>
      <c r="MHF4" s="9"/>
      <c r="MHG4" s="9"/>
      <c r="MHH4" s="9"/>
      <c r="MHI4" s="9"/>
      <c r="MHJ4" s="9"/>
      <c r="MHK4" s="9"/>
      <c r="MHL4" s="9"/>
      <c r="MHM4" s="9"/>
      <c r="MHN4" s="9"/>
      <c r="MHO4" s="9"/>
      <c r="MHP4" s="9"/>
      <c r="MHQ4" s="9"/>
      <c r="MHR4" s="9"/>
      <c r="MHS4" s="9"/>
      <c r="MHT4" s="9"/>
      <c r="MHU4" s="9"/>
      <c r="MHV4" s="9"/>
      <c r="MHW4" s="9"/>
      <c r="MHX4" s="9"/>
      <c r="MHY4" s="9"/>
      <c r="MHZ4" s="9"/>
      <c r="MIA4" s="9"/>
      <c r="MIB4" s="9"/>
      <c r="MIC4" s="9"/>
      <c r="MID4" s="9"/>
      <c r="MIE4" s="9"/>
      <c r="MIF4" s="9"/>
      <c r="MIG4" s="9"/>
      <c r="MIH4" s="9"/>
      <c r="MII4" s="9"/>
      <c r="MIJ4" s="9"/>
      <c r="MIK4" s="9"/>
      <c r="MIL4" s="9"/>
      <c r="MIM4" s="9"/>
      <c r="MIN4" s="9"/>
      <c r="MIO4" s="9"/>
      <c r="MIP4" s="9"/>
      <c r="MIQ4" s="9"/>
      <c r="MIR4" s="9"/>
      <c r="MIS4" s="9"/>
      <c r="MIT4" s="9"/>
      <c r="MIU4" s="9"/>
      <c r="MIV4" s="9"/>
      <c r="MIW4" s="9"/>
      <c r="MIX4" s="9"/>
      <c r="MIY4" s="9"/>
      <c r="MIZ4" s="9"/>
      <c r="MJA4" s="9"/>
      <c r="MJB4" s="9"/>
      <c r="MJC4" s="9"/>
      <c r="MJD4" s="9"/>
      <c r="MJE4" s="9"/>
      <c r="MJF4" s="9"/>
      <c r="MJG4" s="9"/>
      <c r="MJH4" s="9"/>
      <c r="MJI4" s="9"/>
      <c r="MJJ4" s="9"/>
      <c r="MJK4" s="9"/>
      <c r="MJL4" s="9"/>
      <c r="MJM4" s="9"/>
      <c r="MJN4" s="9"/>
      <c r="MJO4" s="9"/>
      <c r="MJP4" s="9"/>
      <c r="MJQ4" s="9"/>
      <c r="MJR4" s="9"/>
      <c r="MJS4" s="9"/>
      <c r="MJT4" s="9"/>
      <c r="MJU4" s="9"/>
      <c r="MJV4" s="9"/>
      <c r="MJW4" s="9"/>
      <c r="MJX4" s="9"/>
      <c r="MJY4" s="9"/>
      <c r="MJZ4" s="9"/>
      <c r="MKA4" s="9"/>
      <c r="MKB4" s="9"/>
      <c r="MKC4" s="9"/>
      <c r="MKD4" s="9"/>
      <c r="MKE4" s="9"/>
      <c r="MKF4" s="9"/>
      <c r="MKG4" s="9"/>
      <c r="MKH4" s="9"/>
      <c r="MKI4" s="9"/>
      <c r="MKJ4" s="9"/>
      <c r="MKK4" s="9"/>
      <c r="MKL4" s="9"/>
      <c r="MKM4" s="9"/>
      <c r="MKN4" s="9"/>
      <c r="MKO4" s="9"/>
      <c r="MKP4" s="9"/>
      <c r="MKQ4" s="9"/>
      <c r="MKR4" s="9"/>
      <c r="MKS4" s="9"/>
      <c r="MKT4" s="9"/>
      <c r="MKU4" s="9"/>
      <c r="MKV4" s="9"/>
      <c r="MKW4" s="9"/>
      <c r="MKX4" s="9"/>
      <c r="MKY4" s="9"/>
      <c r="MKZ4" s="9"/>
      <c r="MLA4" s="9"/>
      <c r="MLB4" s="9"/>
      <c r="MLC4" s="9"/>
      <c r="MLD4" s="9"/>
      <c r="MLE4" s="9"/>
      <c r="MLF4" s="9"/>
      <c r="MLG4" s="9"/>
      <c r="MLH4" s="9"/>
      <c r="MLI4" s="9"/>
      <c r="MLJ4" s="9"/>
      <c r="MLK4" s="9"/>
      <c r="MLL4" s="9"/>
      <c r="MLM4" s="9"/>
      <c r="MLN4" s="9"/>
      <c r="MLO4" s="9"/>
      <c r="MLP4" s="9"/>
      <c r="MLQ4" s="9"/>
      <c r="MLR4" s="9"/>
      <c r="MLS4" s="9"/>
      <c r="MLT4" s="9"/>
      <c r="MLU4" s="9"/>
      <c r="MLV4" s="9"/>
      <c r="MLW4" s="9"/>
      <c r="MLX4" s="9"/>
      <c r="MLY4" s="9"/>
      <c r="MLZ4" s="9"/>
      <c r="MMA4" s="9"/>
      <c r="MMB4" s="9"/>
      <c r="MMC4" s="9"/>
      <c r="MMD4" s="9"/>
      <c r="MME4" s="9"/>
      <c r="MMF4" s="9"/>
      <c r="MMG4" s="9"/>
      <c r="MMH4" s="9"/>
      <c r="MMI4" s="9"/>
      <c r="MMJ4" s="9"/>
      <c r="MMK4" s="9"/>
      <c r="MML4" s="9"/>
      <c r="MMM4" s="9"/>
      <c r="MMN4" s="9"/>
      <c r="MMO4" s="9"/>
      <c r="MMP4" s="9"/>
      <c r="MMQ4" s="9"/>
      <c r="MMR4" s="9"/>
      <c r="MMS4" s="9"/>
      <c r="MMT4" s="9"/>
      <c r="MMU4" s="9"/>
      <c r="MMV4" s="9"/>
      <c r="MMW4" s="9"/>
      <c r="MMX4" s="9"/>
      <c r="MMY4" s="9"/>
      <c r="MMZ4" s="9"/>
      <c r="MNA4" s="9"/>
      <c r="MNB4" s="9"/>
      <c r="MNC4" s="9"/>
      <c r="MND4" s="9"/>
      <c r="MNE4" s="9"/>
      <c r="MNF4" s="9"/>
      <c r="MNG4" s="9"/>
      <c r="MNH4" s="9"/>
      <c r="MNI4" s="9"/>
      <c r="MNJ4" s="9"/>
      <c r="MNK4" s="9"/>
      <c r="MNL4" s="9"/>
      <c r="MNM4" s="9"/>
      <c r="MNN4" s="9"/>
      <c r="MNO4" s="9"/>
      <c r="MNP4" s="9"/>
      <c r="MNQ4" s="9"/>
      <c r="MNR4" s="9"/>
      <c r="MNS4" s="9"/>
      <c r="MNT4" s="9"/>
      <c r="MNU4" s="9"/>
      <c r="MNV4" s="9"/>
      <c r="MNW4" s="9"/>
      <c r="MNX4" s="9"/>
      <c r="MNY4" s="9"/>
      <c r="MNZ4" s="9"/>
      <c r="MOA4" s="9"/>
      <c r="MOB4" s="9"/>
      <c r="MOC4" s="9"/>
      <c r="MOD4" s="9"/>
      <c r="MOE4" s="9"/>
      <c r="MOF4" s="9"/>
      <c r="MOG4" s="9"/>
      <c r="MOH4" s="9"/>
      <c r="MOI4" s="9"/>
      <c r="MOJ4" s="9"/>
      <c r="MOK4" s="9"/>
      <c r="MOL4" s="9"/>
      <c r="MOM4" s="9"/>
      <c r="MON4" s="9"/>
      <c r="MOO4" s="9"/>
      <c r="MOP4" s="9"/>
      <c r="MOQ4" s="9"/>
      <c r="MOR4" s="9"/>
      <c r="MOS4" s="9"/>
      <c r="MOT4" s="9"/>
      <c r="MOU4" s="9"/>
      <c r="MOV4" s="9"/>
      <c r="MOW4" s="9"/>
      <c r="MOX4" s="9"/>
      <c r="MOY4" s="9"/>
      <c r="MOZ4" s="9"/>
      <c r="MPA4" s="9"/>
      <c r="MPB4" s="9"/>
      <c r="MPC4" s="9"/>
      <c r="MPD4" s="9"/>
      <c r="MPE4" s="9"/>
      <c r="MPF4" s="9"/>
      <c r="MPG4" s="9"/>
      <c r="MPH4" s="9"/>
      <c r="MPI4" s="9"/>
      <c r="MPJ4" s="9"/>
      <c r="MPK4" s="9"/>
      <c r="MPL4" s="9"/>
      <c r="MPM4" s="9"/>
      <c r="MPN4" s="9"/>
      <c r="MPO4" s="9"/>
      <c r="MPP4" s="9"/>
      <c r="MPQ4" s="9"/>
      <c r="MPR4" s="9"/>
      <c r="MPS4" s="9"/>
      <c r="MPT4" s="9"/>
      <c r="MPU4" s="9"/>
      <c r="MPV4" s="9"/>
      <c r="MPW4" s="9"/>
      <c r="MPX4" s="9"/>
      <c r="MPY4" s="9"/>
      <c r="MPZ4" s="9"/>
      <c r="MQA4" s="9"/>
      <c r="MQB4" s="9"/>
      <c r="MQC4" s="9"/>
      <c r="MQD4" s="9"/>
      <c r="MQE4" s="9"/>
      <c r="MQF4" s="9"/>
      <c r="MQG4" s="9"/>
      <c r="MQH4" s="9"/>
      <c r="MQI4" s="9"/>
      <c r="MQJ4" s="9"/>
      <c r="MQK4" s="9"/>
      <c r="MQL4" s="9"/>
      <c r="MQM4" s="9"/>
      <c r="MQN4" s="9"/>
      <c r="MQO4" s="9"/>
      <c r="MQP4" s="9"/>
      <c r="MQQ4" s="9"/>
      <c r="MQR4" s="9"/>
      <c r="MQS4" s="9"/>
      <c r="MQT4" s="9"/>
      <c r="MQU4" s="9"/>
      <c r="MQV4" s="9"/>
      <c r="MQW4" s="9"/>
      <c r="MQX4" s="9"/>
      <c r="MQY4" s="9"/>
      <c r="MQZ4" s="9"/>
      <c r="MRA4" s="9"/>
      <c r="MRB4" s="9"/>
      <c r="MRC4" s="9"/>
      <c r="MRD4" s="9"/>
      <c r="MRE4" s="9"/>
      <c r="MRF4" s="9"/>
      <c r="MRG4" s="9"/>
      <c r="MRH4" s="9"/>
      <c r="MRI4" s="9"/>
      <c r="MRJ4" s="9"/>
      <c r="MRK4" s="9"/>
      <c r="MRL4" s="9"/>
      <c r="MRM4" s="9"/>
      <c r="MRN4" s="9"/>
      <c r="MRO4" s="9"/>
      <c r="MRP4" s="9"/>
      <c r="MRQ4" s="9"/>
      <c r="MRR4" s="9"/>
      <c r="MRS4" s="9"/>
      <c r="MRT4" s="9"/>
      <c r="MRU4" s="9"/>
      <c r="MRV4" s="9"/>
      <c r="MRW4" s="9"/>
      <c r="MRX4" s="9"/>
      <c r="MRY4" s="9"/>
      <c r="MRZ4" s="9"/>
      <c r="MSA4" s="9"/>
      <c r="MSB4" s="9"/>
      <c r="MSC4" s="9"/>
      <c r="MSD4" s="9"/>
      <c r="MSE4" s="9"/>
      <c r="MSF4" s="9"/>
      <c r="MSG4" s="9"/>
      <c r="MSH4" s="9"/>
      <c r="MSI4" s="9"/>
      <c r="MSJ4" s="9"/>
      <c r="MSK4" s="9"/>
      <c r="MSL4" s="9"/>
      <c r="MSM4" s="9"/>
      <c r="MSN4" s="9"/>
      <c r="MSO4" s="9"/>
      <c r="MSP4" s="9"/>
      <c r="MSQ4" s="9"/>
      <c r="MSR4" s="9"/>
      <c r="MSS4" s="9"/>
      <c r="MST4" s="9"/>
      <c r="MSU4" s="9"/>
      <c r="MSV4" s="9"/>
      <c r="MSW4" s="9"/>
      <c r="MSX4" s="9"/>
      <c r="MSY4" s="9"/>
      <c r="MSZ4" s="9"/>
      <c r="MTA4" s="9"/>
      <c r="MTB4" s="9"/>
      <c r="MTC4" s="9"/>
      <c r="MTD4" s="9"/>
      <c r="MTE4" s="9"/>
      <c r="MTF4" s="9"/>
      <c r="MTG4" s="9"/>
      <c r="MTH4" s="9"/>
      <c r="MTI4" s="9"/>
      <c r="MTJ4" s="9"/>
      <c r="MTK4" s="9"/>
      <c r="MTL4" s="9"/>
      <c r="MTM4" s="9"/>
      <c r="MTN4" s="9"/>
      <c r="MTO4" s="9"/>
      <c r="MTP4" s="9"/>
      <c r="MTQ4" s="9"/>
      <c r="MTR4" s="9"/>
      <c r="MTS4" s="9"/>
      <c r="MTT4" s="9"/>
      <c r="MTU4" s="9"/>
      <c r="MTV4" s="9"/>
      <c r="MTW4" s="9"/>
      <c r="MTX4" s="9"/>
      <c r="MTY4" s="9"/>
      <c r="MTZ4" s="9"/>
      <c r="MUA4" s="9"/>
      <c r="MUB4" s="9"/>
      <c r="MUC4" s="9"/>
      <c r="MUD4" s="9"/>
      <c r="MUE4" s="9"/>
      <c r="MUF4" s="9"/>
      <c r="MUG4" s="9"/>
      <c r="MUH4" s="9"/>
      <c r="MUI4" s="9"/>
      <c r="MUJ4" s="9"/>
      <c r="MUK4" s="9"/>
      <c r="MUL4" s="9"/>
      <c r="MUM4" s="9"/>
      <c r="MUN4" s="9"/>
      <c r="MUO4" s="9"/>
      <c r="MUP4" s="9"/>
      <c r="MUQ4" s="9"/>
      <c r="MUR4" s="9"/>
      <c r="MUS4" s="9"/>
      <c r="MUT4" s="9"/>
      <c r="MUU4" s="9"/>
      <c r="MUV4" s="9"/>
      <c r="MUW4" s="9"/>
      <c r="MUX4" s="9"/>
      <c r="MUY4" s="9"/>
      <c r="MUZ4" s="9"/>
      <c r="MVA4" s="9"/>
      <c r="MVB4" s="9"/>
      <c r="MVC4" s="9"/>
      <c r="MVD4" s="9"/>
      <c r="MVE4" s="9"/>
      <c r="MVF4" s="9"/>
      <c r="MVG4" s="9"/>
      <c r="MVH4" s="9"/>
      <c r="MVI4" s="9"/>
      <c r="MVJ4" s="9"/>
      <c r="MVK4" s="9"/>
      <c r="MVL4" s="9"/>
      <c r="MVM4" s="9"/>
      <c r="MVN4" s="9"/>
      <c r="MVO4" s="9"/>
      <c r="MVP4" s="9"/>
      <c r="MVQ4" s="9"/>
      <c r="MVR4" s="9"/>
      <c r="MVS4" s="9"/>
      <c r="MVT4" s="9"/>
      <c r="MVU4" s="9"/>
      <c r="MVV4" s="9"/>
      <c r="MVW4" s="9"/>
      <c r="MVX4" s="9"/>
      <c r="MVY4" s="9"/>
      <c r="MVZ4" s="9"/>
      <c r="MWA4" s="9"/>
      <c r="MWB4" s="9"/>
      <c r="MWC4" s="9"/>
      <c r="MWD4" s="9"/>
      <c r="MWE4" s="9"/>
      <c r="MWF4" s="9"/>
      <c r="MWG4" s="9"/>
      <c r="MWH4" s="9"/>
      <c r="MWI4" s="9"/>
      <c r="MWJ4" s="9"/>
      <c r="MWK4" s="9"/>
      <c r="MWL4" s="9"/>
      <c r="MWM4" s="9"/>
      <c r="MWN4" s="9"/>
      <c r="MWO4" s="9"/>
      <c r="MWP4" s="9"/>
      <c r="MWQ4" s="9"/>
      <c r="MWR4" s="9"/>
      <c r="MWS4" s="9"/>
      <c r="MWT4" s="9"/>
      <c r="MWU4" s="9"/>
      <c r="MWV4" s="9"/>
      <c r="MWW4" s="9"/>
      <c r="MWX4" s="9"/>
      <c r="MWY4" s="9"/>
      <c r="MWZ4" s="9"/>
      <c r="MXA4" s="9"/>
      <c r="MXB4" s="9"/>
      <c r="MXC4" s="9"/>
      <c r="MXD4" s="9"/>
      <c r="MXE4" s="9"/>
      <c r="MXF4" s="9"/>
      <c r="MXG4" s="9"/>
      <c r="MXH4" s="9"/>
      <c r="MXI4" s="9"/>
      <c r="MXJ4" s="9"/>
      <c r="MXK4" s="9"/>
      <c r="MXL4" s="9"/>
      <c r="MXM4" s="9"/>
      <c r="MXN4" s="9"/>
      <c r="MXO4" s="9"/>
      <c r="MXP4" s="9"/>
      <c r="MXQ4" s="9"/>
      <c r="MXR4" s="9"/>
      <c r="MXS4" s="9"/>
      <c r="MXT4" s="9"/>
      <c r="MXU4" s="9"/>
      <c r="MXV4" s="9"/>
      <c r="MXW4" s="9"/>
      <c r="MXX4" s="9"/>
      <c r="MXY4" s="9"/>
      <c r="MXZ4" s="9"/>
      <c r="MYA4" s="9"/>
      <c r="MYB4" s="9"/>
      <c r="MYC4" s="9"/>
      <c r="MYD4" s="9"/>
      <c r="MYE4" s="9"/>
      <c r="MYF4" s="9"/>
      <c r="MYG4" s="9"/>
      <c r="MYH4" s="9"/>
      <c r="MYI4" s="9"/>
      <c r="MYJ4" s="9"/>
      <c r="MYK4" s="9"/>
      <c r="MYL4" s="9"/>
      <c r="MYM4" s="9"/>
      <c r="MYN4" s="9"/>
      <c r="MYO4" s="9"/>
      <c r="MYP4" s="9"/>
      <c r="MYQ4" s="9"/>
      <c r="MYR4" s="9"/>
      <c r="MYS4" s="9"/>
      <c r="MYT4" s="9"/>
      <c r="MYU4" s="9"/>
      <c r="MYV4" s="9"/>
      <c r="MYW4" s="9"/>
      <c r="MYX4" s="9"/>
      <c r="MYY4" s="9"/>
      <c r="MYZ4" s="9"/>
      <c r="MZA4" s="9"/>
      <c r="MZB4" s="9"/>
      <c r="MZC4" s="9"/>
      <c r="MZD4" s="9"/>
      <c r="MZE4" s="9"/>
      <c r="MZF4" s="9"/>
      <c r="MZG4" s="9"/>
      <c r="MZH4" s="9"/>
      <c r="MZI4" s="9"/>
      <c r="MZJ4" s="9"/>
      <c r="MZK4" s="9"/>
      <c r="MZL4" s="9"/>
      <c r="MZM4" s="9"/>
      <c r="MZN4" s="9"/>
      <c r="MZO4" s="9"/>
      <c r="MZP4" s="9"/>
      <c r="MZQ4" s="9"/>
      <c r="MZR4" s="9"/>
      <c r="MZS4" s="9"/>
      <c r="MZT4" s="9"/>
      <c r="MZU4" s="9"/>
      <c r="MZV4" s="9"/>
      <c r="MZW4" s="9"/>
      <c r="MZX4" s="9"/>
      <c r="MZY4" s="9"/>
      <c r="MZZ4" s="9"/>
      <c r="NAA4" s="9"/>
      <c r="NAB4" s="9"/>
      <c r="NAC4" s="9"/>
      <c r="NAD4" s="9"/>
      <c r="NAE4" s="9"/>
      <c r="NAF4" s="9"/>
      <c r="NAG4" s="9"/>
      <c r="NAH4" s="9"/>
      <c r="NAI4" s="9"/>
      <c r="NAJ4" s="9"/>
      <c r="NAK4" s="9"/>
      <c r="NAL4" s="9"/>
      <c r="NAM4" s="9"/>
      <c r="NAN4" s="9"/>
      <c r="NAO4" s="9"/>
      <c r="NAP4" s="9"/>
      <c r="NAQ4" s="9"/>
      <c r="NAR4" s="9"/>
      <c r="NAS4" s="9"/>
      <c r="NAT4" s="9"/>
      <c r="NAU4" s="9"/>
      <c r="NAV4" s="9"/>
      <c r="NAW4" s="9"/>
      <c r="NAX4" s="9"/>
      <c r="NAY4" s="9"/>
      <c r="NAZ4" s="9"/>
      <c r="NBA4" s="9"/>
      <c r="NBB4" s="9"/>
      <c r="NBC4" s="9"/>
      <c r="NBD4" s="9"/>
      <c r="NBE4" s="9"/>
      <c r="NBF4" s="9"/>
      <c r="NBG4" s="9"/>
      <c r="NBH4" s="9"/>
      <c r="NBI4" s="9"/>
      <c r="NBJ4" s="9"/>
      <c r="NBK4" s="9"/>
      <c r="NBL4" s="9"/>
      <c r="NBM4" s="9"/>
      <c r="NBN4" s="9"/>
      <c r="NBO4" s="9"/>
      <c r="NBP4" s="9"/>
      <c r="NBQ4" s="9"/>
      <c r="NBR4" s="9"/>
      <c r="NBS4" s="9"/>
      <c r="NBT4" s="9"/>
      <c r="NBU4" s="9"/>
      <c r="NBV4" s="9"/>
      <c r="NBW4" s="9"/>
      <c r="NBX4" s="9"/>
      <c r="NBY4" s="9"/>
      <c r="NBZ4" s="9"/>
      <c r="NCA4" s="9"/>
      <c r="NCB4" s="9"/>
      <c r="NCC4" s="9"/>
      <c r="NCD4" s="9"/>
      <c r="NCE4" s="9"/>
      <c r="NCF4" s="9"/>
      <c r="NCG4" s="9"/>
      <c r="NCH4" s="9"/>
      <c r="NCI4" s="9"/>
      <c r="NCJ4" s="9"/>
      <c r="NCK4" s="9"/>
      <c r="NCL4" s="9"/>
      <c r="NCM4" s="9"/>
      <c r="NCN4" s="9"/>
      <c r="NCO4" s="9"/>
      <c r="NCP4" s="9"/>
      <c r="NCQ4" s="9"/>
      <c r="NCR4" s="9"/>
      <c r="NCS4" s="9"/>
      <c r="NCT4" s="9"/>
      <c r="NCU4" s="9"/>
      <c r="NCV4" s="9"/>
      <c r="NCW4" s="9"/>
      <c r="NCX4" s="9"/>
      <c r="NCY4" s="9"/>
      <c r="NCZ4" s="9"/>
      <c r="NDA4" s="9"/>
      <c r="NDB4" s="9"/>
      <c r="NDC4" s="9"/>
      <c r="NDD4" s="9"/>
      <c r="NDE4" s="9"/>
      <c r="NDF4" s="9"/>
      <c r="NDG4" s="9"/>
      <c r="NDH4" s="9"/>
      <c r="NDI4" s="9"/>
      <c r="NDJ4" s="9"/>
      <c r="NDK4" s="9"/>
      <c r="NDL4" s="9"/>
      <c r="NDM4" s="9"/>
      <c r="NDN4" s="9"/>
      <c r="NDO4" s="9"/>
      <c r="NDP4" s="9"/>
      <c r="NDQ4" s="9"/>
      <c r="NDR4" s="9"/>
      <c r="NDS4" s="9"/>
      <c r="NDT4" s="9"/>
      <c r="NDU4" s="9"/>
      <c r="NDV4" s="9"/>
      <c r="NDW4" s="9"/>
      <c r="NDX4" s="9"/>
      <c r="NDY4" s="9"/>
      <c r="NDZ4" s="9"/>
      <c r="NEA4" s="9"/>
      <c r="NEB4" s="9"/>
      <c r="NEC4" s="9"/>
      <c r="NED4" s="9"/>
      <c r="NEE4" s="9"/>
      <c r="NEF4" s="9"/>
      <c r="NEG4" s="9"/>
      <c r="NEH4" s="9"/>
      <c r="NEI4" s="9"/>
      <c r="NEJ4" s="9"/>
      <c r="NEK4" s="9"/>
      <c r="NEL4" s="9"/>
      <c r="NEM4" s="9"/>
      <c r="NEN4" s="9"/>
      <c r="NEO4" s="9"/>
      <c r="NEP4" s="9"/>
      <c r="NEQ4" s="9"/>
      <c r="NER4" s="9"/>
      <c r="NES4" s="9"/>
      <c r="NET4" s="9"/>
      <c r="NEU4" s="9"/>
      <c r="NEV4" s="9"/>
      <c r="NEW4" s="9"/>
      <c r="NEX4" s="9"/>
      <c r="NEY4" s="9"/>
      <c r="NEZ4" s="9"/>
      <c r="NFA4" s="9"/>
      <c r="NFB4" s="9"/>
      <c r="NFC4" s="9"/>
      <c r="NFD4" s="9"/>
      <c r="NFE4" s="9"/>
      <c r="NFF4" s="9"/>
      <c r="NFG4" s="9"/>
      <c r="NFH4" s="9"/>
      <c r="NFI4" s="9"/>
      <c r="NFJ4" s="9"/>
      <c r="NFK4" s="9"/>
      <c r="NFL4" s="9"/>
      <c r="NFM4" s="9"/>
      <c r="NFN4" s="9"/>
      <c r="NFO4" s="9"/>
      <c r="NFP4" s="9"/>
      <c r="NFQ4" s="9"/>
      <c r="NFR4" s="9"/>
      <c r="NFS4" s="9"/>
      <c r="NFT4" s="9"/>
      <c r="NFU4" s="9"/>
      <c r="NFV4" s="9"/>
      <c r="NFW4" s="9"/>
      <c r="NFX4" s="9"/>
      <c r="NFY4" s="9"/>
      <c r="NFZ4" s="9"/>
      <c r="NGA4" s="9"/>
      <c r="NGB4" s="9"/>
      <c r="NGC4" s="9"/>
      <c r="NGD4" s="9"/>
      <c r="NGE4" s="9"/>
      <c r="NGF4" s="9"/>
      <c r="NGG4" s="9"/>
      <c r="NGH4" s="9"/>
      <c r="NGI4" s="9"/>
      <c r="NGJ4" s="9"/>
      <c r="NGK4" s="9"/>
      <c r="NGL4" s="9"/>
      <c r="NGM4" s="9"/>
      <c r="NGN4" s="9"/>
      <c r="NGO4" s="9"/>
      <c r="NGP4" s="9"/>
      <c r="NGQ4" s="9"/>
      <c r="NGR4" s="9"/>
      <c r="NGS4" s="9"/>
      <c r="NGT4" s="9"/>
      <c r="NGU4" s="9"/>
      <c r="NGV4" s="9"/>
      <c r="NGW4" s="9"/>
      <c r="NGX4" s="9"/>
      <c r="NGY4" s="9"/>
      <c r="NGZ4" s="9"/>
      <c r="NHA4" s="9"/>
      <c r="NHB4" s="9"/>
      <c r="NHC4" s="9"/>
      <c r="NHD4" s="9"/>
      <c r="NHE4" s="9"/>
      <c r="NHF4" s="9"/>
      <c r="NHG4" s="9"/>
      <c r="NHH4" s="9"/>
      <c r="NHI4" s="9"/>
      <c r="NHJ4" s="9"/>
      <c r="NHK4" s="9"/>
      <c r="NHL4" s="9"/>
      <c r="NHM4" s="9"/>
      <c r="NHN4" s="9"/>
      <c r="NHO4" s="9"/>
      <c r="NHP4" s="9"/>
      <c r="NHQ4" s="9"/>
      <c r="NHR4" s="9"/>
      <c r="NHS4" s="9"/>
      <c r="NHT4" s="9"/>
      <c r="NHU4" s="9"/>
      <c r="NHV4" s="9"/>
      <c r="NHW4" s="9"/>
      <c r="NHX4" s="9"/>
      <c r="NHY4" s="9"/>
      <c r="NHZ4" s="9"/>
      <c r="NIA4" s="9"/>
      <c r="NIB4" s="9"/>
      <c r="NIC4" s="9"/>
      <c r="NID4" s="9"/>
      <c r="NIE4" s="9"/>
      <c r="NIF4" s="9"/>
      <c r="NIG4" s="9"/>
      <c r="NIH4" s="9"/>
      <c r="NII4" s="9"/>
      <c r="NIJ4" s="9"/>
      <c r="NIK4" s="9"/>
      <c r="NIL4" s="9"/>
      <c r="NIM4" s="9"/>
      <c r="NIN4" s="9"/>
      <c r="NIO4" s="9"/>
      <c r="NIP4" s="9"/>
      <c r="NIQ4" s="9"/>
      <c r="NIR4" s="9"/>
      <c r="NIS4" s="9"/>
      <c r="NIT4" s="9"/>
      <c r="NIU4" s="9"/>
      <c r="NIV4" s="9"/>
      <c r="NIW4" s="9"/>
      <c r="NIX4" s="9"/>
      <c r="NIY4" s="9"/>
      <c r="NIZ4" s="9"/>
      <c r="NJA4" s="9"/>
      <c r="NJB4" s="9"/>
      <c r="NJC4" s="9"/>
      <c r="NJD4" s="9"/>
      <c r="NJE4" s="9"/>
      <c r="NJF4" s="9"/>
      <c r="NJG4" s="9"/>
      <c r="NJH4" s="9"/>
      <c r="NJI4" s="9"/>
      <c r="NJJ4" s="9"/>
      <c r="NJK4" s="9"/>
      <c r="NJL4" s="9"/>
      <c r="NJM4" s="9"/>
      <c r="NJN4" s="9"/>
      <c r="NJO4" s="9"/>
      <c r="NJP4" s="9"/>
      <c r="NJQ4" s="9"/>
      <c r="NJR4" s="9"/>
      <c r="NJS4" s="9"/>
      <c r="NJT4" s="9"/>
      <c r="NJU4" s="9"/>
      <c r="NJV4" s="9"/>
      <c r="NJW4" s="9"/>
      <c r="NJX4" s="9"/>
      <c r="NJY4" s="9"/>
      <c r="NJZ4" s="9"/>
      <c r="NKA4" s="9"/>
      <c r="NKB4" s="9"/>
      <c r="NKC4" s="9"/>
      <c r="NKD4" s="9"/>
      <c r="NKE4" s="9"/>
      <c r="NKF4" s="9"/>
      <c r="NKG4" s="9"/>
      <c r="NKH4" s="9"/>
      <c r="NKI4" s="9"/>
      <c r="NKJ4" s="9"/>
      <c r="NKK4" s="9"/>
      <c r="NKL4" s="9"/>
      <c r="NKM4" s="9"/>
      <c r="NKN4" s="9"/>
      <c r="NKO4" s="9"/>
      <c r="NKP4" s="9"/>
      <c r="NKQ4" s="9"/>
      <c r="NKR4" s="9"/>
      <c r="NKS4" s="9"/>
      <c r="NKT4" s="9"/>
      <c r="NKU4" s="9"/>
      <c r="NKV4" s="9"/>
      <c r="NKW4" s="9"/>
      <c r="NKX4" s="9"/>
      <c r="NKY4" s="9"/>
      <c r="NKZ4" s="9"/>
      <c r="NLA4" s="9"/>
      <c r="NLB4" s="9"/>
      <c r="NLC4" s="9"/>
      <c r="NLD4" s="9"/>
      <c r="NLE4" s="9"/>
      <c r="NLF4" s="9"/>
      <c r="NLG4" s="9"/>
      <c r="NLH4" s="9"/>
      <c r="NLI4" s="9"/>
      <c r="NLJ4" s="9"/>
      <c r="NLK4" s="9"/>
      <c r="NLL4" s="9"/>
      <c r="NLM4" s="9"/>
      <c r="NLN4" s="9"/>
      <c r="NLO4" s="9"/>
      <c r="NLP4" s="9"/>
      <c r="NLQ4" s="9"/>
      <c r="NLR4" s="9"/>
      <c r="NLS4" s="9"/>
      <c r="NLT4" s="9"/>
      <c r="NLU4" s="9"/>
      <c r="NLV4" s="9"/>
      <c r="NLW4" s="9"/>
      <c r="NLX4" s="9"/>
      <c r="NLY4" s="9"/>
      <c r="NLZ4" s="9"/>
      <c r="NMA4" s="9"/>
      <c r="NMB4" s="9"/>
      <c r="NMC4" s="9"/>
      <c r="NMD4" s="9"/>
      <c r="NME4" s="9"/>
      <c r="NMF4" s="9"/>
      <c r="NMG4" s="9"/>
      <c r="NMH4" s="9"/>
      <c r="NMI4" s="9"/>
      <c r="NMJ4" s="9"/>
      <c r="NMK4" s="9"/>
      <c r="NML4" s="9"/>
      <c r="NMM4" s="9"/>
      <c r="NMN4" s="9"/>
      <c r="NMO4" s="9"/>
      <c r="NMP4" s="9"/>
      <c r="NMQ4" s="9"/>
      <c r="NMR4" s="9"/>
      <c r="NMS4" s="9"/>
      <c r="NMT4" s="9"/>
      <c r="NMU4" s="9"/>
      <c r="NMV4" s="9"/>
      <c r="NMW4" s="9"/>
      <c r="NMX4" s="9"/>
      <c r="NMY4" s="9"/>
      <c r="NMZ4" s="9"/>
      <c r="NNA4" s="9"/>
      <c r="NNB4" s="9"/>
      <c r="NNC4" s="9"/>
      <c r="NND4" s="9"/>
      <c r="NNE4" s="9"/>
      <c r="NNF4" s="9"/>
      <c r="NNG4" s="9"/>
      <c r="NNH4" s="9"/>
      <c r="NNI4" s="9"/>
      <c r="NNJ4" s="9"/>
      <c r="NNK4" s="9"/>
      <c r="NNL4" s="9"/>
      <c r="NNM4" s="9"/>
      <c r="NNN4" s="9"/>
      <c r="NNO4" s="9"/>
      <c r="NNP4" s="9"/>
      <c r="NNQ4" s="9"/>
      <c r="NNR4" s="9"/>
      <c r="NNS4" s="9"/>
      <c r="NNT4" s="9"/>
      <c r="NNU4" s="9"/>
      <c r="NNV4" s="9"/>
      <c r="NNW4" s="9"/>
      <c r="NNX4" s="9"/>
      <c r="NNY4" s="9"/>
      <c r="NNZ4" s="9"/>
      <c r="NOA4" s="9"/>
      <c r="NOB4" s="9"/>
      <c r="NOC4" s="9"/>
      <c r="NOD4" s="9"/>
      <c r="NOE4" s="9"/>
      <c r="NOF4" s="9"/>
      <c r="NOG4" s="9"/>
      <c r="NOH4" s="9"/>
      <c r="NOI4" s="9"/>
      <c r="NOJ4" s="9"/>
      <c r="NOK4" s="9"/>
      <c r="NOL4" s="9"/>
      <c r="NOM4" s="9"/>
      <c r="NON4" s="9"/>
      <c r="NOO4" s="9"/>
      <c r="NOP4" s="9"/>
      <c r="NOQ4" s="9"/>
      <c r="NOR4" s="9"/>
      <c r="NOS4" s="9"/>
      <c r="NOT4" s="9"/>
      <c r="NOU4" s="9"/>
      <c r="NOV4" s="9"/>
      <c r="NOW4" s="9"/>
      <c r="NOX4" s="9"/>
      <c r="NOY4" s="9"/>
      <c r="NOZ4" s="9"/>
      <c r="NPA4" s="9"/>
      <c r="NPB4" s="9"/>
      <c r="NPC4" s="9"/>
      <c r="NPD4" s="9"/>
      <c r="NPE4" s="9"/>
      <c r="NPF4" s="9"/>
      <c r="NPG4" s="9"/>
      <c r="NPH4" s="9"/>
      <c r="NPI4" s="9"/>
      <c r="NPJ4" s="9"/>
      <c r="NPK4" s="9"/>
      <c r="NPL4" s="9"/>
      <c r="NPM4" s="9"/>
      <c r="NPN4" s="9"/>
      <c r="NPO4" s="9"/>
      <c r="NPP4" s="9"/>
      <c r="NPQ4" s="9"/>
      <c r="NPR4" s="9"/>
      <c r="NPS4" s="9"/>
      <c r="NPT4" s="9"/>
      <c r="NPU4" s="9"/>
      <c r="NPV4" s="9"/>
      <c r="NPW4" s="9"/>
      <c r="NPX4" s="9"/>
      <c r="NPY4" s="9"/>
      <c r="NPZ4" s="9"/>
      <c r="NQA4" s="9"/>
      <c r="NQB4" s="9"/>
      <c r="NQC4" s="9"/>
      <c r="NQD4" s="9"/>
      <c r="NQE4" s="9"/>
      <c r="NQF4" s="9"/>
      <c r="NQG4" s="9"/>
      <c r="NQH4" s="9"/>
      <c r="NQI4" s="9"/>
      <c r="NQJ4" s="9"/>
      <c r="NQK4" s="9"/>
      <c r="NQL4" s="9"/>
      <c r="NQM4" s="9"/>
      <c r="NQN4" s="9"/>
      <c r="NQO4" s="9"/>
      <c r="NQP4" s="9"/>
      <c r="NQQ4" s="9"/>
      <c r="NQR4" s="9"/>
      <c r="NQS4" s="9"/>
      <c r="NQT4" s="9"/>
      <c r="NQU4" s="9"/>
      <c r="NQV4" s="9"/>
      <c r="NQW4" s="9"/>
      <c r="NQX4" s="9"/>
      <c r="NQY4" s="9"/>
      <c r="NQZ4" s="9"/>
      <c r="NRA4" s="9"/>
      <c r="NRB4" s="9"/>
      <c r="NRC4" s="9"/>
      <c r="NRD4" s="9"/>
      <c r="NRE4" s="9"/>
      <c r="NRF4" s="9"/>
      <c r="NRG4" s="9"/>
      <c r="NRH4" s="9"/>
      <c r="NRI4" s="9"/>
      <c r="NRJ4" s="9"/>
      <c r="NRK4" s="9"/>
      <c r="NRL4" s="9"/>
      <c r="NRM4" s="9"/>
      <c r="NRN4" s="9"/>
      <c r="NRO4" s="9"/>
      <c r="NRP4" s="9"/>
      <c r="NRQ4" s="9"/>
      <c r="NRR4" s="9"/>
      <c r="NRS4" s="9"/>
      <c r="NRT4" s="9"/>
      <c r="NRU4" s="9"/>
      <c r="NRV4" s="9"/>
      <c r="NRW4" s="9"/>
      <c r="NRX4" s="9"/>
      <c r="NRY4" s="9"/>
      <c r="NRZ4" s="9"/>
      <c r="NSA4" s="9"/>
      <c r="NSB4" s="9"/>
      <c r="NSC4" s="9"/>
      <c r="NSD4" s="9"/>
      <c r="NSE4" s="9"/>
      <c r="NSF4" s="9"/>
      <c r="NSG4" s="9"/>
      <c r="NSH4" s="9"/>
      <c r="NSI4" s="9"/>
      <c r="NSJ4" s="9"/>
      <c r="NSK4" s="9"/>
      <c r="NSL4" s="9"/>
      <c r="NSM4" s="9"/>
      <c r="NSN4" s="9"/>
      <c r="NSO4" s="9"/>
      <c r="NSP4" s="9"/>
      <c r="NSQ4" s="9"/>
      <c r="NSR4" s="9"/>
      <c r="NSS4" s="9"/>
      <c r="NST4" s="9"/>
      <c r="NSU4" s="9"/>
      <c r="NSV4" s="9"/>
      <c r="NSW4" s="9"/>
      <c r="NSX4" s="9"/>
      <c r="NSY4" s="9"/>
      <c r="NSZ4" s="9"/>
      <c r="NTA4" s="9"/>
      <c r="NTB4" s="9"/>
      <c r="NTC4" s="9"/>
      <c r="NTD4" s="9"/>
      <c r="NTE4" s="9"/>
      <c r="NTF4" s="9"/>
      <c r="NTG4" s="9"/>
      <c r="NTH4" s="9"/>
      <c r="NTI4" s="9"/>
      <c r="NTJ4" s="9"/>
      <c r="NTK4" s="9"/>
      <c r="NTL4" s="9"/>
      <c r="NTM4" s="9"/>
      <c r="NTN4" s="9"/>
      <c r="NTO4" s="9"/>
      <c r="NTP4" s="9"/>
      <c r="NTQ4" s="9"/>
      <c r="NTR4" s="9"/>
      <c r="NTS4" s="9"/>
      <c r="NTT4" s="9"/>
      <c r="NTU4" s="9"/>
      <c r="NTV4" s="9"/>
      <c r="NTW4" s="9"/>
      <c r="NTX4" s="9"/>
      <c r="NTY4" s="9"/>
      <c r="NTZ4" s="9"/>
      <c r="NUA4" s="9"/>
      <c r="NUB4" s="9"/>
      <c r="NUC4" s="9"/>
      <c r="NUD4" s="9"/>
      <c r="NUE4" s="9"/>
      <c r="NUF4" s="9"/>
      <c r="NUG4" s="9"/>
      <c r="NUH4" s="9"/>
      <c r="NUI4" s="9"/>
      <c r="NUJ4" s="9"/>
      <c r="NUK4" s="9"/>
      <c r="NUL4" s="9"/>
      <c r="NUM4" s="9"/>
      <c r="NUN4" s="9"/>
      <c r="NUO4" s="9"/>
      <c r="NUP4" s="9"/>
      <c r="NUQ4" s="9"/>
      <c r="NUR4" s="9"/>
      <c r="NUS4" s="9"/>
      <c r="NUT4" s="9"/>
      <c r="NUU4" s="9"/>
      <c r="NUV4" s="9"/>
      <c r="NUW4" s="9"/>
      <c r="NUX4" s="9"/>
      <c r="NUY4" s="9"/>
      <c r="NUZ4" s="9"/>
      <c r="NVA4" s="9"/>
      <c r="NVB4" s="9"/>
      <c r="NVC4" s="9"/>
      <c r="NVD4" s="9"/>
      <c r="NVE4" s="9"/>
      <c r="NVF4" s="9"/>
      <c r="NVG4" s="9"/>
      <c r="NVH4" s="9"/>
      <c r="NVI4" s="9"/>
      <c r="NVJ4" s="9"/>
      <c r="NVK4" s="9"/>
      <c r="NVL4" s="9"/>
      <c r="NVM4" s="9"/>
      <c r="NVN4" s="9"/>
      <c r="NVO4" s="9"/>
      <c r="NVP4" s="9"/>
      <c r="NVQ4" s="9"/>
      <c r="NVR4" s="9"/>
      <c r="NVS4" s="9"/>
      <c r="NVT4" s="9"/>
      <c r="NVU4" s="9"/>
      <c r="NVV4" s="9"/>
      <c r="NVW4" s="9"/>
      <c r="NVX4" s="9"/>
      <c r="NVY4" s="9"/>
      <c r="NVZ4" s="9"/>
      <c r="NWA4" s="9"/>
      <c r="NWB4" s="9"/>
      <c r="NWC4" s="9"/>
      <c r="NWD4" s="9"/>
      <c r="NWE4" s="9"/>
      <c r="NWF4" s="9"/>
      <c r="NWG4" s="9"/>
      <c r="NWH4" s="9"/>
      <c r="NWI4" s="9"/>
      <c r="NWJ4" s="9"/>
      <c r="NWK4" s="9"/>
      <c r="NWL4" s="9"/>
      <c r="NWM4" s="9"/>
      <c r="NWN4" s="9"/>
      <c r="NWO4" s="9"/>
      <c r="NWP4" s="9"/>
      <c r="NWQ4" s="9"/>
      <c r="NWR4" s="9"/>
      <c r="NWS4" s="9"/>
      <c r="NWT4" s="9"/>
      <c r="NWU4" s="9"/>
      <c r="NWV4" s="9"/>
      <c r="NWW4" s="9"/>
      <c r="NWX4" s="9"/>
      <c r="NWY4" s="9"/>
      <c r="NWZ4" s="9"/>
      <c r="NXA4" s="9"/>
      <c r="NXB4" s="9"/>
      <c r="NXC4" s="9"/>
      <c r="NXD4" s="9"/>
      <c r="NXE4" s="9"/>
      <c r="NXF4" s="9"/>
      <c r="NXG4" s="9"/>
      <c r="NXH4" s="9"/>
      <c r="NXI4" s="9"/>
      <c r="NXJ4" s="9"/>
      <c r="NXK4" s="9"/>
      <c r="NXL4" s="9"/>
      <c r="NXM4" s="9"/>
      <c r="NXN4" s="9"/>
      <c r="NXO4" s="9"/>
      <c r="NXP4" s="9"/>
      <c r="NXQ4" s="9"/>
      <c r="NXR4" s="9"/>
      <c r="NXS4" s="9"/>
      <c r="NXT4" s="9"/>
      <c r="NXU4" s="9"/>
      <c r="NXV4" s="9"/>
      <c r="NXW4" s="9"/>
      <c r="NXX4" s="9"/>
      <c r="NXY4" s="9"/>
      <c r="NXZ4" s="9"/>
      <c r="NYA4" s="9"/>
      <c r="NYB4" s="9"/>
      <c r="NYC4" s="9"/>
      <c r="NYD4" s="9"/>
      <c r="NYE4" s="9"/>
      <c r="NYF4" s="9"/>
      <c r="NYG4" s="9"/>
      <c r="NYH4" s="9"/>
      <c r="NYI4" s="9"/>
      <c r="NYJ4" s="9"/>
      <c r="NYK4" s="9"/>
      <c r="NYL4" s="9"/>
      <c r="NYM4" s="9"/>
      <c r="NYN4" s="9"/>
      <c r="NYO4" s="9"/>
      <c r="NYP4" s="9"/>
      <c r="NYQ4" s="9"/>
      <c r="NYR4" s="9"/>
      <c r="NYS4" s="9"/>
      <c r="NYT4" s="9"/>
      <c r="NYU4" s="9"/>
      <c r="NYV4" s="9"/>
      <c r="NYW4" s="9"/>
      <c r="NYX4" s="9"/>
      <c r="NYY4" s="9"/>
      <c r="NYZ4" s="9"/>
      <c r="NZA4" s="9"/>
      <c r="NZB4" s="9"/>
      <c r="NZC4" s="9"/>
      <c r="NZD4" s="9"/>
      <c r="NZE4" s="9"/>
      <c r="NZF4" s="9"/>
      <c r="NZG4" s="9"/>
      <c r="NZH4" s="9"/>
      <c r="NZI4" s="9"/>
      <c r="NZJ4" s="9"/>
      <c r="NZK4" s="9"/>
      <c r="NZL4" s="9"/>
      <c r="NZM4" s="9"/>
      <c r="NZN4" s="9"/>
      <c r="NZO4" s="9"/>
      <c r="NZP4" s="9"/>
      <c r="NZQ4" s="9"/>
      <c r="NZR4" s="9"/>
      <c r="NZS4" s="9"/>
      <c r="NZT4" s="9"/>
      <c r="NZU4" s="9"/>
      <c r="NZV4" s="9"/>
      <c r="NZW4" s="9"/>
      <c r="NZX4" s="9"/>
      <c r="NZY4" s="9"/>
      <c r="NZZ4" s="9"/>
      <c r="OAA4" s="9"/>
      <c r="OAB4" s="9"/>
      <c r="OAC4" s="9"/>
      <c r="OAD4" s="9"/>
      <c r="OAE4" s="9"/>
      <c r="OAF4" s="9"/>
      <c r="OAG4" s="9"/>
      <c r="OAH4" s="9"/>
      <c r="OAI4" s="9"/>
      <c r="OAJ4" s="9"/>
      <c r="OAK4" s="9"/>
      <c r="OAL4" s="9"/>
      <c r="OAM4" s="9"/>
      <c r="OAN4" s="9"/>
      <c r="OAO4" s="9"/>
      <c r="OAP4" s="9"/>
      <c r="OAQ4" s="9"/>
      <c r="OAR4" s="9"/>
      <c r="OAS4" s="9"/>
      <c r="OAT4" s="9"/>
      <c r="OAU4" s="9"/>
      <c r="OAV4" s="9"/>
      <c r="OAW4" s="9"/>
      <c r="OAX4" s="9"/>
      <c r="OAY4" s="9"/>
      <c r="OAZ4" s="9"/>
      <c r="OBA4" s="9"/>
      <c r="OBB4" s="9"/>
      <c r="OBC4" s="9"/>
      <c r="OBD4" s="9"/>
      <c r="OBE4" s="9"/>
      <c r="OBF4" s="9"/>
      <c r="OBG4" s="9"/>
      <c r="OBH4" s="9"/>
      <c r="OBI4" s="9"/>
      <c r="OBJ4" s="9"/>
      <c r="OBK4" s="9"/>
      <c r="OBL4" s="9"/>
      <c r="OBM4" s="9"/>
      <c r="OBN4" s="9"/>
      <c r="OBO4" s="9"/>
      <c r="OBP4" s="9"/>
      <c r="OBQ4" s="9"/>
      <c r="OBR4" s="9"/>
      <c r="OBS4" s="9"/>
      <c r="OBT4" s="9"/>
      <c r="OBU4" s="9"/>
      <c r="OBV4" s="9"/>
      <c r="OBW4" s="9"/>
      <c r="OBX4" s="9"/>
      <c r="OBY4" s="9"/>
      <c r="OBZ4" s="9"/>
      <c r="OCA4" s="9"/>
      <c r="OCB4" s="9"/>
      <c r="OCC4" s="9"/>
      <c r="OCD4" s="9"/>
      <c r="OCE4" s="9"/>
      <c r="OCF4" s="9"/>
      <c r="OCG4" s="9"/>
      <c r="OCH4" s="9"/>
      <c r="OCI4" s="9"/>
      <c r="OCJ4" s="9"/>
      <c r="OCK4" s="9"/>
      <c r="OCL4" s="9"/>
      <c r="OCM4" s="9"/>
      <c r="OCN4" s="9"/>
      <c r="OCO4" s="9"/>
      <c r="OCP4" s="9"/>
      <c r="OCQ4" s="9"/>
      <c r="OCR4" s="9"/>
      <c r="OCS4" s="9"/>
      <c r="OCT4" s="9"/>
      <c r="OCU4" s="9"/>
      <c r="OCV4" s="9"/>
      <c r="OCW4" s="9"/>
      <c r="OCX4" s="9"/>
      <c r="OCY4" s="9"/>
      <c r="OCZ4" s="9"/>
      <c r="ODA4" s="9"/>
      <c r="ODB4" s="9"/>
      <c r="ODC4" s="9"/>
      <c r="ODD4" s="9"/>
      <c r="ODE4" s="9"/>
      <c r="ODF4" s="9"/>
      <c r="ODG4" s="9"/>
      <c r="ODH4" s="9"/>
      <c r="ODI4" s="9"/>
      <c r="ODJ4" s="9"/>
      <c r="ODK4" s="9"/>
      <c r="ODL4" s="9"/>
      <c r="ODM4" s="9"/>
      <c r="ODN4" s="9"/>
      <c r="ODO4" s="9"/>
      <c r="ODP4" s="9"/>
      <c r="ODQ4" s="9"/>
      <c r="ODR4" s="9"/>
      <c r="ODS4" s="9"/>
      <c r="ODT4" s="9"/>
      <c r="ODU4" s="9"/>
      <c r="ODV4" s="9"/>
      <c r="ODW4" s="9"/>
      <c r="ODX4" s="9"/>
      <c r="ODY4" s="9"/>
      <c r="ODZ4" s="9"/>
      <c r="OEA4" s="9"/>
      <c r="OEB4" s="9"/>
      <c r="OEC4" s="9"/>
      <c r="OED4" s="9"/>
      <c r="OEE4" s="9"/>
      <c r="OEF4" s="9"/>
      <c r="OEG4" s="9"/>
      <c r="OEH4" s="9"/>
      <c r="OEI4" s="9"/>
      <c r="OEJ4" s="9"/>
      <c r="OEK4" s="9"/>
      <c r="OEL4" s="9"/>
      <c r="OEM4" s="9"/>
      <c r="OEN4" s="9"/>
      <c r="OEO4" s="9"/>
      <c r="OEP4" s="9"/>
      <c r="OEQ4" s="9"/>
      <c r="OER4" s="9"/>
      <c r="OES4" s="9"/>
      <c r="OET4" s="9"/>
      <c r="OEU4" s="9"/>
      <c r="OEV4" s="9"/>
      <c r="OEW4" s="9"/>
      <c r="OEX4" s="9"/>
      <c r="OEY4" s="9"/>
      <c r="OEZ4" s="9"/>
      <c r="OFA4" s="9"/>
      <c r="OFB4" s="9"/>
      <c r="OFC4" s="9"/>
      <c r="OFD4" s="9"/>
      <c r="OFE4" s="9"/>
      <c r="OFF4" s="9"/>
      <c r="OFG4" s="9"/>
      <c r="OFH4" s="9"/>
      <c r="OFI4" s="9"/>
      <c r="OFJ4" s="9"/>
      <c r="OFK4" s="9"/>
      <c r="OFL4" s="9"/>
      <c r="OFM4" s="9"/>
      <c r="OFN4" s="9"/>
      <c r="OFO4" s="9"/>
      <c r="OFP4" s="9"/>
      <c r="OFQ4" s="9"/>
      <c r="OFR4" s="9"/>
      <c r="OFS4" s="9"/>
      <c r="OFT4" s="9"/>
      <c r="OFU4" s="9"/>
      <c r="OFV4" s="9"/>
      <c r="OFW4" s="9"/>
      <c r="OFX4" s="9"/>
      <c r="OFY4" s="9"/>
      <c r="OFZ4" s="9"/>
      <c r="OGA4" s="9"/>
      <c r="OGB4" s="9"/>
      <c r="OGC4" s="9"/>
      <c r="OGD4" s="9"/>
      <c r="OGE4" s="9"/>
      <c r="OGF4" s="9"/>
      <c r="OGG4" s="9"/>
      <c r="OGH4" s="9"/>
      <c r="OGI4" s="9"/>
      <c r="OGJ4" s="9"/>
      <c r="OGK4" s="9"/>
      <c r="OGL4" s="9"/>
      <c r="OGM4" s="9"/>
      <c r="OGN4" s="9"/>
      <c r="OGO4" s="9"/>
      <c r="OGP4" s="9"/>
      <c r="OGQ4" s="9"/>
      <c r="OGR4" s="9"/>
      <c r="OGS4" s="9"/>
      <c r="OGT4" s="9"/>
      <c r="OGU4" s="9"/>
      <c r="OGV4" s="9"/>
      <c r="OGW4" s="9"/>
      <c r="OGX4" s="9"/>
      <c r="OGY4" s="9"/>
      <c r="OGZ4" s="9"/>
      <c r="OHA4" s="9"/>
      <c r="OHB4" s="9"/>
      <c r="OHC4" s="9"/>
      <c r="OHD4" s="9"/>
      <c r="OHE4" s="9"/>
      <c r="OHF4" s="9"/>
      <c r="OHG4" s="9"/>
      <c r="OHH4" s="9"/>
      <c r="OHI4" s="9"/>
      <c r="OHJ4" s="9"/>
      <c r="OHK4" s="9"/>
      <c r="OHL4" s="9"/>
      <c r="OHM4" s="9"/>
      <c r="OHN4" s="9"/>
      <c r="OHO4" s="9"/>
      <c r="OHP4" s="9"/>
      <c r="OHQ4" s="9"/>
      <c r="OHR4" s="9"/>
      <c r="OHS4" s="9"/>
      <c r="OHT4" s="9"/>
      <c r="OHU4" s="9"/>
      <c r="OHV4" s="9"/>
      <c r="OHW4" s="9"/>
      <c r="OHX4" s="9"/>
      <c r="OHY4" s="9"/>
      <c r="OHZ4" s="9"/>
      <c r="OIA4" s="9"/>
      <c r="OIB4" s="9"/>
      <c r="OIC4" s="9"/>
      <c r="OID4" s="9"/>
      <c r="OIE4" s="9"/>
      <c r="OIF4" s="9"/>
      <c r="OIG4" s="9"/>
      <c r="OIH4" s="9"/>
      <c r="OII4" s="9"/>
      <c r="OIJ4" s="9"/>
      <c r="OIK4" s="9"/>
      <c r="OIL4" s="9"/>
      <c r="OIM4" s="9"/>
      <c r="OIN4" s="9"/>
      <c r="OIO4" s="9"/>
      <c r="OIP4" s="9"/>
      <c r="OIQ4" s="9"/>
      <c r="OIR4" s="9"/>
      <c r="OIS4" s="9"/>
      <c r="OIT4" s="9"/>
      <c r="OIU4" s="9"/>
      <c r="OIV4" s="9"/>
      <c r="OIW4" s="9"/>
      <c r="OIX4" s="9"/>
      <c r="OIY4" s="9"/>
      <c r="OIZ4" s="9"/>
      <c r="OJA4" s="9"/>
      <c r="OJB4" s="9"/>
      <c r="OJC4" s="9"/>
      <c r="OJD4" s="9"/>
      <c r="OJE4" s="9"/>
      <c r="OJF4" s="9"/>
      <c r="OJG4" s="9"/>
      <c r="OJH4" s="9"/>
      <c r="OJI4" s="9"/>
      <c r="OJJ4" s="9"/>
      <c r="OJK4" s="9"/>
      <c r="OJL4" s="9"/>
      <c r="OJM4" s="9"/>
      <c r="OJN4" s="9"/>
      <c r="OJO4" s="9"/>
      <c r="OJP4" s="9"/>
      <c r="OJQ4" s="9"/>
      <c r="OJR4" s="9"/>
      <c r="OJS4" s="9"/>
      <c r="OJT4" s="9"/>
      <c r="OJU4" s="9"/>
      <c r="OJV4" s="9"/>
      <c r="OJW4" s="9"/>
      <c r="OJX4" s="9"/>
      <c r="OJY4" s="9"/>
      <c r="OJZ4" s="9"/>
      <c r="OKA4" s="9"/>
      <c r="OKB4" s="9"/>
      <c r="OKC4" s="9"/>
      <c r="OKD4" s="9"/>
      <c r="OKE4" s="9"/>
      <c r="OKF4" s="9"/>
      <c r="OKG4" s="9"/>
      <c r="OKH4" s="9"/>
      <c r="OKI4" s="9"/>
      <c r="OKJ4" s="9"/>
      <c r="OKK4" s="9"/>
      <c r="OKL4" s="9"/>
      <c r="OKM4" s="9"/>
      <c r="OKN4" s="9"/>
      <c r="OKO4" s="9"/>
      <c r="OKP4" s="9"/>
      <c r="OKQ4" s="9"/>
      <c r="OKR4" s="9"/>
      <c r="OKS4" s="9"/>
      <c r="OKT4" s="9"/>
      <c r="OKU4" s="9"/>
      <c r="OKV4" s="9"/>
      <c r="OKW4" s="9"/>
      <c r="OKX4" s="9"/>
      <c r="OKY4" s="9"/>
      <c r="OKZ4" s="9"/>
      <c r="OLA4" s="9"/>
      <c r="OLB4" s="9"/>
      <c r="OLC4" s="9"/>
      <c r="OLD4" s="9"/>
      <c r="OLE4" s="9"/>
      <c r="OLF4" s="9"/>
      <c r="OLG4" s="9"/>
      <c r="OLH4" s="9"/>
      <c r="OLI4" s="9"/>
      <c r="OLJ4" s="9"/>
      <c r="OLK4" s="9"/>
      <c r="OLL4" s="9"/>
      <c r="OLM4" s="9"/>
      <c r="OLN4" s="9"/>
      <c r="OLO4" s="9"/>
      <c r="OLP4" s="9"/>
      <c r="OLQ4" s="9"/>
      <c r="OLR4" s="9"/>
      <c r="OLS4" s="9"/>
      <c r="OLT4" s="9"/>
      <c r="OLU4" s="9"/>
      <c r="OLV4" s="9"/>
      <c r="OLW4" s="9"/>
      <c r="OLX4" s="9"/>
      <c r="OLY4" s="9"/>
      <c r="OLZ4" s="9"/>
      <c r="OMA4" s="9"/>
      <c r="OMB4" s="9"/>
      <c r="OMC4" s="9"/>
      <c r="OMD4" s="9"/>
      <c r="OME4" s="9"/>
      <c r="OMF4" s="9"/>
      <c r="OMG4" s="9"/>
      <c r="OMH4" s="9"/>
      <c r="OMI4" s="9"/>
      <c r="OMJ4" s="9"/>
      <c r="OMK4" s="9"/>
      <c r="OML4" s="9"/>
      <c r="OMM4" s="9"/>
      <c r="OMN4" s="9"/>
      <c r="OMO4" s="9"/>
      <c r="OMP4" s="9"/>
      <c r="OMQ4" s="9"/>
      <c r="OMR4" s="9"/>
      <c r="OMS4" s="9"/>
      <c r="OMT4" s="9"/>
      <c r="OMU4" s="9"/>
      <c r="OMV4" s="9"/>
      <c r="OMW4" s="9"/>
      <c r="OMX4" s="9"/>
      <c r="OMY4" s="9"/>
      <c r="OMZ4" s="9"/>
      <c r="ONA4" s="9"/>
      <c r="ONB4" s="9"/>
      <c r="ONC4" s="9"/>
      <c r="OND4" s="9"/>
      <c r="ONE4" s="9"/>
      <c r="ONF4" s="9"/>
      <c r="ONG4" s="9"/>
      <c r="ONH4" s="9"/>
      <c r="ONI4" s="9"/>
      <c r="ONJ4" s="9"/>
      <c r="ONK4" s="9"/>
      <c r="ONL4" s="9"/>
      <c r="ONM4" s="9"/>
      <c r="ONN4" s="9"/>
      <c r="ONO4" s="9"/>
      <c r="ONP4" s="9"/>
      <c r="ONQ4" s="9"/>
      <c r="ONR4" s="9"/>
      <c r="ONS4" s="9"/>
      <c r="ONT4" s="9"/>
      <c r="ONU4" s="9"/>
      <c r="ONV4" s="9"/>
      <c r="ONW4" s="9"/>
      <c r="ONX4" s="9"/>
      <c r="ONY4" s="9"/>
      <c r="ONZ4" s="9"/>
      <c r="OOA4" s="9"/>
      <c r="OOB4" s="9"/>
      <c r="OOC4" s="9"/>
      <c r="OOD4" s="9"/>
      <c r="OOE4" s="9"/>
      <c r="OOF4" s="9"/>
      <c r="OOG4" s="9"/>
      <c r="OOH4" s="9"/>
      <c r="OOI4" s="9"/>
      <c r="OOJ4" s="9"/>
      <c r="OOK4" s="9"/>
      <c r="OOL4" s="9"/>
      <c r="OOM4" s="9"/>
      <c r="OON4" s="9"/>
      <c r="OOO4" s="9"/>
      <c r="OOP4" s="9"/>
      <c r="OOQ4" s="9"/>
      <c r="OOR4" s="9"/>
      <c r="OOS4" s="9"/>
      <c r="OOT4" s="9"/>
      <c r="OOU4" s="9"/>
      <c r="OOV4" s="9"/>
      <c r="OOW4" s="9"/>
      <c r="OOX4" s="9"/>
      <c r="OOY4" s="9"/>
      <c r="OOZ4" s="9"/>
      <c r="OPA4" s="9"/>
      <c r="OPB4" s="9"/>
      <c r="OPC4" s="9"/>
      <c r="OPD4" s="9"/>
      <c r="OPE4" s="9"/>
      <c r="OPF4" s="9"/>
      <c r="OPG4" s="9"/>
      <c r="OPH4" s="9"/>
      <c r="OPI4" s="9"/>
      <c r="OPJ4" s="9"/>
      <c r="OPK4" s="9"/>
      <c r="OPL4" s="9"/>
      <c r="OPM4" s="9"/>
      <c r="OPN4" s="9"/>
      <c r="OPO4" s="9"/>
      <c r="OPP4" s="9"/>
      <c r="OPQ4" s="9"/>
      <c r="OPR4" s="9"/>
      <c r="OPS4" s="9"/>
      <c r="OPT4" s="9"/>
      <c r="OPU4" s="9"/>
      <c r="OPV4" s="9"/>
      <c r="OPW4" s="9"/>
      <c r="OPX4" s="9"/>
      <c r="OPY4" s="9"/>
      <c r="OPZ4" s="9"/>
      <c r="OQA4" s="9"/>
      <c r="OQB4" s="9"/>
      <c r="OQC4" s="9"/>
      <c r="OQD4" s="9"/>
      <c r="OQE4" s="9"/>
      <c r="OQF4" s="9"/>
      <c r="OQG4" s="9"/>
      <c r="OQH4" s="9"/>
      <c r="OQI4" s="9"/>
      <c r="OQJ4" s="9"/>
      <c r="OQK4" s="9"/>
      <c r="OQL4" s="9"/>
      <c r="OQM4" s="9"/>
      <c r="OQN4" s="9"/>
      <c r="OQO4" s="9"/>
      <c r="OQP4" s="9"/>
      <c r="OQQ4" s="9"/>
      <c r="OQR4" s="9"/>
      <c r="OQS4" s="9"/>
      <c r="OQT4" s="9"/>
      <c r="OQU4" s="9"/>
      <c r="OQV4" s="9"/>
      <c r="OQW4" s="9"/>
      <c r="OQX4" s="9"/>
      <c r="OQY4" s="9"/>
      <c r="OQZ4" s="9"/>
      <c r="ORA4" s="9"/>
      <c r="ORB4" s="9"/>
      <c r="ORC4" s="9"/>
      <c r="ORD4" s="9"/>
      <c r="ORE4" s="9"/>
      <c r="ORF4" s="9"/>
      <c r="ORG4" s="9"/>
      <c r="ORH4" s="9"/>
      <c r="ORI4" s="9"/>
      <c r="ORJ4" s="9"/>
      <c r="ORK4" s="9"/>
      <c r="ORL4" s="9"/>
      <c r="ORM4" s="9"/>
      <c r="ORN4" s="9"/>
      <c r="ORO4" s="9"/>
      <c r="ORP4" s="9"/>
      <c r="ORQ4" s="9"/>
      <c r="ORR4" s="9"/>
      <c r="ORS4" s="9"/>
      <c r="ORT4" s="9"/>
      <c r="ORU4" s="9"/>
      <c r="ORV4" s="9"/>
      <c r="ORW4" s="9"/>
      <c r="ORX4" s="9"/>
      <c r="ORY4" s="9"/>
      <c r="ORZ4" s="9"/>
      <c r="OSA4" s="9"/>
      <c r="OSB4" s="9"/>
      <c r="OSC4" s="9"/>
      <c r="OSD4" s="9"/>
      <c r="OSE4" s="9"/>
      <c r="OSF4" s="9"/>
      <c r="OSG4" s="9"/>
      <c r="OSH4" s="9"/>
      <c r="OSI4" s="9"/>
      <c r="OSJ4" s="9"/>
      <c r="OSK4" s="9"/>
      <c r="OSL4" s="9"/>
      <c r="OSM4" s="9"/>
      <c r="OSN4" s="9"/>
      <c r="OSO4" s="9"/>
      <c r="OSP4" s="9"/>
      <c r="OSQ4" s="9"/>
      <c r="OSR4" s="9"/>
      <c r="OSS4" s="9"/>
      <c r="OST4" s="9"/>
      <c r="OSU4" s="9"/>
      <c r="OSV4" s="9"/>
      <c r="OSW4" s="9"/>
      <c r="OSX4" s="9"/>
      <c r="OSY4" s="9"/>
      <c r="OSZ4" s="9"/>
      <c r="OTA4" s="9"/>
      <c r="OTB4" s="9"/>
      <c r="OTC4" s="9"/>
      <c r="OTD4" s="9"/>
      <c r="OTE4" s="9"/>
      <c r="OTF4" s="9"/>
      <c r="OTG4" s="9"/>
      <c r="OTH4" s="9"/>
      <c r="OTI4" s="9"/>
      <c r="OTJ4" s="9"/>
      <c r="OTK4" s="9"/>
      <c r="OTL4" s="9"/>
      <c r="OTM4" s="9"/>
      <c r="OTN4" s="9"/>
      <c r="OTO4" s="9"/>
      <c r="OTP4" s="9"/>
      <c r="OTQ4" s="9"/>
      <c r="OTR4" s="9"/>
      <c r="OTS4" s="9"/>
      <c r="OTT4" s="9"/>
      <c r="OTU4" s="9"/>
      <c r="OTV4" s="9"/>
      <c r="OTW4" s="9"/>
      <c r="OTX4" s="9"/>
      <c r="OTY4" s="9"/>
      <c r="OTZ4" s="9"/>
      <c r="OUA4" s="9"/>
      <c r="OUB4" s="9"/>
      <c r="OUC4" s="9"/>
      <c r="OUD4" s="9"/>
      <c r="OUE4" s="9"/>
      <c r="OUF4" s="9"/>
      <c r="OUG4" s="9"/>
      <c r="OUH4" s="9"/>
      <c r="OUI4" s="9"/>
      <c r="OUJ4" s="9"/>
      <c r="OUK4" s="9"/>
      <c r="OUL4" s="9"/>
      <c r="OUM4" s="9"/>
      <c r="OUN4" s="9"/>
      <c r="OUO4" s="9"/>
      <c r="OUP4" s="9"/>
      <c r="OUQ4" s="9"/>
      <c r="OUR4" s="9"/>
      <c r="OUS4" s="9"/>
      <c r="OUT4" s="9"/>
      <c r="OUU4" s="9"/>
      <c r="OUV4" s="9"/>
      <c r="OUW4" s="9"/>
      <c r="OUX4" s="9"/>
      <c r="OUY4" s="9"/>
      <c r="OUZ4" s="9"/>
      <c r="OVA4" s="9"/>
      <c r="OVB4" s="9"/>
      <c r="OVC4" s="9"/>
      <c r="OVD4" s="9"/>
      <c r="OVE4" s="9"/>
      <c r="OVF4" s="9"/>
      <c r="OVG4" s="9"/>
      <c r="OVH4" s="9"/>
      <c r="OVI4" s="9"/>
      <c r="OVJ4" s="9"/>
      <c r="OVK4" s="9"/>
      <c r="OVL4" s="9"/>
      <c r="OVM4" s="9"/>
      <c r="OVN4" s="9"/>
      <c r="OVO4" s="9"/>
      <c r="OVP4" s="9"/>
      <c r="OVQ4" s="9"/>
      <c r="OVR4" s="9"/>
      <c r="OVS4" s="9"/>
      <c r="OVT4" s="9"/>
      <c r="OVU4" s="9"/>
      <c r="OVV4" s="9"/>
      <c r="OVW4" s="9"/>
      <c r="OVX4" s="9"/>
      <c r="OVY4" s="9"/>
      <c r="OVZ4" s="9"/>
      <c r="OWA4" s="9"/>
      <c r="OWB4" s="9"/>
      <c r="OWC4" s="9"/>
      <c r="OWD4" s="9"/>
      <c r="OWE4" s="9"/>
      <c r="OWF4" s="9"/>
      <c r="OWG4" s="9"/>
      <c r="OWH4" s="9"/>
      <c r="OWI4" s="9"/>
      <c r="OWJ4" s="9"/>
      <c r="OWK4" s="9"/>
      <c r="OWL4" s="9"/>
      <c r="OWM4" s="9"/>
      <c r="OWN4" s="9"/>
      <c r="OWO4" s="9"/>
      <c r="OWP4" s="9"/>
      <c r="OWQ4" s="9"/>
      <c r="OWR4" s="9"/>
      <c r="OWS4" s="9"/>
      <c r="OWT4" s="9"/>
      <c r="OWU4" s="9"/>
      <c r="OWV4" s="9"/>
      <c r="OWW4" s="9"/>
      <c r="OWX4" s="9"/>
      <c r="OWY4" s="9"/>
      <c r="OWZ4" s="9"/>
      <c r="OXA4" s="9"/>
      <c r="OXB4" s="9"/>
      <c r="OXC4" s="9"/>
      <c r="OXD4" s="9"/>
      <c r="OXE4" s="9"/>
      <c r="OXF4" s="9"/>
      <c r="OXG4" s="9"/>
      <c r="OXH4" s="9"/>
      <c r="OXI4" s="9"/>
      <c r="OXJ4" s="9"/>
      <c r="OXK4" s="9"/>
      <c r="OXL4" s="9"/>
      <c r="OXM4" s="9"/>
      <c r="OXN4" s="9"/>
      <c r="OXO4" s="9"/>
      <c r="OXP4" s="9"/>
      <c r="OXQ4" s="9"/>
      <c r="OXR4" s="9"/>
      <c r="OXS4" s="9"/>
      <c r="OXT4" s="9"/>
      <c r="OXU4" s="9"/>
      <c r="OXV4" s="9"/>
      <c r="OXW4" s="9"/>
      <c r="OXX4" s="9"/>
      <c r="OXY4" s="9"/>
      <c r="OXZ4" s="9"/>
      <c r="OYA4" s="9"/>
      <c r="OYB4" s="9"/>
      <c r="OYC4" s="9"/>
      <c r="OYD4" s="9"/>
      <c r="OYE4" s="9"/>
      <c r="OYF4" s="9"/>
      <c r="OYG4" s="9"/>
      <c r="OYH4" s="9"/>
      <c r="OYI4" s="9"/>
      <c r="OYJ4" s="9"/>
      <c r="OYK4" s="9"/>
      <c r="OYL4" s="9"/>
      <c r="OYM4" s="9"/>
      <c r="OYN4" s="9"/>
      <c r="OYO4" s="9"/>
      <c r="OYP4" s="9"/>
      <c r="OYQ4" s="9"/>
      <c r="OYR4" s="9"/>
      <c r="OYS4" s="9"/>
      <c r="OYT4" s="9"/>
      <c r="OYU4" s="9"/>
      <c r="OYV4" s="9"/>
      <c r="OYW4" s="9"/>
      <c r="OYX4" s="9"/>
      <c r="OYY4" s="9"/>
      <c r="OYZ4" s="9"/>
      <c r="OZA4" s="9"/>
      <c r="OZB4" s="9"/>
      <c r="OZC4" s="9"/>
      <c r="OZD4" s="9"/>
      <c r="OZE4" s="9"/>
      <c r="OZF4" s="9"/>
      <c r="OZG4" s="9"/>
      <c r="OZH4" s="9"/>
      <c r="OZI4" s="9"/>
      <c r="OZJ4" s="9"/>
      <c r="OZK4" s="9"/>
      <c r="OZL4" s="9"/>
      <c r="OZM4" s="9"/>
      <c r="OZN4" s="9"/>
      <c r="OZO4" s="9"/>
      <c r="OZP4" s="9"/>
      <c r="OZQ4" s="9"/>
      <c r="OZR4" s="9"/>
      <c r="OZS4" s="9"/>
      <c r="OZT4" s="9"/>
      <c r="OZU4" s="9"/>
      <c r="OZV4" s="9"/>
      <c r="OZW4" s="9"/>
      <c r="OZX4" s="9"/>
      <c r="OZY4" s="9"/>
      <c r="OZZ4" s="9"/>
      <c r="PAA4" s="9"/>
      <c r="PAB4" s="9"/>
      <c r="PAC4" s="9"/>
      <c r="PAD4" s="9"/>
      <c r="PAE4" s="9"/>
      <c r="PAF4" s="9"/>
      <c r="PAG4" s="9"/>
      <c r="PAH4" s="9"/>
      <c r="PAI4" s="9"/>
      <c r="PAJ4" s="9"/>
      <c r="PAK4" s="9"/>
      <c r="PAL4" s="9"/>
      <c r="PAM4" s="9"/>
      <c r="PAN4" s="9"/>
      <c r="PAO4" s="9"/>
      <c r="PAP4" s="9"/>
      <c r="PAQ4" s="9"/>
      <c r="PAR4" s="9"/>
      <c r="PAS4" s="9"/>
      <c r="PAT4" s="9"/>
      <c r="PAU4" s="9"/>
      <c r="PAV4" s="9"/>
      <c r="PAW4" s="9"/>
      <c r="PAX4" s="9"/>
      <c r="PAY4" s="9"/>
      <c r="PAZ4" s="9"/>
      <c r="PBA4" s="9"/>
      <c r="PBB4" s="9"/>
      <c r="PBC4" s="9"/>
      <c r="PBD4" s="9"/>
      <c r="PBE4" s="9"/>
      <c r="PBF4" s="9"/>
      <c r="PBG4" s="9"/>
      <c r="PBH4" s="9"/>
      <c r="PBI4" s="9"/>
      <c r="PBJ4" s="9"/>
      <c r="PBK4" s="9"/>
      <c r="PBL4" s="9"/>
      <c r="PBM4" s="9"/>
      <c r="PBN4" s="9"/>
      <c r="PBO4" s="9"/>
      <c r="PBP4" s="9"/>
      <c r="PBQ4" s="9"/>
      <c r="PBR4" s="9"/>
      <c r="PBS4" s="9"/>
      <c r="PBT4" s="9"/>
      <c r="PBU4" s="9"/>
      <c r="PBV4" s="9"/>
      <c r="PBW4" s="9"/>
      <c r="PBX4" s="9"/>
      <c r="PBY4" s="9"/>
      <c r="PBZ4" s="9"/>
      <c r="PCA4" s="9"/>
      <c r="PCB4" s="9"/>
      <c r="PCC4" s="9"/>
      <c r="PCD4" s="9"/>
      <c r="PCE4" s="9"/>
      <c r="PCF4" s="9"/>
      <c r="PCG4" s="9"/>
      <c r="PCH4" s="9"/>
      <c r="PCI4" s="9"/>
      <c r="PCJ4" s="9"/>
      <c r="PCK4" s="9"/>
      <c r="PCL4" s="9"/>
      <c r="PCM4" s="9"/>
      <c r="PCN4" s="9"/>
      <c r="PCO4" s="9"/>
      <c r="PCP4" s="9"/>
      <c r="PCQ4" s="9"/>
      <c r="PCR4" s="9"/>
      <c r="PCS4" s="9"/>
      <c r="PCT4" s="9"/>
      <c r="PCU4" s="9"/>
      <c r="PCV4" s="9"/>
      <c r="PCW4" s="9"/>
      <c r="PCX4" s="9"/>
      <c r="PCY4" s="9"/>
      <c r="PCZ4" s="9"/>
      <c r="PDA4" s="9"/>
      <c r="PDB4" s="9"/>
      <c r="PDC4" s="9"/>
      <c r="PDD4" s="9"/>
      <c r="PDE4" s="9"/>
      <c r="PDF4" s="9"/>
      <c r="PDG4" s="9"/>
      <c r="PDH4" s="9"/>
      <c r="PDI4" s="9"/>
      <c r="PDJ4" s="9"/>
      <c r="PDK4" s="9"/>
      <c r="PDL4" s="9"/>
      <c r="PDM4" s="9"/>
      <c r="PDN4" s="9"/>
      <c r="PDO4" s="9"/>
      <c r="PDP4" s="9"/>
      <c r="PDQ4" s="9"/>
      <c r="PDR4" s="9"/>
      <c r="PDS4" s="9"/>
      <c r="PDT4" s="9"/>
      <c r="PDU4" s="9"/>
      <c r="PDV4" s="9"/>
      <c r="PDW4" s="9"/>
      <c r="PDX4" s="9"/>
      <c r="PDY4" s="9"/>
      <c r="PDZ4" s="9"/>
      <c r="PEA4" s="9"/>
      <c r="PEB4" s="9"/>
      <c r="PEC4" s="9"/>
      <c r="PED4" s="9"/>
      <c r="PEE4" s="9"/>
      <c r="PEF4" s="9"/>
      <c r="PEG4" s="9"/>
      <c r="PEH4" s="9"/>
      <c r="PEI4" s="9"/>
      <c r="PEJ4" s="9"/>
      <c r="PEK4" s="9"/>
      <c r="PEL4" s="9"/>
      <c r="PEM4" s="9"/>
      <c r="PEN4" s="9"/>
      <c r="PEO4" s="9"/>
      <c r="PEP4" s="9"/>
      <c r="PEQ4" s="9"/>
      <c r="PER4" s="9"/>
      <c r="PES4" s="9"/>
      <c r="PET4" s="9"/>
      <c r="PEU4" s="9"/>
      <c r="PEV4" s="9"/>
      <c r="PEW4" s="9"/>
      <c r="PEX4" s="9"/>
      <c r="PEY4" s="9"/>
      <c r="PEZ4" s="9"/>
      <c r="PFA4" s="9"/>
      <c r="PFB4" s="9"/>
      <c r="PFC4" s="9"/>
      <c r="PFD4" s="9"/>
      <c r="PFE4" s="9"/>
      <c r="PFF4" s="9"/>
      <c r="PFG4" s="9"/>
      <c r="PFH4" s="9"/>
      <c r="PFI4" s="9"/>
      <c r="PFJ4" s="9"/>
      <c r="PFK4" s="9"/>
      <c r="PFL4" s="9"/>
      <c r="PFM4" s="9"/>
      <c r="PFN4" s="9"/>
      <c r="PFO4" s="9"/>
      <c r="PFP4" s="9"/>
      <c r="PFQ4" s="9"/>
      <c r="PFR4" s="9"/>
      <c r="PFS4" s="9"/>
      <c r="PFT4" s="9"/>
      <c r="PFU4" s="9"/>
      <c r="PFV4" s="9"/>
      <c r="PFW4" s="9"/>
      <c r="PFX4" s="9"/>
      <c r="PFY4" s="9"/>
      <c r="PFZ4" s="9"/>
      <c r="PGA4" s="9"/>
      <c r="PGB4" s="9"/>
      <c r="PGC4" s="9"/>
      <c r="PGD4" s="9"/>
      <c r="PGE4" s="9"/>
      <c r="PGF4" s="9"/>
      <c r="PGG4" s="9"/>
      <c r="PGH4" s="9"/>
      <c r="PGI4" s="9"/>
      <c r="PGJ4" s="9"/>
      <c r="PGK4" s="9"/>
      <c r="PGL4" s="9"/>
      <c r="PGM4" s="9"/>
      <c r="PGN4" s="9"/>
      <c r="PGO4" s="9"/>
      <c r="PGP4" s="9"/>
      <c r="PGQ4" s="9"/>
      <c r="PGR4" s="9"/>
      <c r="PGS4" s="9"/>
      <c r="PGT4" s="9"/>
      <c r="PGU4" s="9"/>
      <c r="PGV4" s="9"/>
      <c r="PGW4" s="9"/>
      <c r="PGX4" s="9"/>
      <c r="PGY4" s="9"/>
      <c r="PGZ4" s="9"/>
      <c r="PHA4" s="9"/>
      <c r="PHB4" s="9"/>
      <c r="PHC4" s="9"/>
      <c r="PHD4" s="9"/>
      <c r="PHE4" s="9"/>
      <c r="PHF4" s="9"/>
      <c r="PHG4" s="9"/>
      <c r="PHH4" s="9"/>
      <c r="PHI4" s="9"/>
      <c r="PHJ4" s="9"/>
      <c r="PHK4" s="9"/>
      <c r="PHL4" s="9"/>
      <c r="PHM4" s="9"/>
      <c r="PHN4" s="9"/>
      <c r="PHO4" s="9"/>
      <c r="PHP4" s="9"/>
      <c r="PHQ4" s="9"/>
      <c r="PHR4" s="9"/>
      <c r="PHS4" s="9"/>
      <c r="PHT4" s="9"/>
      <c r="PHU4" s="9"/>
      <c r="PHV4" s="9"/>
      <c r="PHW4" s="9"/>
      <c r="PHX4" s="9"/>
      <c r="PHY4" s="9"/>
      <c r="PHZ4" s="9"/>
      <c r="PIA4" s="9"/>
      <c r="PIB4" s="9"/>
      <c r="PIC4" s="9"/>
      <c r="PID4" s="9"/>
      <c r="PIE4" s="9"/>
      <c r="PIF4" s="9"/>
      <c r="PIG4" s="9"/>
      <c r="PIH4" s="9"/>
      <c r="PII4" s="9"/>
      <c r="PIJ4" s="9"/>
      <c r="PIK4" s="9"/>
      <c r="PIL4" s="9"/>
      <c r="PIM4" s="9"/>
      <c r="PIN4" s="9"/>
      <c r="PIO4" s="9"/>
      <c r="PIP4" s="9"/>
      <c r="PIQ4" s="9"/>
      <c r="PIR4" s="9"/>
      <c r="PIS4" s="9"/>
      <c r="PIT4" s="9"/>
      <c r="PIU4" s="9"/>
      <c r="PIV4" s="9"/>
      <c r="PIW4" s="9"/>
      <c r="PIX4" s="9"/>
      <c r="PIY4" s="9"/>
      <c r="PIZ4" s="9"/>
      <c r="PJA4" s="9"/>
      <c r="PJB4" s="9"/>
      <c r="PJC4" s="9"/>
      <c r="PJD4" s="9"/>
      <c r="PJE4" s="9"/>
      <c r="PJF4" s="9"/>
      <c r="PJG4" s="9"/>
      <c r="PJH4" s="9"/>
      <c r="PJI4" s="9"/>
      <c r="PJJ4" s="9"/>
      <c r="PJK4" s="9"/>
      <c r="PJL4" s="9"/>
      <c r="PJM4" s="9"/>
      <c r="PJN4" s="9"/>
      <c r="PJO4" s="9"/>
      <c r="PJP4" s="9"/>
      <c r="PJQ4" s="9"/>
      <c r="PJR4" s="9"/>
      <c r="PJS4" s="9"/>
      <c r="PJT4" s="9"/>
      <c r="PJU4" s="9"/>
      <c r="PJV4" s="9"/>
      <c r="PJW4" s="9"/>
      <c r="PJX4" s="9"/>
      <c r="PJY4" s="9"/>
      <c r="PJZ4" s="9"/>
      <c r="PKA4" s="9"/>
      <c r="PKB4" s="9"/>
      <c r="PKC4" s="9"/>
      <c r="PKD4" s="9"/>
      <c r="PKE4" s="9"/>
      <c r="PKF4" s="9"/>
      <c r="PKG4" s="9"/>
      <c r="PKH4" s="9"/>
      <c r="PKI4" s="9"/>
      <c r="PKJ4" s="9"/>
      <c r="PKK4" s="9"/>
      <c r="PKL4" s="9"/>
      <c r="PKM4" s="9"/>
      <c r="PKN4" s="9"/>
      <c r="PKO4" s="9"/>
      <c r="PKP4" s="9"/>
      <c r="PKQ4" s="9"/>
      <c r="PKR4" s="9"/>
      <c r="PKS4" s="9"/>
      <c r="PKT4" s="9"/>
      <c r="PKU4" s="9"/>
      <c r="PKV4" s="9"/>
      <c r="PKW4" s="9"/>
      <c r="PKX4" s="9"/>
      <c r="PKY4" s="9"/>
      <c r="PKZ4" s="9"/>
      <c r="PLA4" s="9"/>
      <c r="PLB4" s="9"/>
      <c r="PLC4" s="9"/>
      <c r="PLD4" s="9"/>
      <c r="PLE4" s="9"/>
      <c r="PLF4" s="9"/>
      <c r="PLG4" s="9"/>
      <c r="PLH4" s="9"/>
      <c r="PLI4" s="9"/>
      <c r="PLJ4" s="9"/>
      <c r="PLK4" s="9"/>
      <c r="PLL4" s="9"/>
      <c r="PLM4" s="9"/>
      <c r="PLN4" s="9"/>
      <c r="PLO4" s="9"/>
      <c r="PLP4" s="9"/>
      <c r="PLQ4" s="9"/>
      <c r="PLR4" s="9"/>
      <c r="PLS4" s="9"/>
      <c r="PLT4" s="9"/>
      <c r="PLU4" s="9"/>
      <c r="PLV4" s="9"/>
      <c r="PLW4" s="9"/>
      <c r="PLX4" s="9"/>
      <c r="PLY4" s="9"/>
      <c r="PLZ4" s="9"/>
      <c r="PMA4" s="9"/>
      <c r="PMB4" s="9"/>
      <c r="PMC4" s="9"/>
      <c r="PMD4" s="9"/>
      <c r="PME4" s="9"/>
      <c r="PMF4" s="9"/>
      <c r="PMG4" s="9"/>
      <c r="PMH4" s="9"/>
      <c r="PMI4" s="9"/>
      <c r="PMJ4" s="9"/>
      <c r="PMK4" s="9"/>
      <c r="PML4" s="9"/>
      <c r="PMM4" s="9"/>
      <c r="PMN4" s="9"/>
      <c r="PMO4" s="9"/>
      <c r="PMP4" s="9"/>
      <c r="PMQ4" s="9"/>
      <c r="PMR4" s="9"/>
      <c r="PMS4" s="9"/>
      <c r="PMT4" s="9"/>
      <c r="PMU4" s="9"/>
      <c r="PMV4" s="9"/>
      <c r="PMW4" s="9"/>
      <c r="PMX4" s="9"/>
      <c r="PMY4" s="9"/>
      <c r="PMZ4" s="9"/>
      <c r="PNA4" s="9"/>
      <c r="PNB4" s="9"/>
      <c r="PNC4" s="9"/>
      <c r="PND4" s="9"/>
      <c r="PNE4" s="9"/>
      <c r="PNF4" s="9"/>
      <c r="PNG4" s="9"/>
      <c r="PNH4" s="9"/>
      <c r="PNI4" s="9"/>
      <c r="PNJ4" s="9"/>
      <c r="PNK4" s="9"/>
      <c r="PNL4" s="9"/>
      <c r="PNM4" s="9"/>
      <c r="PNN4" s="9"/>
      <c r="PNO4" s="9"/>
      <c r="PNP4" s="9"/>
      <c r="PNQ4" s="9"/>
      <c r="PNR4" s="9"/>
      <c r="PNS4" s="9"/>
      <c r="PNT4" s="9"/>
      <c r="PNU4" s="9"/>
      <c r="PNV4" s="9"/>
      <c r="PNW4" s="9"/>
      <c r="PNX4" s="9"/>
      <c r="PNY4" s="9"/>
      <c r="PNZ4" s="9"/>
      <c r="POA4" s="9"/>
      <c r="POB4" s="9"/>
      <c r="POC4" s="9"/>
      <c r="POD4" s="9"/>
      <c r="POE4" s="9"/>
      <c r="POF4" s="9"/>
      <c r="POG4" s="9"/>
      <c r="POH4" s="9"/>
      <c r="POI4" s="9"/>
      <c r="POJ4" s="9"/>
      <c r="POK4" s="9"/>
      <c r="POL4" s="9"/>
      <c r="POM4" s="9"/>
      <c r="PON4" s="9"/>
      <c r="POO4" s="9"/>
      <c r="POP4" s="9"/>
      <c r="POQ4" s="9"/>
      <c r="POR4" s="9"/>
      <c r="POS4" s="9"/>
      <c r="POT4" s="9"/>
      <c r="POU4" s="9"/>
      <c r="POV4" s="9"/>
      <c r="POW4" s="9"/>
      <c r="POX4" s="9"/>
      <c r="POY4" s="9"/>
      <c r="POZ4" s="9"/>
      <c r="PPA4" s="9"/>
      <c r="PPB4" s="9"/>
      <c r="PPC4" s="9"/>
      <c r="PPD4" s="9"/>
      <c r="PPE4" s="9"/>
      <c r="PPF4" s="9"/>
      <c r="PPG4" s="9"/>
      <c r="PPH4" s="9"/>
      <c r="PPI4" s="9"/>
      <c r="PPJ4" s="9"/>
      <c r="PPK4" s="9"/>
      <c r="PPL4" s="9"/>
      <c r="PPM4" s="9"/>
      <c r="PPN4" s="9"/>
      <c r="PPO4" s="9"/>
      <c r="PPP4" s="9"/>
      <c r="PPQ4" s="9"/>
      <c r="PPR4" s="9"/>
      <c r="PPS4" s="9"/>
      <c r="PPT4" s="9"/>
      <c r="PPU4" s="9"/>
      <c r="PPV4" s="9"/>
      <c r="PPW4" s="9"/>
      <c r="PPX4" s="9"/>
      <c r="PPY4" s="9"/>
      <c r="PPZ4" s="9"/>
      <c r="PQA4" s="9"/>
      <c r="PQB4" s="9"/>
      <c r="PQC4" s="9"/>
      <c r="PQD4" s="9"/>
      <c r="PQE4" s="9"/>
      <c r="PQF4" s="9"/>
      <c r="PQG4" s="9"/>
      <c r="PQH4" s="9"/>
      <c r="PQI4" s="9"/>
      <c r="PQJ4" s="9"/>
      <c r="PQK4" s="9"/>
      <c r="PQL4" s="9"/>
      <c r="PQM4" s="9"/>
      <c r="PQN4" s="9"/>
      <c r="PQO4" s="9"/>
      <c r="PQP4" s="9"/>
      <c r="PQQ4" s="9"/>
      <c r="PQR4" s="9"/>
      <c r="PQS4" s="9"/>
      <c r="PQT4" s="9"/>
      <c r="PQU4" s="9"/>
      <c r="PQV4" s="9"/>
      <c r="PQW4" s="9"/>
      <c r="PQX4" s="9"/>
      <c r="PQY4" s="9"/>
      <c r="PQZ4" s="9"/>
      <c r="PRA4" s="9"/>
      <c r="PRB4" s="9"/>
      <c r="PRC4" s="9"/>
      <c r="PRD4" s="9"/>
      <c r="PRE4" s="9"/>
      <c r="PRF4" s="9"/>
      <c r="PRG4" s="9"/>
      <c r="PRH4" s="9"/>
      <c r="PRI4" s="9"/>
      <c r="PRJ4" s="9"/>
      <c r="PRK4" s="9"/>
      <c r="PRL4" s="9"/>
      <c r="PRM4" s="9"/>
      <c r="PRN4" s="9"/>
      <c r="PRO4" s="9"/>
      <c r="PRP4" s="9"/>
      <c r="PRQ4" s="9"/>
      <c r="PRR4" s="9"/>
      <c r="PRS4" s="9"/>
      <c r="PRT4" s="9"/>
      <c r="PRU4" s="9"/>
      <c r="PRV4" s="9"/>
      <c r="PRW4" s="9"/>
      <c r="PRX4" s="9"/>
      <c r="PRY4" s="9"/>
      <c r="PRZ4" s="9"/>
      <c r="PSA4" s="9"/>
      <c r="PSB4" s="9"/>
      <c r="PSC4" s="9"/>
      <c r="PSD4" s="9"/>
      <c r="PSE4" s="9"/>
      <c r="PSF4" s="9"/>
      <c r="PSG4" s="9"/>
      <c r="PSH4" s="9"/>
      <c r="PSI4" s="9"/>
      <c r="PSJ4" s="9"/>
      <c r="PSK4" s="9"/>
      <c r="PSL4" s="9"/>
      <c r="PSM4" s="9"/>
      <c r="PSN4" s="9"/>
      <c r="PSO4" s="9"/>
      <c r="PSP4" s="9"/>
      <c r="PSQ4" s="9"/>
      <c r="PSR4" s="9"/>
      <c r="PSS4" s="9"/>
      <c r="PST4" s="9"/>
      <c r="PSU4" s="9"/>
      <c r="PSV4" s="9"/>
      <c r="PSW4" s="9"/>
      <c r="PSX4" s="9"/>
      <c r="PSY4" s="9"/>
      <c r="PSZ4" s="9"/>
      <c r="PTA4" s="9"/>
      <c r="PTB4" s="9"/>
      <c r="PTC4" s="9"/>
      <c r="PTD4" s="9"/>
      <c r="PTE4" s="9"/>
      <c r="PTF4" s="9"/>
      <c r="PTG4" s="9"/>
      <c r="PTH4" s="9"/>
      <c r="PTI4" s="9"/>
      <c r="PTJ4" s="9"/>
      <c r="PTK4" s="9"/>
      <c r="PTL4" s="9"/>
      <c r="PTM4" s="9"/>
      <c r="PTN4" s="9"/>
      <c r="PTO4" s="9"/>
      <c r="PTP4" s="9"/>
      <c r="PTQ4" s="9"/>
      <c r="PTR4" s="9"/>
      <c r="PTS4" s="9"/>
      <c r="PTT4" s="9"/>
      <c r="PTU4" s="9"/>
      <c r="PTV4" s="9"/>
      <c r="PTW4" s="9"/>
      <c r="PTX4" s="9"/>
      <c r="PTY4" s="9"/>
      <c r="PTZ4" s="9"/>
      <c r="PUA4" s="9"/>
      <c r="PUB4" s="9"/>
      <c r="PUC4" s="9"/>
      <c r="PUD4" s="9"/>
      <c r="PUE4" s="9"/>
      <c r="PUF4" s="9"/>
      <c r="PUG4" s="9"/>
      <c r="PUH4" s="9"/>
      <c r="PUI4" s="9"/>
      <c r="PUJ4" s="9"/>
      <c r="PUK4" s="9"/>
      <c r="PUL4" s="9"/>
      <c r="PUM4" s="9"/>
      <c r="PUN4" s="9"/>
      <c r="PUO4" s="9"/>
      <c r="PUP4" s="9"/>
      <c r="PUQ4" s="9"/>
      <c r="PUR4" s="9"/>
      <c r="PUS4" s="9"/>
      <c r="PUT4" s="9"/>
      <c r="PUU4" s="9"/>
      <c r="PUV4" s="9"/>
      <c r="PUW4" s="9"/>
      <c r="PUX4" s="9"/>
      <c r="PUY4" s="9"/>
      <c r="PUZ4" s="9"/>
      <c r="PVA4" s="9"/>
      <c r="PVB4" s="9"/>
      <c r="PVC4" s="9"/>
      <c r="PVD4" s="9"/>
      <c r="PVE4" s="9"/>
      <c r="PVF4" s="9"/>
      <c r="PVG4" s="9"/>
      <c r="PVH4" s="9"/>
      <c r="PVI4" s="9"/>
      <c r="PVJ4" s="9"/>
      <c r="PVK4" s="9"/>
      <c r="PVL4" s="9"/>
      <c r="PVM4" s="9"/>
      <c r="PVN4" s="9"/>
      <c r="PVO4" s="9"/>
      <c r="PVP4" s="9"/>
      <c r="PVQ4" s="9"/>
      <c r="PVR4" s="9"/>
      <c r="PVS4" s="9"/>
      <c r="PVT4" s="9"/>
      <c r="PVU4" s="9"/>
      <c r="PVV4" s="9"/>
      <c r="PVW4" s="9"/>
      <c r="PVX4" s="9"/>
      <c r="PVY4" s="9"/>
      <c r="PVZ4" s="9"/>
      <c r="PWA4" s="9"/>
      <c r="PWB4" s="9"/>
      <c r="PWC4" s="9"/>
      <c r="PWD4" s="9"/>
      <c r="PWE4" s="9"/>
      <c r="PWF4" s="9"/>
      <c r="PWG4" s="9"/>
      <c r="PWH4" s="9"/>
      <c r="PWI4" s="9"/>
      <c r="PWJ4" s="9"/>
      <c r="PWK4" s="9"/>
      <c r="PWL4" s="9"/>
      <c r="PWM4" s="9"/>
      <c r="PWN4" s="9"/>
      <c r="PWO4" s="9"/>
      <c r="PWP4" s="9"/>
      <c r="PWQ4" s="9"/>
      <c r="PWR4" s="9"/>
      <c r="PWS4" s="9"/>
      <c r="PWT4" s="9"/>
      <c r="PWU4" s="9"/>
      <c r="PWV4" s="9"/>
      <c r="PWW4" s="9"/>
      <c r="PWX4" s="9"/>
      <c r="PWY4" s="9"/>
      <c r="PWZ4" s="9"/>
      <c r="PXA4" s="9"/>
      <c r="PXB4" s="9"/>
      <c r="PXC4" s="9"/>
      <c r="PXD4" s="9"/>
      <c r="PXE4" s="9"/>
      <c r="PXF4" s="9"/>
      <c r="PXG4" s="9"/>
      <c r="PXH4" s="9"/>
      <c r="PXI4" s="9"/>
      <c r="PXJ4" s="9"/>
      <c r="PXK4" s="9"/>
      <c r="PXL4" s="9"/>
      <c r="PXM4" s="9"/>
      <c r="PXN4" s="9"/>
      <c r="PXO4" s="9"/>
      <c r="PXP4" s="9"/>
      <c r="PXQ4" s="9"/>
      <c r="PXR4" s="9"/>
      <c r="PXS4" s="9"/>
      <c r="PXT4" s="9"/>
      <c r="PXU4" s="9"/>
      <c r="PXV4" s="9"/>
      <c r="PXW4" s="9"/>
      <c r="PXX4" s="9"/>
      <c r="PXY4" s="9"/>
      <c r="PXZ4" s="9"/>
      <c r="PYA4" s="9"/>
      <c r="PYB4" s="9"/>
      <c r="PYC4" s="9"/>
      <c r="PYD4" s="9"/>
      <c r="PYE4" s="9"/>
      <c r="PYF4" s="9"/>
      <c r="PYG4" s="9"/>
      <c r="PYH4" s="9"/>
      <c r="PYI4" s="9"/>
      <c r="PYJ4" s="9"/>
      <c r="PYK4" s="9"/>
      <c r="PYL4" s="9"/>
      <c r="PYM4" s="9"/>
      <c r="PYN4" s="9"/>
      <c r="PYO4" s="9"/>
      <c r="PYP4" s="9"/>
      <c r="PYQ4" s="9"/>
      <c r="PYR4" s="9"/>
      <c r="PYS4" s="9"/>
      <c r="PYT4" s="9"/>
      <c r="PYU4" s="9"/>
      <c r="PYV4" s="9"/>
      <c r="PYW4" s="9"/>
      <c r="PYX4" s="9"/>
      <c r="PYY4" s="9"/>
      <c r="PYZ4" s="9"/>
      <c r="PZA4" s="9"/>
      <c r="PZB4" s="9"/>
      <c r="PZC4" s="9"/>
      <c r="PZD4" s="9"/>
      <c r="PZE4" s="9"/>
      <c r="PZF4" s="9"/>
      <c r="PZG4" s="9"/>
      <c r="PZH4" s="9"/>
      <c r="PZI4" s="9"/>
      <c r="PZJ4" s="9"/>
      <c r="PZK4" s="9"/>
      <c r="PZL4" s="9"/>
      <c r="PZM4" s="9"/>
      <c r="PZN4" s="9"/>
      <c r="PZO4" s="9"/>
      <c r="PZP4" s="9"/>
      <c r="PZQ4" s="9"/>
      <c r="PZR4" s="9"/>
      <c r="PZS4" s="9"/>
      <c r="PZT4" s="9"/>
      <c r="PZU4" s="9"/>
      <c r="PZV4" s="9"/>
      <c r="PZW4" s="9"/>
      <c r="PZX4" s="9"/>
      <c r="PZY4" s="9"/>
      <c r="PZZ4" s="9"/>
      <c r="QAA4" s="9"/>
      <c r="QAB4" s="9"/>
      <c r="QAC4" s="9"/>
      <c r="QAD4" s="9"/>
      <c r="QAE4" s="9"/>
      <c r="QAF4" s="9"/>
      <c r="QAG4" s="9"/>
      <c r="QAH4" s="9"/>
      <c r="QAI4" s="9"/>
      <c r="QAJ4" s="9"/>
      <c r="QAK4" s="9"/>
      <c r="QAL4" s="9"/>
      <c r="QAM4" s="9"/>
      <c r="QAN4" s="9"/>
      <c r="QAO4" s="9"/>
      <c r="QAP4" s="9"/>
      <c r="QAQ4" s="9"/>
      <c r="QAR4" s="9"/>
      <c r="QAS4" s="9"/>
      <c r="QAT4" s="9"/>
      <c r="QAU4" s="9"/>
      <c r="QAV4" s="9"/>
      <c r="QAW4" s="9"/>
      <c r="QAX4" s="9"/>
      <c r="QAY4" s="9"/>
      <c r="QAZ4" s="9"/>
      <c r="QBA4" s="9"/>
      <c r="QBB4" s="9"/>
      <c r="QBC4" s="9"/>
      <c r="QBD4" s="9"/>
      <c r="QBE4" s="9"/>
      <c r="QBF4" s="9"/>
      <c r="QBG4" s="9"/>
      <c r="QBH4" s="9"/>
      <c r="QBI4" s="9"/>
      <c r="QBJ4" s="9"/>
      <c r="QBK4" s="9"/>
      <c r="QBL4" s="9"/>
      <c r="QBM4" s="9"/>
      <c r="QBN4" s="9"/>
      <c r="QBO4" s="9"/>
      <c r="QBP4" s="9"/>
      <c r="QBQ4" s="9"/>
      <c r="QBR4" s="9"/>
      <c r="QBS4" s="9"/>
      <c r="QBT4" s="9"/>
      <c r="QBU4" s="9"/>
      <c r="QBV4" s="9"/>
      <c r="QBW4" s="9"/>
      <c r="QBX4" s="9"/>
      <c r="QBY4" s="9"/>
      <c r="QBZ4" s="9"/>
      <c r="QCA4" s="9"/>
      <c r="QCB4" s="9"/>
      <c r="QCC4" s="9"/>
      <c r="QCD4" s="9"/>
      <c r="QCE4" s="9"/>
      <c r="QCF4" s="9"/>
      <c r="QCG4" s="9"/>
      <c r="QCH4" s="9"/>
      <c r="QCI4" s="9"/>
      <c r="QCJ4" s="9"/>
      <c r="QCK4" s="9"/>
      <c r="QCL4" s="9"/>
      <c r="QCM4" s="9"/>
      <c r="QCN4" s="9"/>
      <c r="QCO4" s="9"/>
      <c r="QCP4" s="9"/>
      <c r="QCQ4" s="9"/>
      <c r="QCR4" s="9"/>
      <c r="QCS4" s="9"/>
      <c r="QCT4" s="9"/>
      <c r="QCU4" s="9"/>
      <c r="QCV4" s="9"/>
      <c r="QCW4" s="9"/>
      <c r="QCX4" s="9"/>
      <c r="QCY4" s="9"/>
      <c r="QCZ4" s="9"/>
      <c r="QDA4" s="9"/>
      <c r="QDB4" s="9"/>
      <c r="QDC4" s="9"/>
      <c r="QDD4" s="9"/>
      <c r="QDE4" s="9"/>
      <c r="QDF4" s="9"/>
      <c r="QDG4" s="9"/>
      <c r="QDH4" s="9"/>
      <c r="QDI4" s="9"/>
      <c r="QDJ4" s="9"/>
      <c r="QDK4" s="9"/>
      <c r="QDL4" s="9"/>
      <c r="QDM4" s="9"/>
      <c r="QDN4" s="9"/>
      <c r="QDO4" s="9"/>
      <c r="QDP4" s="9"/>
      <c r="QDQ4" s="9"/>
      <c r="QDR4" s="9"/>
      <c r="QDS4" s="9"/>
      <c r="QDT4" s="9"/>
      <c r="QDU4" s="9"/>
      <c r="QDV4" s="9"/>
      <c r="QDW4" s="9"/>
      <c r="QDX4" s="9"/>
      <c r="QDY4" s="9"/>
      <c r="QDZ4" s="9"/>
      <c r="QEA4" s="9"/>
      <c r="QEB4" s="9"/>
      <c r="QEC4" s="9"/>
      <c r="QED4" s="9"/>
      <c r="QEE4" s="9"/>
      <c r="QEF4" s="9"/>
      <c r="QEG4" s="9"/>
      <c r="QEH4" s="9"/>
      <c r="QEI4" s="9"/>
      <c r="QEJ4" s="9"/>
      <c r="QEK4" s="9"/>
      <c r="QEL4" s="9"/>
      <c r="QEM4" s="9"/>
      <c r="QEN4" s="9"/>
      <c r="QEO4" s="9"/>
      <c r="QEP4" s="9"/>
      <c r="QEQ4" s="9"/>
      <c r="QER4" s="9"/>
      <c r="QES4" s="9"/>
      <c r="QET4" s="9"/>
      <c r="QEU4" s="9"/>
      <c r="QEV4" s="9"/>
      <c r="QEW4" s="9"/>
      <c r="QEX4" s="9"/>
      <c r="QEY4" s="9"/>
      <c r="QEZ4" s="9"/>
      <c r="QFA4" s="9"/>
      <c r="QFB4" s="9"/>
      <c r="QFC4" s="9"/>
      <c r="QFD4" s="9"/>
      <c r="QFE4" s="9"/>
      <c r="QFF4" s="9"/>
      <c r="QFG4" s="9"/>
      <c r="QFH4" s="9"/>
      <c r="QFI4" s="9"/>
      <c r="QFJ4" s="9"/>
      <c r="QFK4" s="9"/>
      <c r="QFL4" s="9"/>
      <c r="QFM4" s="9"/>
      <c r="QFN4" s="9"/>
      <c r="QFO4" s="9"/>
      <c r="QFP4" s="9"/>
      <c r="QFQ4" s="9"/>
      <c r="QFR4" s="9"/>
      <c r="QFS4" s="9"/>
      <c r="QFT4" s="9"/>
      <c r="QFU4" s="9"/>
      <c r="QFV4" s="9"/>
      <c r="QFW4" s="9"/>
      <c r="QFX4" s="9"/>
      <c r="QFY4" s="9"/>
      <c r="QFZ4" s="9"/>
      <c r="QGA4" s="9"/>
      <c r="QGB4" s="9"/>
      <c r="QGC4" s="9"/>
      <c r="QGD4" s="9"/>
      <c r="QGE4" s="9"/>
      <c r="QGF4" s="9"/>
      <c r="QGG4" s="9"/>
      <c r="QGH4" s="9"/>
      <c r="QGI4" s="9"/>
      <c r="QGJ4" s="9"/>
      <c r="QGK4" s="9"/>
      <c r="QGL4" s="9"/>
      <c r="QGM4" s="9"/>
      <c r="QGN4" s="9"/>
      <c r="QGO4" s="9"/>
      <c r="QGP4" s="9"/>
      <c r="QGQ4" s="9"/>
      <c r="QGR4" s="9"/>
      <c r="QGS4" s="9"/>
      <c r="QGT4" s="9"/>
      <c r="QGU4" s="9"/>
      <c r="QGV4" s="9"/>
      <c r="QGW4" s="9"/>
      <c r="QGX4" s="9"/>
      <c r="QGY4" s="9"/>
      <c r="QGZ4" s="9"/>
      <c r="QHA4" s="9"/>
      <c r="QHB4" s="9"/>
      <c r="QHC4" s="9"/>
      <c r="QHD4" s="9"/>
      <c r="QHE4" s="9"/>
      <c r="QHF4" s="9"/>
      <c r="QHG4" s="9"/>
      <c r="QHH4" s="9"/>
      <c r="QHI4" s="9"/>
      <c r="QHJ4" s="9"/>
      <c r="QHK4" s="9"/>
      <c r="QHL4" s="9"/>
      <c r="QHM4" s="9"/>
      <c r="QHN4" s="9"/>
      <c r="QHO4" s="9"/>
      <c r="QHP4" s="9"/>
      <c r="QHQ4" s="9"/>
      <c r="QHR4" s="9"/>
      <c r="QHS4" s="9"/>
      <c r="QHT4" s="9"/>
      <c r="QHU4" s="9"/>
      <c r="QHV4" s="9"/>
      <c r="QHW4" s="9"/>
      <c r="QHX4" s="9"/>
      <c r="QHY4" s="9"/>
      <c r="QHZ4" s="9"/>
      <c r="QIA4" s="9"/>
      <c r="QIB4" s="9"/>
      <c r="QIC4" s="9"/>
      <c r="QID4" s="9"/>
      <c r="QIE4" s="9"/>
      <c r="QIF4" s="9"/>
      <c r="QIG4" s="9"/>
      <c r="QIH4" s="9"/>
      <c r="QII4" s="9"/>
      <c r="QIJ4" s="9"/>
      <c r="QIK4" s="9"/>
      <c r="QIL4" s="9"/>
      <c r="QIM4" s="9"/>
      <c r="QIN4" s="9"/>
      <c r="QIO4" s="9"/>
      <c r="QIP4" s="9"/>
      <c r="QIQ4" s="9"/>
      <c r="QIR4" s="9"/>
      <c r="QIS4" s="9"/>
      <c r="QIT4" s="9"/>
      <c r="QIU4" s="9"/>
      <c r="QIV4" s="9"/>
      <c r="QIW4" s="9"/>
      <c r="QIX4" s="9"/>
      <c r="QIY4" s="9"/>
      <c r="QIZ4" s="9"/>
      <c r="QJA4" s="9"/>
      <c r="QJB4" s="9"/>
      <c r="QJC4" s="9"/>
      <c r="QJD4" s="9"/>
      <c r="QJE4" s="9"/>
      <c r="QJF4" s="9"/>
      <c r="QJG4" s="9"/>
      <c r="QJH4" s="9"/>
      <c r="QJI4" s="9"/>
      <c r="QJJ4" s="9"/>
      <c r="QJK4" s="9"/>
      <c r="QJL4" s="9"/>
      <c r="QJM4" s="9"/>
      <c r="QJN4" s="9"/>
      <c r="QJO4" s="9"/>
      <c r="QJP4" s="9"/>
      <c r="QJQ4" s="9"/>
      <c r="QJR4" s="9"/>
      <c r="QJS4" s="9"/>
      <c r="QJT4" s="9"/>
      <c r="QJU4" s="9"/>
      <c r="QJV4" s="9"/>
      <c r="QJW4" s="9"/>
      <c r="QJX4" s="9"/>
      <c r="QJY4" s="9"/>
      <c r="QJZ4" s="9"/>
      <c r="QKA4" s="9"/>
      <c r="QKB4" s="9"/>
      <c r="QKC4" s="9"/>
      <c r="QKD4" s="9"/>
      <c r="QKE4" s="9"/>
      <c r="QKF4" s="9"/>
      <c r="QKG4" s="9"/>
      <c r="QKH4" s="9"/>
      <c r="QKI4" s="9"/>
      <c r="QKJ4" s="9"/>
      <c r="QKK4" s="9"/>
      <c r="QKL4" s="9"/>
      <c r="QKM4" s="9"/>
      <c r="QKN4" s="9"/>
      <c r="QKO4" s="9"/>
      <c r="QKP4" s="9"/>
      <c r="QKQ4" s="9"/>
      <c r="QKR4" s="9"/>
      <c r="QKS4" s="9"/>
      <c r="QKT4" s="9"/>
      <c r="QKU4" s="9"/>
      <c r="QKV4" s="9"/>
      <c r="QKW4" s="9"/>
      <c r="QKX4" s="9"/>
      <c r="QKY4" s="9"/>
      <c r="QKZ4" s="9"/>
      <c r="QLA4" s="9"/>
      <c r="QLB4" s="9"/>
      <c r="QLC4" s="9"/>
      <c r="QLD4" s="9"/>
      <c r="QLE4" s="9"/>
      <c r="QLF4" s="9"/>
      <c r="QLG4" s="9"/>
      <c r="QLH4" s="9"/>
      <c r="QLI4" s="9"/>
      <c r="QLJ4" s="9"/>
      <c r="QLK4" s="9"/>
      <c r="QLL4" s="9"/>
      <c r="QLM4" s="9"/>
      <c r="QLN4" s="9"/>
      <c r="QLO4" s="9"/>
      <c r="QLP4" s="9"/>
      <c r="QLQ4" s="9"/>
      <c r="QLR4" s="9"/>
      <c r="QLS4" s="9"/>
      <c r="QLT4" s="9"/>
      <c r="QLU4" s="9"/>
      <c r="QLV4" s="9"/>
      <c r="QLW4" s="9"/>
      <c r="QLX4" s="9"/>
      <c r="QLY4" s="9"/>
      <c r="QLZ4" s="9"/>
      <c r="QMA4" s="9"/>
      <c r="QMB4" s="9"/>
      <c r="QMC4" s="9"/>
      <c r="QMD4" s="9"/>
      <c r="QME4" s="9"/>
      <c r="QMF4" s="9"/>
      <c r="QMG4" s="9"/>
      <c r="QMH4" s="9"/>
      <c r="QMI4" s="9"/>
      <c r="QMJ4" s="9"/>
      <c r="QMK4" s="9"/>
      <c r="QML4" s="9"/>
      <c r="QMM4" s="9"/>
      <c r="QMN4" s="9"/>
      <c r="QMO4" s="9"/>
      <c r="QMP4" s="9"/>
      <c r="QMQ4" s="9"/>
      <c r="QMR4" s="9"/>
      <c r="QMS4" s="9"/>
      <c r="QMT4" s="9"/>
      <c r="QMU4" s="9"/>
      <c r="QMV4" s="9"/>
      <c r="QMW4" s="9"/>
      <c r="QMX4" s="9"/>
      <c r="QMY4" s="9"/>
      <c r="QMZ4" s="9"/>
      <c r="QNA4" s="9"/>
      <c r="QNB4" s="9"/>
      <c r="QNC4" s="9"/>
      <c r="QND4" s="9"/>
      <c r="QNE4" s="9"/>
      <c r="QNF4" s="9"/>
      <c r="QNG4" s="9"/>
      <c r="QNH4" s="9"/>
      <c r="QNI4" s="9"/>
      <c r="QNJ4" s="9"/>
      <c r="QNK4" s="9"/>
      <c r="QNL4" s="9"/>
      <c r="QNM4" s="9"/>
      <c r="QNN4" s="9"/>
      <c r="QNO4" s="9"/>
      <c r="QNP4" s="9"/>
      <c r="QNQ4" s="9"/>
      <c r="QNR4" s="9"/>
      <c r="QNS4" s="9"/>
      <c r="QNT4" s="9"/>
      <c r="QNU4" s="9"/>
      <c r="QNV4" s="9"/>
      <c r="QNW4" s="9"/>
      <c r="QNX4" s="9"/>
      <c r="QNY4" s="9"/>
      <c r="QNZ4" s="9"/>
      <c r="QOA4" s="9"/>
      <c r="QOB4" s="9"/>
      <c r="QOC4" s="9"/>
      <c r="QOD4" s="9"/>
      <c r="QOE4" s="9"/>
      <c r="QOF4" s="9"/>
      <c r="QOG4" s="9"/>
      <c r="QOH4" s="9"/>
      <c r="QOI4" s="9"/>
      <c r="QOJ4" s="9"/>
      <c r="QOK4" s="9"/>
      <c r="QOL4" s="9"/>
      <c r="QOM4" s="9"/>
      <c r="QON4" s="9"/>
      <c r="QOO4" s="9"/>
      <c r="QOP4" s="9"/>
      <c r="QOQ4" s="9"/>
      <c r="QOR4" s="9"/>
      <c r="QOS4" s="9"/>
      <c r="QOT4" s="9"/>
      <c r="QOU4" s="9"/>
      <c r="QOV4" s="9"/>
      <c r="QOW4" s="9"/>
      <c r="QOX4" s="9"/>
      <c r="QOY4" s="9"/>
      <c r="QOZ4" s="9"/>
      <c r="QPA4" s="9"/>
      <c r="QPB4" s="9"/>
      <c r="QPC4" s="9"/>
      <c r="QPD4" s="9"/>
      <c r="QPE4" s="9"/>
      <c r="QPF4" s="9"/>
      <c r="QPG4" s="9"/>
      <c r="QPH4" s="9"/>
      <c r="QPI4" s="9"/>
      <c r="QPJ4" s="9"/>
      <c r="QPK4" s="9"/>
      <c r="QPL4" s="9"/>
      <c r="QPM4" s="9"/>
      <c r="QPN4" s="9"/>
      <c r="QPO4" s="9"/>
      <c r="QPP4" s="9"/>
      <c r="QPQ4" s="9"/>
      <c r="QPR4" s="9"/>
      <c r="QPS4" s="9"/>
      <c r="QPT4" s="9"/>
      <c r="QPU4" s="9"/>
      <c r="QPV4" s="9"/>
      <c r="QPW4" s="9"/>
      <c r="QPX4" s="9"/>
      <c r="QPY4" s="9"/>
      <c r="QPZ4" s="9"/>
      <c r="QQA4" s="9"/>
      <c r="QQB4" s="9"/>
      <c r="QQC4" s="9"/>
      <c r="QQD4" s="9"/>
      <c r="QQE4" s="9"/>
      <c r="QQF4" s="9"/>
      <c r="QQG4" s="9"/>
      <c r="QQH4" s="9"/>
      <c r="QQI4" s="9"/>
      <c r="QQJ4" s="9"/>
      <c r="QQK4" s="9"/>
      <c r="QQL4" s="9"/>
      <c r="QQM4" s="9"/>
      <c r="QQN4" s="9"/>
      <c r="QQO4" s="9"/>
      <c r="QQP4" s="9"/>
      <c r="QQQ4" s="9"/>
      <c r="QQR4" s="9"/>
      <c r="QQS4" s="9"/>
      <c r="QQT4" s="9"/>
      <c r="QQU4" s="9"/>
      <c r="QQV4" s="9"/>
      <c r="QQW4" s="9"/>
      <c r="QQX4" s="9"/>
      <c r="QQY4" s="9"/>
      <c r="QQZ4" s="9"/>
      <c r="QRA4" s="9"/>
      <c r="QRB4" s="9"/>
      <c r="QRC4" s="9"/>
      <c r="QRD4" s="9"/>
      <c r="QRE4" s="9"/>
      <c r="QRF4" s="9"/>
      <c r="QRG4" s="9"/>
      <c r="QRH4" s="9"/>
      <c r="QRI4" s="9"/>
      <c r="QRJ4" s="9"/>
      <c r="QRK4" s="9"/>
      <c r="QRL4" s="9"/>
      <c r="QRM4" s="9"/>
      <c r="QRN4" s="9"/>
      <c r="QRO4" s="9"/>
      <c r="QRP4" s="9"/>
      <c r="QRQ4" s="9"/>
      <c r="QRR4" s="9"/>
      <c r="QRS4" s="9"/>
      <c r="QRT4" s="9"/>
      <c r="QRU4" s="9"/>
      <c r="QRV4" s="9"/>
      <c r="QRW4" s="9"/>
      <c r="QRX4" s="9"/>
      <c r="QRY4" s="9"/>
      <c r="QRZ4" s="9"/>
      <c r="QSA4" s="9"/>
      <c r="QSB4" s="9"/>
      <c r="QSC4" s="9"/>
      <c r="QSD4" s="9"/>
      <c r="QSE4" s="9"/>
      <c r="QSF4" s="9"/>
      <c r="QSG4" s="9"/>
      <c r="QSH4" s="9"/>
      <c r="QSI4" s="9"/>
      <c r="QSJ4" s="9"/>
      <c r="QSK4" s="9"/>
      <c r="QSL4" s="9"/>
      <c r="QSM4" s="9"/>
      <c r="QSN4" s="9"/>
      <c r="QSO4" s="9"/>
      <c r="QSP4" s="9"/>
      <c r="QSQ4" s="9"/>
      <c r="QSR4" s="9"/>
      <c r="QSS4" s="9"/>
      <c r="QST4" s="9"/>
      <c r="QSU4" s="9"/>
      <c r="QSV4" s="9"/>
      <c r="QSW4" s="9"/>
      <c r="QSX4" s="9"/>
      <c r="QSY4" s="9"/>
      <c r="QSZ4" s="9"/>
      <c r="QTA4" s="9"/>
      <c r="QTB4" s="9"/>
      <c r="QTC4" s="9"/>
      <c r="QTD4" s="9"/>
      <c r="QTE4" s="9"/>
      <c r="QTF4" s="9"/>
      <c r="QTG4" s="9"/>
      <c r="QTH4" s="9"/>
      <c r="QTI4" s="9"/>
      <c r="QTJ4" s="9"/>
      <c r="QTK4" s="9"/>
      <c r="QTL4" s="9"/>
      <c r="QTM4" s="9"/>
      <c r="QTN4" s="9"/>
      <c r="QTO4" s="9"/>
      <c r="QTP4" s="9"/>
      <c r="QTQ4" s="9"/>
      <c r="QTR4" s="9"/>
      <c r="QTS4" s="9"/>
      <c r="QTT4" s="9"/>
      <c r="QTU4" s="9"/>
      <c r="QTV4" s="9"/>
      <c r="QTW4" s="9"/>
      <c r="QTX4" s="9"/>
      <c r="QTY4" s="9"/>
      <c r="QTZ4" s="9"/>
      <c r="QUA4" s="9"/>
      <c r="QUB4" s="9"/>
      <c r="QUC4" s="9"/>
      <c r="QUD4" s="9"/>
      <c r="QUE4" s="9"/>
      <c r="QUF4" s="9"/>
      <c r="QUG4" s="9"/>
      <c r="QUH4" s="9"/>
      <c r="QUI4" s="9"/>
      <c r="QUJ4" s="9"/>
      <c r="QUK4" s="9"/>
      <c r="QUL4" s="9"/>
      <c r="QUM4" s="9"/>
      <c r="QUN4" s="9"/>
      <c r="QUO4" s="9"/>
      <c r="QUP4" s="9"/>
      <c r="QUQ4" s="9"/>
      <c r="QUR4" s="9"/>
      <c r="QUS4" s="9"/>
      <c r="QUT4" s="9"/>
      <c r="QUU4" s="9"/>
      <c r="QUV4" s="9"/>
      <c r="QUW4" s="9"/>
      <c r="QUX4" s="9"/>
      <c r="QUY4" s="9"/>
      <c r="QUZ4" s="9"/>
      <c r="QVA4" s="9"/>
      <c r="QVB4" s="9"/>
      <c r="QVC4" s="9"/>
      <c r="QVD4" s="9"/>
      <c r="QVE4" s="9"/>
      <c r="QVF4" s="9"/>
      <c r="QVG4" s="9"/>
      <c r="QVH4" s="9"/>
      <c r="QVI4" s="9"/>
      <c r="QVJ4" s="9"/>
      <c r="QVK4" s="9"/>
      <c r="QVL4" s="9"/>
      <c r="QVM4" s="9"/>
      <c r="QVN4" s="9"/>
      <c r="QVO4" s="9"/>
      <c r="QVP4" s="9"/>
      <c r="QVQ4" s="9"/>
      <c r="QVR4" s="9"/>
      <c r="QVS4" s="9"/>
      <c r="QVT4" s="9"/>
      <c r="QVU4" s="9"/>
      <c r="QVV4" s="9"/>
      <c r="QVW4" s="9"/>
      <c r="QVX4" s="9"/>
      <c r="QVY4" s="9"/>
      <c r="QVZ4" s="9"/>
      <c r="QWA4" s="9"/>
      <c r="QWB4" s="9"/>
      <c r="QWC4" s="9"/>
      <c r="QWD4" s="9"/>
      <c r="QWE4" s="9"/>
      <c r="QWF4" s="9"/>
      <c r="QWG4" s="9"/>
      <c r="QWH4" s="9"/>
      <c r="QWI4" s="9"/>
      <c r="QWJ4" s="9"/>
      <c r="QWK4" s="9"/>
      <c r="QWL4" s="9"/>
      <c r="QWM4" s="9"/>
      <c r="QWN4" s="9"/>
      <c r="QWO4" s="9"/>
      <c r="QWP4" s="9"/>
      <c r="QWQ4" s="9"/>
      <c r="QWR4" s="9"/>
      <c r="QWS4" s="9"/>
      <c r="QWT4" s="9"/>
      <c r="QWU4" s="9"/>
      <c r="QWV4" s="9"/>
      <c r="QWW4" s="9"/>
      <c r="QWX4" s="9"/>
      <c r="QWY4" s="9"/>
      <c r="QWZ4" s="9"/>
      <c r="QXA4" s="9"/>
      <c r="QXB4" s="9"/>
      <c r="QXC4" s="9"/>
      <c r="QXD4" s="9"/>
      <c r="QXE4" s="9"/>
      <c r="QXF4" s="9"/>
      <c r="QXG4" s="9"/>
      <c r="QXH4" s="9"/>
      <c r="QXI4" s="9"/>
      <c r="QXJ4" s="9"/>
      <c r="QXK4" s="9"/>
      <c r="QXL4" s="9"/>
      <c r="QXM4" s="9"/>
      <c r="QXN4" s="9"/>
      <c r="QXO4" s="9"/>
      <c r="QXP4" s="9"/>
      <c r="QXQ4" s="9"/>
      <c r="QXR4" s="9"/>
      <c r="QXS4" s="9"/>
      <c r="QXT4" s="9"/>
      <c r="QXU4" s="9"/>
      <c r="QXV4" s="9"/>
      <c r="QXW4" s="9"/>
      <c r="QXX4" s="9"/>
      <c r="QXY4" s="9"/>
      <c r="QXZ4" s="9"/>
      <c r="QYA4" s="9"/>
      <c r="QYB4" s="9"/>
      <c r="QYC4" s="9"/>
      <c r="QYD4" s="9"/>
      <c r="QYE4" s="9"/>
      <c r="QYF4" s="9"/>
      <c r="QYG4" s="9"/>
      <c r="QYH4" s="9"/>
      <c r="QYI4" s="9"/>
      <c r="QYJ4" s="9"/>
      <c r="QYK4" s="9"/>
      <c r="QYL4" s="9"/>
      <c r="QYM4" s="9"/>
      <c r="QYN4" s="9"/>
      <c r="QYO4" s="9"/>
      <c r="QYP4" s="9"/>
      <c r="QYQ4" s="9"/>
      <c r="QYR4" s="9"/>
      <c r="QYS4" s="9"/>
      <c r="QYT4" s="9"/>
      <c r="QYU4" s="9"/>
      <c r="QYV4" s="9"/>
      <c r="QYW4" s="9"/>
      <c r="QYX4" s="9"/>
      <c r="QYY4" s="9"/>
      <c r="QYZ4" s="9"/>
      <c r="QZA4" s="9"/>
      <c r="QZB4" s="9"/>
      <c r="QZC4" s="9"/>
      <c r="QZD4" s="9"/>
      <c r="QZE4" s="9"/>
      <c r="QZF4" s="9"/>
      <c r="QZG4" s="9"/>
      <c r="QZH4" s="9"/>
      <c r="QZI4" s="9"/>
      <c r="QZJ4" s="9"/>
      <c r="QZK4" s="9"/>
      <c r="QZL4" s="9"/>
      <c r="QZM4" s="9"/>
      <c r="QZN4" s="9"/>
      <c r="QZO4" s="9"/>
      <c r="QZP4" s="9"/>
      <c r="QZQ4" s="9"/>
      <c r="QZR4" s="9"/>
      <c r="QZS4" s="9"/>
      <c r="QZT4" s="9"/>
      <c r="QZU4" s="9"/>
      <c r="QZV4" s="9"/>
      <c r="QZW4" s="9"/>
      <c r="QZX4" s="9"/>
      <c r="QZY4" s="9"/>
      <c r="QZZ4" s="9"/>
      <c r="RAA4" s="9"/>
      <c r="RAB4" s="9"/>
      <c r="RAC4" s="9"/>
      <c r="RAD4" s="9"/>
      <c r="RAE4" s="9"/>
      <c r="RAF4" s="9"/>
      <c r="RAG4" s="9"/>
      <c r="RAH4" s="9"/>
      <c r="RAI4" s="9"/>
      <c r="RAJ4" s="9"/>
      <c r="RAK4" s="9"/>
      <c r="RAL4" s="9"/>
      <c r="RAM4" s="9"/>
      <c r="RAN4" s="9"/>
      <c r="RAO4" s="9"/>
      <c r="RAP4" s="9"/>
      <c r="RAQ4" s="9"/>
      <c r="RAR4" s="9"/>
      <c r="RAS4" s="9"/>
      <c r="RAT4" s="9"/>
      <c r="RAU4" s="9"/>
      <c r="RAV4" s="9"/>
      <c r="RAW4" s="9"/>
      <c r="RAX4" s="9"/>
      <c r="RAY4" s="9"/>
      <c r="RAZ4" s="9"/>
      <c r="RBA4" s="9"/>
      <c r="RBB4" s="9"/>
      <c r="RBC4" s="9"/>
      <c r="RBD4" s="9"/>
      <c r="RBE4" s="9"/>
      <c r="RBF4" s="9"/>
      <c r="RBG4" s="9"/>
      <c r="RBH4" s="9"/>
      <c r="RBI4" s="9"/>
      <c r="RBJ4" s="9"/>
      <c r="RBK4" s="9"/>
      <c r="RBL4" s="9"/>
      <c r="RBM4" s="9"/>
      <c r="RBN4" s="9"/>
      <c r="RBO4" s="9"/>
      <c r="RBP4" s="9"/>
      <c r="RBQ4" s="9"/>
      <c r="RBR4" s="9"/>
      <c r="RBS4" s="9"/>
      <c r="RBT4" s="9"/>
      <c r="RBU4" s="9"/>
      <c r="RBV4" s="9"/>
      <c r="RBW4" s="9"/>
      <c r="RBX4" s="9"/>
      <c r="RBY4" s="9"/>
      <c r="RBZ4" s="9"/>
      <c r="RCA4" s="9"/>
      <c r="RCB4" s="9"/>
      <c r="RCC4" s="9"/>
      <c r="RCD4" s="9"/>
      <c r="RCE4" s="9"/>
      <c r="RCF4" s="9"/>
      <c r="RCG4" s="9"/>
      <c r="RCH4" s="9"/>
      <c r="RCI4" s="9"/>
      <c r="RCJ4" s="9"/>
      <c r="RCK4" s="9"/>
      <c r="RCL4" s="9"/>
      <c r="RCM4" s="9"/>
      <c r="RCN4" s="9"/>
      <c r="RCO4" s="9"/>
      <c r="RCP4" s="9"/>
      <c r="RCQ4" s="9"/>
      <c r="RCR4" s="9"/>
      <c r="RCS4" s="9"/>
      <c r="RCT4" s="9"/>
      <c r="RCU4" s="9"/>
      <c r="RCV4" s="9"/>
      <c r="RCW4" s="9"/>
      <c r="RCX4" s="9"/>
      <c r="RCY4" s="9"/>
      <c r="RCZ4" s="9"/>
      <c r="RDA4" s="9"/>
      <c r="RDB4" s="9"/>
      <c r="RDC4" s="9"/>
      <c r="RDD4" s="9"/>
      <c r="RDE4" s="9"/>
      <c r="RDF4" s="9"/>
      <c r="RDG4" s="9"/>
      <c r="RDH4" s="9"/>
      <c r="RDI4" s="9"/>
      <c r="RDJ4" s="9"/>
      <c r="RDK4" s="9"/>
      <c r="RDL4" s="9"/>
      <c r="RDM4" s="9"/>
      <c r="RDN4" s="9"/>
      <c r="RDO4" s="9"/>
      <c r="RDP4" s="9"/>
      <c r="RDQ4" s="9"/>
      <c r="RDR4" s="9"/>
      <c r="RDS4" s="9"/>
      <c r="RDT4" s="9"/>
      <c r="RDU4" s="9"/>
      <c r="RDV4" s="9"/>
      <c r="RDW4" s="9"/>
      <c r="RDX4" s="9"/>
      <c r="RDY4" s="9"/>
      <c r="RDZ4" s="9"/>
      <c r="REA4" s="9"/>
      <c r="REB4" s="9"/>
      <c r="REC4" s="9"/>
      <c r="RED4" s="9"/>
      <c r="REE4" s="9"/>
      <c r="REF4" s="9"/>
      <c r="REG4" s="9"/>
      <c r="REH4" s="9"/>
      <c r="REI4" s="9"/>
      <c r="REJ4" s="9"/>
      <c r="REK4" s="9"/>
      <c r="REL4" s="9"/>
      <c r="REM4" s="9"/>
      <c r="REN4" s="9"/>
      <c r="REO4" s="9"/>
      <c r="REP4" s="9"/>
      <c r="REQ4" s="9"/>
      <c r="RER4" s="9"/>
      <c r="RES4" s="9"/>
      <c r="RET4" s="9"/>
      <c r="REU4" s="9"/>
      <c r="REV4" s="9"/>
      <c r="REW4" s="9"/>
      <c r="REX4" s="9"/>
      <c r="REY4" s="9"/>
      <c r="REZ4" s="9"/>
      <c r="RFA4" s="9"/>
      <c r="RFB4" s="9"/>
      <c r="RFC4" s="9"/>
      <c r="RFD4" s="9"/>
      <c r="RFE4" s="9"/>
      <c r="RFF4" s="9"/>
      <c r="RFG4" s="9"/>
      <c r="RFH4" s="9"/>
      <c r="RFI4" s="9"/>
      <c r="RFJ4" s="9"/>
      <c r="RFK4" s="9"/>
      <c r="RFL4" s="9"/>
      <c r="RFM4" s="9"/>
      <c r="RFN4" s="9"/>
      <c r="RFO4" s="9"/>
      <c r="RFP4" s="9"/>
      <c r="RFQ4" s="9"/>
      <c r="RFR4" s="9"/>
      <c r="RFS4" s="9"/>
      <c r="RFT4" s="9"/>
      <c r="RFU4" s="9"/>
      <c r="RFV4" s="9"/>
      <c r="RFW4" s="9"/>
      <c r="RFX4" s="9"/>
      <c r="RFY4" s="9"/>
      <c r="RFZ4" s="9"/>
      <c r="RGA4" s="9"/>
      <c r="RGB4" s="9"/>
      <c r="RGC4" s="9"/>
      <c r="RGD4" s="9"/>
      <c r="RGE4" s="9"/>
      <c r="RGF4" s="9"/>
      <c r="RGG4" s="9"/>
      <c r="RGH4" s="9"/>
      <c r="RGI4" s="9"/>
      <c r="RGJ4" s="9"/>
      <c r="RGK4" s="9"/>
      <c r="RGL4" s="9"/>
      <c r="RGM4" s="9"/>
      <c r="RGN4" s="9"/>
      <c r="RGO4" s="9"/>
      <c r="RGP4" s="9"/>
      <c r="RGQ4" s="9"/>
      <c r="RGR4" s="9"/>
      <c r="RGS4" s="9"/>
      <c r="RGT4" s="9"/>
      <c r="RGU4" s="9"/>
      <c r="RGV4" s="9"/>
      <c r="RGW4" s="9"/>
      <c r="RGX4" s="9"/>
      <c r="RGY4" s="9"/>
      <c r="RGZ4" s="9"/>
      <c r="RHA4" s="9"/>
      <c r="RHB4" s="9"/>
      <c r="RHC4" s="9"/>
      <c r="RHD4" s="9"/>
      <c r="RHE4" s="9"/>
      <c r="RHF4" s="9"/>
      <c r="RHG4" s="9"/>
      <c r="RHH4" s="9"/>
      <c r="RHI4" s="9"/>
      <c r="RHJ4" s="9"/>
      <c r="RHK4" s="9"/>
      <c r="RHL4" s="9"/>
      <c r="RHM4" s="9"/>
      <c r="RHN4" s="9"/>
      <c r="RHO4" s="9"/>
      <c r="RHP4" s="9"/>
      <c r="RHQ4" s="9"/>
      <c r="RHR4" s="9"/>
      <c r="RHS4" s="9"/>
      <c r="RHT4" s="9"/>
      <c r="RHU4" s="9"/>
      <c r="RHV4" s="9"/>
      <c r="RHW4" s="9"/>
      <c r="RHX4" s="9"/>
      <c r="RHY4" s="9"/>
      <c r="RHZ4" s="9"/>
      <c r="RIA4" s="9"/>
      <c r="RIB4" s="9"/>
      <c r="RIC4" s="9"/>
      <c r="RID4" s="9"/>
      <c r="RIE4" s="9"/>
      <c r="RIF4" s="9"/>
      <c r="RIG4" s="9"/>
      <c r="RIH4" s="9"/>
      <c r="RII4" s="9"/>
      <c r="RIJ4" s="9"/>
      <c r="RIK4" s="9"/>
      <c r="RIL4" s="9"/>
      <c r="RIM4" s="9"/>
      <c r="RIN4" s="9"/>
      <c r="RIO4" s="9"/>
      <c r="RIP4" s="9"/>
      <c r="RIQ4" s="9"/>
      <c r="RIR4" s="9"/>
      <c r="RIS4" s="9"/>
      <c r="RIT4" s="9"/>
      <c r="RIU4" s="9"/>
      <c r="RIV4" s="9"/>
      <c r="RIW4" s="9"/>
      <c r="RIX4" s="9"/>
      <c r="RIY4" s="9"/>
      <c r="RIZ4" s="9"/>
      <c r="RJA4" s="9"/>
      <c r="RJB4" s="9"/>
      <c r="RJC4" s="9"/>
      <c r="RJD4" s="9"/>
      <c r="RJE4" s="9"/>
      <c r="RJF4" s="9"/>
      <c r="RJG4" s="9"/>
      <c r="RJH4" s="9"/>
      <c r="RJI4" s="9"/>
      <c r="RJJ4" s="9"/>
      <c r="RJK4" s="9"/>
      <c r="RJL4" s="9"/>
      <c r="RJM4" s="9"/>
      <c r="RJN4" s="9"/>
      <c r="RJO4" s="9"/>
      <c r="RJP4" s="9"/>
      <c r="RJQ4" s="9"/>
      <c r="RJR4" s="9"/>
      <c r="RJS4" s="9"/>
      <c r="RJT4" s="9"/>
      <c r="RJU4" s="9"/>
      <c r="RJV4" s="9"/>
      <c r="RJW4" s="9"/>
      <c r="RJX4" s="9"/>
      <c r="RJY4" s="9"/>
      <c r="RJZ4" s="9"/>
      <c r="RKA4" s="9"/>
      <c r="RKB4" s="9"/>
      <c r="RKC4" s="9"/>
      <c r="RKD4" s="9"/>
      <c r="RKE4" s="9"/>
      <c r="RKF4" s="9"/>
      <c r="RKG4" s="9"/>
      <c r="RKH4" s="9"/>
      <c r="RKI4" s="9"/>
      <c r="RKJ4" s="9"/>
      <c r="RKK4" s="9"/>
      <c r="RKL4" s="9"/>
      <c r="RKM4" s="9"/>
      <c r="RKN4" s="9"/>
      <c r="RKO4" s="9"/>
      <c r="RKP4" s="9"/>
      <c r="RKQ4" s="9"/>
      <c r="RKR4" s="9"/>
      <c r="RKS4" s="9"/>
      <c r="RKT4" s="9"/>
      <c r="RKU4" s="9"/>
      <c r="RKV4" s="9"/>
      <c r="RKW4" s="9"/>
      <c r="RKX4" s="9"/>
      <c r="RKY4" s="9"/>
      <c r="RKZ4" s="9"/>
      <c r="RLA4" s="9"/>
      <c r="RLB4" s="9"/>
      <c r="RLC4" s="9"/>
      <c r="RLD4" s="9"/>
      <c r="RLE4" s="9"/>
      <c r="RLF4" s="9"/>
      <c r="RLG4" s="9"/>
      <c r="RLH4" s="9"/>
      <c r="RLI4" s="9"/>
      <c r="RLJ4" s="9"/>
      <c r="RLK4" s="9"/>
      <c r="RLL4" s="9"/>
      <c r="RLM4" s="9"/>
      <c r="RLN4" s="9"/>
      <c r="RLO4" s="9"/>
      <c r="RLP4" s="9"/>
      <c r="RLQ4" s="9"/>
      <c r="RLR4" s="9"/>
      <c r="RLS4" s="9"/>
      <c r="RLT4" s="9"/>
      <c r="RLU4" s="9"/>
      <c r="RLV4" s="9"/>
      <c r="RLW4" s="9"/>
      <c r="RLX4" s="9"/>
      <c r="RLY4" s="9"/>
      <c r="RLZ4" s="9"/>
      <c r="RMA4" s="9"/>
      <c r="RMB4" s="9"/>
      <c r="RMC4" s="9"/>
      <c r="RMD4" s="9"/>
      <c r="RME4" s="9"/>
      <c r="RMF4" s="9"/>
      <c r="RMG4" s="9"/>
      <c r="RMH4" s="9"/>
      <c r="RMI4" s="9"/>
      <c r="RMJ4" s="9"/>
      <c r="RMK4" s="9"/>
      <c r="RML4" s="9"/>
      <c r="RMM4" s="9"/>
      <c r="RMN4" s="9"/>
      <c r="RMO4" s="9"/>
      <c r="RMP4" s="9"/>
      <c r="RMQ4" s="9"/>
      <c r="RMR4" s="9"/>
      <c r="RMS4" s="9"/>
      <c r="RMT4" s="9"/>
      <c r="RMU4" s="9"/>
      <c r="RMV4" s="9"/>
      <c r="RMW4" s="9"/>
      <c r="RMX4" s="9"/>
      <c r="RMY4" s="9"/>
      <c r="RMZ4" s="9"/>
      <c r="RNA4" s="9"/>
      <c r="RNB4" s="9"/>
      <c r="RNC4" s="9"/>
      <c r="RND4" s="9"/>
      <c r="RNE4" s="9"/>
      <c r="RNF4" s="9"/>
      <c r="RNG4" s="9"/>
      <c r="RNH4" s="9"/>
      <c r="RNI4" s="9"/>
      <c r="RNJ4" s="9"/>
      <c r="RNK4" s="9"/>
      <c r="RNL4" s="9"/>
      <c r="RNM4" s="9"/>
      <c r="RNN4" s="9"/>
      <c r="RNO4" s="9"/>
      <c r="RNP4" s="9"/>
      <c r="RNQ4" s="9"/>
      <c r="RNR4" s="9"/>
      <c r="RNS4" s="9"/>
      <c r="RNT4" s="9"/>
      <c r="RNU4" s="9"/>
      <c r="RNV4" s="9"/>
      <c r="RNW4" s="9"/>
      <c r="RNX4" s="9"/>
      <c r="RNY4" s="9"/>
      <c r="RNZ4" s="9"/>
      <c r="ROA4" s="9"/>
      <c r="ROB4" s="9"/>
      <c r="ROC4" s="9"/>
      <c r="ROD4" s="9"/>
      <c r="ROE4" s="9"/>
      <c r="ROF4" s="9"/>
      <c r="ROG4" s="9"/>
      <c r="ROH4" s="9"/>
      <c r="ROI4" s="9"/>
      <c r="ROJ4" s="9"/>
      <c r="ROK4" s="9"/>
      <c r="ROL4" s="9"/>
      <c r="ROM4" s="9"/>
      <c r="RON4" s="9"/>
      <c r="ROO4" s="9"/>
      <c r="ROP4" s="9"/>
      <c r="ROQ4" s="9"/>
      <c r="ROR4" s="9"/>
      <c r="ROS4" s="9"/>
      <c r="ROT4" s="9"/>
      <c r="ROU4" s="9"/>
      <c r="ROV4" s="9"/>
      <c r="ROW4" s="9"/>
      <c r="ROX4" s="9"/>
      <c r="ROY4" s="9"/>
      <c r="ROZ4" s="9"/>
      <c r="RPA4" s="9"/>
      <c r="RPB4" s="9"/>
      <c r="RPC4" s="9"/>
      <c r="RPD4" s="9"/>
      <c r="RPE4" s="9"/>
      <c r="RPF4" s="9"/>
      <c r="RPG4" s="9"/>
      <c r="RPH4" s="9"/>
      <c r="RPI4" s="9"/>
      <c r="RPJ4" s="9"/>
      <c r="RPK4" s="9"/>
      <c r="RPL4" s="9"/>
      <c r="RPM4" s="9"/>
      <c r="RPN4" s="9"/>
      <c r="RPO4" s="9"/>
      <c r="RPP4" s="9"/>
      <c r="RPQ4" s="9"/>
      <c r="RPR4" s="9"/>
      <c r="RPS4" s="9"/>
      <c r="RPT4" s="9"/>
      <c r="RPU4" s="9"/>
      <c r="RPV4" s="9"/>
      <c r="RPW4" s="9"/>
      <c r="RPX4" s="9"/>
      <c r="RPY4" s="9"/>
      <c r="RPZ4" s="9"/>
      <c r="RQA4" s="9"/>
      <c r="RQB4" s="9"/>
      <c r="RQC4" s="9"/>
      <c r="RQD4" s="9"/>
      <c r="RQE4" s="9"/>
      <c r="RQF4" s="9"/>
      <c r="RQG4" s="9"/>
      <c r="RQH4" s="9"/>
      <c r="RQI4" s="9"/>
      <c r="RQJ4" s="9"/>
      <c r="RQK4" s="9"/>
      <c r="RQL4" s="9"/>
      <c r="RQM4" s="9"/>
      <c r="RQN4" s="9"/>
      <c r="RQO4" s="9"/>
      <c r="RQP4" s="9"/>
      <c r="RQQ4" s="9"/>
      <c r="RQR4" s="9"/>
      <c r="RQS4" s="9"/>
      <c r="RQT4" s="9"/>
      <c r="RQU4" s="9"/>
      <c r="RQV4" s="9"/>
      <c r="RQW4" s="9"/>
      <c r="RQX4" s="9"/>
      <c r="RQY4" s="9"/>
      <c r="RQZ4" s="9"/>
      <c r="RRA4" s="9"/>
      <c r="RRB4" s="9"/>
      <c r="RRC4" s="9"/>
      <c r="RRD4" s="9"/>
      <c r="RRE4" s="9"/>
      <c r="RRF4" s="9"/>
      <c r="RRG4" s="9"/>
      <c r="RRH4" s="9"/>
      <c r="RRI4" s="9"/>
      <c r="RRJ4" s="9"/>
      <c r="RRK4" s="9"/>
      <c r="RRL4" s="9"/>
      <c r="RRM4" s="9"/>
      <c r="RRN4" s="9"/>
      <c r="RRO4" s="9"/>
      <c r="RRP4" s="9"/>
      <c r="RRQ4" s="9"/>
      <c r="RRR4" s="9"/>
      <c r="RRS4" s="9"/>
      <c r="RRT4" s="9"/>
      <c r="RRU4" s="9"/>
      <c r="RRV4" s="9"/>
      <c r="RRW4" s="9"/>
      <c r="RRX4" s="9"/>
      <c r="RRY4" s="9"/>
      <c r="RRZ4" s="9"/>
      <c r="RSA4" s="9"/>
      <c r="RSB4" s="9"/>
      <c r="RSC4" s="9"/>
      <c r="RSD4" s="9"/>
      <c r="RSE4" s="9"/>
      <c r="RSF4" s="9"/>
      <c r="RSG4" s="9"/>
      <c r="RSH4" s="9"/>
      <c r="RSI4" s="9"/>
      <c r="RSJ4" s="9"/>
      <c r="RSK4" s="9"/>
      <c r="RSL4" s="9"/>
      <c r="RSM4" s="9"/>
      <c r="RSN4" s="9"/>
      <c r="RSO4" s="9"/>
      <c r="RSP4" s="9"/>
      <c r="RSQ4" s="9"/>
      <c r="RSR4" s="9"/>
      <c r="RSS4" s="9"/>
      <c r="RST4" s="9"/>
      <c r="RSU4" s="9"/>
      <c r="RSV4" s="9"/>
      <c r="RSW4" s="9"/>
      <c r="RSX4" s="9"/>
      <c r="RSY4" s="9"/>
      <c r="RSZ4" s="9"/>
      <c r="RTA4" s="9"/>
      <c r="RTB4" s="9"/>
      <c r="RTC4" s="9"/>
      <c r="RTD4" s="9"/>
      <c r="RTE4" s="9"/>
      <c r="RTF4" s="9"/>
      <c r="RTG4" s="9"/>
      <c r="RTH4" s="9"/>
      <c r="RTI4" s="9"/>
      <c r="RTJ4" s="9"/>
      <c r="RTK4" s="9"/>
      <c r="RTL4" s="9"/>
      <c r="RTM4" s="9"/>
      <c r="RTN4" s="9"/>
      <c r="RTO4" s="9"/>
      <c r="RTP4" s="9"/>
      <c r="RTQ4" s="9"/>
      <c r="RTR4" s="9"/>
      <c r="RTS4" s="9"/>
      <c r="RTT4" s="9"/>
      <c r="RTU4" s="9"/>
      <c r="RTV4" s="9"/>
      <c r="RTW4" s="9"/>
      <c r="RTX4" s="9"/>
      <c r="RTY4" s="9"/>
      <c r="RTZ4" s="9"/>
      <c r="RUA4" s="9"/>
      <c r="RUB4" s="9"/>
      <c r="RUC4" s="9"/>
      <c r="RUD4" s="9"/>
      <c r="RUE4" s="9"/>
      <c r="RUF4" s="9"/>
      <c r="RUG4" s="9"/>
      <c r="RUH4" s="9"/>
      <c r="RUI4" s="9"/>
      <c r="RUJ4" s="9"/>
      <c r="RUK4" s="9"/>
      <c r="RUL4" s="9"/>
      <c r="RUM4" s="9"/>
      <c r="RUN4" s="9"/>
      <c r="RUO4" s="9"/>
      <c r="RUP4" s="9"/>
      <c r="RUQ4" s="9"/>
      <c r="RUR4" s="9"/>
      <c r="RUS4" s="9"/>
      <c r="RUT4" s="9"/>
      <c r="RUU4" s="9"/>
      <c r="RUV4" s="9"/>
      <c r="RUW4" s="9"/>
      <c r="RUX4" s="9"/>
      <c r="RUY4" s="9"/>
      <c r="RUZ4" s="9"/>
      <c r="RVA4" s="9"/>
      <c r="RVB4" s="9"/>
      <c r="RVC4" s="9"/>
      <c r="RVD4" s="9"/>
      <c r="RVE4" s="9"/>
      <c r="RVF4" s="9"/>
      <c r="RVG4" s="9"/>
      <c r="RVH4" s="9"/>
      <c r="RVI4" s="9"/>
      <c r="RVJ4" s="9"/>
      <c r="RVK4" s="9"/>
      <c r="RVL4" s="9"/>
      <c r="RVM4" s="9"/>
      <c r="RVN4" s="9"/>
      <c r="RVO4" s="9"/>
      <c r="RVP4" s="9"/>
      <c r="RVQ4" s="9"/>
      <c r="RVR4" s="9"/>
      <c r="RVS4" s="9"/>
      <c r="RVT4" s="9"/>
      <c r="RVU4" s="9"/>
      <c r="RVV4" s="9"/>
      <c r="RVW4" s="9"/>
      <c r="RVX4" s="9"/>
      <c r="RVY4" s="9"/>
      <c r="RVZ4" s="9"/>
      <c r="RWA4" s="9"/>
      <c r="RWB4" s="9"/>
      <c r="RWC4" s="9"/>
      <c r="RWD4" s="9"/>
      <c r="RWE4" s="9"/>
      <c r="RWF4" s="9"/>
      <c r="RWG4" s="9"/>
      <c r="RWH4" s="9"/>
      <c r="RWI4" s="9"/>
      <c r="RWJ4" s="9"/>
      <c r="RWK4" s="9"/>
      <c r="RWL4" s="9"/>
      <c r="RWM4" s="9"/>
      <c r="RWN4" s="9"/>
      <c r="RWO4" s="9"/>
      <c r="RWP4" s="9"/>
      <c r="RWQ4" s="9"/>
      <c r="RWR4" s="9"/>
      <c r="RWS4" s="9"/>
      <c r="RWT4" s="9"/>
      <c r="RWU4" s="9"/>
      <c r="RWV4" s="9"/>
      <c r="RWW4" s="9"/>
      <c r="RWX4" s="9"/>
      <c r="RWY4" s="9"/>
      <c r="RWZ4" s="9"/>
      <c r="RXA4" s="9"/>
      <c r="RXB4" s="9"/>
      <c r="RXC4" s="9"/>
      <c r="RXD4" s="9"/>
      <c r="RXE4" s="9"/>
      <c r="RXF4" s="9"/>
      <c r="RXG4" s="9"/>
      <c r="RXH4" s="9"/>
      <c r="RXI4" s="9"/>
      <c r="RXJ4" s="9"/>
      <c r="RXK4" s="9"/>
      <c r="RXL4" s="9"/>
      <c r="RXM4" s="9"/>
      <c r="RXN4" s="9"/>
      <c r="RXO4" s="9"/>
      <c r="RXP4" s="9"/>
      <c r="RXQ4" s="9"/>
      <c r="RXR4" s="9"/>
      <c r="RXS4" s="9"/>
      <c r="RXT4" s="9"/>
      <c r="RXU4" s="9"/>
      <c r="RXV4" s="9"/>
      <c r="RXW4" s="9"/>
      <c r="RXX4" s="9"/>
      <c r="RXY4" s="9"/>
      <c r="RXZ4" s="9"/>
      <c r="RYA4" s="9"/>
      <c r="RYB4" s="9"/>
      <c r="RYC4" s="9"/>
      <c r="RYD4" s="9"/>
      <c r="RYE4" s="9"/>
      <c r="RYF4" s="9"/>
      <c r="RYG4" s="9"/>
      <c r="RYH4" s="9"/>
      <c r="RYI4" s="9"/>
      <c r="RYJ4" s="9"/>
      <c r="RYK4" s="9"/>
      <c r="RYL4" s="9"/>
      <c r="RYM4" s="9"/>
      <c r="RYN4" s="9"/>
      <c r="RYO4" s="9"/>
      <c r="RYP4" s="9"/>
      <c r="RYQ4" s="9"/>
      <c r="RYR4" s="9"/>
      <c r="RYS4" s="9"/>
      <c r="RYT4" s="9"/>
      <c r="RYU4" s="9"/>
      <c r="RYV4" s="9"/>
      <c r="RYW4" s="9"/>
      <c r="RYX4" s="9"/>
      <c r="RYY4" s="9"/>
      <c r="RYZ4" s="9"/>
      <c r="RZA4" s="9"/>
      <c r="RZB4" s="9"/>
      <c r="RZC4" s="9"/>
      <c r="RZD4" s="9"/>
      <c r="RZE4" s="9"/>
      <c r="RZF4" s="9"/>
      <c r="RZG4" s="9"/>
      <c r="RZH4" s="9"/>
      <c r="RZI4" s="9"/>
      <c r="RZJ4" s="9"/>
      <c r="RZK4" s="9"/>
      <c r="RZL4" s="9"/>
      <c r="RZM4" s="9"/>
      <c r="RZN4" s="9"/>
      <c r="RZO4" s="9"/>
      <c r="RZP4" s="9"/>
      <c r="RZQ4" s="9"/>
      <c r="RZR4" s="9"/>
      <c r="RZS4" s="9"/>
      <c r="RZT4" s="9"/>
      <c r="RZU4" s="9"/>
      <c r="RZV4" s="9"/>
      <c r="RZW4" s="9"/>
      <c r="RZX4" s="9"/>
      <c r="RZY4" s="9"/>
      <c r="RZZ4" s="9"/>
      <c r="SAA4" s="9"/>
      <c r="SAB4" s="9"/>
      <c r="SAC4" s="9"/>
      <c r="SAD4" s="9"/>
      <c r="SAE4" s="9"/>
      <c r="SAF4" s="9"/>
      <c r="SAG4" s="9"/>
      <c r="SAH4" s="9"/>
      <c r="SAI4" s="9"/>
      <c r="SAJ4" s="9"/>
      <c r="SAK4" s="9"/>
      <c r="SAL4" s="9"/>
      <c r="SAM4" s="9"/>
      <c r="SAN4" s="9"/>
      <c r="SAO4" s="9"/>
      <c r="SAP4" s="9"/>
      <c r="SAQ4" s="9"/>
      <c r="SAR4" s="9"/>
      <c r="SAS4" s="9"/>
      <c r="SAT4" s="9"/>
      <c r="SAU4" s="9"/>
      <c r="SAV4" s="9"/>
      <c r="SAW4" s="9"/>
      <c r="SAX4" s="9"/>
      <c r="SAY4" s="9"/>
      <c r="SAZ4" s="9"/>
      <c r="SBA4" s="9"/>
      <c r="SBB4" s="9"/>
      <c r="SBC4" s="9"/>
      <c r="SBD4" s="9"/>
      <c r="SBE4" s="9"/>
      <c r="SBF4" s="9"/>
      <c r="SBG4" s="9"/>
      <c r="SBH4" s="9"/>
      <c r="SBI4" s="9"/>
      <c r="SBJ4" s="9"/>
      <c r="SBK4" s="9"/>
      <c r="SBL4" s="9"/>
      <c r="SBM4" s="9"/>
      <c r="SBN4" s="9"/>
      <c r="SBO4" s="9"/>
      <c r="SBP4" s="9"/>
      <c r="SBQ4" s="9"/>
      <c r="SBR4" s="9"/>
      <c r="SBS4" s="9"/>
      <c r="SBT4" s="9"/>
      <c r="SBU4" s="9"/>
      <c r="SBV4" s="9"/>
      <c r="SBW4" s="9"/>
      <c r="SBX4" s="9"/>
      <c r="SBY4" s="9"/>
      <c r="SBZ4" s="9"/>
      <c r="SCA4" s="9"/>
      <c r="SCB4" s="9"/>
      <c r="SCC4" s="9"/>
      <c r="SCD4" s="9"/>
      <c r="SCE4" s="9"/>
      <c r="SCF4" s="9"/>
      <c r="SCG4" s="9"/>
      <c r="SCH4" s="9"/>
      <c r="SCI4" s="9"/>
      <c r="SCJ4" s="9"/>
      <c r="SCK4" s="9"/>
      <c r="SCL4" s="9"/>
      <c r="SCM4" s="9"/>
      <c r="SCN4" s="9"/>
      <c r="SCO4" s="9"/>
      <c r="SCP4" s="9"/>
      <c r="SCQ4" s="9"/>
      <c r="SCR4" s="9"/>
      <c r="SCS4" s="9"/>
      <c r="SCT4" s="9"/>
      <c r="SCU4" s="9"/>
      <c r="SCV4" s="9"/>
      <c r="SCW4" s="9"/>
      <c r="SCX4" s="9"/>
      <c r="SCY4" s="9"/>
      <c r="SCZ4" s="9"/>
      <c r="SDA4" s="9"/>
      <c r="SDB4" s="9"/>
      <c r="SDC4" s="9"/>
      <c r="SDD4" s="9"/>
      <c r="SDE4" s="9"/>
      <c r="SDF4" s="9"/>
      <c r="SDG4" s="9"/>
      <c r="SDH4" s="9"/>
      <c r="SDI4" s="9"/>
      <c r="SDJ4" s="9"/>
      <c r="SDK4" s="9"/>
      <c r="SDL4" s="9"/>
      <c r="SDM4" s="9"/>
      <c r="SDN4" s="9"/>
      <c r="SDO4" s="9"/>
      <c r="SDP4" s="9"/>
      <c r="SDQ4" s="9"/>
      <c r="SDR4" s="9"/>
      <c r="SDS4" s="9"/>
      <c r="SDT4" s="9"/>
      <c r="SDU4" s="9"/>
      <c r="SDV4" s="9"/>
      <c r="SDW4" s="9"/>
      <c r="SDX4" s="9"/>
      <c r="SDY4" s="9"/>
      <c r="SDZ4" s="9"/>
      <c r="SEA4" s="9"/>
      <c r="SEB4" s="9"/>
      <c r="SEC4" s="9"/>
      <c r="SED4" s="9"/>
      <c r="SEE4" s="9"/>
      <c r="SEF4" s="9"/>
      <c r="SEG4" s="9"/>
      <c r="SEH4" s="9"/>
      <c r="SEI4" s="9"/>
      <c r="SEJ4" s="9"/>
      <c r="SEK4" s="9"/>
      <c r="SEL4" s="9"/>
      <c r="SEM4" s="9"/>
      <c r="SEN4" s="9"/>
      <c r="SEO4" s="9"/>
      <c r="SEP4" s="9"/>
      <c r="SEQ4" s="9"/>
      <c r="SER4" s="9"/>
      <c r="SES4" s="9"/>
      <c r="SET4" s="9"/>
      <c r="SEU4" s="9"/>
      <c r="SEV4" s="9"/>
      <c r="SEW4" s="9"/>
      <c r="SEX4" s="9"/>
      <c r="SEY4" s="9"/>
      <c r="SEZ4" s="9"/>
      <c r="SFA4" s="9"/>
      <c r="SFB4" s="9"/>
      <c r="SFC4" s="9"/>
      <c r="SFD4" s="9"/>
      <c r="SFE4" s="9"/>
      <c r="SFF4" s="9"/>
      <c r="SFG4" s="9"/>
      <c r="SFH4" s="9"/>
      <c r="SFI4" s="9"/>
      <c r="SFJ4" s="9"/>
      <c r="SFK4" s="9"/>
      <c r="SFL4" s="9"/>
      <c r="SFM4" s="9"/>
      <c r="SFN4" s="9"/>
      <c r="SFO4" s="9"/>
      <c r="SFP4" s="9"/>
      <c r="SFQ4" s="9"/>
      <c r="SFR4" s="9"/>
      <c r="SFS4" s="9"/>
      <c r="SFT4" s="9"/>
      <c r="SFU4" s="9"/>
      <c r="SFV4" s="9"/>
      <c r="SFW4" s="9"/>
      <c r="SFX4" s="9"/>
      <c r="SFY4" s="9"/>
      <c r="SFZ4" s="9"/>
      <c r="SGA4" s="9"/>
      <c r="SGB4" s="9"/>
      <c r="SGC4" s="9"/>
      <c r="SGD4" s="9"/>
      <c r="SGE4" s="9"/>
      <c r="SGF4" s="9"/>
      <c r="SGG4" s="9"/>
      <c r="SGH4" s="9"/>
      <c r="SGI4" s="9"/>
      <c r="SGJ4" s="9"/>
      <c r="SGK4" s="9"/>
      <c r="SGL4" s="9"/>
      <c r="SGM4" s="9"/>
      <c r="SGN4" s="9"/>
      <c r="SGO4" s="9"/>
      <c r="SGP4" s="9"/>
      <c r="SGQ4" s="9"/>
      <c r="SGR4" s="9"/>
      <c r="SGS4" s="9"/>
      <c r="SGT4" s="9"/>
      <c r="SGU4" s="9"/>
      <c r="SGV4" s="9"/>
      <c r="SGW4" s="9"/>
      <c r="SGX4" s="9"/>
      <c r="SGY4" s="9"/>
      <c r="SGZ4" s="9"/>
      <c r="SHA4" s="9"/>
      <c r="SHB4" s="9"/>
      <c r="SHC4" s="9"/>
      <c r="SHD4" s="9"/>
      <c r="SHE4" s="9"/>
      <c r="SHF4" s="9"/>
      <c r="SHG4" s="9"/>
      <c r="SHH4" s="9"/>
      <c r="SHI4" s="9"/>
      <c r="SHJ4" s="9"/>
      <c r="SHK4" s="9"/>
      <c r="SHL4" s="9"/>
      <c r="SHM4" s="9"/>
      <c r="SHN4" s="9"/>
      <c r="SHO4" s="9"/>
      <c r="SHP4" s="9"/>
      <c r="SHQ4" s="9"/>
      <c r="SHR4" s="9"/>
      <c r="SHS4" s="9"/>
      <c r="SHT4" s="9"/>
      <c r="SHU4" s="9"/>
      <c r="SHV4" s="9"/>
      <c r="SHW4" s="9"/>
      <c r="SHX4" s="9"/>
      <c r="SHY4" s="9"/>
      <c r="SHZ4" s="9"/>
      <c r="SIA4" s="9"/>
      <c r="SIB4" s="9"/>
      <c r="SIC4" s="9"/>
      <c r="SID4" s="9"/>
      <c r="SIE4" s="9"/>
      <c r="SIF4" s="9"/>
      <c r="SIG4" s="9"/>
      <c r="SIH4" s="9"/>
      <c r="SII4" s="9"/>
      <c r="SIJ4" s="9"/>
      <c r="SIK4" s="9"/>
      <c r="SIL4" s="9"/>
      <c r="SIM4" s="9"/>
      <c r="SIN4" s="9"/>
      <c r="SIO4" s="9"/>
      <c r="SIP4" s="9"/>
      <c r="SIQ4" s="9"/>
      <c r="SIR4" s="9"/>
      <c r="SIS4" s="9"/>
      <c r="SIT4" s="9"/>
      <c r="SIU4" s="9"/>
      <c r="SIV4" s="9"/>
      <c r="SIW4" s="9"/>
      <c r="SIX4" s="9"/>
      <c r="SIY4" s="9"/>
      <c r="SIZ4" s="9"/>
      <c r="SJA4" s="9"/>
      <c r="SJB4" s="9"/>
      <c r="SJC4" s="9"/>
      <c r="SJD4" s="9"/>
      <c r="SJE4" s="9"/>
      <c r="SJF4" s="9"/>
      <c r="SJG4" s="9"/>
      <c r="SJH4" s="9"/>
      <c r="SJI4" s="9"/>
      <c r="SJJ4" s="9"/>
      <c r="SJK4" s="9"/>
      <c r="SJL4" s="9"/>
      <c r="SJM4" s="9"/>
      <c r="SJN4" s="9"/>
      <c r="SJO4" s="9"/>
      <c r="SJP4" s="9"/>
      <c r="SJQ4" s="9"/>
      <c r="SJR4" s="9"/>
      <c r="SJS4" s="9"/>
      <c r="SJT4" s="9"/>
      <c r="SJU4" s="9"/>
      <c r="SJV4" s="9"/>
      <c r="SJW4" s="9"/>
      <c r="SJX4" s="9"/>
      <c r="SJY4" s="9"/>
      <c r="SJZ4" s="9"/>
      <c r="SKA4" s="9"/>
      <c r="SKB4" s="9"/>
      <c r="SKC4" s="9"/>
      <c r="SKD4" s="9"/>
      <c r="SKE4" s="9"/>
      <c r="SKF4" s="9"/>
      <c r="SKG4" s="9"/>
      <c r="SKH4" s="9"/>
      <c r="SKI4" s="9"/>
      <c r="SKJ4" s="9"/>
      <c r="SKK4" s="9"/>
      <c r="SKL4" s="9"/>
      <c r="SKM4" s="9"/>
      <c r="SKN4" s="9"/>
      <c r="SKO4" s="9"/>
      <c r="SKP4" s="9"/>
      <c r="SKQ4" s="9"/>
      <c r="SKR4" s="9"/>
      <c r="SKS4" s="9"/>
      <c r="SKT4" s="9"/>
      <c r="SKU4" s="9"/>
      <c r="SKV4" s="9"/>
      <c r="SKW4" s="9"/>
      <c r="SKX4" s="9"/>
      <c r="SKY4" s="9"/>
      <c r="SKZ4" s="9"/>
      <c r="SLA4" s="9"/>
      <c r="SLB4" s="9"/>
      <c r="SLC4" s="9"/>
      <c r="SLD4" s="9"/>
      <c r="SLE4" s="9"/>
      <c r="SLF4" s="9"/>
      <c r="SLG4" s="9"/>
      <c r="SLH4" s="9"/>
      <c r="SLI4" s="9"/>
      <c r="SLJ4" s="9"/>
      <c r="SLK4" s="9"/>
      <c r="SLL4" s="9"/>
      <c r="SLM4" s="9"/>
      <c r="SLN4" s="9"/>
      <c r="SLO4" s="9"/>
      <c r="SLP4" s="9"/>
      <c r="SLQ4" s="9"/>
      <c r="SLR4" s="9"/>
      <c r="SLS4" s="9"/>
      <c r="SLT4" s="9"/>
      <c r="SLU4" s="9"/>
      <c r="SLV4" s="9"/>
      <c r="SLW4" s="9"/>
      <c r="SLX4" s="9"/>
      <c r="SLY4" s="9"/>
      <c r="SLZ4" s="9"/>
      <c r="SMA4" s="9"/>
      <c r="SMB4" s="9"/>
      <c r="SMC4" s="9"/>
      <c r="SMD4" s="9"/>
      <c r="SME4" s="9"/>
      <c r="SMF4" s="9"/>
      <c r="SMG4" s="9"/>
      <c r="SMH4" s="9"/>
      <c r="SMI4" s="9"/>
      <c r="SMJ4" s="9"/>
      <c r="SMK4" s="9"/>
      <c r="SML4" s="9"/>
      <c r="SMM4" s="9"/>
      <c r="SMN4" s="9"/>
      <c r="SMO4" s="9"/>
      <c r="SMP4" s="9"/>
      <c r="SMQ4" s="9"/>
      <c r="SMR4" s="9"/>
      <c r="SMS4" s="9"/>
      <c r="SMT4" s="9"/>
      <c r="SMU4" s="9"/>
      <c r="SMV4" s="9"/>
      <c r="SMW4" s="9"/>
      <c r="SMX4" s="9"/>
      <c r="SMY4" s="9"/>
      <c r="SMZ4" s="9"/>
      <c r="SNA4" s="9"/>
      <c r="SNB4" s="9"/>
      <c r="SNC4" s="9"/>
      <c r="SND4" s="9"/>
      <c r="SNE4" s="9"/>
      <c r="SNF4" s="9"/>
      <c r="SNG4" s="9"/>
      <c r="SNH4" s="9"/>
      <c r="SNI4" s="9"/>
      <c r="SNJ4" s="9"/>
      <c r="SNK4" s="9"/>
      <c r="SNL4" s="9"/>
      <c r="SNM4" s="9"/>
      <c r="SNN4" s="9"/>
      <c r="SNO4" s="9"/>
      <c r="SNP4" s="9"/>
      <c r="SNQ4" s="9"/>
      <c r="SNR4" s="9"/>
      <c r="SNS4" s="9"/>
      <c r="SNT4" s="9"/>
      <c r="SNU4" s="9"/>
      <c r="SNV4" s="9"/>
      <c r="SNW4" s="9"/>
      <c r="SNX4" s="9"/>
      <c r="SNY4" s="9"/>
      <c r="SNZ4" s="9"/>
      <c r="SOA4" s="9"/>
      <c r="SOB4" s="9"/>
      <c r="SOC4" s="9"/>
      <c r="SOD4" s="9"/>
      <c r="SOE4" s="9"/>
      <c r="SOF4" s="9"/>
      <c r="SOG4" s="9"/>
      <c r="SOH4" s="9"/>
      <c r="SOI4" s="9"/>
      <c r="SOJ4" s="9"/>
      <c r="SOK4" s="9"/>
      <c r="SOL4" s="9"/>
      <c r="SOM4" s="9"/>
      <c r="SON4" s="9"/>
      <c r="SOO4" s="9"/>
      <c r="SOP4" s="9"/>
      <c r="SOQ4" s="9"/>
      <c r="SOR4" s="9"/>
      <c r="SOS4" s="9"/>
      <c r="SOT4" s="9"/>
      <c r="SOU4" s="9"/>
      <c r="SOV4" s="9"/>
      <c r="SOW4" s="9"/>
      <c r="SOX4" s="9"/>
      <c r="SOY4" s="9"/>
      <c r="SOZ4" s="9"/>
      <c r="SPA4" s="9"/>
      <c r="SPB4" s="9"/>
      <c r="SPC4" s="9"/>
      <c r="SPD4" s="9"/>
      <c r="SPE4" s="9"/>
      <c r="SPF4" s="9"/>
      <c r="SPG4" s="9"/>
      <c r="SPH4" s="9"/>
      <c r="SPI4" s="9"/>
      <c r="SPJ4" s="9"/>
      <c r="SPK4" s="9"/>
      <c r="SPL4" s="9"/>
      <c r="SPM4" s="9"/>
      <c r="SPN4" s="9"/>
      <c r="SPO4" s="9"/>
      <c r="SPP4" s="9"/>
      <c r="SPQ4" s="9"/>
      <c r="SPR4" s="9"/>
      <c r="SPS4" s="9"/>
      <c r="SPT4" s="9"/>
      <c r="SPU4" s="9"/>
      <c r="SPV4" s="9"/>
      <c r="SPW4" s="9"/>
      <c r="SPX4" s="9"/>
      <c r="SPY4" s="9"/>
      <c r="SPZ4" s="9"/>
      <c r="SQA4" s="9"/>
      <c r="SQB4" s="9"/>
      <c r="SQC4" s="9"/>
      <c r="SQD4" s="9"/>
      <c r="SQE4" s="9"/>
      <c r="SQF4" s="9"/>
      <c r="SQG4" s="9"/>
      <c r="SQH4" s="9"/>
      <c r="SQI4" s="9"/>
      <c r="SQJ4" s="9"/>
      <c r="SQK4" s="9"/>
      <c r="SQL4" s="9"/>
      <c r="SQM4" s="9"/>
      <c r="SQN4" s="9"/>
      <c r="SQO4" s="9"/>
      <c r="SQP4" s="9"/>
      <c r="SQQ4" s="9"/>
      <c r="SQR4" s="9"/>
      <c r="SQS4" s="9"/>
      <c r="SQT4" s="9"/>
      <c r="SQU4" s="9"/>
      <c r="SQV4" s="9"/>
      <c r="SQW4" s="9"/>
      <c r="SQX4" s="9"/>
      <c r="SQY4" s="9"/>
      <c r="SQZ4" s="9"/>
      <c r="SRA4" s="9"/>
      <c r="SRB4" s="9"/>
      <c r="SRC4" s="9"/>
      <c r="SRD4" s="9"/>
      <c r="SRE4" s="9"/>
      <c r="SRF4" s="9"/>
      <c r="SRG4" s="9"/>
      <c r="SRH4" s="9"/>
      <c r="SRI4" s="9"/>
      <c r="SRJ4" s="9"/>
      <c r="SRK4" s="9"/>
      <c r="SRL4" s="9"/>
      <c r="SRM4" s="9"/>
      <c r="SRN4" s="9"/>
      <c r="SRO4" s="9"/>
      <c r="SRP4" s="9"/>
      <c r="SRQ4" s="9"/>
      <c r="SRR4" s="9"/>
      <c r="SRS4" s="9"/>
      <c r="SRT4" s="9"/>
      <c r="SRU4" s="9"/>
      <c r="SRV4" s="9"/>
      <c r="SRW4" s="9"/>
      <c r="SRX4" s="9"/>
      <c r="SRY4" s="9"/>
      <c r="SRZ4" s="9"/>
      <c r="SSA4" s="9"/>
      <c r="SSB4" s="9"/>
      <c r="SSC4" s="9"/>
      <c r="SSD4" s="9"/>
      <c r="SSE4" s="9"/>
      <c r="SSF4" s="9"/>
      <c r="SSG4" s="9"/>
      <c r="SSH4" s="9"/>
      <c r="SSI4" s="9"/>
      <c r="SSJ4" s="9"/>
      <c r="SSK4" s="9"/>
      <c r="SSL4" s="9"/>
      <c r="SSM4" s="9"/>
      <c r="SSN4" s="9"/>
      <c r="SSO4" s="9"/>
      <c r="SSP4" s="9"/>
      <c r="SSQ4" s="9"/>
      <c r="SSR4" s="9"/>
      <c r="SSS4" s="9"/>
      <c r="SST4" s="9"/>
      <c r="SSU4" s="9"/>
      <c r="SSV4" s="9"/>
      <c r="SSW4" s="9"/>
      <c r="SSX4" s="9"/>
      <c r="SSY4" s="9"/>
      <c r="SSZ4" s="9"/>
      <c r="STA4" s="9"/>
      <c r="STB4" s="9"/>
      <c r="STC4" s="9"/>
      <c r="STD4" s="9"/>
      <c r="STE4" s="9"/>
      <c r="STF4" s="9"/>
      <c r="STG4" s="9"/>
      <c r="STH4" s="9"/>
      <c r="STI4" s="9"/>
      <c r="STJ4" s="9"/>
      <c r="STK4" s="9"/>
      <c r="STL4" s="9"/>
      <c r="STM4" s="9"/>
      <c r="STN4" s="9"/>
      <c r="STO4" s="9"/>
      <c r="STP4" s="9"/>
      <c r="STQ4" s="9"/>
      <c r="STR4" s="9"/>
      <c r="STS4" s="9"/>
      <c r="STT4" s="9"/>
      <c r="STU4" s="9"/>
      <c r="STV4" s="9"/>
      <c r="STW4" s="9"/>
      <c r="STX4" s="9"/>
      <c r="STY4" s="9"/>
      <c r="STZ4" s="9"/>
      <c r="SUA4" s="9"/>
      <c r="SUB4" s="9"/>
      <c r="SUC4" s="9"/>
      <c r="SUD4" s="9"/>
      <c r="SUE4" s="9"/>
      <c r="SUF4" s="9"/>
      <c r="SUG4" s="9"/>
      <c r="SUH4" s="9"/>
      <c r="SUI4" s="9"/>
      <c r="SUJ4" s="9"/>
      <c r="SUK4" s="9"/>
      <c r="SUL4" s="9"/>
      <c r="SUM4" s="9"/>
      <c r="SUN4" s="9"/>
      <c r="SUO4" s="9"/>
      <c r="SUP4" s="9"/>
      <c r="SUQ4" s="9"/>
      <c r="SUR4" s="9"/>
      <c r="SUS4" s="9"/>
      <c r="SUT4" s="9"/>
      <c r="SUU4" s="9"/>
      <c r="SUV4" s="9"/>
      <c r="SUW4" s="9"/>
      <c r="SUX4" s="9"/>
      <c r="SUY4" s="9"/>
      <c r="SUZ4" s="9"/>
      <c r="SVA4" s="9"/>
      <c r="SVB4" s="9"/>
      <c r="SVC4" s="9"/>
      <c r="SVD4" s="9"/>
      <c r="SVE4" s="9"/>
      <c r="SVF4" s="9"/>
      <c r="SVG4" s="9"/>
      <c r="SVH4" s="9"/>
      <c r="SVI4" s="9"/>
      <c r="SVJ4" s="9"/>
      <c r="SVK4" s="9"/>
      <c r="SVL4" s="9"/>
      <c r="SVM4" s="9"/>
      <c r="SVN4" s="9"/>
      <c r="SVO4" s="9"/>
      <c r="SVP4" s="9"/>
      <c r="SVQ4" s="9"/>
      <c r="SVR4" s="9"/>
      <c r="SVS4" s="9"/>
      <c r="SVT4" s="9"/>
      <c r="SVU4" s="9"/>
      <c r="SVV4" s="9"/>
      <c r="SVW4" s="9"/>
      <c r="SVX4" s="9"/>
      <c r="SVY4" s="9"/>
      <c r="SVZ4" s="9"/>
      <c r="SWA4" s="9"/>
      <c r="SWB4" s="9"/>
      <c r="SWC4" s="9"/>
      <c r="SWD4" s="9"/>
      <c r="SWE4" s="9"/>
      <c r="SWF4" s="9"/>
      <c r="SWG4" s="9"/>
      <c r="SWH4" s="9"/>
      <c r="SWI4" s="9"/>
      <c r="SWJ4" s="9"/>
      <c r="SWK4" s="9"/>
      <c r="SWL4" s="9"/>
      <c r="SWM4" s="9"/>
      <c r="SWN4" s="9"/>
      <c r="SWO4" s="9"/>
      <c r="SWP4" s="9"/>
      <c r="SWQ4" s="9"/>
      <c r="SWR4" s="9"/>
      <c r="SWS4" s="9"/>
      <c r="SWT4" s="9"/>
      <c r="SWU4" s="9"/>
      <c r="SWV4" s="9"/>
      <c r="SWW4" s="9"/>
      <c r="SWX4" s="9"/>
      <c r="SWY4" s="9"/>
      <c r="SWZ4" s="9"/>
      <c r="SXA4" s="9"/>
      <c r="SXB4" s="9"/>
      <c r="SXC4" s="9"/>
      <c r="SXD4" s="9"/>
      <c r="SXE4" s="9"/>
      <c r="SXF4" s="9"/>
      <c r="SXG4" s="9"/>
      <c r="SXH4" s="9"/>
      <c r="SXI4" s="9"/>
      <c r="SXJ4" s="9"/>
      <c r="SXK4" s="9"/>
      <c r="SXL4" s="9"/>
      <c r="SXM4" s="9"/>
      <c r="SXN4" s="9"/>
      <c r="SXO4" s="9"/>
      <c r="SXP4" s="9"/>
      <c r="SXQ4" s="9"/>
      <c r="SXR4" s="9"/>
      <c r="SXS4" s="9"/>
      <c r="SXT4" s="9"/>
      <c r="SXU4" s="9"/>
      <c r="SXV4" s="9"/>
      <c r="SXW4" s="9"/>
      <c r="SXX4" s="9"/>
      <c r="SXY4" s="9"/>
      <c r="SXZ4" s="9"/>
      <c r="SYA4" s="9"/>
      <c r="SYB4" s="9"/>
      <c r="SYC4" s="9"/>
      <c r="SYD4" s="9"/>
      <c r="SYE4" s="9"/>
      <c r="SYF4" s="9"/>
      <c r="SYG4" s="9"/>
      <c r="SYH4" s="9"/>
      <c r="SYI4" s="9"/>
      <c r="SYJ4" s="9"/>
      <c r="SYK4" s="9"/>
      <c r="SYL4" s="9"/>
      <c r="SYM4" s="9"/>
      <c r="SYN4" s="9"/>
      <c r="SYO4" s="9"/>
      <c r="SYP4" s="9"/>
      <c r="SYQ4" s="9"/>
      <c r="SYR4" s="9"/>
      <c r="SYS4" s="9"/>
      <c r="SYT4" s="9"/>
      <c r="SYU4" s="9"/>
      <c r="SYV4" s="9"/>
      <c r="SYW4" s="9"/>
      <c r="SYX4" s="9"/>
      <c r="SYY4" s="9"/>
      <c r="SYZ4" s="9"/>
      <c r="SZA4" s="9"/>
      <c r="SZB4" s="9"/>
      <c r="SZC4" s="9"/>
      <c r="SZD4" s="9"/>
      <c r="SZE4" s="9"/>
      <c r="SZF4" s="9"/>
      <c r="SZG4" s="9"/>
      <c r="SZH4" s="9"/>
      <c r="SZI4" s="9"/>
      <c r="SZJ4" s="9"/>
      <c r="SZK4" s="9"/>
      <c r="SZL4" s="9"/>
      <c r="SZM4" s="9"/>
      <c r="SZN4" s="9"/>
      <c r="SZO4" s="9"/>
      <c r="SZP4" s="9"/>
      <c r="SZQ4" s="9"/>
      <c r="SZR4" s="9"/>
      <c r="SZS4" s="9"/>
      <c r="SZT4" s="9"/>
      <c r="SZU4" s="9"/>
      <c r="SZV4" s="9"/>
      <c r="SZW4" s="9"/>
      <c r="SZX4" s="9"/>
      <c r="SZY4" s="9"/>
      <c r="SZZ4" s="9"/>
      <c r="TAA4" s="9"/>
      <c r="TAB4" s="9"/>
      <c r="TAC4" s="9"/>
      <c r="TAD4" s="9"/>
      <c r="TAE4" s="9"/>
      <c r="TAF4" s="9"/>
      <c r="TAG4" s="9"/>
      <c r="TAH4" s="9"/>
      <c r="TAI4" s="9"/>
      <c r="TAJ4" s="9"/>
      <c r="TAK4" s="9"/>
      <c r="TAL4" s="9"/>
      <c r="TAM4" s="9"/>
      <c r="TAN4" s="9"/>
      <c r="TAO4" s="9"/>
      <c r="TAP4" s="9"/>
      <c r="TAQ4" s="9"/>
      <c r="TAR4" s="9"/>
      <c r="TAS4" s="9"/>
      <c r="TAT4" s="9"/>
      <c r="TAU4" s="9"/>
      <c r="TAV4" s="9"/>
      <c r="TAW4" s="9"/>
      <c r="TAX4" s="9"/>
      <c r="TAY4" s="9"/>
      <c r="TAZ4" s="9"/>
      <c r="TBA4" s="9"/>
      <c r="TBB4" s="9"/>
      <c r="TBC4" s="9"/>
      <c r="TBD4" s="9"/>
      <c r="TBE4" s="9"/>
      <c r="TBF4" s="9"/>
      <c r="TBG4" s="9"/>
      <c r="TBH4" s="9"/>
      <c r="TBI4" s="9"/>
      <c r="TBJ4" s="9"/>
      <c r="TBK4" s="9"/>
      <c r="TBL4" s="9"/>
      <c r="TBM4" s="9"/>
      <c r="TBN4" s="9"/>
      <c r="TBO4" s="9"/>
      <c r="TBP4" s="9"/>
      <c r="TBQ4" s="9"/>
      <c r="TBR4" s="9"/>
      <c r="TBS4" s="9"/>
      <c r="TBT4" s="9"/>
      <c r="TBU4" s="9"/>
      <c r="TBV4" s="9"/>
      <c r="TBW4" s="9"/>
      <c r="TBX4" s="9"/>
      <c r="TBY4" s="9"/>
      <c r="TBZ4" s="9"/>
      <c r="TCA4" s="9"/>
      <c r="TCB4" s="9"/>
      <c r="TCC4" s="9"/>
      <c r="TCD4" s="9"/>
      <c r="TCE4" s="9"/>
      <c r="TCF4" s="9"/>
      <c r="TCG4" s="9"/>
      <c r="TCH4" s="9"/>
      <c r="TCI4" s="9"/>
      <c r="TCJ4" s="9"/>
      <c r="TCK4" s="9"/>
      <c r="TCL4" s="9"/>
      <c r="TCM4" s="9"/>
      <c r="TCN4" s="9"/>
      <c r="TCO4" s="9"/>
      <c r="TCP4" s="9"/>
      <c r="TCQ4" s="9"/>
      <c r="TCR4" s="9"/>
      <c r="TCS4" s="9"/>
      <c r="TCT4" s="9"/>
      <c r="TCU4" s="9"/>
      <c r="TCV4" s="9"/>
      <c r="TCW4" s="9"/>
      <c r="TCX4" s="9"/>
      <c r="TCY4" s="9"/>
      <c r="TCZ4" s="9"/>
      <c r="TDA4" s="9"/>
      <c r="TDB4" s="9"/>
      <c r="TDC4" s="9"/>
      <c r="TDD4" s="9"/>
      <c r="TDE4" s="9"/>
      <c r="TDF4" s="9"/>
      <c r="TDG4" s="9"/>
      <c r="TDH4" s="9"/>
      <c r="TDI4" s="9"/>
      <c r="TDJ4" s="9"/>
      <c r="TDK4" s="9"/>
      <c r="TDL4" s="9"/>
      <c r="TDM4" s="9"/>
      <c r="TDN4" s="9"/>
      <c r="TDO4" s="9"/>
      <c r="TDP4" s="9"/>
      <c r="TDQ4" s="9"/>
      <c r="TDR4" s="9"/>
      <c r="TDS4" s="9"/>
      <c r="TDT4" s="9"/>
      <c r="TDU4" s="9"/>
      <c r="TDV4" s="9"/>
      <c r="TDW4" s="9"/>
      <c r="TDX4" s="9"/>
      <c r="TDY4" s="9"/>
      <c r="TDZ4" s="9"/>
      <c r="TEA4" s="9"/>
      <c r="TEB4" s="9"/>
      <c r="TEC4" s="9"/>
      <c r="TED4" s="9"/>
      <c r="TEE4" s="9"/>
      <c r="TEF4" s="9"/>
      <c r="TEG4" s="9"/>
      <c r="TEH4" s="9"/>
      <c r="TEI4" s="9"/>
      <c r="TEJ4" s="9"/>
      <c r="TEK4" s="9"/>
      <c r="TEL4" s="9"/>
      <c r="TEM4" s="9"/>
      <c r="TEN4" s="9"/>
      <c r="TEO4" s="9"/>
      <c r="TEP4" s="9"/>
      <c r="TEQ4" s="9"/>
      <c r="TER4" s="9"/>
      <c r="TES4" s="9"/>
      <c r="TET4" s="9"/>
      <c r="TEU4" s="9"/>
      <c r="TEV4" s="9"/>
      <c r="TEW4" s="9"/>
      <c r="TEX4" s="9"/>
      <c r="TEY4" s="9"/>
      <c r="TEZ4" s="9"/>
      <c r="TFA4" s="9"/>
      <c r="TFB4" s="9"/>
      <c r="TFC4" s="9"/>
      <c r="TFD4" s="9"/>
      <c r="TFE4" s="9"/>
      <c r="TFF4" s="9"/>
      <c r="TFG4" s="9"/>
      <c r="TFH4" s="9"/>
      <c r="TFI4" s="9"/>
      <c r="TFJ4" s="9"/>
      <c r="TFK4" s="9"/>
      <c r="TFL4" s="9"/>
      <c r="TFM4" s="9"/>
      <c r="TFN4" s="9"/>
      <c r="TFO4" s="9"/>
      <c r="TFP4" s="9"/>
      <c r="TFQ4" s="9"/>
      <c r="TFR4" s="9"/>
      <c r="TFS4" s="9"/>
      <c r="TFT4" s="9"/>
      <c r="TFU4" s="9"/>
      <c r="TFV4" s="9"/>
      <c r="TFW4" s="9"/>
      <c r="TFX4" s="9"/>
      <c r="TFY4" s="9"/>
      <c r="TFZ4" s="9"/>
      <c r="TGA4" s="9"/>
      <c r="TGB4" s="9"/>
      <c r="TGC4" s="9"/>
      <c r="TGD4" s="9"/>
      <c r="TGE4" s="9"/>
      <c r="TGF4" s="9"/>
      <c r="TGG4" s="9"/>
      <c r="TGH4" s="9"/>
      <c r="TGI4" s="9"/>
      <c r="TGJ4" s="9"/>
      <c r="TGK4" s="9"/>
      <c r="TGL4" s="9"/>
      <c r="TGM4" s="9"/>
      <c r="TGN4" s="9"/>
      <c r="TGO4" s="9"/>
      <c r="TGP4" s="9"/>
      <c r="TGQ4" s="9"/>
      <c r="TGR4" s="9"/>
      <c r="TGS4" s="9"/>
      <c r="TGT4" s="9"/>
      <c r="TGU4" s="9"/>
      <c r="TGV4" s="9"/>
      <c r="TGW4" s="9"/>
      <c r="TGX4" s="9"/>
      <c r="TGY4" s="9"/>
      <c r="TGZ4" s="9"/>
      <c r="THA4" s="9"/>
      <c r="THB4" s="9"/>
      <c r="THC4" s="9"/>
      <c r="THD4" s="9"/>
      <c r="THE4" s="9"/>
      <c r="THF4" s="9"/>
      <c r="THG4" s="9"/>
      <c r="THH4" s="9"/>
      <c r="THI4" s="9"/>
      <c r="THJ4" s="9"/>
      <c r="THK4" s="9"/>
      <c r="THL4" s="9"/>
      <c r="THM4" s="9"/>
      <c r="THN4" s="9"/>
      <c r="THO4" s="9"/>
      <c r="THP4" s="9"/>
      <c r="THQ4" s="9"/>
      <c r="THR4" s="9"/>
      <c r="THS4" s="9"/>
      <c r="THT4" s="9"/>
      <c r="THU4" s="9"/>
      <c r="THV4" s="9"/>
      <c r="THW4" s="9"/>
      <c r="THX4" s="9"/>
      <c r="THY4" s="9"/>
      <c r="THZ4" s="9"/>
      <c r="TIA4" s="9"/>
      <c r="TIB4" s="9"/>
      <c r="TIC4" s="9"/>
      <c r="TID4" s="9"/>
      <c r="TIE4" s="9"/>
      <c r="TIF4" s="9"/>
      <c r="TIG4" s="9"/>
      <c r="TIH4" s="9"/>
      <c r="TII4" s="9"/>
      <c r="TIJ4" s="9"/>
      <c r="TIK4" s="9"/>
      <c r="TIL4" s="9"/>
      <c r="TIM4" s="9"/>
      <c r="TIN4" s="9"/>
      <c r="TIO4" s="9"/>
      <c r="TIP4" s="9"/>
      <c r="TIQ4" s="9"/>
      <c r="TIR4" s="9"/>
      <c r="TIS4" s="9"/>
      <c r="TIT4" s="9"/>
      <c r="TIU4" s="9"/>
      <c r="TIV4" s="9"/>
      <c r="TIW4" s="9"/>
      <c r="TIX4" s="9"/>
      <c r="TIY4" s="9"/>
      <c r="TIZ4" s="9"/>
      <c r="TJA4" s="9"/>
      <c r="TJB4" s="9"/>
      <c r="TJC4" s="9"/>
      <c r="TJD4" s="9"/>
      <c r="TJE4" s="9"/>
      <c r="TJF4" s="9"/>
      <c r="TJG4" s="9"/>
      <c r="TJH4" s="9"/>
      <c r="TJI4" s="9"/>
      <c r="TJJ4" s="9"/>
      <c r="TJK4" s="9"/>
      <c r="TJL4" s="9"/>
      <c r="TJM4" s="9"/>
      <c r="TJN4" s="9"/>
      <c r="TJO4" s="9"/>
      <c r="TJP4" s="9"/>
      <c r="TJQ4" s="9"/>
      <c r="TJR4" s="9"/>
      <c r="TJS4" s="9"/>
      <c r="TJT4" s="9"/>
      <c r="TJU4" s="9"/>
      <c r="TJV4" s="9"/>
      <c r="TJW4" s="9"/>
      <c r="TJX4" s="9"/>
      <c r="TJY4" s="9"/>
      <c r="TJZ4" s="9"/>
      <c r="TKA4" s="9"/>
      <c r="TKB4" s="9"/>
      <c r="TKC4" s="9"/>
      <c r="TKD4" s="9"/>
      <c r="TKE4" s="9"/>
      <c r="TKF4" s="9"/>
      <c r="TKG4" s="9"/>
      <c r="TKH4" s="9"/>
      <c r="TKI4" s="9"/>
      <c r="TKJ4" s="9"/>
      <c r="TKK4" s="9"/>
      <c r="TKL4" s="9"/>
      <c r="TKM4" s="9"/>
      <c r="TKN4" s="9"/>
      <c r="TKO4" s="9"/>
      <c r="TKP4" s="9"/>
      <c r="TKQ4" s="9"/>
      <c r="TKR4" s="9"/>
      <c r="TKS4" s="9"/>
      <c r="TKT4" s="9"/>
      <c r="TKU4" s="9"/>
      <c r="TKV4" s="9"/>
      <c r="TKW4" s="9"/>
      <c r="TKX4" s="9"/>
      <c r="TKY4" s="9"/>
      <c r="TKZ4" s="9"/>
      <c r="TLA4" s="9"/>
      <c r="TLB4" s="9"/>
      <c r="TLC4" s="9"/>
      <c r="TLD4" s="9"/>
      <c r="TLE4" s="9"/>
      <c r="TLF4" s="9"/>
      <c r="TLG4" s="9"/>
      <c r="TLH4" s="9"/>
      <c r="TLI4" s="9"/>
      <c r="TLJ4" s="9"/>
      <c r="TLK4" s="9"/>
      <c r="TLL4" s="9"/>
      <c r="TLM4" s="9"/>
      <c r="TLN4" s="9"/>
      <c r="TLO4" s="9"/>
      <c r="TLP4" s="9"/>
      <c r="TLQ4" s="9"/>
      <c r="TLR4" s="9"/>
      <c r="TLS4" s="9"/>
      <c r="TLT4" s="9"/>
      <c r="TLU4" s="9"/>
      <c r="TLV4" s="9"/>
      <c r="TLW4" s="9"/>
      <c r="TLX4" s="9"/>
      <c r="TLY4" s="9"/>
      <c r="TLZ4" s="9"/>
      <c r="TMA4" s="9"/>
      <c r="TMB4" s="9"/>
      <c r="TMC4" s="9"/>
      <c r="TMD4" s="9"/>
      <c r="TME4" s="9"/>
      <c r="TMF4" s="9"/>
      <c r="TMG4" s="9"/>
      <c r="TMH4" s="9"/>
      <c r="TMI4" s="9"/>
      <c r="TMJ4" s="9"/>
      <c r="TMK4" s="9"/>
      <c r="TML4" s="9"/>
      <c r="TMM4" s="9"/>
      <c r="TMN4" s="9"/>
      <c r="TMO4" s="9"/>
      <c r="TMP4" s="9"/>
      <c r="TMQ4" s="9"/>
      <c r="TMR4" s="9"/>
      <c r="TMS4" s="9"/>
      <c r="TMT4" s="9"/>
      <c r="TMU4" s="9"/>
      <c r="TMV4" s="9"/>
      <c r="TMW4" s="9"/>
      <c r="TMX4" s="9"/>
      <c r="TMY4" s="9"/>
      <c r="TMZ4" s="9"/>
      <c r="TNA4" s="9"/>
      <c r="TNB4" s="9"/>
      <c r="TNC4" s="9"/>
      <c r="TND4" s="9"/>
      <c r="TNE4" s="9"/>
      <c r="TNF4" s="9"/>
      <c r="TNG4" s="9"/>
      <c r="TNH4" s="9"/>
      <c r="TNI4" s="9"/>
      <c r="TNJ4" s="9"/>
      <c r="TNK4" s="9"/>
      <c r="TNL4" s="9"/>
      <c r="TNM4" s="9"/>
      <c r="TNN4" s="9"/>
      <c r="TNO4" s="9"/>
      <c r="TNP4" s="9"/>
      <c r="TNQ4" s="9"/>
      <c r="TNR4" s="9"/>
      <c r="TNS4" s="9"/>
      <c r="TNT4" s="9"/>
      <c r="TNU4" s="9"/>
      <c r="TNV4" s="9"/>
      <c r="TNW4" s="9"/>
      <c r="TNX4" s="9"/>
      <c r="TNY4" s="9"/>
      <c r="TNZ4" s="9"/>
      <c r="TOA4" s="9"/>
      <c r="TOB4" s="9"/>
      <c r="TOC4" s="9"/>
      <c r="TOD4" s="9"/>
      <c r="TOE4" s="9"/>
      <c r="TOF4" s="9"/>
      <c r="TOG4" s="9"/>
      <c r="TOH4" s="9"/>
      <c r="TOI4" s="9"/>
      <c r="TOJ4" s="9"/>
      <c r="TOK4" s="9"/>
      <c r="TOL4" s="9"/>
      <c r="TOM4" s="9"/>
      <c r="TON4" s="9"/>
      <c r="TOO4" s="9"/>
      <c r="TOP4" s="9"/>
      <c r="TOQ4" s="9"/>
      <c r="TOR4" s="9"/>
      <c r="TOS4" s="9"/>
      <c r="TOT4" s="9"/>
      <c r="TOU4" s="9"/>
      <c r="TOV4" s="9"/>
      <c r="TOW4" s="9"/>
      <c r="TOX4" s="9"/>
      <c r="TOY4" s="9"/>
      <c r="TOZ4" s="9"/>
      <c r="TPA4" s="9"/>
      <c r="TPB4" s="9"/>
      <c r="TPC4" s="9"/>
      <c r="TPD4" s="9"/>
      <c r="TPE4" s="9"/>
      <c r="TPF4" s="9"/>
      <c r="TPG4" s="9"/>
      <c r="TPH4" s="9"/>
      <c r="TPI4" s="9"/>
      <c r="TPJ4" s="9"/>
      <c r="TPK4" s="9"/>
      <c r="TPL4" s="9"/>
      <c r="TPM4" s="9"/>
      <c r="TPN4" s="9"/>
      <c r="TPO4" s="9"/>
      <c r="TPP4" s="9"/>
      <c r="TPQ4" s="9"/>
      <c r="TPR4" s="9"/>
      <c r="TPS4" s="9"/>
      <c r="TPT4" s="9"/>
      <c r="TPU4" s="9"/>
      <c r="TPV4" s="9"/>
      <c r="TPW4" s="9"/>
      <c r="TPX4" s="9"/>
      <c r="TPY4" s="9"/>
      <c r="TPZ4" s="9"/>
      <c r="TQA4" s="9"/>
      <c r="TQB4" s="9"/>
      <c r="TQC4" s="9"/>
      <c r="TQD4" s="9"/>
      <c r="TQE4" s="9"/>
      <c r="TQF4" s="9"/>
      <c r="TQG4" s="9"/>
      <c r="TQH4" s="9"/>
      <c r="TQI4" s="9"/>
      <c r="TQJ4" s="9"/>
      <c r="TQK4" s="9"/>
      <c r="TQL4" s="9"/>
      <c r="TQM4" s="9"/>
      <c r="TQN4" s="9"/>
      <c r="TQO4" s="9"/>
      <c r="TQP4" s="9"/>
      <c r="TQQ4" s="9"/>
      <c r="TQR4" s="9"/>
      <c r="TQS4" s="9"/>
      <c r="TQT4" s="9"/>
      <c r="TQU4" s="9"/>
      <c r="TQV4" s="9"/>
      <c r="TQW4" s="9"/>
      <c r="TQX4" s="9"/>
      <c r="TQY4" s="9"/>
      <c r="TQZ4" s="9"/>
      <c r="TRA4" s="9"/>
      <c r="TRB4" s="9"/>
      <c r="TRC4" s="9"/>
      <c r="TRD4" s="9"/>
      <c r="TRE4" s="9"/>
      <c r="TRF4" s="9"/>
      <c r="TRG4" s="9"/>
      <c r="TRH4" s="9"/>
      <c r="TRI4" s="9"/>
      <c r="TRJ4" s="9"/>
      <c r="TRK4" s="9"/>
      <c r="TRL4" s="9"/>
      <c r="TRM4" s="9"/>
      <c r="TRN4" s="9"/>
      <c r="TRO4" s="9"/>
      <c r="TRP4" s="9"/>
      <c r="TRQ4" s="9"/>
      <c r="TRR4" s="9"/>
      <c r="TRS4" s="9"/>
      <c r="TRT4" s="9"/>
      <c r="TRU4" s="9"/>
      <c r="TRV4" s="9"/>
      <c r="TRW4" s="9"/>
      <c r="TRX4" s="9"/>
      <c r="TRY4" s="9"/>
      <c r="TRZ4" s="9"/>
      <c r="TSA4" s="9"/>
      <c r="TSB4" s="9"/>
      <c r="TSC4" s="9"/>
      <c r="TSD4" s="9"/>
      <c r="TSE4" s="9"/>
      <c r="TSF4" s="9"/>
      <c r="TSG4" s="9"/>
      <c r="TSH4" s="9"/>
      <c r="TSI4" s="9"/>
      <c r="TSJ4" s="9"/>
      <c r="TSK4" s="9"/>
      <c r="TSL4" s="9"/>
      <c r="TSM4" s="9"/>
      <c r="TSN4" s="9"/>
      <c r="TSO4" s="9"/>
      <c r="TSP4" s="9"/>
      <c r="TSQ4" s="9"/>
      <c r="TSR4" s="9"/>
      <c r="TSS4" s="9"/>
      <c r="TST4" s="9"/>
      <c r="TSU4" s="9"/>
      <c r="TSV4" s="9"/>
      <c r="TSW4" s="9"/>
      <c r="TSX4" s="9"/>
      <c r="TSY4" s="9"/>
      <c r="TSZ4" s="9"/>
      <c r="TTA4" s="9"/>
      <c r="TTB4" s="9"/>
      <c r="TTC4" s="9"/>
      <c r="TTD4" s="9"/>
      <c r="TTE4" s="9"/>
      <c r="TTF4" s="9"/>
      <c r="TTG4" s="9"/>
      <c r="TTH4" s="9"/>
      <c r="TTI4" s="9"/>
      <c r="TTJ4" s="9"/>
      <c r="TTK4" s="9"/>
      <c r="TTL4" s="9"/>
      <c r="TTM4" s="9"/>
      <c r="TTN4" s="9"/>
      <c r="TTO4" s="9"/>
      <c r="TTP4" s="9"/>
      <c r="TTQ4" s="9"/>
      <c r="TTR4" s="9"/>
      <c r="TTS4" s="9"/>
      <c r="TTT4" s="9"/>
      <c r="TTU4" s="9"/>
      <c r="TTV4" s="9"/>
      <c r="TTW4" s="9"/>
      <c r="TTX4" s="9"/>
      <c r="TTY4" s="9"/>
      <c r="TTZ4" s="9"/>
      <c r="TUA4" s="9"/>
      <c r="TUB4" s="9"/>
      <c r="TUC4" s="9"/>
      <c r="TUD4" s="9"/>
      <c r="TUE4" s="9"/>
      <c r="TUF4" s="9"/>
      <c r="TUG4" s="9"/>
      <c r="TUH4" s="9"/>
      <c r="TUI4" s="9"/>
      <c r="TUJ4" s="9"/>
      <c r="TUK4" s="9"/>
      <c r="TUL4" s="9"/>
      <c r="TUM4" s="9"/>
      <c r="TUN4" s="9"/>
      <c r="TUO4" s="9"/>
      <c r="TUP4" s="9"/>
      <c r="TUQ4" s="9"/>
      <c r="TUR4" s="9"/>
      <c r="TUS4" s="9"/>
      <c r="TUT4" s="9"/>
      <c r="TUU4" s="9"/>
      <c r="TUV4" s="9"/>
      <c r="TUW4" s="9"/>
      <c r="TUX4" s="9"/>
      <c r="TUY4" s="9"/>
      <c r="TUZ4" s="9"/>
      <c r="TVA4" s="9"/>
      <c r="TVB4" s="9"/>
      <c r="TVC4" s="9"/>
      <c r="TVD4" s="9"/>
      <c r="TVE4" s="9"/>
      <c r="TVF4" s="9"/>
      <c r="TVG4" s="9"/>
      <c r="TVH4" s="9"/>
      <c r="TVI4" s="9"/>
      <c r="TVJ4" s="9"/>
      <c r="TVK4" s="9"/>
      <c r="TVL4" s="9"/>
      <c r="TVM4" s="9"/>
      <c r="TVN4" s="9"/>
      <c r="TVO4" s="9"/>
      <c r="TVP4" s="9"/>
      <c r="TVQ4" s="9"/>
      <c r="TVR4" s="9"/>
      <c r="TVS4" s="9"/>
      <c r="TVT4" s="9"/>
      <c r="TVU4" s="9"/>
      <c r="TVV4" s="9"/>
      <c r="TVW4" s="9"/>
      <c r="TVX4" s="9"/>
      <c r="TVY4" s="9"/>
      <c r="TVZ4" s="9"/>
      <c r="TWA4" s="9"/>
      <c r="TWB4" s="9"/>
      <c r="TWC4" s="9"/>
      <c r="TWD4" s="9"/>
      <c r="TWE4" s="9"/>
      <c r="TWF4" s="9"/>
      <c r="TWG4" s="9"/>
      <c r="TWH4" s="9"/>
      <c r="TWI4" s="9"/>
      <c r="TWJ4" s="9"/>
      <c r="TWK4" s="9"/>
      <c r="TWL4" s="9"/>
      <c r="TWM4" s="9"/>
      <c r="TWN4" s="9"/>
      <c r="TWO4" s="9"/>
      <c r="TWP4" s="9"/>
      <c r="TWQ4" s="9"/>
      <c r="TWR4" s="9"/>
      <c r="TWS4" s="9"/>
      <c r="TWT4" s="9"/>
      <c r="TWU4" s="9"/>
      <c r="TWV4" s="9"/>
      <c r="TWW4" s="9"/>
      <c r="TWX4" s="9"/>
      <c r="TWY4" s="9"/>
      <c r="TWZ4" s="9"/>
      <c r="TXA4" s="9"/>
      <c r="TXB4" s="9"/>
      <c r="TXC4" s="9"/>
      <c r="TXD4" s="9"/>
      <c r="TXE4" s="9"/>
      <c r="TXF4" s="9"/>
      <c r="TXG4" s="9"/>
      <c r="TXH4" s="9"/>
      <c r="TXI4" s="9"/>
      <c r="TXJ4" s="9"/>
      <c r="TXK4" s="9"/>
      <c r="TXL4" s="9"/>
      <c r="TXM4" s="9"/>
      <c r="TXN4" s="9"/>
      <c r="TXO4" s="9"/>
      <c r="TXP4" s="9"/>
      <c r="TXQ4" s="9"/>
      <c r="TXR4" s="9"/>
      <c r="TXS4" s="9"/>
      <c r="TXT4" s="9"/>
      <c r="TXU4" s="9"/>
      <c r="TXV4" s="9"/>
      <c r="TXW4" s="9"/>
      <c r="TXX4" s="9"/>
      <c r="TXY4" s="9"/>
      <c r="TXZ4" s="9"/>
      <c r="TYA4" s="9"/>
      <c r="TYB4" s="9"/>
      <c r="TYC4" s="9"/>
      <c r="TYD4" s="9"/>
      <c r="TYE4" s="9"/>
      <c r="TYF4" s="9"/>
      <c r="TYG4" s="9"/>
      <c r="TYH4" s="9"/>
      <c r="TYI4" s="9"/>
      <c r="TYJ4" s="9"/>
      <c r="TYK4" s="9"/>
      <c r="TYL4" s="9"/>
      <c r="TYM4" s="9"/>
      <c r="TYN4" s="9"/>
      <c r="TYO4" s="9"/>
      <c r="TYP4" s="9"/>
      <c r="TYQ4" s="9"/>
      <c r="TYR4" s="9"/>
      <c r="TYS4" s="9"/>
      <c r="TYT4" s="9"/>
      <c r="TYU4" s="9"/>
      <c r="TYV4" s="9"/>
      <c r="TYW4" s="9"/>
      <c r="TYX4" s="9"/>
      <c r="TYY4" s="9"/>
      <c r="TYZ4" s="9"/>
      <c r="TZA4" s="9"/>
      <c r="TZB4" s="9"/>
      <c r="TZC4" s="9"/>
      <c r="TZD4" s="9"/>
      <c r="TZE4" s="9"/>
      <c r="TZF4" s="9"/>
      <c r="TZG4" s="9"/>
      <c r="TZH4" s="9"/>
      <c r="TZI4" s="9"/>
      <c r="TZJ4" s="9"/>
      <c r="TZK4" s="9"/>
      <c r="TZL4" s="9"/>
      <c r="TZM4" s="9"/>
      <c r="TZN4" s="9"/>
      <c r="TZO4" s="9"/>
      <c r="TZP4" s="9"/>
      <c r="TZQ4" s="9"/>
      <c r="TZR4" s="9"/>
      <c r="TZS4" s="9"/>
      <c r="TZT4" s="9"/>
      <c r="TZU4" s="9"/>
      <c r="TZV4" s="9"/>
      <c r="TZW4" s="9"/>
      <c r="TZX4" s="9"/>
      <c r="TZY4" s="9"/>
      <c r="TZZ4" s="9"/>
      <c r="UAA4" s="9"/>
      <c r="UAB4" s="9"/>
      <c r="UAC4" s="9"/>
      <c r="UAD4" s="9"/>
      <c r="UAE4" s="9"/>
      <c r="UAF4" s="9"/>
      <c r="UAG4" s="9"/>
      <c r="UAH4" s="9"/>
      <c r="UAI4" s="9"/>
      <c r="UAJ4" s="9"/>
      <c r="UAK4" s="9"/>
      <c r="UAL4" s="9"/>
      <c r="UAM4" s="9"/>
      <c r="UAN4" s="9"/>
      <c r="UAO4" s="9"/>
      <c r="UAP4" s="9"/>
      <c r="UAQ4" s="9"/>
      <c r="UAR4" s="9"/>
      <c r="UAS4" s="9"/>
      <c r="UAT4" s="9"/>
      <c r="UAU4" s="9"/>
      <c r="UAV4" s="9"/>
      <c r="UAW4" s="9"/>
      <c r="UAX4" s="9"/>
      <c r="UAY4" s="9"/>
      <c r="UAZ4" s="9"/>
      <c r="UBA4" s="9"/>
      <c r="UBB4" s="9"/>
      <c r="UBC4" s="9"/>
      <c r="UBD4" s="9"/>
      <c r="UBE4" s="9"/>
      <c r="UBF4" s="9"/>
      <c r="UBG4" s="9"/>
      <c r="UBH4" s="9"/>
      <c r="UBI4" s="9"/>
      <c r="UBJ4" s="9"/>
      <c r="UBK4" s="9"/>
      <c r="UBL4" s="9"/>
      <c r="UBM4" s="9"/>
      <c r="UBN4" s="9"/>
      <c r="UBO4" s="9"/>
      <c r="UBP4" s="9"/>
      <c r="UBQ4" s="9"/>
      <c r="UBR4" s="9"/>
      <c r="UBS4" s="9"/>
      <c r="UBT4" s="9"/>
      <c r="UBU4" s="9"/>
      <c r="UBV4" s="9"/>
      <c r="UBW4" s="9"/>
      <c r="UBX4" s="9"/>
      <c r="UBY4" s="9"/>
      <c r="UBZ4" s="9"/>
      <c r="UCA4" s="9"/>
      <c r="UCB4" s="9"/>
      <c r="UCC4" s="9"/>
      <c r="UCD4" s="9"/>
      <c r="UCE4" s="9"/>
      <c r="UCF4" s="9"/>
      <c r="UCG4" s="9"/>
      <c r="UCH4" s="9"/>
      <c r="UCI4" s="9"/>
      <c r="UCJ4" s="9"/>
      <c r="UCK4" s="9"/>
      <c r="UCL4" s="9"/>
      <c r="UCM4" s="9"/>
      <c r="UCN4" s="9"/>
      <c r="UCO4" s="9"/>
      <c r="UCP4" s="9"/>
      <c r="UCQ4" s="9"/>
      <c r="UCR4" s="9"/>
      <c r="UCS4" s="9"/>
      <c r="UCT4" s="9"/>
      <c r="UCU4" s="9"/>
      <c r="UCV4" s="9"/>
      <c r="UCW4" s="9"/>
      <c r="UCX4" s="9"/>
      <c r="UCY4" s="9"/>
      <c r="UCZ4" s="9"/>
      <c r="UDA4" s="9"/>
      <c r="UDB4" s="9"/>
      <c r="UDC4" s="9"/>
      <c r="UDD4" s="9"/>
      <c r="UDE4" s="9"/>
      <c r="UDF4" s="9"/>
      <c r="UDG4" s="9"/>
      <c r="UDH4" s="9"/>
      <c r="UDI4" s="9"/>
      <c r="UDJ4" s="9"/>
      <c r="UDK4" s="9"/>
      <c r="UDL4" s="9"/>
      <c r="UDM4" s="9"/>
      <c r="UDN4" s="9"/>
      <c r="UDO4" s="9"/>
      <c r="UDP4" s="9"/>
      <c r="UDQ4" s="9"/>
      <c r="UDR4" s="9"/>
      <c r="UDS4" s="9"/>
      <c r="UDT4" s="9"/>
      <c r="UDU4" s="9"/>
      <c r="UDV4" s="9"/>
      <c r="UDW4" s="9"/>
      <c r="UDX4" s="9"/>
      <c r="UDY4" s="9"/>
      <c r="UDZ4" s="9"/>
      <c r="UEA4" s="9"/>
      <c r="UEB4" s="9"/>
      <c r="UEC4" s="9"/>
      <c r="UED4" s="9"/>
      <c r="UEE4" s="9"/>
      <c r="UEF4" s="9"/>
      <c r="UEG4" s="9"/>
      <c r="UEH4" s="9"/>
      <c r="UEI4" s="9"/>
      <c r="UEJ4" s="9"/>
      <c r="UEK4" s="9"/>
      <c r="UEL4" s="9"/>
      <c r="UEM4" s="9"/>
      <c r="UEN4" s="9"/>
      <c r="UEO4" s="9"/>
      <c r="UEP4" s="9"/>
      <c r="UEQ4" s="9"/>
      <c r="UER4" s="9"/>
      <c r="UES4" s="9"/>
      <c r="UET4" s="9"/>
      <c r="UEU4" s="9"/>
      <c r="UEV4" s="9"/>
      <c r="UEW4" s="9"/>
      <c r="UEX4" s="9"/>
      <c r="UEY4" s="9"/>
      <c r="UEZ4" s="9"/>
      <c r="UFA4" s="9"/>
      <c r="UFB4" s="9"/>
      <c r="UFC4" s="9"/>
      <c r="UFD4" s="9"/>
      <c r="UFE4" s="9"/>
      <c r="UFF4" s="9"/>
      <c r="UFG4" s="9"/>
      <c r="UFH4" s="9"/>
      <c r="UFI4" s="9"/>
      <c r="UFJ4" s="9"/>
      <c r="UFK4" s="9"/>
      <c r="UFL4" s="9"/>
      <c r="UFM4" s="9"/>
      <c r="UFN4" s="9"/>
      <c r="UFO4" s="9"/>
      <c r="UFP4" s="9"/>
      <c r="UFQ4" s="9"/>
      <c r="UFR4" s="9"/>
      <c r="UFS4" s="9"/>
      <c r="UFT4" s="9"/>
      <c r="UFU4" s="9"/>
      <c r="UFV4" s="9"/>
      <c r="UFW4" s="9"/>
      <c r="UFX4" s="9"/>
      <c r="UFY4" s="9"/>
      <c r="UFZ4" s="9"/>
      <c r="UGA4" s="9"/>
      <c r="UGB4" s="9"/>
      <c r="UGC4" s="9"/>
      <c r="UGD4" s="9"/>
      <c r="UGE4" s="9"/>
      <c r="UGF4" s="9"/>
      <c r="UGG4" s="9"/>
      <c r="UGH4" s="9"/>
      <c r="UGI4" s="9"/>
      <c r="UGJ4" s="9"/>
      <c r="UGK4" s="9"/>
      <c r="UGL4" s="9"/>
      <c r="UGM4" s="9"/>
      <c r="UGN4" s="9"/>
      <c r="UGO4" s="9"/>
      <c r="UGP4" s="9"/>
      <c r="UGQ4" s="9"/>
      <c r="UGR4" s="9"/>
      <c r="UGS4" s="9"/>
      <c r="UGT4" s="9"/>
      <c r="UGU4" s="9"/>
      <c r="UGV4" s="9"/>
      <c r="UGW4" s="9"/>
      <c r="UGX4" s="9"/>
      <c r="UGY4" s="9"/>
      <c r="UGZ4" s="9"/>
      <c r="UHA4" s="9"/>
      <c r="UHB4" s="9"/>
      <c r="UHC4" s="9"/>
      <c r="UHD4" s="9"/>
      <c r="UHE4" s="9"/>
      <c r="UHF4" s="9"/>
      <c r="UHG4" s="9"/>
      <c r="UHH4" s="9"/>
      <c r="UHI4" s="9"/>
      <c r="UHJ4" s="9"/>
      <c r="UHK4" s="9"/>
      <c r="UHL4" s="9"/>
      <c r="UHM4" s="9"/>
      <c r="UHN4" s="9"/>
      <c r="UHO4" s="9"/>
      <c r="UHP4" s="9"/>
      <c r="UHQ4" s="9"/>
      <c r="UHR4" s="9"/>
      <c r="UHS4" s="9"/>
      <c r="UHT4" s="9"/>
      <c r="UHU4" s="9"/>
      <c r="UHV4" s="9"/>
      <c r="UHW4" s="9"/>
      <c r="UHX4" s="9"/>
      <c r="UHY4" s="9"/>
      <c r="UHZ4" s="9"/>
      <c r="UIA4" s="9"/>
      <c r="UIB4" s="9"/>
      <c r="UIC4" s="9"/>
      <c r="UID4" s="9"/>
      <c r="UIE4" s="9"/>
      <c r="UIF4" s="9"/>
      <c r="UIG4" s="9"/>
      <c r="UIH4" s="9"/>
      <c r="UII4" s="9"/>
      <c r="UIJ4" s="9"/>
      <c r="UIK4" s="9"/>
      <c r="UIL4" s="9"/>
      <c r="UIM4" s="9"/>
      <c r="UIN4" s="9"/>
      <c r="UIO4" s="9"/>
      <c r="UIP4" s="9"/>
      <c r="UIQ4" s="9"/>
      <c r="UIR4" s="9"/>
      <c r="UIS4" s="9"/>
      <c r="UIT4" s="9"/>
      <c r="UIU4" s="9"/>
      <c r="UIV4" s="9"/>
      <c r="UIW4" s="9"/>
      <c r="UIX4" s="9"/>
      <c r="UIY4" s="9"/>
      <c r="UIZ4" s="9"/>
      <c r="UJA4" s="9"/>
      <c r="UJB4" s="9"/>
      <c r="UJC4" s="9"/>
      <c r="UJD4" s="9"/>
      <c r="UJE4" s="9"/>
      <c r="UJF4" s="9"/>
      <c r="UJG4" s="9"/>
      <c r="UJH4" s="9"/>
      <c r="UJI4" s="9"/>
      <c r="UJJ4" s="9"/>
      <c r="UJK4" s="9"/>
      <c r="UJL4" s="9"/>
      <c r="UJM4" s="9"/>
      <c r="UJN4" s="9"/>
      <c r="UJO4" s="9"/>
      <c r="UJP4" s="9"/>
      <c r="UJQ4" s="9"/>
      <c r="UJR4" s="9"/>
      <c r="UJS4" s="9"/>
      <c r="UJT4" s="9"/>
      <c r="UJU4" s="9"/>
      <c r="UJV4" s="9"/>
      <c r="UJW4" s="9"/>
      <c r="UJX4" s="9"/>
      <c r="UJY4" s="9"/>
      <c r="UJZ4" s="9"/>
      <c r="UKA4" s="9"/>
      <c r="UKB4" s="9"/>
      <c r="UKC4" s="9"/>
      <c r="UKD4" s="9"/>
      <c r="UKE4" s="9"/>
      <c r="UKF4" s="9"/>
      <c r="UKG4" s="9"/>
      <c r="UKH4" s="9"/>
      <c r="UKI4" s="9"/>
      <c r="UKJ4" s="9"/>
      <c r="UKK4" s="9"/>
      <c r="UKL4" s="9"/>
      <c r="UKM4" s="9"/>
      <c r="UKN4" s="9"/>
      <c r="UKO4" s="9"/>
      <c r="UKP4" s="9"/>
      <c r="UKQ4" s="9"/>
      <c r="UKR4" s="9"/>
      <c r="UKS4" s="9"/>
      <c r="UKT4" s="9"/>
      <c r="UKU4" s="9"/>
      <c r="UKV4" s="9"/>
      <c r="UKW4" s="9"/>
      <c r="UKX4" s="9"/>
      <c r="UKY4" s="9"/>
      <c r="UKZ4" s="9"/>
      <c r="ULA4" s="9"/>
      <c r="ULB4" s="9"/>
      <c r="ULC4" s="9"/>
      <c r="ULD4" s="9"/>
      <c r="ULE4" s="9"/>
      <c r="ULF4" s="9"/>
      <c r="ULG4" s="9"/>
      <c r="ULH4" s="9"/>
      <c r="ULI4" s="9"/>
      <c r="ULJ4" s="9"/>
      <c r="ULK4" s="9"/>
      <c r="ULL4" s="9"/>
      <c r="ULM4" s="9"/>
      <c r="ULN4" s="9"/>
      <c r="ULO4" s="9"/>
      <c r="ULP4" s="9"/>
      <c r="ULQ4" s="9"/>
      <c r="ULR4" s="9"/>
      <c r="ULS4" s="9"/>
      <c r="ULT4" s="9"/>
      <c r="ULU4" s="9"/>
      <c r="ULV4" s="9"/>
      <c r="ULW4" s="9"/>
      <c r="ULX4" s="9"/>
      <c r="ULY4" s="9"/>
      <c r="ULZ4" s="9"/>
      <c r="UMA4" s="9"/>
      <c r="UMB4" s="9"/>
      <c r="UMC4" s="9"/>
      <c r="UMD4" s="9"/>
      <c r="UME4" s="9"/>
      <c r="UMF4" s="9"/>
      <c r="UMG4" s="9"/>
      <c r="UMH4" s="9"/>
      <c r="UMI4" s="9"/>
      <c r="UMJ4" s="9"/>
      <c r="UMK4" s="9"/>
      <c r="UML4" s="9"/>
      <c r="UMM4" s="9"/>
      <c r="UMN4" s="9"/>
      <c r="UMO4" s="9"/>
      <c r="UMP4" s="9"/>
      <c r="UMQ4" s="9"/>
      <c r="UMR4" s="9"/>
      <c r="UMS4" s="9"/>
      <c r="UMT4" s="9"/>
      <c r="UMU4" s="9"/>
      <c r="UMV4" s="9"/>
      <c r="UMW4" s="9"/>
      <c r="UMX4" s="9"/>
      <c r="UMY4" s="9"/>
      <c r="UMZ4" s="9"/>
      <c r="UNA4" s="9"/>
      <c r="UNB4" s="9"/>
      <c r="UNC4" s="9"/>
      <c r="UND4" s="9"/>
      <c r="UNE4" s="9"/>
      <c r="UNF4" s="9"/>
      <c r="UNG4" s="9"/>
      <c r="UNH4" s="9"/>
      <c r="UNI4" s="9"/>
      <c r="UNJ4" s="9"/>
      <c r="UNK4" s="9"/>
      <c r="UNL4" s="9"/>
      <c r="UNM4" s="9"/>
      <c r="UNN4" s="9"/>
      <c r="UNO4" s="9"/>
      <c r="UNP4" s="9"/>
      <c r="UNQ4" s="9"/>
      <c r="UNR4" s="9"/>
      <c r="UNS4" s="9"/>
      <c r="UNT4" s="9"/>
      <c r="UNU4" s="9"/>
      <c r="UNV4" s="9"/>
      <c r="UNW4" s="9"/>
      <c r="UNX4" s="9"/>
      <c r="UNY4" s="9"/>
      <c r="UNZ4" s="9"/>
      <c r="UOA4" s="9"/>
      <c r="UOB4" s="9"/>
      <c r="UOC4" s="9"/>
      <c r="UOD4" s="9"/>
      <c r="UOE4" s="9"/>
      <c r="UOF4" s="9"/>
      <c r="UOG4" s="9"/>
      <c r="UOH4" s="9"/>
      <c r="UOI4" s="9"/>
      <c r="UOJ4" s="9"/>
      <c r="UOK4" s="9"/>
      <c r="UOL4" s="9"/>
      <c r="UOM4" s="9"/>
      <c r="UON4" s="9"/>
      <c r="UOO4" s="9"/>
      <c r="UOP4" s="9"/>
      <c r="UOQ4" s="9"/>
      <c r="UOR4" s="9"/>
      <c r="UOS4" s="9"/>
      <c r="UOT4" s="9"/>
      <c r="UOU4" s="9"/>
      <c r="UOV4" s="9"/>
      <c r="UOW4" s="9"/>
      <c r="UOX4" s="9"/>
      <c r="UOY4" s="9"/>
      <c r="UOZ4" s="9"/>
      <c r="UPA4" s="9"/>
      <c r="UPB4" s="9"/>
      <c r="UPC4" s="9"/>
      <c r="UPD4" s="9"/>
      <c r="UPE4" s="9"/>
      <c r="UPF4" s="9"/>
      <c r="UPG4" s="9"/>
      <c r="UPH4" s="9"/>
      <c r="UPI4" s="9"/>
      <c r="UPJ4" s="9"/>
      <c r="UPK4" s="9"/>
      <c r="UPL4" s="9"/>
      <c r="UPM4" s="9"/>
      <c r="UPN4" s="9"/>
      <c r="UPO4" s="9"/>
      <c r="UPP4" s="9"/>
      <c r="UPQ4" s="9"/>
      <c r="UPR4" s="9"/>
      <c r="UPS4" s="9"/>
      <c r="UPT4" s="9"/>
      <c r="UPU4" s="9"/>
      <c r="UPV4" s="9"/>
      <c r="UPW4" s="9"/>
      <c r="UPX4" s="9"/>
      <c r="UPY4" s="9"/>
      <c r="UPZ4" s="9"/>
      <c r="UQA4" s="9"/>
      <c r="UQB4" s="9"/>
      <c r="UQC4" s="9"/>
      <c r="UQD4" s="9"/>
      <c r="UQE4" s="9"/>
      <c r="UQF4" s="9"/>
      <c r="UQG4" s="9"/>
      <c r="UQH4" s="9"/>
      <c r="UQI4" s="9"/>
      <c r="UQJ4" s="9"/>
      <c r="UQK4" s="9"/>
      <c r="UQL4" s="9"/>
      <c r="UQM4" s="9"/>
      <c r="UQN4" s="9"/>
      <c r="UQO4" s="9"/>
      <c r="UQP4" s="9"/>
      <c r="UQQ4" s="9"/>
      <c r="UQR4" s="9"/>
      <c r="UQS4" s="9"/>
      <c r="UQT4" s="9"/>
      <c r="UQU4" s="9"/>
      <c r="UQV4" s="9"/>
      <c r="UQW4" s="9"/>
      <c r="UQX4" s="9"/>
      <c r="UQY4" s="9"/>
      <c r="UQZ4" s="9"/>
      <c r="URA4" s="9"/>
      <c r="URB4" s="9"/>
      <c r="URC4" s="9"/>
      <c r="URD4" s="9"/>
      <c r="URE4" s="9"/>
      <c r="URF4" s="9"/>
      <c r="URG4" s="9"/>
      <c r="URH4" s="9"/>
      <c r="URI4" s="9"/>
      <c r="URJ4" s="9"/>
      <c r="URK4" s="9"/>
      <c r="URL4" s="9"/>
      <c r="URM4" s="9"/>
      <c r="URN4" s="9"/>
      <c r="URO4" s="9"/>
      <c r="URP4" s="9"/>
      <c r="URQ4" s="9"/>
      <c r="URR4" s="9"/>
      <c r="URS4" s="9"/>
      <c r="URT4" s="9"/>
      <c r="URU4" s="9"/>
      <c r="URV4" s="9"/>
      <c r="URW4" s="9"/>
      <c r="URX4" s="9"/>
      <c r="URY4" s="9"/>
      <c r="URZ4" s="9"/>
      <c r="USA4" s="9"/>
      <c r="USB4" s="9"/>
      <c r="USC4" s="9"/>
      <c r="USD4" s="9"/>
      <c r="USE4" s="9"/>
      <c r="USF4" s="9"/>
      <c r="USG4" s="9"/>
      <c r="USH4" s="9"/>
      <c r="USI4" s="9"/>
      <c r="USJ4" s="9"/>
      <c r="USK4" s="9"/>
      <c r="USL4" s="9"/>
      <c r="USM4" s="9"/>
      <c r="USN4" s="9"/>
      <c r="USO4" s="9"/>
      <c r="USP4" s="9"/>
      <c r="USQ4" s="9"/>
      <c r="USR4" s="9"/>
      <c r="USS4" s="9"/>
      <c r="UST4" s="9"/>
      <c r="USU4" s="9"/>
      <c r="USV4" s="9"/>
      <c r="USW4" s="9"/>
      <c r="USX4" s="9"/>
      <c r="USY4" s="9"/>
      <c r="USZ4" s="9"/>
      <c r="UTA4" s="9"/>
      <c r="UTB4" s="9"/>
      <c r="UTC4" s="9"/>
      <c r="UTD4" s="9"/>
      <c r="UTE4" s="9"/>
      <c r="UTF4" s="9"/>
      <c r="UTG4" s="9"/>
      <c r="UTH4" s="9"/>
      <c r="UTI4" s="9"/>
      <c r="UTJ4" s="9"/>
      <c r="UTK4" s="9"/>
      <c r="UTL4" s="9"/>
      <c r="UTM4" s="9"/>
      <c r="UTN4" s="9"/>
      <c r="UTO4" s="9"/>
      <c r="UTP4" s="9"/>
      <c r="UTQ4" s="9"/>
      <c r="UTR4" s="9"/>
      <c r="UTS4" s="9"/>
      <c r="UTT4" s="9"/>
      <c r="UTU4" s="9"/>
      <c r="UTV4" s="9"/>
      <c r="UTW4" s="9"/>
      <c r="UTX4" s="9"/>
      <c r="UTY4" s="9"/>
      <c r="UTZ4" s="9"/>
      <c r="UUA4" s="9"/>
      <c r="UUB4" s="9"/>
      <c r="UUC4" s="9"/>
      <c r="UUD4" s="9"/>
      <c r="UUE4" s="9"/>
      <c r="UUF4" s="9"/>
      <c r="UUG4" s="9"/>
      <c r="UUH4" s="9"/>
      <c r="UUI4" s="9"/>
      <c r="UUJ4" s="9"/>
      <c r="UUK4" s="9"/>
      <c r="UUL4" s="9"/>
      <c r="UUM4" s="9"/>
      <c r="UUN4" s="9"/>
      <c r="UUO4" s="9"/>
      <c r="UUP4" s="9"/>
      <c r="UUQ4" s="9"/>
      <c r="UUR4" s="9"/>
      <c r="UUS4" s="9"/>
      <c r="UUT4" s="9"/>
      <c r="UUU4" s="9"/>
      <c r="UUV4" s="9"/>
      <c r="UUW4" s="9"/>
      <c r="UUX4" s="9"/>
      <c r="UUY4" s="9"/>
      <c r="UUZ4" s="9"/>
      <c r="UVA4" s="9"/>
      <c r="UVB4" s="9"/>
      <c r="UVC4" s="9"/>
      <c r="UVD4" s="9"/>
      <c r="UVE4" s="9"/>
      <c r="UVF4" s="9"/>
      <c r="UVG4" s="9"/>
      <c r="UVH4" s="9"/>
      <c r="UVI4" s="9"/>
      <c r="UVJ4" s="9"/>
      <c r="UVK4" s="9"/>
      <c r="UVL4" s="9"/>
      <c r="UVM4" s="9"/>
      <c r="UVN4" s="9"/>
      <c r="UVO4" s="9"/>
      <c r="UVP4" s="9"/>
      <c r="UVQ4" s="9"/>
      <c r="UVR4" s="9"/>
      <c r="UVS4" s="9"/>
      <c r="UVT4" s="9"/>
      <c r="UVU4" s="9"/>
      <c r="UVV4" s="9"/>
      <c r="UVW4" s="9"/>
      <c r="UVX4" s="9"/>
      <c r="UVY4" s="9"/>
      <c r="UVZ4" s="9"/>
      <c r="UWA4" s="9"/>
      <c r="UWB4" s="9"/>
      <c r="UWC4" s="9"/>
      <c r="UWD4" s="9"/>
      <c r="UWE4" s="9"/>
      <c r="UWF4" s="9"/>
      <c r="UWG4" s="9"/>
      <c r="UWH4" s="9"/>
      <c r="UWI4" s="9"/>
      <c r="UWJ4" s="9"/>
      <c r="UWK4" s="9"/>
      <c r="UWL4" s="9"/>
      <c r="UWM4" s="9"/>
      <c r="UWN4" s="9"/>
      <c r="UWO4" s="9"/>
      <c r="UWP4" s="9"/>
      <c r="UWQ4" s="9"/>
      <c r="UWR4" s="9"/>
      <c r="UWS4" s="9"/>
      <c r="UWT4" s="9"/>
      <c r="UWU4" s="9"/>
      <c r="UWV4" s="9"/>
      <c r="UWW4" s="9"/>
      <c r="UWX4" s="9"/>
      <c r="UWY4" s="9"/>
      <c r="UWZ4" s="9"/>
      <c r="UXA4" s="9"/>
      <c r="UXB4" s="9"/>
      <c r="UXC4" s="9"/>
      <c r="UXD4" s="9"/>
      <c r="UXE4" s="9"/>
      <c r="UXF4" s="9"/>
      <c r="UXG4" s="9"/>
      <c r="UXH4" s="9"/>
      <c r="UXI4" s="9"/>
      <c r="UXJ4" s="9"/>
      <c r="UXK4" s="9"/>
      <c r="UXL4" s="9"/>
      <c r="UXM4" s="9"/>
      <c r="UXN4" s="9"/>
      <c r="UXO4" s="9"/>
      <c r="UXP4" s="9"/>
      <c r="UXQ4" s="9"/>
      <c r="UXR4" s="9"/>
      <c r="UXS4" s="9"/>
      <c r="UXT4" s="9"/>
      <c r="UXU4" s="9"/>
      <c r="UXV4" s="9"/>
      <c r="UXW4" s="9"/>
      <c r="UXX4" s="9"/>
      <c r="UXY4" s="9"/>
      <c r="UXZ4" s="9"/>
      <c r="UYA4" s="9"/>
      <c r="UYB4" s="9"/>
      <c r="UYC4" s="9"/>
      <c r="UYD4" s="9"/>
      <c r="UYE4" s="9"/>
      <c r="UYF4" s="9"/>
      <c r="UYG4" s="9"/>
      <c r="UYH4" s="9"/>
      <c r="UYI4" s="9"/>
      <c r="UYJ4" s="9"/>
      <c r="UYK4" s="9"/>
      <c r="UYL4" s="9"/>
      <c r="UYM4" s="9"/>
      <c r="UYN4" s="9"/>
      <c r="UYO4" s="9"/>
      <c r="UYP4" s="9"/>
      <c r="UYQ4" s="9"/>
      <c r="UYR4" s="9"/>
      <c r="UYS4" s="9"/>
      <c r="UYT4" s="9"/>
      <c r="UYU4" s="9"/>
      <c r="UYV4" s="9"/>
      <c r="UYW4" s="9"/>
      <c r="UYX4" s="9"/>
      <c r="UYY4" s="9"/>
      <c r="UYZ4" s="9"/>
      <c r="UZA4" s="9"/>
      <c r="UZB4" s="9"/>
      <c r="UZC4" s="9"/>
      <c r="UZD4" s="9"/>
      <c r="UZE4" s="9"/>
      <c r="UZF4" s="9"/>
      <c r="UZG4" s="9"/>
      <c r="UZH4" s="9"/>
      <c r="UZI4" s="9"/>
      <c r="UZJ4" s="9"/>
      <c r="UZK4" s="9"/>
      <c r="UZL4" s="9"/>
      <c r="UZM4" s="9"/>
      <c r="UZN4" s="9"/>
      <c r="UZO4" s="9"/>
      <c r="UZP4" s="9"/>
      <c r="UZQ4" s="9"/>
      <c r="UZR4" s="9"/>
      <c r="UZS4" s="9"/>
      <c r="UZT4" s="9"/>
      <c r="UZU4" s="9"/>
      <c r="UZV4" s="9"/>
      <c r="UZW4" s="9"/>
      <c r="UZX4" s="9"/>
      <c r="UZY4" s="9"/>
      <c r="UZZ4" s="9"/>
      <c r="VAA4" s="9"/>
      <c r="VAB4" s="9"/>
      <c r="VAC4" s="9"/>
      <c r="VAD4" s="9"/>
      <c r="VAE4" s="9"/>
      <c r="VAF4" s="9"/>
      <c r="VAG4" s="9"/>
      <c r="VAH4" s="9"/>
      <c r="VAI4" s="9"/>
      <c r="VAJ4" s="9"/>
      <c r="VAK4" s="9"/>
      <c r="VAL4" s="9"/>
      <c r="VAM4" s="9"/>
      <c r="VAN4" s="9"/>
      <c r="VAO4" s="9"/>
      <c r="VAP4" s="9"/>
      <c r="VAQ4" s="9"/>
      <c r="VAR4" s="9"/>
      <c r="VAS4" s="9"/>
      <c r="VAT4" s="9"/>
      <c r="VAU4" s="9"/>
      <c r="VAV4" s="9"/>
      <c r="VAW4" s="9"/>
      <c r="VAX4" s="9"/>
      <c r="VAY4" s="9"/>
      <c r="VAZ4" s="9"/>
      <c r="VBA4" s="9"/>
      <c r="VBB4" s="9"/>
      <c r="VBC4" s="9"/>
      <c r="VBD4" s="9"/>
      <c r="VBE4" s="9"/>
      <c r="VBF4" s="9"/>
      <c r="VBG4" s="9"/>
      <c r="VBH4" s="9"/>
      <c r="VBI4" s="9"/>
      <c r="VBJ4" s="9"/>
      <c r="VBK4" s="9"/>
      <c r="VBL4" s="9"/>
      <c r="VBM4" s="9"/>
      <c r="VBN4" s="9"/>
      <c r="VBO4" s="9"/>
      <c r="VBP4" s="9"/>
      <c r="VBQ4" s="9"/>
      <c r="VBR4" s="9"/>
      <c r="VBS4" s="9"/>
      <c r="VBT4" s="9"/>
      <c r="VBU4" s="9"/>
      <c r="VBV4" s="9"/>
      <c r="VBW4" s="9"/>
      <c r="VBX4" s="9"/>
      <c r="VBY4" s="9"/>
      <c r="VBZ4" s="9"/>
      <c r="VCA4" s="9"/>
      <c r="VCB4" s="9"/>
      <c r="VCC4" s="9"/>
      <c r="VCD4" s="9"/>
      <c r="VCE4" s="9"/>
      <c r="VCF4" s="9"/>
      <c r="VCG4" s="9"/>
      <c r="VCH4" s="9"/>
      <c r="VCI4" s="9"/>
      <c r="VCJ4" s="9"/>
      <c r="VCK4" s="9"/>
      <c r="VCL4" s="9"/>
      <c r="VCM4" s="9"/>
      <c r="VCN4" s="9"/>
      <c r="VCO4" s="9"/>
      <c r="VCP4" s="9"/>
      <c r="VCQ4" s="9"/>
      <c r="VCR4" s="9"/>
      <c r="VCS4" s="9"/>
      <c r="VCT4" s="9"/>
      <c r="VCU4" s="9"/>
      <c r="VCV4" s="9"/>
      <c r="VCW4" s="9"/>
      <c r="VCX4" s="9"/>
      <c r="VCY4" s="9"/>
      <c r="VCZ4" s="9"/>
      <c r="VDA4" s="9"/>
      <c r="VDB4" s="9"/>
      <c r="VDC4" s="9"/>
      <c r="VDD4" s="9"/>
      <c r="VDE4" s="9"/>
      <c r="VDF4" s="9"/>
      <c r="VDG4" s="9"/>
      <c r="VDH4" s="9"/>
      <c r="VDI4" s="9"/>
      <c r="VDJ4" s="9"/>
      <c r="VDK4" s="9"/>
      <c r="VDL4" s="9"/>
      <c r="VDM4" s="9"/>
      <c r="VDN4" s="9"/>
      <c r="VDO4" s="9"/>
      <c r="VDP4" s="9"/>
      <c r="VDQ4" s="9"/>
      <c r="VDR4" s="9"/>
      <c r="VDS4" s="9"/>
      <c r="VDT4" s="9"/>
      <c r="VDU4" s="9"/>
      <c r="VDV4" s="9"/>
      <c r="VDW4" s="9"/>
      <c r="VDX4" s="9"/>
      <c r="VDY4" s="9"/>
      <c r="VDZ4" s="9"/>
      <c r="VEA4" s="9"/>
      <c r="VEB4" s="9"/>
      <c r="VEC4" s="9"/>
      <c r="VED4" s="9"/>
      <c r="VEE4" s="9"/>
      <c r="VEF4" s="9"/>
      <c r="VEG4" s="9"/>
      <c r="VEH4" s="9"/>
      <c r="VEI4" s="9"/>
      <c r="VEJ4" s="9"/>
      <c r="VEK4" s="9"/>
      <c r="VEL4" s="9"/>
      <c r="VEM4" s="9"/>
      <c r="VEN4" s="9"/>
      <c r="VEO4" s="9"/>
      <c r="VEP4" s="9"/>
      <c r="VEQ4" s="9"/>
      <c r="VER4" s="9"/>
      <c r="VES4" s="9"/>
      <c r="VET4" s="9"/>
      <c r="VEU4" s="9"/>
      <c r="VEV4" s="9"/>
      <c r="VEW4" s="9"/>
      <c r="VEX4" s="9"/>
      <c r="VEY4" s="9"/>
      <c r="VEZ4" s="9"/>
      <c r="VFA4" s="9"/>
      <c r="VFB4" s="9"/>
      <c r="VFC4" s="9"/>
      <c r="VFD4" s="9"/>
      <c r="VFE4" s="9"/>
      <c r="VFF4" s="9"/>
      <c r="VFG4" s="9"/>
      <c r="VFH4" s="9"/>
      <c r="VFI4" s="9"/>
      <c r="VFJ4" s="9"/>
      <c r="VFK4" s="9"/>
      <c r="VFL4" s="9"/>
      <c r="VFM4" s="9"/>
      <c r="VFN4" s="9"/>
      <c r="VFO4" s="9"/>
      <c r="VFP4" s="9"/>
      <c r="VFQ4" s="9"/>
      <c r="VFR4" s="9"/>
      <c r="VFS4" s="9"/>
      <c r="VFT4" s="9"/>
      <c r="VFU4" s="9"/>
      <c r="VFV4" s="9"/>
      <c r="VFW4" s="9"/>
      <c r="VFX4" s="9"/>
      <c r="VFY4" s="9"/>
      <c r="VFZ4" s="9"/>
      <c r="VGA4" s="9"/>
      <c r="VGB4" s="9"/>
      <c r="VGC4" s="9"/>
      <c r="VGD4" s="9"/>
      <c r="VGE4" s="9"/>
      <c r="VGF4" s="9"/>
      <c r="VGG4" s="9"/>
      <c r="VGH4" s="9"/>
      <c r="VGI4" s="9"/>
      <c r="VGJ4" s="9"/>
      <c r="VGK4" s="9"/>
      <c r="VGL4" s="9"/>
      <c r="VGM4" s="9"/>
      <c r="VGN4" s="9"/>
      <c r="VGO4" s="9"/>
      <c r="VGP4" s="9"/>
      <c r="VGQ4" s="9"/>
      <c r="VGR4" s="9"/>
      <c r="VGS4" s="9"/>
      <c r="VGT4" s="9"/>
      <c r="VGU4" s="9"/>
      <c r="VGV4" s="9"/>
      <c r="VGW4" s="9"/>
      <c r="VGX4" s="9"/>
      <c r="VGY4" s="9"/>
      <c r="VGZ4" s="9"/>
      <c r="VHA4" s="9"/>
      <c r="VHB4" s="9"/>
      <c r="VHC4" s="9"/>
      <c r="VHD4" s="9"/>
      <c r="VHE4" s="9"/>
      <c r="VHF4" s="9"/>
      <c r="VHG4" s="9"/>
      <c r="VHH4" s="9"/>
      <c r="VHI4" s="9"/>
      <c r="VHJ4" s="9"/>
      <c r="VHK4" s="9"/>
      <c r="VHL4" s="9"/>
      <c r="VHM4" s="9"/>
      <c r="VHN4" s="9"/>
      <c r="VHO4" s="9"/>
      <c r="VHP4" s="9"/>
      <c r="VHQ4" s="9"/>
      <c r="VHR4" s="9"/>
      <c r="VHS4" s="9"/>
      <c r="VHT4" s="9"/>
      <c r="VHU4" s="9"/>
      <c r="VHV4" s="9"/>
      <c r="VHW4" s="9"/>
      <c r="VHX4" s="9"/>
      <c r="VHY4" s="9"/>
      <c r="VHZ4" s="9"/>
      <c r="VIA4" s="9"/>
      <c r="VIB4" s="9"/>
      <c r="VIC4" s="9"/>
      <c r="VID4" s="9"/>
      <c r="VIE4" s="9"/>
      <c r="VIF4" s="9"/>
      <c r="VIG4" s="9"/>
      <c r="VIH4" s="9"/>
      <c r="VII4" s="9"/>
      <c r="VIJ4" s="9"/>
      <c r="VIK4" s="9"/>
      <c r="VIL4" s="9"/>
      <c r="VIM4" s="9"/>
      <c r="VIN4" s="9"/>
      <c r="VIO4" s="9"/>
      <c r="VIP4" s="9"/>
      <c r="VIQ4" s="9"/>
      <c r="VIR4" s="9"/>
      <c r="VIS4" s="9"/>
      <c r="VIT4" s="9"/>
      <c r="VIU4" s="9"/>
      <c r="VIV4" s="9"/>
      <c r="VIW4" s="9"/>
      <c r="VIX4" s="9"/>
      <c r="VIY4" s="9"/>
      <c r="VIZ4" s="9"/>
      <c r="VJA4" s="9"/>
      <c r="VJB4" s="9"/>
      <c r="VJC4" s="9"/>
      <c r="VJD4" s="9"/>
      <c r="VJE4" s="9"/>
      <c r="VJF4" s="9"/>
      <c r="VJG4" s="9"/>
      <c r="VJH4" s="9"/>
      <c r="VJI4" s="9"/>
      <c r="VJJ4" s="9"/>
      <c r="VJK4" s="9"/>
      <c r="VJL4" s="9"/>
      <c r="VJM4" s="9"/>
      <c r="VJN4" s="9"/>
      <c r="VJO4" s="9"/>
      <c r="VJP4" s="9"/>
      <c r="VJQ4" s="9"/>
      <c r="VJR4" s="9"/>
      <c r="VJS4" s="9"/>
      <c r="VJT4" s="9"/>
      <c r="VJU4" s="9"/>
      <c r="VJV4" s="9"/>
      <c r="VJW4" s="9"/>
      <c r="VJX4" s="9"/>
      <c r="VJY4" s="9"/>
      <c r="VJZ4" s="9"/>
      <c r="VKA4" s="9"/>
      <c r="VKB4" s="9"/>
      <c r="VKC4" s="9"/>
      <c r="VKD4" s="9"/>
      <c r="VKE4" s="9"/>
      <c r="VKF4" s="9"/>
      <c r="VKG4" s="9"/>
      <c r="VKH4" s="9"/>
      <c r="VKI4" s="9"/>
      <c r="VKJ4" s="9"/>
      <c r="VKK4" s="9"/>
      <c r="VKL4" s="9"/>
      <c r="VKM4" s="9"/>
      <c r="VKN4" s="9"/>
      <c r="VKO4" s="9"/>
      <c r="VKP4" s="9"/>
      <c r="VKQ4" s="9"/>
      <c r="VKR4" s="9"/>
      <c r="VKS4" s="9"/>
      <c r="VKT4" s="9"/>
      <c r="VKU4" s="9"/>
      <c r="VKV4" s="9"/>
      <c r="VKW4" s="9"/>
      <c r="VKX4" s="9"/>
      <c r="VKY4" s="9"/>
      <c r="VKZ4" s="9"/>
      <c r="VLA4" s="9"/>
      <c r="VLB4" s="9"/>
      <c r="VLC4" s="9"/>
      <c r="VLD4" s="9"/>
      <c r="VLE4" s="9"/>
      <c r="VLF4" s="9"/>
      <c r="VLG4" s="9"/>
      <c r="VLH4" s="9"/>
      <c r="VLI4" s="9"/>
      <c r="VLJ4" s="9"/>
      <c r="VLK4" s="9"/>
      <c r="VLL4" s="9"/>
      <c r="VLM4" s="9"/>
      <c r="VLN4" s="9"/>
      <c r="VLO4" s="9"/>
      <c r="VLP4" s="9"/>
      <c r="VLQ4" s="9"/>
      <c r="VLR4" s="9"/>
      <c r="VLS4" s="9"/>
      <c r="VLT4" s="9"/>
      <c r="VLU4" s="9"/>
      <c r="VLV4" s="9"/>
      <c r="VLW4" s="9"/>
      <c r="VLX4" s="9"/>
      <c r="VLY4" s="9"/>
      <c r="VLZ4" s="9"/>
      <c r="VMA4" s="9"/>
      <c r="VMB4" s="9"/>
      <c r="VMC4" s="9"/>
      <c r="VMD4" s="9"/>
      <c r="VME4" s="9"/>
      <c r="VMF4" s="9"/>
      <c r="VMG4" s="9"/>
      <c r="VMH4" s="9"/>
      <c r="VMI4" s="9"/>
      <c r="VMJ4" s="9"/>
      <c r="VMK4" s="9"/>
      <c r="VML4" s="9"/>
      <c r="VMM4" s="9"/>
      <c r="VMN4" s="9"/>
      <c r="VMO4" s="9"/>
      <c r="VMP4" s="9"/>
      <c r="VMQ4" s="9"/>
      <c r="VMR4" s="9"/>
      <c r="VMS4" s="9"/>
      <c r="VMT4" s="9"/>
      <c r="VMU4" s="9"/>
      <c r="VMV4" s="9"/>
      <c r="VMW4" s="9"/>
      <c r="VMX4" s="9"/>
      <c r="VMY4" s="9"/>
      <c r="VMZ4" s="9"/>
      <c r="VNA4" s="9"/>
      <c r="VNB4" s="9"/>
      <c r="VNC4" s="9"/>
      <c r="VND4" s="9"/>
      <c r="VNE4" s="9"/>
      <c r="VNF4" s="9"/>
      <c r="VNG4" s="9"/>
      <c r="VNH4" s="9"/>
      <c r="VNI4" s="9"/>
      <c r="VNJ4" s="9"/>
      <c r="VNK4" s="9"/>
      <c r="VNL4" s="9"/>
      <c r="VNM4" s="9"/>
      <c r="VNN4" s="9"/>
      <c r="VNO4" s="9"/>
      <c r="VNP4" s="9"/>
      <c r="VNQ4" s="9"/>
      <c r="VNR4" s="9"/>
      <c r="VNS4" s="9"/>
      <c r="VNT4" s="9"/>
      <c r="VNU4" s="9"/>
      <c r="VNV4" s="9"/>
      <c r="VNW4" s="9"/>
      <c r="VNX4" s="9"/>
      <c r="VNY4" s="9"/>
      <c r="VNZ4" s="9"/>
      <c r="VOA4" s="9"/>
      <c r="VOB4" s="9"/>
      <c r="VOC4" s="9"/>
      <c r="VOD4" s="9"/>
      <c r="VOE4" s="9"/>
      <c r="VOF4" s="9"/>
      <c r="VOG4" s="9"/>
      <c r="VOH4" s="9"/>
      <c r="VOI4" s="9"/>
      <c r="VOJ4" s="9"/>
      <c r="VOK4" s="9"/>
      <c r="VOL4" s="9"/>
      <c r="VOM4" s="9"/>
      <c r="VON4" s="9"/>
      <c r="VOO4" s="9"/>
      <c r="VOP4" s="9"/>
      <c r="VOQ4" s="9"/>
      <c r="VOR4" s="9"/>
      <c r="VOS4" s="9"/>
      <c r="VOT4" s="9"/>
      <c r="VOU4" s="9"/>
      <c r="VOV4" s="9"/>
      <c r="VOW4" s="9"/>
      <c r="VOX4" s="9"/>
      <c r="VOY4" s="9"/>
      <c r="VOZ4" s="9"/>
      <c r="VPA4" s="9"/>
      <c r="VPB4" s="9"/>
      <c r="VPC4" s="9"/>
      <c r="VPD4" s="9"/>
      <c r="VPE4" s="9"/>
      <c r="VPF4" s="9"/>
      <c r="VPG4" s="9"/>
      <c r="VPH4" s="9"/>
      <c r="VPI4" s="9"/>
      <c r="VPJ4" s="9"/>
      <c r="VPK4" s="9"/>
      <c r="VPL4" s="9"/>
      <c r="VPM4" s="9"/>
      <c r="VPN4" s="9"/>
      <c r="VPO4" s="9"/>
      <c r="VPP4" s="9"/>
      <c r="VPQ4" s="9"/>
      <c r="VPR4" s="9"/>
      <c r="VPS4" s="9"/>
      <c r="VPT4" s="9"/>
      <c r="VPU4" s="9"/>
      <c r="VPV4" s="9"/>
      <c r="VPW4" s="9"/>
      <c r="VPX4" s="9"/>
      <c r="VPY4" s="9"/>
      <c r="VPZ4" s="9"/>
      <c r="VQA4" s="9"/>
      <c r="VQB4" s="9"/>
      <c r="VQC4" s="9"/>
      <c r="VQD4" s="9"/>
      <c r="VQE4" s="9"/>
      <c r="VQF4" s="9"/>
      <c r="VQG4" s="9"/>
      <c r="VQH4" s="9"/>
      <c r="VQI4" s="9"/>
      <c r="VQJ4" s="9"/>
      <c r="VQK4" s="9"/>
      <c r="VQL4" s="9"/>
      <c r="VQM4" s="9"/>
      <c r="VQN4" s="9"/>
      <c r="VQO4" s="9"/>
      <c r="VQP4" s="9"/>
      <c r="VQQ4" s="9"/>
      <c r="VQR4" s="9"/>
      <c r="VQS4" s="9"/>
      <c r="VQT4" s="9"/>
      <c r="VQU4" s="9"/>
      <c r="VQV4" s="9"/>
      <c r="VQW4" s="9"/>
      <c r="VQX4" s="9"/>
      <c r="VQY4" s="9"/>
      <c r="VQZ4" s="9"/>
      <c r="VRA4" s="9"/>
      <c r="VRB4" s="9"/>
      <c r="VRC4" s="9"/>
      <c r="VRD4" s="9"/>
      <c r="VRE4" s="9"/>
      <c r="VRF4" s="9"/>
      <c r="VRG4" s="9"/>
      <c r="VRH4" s="9"/>
      <c r="VRI4" s="9"/>
      <c r="VRJ4" s="9"/>
      <c r="VRK4" s="9"/>
      <c r="VRL4" s="9"/>
      <c r="VRM4" s="9"/>
      <c r="VRN4" s="9"/>
      <c r="VRO4" s="9"/>
      <c r="VRP4" s="9"/>
      <c r="VRQ4" s="9"/>
      <c r="VRR4" s="9"/>
      <c r="VRS4" s="9"/>
      <c r="VRT4" s="9"/>
      <c r="VRU4" s="9"/>
      <c r="VRV4" s="9"/>
      <c r="VRW4" s="9"/>
      <c r="VRX4" s="9"/>
      <c r="VRY4" s="9"/>
      <c r="VRZ4" s="9"/>
      <c r="VSA4" s="9"/>
      <c r="VSB4" s="9"/>
      <c r="VSC4" s="9"/>
      <c r="VSD4" s="9"/>
      <c r="VSE4" s="9"/>
      <c r="VSF4" s="9"/>
      <c r="VSG4" s="9"/>
      <c r="VSH4" s="9"/>
      <c r="VSI4" s="9"/>
      <c r="VSJ4" s="9"/>
      <c r="VSK4" s="9"/>
      <c r="VSL4" s="9"/>
      <c r="VSM4" s="9"/>
      <c r="VSN4" s="9"/>
      <c r="VSO4" s="9"/>
      <c r="VSP4" s="9"/>
      <c r="VSQ4" s="9"/>
      <c r="VSR4" s="9"/>
      <c r="VSS4" s="9"/>
      <c r="VST4" s="9"/>
      <c r="VSU4" s="9"/>
      <c r="VSV4" s="9"/>
      <c r="VSW4" s="9"/>
      <c r="VSX4" s="9"/>
      <c r="VSY4" s="9"/>
      <c r="VSZ4" s="9"/>
      <c r="VTA4" s="9"/>
      <c r="VTB4" s="9"/>
      <c r="VTC4" s="9"/>
      <c r="VTD4" s="9"/>
      <c r="VTE4" s="9"/>
      <c r="VTF4" s="9"/>
      <c r="VTG4" s="9"/>
      <c r="VTH4" s="9"/>
      <c r="VTI4" s="9"/>
      <c r="VTJ4" s="9"/>
      <c r="VTK4" s="9"/>
      <c r="VTL4" s="9"/>
      <c r="VTM4" s="9"/>
      <c r="VTN4" s="9"/>
      <c r="VTO4" s="9"/>
      <c r="VTP4" s="9"/>
      <c r="VTQ4" s="9"/>
      <c r="VTR4" s="9"/>
      <c r="VTS4" s="9"/>
      <c r="VTT4" s="9"/>
      <c r="VTU4" s="9"/>
      <c r="VTV4" s="9"/>
      <c r="VTW4" s="9"/>
      <c r="VTX4" s="9"/>
      <c r="VTY4" s="9"/>
      <c r="VTZ4" s="9"/>
      <c r="VUA4" s="9"/>
      <c r="VUB4" s="9"/>
      <c r="VUC4" s="9"/>
      <c r="VUD4" s="9"/>
      <c r="VUE4" s="9"/>
      <c r="VUF4" s="9"/>
      <c r="VUG4" s="9"/>
      <c r="VUH4" s="9"/>
      <c r="VUI4" s="9"/>
      <c r="VUJ4" s="9"/>
      <c r="VUK4" s="9"/>
      <c r="VUL4" s="9"/>
      <c r="VUM4" s="9"/>
      <c r="VUN4" s="9"/>
      <c r="VUO4" s="9"/>
      <c r="VUP4" s="9"/>
      <c r="VUQ4" s="9"/>
      <c r="VUR4" s="9"/>
      <c r="VUS4" s="9"/>
      <c r="VUT4" s="9"/>
      <c r="VUU4" s="9"/>
      <c r="VUV4" s="9"/>
      <c r="VUW4" s="9"/>
      <c r="VUX4" s="9"/>
      <c r="VUY4" s="9"/>
      <c r="VUZ4" s="9"/>
      <c r="VVA4" s="9"/>
      <c r="VVB4" s="9"/>
      <c r="VVC4" s="9"/>
      <c r="VVD4" s="9"/>
      <c r="VVE4" s="9"/>
      <c r="VVF4" s="9"/>
      <c r="VVG4" s="9"/>
      <c r="VVH4" s="9"/>
      <c r="VVI4" s="9"/>
      <c r="VVJ4" s="9"/>
      <c r="VVK4" s="9"/>
      <c r="VVL4" s="9"/>
      <c r="VVM4" s="9"/>
      <c r="VVN4" s="9"/>
      <c r="VVO4" s="9"/>
      <c r="VVP4" s="9"/>
      <c r="VVQ4" s="9"/>
      <c r="VVR4" s="9"/>
      <c r="VVS4" s="9"/>
      <c r="VVT4" s="9"/>
      <c r="VVU4" s="9"/>
      <c r="VVV4" s="9"/>
      <c r="VVW4" s="9"/>
      <c r="VVX4" s="9"/>
      <c r="VVY4" s="9"/>
      <c r="VVZ4" s="9"/>
      <c r="VWA4" s="9"/>
      <c r="VWB4" s="9"/>
      <c r="VWC4" s="9"/>
      <c r="VWD4" s="9"/>
      <c r="VWE4" s="9"/>
      <c r="VWF4" s="9"/>
      <c r="VWG4" s="9"/>
      <c r="VWH4" s="9"/>
      <c r="VWI4" s="9"/>
      <c r="VWJ4" s="9"/>
      <c r="VWK4" s="9"/>
      <c r="VWL4" s="9"/>
      <c r="VWM4" s="9"/>
      <c r="VWN4" s="9"/>
      <c r="VWO4" s="9"/>
      <c r="VWP4" s="9"/>
      <c r="VWQ4" s="9"/>
      <c r="VWR4" s="9"/>
      <c r="VWS4" s="9"/>
      <c r="VWT4" s="9"/>
      <c r="VWU4" s="9"/>
      <c r="VWV4" s="9"/>
      <c r="VWW4" s="9"/>
      <c r="VWX4" s="9"/>
      <c r="VWY4" s="9"/>
      <c r="VWZ4" s="9"/>
      <c r="VXA4" s="9"/>
      <c r="VXB4" s="9"/>
      <c r="VXC4" s="9"/>
      <c r="VXD4" s="9"/>
      <c r="VXE4" s="9"/>
      <c r="VXF4" s="9"/>
      <c r="VXG4" s="9"/>
      <c r="VXH4" s="9"/>
      <c r="VXI4" s="9"/>
      <c r="VXJ4" s="9"/>
      <c r="VXK4" s="9"/>
      <c r="VXL4" s="9"/>
      <c r="VXM4" s="9"/>
      <c r="VXN4" s="9"/>
      <c r="VXO4" s="9"/>
      <c r="VXP4" s="9"/>
      <c r="VXQ4" s="9"/>
      <c r="VXR4" s="9"/>
      <c r="VXS4" s="9"/>
      <c r="VXT4" s="9"/>
      <c r="VXU4" s="9"/>
      <c r="VXV4" s="9"/>
      <c r="VXW4" s="9"/>
      <c r="VXX4" s="9"/>
      <c r="VXY4" s="9"/>
      <c r="VXZ4" s="9"/>
      <c r="VYA4" s="9"/>
      <c r="VYB4" s="9"/>
      <c r="VYC4" s="9"/>
      <c r="VYD4" s="9"/>
      <c r="VYE4" s="9"/>
      <c r="VYF4" s="9"/>
      <c r="VYG4" s="9"/>
      <c r="VYH4" s="9"/>
      <c r="VYI4" s="9"/>
      <c r="VYJ4" s="9"/>
      <c r="VYK4" s="9"/>
      <c r="VYL4" s="9"/>
      <c r="VYM4" s="9"/>
      <c r="VYN4" s="9"/>
      <c r="VYO4" s="9"/>
      <c r="VYP4" s="9"/>
      <c r="VYQ4" s="9"/>
      <c r="VYR4" s="9"/>
      <c r="VYS4" s="9"/>
      <c r="VYT4" s="9"/>
      <c r="VYU4" s="9"/>
      <c r="VYV4" s="9"/>
      <c r="VYW4" s="9"/>
      <c r="VYX4" s="9"/>
      <c r="VYY4" s="9"/>
      <c r="VYZ4" s="9"/>
      <c r="VZA4" s="9"/>
      <c r="VZB4" s="9"/>
      <c r="VZC4" s="9"/>
      <c r="VZD4" s="9"/>
      <c r="VZE4" s="9"/>
      <c r="VZF4" s="9"/>
      <c r="VZG4" s="9"/>
      <c r="VZH4" s="9"/>
      <c r="VZI4" s="9"/>
      <c r="VZJ4" s="9"/>
      <c r="VZK4" s="9"/>
      <c r="VZL4" s="9"/>
      <c r="VZM4" s="9"/>
      <c r="VZN4" s="9"/>
      <c r="VZO4" s="9"/>
      <c r="VZP4" s="9"/>
      <c r="VZQ4" s="9"/>
      <c r="VZR4" s="9"/>
      <c r="VZS4" s="9"/>
      <c r="VZT4" s="9"/>
      <c r="VZU4" s="9"/>
      <c r="VZV4" s="9"/>
      <c r="VZW4" s="9"/>
      <c r="VZX4" s="9"/>
      <c r="VZY4" s="9"/>
      <c r="VZZ4" s="9"/>
      <c r="WAA4" s="9"/>
      <c r="WAB4" s="9"/>
      <c r="WAC4" s="9"/>
      <c r="WAD4" s="9"/>
      <c r="WAE4" s="9"/>
      <c r="WAF4" s="9"/>
      <c r="WAG4" s="9"/>
      <c r="WAH4" s="9"/>
      <c r="WAI4" s="9"/>
      <c r="WAJ4" s="9"/>
      <c r="WAK4" s="9"/>
      <c r="WAL4" s="9"/>
      <c r="WAM4" s="9"/>
      <c r="WAN4" s="9"/>
      <c r="WAO4" s="9"/>
      <c r="WAP4" s="9"/>
      <c r="WAQ4" s="9"/>
      <c r="WAR4" s="9"/>
      <c r="WAS4" s="9"/>
      <c r="WAT4" s="9"/>
      <c r="WAU4" s="9"/>
      <c r="WAV4" s="9"/>
      <c r="WAW4" s="9"/>
      <c r="WAX4" s="9"/>
      <c r="WAY4" s="9"/>
      <c r="WAZ4" s="9"/>
      <c r="WBA4" s="9"/>
      <c r="WBB4" s="9"/>
      <c r="WBC4" s="9"/>
      <c r="WBD4" s="9"/>
      <c r="WBE4" s="9"/>
      <c r="WBF4" s="9"/>
      <c r="WBG4" s="9"/>
      <c r="WBH4" s="9"/>
      <c r="WBI4" s="9"/>
      <c r="WBJ4" s="9"/>
      <c r="WBK4" s="9"/>
      <c r="WBL4" s="9"/>
      <c r="WBM4" s="9"/>
      <c r="WBN4" s="9"/>
      <c r="WBO4" s="9"/>
      <c r="WBP4" s="9"/>
      <c r="WBQ4" s="9"/>
      <c r="WBR4" s="9"/>
      <c r="WBS4" s="9"/>
      <c r="WBT4" s="9"/>
      <c r="WBU4" s="9"/>
      <c r="WBV4" s="9"/>
      <c r="WBW4" s="9"/>
      <c r="WBX4" s="9"/>
      <c r="WBY4" s="9"/>
      <c r="WBZ4" s="9"/>
      <c r="WCA4" s="9"/>
      <c r="WCB4" s="9"/>
      <c r="WCC4" s="9"/>
      <c r="WCD4" s="9"/>
      <c r="WCE4" s="9"/>
      <c r="WCF4" s="9"/>
      <c r="WCG4" s="9"/>
      <c r="WCH4" s="9"/>
      <c r="WCI4" s="9"/>
      <c r="WCJ4" s="9"/>
      <c r="WCK4" s="9"/>
      <c r="WCL4" s="9"/>
      <c r="WCM4" s="9"/>
      <c r="WCN4" s="9"/>
      <c r="WCO4" s="9"/>
      <c r="WCP4" s="9"/>
      <c r="WCQ4" s="9"/>
      <c r="WCR4" s="9"/>
      <c r="WCS4" s="9"/>
      <c r="WCT4" s="9"/>
      <c r="WCU4" s="9"/>
      <c r="WCV4" s="9"/>
      <c r="WCW4" s="9"/>
      <c r="WCX4" s="9"/>
      <c r="WCY4" s="9"/>
      <c r="WCZ4" s="9"/>
      <c r="WDA4" s="9"/>
      <c r="WDB4" s="9"/>
      <c r="WDC4" s="9"/>
      <c r="WDD4" s="9"/>
      <c r="WDE4" s="9"/>
      <c r="WDF4" s="9"/>
      <c r="WDG4" s="9"/>
      <c r="WDH4" s="9"/>
      <c r="WDI4" s="9"/>
      <c r="WDJ4" s="9"/>
      <c r="WDK4" s="9"/>
      <c r="WDL4" s="9"/>
      <c r="WDM4" s="9"/>
      <c r="WDN4" s="9"/>
      <c r="WDO4" s="9"/>
      <c r="WDP4" s="9"/>
      <c r="WDQ4" s="9"/>
      <c r="WDR4" s="9"/>
      <c r="WDS4" s="9"/>
      <c r="WDT4" s="9"/>
      <c r="WDU4" s="9"/>
      <c r="WDV4" s="9"/>
      <c r="WDW4" s="9"/>
      <c r="WDX4" s="9"/>
      <c r="WDY4" s="9"/>
      <c r="WDZ4" s="9"/>
      <c r="WEA4" s="9"/>
      <c r="WEB4" s="9"/>
      <c r="WEC4" s="9"/>
      <c r="WED4" s="9"/>
      <c r="WEE4" s="9"/>
      <c r="WEF4" s="9"/>
      <c r="WEG4" s="9"/>
      <c r="WEH4" s="9"/>
      <c r="WEI4" s="9"/>
      <c r="WEJ4" s="9"/>
      <c r="WEK4" s="9"/>
      <c r="WEL4" s="9"/>
      <c r="WEM4" s="9"/>
      <c r="WEN4" s="9"/>
      <c r="WEO4" s="9"/>
      <c r="WEP4" s="9"/>
      <c r="WEQ4" s="9"/>
      <c r="WER4" s="9"/>
      <c r="WES4" s="9"/>
      <c r="WET4" s="9"/>
      <c r="WEU4" s="9"/>
      <c r="WEV4" s="9"/>
      <c r="WEW4" s="9"/>
      <c r="WEX4" s="9"/>
      <c r="WEY4" s="9"/>
      <c r="WEZ4" s="9"/>
      <c r="WFA4" s="9"/>
      <c r="WFB4" s="9"/>
      <c r="WFC4" s="9"/>
      <c r="WFD4" s="9"/>
      <c r="WFE4" s="9"/>
      <c r="WFF4" s="9"/>
      <c r="WFG4" s="9"/>
      <c r="WFH4" s="9"/>
      <c r="WFI4" s="9"/>
      <c r="WFJ4" s="9"/>
      <c r="WFK4" s="9"/>
      <c r="WFL4" s="9"/>
      <c r="WFM4" s="9"/>
      <c r="WFN4" s="9"/>
      <c r="WFO4" s="9"/>
      <c r="WFP4" s="9"/>
      <c r="WFQ4" s="9"/>
      <c r="WFR4" s="9"/>
      <c r="WFS4" s="9"/>
      <c r="WFT4" s="9"/>
      <c r="WFU4" s="9"/>
      <c r="WFV4" s="9"/>
      <c r="WFW4" s="9"/>
      <c r="WFX4" s="9"/>
      <c r="WFY4" s="9"/>
      <c r="WFZ4" s="9"/>
      <c r="WGA4" s="9"/>
      <c r="WGB4" s="9"/>
      <c r="WGC4" s="9"/>
      <c r="WGD4" s="9"/>
      <c r="WGE4" s="9"/>
      <c r="WGF4" s="9"/>
      <c r="WGG4" s="9"/>
      <c r="WGH4" s="9"/>
      <c r="WGI4" s="9"/>
      <c r="WGJ4" s="9"/>
      <c r="WGK4" s="9"/>
      <c r="WGL4" s="9"/>
      <c r="WGM4" s="9"/>
      <c r="WGN4" s="9"/>
      <c r="WGO4" s="9"/>
      <c r="WGP4" s="9"/>
      <c r="WGQ4" s="9"/>
      <c r="WGR4" s="9"/>
      <c r="WGS4" s="9"/>
      <c r="WGT4" s="9"/>
      <c r="WGU4" s="9"/>
      <c r="WGV4" s="9"/>
      <c r="WGW4" s="9"/>
      <c r="WGX4" s="9"/>
      <c r="WGY4" s="9"/>
      <c r="WGZ4" s="9"/>
      <c r="WHA4" s="9"/>
      <c r="WHB4" s="9"/>
      <c r="WHC4" s="9"/>
      <c r="WHD4" s="9"/>
      <c r="WHE4" s="9"/>
      <c r="WHF4" s="9"/>
      <c r="WHG4" s="9"/>
      <c r="WHH4" s="9"/>
      <c r="WHI4" s="9"/>
      <c r="WHJ4" s="9"/>
      <c r="WHK4" s="9"/>
      <c r="WHL4" s="9"/>
      <c r="WHM4" s="9"/>
      <c r="WHN4" s="9"/>
      <c r="WHO4" s="9"/>
      <c r="WHP4" s="9"/>
      <c r="WHQ4" s="9"/>
      <c r="WHR4" s="9"/>
      <c r="WHS4" s="9"/>
      <c r="WHT4" s="9"/>
      <c r="WHU4" s="9"/>
      <c r="WHV4" s="9"/>
      <c r="WHW4" s="9"/>
      <c r="WHX4" s="9"/>
      <c r="WHY4" s="9"/>
      <c r="WHZ4" s="9"/>
      <c r="WIA4" s="9"/>
      <c r="WIB4" s="9"/>
      <c r="WIC4" s="9"/>
      <c r="WID4" s="9"/>
      <c r="WIE4" s="9"/>
      <c r="WIF4" s="9"/>
      <c r="WIG4" s="9"/>
      <c r="WIH4" s="9"/>
      <c r="WII4" s="9"/>
      <c r="WIJ4" s="9"/>
      <c r="WIK4" s="9"/>
      <c r="WIL4" s="9"/>
      <c r="WIM4" s="9"/>
      <c r="WIN4" s="9"/>
      <c r="WIO4" s="9"/>
      <c r="WIP4" s="9"/>
      <c r="WIQ4" s="9"/>
      <c r="WIR4" s="9"/>
      <c r="WIS4" s="9"/>
      <c r="WIT4" s="9"/>
      <c r="WIU4" s="9"/>
      <c r="WIV4" s="9"/>
      <c r="WIW4" s="9"/>
      <c r="WIX4" s="9"/>
      <c r="WIY4" s="9"/>
      <c r="WIZ4" s="9"/>
      <c r="WJA4" s="9"/>
      <c r="WJB4" s="9"/>
      <c r="WJC4" s="9"/>
      <c r="WJD4" s="9"/>
      <c r="WJE4" s="9"/>
      <c r="WJF4" s="9"/>
      <c r="WJG4" s="9"/>
      <c r="WJH4" s="9"/>
      <c r="WJI4" s="9"/>
      <c r="WJJ4" s="9"/>
      <c r="WJK4" s="9"/>
      <c r="WJL4" s="9"/>
      <c r="WJM4" s="9"/>
      <c r="WJN4" s="9"/>
      <c r="WJO4" s="9"/>
      <c r="WJP4" s="9"/>
      <c r="WJQ4" s="9"/>
      <c r="WJR4" s="9"/>
      <c r="WJS4" s="9"/>
      <c r="WJT4" s="9"/>
      <c r="WJU4" s="9"/>
      <c r="WJV4" s="9"/>
      <c r="WJW4" s="9"/>
      <c r="WJX4" s="9"/>
      <c r="WJY4" s="9"/>
      <c r="WJZ4" s="9"/>
      <c r="WKA4" s="9"/>
      <c r="WKB4" s="9"/>
      <c r="WKC4" s="9"/>
      <c r="WKD4" s="9"/>
      <c r="WKE4" s="9"/>
      <c r="WKF4" s="9"/>
      <c r="WKG4" s="9"/>
      <c r="WKH4" s="9"/>
      <c r="WKI4" s="9"/>
      <c r="WKJ4" s="9"/>
      <c r="WKK4" s="9"/>
      <c r="WKL4" s="9"/>
      <c r="WKM4" s="9"/>
      <c r="WKN4" s="9"/>
      <c r="WKO4" s="9"/>
      <c r="WKP4" s="9"/>
      <c r="WKQ4" s="9"/>
      <c r="WKR4" s="9"/>
      <c r="WKS4" s="9"/>
      <c r="WKT4" s="9"/>
      <c r="WKU4" s="9"/>
      <c r="WKV4" s="9"/>
      <c r="WKW4" s="9"/>
      <c r="WKX4" s="9"/>
      <c r="WKY4" s="9"/>
      <c r="WKZ4" s="9"/>
      <c r="WLA4" s="9"/>
      <c r="WLB4" s="9"/>
      <c r="WLC4" s="9"/>
      <c r="WLD4" s="9"/>
      <c r="WLE4" s="9"/>
      <c r="WLF4" s="9"/>
      <c r="WLG4" s="9"/>
      <c r="WLH4" s="9"/>
      <c r="WLI4" s="9"/>
      <c r="WLJ4" s="9"/>
      <c r="WLK4" s="9"/>
      <c r="WLL4" s="9"/>
      <c r="WLM4" s="9"/>
      <c r="WLN4" s="9"/>
      <c r="WLO4" s="9"/>
      <c r="WLP4" s="9"/>
      <c r="WLQ4" s="9"/>
      <c r="WLR4" s="9"/>
      <c r="WLS4" s="9"/>
      <c r="WLT4" s="9"/>
      <c r="WLU4" s="9"/>
      <c r="WLV4" s="9"/>
      <c r="WLW4" s="9"/>
      <c r="WLX4" s="9"/>
      <c r="WLY4" s="9"/>
      <c r="WLZ4" s="9"/>
      <c r="WMA4" s="9"/>
      <c r="WMB4" s="9"/>
      <c r="WMC4" s="9"/>
      <c r="WMD4" s="9"/>
      <c r="WME4" s="9"/>
      <c r="WMF4" s="9"/>
      <c r="WMG4" s="9"/>
      <c r="WMH4" s="9"/>
      <c r="WMI4" s="9"/>
      <c r="WMJ4" s="9"/>
      <c r="WMK4" s="9"/>
      <c r="WML4" s="9"/>
      <c r="WMM4" s="9"/>
      <c r="WMN4" s="9"/>
      <c r="WMO4" s="9"/>
      <c r="WMP4" s="9"/>
      <c r="WMQ4" s="9"/>
      <c r="WMR4" s="9"/>
      <c r="WMS4" s="9"/>
      <c r="WMT4" s="9"/>
      <c r="WMU4" s="9"/>
      <c r="WMV4" s="9"/>
      <c r="WMW4" s="9"/>
      <c r="WMX4" s="9"/>
      <c r="WMY4" s="9"/>
      <c r="WMZ4" s="9"/>
      <c r="WNA4" s="9"/>
      <c r="WNB4" s="9"/>
      <c r="WNC4" s="9"/>
      <c r="WND4" s="9"/>
      <c r="WNE4" s="9"/>
      <c r="WNF4" s="9"/>
      <c r="WNG4" s="9"/>
      <c r="WNH4" s="9"/>
      <c r="WNI4" s="9"/>
      <c r="WNJ4" s="9"/>
      <c r="WNK4" s="9"/>
      <c r="WNL4" s="9"/>
      <c r="WNM4" s="9"/>
      <c r="WNN4" s="9"/>
      <c r="WNO4" s="9"/>
      <c r="WNP4" s="9"/>
      <c r="WNQ4" s="9"/>
      <c r="WNR4" s="9"/>
      <c r="WNS4" s="9"/>
      <c r="WNT4" s="9"/>
      <c r="WNU4" s="9"/>
      <c r="WNV4" s="9"/>
      <c r="WNW4" s="9"/>
      <c r="WNX4" s="9"/>
      <c r="WNY4" s="9"/>
      <c r="WNZ4" s="9"/>
      <c r="WOA4" s="9"/>
      <c r="WOB4" s="9"/>
      <c r="WOC4" s="9"/>
      <c r="WOD4" s="9"/>
      <c r="WOE4" s="9"/>
      <c r="WOF4" s="9"/>
      <c r="WOG4" s="9"/>
      <c r="WOH4" s="9"/>
      <c r="WOI4" s="9"/>
      <c r="WOJ4" s="9"/>
      <c r="WOK4" s="9"/>
      <c r="WOL4" s="9"/>
      <c r="WOM4" s="9"/>
      <c r="WON4" s="9"/>
      <c r="WOO4" s="9"/>
      <c r="WOP4" s="9"/>
      <c r="WOQ4" s="9"/>
      <c r="WOR4" s="9"/>
      <c r="WOS4" s="9"/>
      <c r="WOT4" s="9"/>
      <c r="WOU4" s="9"/>
      <c r="WOV4" s="9"/>
      <c r="WOW4" s="9"/>
      <c r="WOX4" s="9"/>
      <c r="WOY4" s="9"/>
      <c r="WOZ4" s="9"/>
      <c r="WPA4" s="9"/>
      <c r="WPB4" s="9"/>
      <c r="WPC4" s="9"/>
      <c r="WPD4" s="9"/>
      <c r="WPE4" s="9"/>
      <c r="WPF4" s="9"/>
      <c r="WPG4" s="9"/>
      <c r="WPH4" s="9"/>
      <c r="WPI4" s="9"/>
      <c r="WPJ4" s="9"/>
      <c r="WPK4" s="9"/>
      <c r="WPL4" s="9"/>
      <c r="WPM4" s="9"/>
      <c r="WPN4" s="9"/>
      <c r="WPO4" s="9"/>
      <c r="WPP4" s="9"/>
      <c r="WPQ4" s="9"/>
      <c r="WPR4" s="9"/>
      <c r="WPS4" s="9"/>
      <c r="WPT4" s="9"/>
      <c r="WPU4" s="9"/>
      <c r="WPV4" s="9"/>
      <c r="WPW4" s="9"/>
      <c r="WPX4" s="9"/>
      <c r="WPY4" s="9"/>
      <c r="WPZ4" s="9"/>
      <c r="WQA4" s="9"/>
      <c r="WQB4" s="9"/>
      <c r="WQC4" s="9"/>
      <c r="WQD4" s="9"/>
      <c r="WQE4" s="9"/>
      <c r="WQF4" s="9"/>
      <c r="WQG4" s="9"/>
      <c r="WQH4" s="9"/>
      <c r="WQI4" s="9"/>
      <c r="WQJ4" s="9"/>
      <c r="WQK4" s="9"/>
      <c r="WQL4" s="9"/>
      <c r="WQM4" s="9"/>
      <c r="WQN4" s="9"/>
      <c r="WQO4" s="9"/>
      <c r="WQP4" s="9"/>
      <c r="WQQ4" s="9"/>
      <c r="WQR4" s="9"/>
      <c r="WQS4" s="9"/>
      <c r="WQT4" s="9"/>
      <c r="WQU4" s="9"/>
      <c r="WQV4" s="9"/>
      <c r="WQW4" s="9"/>
      <c r="WQX4" s="9"/>
      <c r="WQY4" s="9"/>
      <c r="WQZ4" s="9"/>
      <c r="WRA4" s="9"/>
      <c r="WRB4" s="9"/>
      <c r="WRC4" s="9"/>
      <c r="WRD4" s="9"/>
      <c r="WRE4" s="9"/>
      <c r="WRF4" s="9"/>
      <c r="WRG4" s="9"/>
      <c r="WRH4" s="9"/>
      <c r="WRI4" s="9"/>
      <c r="WRJ4" s="9"/>
      <c r="WRK4" s="9"/>
      <c r="WRL4" s="9"/>
      <c r="WRM4" s="9"/>
      <c r="WRN4" s="9"/>
      <c r="WRO4" s="9"/>
      <c r="WRP4" s="9"/>
      <c r="WRQ4" s="9"/>
      <c r="WRR4" s="9"/>
      <c r="WRS4" s="9"/>
      <c r="WRT4" s="9"/>
      <c r="WRU4" s="9"/>
      <c r="WRV4" s="9"/>
      <c r="WRW4" s="9"/>
      <c r="WRX4" s="9"/>
      <c r="WRY4" s="9"/>
      <c r="WRZ4" s="9"/>
      <c r="WSA4" s="9"/>
      <c r="WSB4" s="9"/>
      <c r="WSC4" s="9"/>
      <c r="WSD4" s="9"/>
      <c r="WSE4" s="9"/>
      <c r="WSF4" s="9"/>
      <c r="WSG4" s="9"/>
      <c r="WSH4" s="9"/>
      <c r="WSI4" s="9"/>
      <c r="WSJ4" s="9"/>
      <c r="WSK4" s="9"/>
      <c r="WSL4" s="9"/>
      <c r="WSM4" s="9"/>
      <c r="WSN4" s="9"/>
      <c r="WSO4" s="9"/>
      <c r="WSP4" s="9"/>
      <c r="WSQ4" s="9"/>
      <c r="WSR4" s="9"/>
      <c r="WSS4" s="9"/>
      <c r="WST4" s="9"/>
      <c r="WSU4" s="9"/>
      <c r="WSV4" s="9"/>
      <c r="WSW4" s="9"/>
      <c r="WSX4" s="9"/>
      <c r="WSY4" s="9"/>
      <c r="WSZ4" s="9"/>
      <c r="WTA4" s="9"/>
      <c r="WTB4" s="9"/>
      <c r="WTC4" s="9"/>
      <c r="WTD4" s="9"/>
      <c r="WTE4" s="9"/>
      <c r="WTF4" s="9"/>
      <c r="WTG4" s="9"/>
      <c r="WTH4" s="9"/>
      <c r="WTI4" s="9"/>
      <c r="WTJ4" s="9"/>
      <c r="WTK4" s="9"/>
      <c r="WTL4" s="9"/>
      <c r="WTM4" s="9"/>
      <c r="WTN4" s="9"/>
      <c r="WTO4" s="9"/>
      <c r="WTP4" s="9"/>
      <c r="WTQ4" s="9"/>
      <c r="WTR4" s="9"/>
      <c r="WTS4" s="9"/>
      <c r="WTT4" s="9"/>
      <c r="WTU4" s="9"/>
      <c r="WTV4" s="9"/>
      <c r="WTW4" s="9"/>
      <c r="WTX4" s="9"/>
      <c r="WTY4" s="9"/>
      <c r="WTZ4" s="9"/>
      <c r="WUA4" s="9"/>
      <c r="WUB4" s="9"/>
      <c r="WUC4" s="9"/>
      <c r="WUD4" s="9"/>
      <c r="WUE4" s="9"/>
      <c r="WUF4" s="9"/>
      <c r="WUG4" s="9"/>
      <c r="WUH4" s="9"/>
      <c r="WUI4" s="9"/>
      <c r="WUJ4" s="9"/>
      <c r="WUK4" s="9"/>
      <c r="WUL4" s="9"/>
      <c r="WUM4" s="9"/>
      <c r="WUN4" s="9"/>
      <c r="WUO4" s="9"/>
      <c r="WUP4" s="9"/>
      <c r="WUQ4" s="9"/>
      <c r="WUR4" s="9"/>
      <c r="WUS4" s="9"/>
      <c r="WUT4" s="9"/>
      <c r="WUU4" s="9"/>
      <c r="WUV4" s="9"/>
      <c r="WUW4" s="9"/>
      <c r="WUX4" s="9"/>
      <c r="WUY4" s="9"/>
      <c r="WUZ4" s="9"/>
      <c r="WVA4" s="9"/>
      <c r="WVB4" s="9"/>
      <c r="WVC4" s="9"/>
      <c r="WVD4" s="9"/>
      <c r="WVE4" s="9"/>
      <c r="WVF4" s="9"/>
      <c r="WVG4" s="9"/>
      <c r="WVH4" s="9"/>
      <c r="WVI4" s="9"/>
      <c r="WVJ4" s="9"/>
      <c r="WVK4" s="9"/>
      <c r="WVL4" s="9"/>
      <c r="WVM4" s="9"/>
      <c r="WVN4" s="9"/>
      <c r="WVO4" s="9"/>
      <c r="WVP4" s="9"/>
      <c r="WVQ4" s="9"/>
      <c r="WVR4" s="9"/>
      <c r="WVS4" s="9"/>
      <c r="WVT4" s="9"/>
      <c r="WVU4" s="9"/>
      <c r="WVV4" s="9"/>
      <c r="WVW4" s="9"/>
      <c r="WVX4" s="9"/>
      <c r="WVY4" s="9"/>
      <c r="WVZ4" s="9"/>
      <c r="WWA4" s="9"/>
      <c r="WWB4" s="9"/>
      <c r="WWC4" s="9"/>
      <c r="WWD4" s="9"/>
      <c r="WWE4" s="9"/>
      <c r="WWF4" s="9"/>
      <c r="WWG4" s="9"/>
      <c r="WWH4" s="9"/>
      <c r="WWI4" s="9"/>
      <c r="WWJ4" s="9"/>
      <c r="WWK4" s="9"/>
      <c r="WWL4" s="9"/>
      <c r="WWM4" s="9"/>
      <c r="WWN4" s="9"/>
      <c r="WWO4" s="9"/>
      <c r="WWP4" s="9"/>
      <c r="WWQ4" s="9"/>
      <c r="WWR4" s="9"/>
      <c r="WWS4" s="9"/>
      <c r="WWT4" s="9"/>
      <c r="WWU4" s="9"/>
      <c r="WWV4" s="9"/>
      <c r="WWW4" s="9"/>
      <c r="WWX4" s="9"/>
      <c r="WWY4" s="9"/>
      <c r="WWZ4" s="9"/>
      <c r="WXA4" s="9"/>
      <c r="WXB4" s="9"/>
      <c r="WXC4" s="9"/>
      <c r="WXD4" s="9"/>
      <c r="WXE4" s="9"/>
      <c r="WXF4" s="9"/>
      <c r="WXG4" s="9"/>
      <c r="WXH4" s="9"/>
      <c r="WXI4" s="9"/>
      <c r="WXJ4" s="9"/>
      <c r="WXK4" s="9"/>
      <c r="WXL4" s="9"/>
      <c r="WXM4" s="9"/>
      <c r="WXN4" s="9"/>
      <c r="WXO4" s="9"/>
      <c r="WXP4" s="9"/>
      <c r="WXQ4" s="9"/>
      <c r="WXR4" s="9"/>
      <c r="WXS4" s="9"/>
      <c r="WXT4" s="9"/>
      <c r="WXU4" s="9"/>
      <c r="WXV4" s="9"/>
      <c r="WXW4" s="9"/>
      <c r="WXX4" s="9"/>
      <c r="WXY4" s="9"/>
      <c r="WXZ4" s="9"/>
      <c r="WYA4" s="9"/>
      <c r="WYB4" s="9"/>
      <c r="WYC4" s="9"/>
      <c r="WYD4" s="9"/>
      <c r="WYE4" s="9"/>
      <c r="WYF4" s="9"/>
      <c r="WYG4" s="9"/>
      <c r="WYH4" s="9"/>
      <c r="WYI4" s="9"/>
      <c r="WYJ4" s="9"/>
      <c r="WYK4" s="9"/>
      <c r="WYL4" s="9"/>
      <c r="WYM4" s="9"/>
      <c r="WYN4" s="9"/>
      <c r="WYO4" s="9"/>
      <c r="WYP4" s="9"/>
      <c r="WYQ4" s="9"/>
      <c r="WYR4" s="9"/>
      <c r="WYS4" s="9"/>
      <c r="WYT4" s="9"/>
      <c r="WYU4" s="9"/>
      <c r="WYV4" s="9"/>
      <c r="WYW4" s="9"/>
      <c r="WYX4" s="9"/>
      <c r="WYY4" s="9"/>
      <c r="WYZ4" s="9"/>
      <c r="WZA4" s="9"/>
      <c r="WZB4" s="9"/>
      <c r="WZC4" s="9"/>
      <c r="WZD4" s="9"/>
      <c r="WZE4" s="9"/>
      <c r="WZF4" s="9"/>
      <c r="WZG4" s="9"/>
      <c r="WZH4" s="9"/>
      <c r="WZI4" s="9"/>
      <c r="WZJ4" s="9"/>
      <c r="WZK4" s="9"/>
      <c r="WZL4" s="9"/>
      <c r="WZM4" s="9"/>
      <c r="WZN4" s="9"/>
      <c r="WZO4" s="9"/>
      <c r="WZP4" s="9"/>
      <c r="WZQ4" s="9"/>
      <c r="WZR4" s="9"/>
      <c r="WZS4" s="9"/>
      <c r="WZT4" s="9"/>
      <c r="WZU4" s="9"/>
      <c r="WZV4" s="9"/>
      <c r="WZW4" s="9"/>
      <c r="WZX4" s="9"/>
      <c r="WZY4" s="9"/>
      <c r="WZZ4" s="9"/>
      <c r="XAA4" s="9"/>
      <c r="XAB4" s="9"/>
      <c r="XAC4" s="9"/>
      <c r="XAD4" s="9"/>
      <c r="XAE4" s="9"/>
      <c r="XAF4" s="9"/>
      <c r="XAG4" s="9"/>
      <c r="XAH4" s="9"/>
      <c r="XAI4" s="9"/>
      <c r="XAJ4" s="9"/>
      <c r="XAK4" s="9"/>
      <c r="XAL4" s="9"/>
      <c r="XAM4" s="9"/>
      <c r="XAN4" s="9"/>
      <c r="XAO4" s="9"/>
      <c r="XAP4" s="9"/>
      <c r="XAQ4" s="9"/>
      <c r="XAR4" s="9"/>
      <c r="XAS4" s="9"/>
      <c r="XAT4" s="9"/>
      <c r="XAU4" s="9"/>
      <c r="XAV4" s="9"/>
      <c r="XAW4" s="9"/>
      <c r="XAX4" s="9"/>
      <c r="XAY4" s="9"/>
      <c r="XAZ4" s="9"/>
      <c r="XBA4" s="9"/>
      <c r="XBB4" s="9"/>
      <c r="XBC4" s="9"/>
      <c r="XBD4" s="9"/>
      <c r="XBE4" s="9"/>
      <c r="XBF4" s="9"/>
      <c r="XBG4" s="9"/>
      <c r="XBH4" s="9"/>
      <c r="XBI4" s="9"/>
      <c r="XBJ4" s="9"/>
      <c r="XBK4" s="9"/>
      <c r="XBL4" s="9"/>
      <c r="XBM4" s="9"/>
      <c r="XBN4" s="9"/>
      <c r="XBO4" s="9"/>
      <c r="XBP4" s="9"/>
      <c r="XBQ4" s="9"/>
      <c r="XBR4" s="9"/>
      <c r="XBS4" s="9"/>
      <c r="XBT4" s="9"/>
      <c r="XBU4" s="9"/>
      <c r="XBV4" s="9"/>
      <c r="XBW4" s="9"/>
      <c r="XBX4" s="9"/>
      <c r="XBY4" s="9"/>
      <c r="XBZ4" s="9"/>
      <c r="XCA4" s="9"/>
      <c r="XCB4" s="9"/>
      <c r="XCC4" s="9"/>
      <c r="XCD4" s="9"/>
      <c r="XCE4" s="9"/>
      <c r="XCF4" s="9"/>
      <c r="XCG4" s="9"/>
      <c r="XCH4" s="9"/>
      <c r="XCI4" s="9"/>
      <c r="XCJ4" s="9"/>
      <c r="XCK4" s="9"/>
      <c r="XCL4" s="9"/>
      <c r="XCM4" s="9"/>
      <c r="XCN4" s="9"/>
      <c r="XCO4" s="9"/>
      <c r="XCP4" s="9"/>
      <c r="XCQ4" s="9"/>
      <c r="XCR4" s="9"/>
      <c r="XCS4" s="9"/>
      <c r="XCT4" s="9"/>
      <c r="XCU4" s="9"/>
      <c r="XCV4" s="9"/>
      <c r="XCW4" s="9"/>
      <c r="XCX4" s="9"/>
      <c r="XCY4" s="9"/>
      <c r="XCZ4" s="9"/>
      <c r="XDA4" s="9"/>
      <c r="XDB4" s="9"/>
      <c r="XDC4" s="9"/>
      <c r="XDD4" s="9"/>
      <c r="XDE4" s="9"/>
      <c r="XDF4" s="9"/>
      <c r="XDG4" s="9"/>
      <c r="XDH4" s="9"/>
      <c r="XDI4" s="9"/>
      <c r="XDJ4" s="9"/>
      <c r="XDK4" s="9"/>
      <c r="XDL4" s="9"/>
      <c r="XDM4" s="9"/>
      <c r="XDN4" s="9"/>
      <c r="XDO4" s="9"/>
      <c r="XDP4" s="9"/>
      <c r="XDQ4" s="9"/>
      <c r="XDR4" s="9"/>
      <c r="XDS4" s="9"/>
      <c r="XDT4" s="9"/>
      <c r="XDU4" s="9"/>
      <c r="XDV4" s="9"/>
      <c r="XDW4" s="9"/>
      <c r="XDX4" s="9"/>
      <c r="XDY4" s="9"/>
      <c r="XDZ4" s="9"/>
      <c r="XEA4" s="9"/>
      <c r="XEB4" s="9"/>
      <c r="XEC4" s="9"/>
      <c r="XED4" s="9"/>
      <c r="XEE4" s="9"/>
      <c r="XEF4" s="9"/>
      <c r="XEG4" s="9"/>
      <c r="XEH4" s="9"/>
      <c r="XEI4" s="9"/>
      <c r="XEJ4" s="9"/>
      <c r="XEK4" s="9"/>
      <c r="XEL4" s="9"/>
      <c r="XEM4" s="9"/>
      <c r="XEN4" s="9"/>
      <c r="XEO4" s="9"/>
      <c r="XEP4" s="9"/>
    </row>
    <row r="5" spans="1:16370">
      <c r="A5" s="116">
        <v>1</v>
      </c>
      <c r="B5" s="103">
        <v>1</v>
      </c>
      <c r="C5" s="115">
        <v>44928</v>
      </c>
      <c r="D5" s="115">
        <v>44928</v>
      </c>
      <c r="E5" s="109" t="s">
        <v>214</v>
      </c>
      <c r="F5" s="102" t="s">
        <v>29</v>
      </c>
      <c r="G5" s="102" t="s">
        <v>215</v>
      </c>
      <c r="H5" s="140" t="s">
        <v>682</v>
      </c>
      <c r="I5" s="158" t="s">
        <v>681</v>
      </c>
      <c r="J5" s="102" t="s">
        <v>354</v>
      </c>
      <c r="K5" s="102" t="s">
        <v>206</v>
      </c>
      <c r="L5" s="102" t="s">
        <v>35</v>
      </c>
      <c r="M5" s="102" t="s">
        <v>35</v>
      </c>
      <c r="N5" s="103">
        <v>45</v>
      </c>
      <c r="O5" s="102" t="s">
        <v>190</v>
      </c>
      <c r="P5" s="114" t="s">
        <v>278</v>
      </c>
      <c r="Q5" s="108">
        <v>350000</v>
      </c>
      <c r="R5" s="108"/>
      <c r="S5" s="108"/>
      <c r="T5" s="108"/>
      <c r="U5" s="108"/>
      <c r="V5" s="108"/>
      <c r="W5" s="108"/>
      <c r="X5" s="108"/>
      <c r="Y5" s="108"/>
      <c r="Z5" s="108"/>
      <c r="AA5" s="108">
        <v>125000</v>
      </c>
      <c r="AB5" s="106" t="s">
        <v>850</v>
      </c>
      <c r="AC5" s="168">
        <v>44937</v>
      </c>
      <c r="AD5" s="168"/>
      <c r="AE5" s="106"/>
      <c r="AF5" s="114" t="s">
        <v>390</v>
      </c>
      <c r="AG5" s="114" t="s">
        <v>226</v>
      </c>
    </row>
    <row r="6" spans="1:16370">
      <c r="A6" s="103">
        <f>A5+1</f>
        <v>2</v>
      </c>
      <c r="B6" s="103">
        <v>2</v>
      </c>
      <c r="C6" s="115">
        <v>44928</v>
      </c>
      <c r="D6" s="115">
        <v>44928</v>
      </c>
      <c r="E6" s="109" t="s">
        <v>214</v>
      </c>
      <c r="F6" s="102" t="s">
        <v>29</v>
      </c>
      <c r="G6" s="114" t="s">
        <v>272</v>
      </c>
      <c r="H6" s="140" t="s">
        <v>719</v>
      </c>
      <c r="I6" s="158" t="s">
        <v>718</v>
      </c>
      <c r="J6" s="102" t="s">
        <v>720</v>
      </c>
      <c r="K6" s="102" t="s">
        <v>216</v>
      </c>
      <c r="L6" s="102" t="s">
        <v>260</v>
      </c>
      <c r="M6" s="102" t="s">
        <v>35</v>
      </c>
      <c r="N6" s="103">
        <v>360</v>
      </c>
      <c r="O6" s="102" t="s">
        <v>190</v>
      </c>
      <c r="P6" s="114" t="s">
        <v>273</v>
      </c>
      <c r="Q6" s="108">
        <v>1900000</v>
      </c>
      <c r="R6" s="108"/>
      <c r="S6" s="108"/>
      <c r="T6" s="108"/>
      <c r="U6" s="108"/>
      <c r="V6" s="108"/>
      <c r="W6" s="108"/>
      <c r="X6" s="108"/>
      <c r="Y6" s="108"/>
      <c r="Z6" s="108"/>
      <c r="AA6" s="110">
        <v>1200000</v>
      </c>
      <c r="AB6" s="106" t="s">
        <v>850</v>
      </c>
      <c r="AC6" s="168">
        <v>44937</v>
      </c>
      <c r="AD6" s="168"/>
      <c r="AE6" s="106"/>
      <c r="AF6" s="114" t="s">
        <v>390</v>
      </c>
      <c r="AG6" s="114" t="s">
        <v>226</v>
      </c>
    </row>
    <row r="7" spans="1:16370">
      <c r="A7" s="103">
        <f t="shared" ref="A7:A8" si="0">A6+1</f>
        <v>3</v>
      </c>
      <c r="B7" s="103">
        <v>3</v>
      </c>
      <c r="C7" s="115">
        <v>44928</v>
      </c>
      <c r="D7" s="115">
        <v>44928</v>
      </c>
      <c r="E7" s="109" t="s">
        <v>214</v>
      </c>
      <c r="F7" s="140" t="s">
        <v>31</v>
      </c>
      <c r="G7" s="102" t="s">
        <v>209</v>
      </c>
      <c r="H7" s="109" t="s">
        <v>842</v>
      </c>
      <c r="I7" s="159" t="s">
        <v>843</v>
      </c>
      <c r="J7" s="114" t="s">
        <v>849</v>
      </c>
      <c r="K7" s="114" t="s">
        <v>217</v>
      </c>
      <c r="L7" s="104" t="s">
        <v>35</v>
      </c>
      <c r="M7" s="104" t="s">
        <v>846</v>
      </c>
      <c r="N7" s="144">
        <v>322</v>
      </c>
      <c r="O7" s="102" t="s">
        <v>190</v>
      </c>
      <c r="P7" s="140" t="s">
        <v>847</v>
      </c>
      <c r="Q7" s="110">
        <v>1200000</v>
      </c>
      <c r="R7" s="109"/>
      <c r="S7" s="109"/>
      <c r="T7" s="109"/>
      <c r="U7" s="109"/>
      <c r="V7" s="109"/>
      <c r="W7" s="109"/>
      <c r="X7" s="109"/>
      <c r="Y7" s="109"/>
      <c r="Z7" s="109"/>
      <c r="AA7" s="101">
        <f>475000+50000</f>
        <v>525000</v>
      </c>
      <c r="AB7" s="106" t="s">
        <v>850</v>
      </c>
      <c r="AC7" s="168">
        <v>44937</v>
      </c>
      <c r="AD7" s="168"/>
      <c r="AE7" s="106"/>
      <c r="AF7" s="114" t="s">
        <v>390</v>
      </c>
      <c r="AG7" s="114" t="s">
        <v>226</v>
      </c>
    </row>
    <row r="8" spans="1:16370">
      <c r="A8" s="103">
        <f t="shared" si="0"/>
        <v>4</v>
      </c>
      <c r="B8" s="103">
        <v>4</v>
      </c>
      <c r="C8" s="115">
        <v>44928</v>
      </c>
      <c r="D8" s="115">
        <v>44928</v>
      </c>
      <c r="E8" s="109" t="s">
        <v>214</v>
      </c>
      <c r="F8" s="140" t="s">
        <v>29</v>
      </c>
      <c r="G8" s="102" t="s">
        <v>215</v>
      </c>
      <c r="H8" s="109" t="s">
        <v>844</v>
      </c>
      <c r="I8" s="159" t="s">
        <v>845</v>
      </c>
      <c r="J8" s="114" t="s">
        <v>849</v>
      </c>
      <c r="K8" s="114" t="s">
        <v>217</v>
      </c>
      <c r="L8" s="104" t="s">
        <v>846</v>
      </c>
      <c r="M8" s="104" t="s">
        <v>35</v>
      </c>
      <c r="N8" s="144">
        <v>322</v>
      </c>
      <c r="O8" s="102" t="s">
        <v>190</v>
      </c>
      <c r="P8" s="140" t="s">
        <v>847</v>
      </c>
      <c r="Q8" s="110">
        <v>1200000</v>
      </c>
      <c r="R8" s="109"/>
      <c r="S8" s="109"/>
      <c r="T8" s="109"/>
      <c r="U8" s="109"/>
      <c r="V8" s="109"/>
      <c r="W8" s="109"/>
      <c r="X8" s="109"/>
      <c r="Y8" s="109"/>
      <c r="Z8" s="109"/>
      <c r="AA8" s="149">
        <v>0</v>
      </c>
      <c r="AB8" s="106" t="s">
        <v>850</v>
      </c>
      <c r="AC8" s="168">
        <v>44937</v>
      </c>
      <c r="AD8" s="168"/>
      <c r="AE8" s="106"/>
      <c r="AF8" s="114" t="s">
        <v>390</v>
      </c>
      <c r="AG8" s="114" t="s">
        <v>226</v>
      </c>
    </row>
    <row r="9" spans="1:16370">
      <c r="A9" s="102"/>
      <c r="B9" s="103"/>
      <c r="C9" s="99" t="s">
        <v>30</v>
      </c>
      <c r="D9" s="102"/>
      <c r="E9" s="102"/>
      <c r="F9" s="102"/>
      <c r="G9" s="102"/>
      <c r="H9" s="102"/>
      <c r="I9" s="102"/>
      <c r="J9" s="102"/>
      <c r="K9" s="102"/>
      <c r="L9" s="102"/>
      <c r="M9" s="102"/>
      <c r="N9" s="103"/>
      <c r="O9" s="102"/>
      <c r="P9" s="145"/>
      <c r="Q9" s="151">
        <f>SUM(Q5:Q8)</f>
        <v>4650000</v>
      </c>
      <c r="R9" s="108"/>
      <c r="S9" s="108"/>
      <c r="T9" s="108"/>
      <c r="U9" s="108"/>
      <c r="V9" s="108"/>
      <c r="W9" s="108"/>
      <c r="X9" s="108"/>
      <c r="Y9" s="108"/>
      <c r="Z9" s="108"/>
      <c r="AA9" s="151">
        <f>SUM(AA5:AA8)</f>
        <v>1850000</v>
      </c>
      <c r="AB9" s="102"/>
      <c r="AC9" s="103"/>
      <c r="AD9" s="103"/>
      <c r="AE9" s="102"/>
      <c r="AF9" s="102"/>
      <c r="AG9" s="102"/>
    </row>
    <row r="10" spans="1:16370">
      <c r="A10" s="103">
        <f>A8+1</f>
        <v>5</v>
      </c>
      <c r="B10" s="142">
        <v>1</v>
      </c>
      <c r="C10" s="115">
        <v>44929</v>
      </c>
      <c r="D10" s="115">
        <v>44908</v>
      </c>
      <c r="E10" s="102" t="s">
        <v>214</v>
      </c>
      <c r="F10" s="102" t="s">
        <v>29</v>
      </c>
      <c r="G10" s="114" t="s">
        <v>209</v>
      </c>
      <c r="H10" s="140" t="s">
        <v>539</v>
      </c>
      <c r="I10" s="158" t="s">
        <v>538</v>
      </c>
      <c r="J10" s="102" t="s">
        <v>540</v>
      </c>
      <c r="K10" s="102" t="s">
        <v>223</v>
      </c>
      <c r="L10" s="114" t="s">
        <v>328</v>
      </c>
      <c r="M10" s="114" t="s">
        <v>35</v>
      </c>
      <c r="N10" s="103">
        <v>542</v>
      </c>
      <c r="O10" s="102" t="s">
        <v>190</v>
      </c>
      <c r="P10" s="152" t="s">
        <v>302</v>
      </c>
      <c r="Q10" s="110">
        <v>4500000</v>
      </c>
      <c r="R10" s="110"/>
      <c r="S10" s="110"/>
      <c r="T10" s="110"/>
      <c r="U10" s="110"/>
      <c r="V10" s="110"/>
      <c r="W10" s="110"/>
      <c r="X10" s="110"/>
      <c r="Y10" s="110"/>
      <c r="Z10" s="110"/>
      <c r="AA10" s="110">
        <v>3800000</v>
      </c>
      <c r="AB10" s="106" t="s">
        <v>892</v>
      </c>
      <c r="AC10" s="168">
        <v>44929</v>
      </c>
      <c r="AD10" s="168"/>
      <c r="AE10" s="106"/>
      <c r="AF10" s="114" t="s">
        <v>390</v>
      </c>
      <c r="AG10" s="114" t="s">
        <v>226</v>
      </c>
    </row>
    <row r="11" spans="1:16370">
      <c r="A11" s="103">
        <f t="shared" ref="A11:A12" si="1">A10+1</f>
        <v>6</v>
      </c>
      <c r="B11" s="142">
        <v>2</v>
      </c>
      <c r="C11" s="115">
        <v>44929</v>
      </c>
      <c r="D11" s="115">
        <v>44908</v>
      </c>
      <c r="E11" s="102" t="s">
        <v>214</v>
      </c>
      <c r="F11" s="102" t="s">
        <v>31</v>
      </c>
      <c r="G11" s="114" t="s">
        <v>407</v>
      </c>
      <c r="H11" s="140" t="s">
        <v>534</v>
      </c>
      <c r="I11" s="158" t="s">
        <v>533</v>
      </c>
      <c r="J11" s="102" t="s">
        <v>411</v>
      </c>
      <c r="K11" s="102" t="s">
        <v>210</v>
      </c>
      <c r="L11" s="114" t="s">
        <v>299</v>
      </c>
      <c r="M11" s="114" t="s">
        <v>219</v>
      </c>
      <c r="N11" s="103">
        <v>1595</v>
      </c>
      <c r="O11" s="102" t="s">
        <v>190</v>
      </c>
      <c r="P11" s="145" t="s">
        <v>322</v>
      </c>
      <c r="Q11" s="110">
        <v>5000000</v>
      </c>
      <c r="R11" s="110"/>
      <c r="S11" s="110"/>
      <c r="T11" s="110"/>
      <c r="U11" s="110"/>
      <c r="V11" s="110"/>
      <c r="W11" s="110"/>
      <c r="X11" s="110"/>
      <c r="Y11" s="110"/>
      <c r="Z11" s="110"/>
      <c r="AA11" s="110">
        <v>4500000</v>
      </c>
      <c r="AB11" s="106" t="s">
        <v>892</v>
      </c>
      <c r="AC11" s="168">
        <v>44929</v>
      </c>
      <c r="AD11" s="168"/>
      <c r="AE11" s="106"/>
      <c r="AF11" s="114" t="s">
        <v>390</v>
      </c>
      <c r="AG11" s="114" t="s">
        <v>226</v>
      </c>
    </row>
    <row r="12" spans="1:16370">
      <c r="A12" s="103">
        <f t="shared" si="1"/>
        <v>7</v>
      </c>
      <c r="B12" s="142">
        <v>3</v>
      </c>
      <c r="C12" s="115">
        <v>44929</v>
      </c>
      <c r="D12" s="115">
        <v>44911</v>
      </c>
      <c r="E12" s="102" t="s">
        <v>214</v>
      </c>
      <c r="F12" s="102" t="s">
        <v>31</v>
      </c>
      <c r="G12" s="114" t="s">
        <v>407</v>
      </c>
      <c r="H12" s="109" t="s">
        <v>549</v>
      </c>
      <c r="I12" s="159" t="s">
        <v>548</v>
      </c>
      <c r="J12" s="102" t="s">
        <v>429</v>
      </c>
      <c r="K12" s="102" t="s">
        <v>210</v>
      </c>
      <c r="L12" s="102" t="s">
        <v>299</v>
      </c>
      <c r="M12" s="102" t="s">
        <v>241</v>
      </c>
      <c r="N12" s="103">
        <v>2369</v>
      </c>
      <c r="O12" s="102" t="s">
        <v>190</v>
      </c>
      <c r="P12" s="145" t="s">
        <v>322</v>
      </c>
      <c r="Q12" s="110">
        <v>4000000</v>
      </c>
      <c r="R12" s="110"/>
      <c r="S12" s="110"/>
      <c r="T12" s="110"/>
      <c r="U12" s="110"/>
      <c r="V12" s="110"/>
      <c r="W12" s="110"/>
      <c r="X12" s="110"/>
      <c r="Y12" s="110"/>
      <c r="Z12" s="110"/>
      <c r="AA12" s="110">
        <v>3500000</v>
      </c>
      <c r="AB12" s="106" t="s">
        <v>892</v>
      </c>
      <c r="AC12" s="168">
        <v>44929</v>
      </c>
      <c r="AD12" s="168"/>
      <c r="AE12" s="106"/>
      <c r="AF12" s="114" t="s">
        <v>390</v>
      </c>
      <c r="AG12" s="114" t="s">
        <v>226</v>
      </c>
    </row>
    <row r="13" spans="1:16370">
      <c r="A13" s="102"/>
      <c r="B13" s="103"/>
      <c r="C13" s="99" t="s">
        <v>30</v>
      </c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3"/>
      <c r="O13" s="102"/>
      <c r="P13" s="145"/>
      <c r="Q13" s="151">
        <f>SUM(Q10:Q12)</f>
        <v>13500000</v>
      </c>
      <c r="R13" s="108"/>
      <c r="S13" s="108"/>
      <c r="T13" s="108"/>
      <c r="U13" s="108"/>
      <c r="V13" s="108"/>
      <c r="W13" s="108"/>
      <c r="X13" s="108"/>
      <c r="Y13" s="108"/>
      <c r="Z13" s="108"/>
      <c r="AA13" s="151">
        <f>SUM(AA10:AA12)</f>
        <v>11800000</v>
      </c>
      <c r="AB13" s="102"/>
      <c r="AC13" s="103"/>
      <c r="AD13" s="103"/>
      <c r="AE13" s="102"/>
      <c r="AF13" s="102"/>
      <c r="AG13" s="102"/>
    </row>
    <row r="14" spans="1:16370">
      <c r="A14" s="103">
        <f>A12+1</f>
        <v>8</v>
      </c>
      <c r="B14" s="103">
        <v>1</v>
      </c>
      <c r="C14" s="115">
        <v>44929</v>
      </c>
      <c r="D14" s="115">
        <v>44929</v>
      </c>
      <c r="E14" s="102" t="s">
        <v>214</v>
      </c>
      <c r="F14" s="140" t="s">
        <v>31</v>
      </c>
      <c r="G14" s="102" t="s">
        <v>215</v>
      </c>
      <c r="H14" s="109" t="s">
        <v>929</v>
      </c>
      <c r="I14" s="159" t="s">
        <v>930</v>
      </c>
      <c r="J14" s="114" t="s">
        <v>934</v>
      </c>
      <c r="K14" s="114" t="s">
        <v>213</v>
      </c>
      <c r="L14" s="102" t="s">
        <v>35</v>
      </c>
      <c r="M14" s="102" t="s">
        <v>137</v>
      </c>
      <c r="N14" s="103">
        <v>102</v>
      </c>
      <c r="O14" s="102" t="s">
        <v>190</v>
      </c>
      <c r="P14" s="114" t="s">
        <v>933</v>
      </c>
      <c r="Q14" s="110">
        <v>700000</v>
      </c>
      <c r="R14" s="104"/>
      <c r="S14" s="104"/>
      <c r="T14" s="104"/>
      <c r="U14" s="104"/>
      <c r="V14" s="104"/>
      <c r="W14" s="104"/>
      <c r="X14" s="104"/>
      <c r="Y14" s="104"/>
      <c r="Z14" s="104"/>
      <c r="AA14" s="157">
        <f>325000+50000</f>
        <v>375000</v>
      </c>
      <c r="AB14" s="106" t="s">
        <v>891</v>
      </c>
      <c r="AC14" s="168">
        <v>44937</v>
      </c>
      <c r="AD14" s="168"/>
      <c r="AE14" s="106"/>
      <c r="AF14" s="114" t="s">
        <v>390</v>
      </c>
      <c r="AG14" s="114" t="s">
        <v>226</v>
      </c>
    </row>
    <row r="15" spans="1:16370">
      <c r="A15" s="103">
        <f t="shared" ref="A15:A17" si="2">A14+1</f>
        <v>9</v>
      </c>
      <c r="B15" s="103">
        <v>2</v>
      </c>
      <c r="C15" s="115">
        <v>44929</v>
      </c>
      <c r="D15" s="115">
        <v>44929</v>
      </c>
      <c r="E15" s="102" t="s">
        <v>214</v>
      </c>
      <c r="F15" s="140" t="s">
        <v>29</v>
      </c>
      <c r="G15" s="102" t="s">
        <v>215</v>
      </c>
      <c r="H15" s="109" t="s">
        <v>931</v>
      </c>
      <c r="I15" s="159" t="s">
        <v>932</v>
      </c>
      <c r="J15" s="114" t="s">
        <v>934</v>
      </c>
      <c r="K15" s="114" t="s">
        <v>213</v>
      </c>
      <c r="L15" s="102" t="s">
        <v>137</v>
      </c>
      <c r="M15" s="102" t="s">
        <v>35</v>
      </c>
      <c r="N15" s="103">
        <v>102</v>
      </c>
      <c r="O15" s="102" t="s">
        <v>190</v>
      </c>
      <c r="P15" s="114" t="s">
        <v>933</v>
      </c>
      <c r="Q15" s="110">
        <v>700000</v>
      </c>
      <c r="R15" s="104"/>
      <c r="S15" s="104"/>
      <c r="T15" s="104"/>
      <c r="U15" s="104"/>
      <c r="V15" s="104"/>
      <c r="W15" s="104"/>
      <c r="X15" s="104"/>
      <c r="Y15" s="104"/>
      <c r="Z15" s="104"/>
      <c r="AA15" s="149">
        <v>0</v>
      </c>
      <c r="AB15" s="106" t="s">
        <v>891</v>
      </c>
      <c r="AC15" s="168">
        <v>44937</v>
      </c>
      <c r="AD15" s="168"/>
      <c r="AE15" s="106"/>
      <c r="AF15" s="114" t="s">
        <v>390</v>
      </c>
      <c r="AG15" s="114" t="s">
        <v>226</v>
      </c>
    </row>
    <row r="16" spans="1:16370">
      <c r="A16" s="103">
        <f t="shared" si="2"/>
        <v>10</v>
      </c>
      <c r="B16" s="103">
        <v>3</v>
      </c>
      <c r="C16" s="115">
        <v>44929</v>
      </c>
      <c r="D16" s="115">
        <v>44929</v>
      </c>
      <c r="E16" s="102" t="s">
        <v>214</v>
      </c>
      <c r="F16" s="140" t="s">
        <v>31</v>
      </c>
      <c r="G16" s="102" t="s">
        <v>215</v>
      </c>
      <c r="H16" s="109" t="s">
        <v>935</v>
      </c>
      <c r="I16" s="159" t="s">
        <v>936</v>
      </c>
      <c r="J16" s="114" t="s">
        <v>940</v>
      </c>
      <c r="K16" s="114" t="s">
        <v>213</v>
      </c>
      <c r="L16" s="102" t="s">
        <v>35</v>
      </c>
      <c r="M16" s="102" t="s">
        <v>166</v>
      </c>
      <c r="N16" s="103">
        <v>130</v>
      </c>
      <c r="O16" s="102" t="s">
        <v>190</v>
      </c>
      <c r="P16" s="114" t="s">
        <v>939</v>
      </c>
      <c r="Q16" s="101">
        <v>850000</v>
      </c>
      <c r="R16" s="104"/>
      <c r="S16" s="104"/>
      <c r="T16" s="104"/>
      <c r="U16" s="104"/>
      <c r="V16" s="104"/>
      <c r="W16" s="104"/>
      <c r="X16" s="104"/>
      <c r="Y16" s="104"/>
      <c r="Z16" s="104"/>
      <c r="AA16" s="157">
        <f>375000+50000</f>
        <v>425000</v>
      </c>
      <c r="AB16" s="106" t="s">
        <v>891</v>
      </c>
      <c r="AC16" s="168">
        <v>44937</v>
      </c>
      <c r="AD16" s="168"/>
      <c r="AE16" s="106"/>
      <c r="AF16" s="114" t="s">
        <v>390</v>
      </c>
      <c r="AG16" s="114" t="s">
        <v>226</v>
      </c>
    </row>
    <row r="17" spans="1:33">
      <c r="A17" s="103">
        <f t="shared" si="2"/>
        <v>11</v>
      </c>
      <c r="B17" s="103">
        <v>4</v>
      </c>
      <c r="C17" s="115">
        <v>44929</v>
      </c>
      <c r="D17" s="115">
        <v>44929</v>
      </c>
      <c r="E17" s="102" t="s">
        <v>214</v>
      </c>
      <c r="F17" s="140" t="s">
        <v>29</v>
      </c>
      <c r="G17" s="102" t="s">
        <v>215</v>
      </c>
      <c r="H17" s="140" t="s">
        <v>938</v>
      </c>
      <c r="I17" s="158" t="s">
        <v>937</v>
      </c>
      <c r="J17" s="114" t="s">
        <v>940</v>
      </c>
      <c r="K17" s="114" t="s">
        <v>213</v>
      </c>
      <c r="L17" s="102" t="s">
        <v>166</v>
      </c>
      <c r="M17" s="102" t="s">
        <v>35</v>
      </c>
      <c r="N17" s="103">
        <v>130</v>
      </c>
      <c r="O17" s="102" t="s">
        <v>190</v>
      </c>
      <c r="P17" s="114" t="s">
        <v>939</v>
      </c>
      <c r="Q17" s="101">
        <v>850000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49">
        <v>0</v>
      </c>
      <c r="AB17" s="106" t="s">
        <v>891</v>
      </c>
      <c r="AC17" s="168">
        <v>44937</v>
      </c>
      <c r="AD17" s="168"/>
      <c r="AE17" s="106"/>
      <c r="AF17" s="114" t="s">
        <v>390</v>
      </c>
      <c r="AG17" s="114" t="s">
        <v>226</v>
      </c>
    </row>
    <row r="18" spans="1:33">
      <c r="A18" s="102"/>
      <c r="B18" s="103"/>
      <c r="C18" s="99" t="s">
        <v>30</v>
      </c>
      <c r="D18" s="102"/>
      <c r="E18" s="102"/>
      <c r="F18" s="102"/>
      <c r="G18" s="102"/>
      <c r="H18" s="109"/>
      <c r="I18" s="102"/>
      <c r="J18" s="102"/>
      <c r="K18" s="102"/>
      <c r="L18" s="102"/>
      <c r="M18" s="102"/>
      <c r="N18" s="103"/>
      <c r="O18" s="102"/>
      <c r="P18" s="102"/>
      <c r="Q18" s="107">
        <f>SUM(Q14:Q17)</f>
        <v>3100000</v>
      </c>
      <c r="R18" s="102"/>
      <c r="S18" s="102"/>
      <c r="T18" s="102"/>
      <c r="U18" s="102"/>
      <c r="V18" s="102"/>
      <c r="W18" s="102"/>
      <c r="X18" s="102"/>
      <c r="Y18" s="102"/>
      <c r="Z18" s="102"/>
      <c r="AA18" s="107">
        <f>SUM(AA14:AA17)</f>
        <v>800000</v>
      </c>
      <c r="AB18" s="102"/>
      <c r="AC18" s="103"/>
      <c r="AD18" s="103"/>
      <c r="AE18" s="102"/>
      <c r="AF18" s="102"/>
      <c r="AG18" s="102"/>
    </row>
    <row r="19" spans="1:33">
      <c r="A19" s="103">
        <f>A17+1</f>
        <v>12</v>
      </c>
      <c r="B19" s="142">
        <v>1</v>
      </c>
      <c r="C19" s="115">
        <v>44929</v>
      </c>
      <c r="D19" s="115">
        <v>44929</v>
      </c>
      <c r="E19" s="102" t="s">
        <v>214</v>
      </c>
      <c r="F19" s="140" t="s">
        <v>31</v>
      </c>
      <c r="G19" s="109" t="s">
        <v>212</v>
      </c>
      <c r="H19" s="109" t="s">
        <v>964</v>
      </c>
      <c r="I19" s="159" t="s">
        <v>965</v>
      </c>
      <c r="J19" s="140" t="s">
        <v>962</v>
      </c>
      <c r="K19" s="140" t="s">
        <v>217</v>
      </c>
      <c r="L19" s="109" t="s">
        <v>35</v>
      </c>
      <c r="M19" s="109" t="s">
        <v>137</v>
      </c>
      <c r="N19" s="142">
        <v>102</v>
      </c>
      <c r="O19" s="102" t="s">
        <v>190</v>
      </c>
      <c r="P19" s="140" t="s">
        <v>963</v>
      </c>
      <c r="Q19" s="122">
        <v>750000</v>
      </c>
      <c r="R19" s="109"/>
      <c r="S19" s="109"/>
      <c r="T19" s="109"/>
      <c r="U19" s="109"/>
      <c r="V19" s="109"/>
      <c r="W19" s="109"/>
      <c r="X19" s="109"/>
      <c r="Y19" s="109"/>
      <c r="Z19" s="109"/>
      <c r="AA19" s="157">
        <f>325000+50000</f>
        <v>375000</v>
      </c>
      <c r="AB19" s="106" t="s">
        <v>966</v>
      </c>
      <c r="AC19" s="168">
        <v>44937</v>
      </c>
      <c r="AD19" s="168"/>
      <c r="AE19" s="106"/>
      <c r="AF19" s="114" t="s">
        <v>390</v>
      </c>
      <c r="AG19" s="114" t="s">
        <v>226</v>
      </c>
    </row>
    <row r="20" spans="1:33">
      <c r="A20" s="103">
        <f t="shared" ref="A20" si="3">A19+1</f>
        <v>13</v>
      </c>
      <c r="B20" s="142">
        <v>2</v>
      </c>
      <c r="C20" s="115">
        <v>44929</v>
      </c>
      <c r="D20" s="115">
        <v>44929</v>
      </c>
      <c r="E20" s="102" t="s">
        <v>214</v>
      </c>
      <c r="F20" s="140" t="s">
        <v>29</v>
      </c>
      <c r="G20" s="109" t="s">
        <v>212</v>
      </c>
      <c r="H20" s="109" t="s">
        <v>960</v>
      </c>
      <c r="I20" s="159" t="s">
        <v>961</v>
      </c>
      <c r="J20" s="140" t="s">
        <v>962</v>
      </c>
      <c r="K20" s="140" t="s">
        <v>217</v>
      </c>
      <c r="L20" s="109" t="s">
        <v>137</v>
      </c>
      <c r="M20" s="109" t="s">
        <v>35</v>
      </c>
      <c r="N20" s="142">
        <v>102</v>
      </c>
      <c r="O20" s="102" t="s">
        <v>190</v>
      </c>
      <c r="P20" s="140" t="s">
        <v>963</v>
      </c>
      <c r="Q20" s="122">
        <v>750000</v>
      </c>
      <c r="R20" s="109"/>
      <c r="S20" s="109"/>
      <c r="T20" s="109"/>
      <c r="U20" s="109"/>
      <c r="V20" s="109"/>
      <c r="W20" s="109"/>
      <c r="X20" s="109"/>
      <c r="Y20" s="109"/>
      <c r="Z20" s="109"/>
      <c r="AA20" s="122">
        <v>0</v>
      </c>
      <c r="AB20" s="106" t="s">
        <v>966</v>
      </c>
      <c r="AC20" s="168">
        <v>44937</v>
      </c>
      <c r="AD20" s="168"/>
      <c r="AE20" s="106"/>
      <c r="AF20" s="114" t="s">
        <v>390</v>
      </c>
      <c r="AG20" s="114" t="s">
        <v>226</v>
      </c>
    </row>
    <row r="21" spans="1:33">
      <c r="A21" s="102"/>
      <c r="B21" s="103"/>
      <c r="C21" s="99" t="s">
        <v>30</v>
      </c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3"/>
      <c r="O21" s="102"/>
      <c r="P21" s="145"/>
      <c r="Q21" s="151">
        <f>SUM(Q19:Q20)</f>
        <v>1500000</v>
      </c>
      <c r="R21" s="108"/>
      <c r="S21" s="108"/>
      <c r="T21" s="108"/>
      <c r="U21" s="108"/>
      <c r="V21" s="108"/>
      <c r="W21" s="108"/>
      <c r="X21" s="108"/>
      <c r="Y21" s="108"/>
      <c r="Z21" s="108"/>
      <c r="AA21" s="151">
        <f>SUM(AA19:AA20)</f>
        <v>375000</v>
      </c>
      <c r="AB21" s="102"/>
      <c r="AC21" s="103"/>
      <c r="AD21" s="103"/>
      <c r="AE21" s="102"/>
      <c r="AF21" s="102"/>
      <c r="AG21" s="102"/>
    </row>
    <row r="22" spans="1:33">
      <c r="A22" s="103">
        <f>A20+1</f>
        <v>14</v>
      </c>
      <c r="B22" s="142">
        <v>1</v>
      </c>
      <c r="C22" s="115">
        <v>44930</v>
      </c>
      <c r="D22" s="115">
        <v>44930</v>
      </c>
      <c r="E22" s="102" t="s">
        <v>214</v>
      </c>
      <c r="F22" s="140" t="s">
        <v>31</v>
      </c>
      <c r="G22" s="114" t="s">
        <v>215</v>
      </c>
      <c r="H22" s="109" t="s">
        <v>1000</v>
      </c>
      <c r="I22" s="159" t="s">
        <v>1001</v>
      </c>
      <c r="J22" s="102" t="s">
        <v>999</v>
      </c>
      <c r="K22" s="102" t="s">
        <v>217</v>
      </c>
      <c r="L22" s="104" t="s">
        <v>35</v>
      </c>
      <c r="M22" s="104" t="s">
        <v>846</v>
      </c>
      <c r="N22" s="144">
        <v>322</v>
      </c>
      <c r="O22" s="102" t="s">
        <v>190</v>
      </c>
      <c r="P22" s="140" t="s">
        <v>847</v>
      </c>
      <c r="Q22" s="110">
        <v>1200000</v>
      </c>
      <c r="R22" s="109"/>
      <c r="S22" s="109"/>
      <c r="T22" s="109"/>
      <c r="U22" s="109"/>
      <c r="V22" s="109"/>
      <c r="W22" s="109"/>
      <c r="X22" s="109"/>
      <c r="Y22" s="109"/>
      <c r="Z22" s="109"/>
      <c r="AA22" s="101">
        <f>475000+50000</f>
        <v>525000</v>
      </c>
      <c r="AB22" s="106" t="s">
        <v>1002</v>
      </c>
      <c r="AC22" s="168">
        <v>44945</v>
      </c>
      <c r="AD22" s="168"/>
      <c r="AE22" s="106"/>
      <c r="AF22" s="114" t="s">
        <v>390</v>
      </c>
      <c r="AG22" s="114" t="s">
        <v>226</v>
      </c>
    </row>
    <row r="23" spans="1:33">
      <c r="A23" s="103">
        <f t="shared" ref="A23" si="4">A22+1</f>
        <v>15</v>
      </c>
      <c r="B23" s="142">
        <v>2</v>
      </c>
      <c r="C23" s="115">
        <v>44930</v>
      </c>
      <c r="D23" s="115">
        <v>44930</v>
      </c>
      <c r="E23" s="102" t="s">
        <v>214</v>
      </c>
      <c r="F23" s="140" t="s">
        <v>29</v>
      </c>
      <c r="G23" s="114" t="s">
        <v>215</v>
      </c>
      <c r="H23" s="109" t="s">
        <v>997</v>
      </c>
      <c r="I23" s="159" t="s">
        <v>998</v>
      </c>
      <c r="J23" s="102" t="s">
        <v>999</v>
      </c>
      <c r="K23" s="102" t="s">
        <v>217</v>
      </c>
      <c r="L23" s="104" t="s">
        <v>846</v>
      </c>
      <c r="M23" s="104" t="s">
        <v>35</v>
      </c>
      <c r="N23" s="144">
        <v>322</v>
      </c>
      <c r="O23" s="102" t="s">
        <v>190</v>
      </c>
      <c r="P23" s="140" t="s">
        <v>847</v>
      </c>
      <c r="Q23" s="110">
        <v>1200000</v>
      </c>
      <c r="R23" s="109"/>
      <c r="S23" s="109"/>
      <c r="T23" s="109"/>
      <c r="U23" s="109"/>
      <c r="V23" s="109"/>
      <c r="W23" s="109"/>
      <c r="X23" s="109"/>
      <c r="Y23" s="109"/>
      <c r="Z23" s="109"/>
      <c r="AA23" s="149">
        <v>0</v>
      </c>
      <c r="AB23" s="106" t="s">
        <v>1002</v>
      </c>
      <c r="AC23" s="168">
        <v>44945</v>
      </c>
      <c r="AD23" s="168"/>
      <c r="AE23" s="106"/>
      <c r="AF23" s="114" t="s">
        <v>390</v>
      </c>
      <c r="AG23" s="114" t="s">
        <v>226</v>
      </c>
    </row>
    <row r="24" spans="1:33">
      <c r="A24" s="102"/>
      <c r="B24" s="103"/>
      <c r="C24" s="99" t="s">
        <v>30</v>
      </c>
      <c r="D24" s="102"/>
      <c r="E24" s="102"/>
      <c r="F24" s="102"/>
      <c r="G24" s="102"/>
      <c r="H24" s="109"/>
      <c r="I24" s="102"/>
      <c r="J24" s="102"/>
      <c r="K24" s="102"/>
      <c r="L24" s="102"/>
      <c r="M24" s="102"/>
      <c r="N24" s="103"/>
      <c r="O24" s="102"/>
      <c r="P24" s="145"/>
      <c r="Q24" s="151">
        <f>SUM(Q22:Q23)</f>
        <v>2400000</v>
      </c>
      <c r="R24" s="108"/>
      <c r="S24" s="108"/>
      <c r="T24" s="108"/>
      <c r="U24" s="108"/>
      <c r="V24" s="108"/>
      <c r="W24" s="108"/>
      <c r="X24" s="108"/>
      <c r="Y24" s="108"/>
      <c r="Z24" s="108"/>
      <c r="AA24" s="151">
        <f>SUM(AA22:AA23)</f>
        <v>525000</v>
      </c>
      <c r="AB24" s="102"/>
      <c r="AC24" s="103"/>
      <c r="AD24" s="103"/>
      <c r="AE24" s="102"/>
      <c r="AF24" s="102"/>
      <c r="AG24" s="102"/>
    </row>
    <row r="25" spans="1:33">
      <c r="A25" s="103">
        <f>A23+1</f>
        <v>16</v>
      </c>
      <c r="B25" s="142">
        <v>1</v>
      </c>
      <c r="C25" s="115">
        <v>44931</v>
      </c>
      <c r="D25" s="115">
        <v>44931</v>
      </c>
      <c r="E25" s="102" t="s">
        <v>214</v>
      </c>
      <c r="F25" s="140" t="s">
        <v>31</v>
      </c>
      <c r="G25" s="114" t="s">
        <v>215</v>
      </c>
      <c r="H25" s="109" t="s">
        <v>1013</v>
      </c>
      <c r="I25" s="159" t="s">
        <v>1012</v>
      </c>
      <c r="J25" s="102" t="s">
        <v>1014</v>
      </c>
      <c r="K25" s="102" t="s">
        <v>213</v>
      </c>
      <c r="L25" s="102" t="s">
        <v>35</v>
      </c>
      <c r="M25" s="102" t="s">
        <v>54</v>
      </c>
      <c r="N25" s="103">
        <v>60</v>
      </c>
      <c r="O25" s="102" t="s">
        <v>190</v>
      </c>
      <c r="P25" s="145" t="s">
        <v>1015</v>
      </c>
      <c r="Q25" s="165">
        <v>600000</v>
      </c>
      <c r="R25" s="165"/>
      <c r="S25" s="165"/>
      <c r="T25" s="165"/>
      <c r="U25" s="165"/>
      <c r="V25" s="165"/>
      <c r="W25" s="165"/>
      <c r="X25" s="165"/>
      <c r="Y25" s="165"/>
      <c r="Z25" s="165"/>
      <c r="AA25" s="166">
        <f>275000+50000</f>
        <v>325000</v>
      </c>
      <c r="AB25" s="106" t="s">
        <v>1016</v>
      </c>
      <c r="AC25" s="168">
        <v>44945</v>
      </c>
      <c r="AD25" s="168"/>
      <c r="AE25" s="106"/>
      <c r="AF25" s="114" t="s">
        <v>390</v>
      </c>
      <c r="AG25" s="114" t="s">
        <v>218</v>
      </c>
    </row>
    <row r="26" spans="1:33">
      <c r="A26" s="102"/>
      <c r="B26" s="103"/>
      <c r="C26" s="99" t="s">
        <v>30</v>
      </c>
      <c r="D26" s="102"/>
      <c r="E26" s="102"/>
      <c r="F26" s="102"/>
      <c r="G26" s="102"/>
      <c r="H26" s="109"/>
      <c r="I26" s="102"/>
      <c r="J26" s="102"/>
      <c r="K26" s="102"/>
      <c r="L26" s="102"/>
      <c r="M26" s="102"/>
      <c r="N26" s="103"/>
      <c r="O26" s="102"/>
      <c r="P26" s="145"/>
      <c r="Q26" s="151">
        <f>SUM(Q25)</f>
        <v>600000</v>
      </c>
      <c r="R26" s="108"/>
      <c r="S26" s="108"/>
      <c r="T26" s="108"/>
      <c r="U26" s="108"/>
      <c r="V26" s="108"/>
      <c r="W26" s="108"/>
      <c r="X26" s="108"/>
      <c r="Y26" s="108"/>
      <c r="Z26" s="108"/>
      <c r="AA26" s="151">
        <f>SUM(AA25)</f>
        <v>325000</v>
      </c>
      <c r="AB26" s="102"/>
      <c r="AC26" s="103"/>
      <c r="AD26" s="103"/>
      <c r="AE26" s="102"/>
      <c r="AF26" s="102"/>
      <c r="AG26" s="102"/>
    </row>
    <row r="27" spans="1:33">
      <c r="A27" s="103">
        <f>A25+1</f>
        <v>17</v>
      </c>
      <c r="B27" s="142">
        <v>1</v>
      </c>
      <c r="C27" s="115">
        <v>44931</v>
      </c>
      <c r="D27" s="115">
        <v>44931</v>
      </c>
      <c r="E27" s="102" t="s">
        <v>214</v>
      </c>
      <c r="F27" s="140" t="s">
        <v>31</v>
      </c>
      <c r="G27" s="114" t="s">
        <v>212</v>
      </c>
      <c r="H27" s="140" t="s">
        <v>960</v>
      </c>
      <c r="I27" s="158" t="s">
        <v>1050</v>
      </c>
      <c r="J27" s="114" t="s">
        <v>1061</v>
      </c>
      <c r="K27" s="114" t="s">
        <v>206</v>
      </c>
      <c r="L27" s="169" t="s">
        <v>35</v>
      </c>
      <c r="M27" s="104" t="s">
        <v>65</v>
      </c>
      <c r="N27" s="144">
        <v>168</v>
      </c>
      <c r="O27" s="102" t="s">
        <v>190</v>
      </c>
      <c r="P27" s="152" t="s">
        <v>289</v>
      </c>
      <c r="Q27" s="165">
        <v>1000000</v>
      </c>
      <c r="R27" s="170"/>
      <c r="S27" s="170"/>
      <c r="T27" s="170"/>
      <c r="U27" s="170"/>
      <c r="V27" s="170"/>
      <c r="W27" s="170"/>
      <c r="X27" s="170"/>
      <c r="Y27" s="170"/>
      <c r="Z27" s="170"/>
      <c r="AA27" s="170">
        <f>525000+50000</f>
        <v>575000</v>
      </c>
      <c r="AB27" s="106" t="s">
        <v>1053</v>
      </c>
      <c r="AC27" s="168">
        <v>44945</v>
      </c>
      <c r="AD27" s="168"/>
      <c r="AE27" s="106"/>
      <c r="AF27" s="114" t="s">
        <v>390</v>
      </c>
      <c r="AG27" s="114" t="s">
        <v>226</v>
      </c>
    </row>
    <row r="28" spans="1:33">
      <c r="A28" s="103">
        <f t="shared" ref="A28" si="5">A27+1</f>
        <v>18</v>
      </c>
      <c r="B28" s="142">
        <v>2</v>
      </c>
      <c r="C28" s="115">
        <v>44931</v>
      </c>
      <c r="D28" s="115">
        <v>44931</v>
      </c>
      <c r="E28" s="102" t="s">
        <v>214</v>
      </c>
      <c r="F28" s="140" t="s">
        <v>29</v>
      </c>
      <c r="G28" s="114" t="s">
        <v>215</v>
      </c>
      <c r="H28" s="140" t="s">
        <v>1052</v>
      </c>
      <c r="I28" s="158" t="s">
        <v>1051</v>
      </c>
      <c r="J28" s="114" t="s">
        <v>1061</v>
      </c>
      <c r="K28" s="114" t="s">
        <v>206</v>
      </c>
      <c r="L28" s="104" t="s">
        <v>65</v>
      </c>
      <c r="M28" s="169" t="s">
        <v>35</v>
      </c>
      <c r="N28" s="144">
        <v>168</v>
      </c>
      <c r="O28" s="102" t="s">
        <v>190</v>
      </c>
      <c r="P28" s="152" t="s">
        <v>289</v>
      </c>
      <c r="Q28" s="165">
        <v>900000</v>
      </c>
      <c r="R28" s="170"/>
      <c r="S28" s="170"/>
      <c r="T28" s="170"/>
      <c r="U28" s="170"/>
      <c r="V28" s="170"/>
      <c r="W28" s="170"/>
      <c r="X28" s="170"/>
      <c r="Y28" s="170"/>
      <c r="Z28" s="170"/>
      <c r="AA28" s="171">
        <v>0</v>
      </c>
      <c r="AB28" s="106" t="s">
        <v>1053</v>
      </c>
      <c r="AC28" s="168">
        <v>44945</v>
      </c>
      <c r="AD28" s="168"/>
      <c r="AE28" s="106"/>
      <c r="AF28" s="114" t="s">
        <v>390</v>
      </c>
      <c r="AG28" s="114" t="s">
        <v>226</v>
      </c>
    </row>
    <row r="29" spans="1:33">
      <c r="A29" s="102"/>
      <c r="B29" s="103"/>
      <c r="C29" s="99" t="s">
        <v>30</v>
      </c>
      <c r="D29" s="102"/>
      <c r="E29" s="102"/>
      <c r="F29" s="102"/>
      <c r="G29" s="102"/>
      <c r="H29" s="109"/>
      <c r="I29" s="102"/>
      <c r="J29" s="102"/>
      <c r="K29" s="102"/>
      <c r="L29" s="102"/>
      <c r="M29" s="102"/>
      <c r="N29" s="103"/>
      <c r="O29" s="102"/>
      <c r="P29" s="145"/>
      <c r="Q29" s="151">
        <f>SUM(Q27:Q28)</f>
        <v>1900000</v>
      </c>
      <c r="R29" s="108"/>
      <c r="S29" s="108"/>
      <c r="T29" s="108"/>
      <c r="U29" s="108"/>
      <c r="V29" s="108"/>
      <c r="W29" s="108"/>
      <c r="X29" s="108"/>
      <c r="Y29" s="108"/>
      <c r="Z29" s="108"/>
      <c r="AA29" s="151">
        <f>SUM(AA27:AA28)</f>
        <v>575000</v>
      </c>
      <c r="AB29" s="102"/>
      <c r="AC29" s="103"/>
      <c r="AD29" s="103"/>
      <c r="AE29" s="102"/>
      <c r="AF29" s="102"/>
      <c r="AG29" s="102"/>
    </row>
    <row r="30" spans="1:33">
      <c r="A30" s="103">
        <f>A28+1</f>
        <v>19</v>
      </c>
      <c r="B30" s="103">
        <v>1</v>
      </c>
      <c r="C30" s="115">
        <v>44932</v>
      </c>
      <c r="D30" s="115">
        <v>44932</v>
      </c>
      <c r="E30" s="102" t="s">
        <v>214</v>
      </c>
      <c r="F30" s="140" t="s">
        <v>31</v>
      </c>
      <c r="G30" s="114" t="s">
        <v>215</v>
      </c>
      <c r="H30" s="140" t="s">
        <v>1166</v>
      </c>
      <c r="I30" s="158" t="s">
        <v>1164</v>
      </c>
      <c r="J30" s="114" t="s">
        <v>1163</v>
      </c>
      <c r="K30" s="114" t="s">
        <v>213</v>
      </c>
      <c r="L30" s="169" t="s">
        <v>35</v>
      </c>
      <c r="M30" s="104" t="s">
        <v>161</v>
      </c>
      <c r="N30" s="144">
        <v>250</v>
      </c>
      <c r="O30" s="102" t="s">
        <v>190</v>
      </c>
      <c r="P30" s="152" t="s">
        <v>1168</v>
      </c>
      <c r="Q30" s="110">
        <v>980000</v>
      </c>
      <c r="R30" s="102"/>
      <c r="S30" s="102"/>
      <c r="T30" s="102"/>
      <c r="U30" s="102"/>
      <c r="V30" s="102"/>
      <c r="W30" s="102"/>
      <c r="X30" s="102"/>
      <c r="Y30" s="102"/>
      <c r="Z30" s="102"/>
      <c r="AA30" s="166">
        <f>525000+50000</f>
        <v>575000</v>
      </c>
      <c r="AB30" s="106" t="s">
        <v>1169</v>
      </c>
      <c r="AC30" s="168">
        <v>44945</v>
      </c>
      <c r="AD30" s="258"/>
      <c r="AE30" s="257"/>
      <c r="AF30" s="173" t="s">
        <v>390</v>
      </c>
      <c r="AG30" s="114" t="s">
        <v>226</v>
      </c>
    </row>
    <row r="31" spans="1:33">
      <c r="A31" s="103">
        <f t="shared" ref="A31:A34" si="6">A30+1</f>
        <v>20</v>
      </c>
      <c r="B31" s="103">
        <v>2</v>
      </c>
      <c r="C31" s="115">
        <v>44932</v>
      </c>
      <c r="D31" s="115">
        <v>44932</v>
      </c>
      <c r="E31" s="102" t="s">
        <v>214</v>
      </c>
      <c r="F31" s="140" t="s">
        <v>29</v>
      </c>
      <c r="G31" s="114" t="s">
        <v>215</v>
      </c>
      <c r="H31" s="140" t="s">
        <v>1167</v>
      </c>
      <c r="I31" s="158" t="s">
        <v>1165</v>
      </c>
      <c r="J31" s="114" t="s">
        <v>1163</v>
      </c>
      <c r="K31" s="114" t="s">
        <v>213</v>
      </c>
      <c r="L31" s="169" t="s">
        <v>161</v>
      </c>
      <c r="M31" s="104" t="s">
        <v>35</v>
      </c>
      <c r="N31" s="144">
        <v>250</v>
      </c>
      <c r="O31" s="102" t="s">
        <v>190</v>
      </c>
      <c r="P31" s="175" t="s">
        <v>1168</v>
      </c>
      <c r="Q31" s="110">
        <v>980000</v>
      </c>
      <c r="R31" s="102"/>
      <c r="S31" s="102"/>
      <c r="T31" s="102"/>
      <c r="U31" s="102"/>
      <c r="V31" s="102"/>
      <c r="W31" s="102"/>
      <c r="X31" s="102"/>
      <c r="Y31" s="102"/>
      <c r="Z31" s="102"/>
      <c r="AA31" s="149">
        <v>0</v>
      </c>
      <c r="AB31" s="106" t="s">
        <v>1169</v>
      </c>
      <c r="AC31" s="168">
        <v>44945</v>
      </c>
      <c r="AD31" s="168"/>
      <c r="AE31" s="106"/>
      <c r="AF31" s="114" t="s">
        <v>390</v>
      </c>
      <c r="AG31" s="114" t="s">
        <v>226</v>
      </c>
    </row>
    <row r="32" spans="1:33">
      <c r="A32" s="103">
        <f t="shared" si="6"/>
        <v>21</v>
      </c>
      <c r="B32" s="103">
        <v>3</v>
      </c>
      <c r="C32" s="115">
        <v>44932</v>
      </c>
      <c r="D32" s="115">
        <v>44932</v>
      </c>
      <c r="E32" s="102" t="s">
        <v>214</v>
      </c>
      <c r="F32" s="140" t="s">
        <v>31</v>
      </c>
      <c r="G32" s="114" t="s">
        <v>215</v>
      </c>
      <c r="H32" s="140" t="s">
        <v>1172</v>
      </c>
      <c r="I32" s="158" t="s">
        <v>1171</v>
      </c>
      <c r="J32" s="114" t="s">
        <v>1170</v>
      </c>
      <c r="K32" s="114" t="s">
        <v>210</v>
      </c>
      <c r="L32" s="169" t="s">
        <v>35</v>
      </c>
      <c r="M32" s="104" t="s">
        <v>161</v>
      </c>
      <c r="N32" s="144">
        <v>250</v>
      </c>
      <c r="O32" s="102" t="s">
        <v>190</v>
      </c>
      <c r="P32" s="175" t="s">
        <v>1175</v>
      </c>
      <c r="Q32" s="110">
        <v>980000</v>
      </c>
      <c r="R32" s="102"/>
      <c r="S32" s="102"/>
      <c r="T32" s="102"/>
      <c r="U32" s="102"/>
      <c r="V32" s="102"/>
      <c r="W32" s="102"/>
      <c r="X32" s="102"/>
      <c r="Y32" s="102"/>
      <c r="Z32" s="102"/>
      <c r="AA32" s="166">
        <f>525000+50000</f>
        <v>575000</v>
      </c>
      <c r="AB32" s="106" t="s">
        <v>1169</v>
      </c>
      <c r="AC32" s="168">
        <v>44945</v>
      </c>
      <c r="AD32" s="168"/>
      <c r="AE32" s="106"/>
      <c r="AF32" s="114" t="s">
        <v>390</v>
      </c>
      <c r="AG32" s="114" t="s">
        <v>226</v>
      </c>
    </row>
    <row r="33" spans="1:33">
      <c r="A33" s="103">
        <f t="shared" si="6"/>
        <v>22</v>
      </c>
      <c r="B33" s="103">
        <v>4</v>
      </c>
      <c r="C33" s="115">
        <v>44932</v>
      </c>
      <c r="D33" s="115">
        <v>44932</v>
      </c>
      <c r="E33" s="102" t="s">
        <v>214</v>
      </c>
      <c r="F33" s="140" t="s">
        <v>29</v>
      </c>
      <c r="G33" s="114" t="s">
        <v>274</v>
      </c>
      <c r="H33" s="140" t="s">
        <v>1174</v>
      </c>
      <c r="I33" s="158" t="s">
        <v>1173</v>
      </c>
      <c r="J33" s="114" t="s">
        <v>1170</v>
      </c>
      <c r="K33" s="114" t="s">
        <v>210</v>
      </c>
      <c r="L33" s="169" t="s">
        <v>161</v>
      </c>
      <c r="M33" s="104" t="s">
        <v>35</v>
      </c>
      <c r="N33" s="144">
        <v>250</v>
      </c>
      <c r="O33" s="102" t="s">
        <v>190</v>
      </c>
      <c r="P33" s="175" t="s">
        <v>1175</v>
      </c>
      <c r="Q33" s="110">
        <v>980000</v>
      </c>
      <c r="R33" s="102"/>
      <c r="S33" s="102"/>
      <c r="T33" s="102"/>
      <c r="U33" s="102"/>
      <c r="V33" s="102"/>
      <c r="W33" s="102"/>
      <c r="X33" s="102"/>
      <c r="Y33" s="102"/>
      <c r="Z33" s="102"/>
      <c r="AA33" s="149">
        <v>0</v>
      </c>
      <c r="AB33" s="106" t="s">
        <v>1169</v>
      </c>
      <c r="AC33" s="168">
        <v>44945</v>
      </c>
      <c r="AD33" s="168"/>
      <c r="AE33" s="106"/>
      <c r="AF33" s="114" t="s">
        <v>390</v>
      </c>
      <c r="AG33" s="114" t="s">
        <v>226</v>
      </c>
    </row>
    <row r="34" spans="1:33">
      <c r="A34" s="103">
        <f t="shared" si="6"/>
        <v>23</v>
      </c>
      <c r="B34" s="103">
        <v>5</v>
      </c>
      <c r="C34" s="115">
        <v>44932</v>
      </c>
      <c r="D34" s="115">
        <v>44935</v>
      </c>
      <c r="E34" s="102" t="s">
        <v>214</v>
      </c>
      <c r="F34" s="140" t="s">
        <v>29</v>
      </c>
      <c r="G34" s="114" t="s">
        <v>272</v>
      </c>
      <c r="H34" s="140" t="s">
        <v>1181</v>
      </c>
      <c r="I34" s="158" t="s">
        <v>1180</v>
      </c>
      <c r="J34" s="102" t="s">
        <v>1182</v>
      </c>
      <c r="K34" s="102" t="s">
        <v>216</v>
      </c>
      <c r="L34" s="102" t="s">
        <v>166</v>
      </c>
      <c r="M34" s="102" t="s">
        <v>35</v>
      </c>
      <c r="N34" s="103">
        <v>130</v>
      </c>
      <c r="O34" s="102" t="s">
        <v>190</v>
      </c>
      <c r="P34" s="175" t="s">
        <v>273</v>
      </c>
      <c r="Q34" s="110">
        <v>900000</v>
      </c>
      <c r="R34" s="110"/>
      <c r="S34" s="110"/>
      <c r="T34" s="110"/>
      <c r="U34" s="110"/>
      <c r="V34" s="110"/>
      <c r="W34" s="110"/>
      <c r="X34" s="110"/>
      <c r="Y34" s="110"/>
      <c r="Z34" s="110"/>
      <c r="AA34" s="157">
        <f>375000+50000</f>
        <v>425000</v>
      </c>
      <c r="AB34" s="106" t="s">
        <v>1169</v>
      </c>
      <c r="AC34" s="168">
        <v>44945</v>
      </c>
      <c r="AD34" s="168"/>
      <c r="AE34" s="106"/>
      <c r="AF34" s="114" t="s">
        <v>390</v>
      </c>
      <c r="AG34" s="114" t="s">
        <v>226</v>
      </c>
    </row>
    <row r="35" spans="1:33">
      <c r="A35" s="102"/>
      <c r="B35" s="103"/>
      <c r="C35" s="99" t="s">
        <v>30</v>
      </c>
      <c r="D35" s="102"/>
      <c r="E35" s="102"/>
      <c r="F35" s="102"/>
      <c r="G35" s="102"/>
      <c r="H35" s="109"/>
      <c r="I35" s="102"/>
      <c r="J35" s="102"/>
      <c r="K35" s="102"/>
      <c r="L35" s="102"/>
      <c r="M35" s="102"/>
      <c r="N35" s="103"/>
      <c r="O35" s="102"/>
      <c r="P35" s="176"/>
      <c r="Q35" s="151">
        <f>SUM(Q30:Q34)</f>
        <v>4820000</v>
      </c>
      <c r="R35" s="108"/>
      <c r="S35" s="108"/>
      <c r="T35" s="108"/>
      <c r="U35" s="108"/>
      <c r="V35" s="108"/>
      <c r="W35" s="108"/>
      <c r="X35" s="108"/>
      <c r="Y35" s="108"/>
      <c r="Z35" s="108"/>
      <c r="AA35" s="151">
        <f>SUM(AA30:AA34)</f>
        <v>1575000</v>
      </c>
      <c r="AB35" s="102"/>
      <c r="AC35" s="103"/>
      <c r="AD35" s="103"/>
      <c r="AE35" s="102"/>
      <c r="AF35" s="102"/>
      <c r="AG35" s="102"/>
    </row>
    <row r="36" spans="1:33">
      <c r="A36" s="103">
        <f>A34+1</f>
        <v>24</v>
      </c>
      <c r="B36" s="103">
        <v>1</v>
      </c>
      <c r="C36" s="115">
        <v>44935</v>
      </c>
      <c r="D36" s="115">
        <v>44935</v>
      </c>
      <c r="E36" s="102" t="s">
        <v>214</v>
      </c>
      <c r="F36" s="140" t="s">
        <v>29</v>
      </c>
      <c r="G36" s="114" t="s">
        <v>272</v>
      </c>
      <c r="H36" s="140" t="s">
        <v>1208</v>
      </c>
      <c r="I36" s="158" t="s">
        <v>1207</v>
      </c>
      <c r="J36" s="102" t="s">
        <v>1209</v>
      </c>
      <c r="K36" s="102" t="s">
        <v>216</v>
      </c>
      <c r="L36" s="169" t="s">
        <v>161</v>
      </c>
      <c r="M36" s="104" t="s">
        <v>35</v>
      </c>
      <c r="N36" s="144">
        <v>250</v>
      </c>
      <c r="O36" s="102" t="s">
        <v>190</v>
      </c>
      <c r="P36" s="152" t="s">
        <v>273</v>
      </c>
      <c r="Q36" s="166">
        <v>1000000</v>
      </c>
      <c r="R36" s="108"/>
      <c r="S36" s="108"/>
      <c r="T36" s="108"/>
      <c r="U36" s="108"/>
      <c r="V36" s="108"/>
      <c r="W36" s="108"/>
      <c r="X36" s="108"/>
      <c r="Y36" s="108"/>
      <c r="Z36" s="108"/>
      <c r="AA36" s="166">
        <f>525000+50000</f>
        <v>575000</v>
      </c>
      <c r="AB36" s="106" t="s">
        <v>1210</v>
      </c>
      <c r="AC36" s="168">
        <v>44945</v>
      </c>
      <c r="AD36" s="168"/>
      <c r="AE36" s="106"/>
      <c r="AF36" s="114" t="s">
        <v>390</v>
      </c>
      <c r="AG36" s="114" t="s">
        <v>226</v>
      </c>
    </row>
    <row r="37" spans="1:33">
      <c r="A37" s="103">
        <f t="shared" ref="A37:A38" si="7">A36+1</f>
        <v>25</v>
      </c>
      <c r="B37" s="103">
        <v>2</v>
      </c>
      <c r="C37" s="115">
        <v>44935</v>
      </c>
      <c r="D37" s="115">
        <v>44935</v>
      </c>
      <c r="E37" s="102" t="s">
        <v>214</v>
      </c>
      <c r="F37" s="140" t="s">
        <v>29</v>
      </c>
      <c r="G37" s="114" t="s">
        <v>272</v>
      </c>
      <c r="H37" s="140" t="s">
        <v>1223</v>
      </c>
      <c r="I37" s="158" t="s">
        <v>1222</v>
      </c>
      <c r="J37" s="102" t="s">
        <v>1224</v>
      </c>
      <c r="K37" s="102" t="s">
        <v>216</v>
      </c>
      <c r="L37" s="102" t="s">
        <v>35</v>
      </c>
      <c r="M37" s="102" t="s">
        <v>35</v>
      </c>
      <c r="N37" s="103">
        <v>45</v>
      </c>
      <c r="O37" s="102" t="s">
        <v>190</v>
      </c>
      <c r="P37" s="152" t="s">
        <v>273</v>
      </c>
      <c r="Q37" s="108">
        <v>400000</v>
      </c>
      <c r="R37" s="108"/>
      <c r="S37" s="108"/>
      <c r="T37" s="108"/>
      <c r="U37" s="108"/>
      <c r="V37" s="108"/>
      <c r="W37" s="108"/>
      <c r="X37" s="108"/>
      <c r="Y37" s="108"/>
      <c r="Z37" s="108"/>
      <c r="AA37" s="108">
        <v>125000</v>
      </c>
      <c r="AB37" s="106" t="s">
        <v>1210</v>
      </c>
      <c r="AC37" s="168">
        <v>44945</v>
      </c>
      <c r="AD37" s="168"/>
      <c r="AE37" s="106"/>
      <c r="AF37" s="114" t="s">
        <v>390</v>
      </c>
      <c r="AG37" s="114" t="s">
        <v>218</v>
      </c>
    </row>
    <row r="38" spans="1:33">
      <c r="A38" s="103">
        <f t="shared" si="7"/>
        <v>26</v>
      </c>
      <c r="B38" s="103">
        <v>3</v>
      </c>
      <c r="C38" s="115">
        <v>44935</v>
      </c>
      <c r="D38" s="115">
        <v>44935</v>
      </c>
      <c r="E38" s="102" t="s">
        <v>214</v>
      </c>
      <c r="F38" s="102" t="s">
        <v>29</v>
      </c>
      <c r="G38" s="102" t="s">
        <v>215</v>
      </c>
      <c r="H38" s="140" t="s">
        <v>1234</v>
      </c>
      <c r="I38" s="158" t="s">
        <v>1233</v>
      </c>
      <c r="J38" s="102" t="s">
        <v>1235</v>
      </c>
      <c r="K38" s="102" t="s">
        <v>216</v>
      </c>
      <c r="L38" s="102" t="s">
        <v>35</v>
      </c>
      <c r="M38" s="102" t="s">
        <v>35</v>
      </c>
      <c r="N38" s="103">
        <v>45</v>
      </c>
      <c r="O38" s="102" t="s">
        <v>190</v>
      </c>
      <c r="P38" s="152" t="s">
        <v>273</v>
      </c>
      <c r="Q38" s="108">
        <v>350000</v>
      </c>
      <c r="R38" s="108"/>
      <c r="S38" s="108"/>
      <c r="T38" s="108"/>
      <c r="U38" s="108"/>
      <c r="V38" s="108"/>
      <c r="W38" s="108"/>
      <c r="X38" s="108"/>
      <c r="Y38" s="108"/>
      <c r="Z38" s="108"/>
      <c r="AA38" s="108">
        <v>125000</v>
      </c>
      <c r="AB38" s="106" t="s">
        <v>1210</v>
      </c>
      <c r="AC38" s="168">
        <v>44945</v>
      </c>
      <c r="AD38" s="168"/>
      <c r="AE38" s="106"/>
      <c r="AF38" s="114" t="s">
        <v>390</v>
      </c>
      <c r="AG38" s="114" t="s">
        <v>218</v>
      </c>
    </row>
    <row r="39" spans="1:33">
      <c r="A39" s="102"/>
      <c r="B39" s="103"/>
      <c r="C39" s="99" t="s">
        <v>30</v>
      </c>
      <c r="D39" s="102"/>
      <c r="E39" s="102"/>
      <c r="F39" s="102"/>
      <c r="G39" s="102"/>
      <c r="H39" s="109"/>
      <c r="I39" s="102"/>
      <c r="J39" s="102"/>
      <c r="K39" s="102"/>
      <c r="L39" s="102"/>
      <c r="M39" s="102"/>
      <c r="N39" s="103"/>
      <c r="O39" s="102"/>
      <c r="P39" s="145"/>
      <c r="Q39" s="151">
        <f>SUM(Q36:Q38)</f>
        <v>1750000</v>
      </c>
      <c r="R39" s="108"/>
      <c r="S39" s="108"/>
      <c r="T39" s="108"/>
      <c r="U39" s="108"/>
      <c r="V39" s="108"/>
      <c r="W39" s="108"/>
      <c r="X39" s="108"/>
      <c r="Y39" s="108"/>
      <c r="Z39" s="108"/>
      <c r="AA39" s="151">
        <f>SUM(AA36:AA38)</f>
        <v>825000</v>
      </c>
      <c r="AB39" s="102"/>
      <c r="AC39" s="103"/>
      <c r="AD39" s="103"/>
      <c r="AE39" s="102"/>
      <c r="AF39" s="102"/>
      <c r="AG39" s="102"/>
    </row>
    <row r="40" spans="1:33">
      <c r="A40" s="103">
        <f>A38+1</f>
        <v>27</v>
      </c>
      <c r="B40" s="103">
        <v>1</v>
      </c>
      <c r="C40" s="115">
        <v>44936</v>
      </c>
      <c r="D40" s="115">
        <v>44936</v>
      </c>
      <c r="E40" s="102" t="s">
        <v>214</v>
      </c>
      <c r="F40" s="140" t="s">
        <v>31</v>
      </c>
      <c r="G40" s="102" t="s">
        <v>215</v>
      </c>
      <c r="H40" s="140" t="s">
        <v>1272</v>
      </c>
      <c r="I40" s="158" t="s">
        <v>1271</v>
      </c>
      <c r="J40" s="114" t="s">
        <v>999</v>
      </c>
      <c r="K40" s="114" t="s">
        <v>217</v>
      </c>
      <c r="L40" s="169" t="s">
        <v>35</v>
      </c>
      <c r="M40" s="104" t="s">
        <v>65</v>
      </c>
      <c r="N40" s="144">
        <v>168</v>
      </c>
      <c r="O40" s="102" t="s">
        <v>190</v>
      </c>
      <c r="P40" s="140" t="s">
        <v>847</v>
      </c>
      <c r="Q40" s="165">
        <v>900000</v>
      </c>
      <c r="R40" s="170"/>
      <c r="S40" s="170"/>
      <c r="T40" s="170"/>
      <c r="U40" s="170"/>
      <c r="V40" s="170"/>
      <c r="W40" s="170"/>
      <c r="X40" s="170"/>
      <c r="Y40" s="170"/>
      <c r="Z40" s="170"/>
      <c r="AA40" s="170">
        <f>525000+50000</f>
        <v>575000</v>
      </c>
      <c r="AB40" s="106" t="s">
        <v>1275</v>
      </c>
      <c r="AC40" s="168">
        <v>44945</v>
      </c>
      <c r="AD40" s="168"/>
      <c r="AE40" s="106"/>
      <c r="AF40" s="114" t="s">
        <v>390</v>
      </c>
      <c r="AG40" s="114" t="s">
        <v>226</v>
      </c>
    </row>
    <row r="41" spans="1:33">
      <c r="A41" s="103">
        <f t="shared" ref="A41" si="8">A40+1</f>
        <v>28</v>
      </c>
      <c r="B41" s="103">
        <v>2</v>
      </c>
      <c r="C41" s="115">
        <v>44936</v>
      </c>
      <c r="D41" s="115">
        <v>44936</v>
      </c>
      <c r="E41" s="102" t="s">
        <v>214</v>
      </c>
      <c r="F41" s="140" t="s">
        <v>29</v>
      </c>
      <c r="G41" s="102" t="s">
        <v>215</v>
      </c>
      <c r="H41" s="140" t="s">
        <v>1274</v>
      </c>
      <c r="I41" s="158" t="s">
        <v>1273</v>
      </c>
      <c r="J41" s="114" t="s">
        <v>999</v>
      </c>
      <c r="K41" s="114" t="s">
        <v>217</v>
      </c>
      <c r="L41" s="104" t="s">
        <v>65</v>
      </c>
      <c r="M41" s="169" t="s">
        <v>35</v>
      </c>
      <c r="N41" s="144">
        <v>168</v>
      </c>
      <c r="O41" s="102" t="s">
        <v>190</v>
      </c>
      <c r="P41" s="140" t="s">
        <v>847</v>
      </c>
      <c r="Q41" s="165">
        <v>900000</v>
      </c>
      <c r="R41" s="170"/>
      <c r="S41" s="170"/>
      <c r="T41" s="170"/>
      <c r="U41" s="170"/>
      <c r="V41" s="170"/>
      <c r="W41" s="170"/>
      <c r="X41" s="170"/>
      <c r="Y41" s="170"/>
      <c r="Z41" s="170"/>
      <c r="AA41" s="171">
        <v>0</v>
      </c>
      <c r="AB41" s="106" t="s">
        <v>1275</v>
      </c>
      <c r="AC41" s="168">
        <v>44945</v>
      </c>
      <c r="AD41" s="168"/>
      <c r="AE41" s="106"/>
      <c r="AF41" s="114" t="s">
        <v>390</v>
      </c>
      <c r="AG41" s="114" t="s">
        <v>226</v>
      </c>
    </row>
    <row r="42" spans="1:33">
      <c r="A42" s="102"/>
      <c r="B42" s="103"/>
      <c r="C42" s="99" t="s">
        <v>30</v>
      </c>
      <c r="D42" s="102"/>
      <c r="E42" s="102"/>
      <c r="F42" s="102"/>
      <c r="G42" s="102"/>
      <c r="H42" s="109"/>
      <c r="I42" s="102"/>
      <c r="J42" s="102"/>
      <c r="K42" s="102"/>
      <c r="L42" s="102"/>
      <c r="M42" s="102"/>
      <c r="N42" s="103"/>
      <c r="O42" s="102"/>
      <c r="P42" s="145"/>
      <c r="Q42" s="151">
        <f>SUM(Q40:Q41)</f>
        <v>1800000</v>
      </c>
      <c r="R42" s="108"/>
      <c r="S42" s="108"/>
      <c r="T42" s="108"/>
      <c r="U42" s="108"/>
      <c r="V42" s="108"/>
      <c r="W42" s="108"/>
      <c r="X42" s="108"/>
      <c r="Y42" s="108"/>
      <c r="Z42" s="108"/>
      <c r="AA42" s="151">
        <f>SUM(AA40:AA41)</f>
        <v>575000</v>
      </c>
      <c r="AB42" s="102"/>
      <c r="AC42" s="103"/>
      <c r="AD42" s="103"/>
      <c r="AE42" s="102"/>
      <c r="AF42" s="102"/>
      <c r="AG42" s="102"/>
    </row>
    <row r="43" spans="1:33">
      <c r="A43" s="103">
        <f>A41+1</f>
        <v>29</v>
      </c>
      <c r="B43" s="103">
        <v>1</v>
      </c>
      <c r="C43" s="115">
        <v>44936</v>
      </c>
      <c r="D43" s="115">
        <v>44936</v>
      </c>
      <c r="E43" s="102" t="s">
        <v>214</v>
      </c>
      <c r="F43" s="140" t="s">
        <v>31</v>
      </c>
      <c r="G43" s="102" t="s">
        <v>215</v>
      </c>
      <c r="H43" s="109" t="s">
        <v>931</v>
      </c>
      <c r="I43" s="159" t="s">
        <v>1284</v>
      </c>
      <c r="J43" s="114" t="s">
        <v>1289</v>
      </c>
      <c r="K43" s="114" t="s">
        <v>213</v>
      </c>
      <c r="L43" s="102" t="s">
        <v>35</v>
      </c>
      <c r="M43" s="102" t="s">
        <v>166</v>
      </c>
      <c r="N43" s="103">
        <v>130</v>
      </c>
      <c r="O43" s="102" t="s">
        <v>190</v>
      </c>
      <c r="P43" s="145" t="s">
        <v>1287</v>
      </c>
      <c r="Q43" s="101">
        <v>850000</v>
      </c>
      <c r="R43" s="104"/>
      <c r="S43" s="104"/>
      <c r="T43" s="104"/>
      <c r="U43" s="104"/>
      <c r="V43" s="104"/>
      <c r="W43" s="104"/>
      <c r="X43" s="104"/>
      <c r="Y43" s="104"/>
      <c r="Z43" s="104"/>
      <c r="AA43" s="157">
        <f>375000+50000</f>
        <v>425000</v>
      </c>
      <c r="AB43" s="106" t="s">
        <v>1288</v>
      </c>
      <c r="AC43" s="168">
        <v>44945</v>
      </c>
      <c r="AD43" s="168"/>
      <c r="AE43" s="106"/>
      <c r="AF43" s="114" t="s">
        <v>390</v>
      </c>
      <c r="AG43" s="114" t="s">
        <v>226</v>
      </c>
    </row>
    <row r="44" spans="1:33">
      <c r="A44" s="103">
        <f t="shared" ref="A44" si="9">A43+1</f>
        <v>30</v>
      </c>
      <c r="B44" s="103">
        <v>2</v>
      </c>
      <c r="C44" s="115">
        <v>44936</v>
      </c>
      <c r="D44" s="115">
        <v>44936</v>
      </c>
      <c r="E44" s="102" t="s">
        <v>214</v>
      </c>
      <c r="F44" s="140" t="s">
        <v>29</v>
      </c>
      <c r="G44" s="102" t="s">
        <v>215</v>
      </c>
      <c r="H44" s="140" t="s">
        <v>1286</v>
      </c>
      <c r="I44" s="158" t="s">
        <v>1285</v>
      </c>
      <c r="J44" s="114" t="s">
        <v>1289</v>
      </c>
      <c r="K44" s="114" t="s">
        <v>213</v>
      </c>
      <c r="L44" s="102" t="s">
        <v>166</v>
      </c>
      <c r="M44" s="102" t="s">
        <v>35</v>
      </c>
      <c r="N44" s="103">
        <v>130</v>
      </c>
      <c r="O44" s="102" t="s">
        <v>190</v>
      </c>
      <c r="P44" s="145" t="s">
        <v>1287</v>
      </c>
      <c r="Q44" s="101">
        <v>850000</v>
      </c>
      <c r="R44" s="102"/>
      <c r="S44" s="102"/>
      <c r="T44" s="102"/>
      <c r="U44" s="102"/>
      <c r="V44" s="102"/>
      <c r="W44" s="102"/>
      <c r="X44" s="102"/>
      <c r="Y44" s="102"/>
      <c r="Z44" s="102"/>
      <c r="AA44" s="149">
        <v>0</v>
      </c>
      <c r="AB44" s="106" t="s">
        <v>1288</v>
      </c>
      <c r="AC44" s="168">
        <v>44945</v>
      </c>
      <c r="AD44" s="168"/>
      <c r="AE44" s="106"/>
      <c r="AF44" s="114" t="s">
        <v>390</v>
      </c>
      <c r="AG44" s="114" t="s">
        <v>226</v>
      </c>
    </row>
    <row r="45" spans="1:33">
      <c r="A45" s="102"/>
      <c r="B45" s="103"/>
      <c r="C45" s="99" t="s">
        <v>30</v>
      </c>
      <c r="D45" s="102"/>
      <c r="E45" s="102"/>
      <c r="F45" s="102"/>
      <c r="G45" s="102"/>
      <c r="H45" s="109"/>
      <c r="I45" s="102"/>
      <c r="J45" s="102"/>
      <c r="K45" s="102"/>
      <c r="L45" s="102"/>
      <c r="M45" s="102"/>
      <c r="N45" s="103"/>
      <c r="O45" s="102"/>
      <c r="P45" s="145"/>
      <c r="Q45" s="151">
        <f>SUM(Q43:Q44)</f>
        <v>1700000</v>
      </c>
      <c r="R45" s="108"/>
      <c r="S45" s="108"/>
      <c r="T45" s="108"/>
      <c r="U45" s="108"/>
      <c r="V45" s="108"/>
      <c r="W45" s="108"/>
      <c r="X45" s="108"/>
      <c r="Y45" s="108"/>
      <c r="Z45" s="108"/>
      <c r="AA45" s="151">
        <f>SUM(AA43:AA44)</f>
        <v>425000</v>
      </c>
      <c r="AB45" s="102"/>
      <c r="AC45" s="103"/>
      <c r="AD45" s="103"/>
      <c r="AE45" s="102"/>
      <c r="AF45" s="102"/>
      <c r="AG45" s="102"/>
    </row>
    <row r="46" spans="1:33">
      <c r="A46" s="103">
        <f>A44+1</f>
        <v>31</v>
      </c>
      <c r="B46" s="103">
        <v>1</v>
      </c>
      <c r="C46" s="115">
        <v>44938</v>
      </c>
      <c r="D46" s="115">
        <v>44938</v>
      </c>
      <c r="E46" s="102" t="s">
        <v>214</v>
      </c>
      <c r="F46" s="140" t="s">
        <v>31</v>
      </c>
      <c r="G46" s="114" t="s">
        <v>243</v>
      </c>
      <c r="H46" s="109" t="s">
        <v>1465</v>
      </c>
      <c r="I46" s="159" t="s">
        <v>1466</v>
      </c>
      <c r="J46" s="114" t="s">
        <v>1471</v>
      </c>
      <c r="K46" s="114" t="s">
        <v>210</v>
      </c>
      <c r="L46" s="169" t="s">
        <v>35</v>
      </c>
      <c r="M46" s="104" t="s">
        <v>161</v>
      </c>
      <c r="N46" s="144">
        <v>250</v>
      </c>
      <c r="O46" s="102" t="s">
        <v>190</v>
      </c>
      <c r="P46" s="152" t="s">
        <v>1469</v>
      </c>
      <c r="Q46" s="110">
        <v>980000</v>
      </c>
      <c r="R46" s="102"/>
      <c r="S46" s="102"/>
      <c r="T46" s="102"/>
      <c r="U46" s="102"/>
      <c r="V46" s="102"/>
      <c r="W46" s="102"/>
      <c r="X46" s="102"/>
      <c r="Y46" s="102"/>
      <c r="Z46" s="102"/>
      <c r="AA46" s="166">
        <f>525000+50000</f>
        <v>575000</v>
      </c>
      <c r="AB46" s="106" t="s">
        <v>1470</v>
      </c>
      <c r="AC46" s="168">
        <v>44945</v>
      </c>
      <c r="AD46" s="168"/>
      <c r="AE46" s="106"/>
      <c r="AF46" s="114" t="s">
        <v>390</v>
      </c>
      <c r="AG46" s="114" t="s">
        <v>226</v>
      </c>
    </row>
    <row r="47" spans="1:33">
      <c r="A47" s="103">
        <f t="shared" ref="A47" si="10">A46+1</f>
        <v>32</v>
      </c>
      <c r="B47" s="103">
        <v>2</v>
      </c>
      <c r="C47" s="115">
        <v>44938</v>
      </c>
      <c r="D47" s="115">
        <v>44938</v>
      </c>
      <c r="E47" s="102" t="s">
        <v>214</v>
      </c>
      <c r="F47" s="140" t="s">
        <v>29</v>
      </c>
      <c r="G47" s="114" t="s">
        <v>243</v>
      </c>
      <c r="H47" s="140" t="s">
        <v>1468</v>
      </c>
      <c r="I47" s="158" t="s">
        <v>1467</v>
      </c>
      <c r="J47" s="114" t="s">
        <v>1471</v>
      </c>
      <c r="K47" s="114" t="s">
        <v>210</v>
      </c>
      <c r="L47" s="169" t="s">
        <v>161</v>
      </c>
      <c r="M47" s="104" t="s">
        <v>35</v>
      </c>
      <c r="N47" s="144">
        <v>250</v>
      </c>
      <c r="O47" s="102" t="s">
        <v>190</v>
      </c>
      <c r="P47" s="152" t="s">
        <v>1469</v>
      </c>
      <c r="Q47" s="110">
        <v>980000</v>
      </c>
      <c r="R47" s="102"/>
      <c r="S47" s="102"/>
      <c r="T47" s="102"/>
      <c r="U47" s="102"/>
      <c r="V47" s="102"/>
      <c r="W47" s="102"/>
      <c r="X47" s="102"/>
      <c r="Y47" s="102"/>
      <c r="Z47" s="102"/>
      <c r="AA47" s="149">
        <v>0</v>
      </c>
      <c r="AB47" s="106" t="s">
        <v>1470</v>
      </c>
      <c r="AC47" s="168">
        <v>44945</v>
      </c>
      <c r="AD47" s="168"/>
      <c r="AE47" s="106"/>
      <c r="AF47" s="114" t="s">
        <v>390</v>
      </c>
      <c r="AG47" s="114" t="s">
        <v>226</v>
      </c>
    </row>
    <row r="48" spans="1:33">
      <c r="A48" s="102"/>
      <c r="B48" s="103"/>
      <c r="C48" s="99" t="s">
        <v>30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3"/>
      <c r="O48" s="102"/>
      <c r="P48" s="145"/>
      <c r="Q48" s="151">
        <f>SUM(Q46:Q47)</f>
        <v>1960000</v>
      </c>
      <c r="R48" s="108"/>
      <c r="S48" s="108"/>
      <c r="T48" s="108"/>
      <c r="U48" s="108"/>
      <c r="V48" s="108"/>
      <c r="W48" s="108"/>
      <c r="X48" s="108"/>
      <c r="Y48" s="108"/>
      <c r="Z48" s="108"/>
      <c r="AA48" s="151">
        <f>SUM(AA46:AA47)</f>
        <v>575000</v>
      </c>
      <c r="AB48" s="102"/>
      <c r="AC48" s="103"/>
      <c r="AD48" s="103"/>
      <c r="AE48" s="102"/>
      <c r="AF48" s="102"/>
      <c r="AG48" s="102"/>
    </row>
    <row r="49" spans="1:34">
      <c r="A49" s="103">
        <f>A47+1</f>
        <v>33</v>
      </c>
      <c r="B49" s="174">
        <v>1</v>
      </c>
      <c r="C49" s="115">
        <v>44945</v>
      </c>
      <c r="D49" s="115">
        <v>44919</v>
      </c>
      <c r="E49" s="102" t="s">
        <v>214</v>
      </c>
      <c r="F49" s="102" t="s">
        <v>29</v>
      </c>
      <c r="G49" s="114" t="s">
        <v>274</v>
      </c>
      <c r="H49" s="114" t="s">
        <v>566</v>
      </c>
      <c r="I49" s="158" t="s">
        <v>565</v>
      </c>
      <c r="J49" s="102" t="s">
        <v>373</v>
      </c>
      <c r="K49" s="102" t="s">
        <v>206</v>
      </c>
      <c r="L49" s="114" t="s">
        <v>1791</v>
      </c>
      <c r="M49" s="114" t="s">
        <v>221</v>
      </c>
      <c r="N49" s="103">
        <v>364</v>
      </c>
      <c r="O49" s="102" t="s">
        <v>190</v>
      </c>
      <c r="P49" s="152" t="s">
        <v>368</v>
      </c>
      <c r="Q49" s="110">
        <v>8500000</v>
      </c>
      <c r="R49" s="110"/>
      <c r="S49" s="110"/>
      <c r="T49" s="110"/>
      <c r="U49" s="110"/>
      <c r="V49" s="110"/>
      <c r="W49" s="110"/>
      <c r="X49" s="110"/>
      <c r="Y49" s="110"/>
      <c r="Z49" s="110"/>
      <c r="AA49" s="110">
        <v>7500000</v>
      </c>
      <c r="AB49" s="106" t="s">
        <v>1718</v>
      </c>
      <c r="AC49" s="168">
        <v>44945</v>
      </c>
      <c r="AD49" s="168"/>
      <c r="AE49" s="106"/>
      <c r="AF49" s="114" t="s">
        <v>390</v>
      </c>
      <c r="AG49" s="114" t="s">
        <v>226</v>
      </c>
    </row>
    <row r="50" spans="1:34">
      <c r="A50" s="103">
        <f t="shared" ref="A50:A53" si="11">A49+1</f>
        <v>34</v>
      </c>
      <c r="B50" s="174">
        <v>2</v>
      </c>
      <c r="C50" s="115">
        <v>44945</v>
      </c>
      <c r="D50" s="115">
        <v>44919</v>
      </c>
      <c r="E50" s="102" t="s">
        <v>214</v>
      </c>
      <c r="F50" s="102" t="s">
        <v>31</v>
      </c>
      <c r="G50" s="114" t="s">
        <v>215</v>
      </c>
      <c r="H50" s="102" t="s">
        <v>612</v>
      </c>
      <c r="I50" s="211" t="s">
        <v>1719</v>
      </c>
      <c r="J50" s="102" t="s">
        <v>1722</v>
      </c>
      <c r="K50" s="102" t="s">
        <v>223</v>
      </c>
      <c r="L50" s="102" t="s">
        <v>299</v>
      </c>
      <c r="M50" s="114" t="s">
        <v>222</v>
      </c>
      <c r="N50" s="142">
        <v>1261</v>
      </c>
      <c r="O50" s="102" t="s">
        <v>190</v>
      </c>
      <c r="P50" s="102" t="s">
        <v>604</v>
      </c>
      <c r="Q50" s="110">
        <v>4000000</v>
      </c>
      <c r="R50" s="110"/>
      <c r="S50" s="110"/>
      <c r="T50" s="110"/>
      <c r="U50" s="110"/>
      <c r="V50" s="110"/>
      <c r="W50" s="110"/>
      <c r="X50" s="110"/>
      <c r="Y50" s="110"/>
      <c r="Z50" s="110"/>
      <c r="AA50" s="110">
        <v>3500000</v>
      </c>
      <c r="AB50" s="106" t="s">
        <v>1718</v>
      </c>
      <c r="AC50" s="168">
        <v>44945</v>
      </c>
      <c r="AD50" s="168"/>
      <c r="AE50" s="106"/>
      <c r="AF50" s="114" t="s">
        <v>390</v>
      </c>
      <c r="AG50" s="114" t="s">
        <v>226</v>
      </c>
    </row>
    <row r="51" spans="1:34">
      <c r="A51" s="103">
        <f t="shared" si="11"/>
        <v>35</v>
      </c>
      <c r="B51" s="174">
        <v>3</v>
      </c>
      <c r="C51" s="115">
        <v>44945</v>
      </c>
      <c r="D51" s="115">
        <v>44919</v>
      </c>
      <c r="E51" s="102" t="s">
        <v>214</v>
      </c>
      <c r="F51" s="102" t="s">
        <v>31</v>
      </c>
      <c r="G51" s="114" t="s">
        <v>215</v>
      </c>
      <c r="H51" s="102" t="s">
        <v>613</v>
      </c>
      <c r="I51" s="211" t="s">
        <v>1720</v>
      </c>
      <c r="J51" s="102" t="s">
        <v>1722</v>
      </c>
      <c r="K51" s="102" t="s">
        <v>223</v>
      </c>
      <c r="L51" s="102" t="s">
        <v>299</v>
      </c>
      <c r="M51" s="114" t="s">
        <v>222</v>
      </c>
      <c r="N51" s="142">
        <v>1261</v>
      </c>
      <c r="O51" s="102" t="s">
        <v>190</v>
      </c>
      <c r="P51" s="102" t="s">
        <v>604</v>
      </c>
      <c r="Q51" s="110">
        <v>4000000</v>
      </c>
      <c r="R51" s="110"/>
      <c r="S51" s="110"/>
      <c r="T51" s="110"/>
      <c r="U51" s="110"/>
      <c r="V51" s="110"/>
      <c r="W51" s="110"/>
      <c r="X51" s="110"/>
      <c r="Y51" s="110"/>
      <c r="Z51" s="110"/>
      <c r="AA51" s="110">
        <v>3500000</v>
      </c>
      <c r="AB51" s="106" t="s">
        <v>1718</v>
      </c>
      <c r="AC51" s="168">
        <v>44945</v>
      </c>
      <c r="AD51" s="168"/>
      <c r="AE51" s="106"/>
      <c r="AF51" s="114" t="s">
        <v>390</v>
      </c>
      <c r="AG51" s="114" t="s">
        <v>226</v>
      </c>
    </row>
    <row r="52" spans="1:34">
      <c r="A52" s="103">
        <f t="shared" si="11"/>
        <v>36</v>
      </c>
      <c r="B52" s="174">
        <v>4</v>
      </c>
      <c r="C52" s="115">
        <v>44945</v>
      </c>
      <c r="D52" s="115">
        <v>44919</v>
      </c>
      <c r="E52" s="102" t="s">
        <v>214</v>
      </c>
      <c r="F52" s="102" t="s">
        <v>31</v>
      </c>
      <c r="G52" s="114" t="s">
        <v>215</v>
      </c>
      <c r="H52" s="102" t="s">
        <v>606</v>
      </c>
      <c r="I52" s="211" t="s">
        <v>1721</v>
      </c>
      <c r="J52" s="102" t="s">
        <v>1723</v>
      </c>
      <c r="K52" s="102" t="s">
        <v>223</v>
      </c>
      <c r="L52" s="102" t="s">
        <v>299</v>
      </c>
      <c r="M52" s="114" t="s">
        <v>955</v>
      </c>
      <c r="N52" s="142">
        <v>823</v>
      </c>
      <c r="O52" s="102" t="s">
        <v>190</v>
      </c>
      <c r="P52" s="102" t="s">
        <v>604</v>
      </c>
      <c r="Q52" s="110">
        <v>2700000</v>
      </c>
      <c r="R52" s="110"/>
      <c r="S52" s="110"/>
      <c r="T52" s="110"/>
      <c r="U52" s="110"/>
      <c r="V52" s="110"/>
      <c r="W52" s="110"/>
      <c r="X52" s="110"/>
      <c r="Y52" s="110"/>
      <c r="Z52" s="110"/>
      <c r="AA52" s="110">
        <v>2400000</v>
      </c>
      <c r="AB52" s="106" t="s">
        <v>1718</v>
      </c>
      <c r="AC52" s="168">
        <v>44945</v>
      </c>
      <c r="AD52" s="168"/>
      <c r="AE52" s="106"/>
      <c r="AF52" s="114" t="s">
        <v>390</v>
      </c>
      <c r="AG52" s="114" t="s">
        <v>226</v>
      </c>
    </row>
    <row r="53" spans="1:34">
      <c r="A53" s="103">
        <f t="shared" si="11"/>
        <v>37</v>
      </c>
      <c r="B53" s="174">
        <v>5</v>
      </c>
      <c r="C53" s="115">
        <v>44945</v>
      </c>
      <c r="D53" s="115">
        <v>44916</v>
      </c>
      <c r="E53" s="102" t="s">
        <v>214</v>
      </c>
      <c r="F53" s="102" t="s">
        <v>31</v>
      </c>
      <c r="G53" s="114" t="s">
        <v>215</v>
      </c>
      <c r="H53" s="114" t="s">
        <v>558</v>
      </c>
      <c r="I53" s="158" t="s">
        <v>557</v>
      </c>
      <c r="J53" s="102" t="s">
        <v>559</v>
      </c>
      <c r="K53" s="102" t="s">
        <v>206</v>
      </c>
      <c r="L53" s="114" t="s">
        <v>1717</v>
      </c>
      <c r="M53" s="114" t="s">
        <v>1791</v>
      </c>
      <c r="N53" s="103">
        <v>845</v>
      </c>
      <c r="O53" s="102" t="s">
        <v>190</v>
      </c>
      <c r="P53" s="152" t="s">
        <v>368</v>
      </c>
      <c r="Q53" s="110">
        <v>10000000</v>
      </c>
      <c r="R53" s="110"/>
      <c r="S53" s="110"/>
      <c r="T53" s="110"/>
      <c r="U53" s="110"/>
      <c r="V53" s="110"/>
      <c r="W53" s="110"/>
      <c r="X53" s="110"/>
      <c r="Y53" s="110"/>
      <c r="Z53" s="110"/>
      <c r="AA53" s="110">
        <v>9000000</v>
      </c>
      <c r="AB53" s="106" t="s">
        <v>1718</v>
      </c>
      <c r="AC53" s="168">
        <v>44945</v>
      </c>
      <c r="AD53" s="168"/>
      <c r="AE53" s="106"/>
      <c r="AF53" s="114" t="s">
        <v>390</v>
      </c>
      <c r="AG53" s="114" t="s">
        <v>226</v>
      </c>
    </row>
    <row r="54" spans="1:34">
      <c r="A54" s="102"/>
      <c r="B54" s="103"/>
      <c r="C54" s="99" t="s">
        <v>30</v>
      </c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3"/>
      <c r="O54" s="102"/>
      <c r="P54" s="145"/>
      <c r="Q54" s="151">
        <f>SUM(Q49:Q53)</f>
        <v>29200000</v>
      </c>
      <c r="R54" s="108"/>
      <c r="S54" s="108"/>
      <c r="T54" s="108"/>
      <c r="U54" s="108"/>
      <c r="V54" s="108"/>
      <c r="W54" s="108"/>
      <c r="X54" s="108"/>
      <c r="Y54" s="108"/>
      <c r="Z54" s="108"/>
      <c r="AA54" s="151">
        <f>SUM(AA49:AA53)</f>
        <v>25900000</v>
      </c>
      <c r="AB54" s="102"/>
      <c r="AC54" s="103"/>
      <c r="AD54" s="103"/>
      <c r="AE54" s="102"/>
      <c r="AF54" s="102"/>
      <c r="AG54" s="102"/>
    </row>
    <row r="55" spans="1:34">
      <c r="A55" s="103">
        <f>A53+1</f>
        <v>38</v>
      </c>
      <c r="B55" s="174">
        <v>1</v>
      </c>
      <c r="C55" s="115">
        <v>44945</v>
      </c>
      <c r="D55" s="115">
        <v>44855</v>
      </c>
      <c r="E55" s="114" t="s">
        <v>214</v>
      </c>
      <c r="F55" s="102" t="s">
        <v>31</v>
      </c>
      <c r="G55" s="114" t="s">
        <v>212</v>
      </c>
      <c r="H55" s="109" t="s">
        <v>311</v>
      </c>
      <c r="I55" s="159" t="s">
        <v>310</v>
      </c>
      <c r="J55" s="102" t="s">
        <v>312</v>
      </c>
      <c r="K55" s="102" t="s">
        <v>206</v>
      </c>
      <c r="L55" s="102" t="s">
        <v>234</v>
      </c>
      <c r="M55" s="102" t="s">
        <v>313</v>
      </c>
      <c r="N55" s="103">
        <v>272</v>
      </c>
      <c r="O55" s="102" t="s">
        <v>190</v>
      </c>
      <c r="P55" s="145" t="s">
        <v>289</v>
      </c>
      <c r="Q55" s="108">
        <v>3800000</v>
      </c>
      <c r="R55" s="108"/>
      <c r="S55" s="108"/>
      <c r="T55" s="108"/>
      <c r="U55" s="108"/>
      <c r="V55" s="108"/>
      <c r="W55" s="108"/>
      <c r="X55" s="108"/>
      <c r="Y55" s="108"/>
      <c r="Z55" s="108"/>
      <c r="AA55" s="108">
        <v>3000000</v>
      </c>
      <c r="AB55" s="106" t="s">
        <v>1724</v>
      </c>
      <c r="AC55" s="168">
        <v>44945</v>
      </c>
      <c r="AD55" s="168"/>
      <c r="AE55" s="106"/>
      <c r="AF55" s="114" t="s">
        <v>390</v>
      </c>
      <c r="AG55" s="114" t="s">
        <v>226</v>
      </c>
    </row>
    <row r="56" spans="1:34">
      <c r="A56" s="103">
        <f t="shared" ref="A56:A60" si="12">A55+1</f>
        <v>39</v>
      </c>
      <c r="B56" s="174">
        <v>2</v>
      </c>
      <c r="C56" s="115">
        <v>44945</v>
      </c>
      <c r="D56" s="115">
        <v>44855</v>
      </c>
      <c r="E56" s="102" t="s">
        <v>214</v>
      </c>
      <c r="F56" s="102" t="s">
        <v>29</v>
      </c>
      <c r="G56" s="114" t="s">
        <v>209</v>
      </c>
      <c r="H56" s="109" t="s">
        <v>334</v>
      </c>
      <c r="I56" s="158" t="s">
        <v>333</v>
      </c>
      <c r="J56" s="102" t="s">
        <v>312</v>
      </c>
      <c r="K56" s="102" t="s">
        <v>206</v>
      </c>
      <c r="L56" s="102" t="s">
        <v>313</v>
      </c>
      <c r="M56" s="102" t="s">
        <v>234</v>
      </c>
      <c r="N56" s="103">
        <v>272</v>
      </c>
      <c r="O56" s="102" t="s">
        <v>190</v>
      </c>
      <c r="P56" s="145" t="s">
        <v>289</v>
      </c>
      <c r="Q56" s="108">
        <v>3000000</v>
      </c>
      <c r="R56" s="108"/>
      <c r="S56" s="108"/>
      <c r="T56" s="108"/>
      <c r="U56" s="108"/>
      <c r="V56" s="108"/>
      <c r="W56" s="108"/>
      <c r="X56" s="108"/>
      <c r="Y56" s="108"/>
      <c r="Z56" s="108"/>
      <c r="AA56" s="108">
        <v>2500000</v>
      </c>
      <c r="AB56" s="106" t="s">
        <v>1724</v>
      </c>
      <c r="AC56" s="168">
        <v>44945</v>
      </c>
      <c r="AD56" s="168"/>
      <c r="AE56" s="106"/>
      <c r="AF56" s="114" t="s">
        <v>390</v>
      </c>
      <c r="AG56" s="114" t="s">
        <v>226</v>
      </c>
    </row>
    <row r="57" spans="1:34">
      <c r="A57" s="103">
        <f t="shared" si="12"/>
        <v>40</v>
      </c>
      <c r="B57" s="174">
        <v>3</v>
      </c>
      <c r="C57" s="115">
        <v>44945</v>
      </c>
      <c r="D57" s="115">
        <v>44857</v>
      </c>
      <c r="E57" s="102" t="s">
        <v>214</v>
      </c>
      <c r="F57" s="102" t="s">
        <v>29</v>
      </c>
      <c r="G57" s="102" t="s">
        <v>215</v>
      </c>
      <c r="H57" s="140" t="s">
        <v>436</v>
      </c>
      <c r="I57" s="158" t="s">
        <v>434</v>
      </c>
      <c r="J57" s="102" t="s">
        <v>435</v>
      </c>
      <c r="K57" s="102" t="s">
        <v>351</v>
      </c>
      <c r="L57" s="102" t="s">
        <v>276</v>
      </c>
      <c r="M57" s="102" t="s">
        <v>276</v>
      </c>
      <c r="N57" s="103">
        <v>50</v>
      </c>
      <c r="O57" s="102" t="s">
        <v>190</v>
      </c>
      <c r="P57" s="152" t="s">
        <v>301</v>
      </c>
      <c r="Q57" s="108">
        <v>550000</v>
      </c>
      <c r="R57" s="108"/>
      <c r="S57" s="108"/>
      <c r="T57" s="108"/>
      <c r="U57" s="108"/>
      <c r="V57" s="108"/>
      <c r="W57" s="108"/>
      <c r="X57" s="108"/>
      <c r="Y57" s="108"/>
      <c r="Z57" s="108"/>
      <c r="AA57" s="108">
        <v>350000</v>
      </c>
      <c r="AB57" s="106" t="s">
        <v>1724</v>
      </c>
      <c r="AC57" s="168">
        <v>44945</v>
      </c>
      <c r="AD57" s="168"/>
      <c r="AE57" s="106"/>
      <c r="AF57" s="114" t="s">
        <v>390</v>
      </c>
      <c r="AG57" s="114" t="s">
        <v>218</v>
      </c>
    </row>
    <row r="58" spans="1:34">
      <c r="A58" s="103">
        <f t="shared" si="12"/>
        <v>41</v>
      </c>
      <c r="B58" s="174">
        <v>4</v>
      </c>
      <c r="C58" s="115">
        <v>44945</v>
      </c>
      <c r="D58" s="115">
        <v>44859</v>
      </c>
      <c r="E58" s="114" t="s">
        <v>214</v>
      </c>
      <c r="F58" s="102" t="s">
        <v>31</v>
      </c>
      <c r="G58" s="114" t="s">
        <v>282</v>
      </c>
      <c r="H58" s="140" t="s">
        <v>472</v>
      </c>
      <c r="I58" s="158" t="s">
        <v>473</v>
      </c>
      <c r="J58" s="102" t="s">
        <v>474</v>
      </c>
      <c r="K58" s="102" t="s">
        <v>206</v>
      </c>
      <c r="L58" s="114" t="s">
        <v>475</v>
      </c>
      <c r="M58" s="114" t="s">
        <v>717</v>
      </c>
      <c r="N58" s="103">
        <v>4208</v>
      </c>
      <c r="O58" s="102" t="s">
        <v>190</v>
      </c>
      <c r="P58" s="152" t="s">
        <v>476</v>
      </c>
      <c r="Q58" s="108">
        <v>21000000</v>
      </c>
      <c r="R58" s="102"/>
      <c r="S58" s="102"/>
      <c r="T58" s="102"/>
      <c r="U58" s="102"/>
      <c r="V58" s="102"/>
      <c r="W58" s="102"/>
      <c r="X58" s="102"/>
      <c r="Y58" s="102"/>
      <c r="Z58" s="102"/>
      <c r="AA58" s="108">
        <v>19000000</v>
      </c>
      <c r="AB58" s="106" t="s">
        <v>1724</v>
      </c>
      <c r="AC58" s="168">
        <v>44945</v>
      </c>
      <c r="AD58" s="168"/>
      <c r="AE58" s="106"/>
      <c r="AF58" s="114" t="s">
        <v>390</v>
      </c>
      <c r="AG58" s="114" t="s">
        <v>226</v>
      </c>
      <c r="AH58" s="18"/>
    </row>
    <row r="59" spans="1:34">
      <c r="A59" s="103">
        <f t="shared" si="12"/>
        <v>42</v>
      </c>
      <c r="B59" s="174">
        <v>5</v>
      </c>
      <c r="C59" s="115">
        <v>44945</v>
      </c>
      <c r="D59" s="115">
        <v>44866</v>
      </c>
      <c r="E59" s="102" t="s">
        <v>214</v>
      </c>
      <c r="F59" s="102" t="s">
        <v>31</v>
      </c>
      <c r="G59" s="114" t="s">
        <v>230</v>
      </c>
      <c r="H59" s="140" t="s">
        <v>371</v>
      </c>
      <c r="I59" s="158" t="s">
        <v>370</v>
      </c>
      <c r="J59" s="114" t="s">
        <v>440</v>
      </c>
      <c r="K59" s="114" t="s">
        <v>206</v>
      </c>
      <c r="L59" s="114" t="s">
        <v>276</v>
      </c>
      <c r="M59" s="114" t="s">
        <v>1003</v>
      </c>
      <c r="N59" s="103">
        <v>50</v>
      </c>
      <c r="O59" s="102" t="s">
        <v>190</v>
      </c>
      <c r="P59" s="152" t="s">
        <v>636</v>
      </c>
      <c r="Q59" s="108">
        <v>950000</v>
      </c>
      <c r="R59" s="108"/>
      <c r="S59" s="108"/>
      <c r="T59" s="108"/>
      <c r="U59" s="108"/>
      <c r="V59" s="108"/>
      <c r="W59" s="108"/>
      <c r="X59" s="108"/>
      <c r="Y59" s="108"/>
      <c r="Z59" s="108"/>
      <c r="AA59" s="108">
        <v>600000</v>
      </c>
      <c r="AB59" s="106" t="s">
        <v>1724</v>
      </c>
      <c r="AC59" s="168">
        <v>44945</v>
      </c>
      <c r="AD59" s="168"/>
      <c r="AE59" s="106"/>
      <c r="AF59" s="114" t="s">
        <v>390</v>
      </c>
      <c r="AG59" s="114" t="s">
        <v>218</v>
      </c>
    </row>
    <row r="60" spans="1:34">
      <c r="A60" s="103">
        <f t="shared" si="12"/>
        <v>43</v>
      </c>
      <c r="B60" s="174">
        <v>6</v>
      </c>
      <c r="C60" s="115">
        <v>44945</v>
      </c>
      <c r="D60" s="115">
        <v>44866</v>
      </c>
      <c r="E60" s="102" t="s">
        <v>214</v>
      </c>
      <c r="F60" s="102" t="s">
        <v>29</v>
      </c>
      <c r="G60" s="114" t="s">
        <v>215</v>
      </c>
      <c r="H60" s="140" t="s">
        <v>1068</v>
      </c>
      <c r="I60" s="158" t="s">
        <v>441</v>
      </c>
      <c r="J60" s="114" t="s">
        <v>440</v>
      </c>
      <c r="K60" s="114" t="s">
        <v>206</v>
      </c>
      <c r="L60" s="114" t="s">
        <v>1003</v>
      </c>
      <c r="M60" s="114" t="s">
        <v>276</v>
      </c>
      <c r="N60" s="103">
        <v>50</v>
      </c>
      <c r="O60" s="102" t="s">
        <v>190</v>
      </c>
      <c r="P60" s="152" t="s">
        <v>636</v>
      </c>
      <c r="Q60" s="108">
        <v>950000</v>
      </c>
      <c r="R60" s="108"/>
      <c r="S60" s="108"/>
      <c r="T60" s="108"/>
      <c r="U60" s="108"/>
      <c r="V60" s="108"/>
      <c r="W60" s="108"/>
      <c r="X60" s="108"/>
      <c r="Y60" s="108"/>
      <c r="Z60" s="108"/>
      <c r="AA60" s="108">
        <v>600000</v>
      </c>
      <c r="AB60" s="106" t="s">
        <v>1724</v>
      </c>
      <c r="AC60" s="168">
        <v>44945</v>
      </c>
      <c r="AD60" s="168"/>
      <c r="AE60" s="106"/>
      <c r="AF60" s="114" t="s">
        <v>390</v>
      </c>
      <c r="AG60" s="114" t="s">
        <v>218</v>
      </c>
    </row>
    <row r="61" spans="1:34">
      <c r="A61" s="102"/>
      <c r="B61" s="103"/>
      <c r="C61" s="99" t="s">
        <v>30</v>
      </c>
      <c r="D61" s="102"/>
      <c r="E61" s="102"/>
      <c r="F61" s="102"/>
      <c r="G61" s="102"/>
      <c r="H61" s="109"/>
      <c r="I61" s="102"/>
      <c r="J61" s="102"/>
      <c r="K61" s="102"/>
      <c r="L61" s="102"/>
      <c r="M61" s="102"/>
      <c r="N61" s="103"/>
      <c r="O61" s="102"/>
      <c r="P61" s="145"/>
      <c r="Q61" s="151">
        <f>SUM(Q55:Q60)</f>
        <v>30250000</v>
      </c>
      <c r="R61" s="108"/>
      <c r="S61" s="108"/>
      <c r="T61" s="108"/>
      <c r="U61" s="108"/>
      <c r="V61" s="108"/>
      <c r="W61" s="108"/>
      <c r="X61" s="108"/>
      <c r="Y61" s="108"/>
      <c r="Z61" s="108"/>
      <c r="AA61" s="151">
        <f>SUM(AA55:AA60)</f>
        <v>26050000</v>
      </c>
      <c r="AB61" s="102"/>
      <c r="AC61" s="103"/>
      <c r="AD61" s="103"/>
      <c r="AE61" s="102"/>
      <c r="AF61" s="102"/>
      <c r="AG61" s="102"/>
    </row>
    <row r="62" spans="1:34">
      <c r="A62" s="103">
        <f>A60+1</f>
        <v>44</v>
      </c>
      <c r="B62" s="103">
        <v>1</v>
      </c>
      <c r="C62" s="115">
        <v>44945</v>
      </c>
      <c r="D62" s="115">
        <v>44855</v>
      </c>
      <c r="E62" s="114" t="s">
        <v>214</v>
      </c>
      <c r="F62" s="102" t="s">
        <v>31</v>
      </c>
      <c r="G62" s="102" t="s">
        <v>407</v>
      </c>
      <c r="H62" s="109" t="s">
        <v>408</v>
      </c>
      <c r="I62" s="159" t="s">
        <v>409</v>
      </c>
      <c r="J62" s="102" t="s">
        <v>410</v>
      </c>
      <c r="K62" s="102" t="s">
        <v>210</v>
      </c>
      <c r="L62" s="102" t="s">
        <v>412</v>
      </c>
      <c r="M62" s="102" t="s">
        <v>228</v>
      </c>
      <c r="N62" s="103">
        <v>1639</v>
      </c>
      <c r="O62" s="102" t="s">
        <v>190</v>
      </c>
      <c r="P62" s="145" t="s">
        <v>322</v>
      </c>
      <c r="Q62" s="108">
        <v>5500000</v>
      </c>
      <c r="R62" s="108"/>
      <c r="S62" s="108"/>
      <c r="T62" s="108"/>
      <c r="U62" s="108"/>
      <c r="V62" s="108"/>
      <c r="W62" s="108"/>
      <c r="X62" s="108"/>
      <c r="Y62" s="108"/>
      <c r="Z62" s="108"/>
      <c r="AA62" s="108">
        <v>4500000</v>
      </c>
      <c r="AB62" s="106" t="s">
        <v>1725</v>
      </c>
      <c r="AC62" s="168">
        <v>44945</v>
      </c>
      <c r="AD62" s="168"/>
      <c r="AE62" s="106"/>
      <c r="AF62" s="114" t="s">
        <v>390</v>
      </c>
      <c r="AG62" s="114" t="s">
        <v>226</v>
      </c>
    </row>
    <row r="63" spans="1:34">
      <c r="A63" s="103">
        <f t="shared" ref="A63:A79" si="13">A62+1</f>
        <v>45</v>
      </c>
      <c r="B63" s="174">
        <v>2</v>
      </c>
      <c r="C63" s="115">
        <v>44945</v>
      </c>
      <c r="D63" s="115">
        <v>44855</v>
      </c>
      <c r="E63" s="114" t="s">
        <v>214</v>
      </c>
      <c r="F63" s="102" t="s">
        <v>31</v>
      </c>
      <c r="G63" s="109" t="s">
        <v>243</v>
      </c>
      <c r="H63" s="109" t="s">
        <v>431</v>
      </c>
      <c r="I63" s="159" t="s">
        <v>342</v>
      </c>
      <c r="J63" s="102" t="s">
        <v>375</v>
      </c>
      <c r="K63" s="102" t="s">
        <v>217</v>
      </c>
      <c r="L63" s="102" t="s">
        <v>228</v>
      </c>
      <c r="M63" s="102" t="s">
        <v>229</v>
      </c>
      <c r="N63" s="103">
        <v>670</v>
      </c>
      <c r="O63" s="102" t="s">
        <v>190</v>
      </c>
      <c r="P63" s="145" t="s">
        <v>296</v>
      </c>
      <c r="Q63" s="108">
        <v>2300000</v>
      </c>
      <c r="R63" s="108"/>
      <c r="S63" s="108"/>
      <c r="T63" s="108"/>
      <c r="U63" s="108"/>
      <c r="V63" s="108"/>
      <c r="W63" s="108"/>
      <c r="X63" s="108"/>
      <c r="Y63" s="108"/>
      <c r="Z63" s="108"/>
      <c r="AA63" s="108">
        <v>1700000</v>
      </c>
      <c r="AB63" s="106" t="s">
        <v>1725</v>
      </c>
      <c r="AC63" s="168">
        <v>44945</v>
      </c>
      <c r="AD63" s="168"/>
      <c r="AE63" s="106"/>
      <c r="AF63" s="114" t="s">
        <v>390</v>
      </c>
      <c r="AG63" s="114" t="s">
        <v>226</v>
      </c>
    </row>
    <row r="64" spans="1:34">
      <c r="A64" s="103">
        <f t="shared" si="13"/>
        <v>46</v>
      </c>
      <c r="B64" s="103">
        <v>3</v>
      </c>
      <c r="C64" s="115">
        <v>44945</v>
      </c>
      <c r="D64" s="115">
        <v>44855</v>
      </c>
      <c r="E64" s="102" t="s">
        <v>214</v>
      </c>
      <c r="F64" s="102" t="s">
        <v>29</v>
      </c>
      <c r="G64" s="102" t="s">
        <v>243</v>
      </c>
      <c r="H64" s="109" t="s">
        <v>433</v>
      </c>
      <c r="I64" s="159" t="s">
        <v>432</v>
      </c>
      <c r="J64" s="102" t="s">
        <v>375</v>
      </c>
      <c r="K64" s="102" t="s">
        <v>217</v>
      </c>
      <c r="L64" s="102" t="s">
        <v>229</v>
      </c>
      <c r="M64" s="102" t="s">
        <v>228</v>
      </c>
      <c r="N64" s="103">
        <v>670</v>
      </c>
      <c r="O64" s="102" t="s">
        <v>190</v>
      </c>
      <c r="P64" s="145" t="s">
        <v>296</v>
      </c>
      <c r="Q64" s="108">
        <v>2300000</v>
      </c>
      <c r="R64" s="108"/>
      <c r="S64" s="108"/>
      <c r="T64" s="108"/>
      <c r="U64" s="108"/>
      <c r="V64" s="108"/>
      <c r="W64" s="108"/>
      <c r="X64" s="108"/>
      <c r="Y64" s="108"/>
      <c r="Z64" s="108"/>
      <c r="AA64" s="108">
        <v>1700000</v>
      </c>
      <c r="AB64" s="106" t="s">
        <v>1725</v>
      </c>
      <c r="AC64" s="168">
        <v>44945</v>
      </c>
      <c r="AD64" s="168"/>
      <c r="AE64" s="106"/>
      <c r="AF64" s="114" t="s">
        <v>390</v>
      </c>
      <c r="AG64" s="114" t="s">
        <v>226</v>
      </c>
    </row>
    <row r="65" spans="1:33">
      <c r="A65" s="103">
        <f t="shared" si="13"/>
        <v>47</v>
      </c>
      <c r="B65" s="174">
        <v>4</v>
      </c>
      <c r="C65" s="115">
        <v>44945</v>
      </c>
      <c r="D65" s="115">
        <v>44874</v>
      </c>
      <c r="E65" s="102" t="s">
        <v>214</v>
      </c>
      <c r="F65" s="102" t="s">
        <v>31</v>
      </c>
      <c r="G65" s="114" t="s">
        <v>215</v>
      </c>
      <c r="H65" s="109" t="s">
        <v>386</v>
      </c>
      <c r="I65" s="158" t="s">
        <v>385</v>
      </c>
      <c r="J65" s="114" t="s">
        <v>324</v>
      </c>
      <c r="K65" s="114" t="s">
        <v>217</v>
      </c>
      <c r="L65" s="114" t="s">
        <v>276</v>
      </c>
      <c r="M65" s="114" t="s">
        <v>284</v>
      </c>
      <c r="N65" s="103">
        <v>193</v>
      </c>
      <c r="O65" s="102" t="s">
        <v>190</v>
      </c>
      <c r="P65" s="152" t="s">
        <v>452</v>
      </c>
      <c r="Q65" s="108">
        <v>2000000</v>
      </c>
      <c r="R65" s="102"/>
      <c r="S65" s="102"/>
      <c r="T65" s="102"/>
      <c r="U65" s="102"/>
      <c r="V65" s="102"/>
      <c r="W65" s="102"/>
      <c r="X65" s="102"/>
      <c r="Y65" s="102"/>
      <c r="Z65" s="102"/>
      <c r="AA65" s="108">
        <v>900000</v>
      </c>
      <c r="AB65" s="106" t="s">
        <v>1725</v>
      </c>
      <c r="AC65" s="168">
        <v>44945</v>
      </c>
      <c r="AD65" s="168"/>
      <c r="AE65" s="106"/>
      <c r="AF65" s="114" t="s">
        <v>390</v>
      </c>
      <c r="AG65" s="114" t="s">
        <v>226</v>
      </c>
    </row>
    <row r="66" spans="1:33">
      <c r="A66" s="103">
        <f t="shared" si="13"/>
        <v>48</v>
      </c>
      <c r="B66" s="103">
        <v>5</v>
      </c>
      <c r="C66" s="115">
        <v>44945</v>
      </c>
      <c r="D66" s="115">
        <v>44875</v>
      </c>
      <c r="E66" s="102" t="s">
        <v>214</v>
      </c>
      <c r="F66" s="102" t="s">
        <v>31</v>
      </c>
      <c r="G66" s="114" t="s">
        <v>215</v>
      </c>
      <c r="H66" s="140" t="s">
        <v>363</v>
      </c>
      <c r="I66" s="158" t="s">
        <v>388</v>
      </c>
      <c r="J66" s="114" t="s">
        <v>324</v>
      </c>
      <c r="K66" s="114" t="s">
        <v>217</v>
      </c>
      <c r="L66" s="114" t="s">
        <v>284</v>
      </c>
      <c r="M66" s="114" t="s">
        <v>448</v>
      </c>
      <c r="N66" s="103">
        <v>222</v>
      </c>
      <c r="O66" s="102" t="s">
        <v>190</v>
      </c>
      <c r="P66" s="152" t="s">
        <v>453</v>
      </c>
      <c r="Q66" s="108">
        <v>3000000</v>
      </c>
      <c r="R66" s="102"/>
      <c r="S66" s="102"/>
      <c r="T66" s="102"/>
      <c r="U66" s="102"/>
      <c r="V66" s="102"/>
      <c r="W66" s="102"/>
      <c r="X66" s="102"/>
      <c r="Y66" s="102"/>
      <c r="Z66" s="102"/>
      <c r="AA66" s="108">
        <v>2500000</v>
      </c>
      <c r="AB66" s="106" t="s">
        <v>1725</v>
      </c>
      <c r="AC66" s="168">
        <v>44945</v>
      </c>
      <c r="AD66" s="168"/>
      <c r="AE66" s="106"/>
      <c r="AF66" s="114" t="s">
        <v>390</v>
      </c>
      <c r="AG66" s="114" t="s">
        <v>226</v>
      </c>
    </row>
    <row r="67" spans="1:33">
      <c r="A67" s="103">
        <f t="shared" si="13"/>
        <v>49</v>
      </c>
      <c r="B67" s="174">
        <v>6</v>
      </c>
      <c r="C67" s="115">
        <v>44945</v>
      </c>
      <c r="D67" s="115">
        <v>44875</v>
      </c>
      <c r="E67" s="102" t="s">
        <v>214</v>
      </c>
      <c r="F67" s="102" t="s">
        <v>29</v>
      </c>
      <c r="G67" s="114" t="s">
        <v>215</v>
      </c>
      <c r="H67" s="109" t="s">
        <v>325</v>
      </c>
      <c r="I67" s="158" t="s">
        <v>323</v>
      </c>
      <c r="J67" s="114" t="s">
        <v>324</v>
      </c>
      <c r="K67" s="114" t="s">
        <v>217</v>
      </c>
      <c r="L67" s="114" t="s">
        <v>448</v>
      </c>
      <c r="M67" s="114" t="s">
        <v>276</v>
      </c>
      <c r="N67" s="103">
        <v>417</v>
      </c>
      <c r="O67" s="102" t="s">
        <v>190</v>
      </c>
      <c r="P67" s="152" t="s">
        <v>453</v>
      </c>
      <c r="Q67" s="108">
        <v>3000000</v>
      </c>
      <c r="R67" s="102"/>
      <c r="S67" s="102"/>
      <c r="T67" s="102"/>
      <c r="U67" s="102"/>
      <c r="V67" s="102"/>
      <c r="W67" s="102"/>
      <c r="X67" s="102"/>
      <c r="Y67" s="102"/>
      <c r="Z67" s="102"/>
      <c r="AA67" s="108">
        <v>2500000</v>
      </c>
      <c r="AB67" s="106" t="s">
        <v>1725</v>
      </c>
      <c r="AC67" s="168">
        <v>44945</v>
      </c>
      <c r="AD67" s="168"/>
      <c r="AE67" s="106"/>
      <c r="AF67" s="114" t="s">
        <v>390</v>
      </c>
      <c r="AG67" s="114" t="s">
        <v>226</v>
      </c>
    </row>
    <row r="68" spans="1:33">
      <c r="A68" s="103">
        <f t="shared" si="13"/>
        <v>50</v>
      </c>
      <c r="B68" s="103">
        <v>7</v>
      </c>
      <c r="C68" s="115">
        <v>44945</v>
      </c>
      <c r="D68" s="115">
        <v>44894</v>
      </c>
      <c r="E68" s="102" t="s">
        <v>214</v>
      </c>
      <c r="F68" s="102" t="s">
        <v>31</v>
      </c>
      <c r="G68" s="114" t="s">
        <v>230</v>
      </c>
      <c r="H68" s="140" t="s">
        <v>371</v>
      </c>
      <c r="I68" s="158" t="s">
        <v>370</v>
      </c>
      <c r="J68" s="114" t="s">
        <v>393</v>
      </c>
      <c r="K68" s="114" t="s">
        <v>223</v>
      </c>
      <c r="L68" s="114" t="s">
        <v>276</v>
      </c>
      <c r="M68" s="114" t="s">
        <v>503</v>
      </c>
      <c r="N68" s="103">
        <v>50</v>
      </c>
      <c r="O68" s="102" t="s">
        <v>190</v>
      </c>
      <c r="P68" s="152" t="s">
        <v>504</v>
      </c>
      <c r="Q68" s="108">
        <v>700000</v>
      </c>
      <c r="R68" s="102"/>
      <c r="S68" s="102"/>
      <c r="T68" s="102"/>
      <c r="U68" s="102"/>
      <c r="V68" s="102"/>
      <c r="W68" s="102"/>
      <c r="X68" s="102"/>
      <c r="Y68" s="102"/>
      <c r="Z68" s="102"/>
      <c r="AA68" s="108">
        <v>600000</v>
      </c>
      <c r="AB68" s="106" t="s">
        <v>1725</v>
      </c>
      <c r="AC68" s="168">
        <v>44945</v>
      </c>
      <c r="AD68" s="168"/>
      <c r="AE68" s="106"/>
      <c r="AF68" s="114" t="s">
        <v>390</v>
      </c>
      <c r="AG68" s="114" t="s">
        <v>218</v>
      </c>
    </row>
    <row r="69" spans="1:33">
      <c r="A69" s="103">
        <f t="shared" si="13"/>
        <v>51</v>
      </c>
      <c r="B69" s="174">
        <v>8</v>
      </c>
      <c r="C69" s="115">
        <v>44945</v>
      </c>
      <c r="D69" s="115">
        <v>44894</v>
      </c>
      <c r="E69" s="102" t="s">
        <v>214</v>
      </c>
      <c r="F69" s="102" t="s">
        <v>29</v>
      </c>
      <c r="G69" s="114" t="s">
        <v>215</v>
      </c>
      <c r="H69" s="140" t="s">
        <v>398</v>
      </c>
      <c r="I69" s="158" t="s">
        <v>399</v>
      </c>
      <c r="J69" s="114" t="s">
        <v>393</v>
      </c>
      <c r="K69" s="114" t="s">
        <v>223</v>
      </c>
      <c r="L69" s="114" t="s">
        <v>503</v>
      </c>
      <c r="M69" s="114" t="s">
        <v>276</v>
      </c>
      <c r="N69" s="103">
        <v>50</v>
      </c>
      <c r="O69" s="102" t="s">
        <v>190</v>
      </c>
      <c r="P69" s="152" t="s">
        <v>504</v>
      </c>
      <c r="Q69" s="108">
        <v>700000</v>
      </c>
      <c r="R69" s="102"/>
      <c r="S69" s="102"/>
      <c r="T69" s="102"/>
      <c r="U69" s="102"/>
      <c r="V69" s="102"/>
      <c r="W69" s="102"/>
      <c r="X69" s="102"/>
      <c r="Y69" s="102"/>
      <c r="Z69" s="102"/>
      <c r="AA69" s="108">
        <v>600000</v>
      </c>
      <c r="AB69" s="106" t="s">
        <v>1725</v>
      </c>
      <c r="AC69" s="168">
        <v>44945</v>
      </c>
      <c r="AD69" s="168"/>
      <c r="AE69" s="106"/>
      <c r="AF69" s="114" t="s">
        <v>390</v>
      </c>
      <c r="AG69" s="114" t="s">
        <v>218</v>
      </c>
    </row>
    <row r="70" spans="1:33">
      <c r="A70" s="103">
        <f t="shared" si="13"/>
        <v>52</v>
      </c>
      <c r="B70" s="103">
        <v>9</v>
      </c>
      <c r="C70" s="115">
        <v>44945</v>
      </c>
      <c r="D70" s="115">
        <v>44877</v>
      </c>
      <c r="E70" s="102" t="s">
        <v>214</v>
      </c>
      <c r="F70" s="102" t="s">
        <v>31</v>
      </c>
      <c r="G70" s="102" t="s">
        <v>215</v>
      </c>
      <c r="H70" s="140" t="s">
        <v>466</v>
      </c>
      <c r="I70" s="158" t="s">
        <v>389</v>
      </c>
      <c r="J70" s="114" t="s">
        <v>337</v>
      </c>
      <c r="K70" s="102" t="s">
        <v>227</v>
      </c>
      <c r="L70" s="114" t="s">
        <v>228</v>
      </c>
      <c r="M70" s="114" t="s">
        <v>295</v>
      </c>
      <c r="N70" s="103">
        <v>154</v>
      </c>
      <c r="O70" s="102" t="s">
        <v>190</v>
      </c>
      <c r="P70" s="152" t="s">
        <v>362</v>
      </c>
      <c r="Q70" s="108">
        <v>1450000</v>
      </c>
      <c r="R70" s="108"/>
      <c r="S70" s="108"/>
      <c r="T70" s="108"/>
      <c r="U70" s="108"/>
      <c r="V70" s="108"/>
      <c r="W70" s="108"/>
      <c r="X70" s="108"/>
      <c r="Y70" s="108"/>
      <c r="Z70" s="108"/>
      <c r="AA70" s="108">
        <v>900000</v>
      </c>
      <c r="AB70" s="106" t="s">
        <v>1725</v>
      </c>
      <c r="AC70" s="168">
        <v>44945</v>
      </c>
      <c r="AD70" s="168"/>
      <c r="AE70" s="106"/>
      <c r="AF70" s="114" t="s">
        <v>390</v>
      </c>
      <c r="AG70" s="114" t="s">
        <v>226</v>
      </c>
    </row>
    <row r="71" spans="1:33">
      <c r="A71" s="103">
        <f t="shared" si="13"/>
        <v>53</v>
      </c>
      <c r="B71" s="174">
        <v>10</v>
      </c>
      <c r="C71" s="115">
        <v>44945</v>
      </c>
      <c r="D71" s="115">
        <v>44877</v>
      </c>
      <c r="E71" s="102" t="s">
        <v>214</v>
      </c>
      <c r="F71" s="102" t="s">
        <v>29</v>
      </c>
      <c r="G71" s="102" t="s">
        <v>215</v>
      </c>
      <c r="H71" s="140" t="s">
        <v>468</v>
      </c>
      <c r="I71" s="158" t="s">
        <v>467</v>
      </c>
      <c r="J71" s="114" t="s">
        <v>337</v>
      </c>
      <c r="K71" s="102" t="s">
        <v>227</v>
      </c>
      <c r="L71" s="114" t="s">
        <v>295</v>
      </c>
      <c r="M71" s="114" t="s">
        <v>228</v>
      </c>
      <c r="N71" s="103">
        <v>154</v>
      </c>
      <c r="O71" s="102" t="s">
        <v>190</v>
      </c>
      <c r="P71" s="152" t="s">
        <v>362</v>
      </c>
      <c r="Q71" s="108">
        <v>1450000</v>
      </c>
      <c r="R71" s="108"/>
      <c r="S71" s="108"/>
      <c r="T71" s="108"/>
      <c r="U71" s="108"/>
      <c r="V71" s="108"/>
      <c r="W71" s="108"/>
      <c r="X71" s="108"/>
      <c r="Y71" s="108"/>
      <c r="Z71" s="108"/>
      <c r="AA71" s="108">
        <v>900000</v>
      </c>
      <c r="AB71" s="106" t="s">
        <v>1725</v>
      </c>
      <c r="AC71" s="168">
        <v>44945</v>
      </c>
      <c r="AD71" s="168"/>
      <c r="AE71" s="106"/>
      <c r="AF71" s="114" t="s">
        <v>390</v>
      </c>
      <c r="AG71" s="114" t="s">
        <v>226</v>
      </c>
    </row>
    <row r="72" spans="1:33">
      <c r="A72" s="103">
        <f t="shared" si="13"/>
        <v>54</v>
      </c>
      <c r="B72" s="103">
        <v>11</v>
      </c>
      <c r="C72" s="115">
        <v>44945</v>
      </c>
      <c r="D72" s="115">
        <v>44880</v>
      </c>
      <c r="E72" s="102" t="s">
        <v>214</v>
      </c>
      <c r="F72" s="102" t="s">
        <v>31</v>
      </c>
      <c r="G72" s="114" t="s">
        <v>286</v>
      </c>
      <c r="H72" s="140" t="s">
        <v>439</v>
      </c>
      <c r="I72" s="158" t="s">
        <v>438</v>
      </c>
      <c r="J72" s="102" t="s">
        <v>455</v>
      </c>
      <c r="K72" s="102" t="s">
        <v>227</v>
      </c>
      <c r="L72" s="114" t="s">
        <v>228</v>
      </c>
      <c r="M72" s="114" t="s">
        <v>228</v>
      </c>
      <c r="N72" s="103">
        <v>45</v>
      </c>
      <c r="O72" s="102" t="s">
        <v>190</v>
      </c>
      <c r="P72" s="152" t="s">
        <v>454</v>
      </c>
      <c r="Q72" s="108">
        <v>400000</v>
      </c>
      <c r="R72" s="108"/>
      <c r="S72" s="108"/>
      <c r="T72" s="108"/>
      <c r="U72" s="108"/>
      <c r="V72" s="108"/>
      <c r="W72" s="108"/>
      <c r="X72" s="108"/>
      <c r="Y72" s="108"/>
      <c r="Z72" s="108"/>
      <c r="AA72" s="108">
        <v>300000</v>
      </c>
      <c r="AB72" s="106" t="s">
        <v>1725</v>
      </c>
      <c r="AC72" s="168">
        <v>44945</v>
      </c>
      <c r="AD72" s="168"/>
      <c r="AE72" s="106"/>
      <c r="AF72" s="114" t="s">
        <v>390</v>
      </c>
      <c r="AG72" s="114" t="s">
        <v>218</v>
      </c>
    </row>
    <row r="73" spans="1:33">
      <c r="A73" s="103">
        <f t="shared" si="13"/>
        <v>55</v>
      </c>
      <c r="B73" s="174">
        <v>12</v>
      </c>
      <c r="C73" s="115">
        <v>44945</v>
      </c>
      <c r="D73" s="115">
        <v>44881</v>
      </c>
      <c r="E73" s="102" t="s">
        <v>214</v>
      </c>
      <c r="F73" s="102" t="s">
        <v>29</v>
      </c>
      <c r="G73" s="114" t="s">
        <v>215</v>
      </c>
      <c r="H73" s="140" t="s">
        <v>463</v>
      </c>
      <c r="I73" s="158" t="s">
        <v>462</v>
      </c>
      <c r="J73" s="102" t="s">
        <v>464</v>
      </c>
      <c r="K73" s="102" t="s">
        <v>216</v>
      </c>
      <c r="L73" s="114" t="s">
        <v>465</v>
      </c>
      <c r="M73" s="114" t="s">
        <v>228</v>
      </c>
      <c r="N73" s="103">
        <v>80</v>
      </c>
      <c r="O73" s="102" t="s">
        <v>190</v>
      </c>
      <c r="P73" s="152" t="s">
        <v>277</v>
      </c>
      <c r="Q73" s="108">
        <v>1100000</v>
      </c>
      <c r="R73" s="108"/>
      <c r="S73" s="108"/>
      <c r="T73" s="108"/>
      <c r="U73" s="108"/>
      <c r="V73" s="108"/>
      <c r="W73" s="108"/>
      <c r="X73" s="108"/>
      <c r="Y73" s="108"/>
      <c r="Z73" s="108"/>
      <c r="AA73" s="108">
        <v>700000</v>
      </c>
      <c r="AB73" s="106" t="s">
        <v>1725</v>
      </c>
      <c r="AC73" s="168">
        <v>44945</v>
      </c>
      <c r="AD73" s="168"/>
      <c r="AE73" s="106"/>
      <c r="AF73" s="114" t="s">
        <v>390</v>
      </c>
      <c r="AG73" s="114" t="s">
        <v>226</v>
      </c>
    </row>
    <row r="74" spans="1:33">
      <c r="A74" s="103">
        <f t="shared" si="13"/>
        <v>56</v>
      </c>
      <c r="B74" s="103">
        <v>13</v>
      </c>
      <c r="C74" s="115">
        <v>44945</v>
      </c>
      <c r="D74" s="115">
        <v>44885</v>
      </c>
      <c r="E74" s="102" t="s">
        <v>214</v>
      </c>
      <c r="F74" s="102" t="s">
        <v>29</v>
      </c>
      <c r="G74" s="114" t="s">
        <v>215</v>
      </c>
      <c r="H74" s="140" t="s">
        <v>353</v>
      </c>
      <c r="I74" s="158" t="s">
        <v>352</v>
      </c>
      <c r="J74" s="102" t="s">
        <v>360</v>
      </c>
      <c r="K74" s="102" t="s">
        <v>351</v>
      </c>
      <c r="L74" s="114" t="s">
        <v>228</v>
      </c>
      <c r="M74" s="114" t="s">
        <v>228</v>
      </c>
      <c r="N74" s="103">
        <v>45</v>
      </c>
      <c r="O74" s="102" t="s">
        <v>190</v>
      </c>
      <c r="P74" s="152" t="s">
        <v>387</v>
      </c>
      <c r="Q74" s="108">
        <v>400000</v>
      </c>
      <c r="R74" s="108"/>
      <c r="S74" s="108"/>
      <c r="T74" s="108"/>
      <c r="U74" s="108"/>
      <c r="V74" s="108"/>
      <c r="W74" s="108"/>
      <c r="X74" s="108"/>
      <c r="Y74" s="108"/>
      <c r="Z74" s="108"/>
      <c r="AA74" s="108">
        <v>300000</v>
      </c>
      <c r="AB74" s="106" t="s">
        <v>1725</v>
      </c>
      <c r="AC74" s="168">
        <v>44945</v>
      </c>
      <c r="AD74" s="168"/>
      <c r="AE74" s="106"/>
      <c r="AF74" s="114" t="s">
        <v>390</v>
      </c>
      <c r="AG74" s="114" t="s">
        <v>218</v>
      </c>
    </row>
    <row r="75" spans="1:33">
      <c r="A75" s="103">
        <f t="shared" si="13"/>
        <v>57</v>
      </c>
      <c r="B75" s="174">
        <v>14</v>
      </c>
      <c r="C75" s="115">
        <v>44945</v>
      </c>
      <c r="D75" s="115">
        <v>44885</v>
      </c>
      <c r="E75" s="102" t="s">
        <v>214</v>
      </c>
      <c r="F75" s="102" t="s">
        <v>31</v>
      </c>
      <c r="G75" s="114" t="s">
        <v>243</v>
      </c>
      <c r="H75" s="140" t="s">
        <v>433</v>
      </c>
      <c r="I75" s="158" t="s">
        <v>374</v>
      </c>
      <c r="J75" s="114" t="s">
        <v>375</v>
      </c>
      <c r="K75" s="114" t="s">
        <v>217</v>
      </c>
      <c r="L75" s="114" t="s">
        <v>228</v>
      </c>
      <c r="M75" s="114" t="s">
        <v>229</v>
      </c>
      <c r="N75" s="103">
        <v>670</v>
      </c>
      <c r="O75" s="102" t="s">
        <v>190</v>
      </c>
      <c r="P75" s="152" t="s">
        <v>296</v>
      </c>
      <c r="Q75" s="108">
        <v>2300000</v>
      </c>
      <c r="R75" s="108"/>
      <c r="S75" s="108"/>
      <c r="T75" s="108"/>
      <c r="U75" s="108"/>
      <c r="V75" s="108"/>
      <c r="W75" s="108"/>
      <c r="X75" s="108"/>
      <c r="Y75" s="108"/>
      <c r="Z75" s="108"/>
      <c r="AA75" s="108">
        <v>1700000</v>
      </c>
      <c r="AB75" s="106" t="s">
        <v>1725</v>
      </c>
      <c r="AC75" s="168">
        <v>44945</v>
      </c>
      <c r="AD75" s="168"/>
      <c r="AE75" s="106"/>
      <c r="AF75" s="114" t="s">
        <v>390</v>
      </c>
      <c r="AG75" s="114" t="s">
        <v>226</v>
      </c>
    </row>
    <row r="76" spans="1:33">
      <c r="A76" s="103">
        <f t="shared" si="13"/>
        <v>58</v>
      </c>
      <c r="B76" s="103">
        <v>15</v>
      </c>
      <c r="C76" s="115">
        <v>44945</v>
      </c>
      <c r="D76" s="115">
        <v>44885</v>
      </c>
      <c r="E76" s="102" t="s">
        <v>214</v>
      </c>
      <c r="F76" s="102" t="s">
        <v>29</v>
      </c>
      <c r="G76" s="114" t="s">
        <v>243</v>
      </c>
      <c r="H76" s="140" t="s">
        <v>431</v>
      </c>
      <c r="I76" s="158" t="s">
        <v>478</v>
      </c>
      <c r="J76" s="114" t="s">
        <v>375</v>
      </c>
      <c r="K76" s="114" t="s">
        <v>217</v>
      </c>
      <c r="L76" s="114" t="s">
        <v>229</v>
      </c>
      <c r="M76" s="114" t="s">
        <v>228</v>
      </c>
      <c r="N76" s="103">
        <v>670</v>
      </c>
      <c r="O76" s="102" t="s">
        <v>190</v>
      </c>
      <c r="P76" s="152" t="s">
        <v>296</v>
      </c>
      <c r="Q76" s="108">
        <v>2300000</v>
      </c>
      <c r="R76" s="108"/>
      <c r="S76" s="108"/>
      <c r="T76" s="108"/>
      <c r="U76" s="108"/>
      <c r="V76" s="108"/>
      <c r="W76" s="108"/>
      <c r="X76" s="108"/>
      <c r="Y76" s="108"/>
      <c r="Z76" s="108"/>
      <c r="AA76" s="108">
        <v>1700000</v>
      </c>
      <c r="AB76" s="106" t="s">
        <v>1725</v>
      </c>
      <c r="AC76" s="168">
        <v>44945</v>
      </c>
      <c r="AD76" s="168"/>
      <c r="AE76" s="106"/>
      <c r="AF76" s="114" t="s">
        <v>390</v>
      </c>
      <c r="AG76" s="114" t="s">
        <v>226</v>
      </c>
    </row>
    <row r="77" spans="1:33">
      <c r="A77" s="103">
        <f t="shared" si="13"/>
        <v>59</v>
      </c>
      <c r="B77" s="174">
        <v>16</v>
      </c>
      <c r="C77" s="115">
        <v>44945</v>
      </c>
      <c r="D77" s="115">
        <v>44889</v>
      </c>
      <c r="E77" s="102" t="s">
        <v>214</v>
      </c>
      <c r="F77" s="102" t="s">
        <v>29</v>
      </c>
      <c r="G77" s="114" t="s">
        <v>215</v>
      </c>
      <c r="H77" s="140" t="s">
        <v>481</v>
      </c>
      <c r="I77" s="158" t="s">
        <v>480</v>
      </c>
      <c r="J77" s="102" t="s">
        <v>464</v>
      </c>
      <c r="K77" s="102" t="s">
        <v>216</v>
      </c>
      <c r="L77" s="114" t="s">
        <v>465</v>
      </c>
      <c r="M77" s="114" t="s">
        <v>228</v>
      </c>
      <c r="N77" s="103">
        <v>80</v>
      </c>
      <c r="O77" s="102" t="s">
        <v>190</v>
      </c>
      <c r="P77" s="152" t="s">
        <v>277</v>
      </c>
      <c r="Q77" s="108">
        <v>1100000</v>
      </c>
      <c r="R77" s="108"/>
      <c r="S77" s="108"/>
      <c r="T77" s="108"/>
      <c r="U77" s="108"/>
      <c r="V77" s="108"/>
      <c r="W77" s="108"/>
      <c r="X77" s="108"/>
      <c r="Y77" s="108"/>
      <c r="Z77" s="108"/>
      <c r="AA77" s="108">
        <v>700000</v>
      </c>
      <c r="AB77" s="106" t="s">
        <v>1725</v>
      </c>
      <c r="AC77" s="168">
        <v>44945</v>
      </c>
      <c r="AD77" s="168"/>
      <c r="AE77" s="106"/>
      <c r="AF77" s="114" t="s">
        <v>390</v>
      </c>
      <c r="AG77" s="114" t="s">
        <v>226</v>
      </c>
    </row>
    <row r="78" spans="1:33">
      <c r="A78" s="103">
        <f t="shared" si="13"/>
        <v>60</v>
      </c>
      <c r="B78" s="103">
        <v>17</v>
      </c>
      <c r="C78" s="115">
        <v>44945</v>
      </c>
      <c r="D78" s="115">
        <v>44887</v>
      </c>
      <c r="E78" s="102" t="s">
        <v>214</v>
      </c>
      <c r="F78" s="102" t="s">
        <v>29</v>
      </c>
      <c r="G78" s="114" t="s">
        <v>215</v>
      </c>
      <c r="H78" s="140" t="s">
        <v>383</v>
      </c>
      <c r="I78" s="158" t="s">
        <v>382</v>
      </c>
      <c r="J78" s="102" t="s">
        <v>395</v>
      </c>
      <c r="K78" s="102" t="s">
        <v>351</v>
      </c>
      <c r="L78" s="114" t="s">
        <v>228</v>
      </c>
      <c r="M78" s="114" t="s">
        <v>228</v>
      </c>
      <c r="N78" s="103">
        <v>45</v>
      </c>
      <c r="O78" s="102" t="s">
        <v>190</v>
      </c>
      <c r="P78" s="152" t="s">
        <v>396</v>
      </c>
      <c r="Q78" s="108">
        <v>400000</v>
      </c>
      <c r="R78" s="108"/>
      <c r="S78" s="108"/>
      <c r="T78" s="108"/>
      <c r="U78" s="108"/>
      <c r="V78" s="108"/>
      <c r="W78" s="108"/>
      <c r="X78" s="108"/>
      <c r="Y78" s="108"/>
      <c r="Z78" s="108"/>
      <c r="AA78" s="108">
        <v>300000</v>
      </c>
      <c r="AB78" s="106" t="s">
        <v>1725</v>
      </c>
      <c r="AC78" s="168">
        <v>44945</v>
      </c>
      <c r="AD78" s="168"/>
      <c r="AE78" s="106"/>
      <c r="AF78" s="114" t="s">
        <v>390</v>
      </c>
      <c r="AG78" s="114" t="s">
        <v>218</v>
      </c>
    </row>
    <row r="79" spans="1:33">
      <c r="A79" s="103">
        <f t="shared" si="13"/>
        <v>61</v>
      </c>
      <c r="B79" s="174">
        <v>18</v>
      </c>
      <c r="C79" s="115">
        <v>44945</v>
      </c>
      <c r="D79" s="115">
        <v>44895</v>
      </c>
      <c r="E79" s="102" t="s">
        <v>214</v>
      </c>
      <c r="F79" s="102" t="s">
        <v>29</v>
      </c>
      <c r="G79" s="114" t="s">
        <v>212</v>
      </c>
      <c r="H79" s="140" t="s">
        <v>493</v>
      </c>
      <c r="I79" s="158" t="s">
        <v>492</v>
      </c>
      <c r="J79" s="102" t="s">
        <v>494</v>
      </c>
      <c r="K79" s="102" t="s">
        <v>216</v>
      </c>
      <c r="L79" s="102" t="s">
        <v>293</v>
      </c>
      <c r="M79" s="114" t="s">
        <v>228</v>
      </c>
      <c r="N79" s="103">
        <v>1752</v>
      </c>
      <c r="O79" s="102" t="s">
        <v>190</v>
      </c>
      <c r="P79" s="152" t="s">
        <v>277</v>
      </c>
      <c r="Q79" s="108">
        <v>5400000</v>
      </c>
      <c r="R79" s="108"/>
      <c r="S79" s="108"/>
      <c r="T79" s="108"/>
      <c r="U79" s="108"/>
      <c r="V79" s="108"/>
      <c r="W79" s="108"/>
      <c r="X79" s="108"/>
      <c r="Y79" s="108"/>
      <c r="Z79" s="108"/>
      <c r="AA79" s="108">
        <v>4800000</v>
      </c>
      <c r="AB79" s="106" t="s">
        <v>1725</v>
      </c>
      <c r="AC79" s="168">
        <v>44945</v>
      </c>
      <c r="AD79" s="168"/>
      <c r="AE79" s="106"/>
      <c r="AF79" s="114" t="s">
        <v>390</v>
      </c>
      <c r="AG79" s="114" t="s">
        <v>226</v>
      </c>
    </row>
    <row r="80" spans="1:33">
      <c r="A80" s="102"/>
      <c r="B80" s="103"/>
      <c r="C80" s="99" t="s">
        <v>30</v>
      </c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3"/>
      <c r="O80" s="102"/>
      <c r="P80" s="145"/>
      <c r="Q80" s="151">
        <f>SUM(Q62:Q79)</f>
        <v>35800000</v>
      </c>
      <c r="R80" s="108"/>
      <c r="S80" s="108"/>
      <c r="T80" s="108"/>
      <c r="U80" s="108"/>
      <c r="V80" s="108"/>
      <c r="W80" s="108"/>
      <c r="X80" s="108"/>
      <c r="Y80" s="108"/>
      <c r="Z80" s="108"/>
      <c r="AA80" s="151">
        <f>SUM(AA62:AA79)</f>
        <v>27300000</v>
      </c>
      <c r="AB80" s="102"/>
      <c r="AC80" s="103"/>
      <c r="AD80" s="103"/>
      <c r="AE80" s="102"/>
      <c r="AF80" s="102"/>
      <c r="AG80" s="102"/>
    </row>
    <row r="81" spans="1:33">
      <c r="A81" s="103">
        <f>A79+1</f>
        <v>62</v>
      </c>
      <c r="B81" s="197">
        <v>1</v>
      </c>
      <c r="C81" s="115">
        <v>44945</v>
      </c>
      <c r="D81" s="161">
        <v>44895</v>
      </c>
      <c r="E81" s="109" t="s">
        <v>214</v>
      </c>
      <c r="F81" s="109" t="s">
        <v>29</v>
      </c>
      <c r="G81" s="140" t="s">
        <v>215</v>
      </c>
      <c r="H81" s="109" t="s">
        <v>497</v>
      </c>
      <c r="I81" s="159" t="s">
        <v>495</v>
      </c>
      <c r="J81" s="109" t="s">
        <v>499</v>
      </c>
      <c r="K81" s="109" t="s">
        <v>216</v>
      </c>
      <c r="L81" s="140" t="s">
        <v>276</v>
      </c>
      <c r="M81" s="140" t="s">
        <v>276</v>
      </c>
      <c r="N81" s="142">
        <v>50</v>
      </c>
      <c r="O81" s="109" t="s">
        <v>190</v>
      </c>
      <c r="P81" s="195" t="s">
        <v>277</v>
      </c>
      <c r="Q81" s="108">
        <v>550000</v>
      </c>
      <c r="R81" s="108"/>
      <c r="S81" s="108"/>
      <c r="T81" s="108"/>
      <c r="U81" s="108"/>
      <c r="V81" s="108"/>
      <c r="W81" s="108"/>
      <c r="X81" s="108"/>
      <c r="Y81" s="108"/>
      <c r="Z81" s="108"/>
      <c r="AA81" s="108">
        <v>350000</v>
      </c>
      <c r="AB81" s="106" t="s">
        <v>1727</v>
      </c>
      <c r="AC81" s="168">
        <v>44945</v>
      </c>
      <c r="AD81" s="168"/>
      <c r="AE81" s="106"/>
      <c r="AF81" s="114" t="s">
        <v>390</v>
      </c>
      <c r="AG81" s="140" t="s">
        <v>218</v>
      </c>
    </row>
    <row r="82" spans="1:33">
      <c r="A82" s="103">
        <f t="shared" ref="A82:A91" si="14">A81+1</f>
        <v>63</v>
      </c>
      <c r="B82" s="197">
        <v>2</v>
      </c>
      <c r="C82" s="115">
        <v>44945</v>
      </c>
      <c r="D82" s="161">
        <v>44895</v>
      </c>
      <c r="E82" s="109" t="s">
        <v>214</v>
      </c>
      <c r="F82" s="109" t="s">
        <v>29</v>
      </c>
      <c r="G82" s="140" t="s">
        <v>212</v>
      </c>
      <c r="H82" s="109" t="s">
        <v>498</v>
      </c>
      <c r="I82" s="159" t="s">
        <v>496</v>
      </c>
      <c r="J82" s="109" t="s">
        <v>500</v>
      </c>
      <c r="K82" s="109" t="s">
        <v>216</v>
      </c>
      <c r="L82" s="140" t="s">
        <v>276</v>
      </c>
      <c r="M82" s="140" t="s">
        <v>276</v>
      </c>
      <c r="N82" s="142">
        <v>50</v>
      </c>
      <c r="O82" s="109" t="s">
        <v>190</v>
      </c>
      <c r="P82" s="195" t="s">
        <v>277</v>
      </c>
      <c r="Q82" s="108">
        <v>700000</v>
      </c>
      <c r="R82" s="108"/>
      <c r="S82" s="108"/>
      <c r="T82" s="108"/>
      <c r="U82" s="108"/>
      <c r="V82" s="108"/>
      <c r="W82" s="108"/>
      <c r="X82" s="108"/>
      <c r="Y82" s="108"/>
      <c r="Z82" s="108"/>
      <c r="AA82" s="108">
        <v>500000</v>
      </c>
      <c r="AB82" s="106" t="s">
        <v>1727</v>
      </c>
      <c r="AC82" s="168">
        <v>44945</v>
      </c>
      <c r="AD82" s="168"/>
      <c r="AE82" s="106"/>
      <c r="AF82" s="114" t="s">
        <v>390</v>
      </c>
      <c r="AG82" s="140" t="s">
        <v>218</v>
      </c>
    </row>
    <row r="83" spans="1:33">
      <c r="A83" s="103">
        <f t="shared" si="14"/>
        <v>64</v>
      </c>
      <c r="B83" s="197">
        <v>3</v>
      </c>
      <c r="C83" s="115">
        <v>44945</v>
      </c>
      <c r="D83" s="161">
        <v>44895</v>
      </c>
      <c r="E83" s="109" t="s">
        <v>214</v>
      </c>
      <c r="F83" s="109" t="s">
        <v>31</v>
      </c>
      <c r="G83" s="140" t="s">
        <v>212</v>
      </c>
      <c r="H83" s="109" t="s">
        <v>544</v>
      </c>
      <c r="I83" s="159" t="s">
        <v>541</v>
      </c>
      <c r="J83" s="109" t="s">
        <v>547</v>
      </c>
      <c r="K83" s="109" t="s">
        <v>206</v>
      </c>
      <c r="L83" s="109" t="s">
        <v>372</v>
      </c>
      <c r="M83" s="109" t="s">
        <v>235</v>
      </c>
      <c r="N83" s="142">
        <v>108</v>
      </c>
      <c r="O83" s="109" t="s">
        <v>190</v>
      </c>
      <c r="P83" s="198" t="s">
        <v>479</v>
      </c>
      <c r="Q83" s="108">
        <v>1800000</v>
      </c>
      <c r="R83" s="108"/>
      <c r="S83" s="108"/>
      <c r="T83" s="108"/>
      <c r="U83" s="108"/>
      <c r="V83" s="108"/>
      <c r="W83" s="108"/>
      <c r="X83" s="108"/>
      <c r="Y83" s="108"/>
      <c r="Z83" s="108"/>
      <c r="AA83" s="108">
        <v>1300000</v>
      </c>
      <c r="AB83" s="106" t="s">
        <v>1727</v>
      </c>
      <c r="AC83" s="168">
        <v>44945</v>
      </c>
      <c r="AD83" s="168"/>
      <c r="AE83" s="106"/>
      <c r="AF83" s="114" t="s">
        <v>390</v>
      </c>
      <c r="AG83" s="140" t="s">
        <v>226</v>
      </c>
    </row>
    <row r="84" spans="1:33">
      <c r="A84" s="103">
        <f t="shared" si="14"/>
        <v>65</v>
      </c>
      <c r="B84" s="197">
        <v>4</v>
      </c>
      <c r="C84" s="115">
        <v>44945</v>
      </c>
      <c r="D84" s="161">
        <v>44895</v>
      </c>
      <c r="E84" s="109" t="s">
        <v>214</v>
      </c>
      <c r="F84" s="109" t="s">
        <v>31</v>
      </c>
      <c r="G84" s="140" t="s">
        <v>212</v>
      </c>
      <c r="H84" s="109" t="s">
        <v>545</v>
      </c>
      <c r="I84" s="159" t="s">
        <v>542</v>
      </c>
      <c r="J84" s="109" t="s">
        <v>547</v>
      </c>
      <c r="K84" s="109" t="s">
        <v>206</v>
      </c>
      <c r="L84" s="109" t="s">
        <v>372</v>
      </c>
      <c r="M84" s="109" t="s">
        <v>292</v>
      </c>
      <c r="N84" s="142">
        <v>221</v>
      </c>
      <c r="O84" s="109" t="s">
        <v>190</v>
      </c>
      <c r="P84" s="198" t="s">
        <v>479</v>
      </c>
      <c r="Q84" s="108">
        <v>4200000</v>
      </c>
      <c r="R84" s="108"/>
      <c r="S84" s="108"/>
      <c r="T84" s="108"/>
      <c r="U84" s="108"/>
      <c r="V84" s="108"/>
      <c r="W84" s="108"/>
      <c r="X84" s="108"/>
      <c r="Y84" s="108"/>
      <c r="Z84" s="108"/>
      <c r="AA84" s="108">
        <v>2700000</v>
      </c>
      <c r="AB84" s="106" t="s">
        <v>1727</v>
      </c>
      <c r="AC84" s="168">
        <v>44945</v>
      </c>
      <c r="AD84" s="168"/>
      <c r="AE84" s="106"/>
      <c r="AF84" s="114" t="s">
        <v>390</v>
      </c>
      <c r="AG84" s="140" t="s">
        <v>226</v>
      </c>
    </row>
    <row r="85" spans="1:33">
      <c r="A85" s="103">
        <f t="shared" si="14"/>
        <v>66</v>
      </c>
      <c r="B85" s="197">
        <v>5</v>
      </c>
      <c r="C85" s="115">
        <v>44945</v>
      </c>
      <c r="D85" s="161">
        <v>44895</v>
      </c>
      <c r="E85" s="109" t="s">
        <v>214</v>
      </c>
      <c r="F85" s="109" t="s">
        <v>31</v>
      </c>
      <c r="G85" s="140" t="s">
        <v>212</v>
      </c>
      <c r="H85" s="109" t="s">
        <v>546</v>
      </c>
      <c r="I85" s="159" t="s">
        <v>543</v>
      </c>
      <c r="J85" s="109" t="s">
        <v>547</v>
      </c>
      <c r="K85" s="109" t="s">
        <v>206</v>
      </c>
      <c r="L85" s="109" t="s">
        <v>372</v>
      </c>
      <c r="M85" s="140" t="s">
        <v>1726</v>
      </c>
      <c r="N85" s="142">
        <v>126</v>
      </c>
      <c r="O85" s="109" t="s">
        <v>190</v>
      </c>
      <c r="P85" s="198" t="s">
        <v>479</v>
      </c>
      <c r="Q85" s="108">
        <v>4800000</v>
      </c>
      <c r="R85" s="108"/>
      <c r="S85" s="108"/>
      <c r="T85" s="108"/>
      <c r="U85" s="108"/>
      <c r="V85" s="108"/>
      <c r="W85" s="108"/>
      <c r="X85" s="108"/>
      <c r="Y85" s="108"/>
      <c r="Z85" s="108"/>
      <c r="AA85" s="108">
        <v>3800000</v>
      </c>
      <c r="AB85" s="106" t="s">
        <v>1727</v>
      </c>
      <c r="AC85" s="168">
        <v>44945</v>
      </c>
      <c r="AD85" s="168"/>
      <c r="AE85" s="106"/>
      <c r="AF85" s="114" t="s">
        <v>390</v>
      </c>
      <c r="AG85" s="140" t="s">
        <v>226</v>
      </c>
    </row>
    <row r="86" spans="1:33">
      <c r="A86" s="103">
        <f t="shared" si="14"/>
        <v>67</v>
      </c>
      <c r="B86" s="197">
        <v>6</v>
      </c>
      <c r="C86" s="115">
        <v>44945</v>
      </c>
      <c r="D86" s="161">
        <v>44867</v>
      </c>
      <c r="E86" s="109" t="s">
        <v>214</v>
      </c>
      <c r="F86" s="109" t="s">
        <v>31</v>
      </c>
      <c r="G86" s="140" t="s">
        <v>215</v>
      </c>
      <c r="H86" s="109" t="s">
        <v>325</v>
      </c>
      <c r="I86" s="158" t="s">
        <v>323</v>
      </c>
      <c r="J86" s="140" t="s">
        <v>446</v>
      </c>
      <c r="K86" s="140" t="s">
        <v>213</v>
      </c>
      <c r="L86" s="140" t="s">
        <v>276</v>
      </c>
      <c r="M86" s="140" t="s">
        <v>448</v>
      </c>
      <c r="N86" s="142">
        <v>415</v>
      </c>
      <c r="O86" s="109" t="s">
        <v>190</v>
      </c>
      <c r="P86" s="195" t="s">
        <v>447</v>
      </c>
      <c r="Q86" s="108">
        <v>3000000</v>
      </c>
      <c r="R86" s="108"/>
      <c r="S86" s="108"/>
      <c r="T86" s="108"/>
      <c r="U86" s="108"/>
      <c r="V86" s="108"/>
      <c r="W86" s="108"/>
      <c r="X86" s="108"/>
      <c r="Y86" s="108"/>
      <c r="Z86" s="108"/>
      <c r="AA86" s="108">
        <v>2500000</v>
      </c>
      <c r="AB86" s="106" t="s">
        <v>1727</v>
      </c>
      <c r="AC86" s="168">
        <v>44945</v>
      </c>
      <c r="AD86" s="168"/>
      <c r="AE86" s="106"/>
      <c r="AF86" s="114" t="s">
        <v>390</v>
      </c>
      <c r="AG86" s="140" t="s">
        <v>226</v>
      </c>
    </row>
    <row r="87" spans="1:33">
      <c r="A87" s="103">
        <f t="shared" si="14"/>
        <v>68</v>
      </c>
      <c r="B87" s="197">
        <v>7</v>
      </c>
      <c r="C87" s="115">
        <v>44945</v>
      </c>
      <c r="D87" s="161">
        <v>44879</v>
      </c>
      <c r="E87" s="109" t="s">
        <v>214</v>
      </c>
      <c r="F87" s="109" t="s">
        <v>29</v>
      </c>
      <c r="G87" s="140" t="s">
        <v>212</v>
      </c>
      <c r="H87" s="140" t="s">
        <v>457</v>
      </c>
      <c r="I87" s="158" t="s">
        <v>456</v>
      </c>
      <c r="J87" s="109" t="s">
        <v>458</v>
      </c>
      <c r="K87" s="109" t="s">
        <v>216</v>
      </c>
      <c r="L87" s="140" t="s">
        <v>235</v>
      </c>
      <c r="M87" s="140" t="s">
        <v>234</v>
      </c>
      <c r="N87" s="142">
        <v>108</v>
      </c>
      <c r="O87" s="109" t="s">
        <v>190</v>
      </c>
      <c r="P87" s="195" t="s">
        <v>277</v>
      </c>
      <c r="Q87" s="108">
        <v>1800000</v>
      </c>
      <c r="R87" s="108"/>
      <c r="S87" s="108"/>
      <c r="T87" s="108"/>
      <c r="U87" s="108"/>
      <c r="V87" s="108"/>
      <c r="W87" s="108"/>
      <c r="X87" s="108"/>
      <c r="Y87" s="108"/>
      <c r="Z87" s="108"/>
      <c r="AA87" s="108">
        <v>1300000</v>
      </c>
      <c r="AB87" s="106" t="s">
        <v>1727</v>
      </c>
      <c r="AC87" s="168">
        <v>44945</v>
      </c>
      <c r="AD87" s="168"/>
      <c r="AE87" s="106"/>
      <c r="AF87" s="114" t="s">
        <v>390</v>
      </c>
      <c r="AG87" s="140" t="s">
        <v>226</v>
      </c>
    </row>
    <row r="88" spans="1:33">
      <c r="A88" s="103">
        <f t="shared" si="14"/>
        <v>69</v>
      </c>
      <c r="B88" s="197">
        <v>8</v>
      </c>
      <c r="C88" s="115">
        <v>44945</v>
      </c>
      <c r="D88" s="161">
        <v>44876</v>
      </c>
      <c r="E88" s="109" t="s">
        <v>214</v>
      </c>
      <c r="F88" s="109" t="s">
        <v>31</v>
      </c>
      <c r="G88" s="140" t="s">
        <v>1043</v>
      </c>
      <c r="H88" s="140" t="s">
        <v>359</v>
      </c>
      <c r="I88" s="158" t="s">
        <v>459</v>
      </c>
      <c r="J88" s="140" t="s">
        <v>460</v>
      </c>
      <c r="K88" s="109" t="s">
        <v>227</v>
      </c>
      <c r="L88" s="140" t="s">
        <v>228</v>
      </c>
      <c r="M88" s="140" t="s">
        <v>315</v>
      </c>
      <c r="N88" s="142">
        <v>842</v>
      </c>
      <c r="O88" s="109" t="s">
        <v>190</v>
      </c>
      <c r="P88" s="195" t="s">
        <v>461</v>
      </c>
      <c r="Q88" s="108">
        <v>6000000</v>
      </c>
      <c r="R88" s="108"/>
      <c r="S88" s="108"/>
      <c r="T88" s="108"/>
      <c r="U88" s="108"/>
      <c r="V88" s="108"/>
      <c r="W88" s="108"/>
      <c r="X88" s="108"/>
      <c r="Y88" s="108"/>
      <c r="Z88" s="108"/>
      <c r="AA88" s="108">
        <v>4500000</v>
      </c>
      <c r="AB88" s="106" t="s">
        <v>1727</v>
      </c>
      <c r="AC88" s="168">
        <v>44945</v>
      </c>
      <c r="AD88" s="168"/>
      <c r="AE88" s="106"/>
      <c r="AF88" s="114" t="s">
        <v>390</v>
      </c>
      <c r="AG88" s="140" t="s">
        <v>226</v>
      </c>
    </row>
    <row r="89" spans="1:33">
      <c r="A89" s="103">
        <f t="shared" si="14"/>
        <v>70</v>
      </c>
      <c r="B89" s="197">
        <v>9</v>
      </c>
      <c r="C89" s="115">
        <v>44945</v>
      </c>
      <c r="D89" s="161">
        <v>44876</v>
      </c>
      <c r="E89" s="109" t="s">
        <v>214</v>
      </c>
      <c r="F89" s="109" t="s">
        <v>29</v>
      </c>
      <c r="G89" s="140" t="s">
        <v>212</v>
      </c>
      <c r="H89" s="140" t="s">
        <v>357</v>
      </c>
      <c r="I89" s="158" t="s">
        <v>358</v>
      </c>
      <c r="J89" s="140" t="s">
        <v>460</v>
      </c>
      <c r="K89" s="109" t="s">
        <v>227</v>
      </c>
      <c r="L89" s="140" t="s">
        <v>315</v>
      </c>
      <c r="M89" s="140" t="s">
        <v>228</v>
      </c>
      <c r="N89" s="142">
        <v>842</v>
      </c>
      <c r="O89" s="109" t="s">
        <v>190</v>
      </c>
      <c r="P89" s="195" t="s">
        <v>461</v>
      </c>
      <c r="Q89" s="108">
        <v>5200000</v>
      </c>
      <c r="R89" s="108"/>
      <c r="S89" s="108"/>
      <c r="T89" s="108"/>
      <c r="U89" s="108"/>
      <c r="V89" s="108"/>
      <c r="W89" s="108"/>
      <c r="X89" s="108"/>
      <c r="Y89" s="108"/>
      <c r="Z89" s="108"/>
      <c r="AA89" s="108">
        <v>4000000</v>
      </c>
      <c r="AB89" s="106" t="s">
        <v>1727</v>
      </c>
      <c r="AC89" s="168">
        <v>44945</v>
      </c>
      <c r="AD89" s="168"/>
      <c r="AE89" s="106"/>
      <c r="AF89" s="114" t="s">
        <v>390</v>
      </c>
      <c r="AG89" s="140" t="s">
        <v>226</v>
      </c>
    </row>
    <row r="90" spans="1:33">
      <c r="A90" s="103">
        <f t="shared" si="14"/>
        <v>71</v>
      </c>
      <c r="B90" s="197">
        <v>10</v>
      </c>
      <c r="C90" s="115">
        <v>44945</v>
      </c>
      <c r="D90" s="161">
        <v>44883</v>
      </c>
      <c r="E90" s="140" t="s">
        <v>214</v>
      </c>
      <c r="F90" s="109" t="s">
        <v>31</v>
      </c>
      <c r="G90" s="140" t="s">
        <v>212</v>
      </c>
      <c r="H90" s="109" t="s">
        <v>309</v>
      </c>
      <c r="I90" s="158" t="s">
        <v>477</v>
      </c>
      <c r="J90" s="109" t="s">
        <v>279</v>
      </c>
      <c r="K90" s="109" t="s">
        <v>206</v>
      </c>
      <c r="L90" s="109" t="s">
        <v>234</v>
      </c>
      <c r="M90" s="109" t="s">
        <v>235</v>
      </c>
      <c r="N90" s="142">
        <v>108</v>
      </c>
      <c r="O90" s="109" t="s">
        <v>190</v>
      </c>
      <c r="P90" s="198" t="s">
        <v>289</v>
      </c>
      <c r="Q90" s="108">
        <v>1800000</v>
      </c>
      <c r="R90" s="108"/>
      <c r="S90" s="108"/>
      <c r="T90" s="108"/>
      <c r="U90" s="108"/>
      <c r="V90" s="108"/>
      <c r="W90" s="108"/>
      <c r="X90" s="108"/>
      <c r="Y90" s="108"/>
      <c r="Z90" s="108"/>
      <c r="AA90" s="108">
        <v>1300000</v>
      </c>
      <c r="AB90" s="106" t="s">
        <v>1727</v>
      </c>
      <c r="AC90" s="168">
        <v>44945</v>
      </c>
      <c r="AD90" s="168"/>
      <c r="AE90" s="106"/>
      <c r="AF90" s="114" t="s">
        <v>390</v>
      </c>
      <c r="AG90" s="140" t="s">
        <v>226</v>
      </c>
    </row>
    <row r="91" spans="1:33">
      <c r="A91" s="103">
        <f t="shared" si="14"/>
        <v>72</v>
      </c>
      <c r="B91" s="197">
        <v>11</v>
      </c>
      <c r="C91" s="115">
        <v>44945</v>
      </c>
      <c r="D91" s="161">
        <v>44890</v>
      </c>
      <c r="E91" s="109" t="s">
        <v>214</v>
      </c>
      <c r="F91" s="109" t="s">
        <v>31</v>
      </c>
      <c r="G91" s="140" t="s">
        <v>215</v>
      </c>
      <c r="H91" s="109" t="s">
        <v>487</v>
      </c>
      <c r="I91" s="159" t="s">
        <v>486</v>
      </c>
      <c r="J91" s="109" t="s">
        <v>294</v>
      </c>
      <c r="K91" s="109" t="s">
        <v>227</v>
      </c>
      <c r="L91" s="140" t="s">
        <v>228</v>
      </c>
      <c r="M91" s="109" t="s">
        <v>293</v>
      </c>
      <c r="N91" s="142">
        <v>1752</v>
      </c>
      <c r="O91" s="109" t="s">
        <v>190</v>
      </c>
      <c r="P91" s="195" t="s">
        <v>1792</v>
      </c>
      <c r="Q91" s="108">
        <v>5000000</v>
      </c>
      <c r="R91" s="108"/>
      <c r="S91" s="108"/>
      <c r="T91" s="108"/>
      <c r="U91" s="108"/>
      <c r="V91" s="108"/>
      <c r="W91" s="108"/>
      <c r="X91" s="108"/>
      <c r="Y91" s="108"/>
      <c r="Z91" s="108"/>
      <c r="AA91" s="108">
        <v>4500000</v>
      </c>
      <c r="AB91" s="106" t="s">
        <v>1727</v>
      </c>
      <c r="AC91" s="168">
        <v>44945</v>
      </c>
      <c r="AD91" s="168"/>
      <c r="AE91" s="106"/>
      <c r="AF91" s="114" t="s">
        <v>390</v>
      </c>
      <c r="AG91" s="140" t="s">
        <v>226</v>
      </c>
    </row>
    <row r="92" spans="1:33">
      <c r="A92" s="102"/>
      <c r="B92" s="142"/>
      <c r="C92" s="119" t="s">
        <v>30</v>
      </c>
      <c r="D92" s="109"/>
      <c r="E92" s="109"/>
      <c r="F92" s="109"/>
      <c r="G92" s="109"/>
      <c r="H92" s="109"/>
      <c r="I92" s="109"/>
      <c r="J92" s="109"/>
      <c r="K92" s="109"/>
      <c r="L92" s="109"/>
      <c r="M92" s="109"/>
      <c r="N92" s="142"/>
      <c r="O92" s="109"/>
      <c r="P92" s="198"/>
      <c r="Q92" s="151">
        <f>SUM(Q81:Q91)</f>
        <v>34850000</v>
      </c>
      <c r="R92" s="108"/>
      <c r="S92" s="108"/>
      <c r="T92" s="108"/>
      <c r="U92" s="108"/>
      <c r="V92" s="108"/>
      <c r="W92" s="108"/>
      <c r="X92" s="108"/>
      <c r="Y92" s="108"/>
      <c r="Z92" s="108"/>
      <c r="AA92" s="151">
        <f>SUM(AA81:AA91)</f>
        <v>26750000</v>
      </c>
      <c r="AB92" s="109"/>
      <c r="AC92" s="142"/>
      <c r="AD92" s="142"/>
      <c r="AE92" s="109"/>
      <c r="AF92" s="109"/>
      <c r="AG92" s="109"/>
    </row>
    <row r="93" spans="1:33">
      <c r="A93" s="103">
        <f>A91+1</f>
        <v>73</v>
      </c>
      <c r="B93" s="103">
        <v>1</v>
      </c>
      <c r="C93" s="115">
        <v>44945</v>
      </c>
      <c r="D93" s="161">
        <v>44865</v>
      </c>
      <c r="E93" s="109" t="s">
        <v>214</v>
      </c>
      <c r="F93" s="109" t="s">
        <v>31</v>
      </c>
      <c r="G93" s="140" t="s">
        <v>215</v>
      </c>
      <c r="H93" s="102" t="s">
        <v>417</v>
      </c>
      <c r="I93" s="159" t="s">
        <v>1728</v>
      </c>
      <c r="J93" s="102" t="s">
        <v>1730</v>
      </c>
      <c r="K93" s="102" t="s">
        <v>217</v>
      </c>
      <c r="L93" s="140" t="s">
        <v>234</v>
      </c>
      <c r="M93" s="140" t="s">
        <v>235</v>
      </c>
      <c r="N93" s="142">
        <v>108</v>
      </c>
      <c r="O93" s="109" t="s">
        <v>190</v>
      </c>
      <c r="P93" s="152" t="s">
        <v>391</v>
      </c>
      <c r="Q93" s="108">
        <v>1400000</v>
      </c>
      <c r="R93" s="108"/>
      <c r="S93" s="108"/>
      <c r="T93" s="108"/>
      <c r="U93" s="108"/>
      <c r="V93" s="108"/>
      <c r="W93" s="108"/>
      <c r="X93" s="108"/>
      <c r="Y93" s="108"/>
      <c r="Z93" s="108"/>
      <c r="AA93" s="108">
        <v>1000000</v>
      </c>
      <c r="AB93" s="106" t="s">
        <v>1731</v>
      </c>
      <c r="AC93" s="168">
        <v>44945</v>
      </c>
      <c r="AD93" s="168"/>
      <c r="AE93" s="106"/>
      <c r="AF93" s="114" t="s">
        <v>390</v>
      </c>
      <c r="AG93" s="140" t="s">
        <v>226</v>
      </c>
    </row>
    <row r="94" spans="1:33">
      <c r="A94" s="103">
        <f t="shared" ref="A94" si="15">A93+1</f>
        <v>74</v>
      </c>
      <c r="B94" s="103">
        <v>2</v>
      </c>
      <c r="C94" s="115">
        <v>44945</v>
      </c>
      <c r="D94" s="161">
        <v>44865</v>
      </c>
      <c r="E94" s="109" t="s">
        <v>214</v>
      </c>
      <c r="F94" s="109" t="s">
        <v>31</v>
      </c>
      <c r="G94" s="140" t="s">
        <v>215</v>
      </c>
      <c r="H94" s="102" t="s">
        <v>418</v>
      </c>
      <c r="I94" s="159" t="s">
        <v>1729</v>
      </c>
      <c r="J94" s="102" t="s">
        <v>1730</v>
      </c>
      <c r="K94" s="102" t="s">
        <v>217</v>
      </c>
      <c r="L94" s="140" t="s">
        <v>234</v>
      </c>
      <c r="M94" s="140" t="s">
        <v>235</v>
      </c>
      <c r="N94" s="142">
        <v>108</v>
      </c>
      <c r="O94" s="109" t="s">
        <v>190</v>
      </c>
      <c r="P94" s="152" t="s">
        <v>391</v>
      </c>
      <c r="Q94" s="108">
        <v>1400000</v>
      </c>
      <c r="R94" s="108"/>
      <c r="S94" s="108"/>
      <c r="T94" s="108"/>
      <c r="U94" s="108"/>
      <c r="V94" s="108"/>
      <c r="W94" s="108"/>
      <c r="X94" s="108"/>
      <c r="Y94" s="108"/>
      <c r="Z94" s="108"/>
      <c r="AA94" s="108">
        <v>1000000</v>
      </c>
      <c r="AB94" s="106" t="s">
        <v>1731</v>
      </c>
      <c r="AC94" s="168">
        <v>44945</v>
      </c>
      <c r="AD94" s="168"/>
      <c r="AE94" s="106"/>
      <c r="AF94" s="114" t="s">
        <v>390</v>
      </c>
      <c r="AG94" s="140" t="s">
        <v>226</v>
      </c>
    </row>
    <row r="95" spans="1:33">
      <c r="A95" s="102"/>
      <c r="B95" s="103"/>
      <c r="C95" s="119" t="s">
        <v>30</v>
      </c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3"/>
      <c r="O95" s="102"/>
      <c r="P95" s="145"/>
      <c r="Q95" s="151">
        <f>SUM(Q93:Q94)</f>
        <v>2800000</v>
      </c>
      <c r="R95" s="108"/>
      <c r="S95" s="108"/>
      <c r="T95" s="108"/>
      <c r="U95" s="108"/>
      <c r="V95" s="108"/>
      <c r="W95" s="108"/>
      <c r="X95" s="108"/>
      <c r="Y95" s="108"/>
      <c r="Z95" s="108"/>
      <c r="AA95" s="151">
        <f>SUM(AA93:AA94)</f>
        <v>2000000</v>
      </c>
      <c r="AB95" s="102"/>
      <c r="AC95" s="103"/>
      <c r="AD95" s="103"/>
      <c r="AE95" s="102"/>
      <c r="AF95" s="102"/>
      <c r="AG95" s="102"/>
    </row>
    <row r="96" spans="1:33">
      <c r="A96" s="103">
        <f>A94+1</f>
        <v>75</v>
      </c>
      <c r="B96" s="103">
        <v>1</v>
      </c>
      <c r="C96" s="115">
        <v>44945</v>
      </c>
      <c r="D96" s="161">
        <v>44865</v>
      </c>
      <c r="E96" s="140" t="s">
        <v>214</v>
      </c>
      <c r="F96" s="109" t="s">
        <v>31</v>
      </c>
      <c r="G96" s="140" t="s">
        <v>212</v>
      </c>
      <c r="H96" s="102" t="s">
        <v>420</v>
      </c>
      <c r="I96" s="159" t="s">
        <v>1733</v>
      </c>
      <c r="J96" s="102" t="s">
        <v>1734</v>
      </c>
      <c r="K96" s="102" t="s">
        <v>217</v>
      </c>
      <c r="L96" s="140" t="s">
        <v>234</v>
      </c>
      <c r="M96" s="140" t="s">
        <v>235</v>
      </c>
      <c r="N96" s="142">
        <v>108</v>
      </c>
      <c r="O96" s="109" t="s">
        <v>190</v>
      </c>
      <c r="P96" s="152" t="s">
        <v>391</v>
      </c>
      <c r="Q96" s="108">
        <v>1800000</v>
      </c>
      <c r="R96" s="108"/>
      <c r="S96" s="108"/>
      <c r="T96" s="108"/>
      <c r="U96" s="108"/>
      <c r="V96" s="108"/>
      <c r="W96" s="108"/>
      <c r="X96" s="108"/>
      <c r="Y96" s="108"/>
      <c r="Z96" s="108"/>
      <c r="AA96" s="108">
        <v>1000000</v>
      </c>
      <c r="AB96" s="106" t="s">
        <v>1732</v>
      </c>
      <c r="AC96" s="168">
        <v>44945</v>
      </c>
      <c r="AD96" s="168"/>
      <c r="AE96" s="106"/>
      <c r="AF96" s="114" t="s">
        <v>390</v>
      </c>
      <c r="AG96" s="140" t="s">
        <v>226</v>
      </c>
    </row>
    <row r="97" spans="1:34">
      <c r="A97" s="103">
        <f t="shared" ref="A97:A98" si="16">A96+1</f>
        <v>76</v>
      </c>
      <c r="B97" s="103">
        <v>2</v>
      </c>
      <c r="C97" s="115">
        <v>44945</v>
      </c>
      <c r="D97" s="161">
        <v>44865</v>
      </c>
      <c r="E97" s="109" t="s">
        <v>214</v>
      </c>
      <c r="F97" s="109" t="s">
        <v>31</v>
      </c>
      <c r="G97" s="140" t="s">
        <v>215</v>
      </c>
      <c r="H97" s="102" t="s">
        <v>424</v>
      </c>
      <c r="I97" s="159" t="s">
        <v>1735</v>
      </c>
      <c r="J97" s="102" t="s">
        <v>1730</v>
      </c>
      <c r="K97" s="102" t="s">
        <v>217</v>
      </c>
      <c r="L97" s="140" t="s">
        <v>234</v>
      </c>
      <c r="M97" s="140" t="s">
        <v>235</v>
      </c>
      <c r="N97" s="142">
        <v>108</v>
      </c>
      <c r="O97" s="109" t="s">
        <v>190</v>
      </c>
      <c r="P97" s="152" t="s">
        <v>391</v>
      </c>
      <c r="Q97" s="108">
        <v>1400000</v>
      </c>
      <c r="R97" s="108"/>
      <c r="S97" s="108"/>
      <c r="T97" s="108"/>
      <c r="U97" s="108"/>
      <c r="V97" s="108"/>
      <c r="W97" s="108"/>
      <c r="X97" s="108"/>
      <c r="Y97" s="108"/>
      <c r="Z97" s="108"/>
      <c r="AA97" s="108">
        <v>1000000</v>
      </c>
      <c r="AB97" s="106" t="s">
        <v>1732</v>
      </c>
      <c r="AC97" s="168">
        <v>44945</v>
      </c>
      <c r="AD97" s="168"/>
      <c r="AE97" s="106"/>
      <c r="AF97" s="114" t="s">
        <v>390</v>
      </c>
      <c r="AG97" s="140" t="s">
        <v>226</v>
      </c>
    </row>
    <row r="98" spans="1:34">
      <c r="A98" s="103">
        <f t="shared" si="16"/>
        <v>77</v>
      </c>
      <c r="B98" s="103">
        <v>3</v>
      </c>
      <c r="C98" s="115">
        <v>44945</v>
      </c>
      <c r="D98" s="161">
        <v>44865</v>
      </c>
      <c r="E98" s="109" t="s">
        <v>214</v>
      </c>
      <c r="F98" s="109" t="s">
        <v>31</v>
      </c>
      <c r="G98" s="140" t="s">
        <v>215</v>
      </c>
      <c r="H98" s="102" t="s">
        <v>425</v>
      </c>
      <c r="I98" s="159" t="s">
        <v>1736</v>
      </c>
      <c r="J98" s="102" t="s">
        <v>1730</v>
      </c>
      <c r="K98" s="102" t="s">
        <v>217</v>
      </c>
      <c r="L98" s="140" t="s">
        <v>234</v>
      </c>
      <c r="M98" s="140" t="s">
        <v>235</v>
      </c>
      <c r="N98" s="142">
        <v>108</v>
      </c>
      <c r="O98" s="109" t="s">
        <v>190</v>
      </c>
      <c r="P98" s="152" t="s">
        <v>391</v>
      </c>
      <c r="Q98" s="108">
        <v>1400000</v>
      </c>
      <c r="R98" s="108"/>
      <c r="S98" s="108"/>
      <c r="T98" s="108"/>
      <c r="U98" s="108"/>
      <c r="V98" s="108"/>
      <c r="W98" s="108"/>
      <c r="X98" s="108"/>
      <c r="Y98" s="108"/>
      <c r="Z98" s="108"/>
      <c r="AA98" s="108">
        <v>1000000</v>
      </c>
      <c r="AB98" s="106" t="s">
        <v>1732</v>
      </c>
      <c r="AC98" s="168">
        <v>44945</v>
      </c>
      <c r="AD98" s="168"/>
      <c r="AE98" s="106"/>
      <c r="AF98" s="114" t="s">
        <v>390</v>
      </c>
      <c r="AG98" s="140" t="s">
        <v>226</v>
      </c>
    </row>
    <row r="99" spans="1:34">
      <c r="A99" s="102"/>
      <c r="B99" s="103"/>
      <c r="C99" s="119" t="s">
        <v>30</v>
      </c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3"/>
      <c r="O99" s="102"/>
      <c r="P99" s="145"/>
      <c r="Q99" s="151">
        <f>SUM(Q96:Q98)</f>
        <v>4600000</v>
      </c>
      <c r="R99" s="108"/>
      <c r="S99" s="108"/>
      <c r="T99" s="108"/>
      <c r="U99" s="108"/>
      <c r="V99" s="108"/>
      <c r="W99" s="108"/>
      <c r="X99" s="108"/>
      <c r="Y99" s="108"/>
      <c r="Z99" s="108"/>
      <c r="AA99" s="151">
        <f>SUM(AA96:AA98)</f>
        <v>3000000</v>
      </c>
      <c r="AB99" s="102"/>
      <c r="AC99" s="103"/>
      <c r="AD99" s="103"/>
      <c r="AE99" s="102"/>
      <c r="AF99" s="102"/>
      <c r="AG99" s="102"/>
    </row>
    <row r="100" spans="1:34">
      <c r="A100" s="103">
        <f>A98+1</f>
        <v>78</v>
      </c>
      <c r="B100" s="103">
        <v>1</v>
      </c>
      <c r="C100" s="115">
        <v>44945</v>
      </c>
      <c r="D100" s="115">
        <v>44865</v>
      </c>
      <c r="E100" s="102" t="s">
        <v>214</v>
      </c>
      <c r="F100" s="102" t="s">
        <v>31</v>
      </c>
      <c r="G100" s="102" t="s">
        <v>240</v>
      </c>
      <c r="H100" s="114" t="s">
        <v>413</v>
      </c>
      <c r="I100" s="158" t="s">
        <v>1737</v>
      </c>
      <c r="J100" s="102" t="s">
        <v>1738</v>
      </c>
      <c r="K100" s="102" t="s">
        <v>217</v>
      </c>
      <c r="L100" s="140" t="s">
        <v>234</v>
      </c>
      <c r="M100" s="114" t="s">
        <v>1739</v>
      </c>
      <c r="N100" s="103">
        <v>918</v>
      </c>
      <c r="O100" s="109" t="s">
        <v>190</v>
      </c>
      <c r="P100" s="152" t="s">
        <v>391</v>
      </c>
      <c r="Q100" s="108">
        <v>9000000</v>
      </c>
      <c r="R100" s="108"/>
      <c r="S100" s="108"/>
      <c r="T100" s="108"/>
      <c r="U100" s="108"/>
      <c r="V100" s="108"/>
      <c r="W100" s="108"/>
      <c r="X100" s="108"/>
      <c r="Y100" s="108"/>
      <c r="Z100" s="108"/>
      <c r="AA100" s="108">
        <v>7300000</v>
      </c>
      <c r="AB100" s="106" t="s">
        <v>1740</v>
      </c>
      <c r="AC100" s="168">
        <v>44945</v>
      </c>
      <c r="AD100" s="168"/>
      <c r="AE100" s="106"/>
      <c r="AF100" s="114" t="s">
        <v>390</v>
      </c>
      <c r="AG100" s="140" t="s">
        <v>226</v>
      </c>
    </row>
    <row r="101" spans="1:34">
      <c r="A101" s="102"/>
      <c r="B101" s="103"/>
      <c r="C101" s="119" t="s">
        <v>30</v>
      </c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3"/>
      <c r="O101" s="102"/>
      <c r="P101" s="145"/>
      <c r="Q101" s="151">
        <f>SUM(Q100)</f>
        <v>9000000</v>
      </c>
      <c r="R101" s="108"/>
      <c r="S101" s="108"/>
      <c r="T101" s="108"/>
      <c r="U101" s="108"/>
      <c r="V101" s="108"/>
      <c r="W101" s="108"/>
      <c r="X101" s="108"/>
      <c r="Y101" s="108"/>
      <c r="Z101" s="108"/>
      <c r="AA101" s="151">
        <f>SUM(AA100)</f>
        <v>7300000</v>
      </c>
      <c r="AB101" s="102"/>
      <c r="AC101" s="103"/>
      <c r="AD101" s="103"/>
      <c r="AE101" s="102"/>
      <c r="AF101" s="102"/>
      <c r="AG101" s="102"/>
    </row>
    <row r="102" spans="1:34">
      <c r="A102" s="103">
        <f>A100+1</f>
        <v>79</v>
      </c>
      <c r="B102" s="174">
        <v>1</v>
      </c>
      <c r="C102" s="115">
        <v>44945</v>
      </c>
      <c r="D102" s="115">
        <v>44946</v>
      </c>
      <c r="E102" s="102" t="s">
        <v>214</v>
      </c>
      <c r="F102" s="102" t="s">
        <v>31</v>
      </c>
      <c r="G102" s="102" t="s">
        <v>215</v>
      </c>
      <c r="H102" s="140" t="s">
        <v>615</v>
      </c>
      <c r="I102" s="158" t="s">
        <v>1125</v>
      </c>
      <c r="J102" s="102" t="s">
        <v>1134</v>
      </c>
      <c r="K102" s="102" t="s">
        <v>223</v>
      </c>
      <c r="L102" s="114" t="s">
        <v>1495</v>
      </c>
      <c r="M102" s="140" t="s">
        <v>259</v>
      </c>
      <c r="N102" s="103">
        <v>354</v>
      </c>
      <c r="O102" s="109" t="s">
        <v>190</v>
      </c>
      <c r="P102" s="152" t="s">
        <v>1137</v>
      </c>
      <c r="Q102" s="108">
        <v>1750000</v>
      </c>
      <c r="R102" s="108"/>
      <c r="S102" s="108"/>
      <c r="T102" s="108"/>
      <c r="U102" s="108"/>
      <c r="V102" s="108"/>
      <c r="W102" s="108"/>
      <c r="X102" s="108"/>
      <c r="Y102" s="108"/>
      <c r="Z102" s="108"/>
      <c r="AA102" s="220">
        <v>1200000</v>
      </c>
      <c r="AB102" s="106" t="s">
        <v>1902</v>
      </c>
      <c r="AC102" s="168">
        <v>44952</v>
      </c>
      <c r="AD102" s="168"/>
      <c r="AE102" s="106"/>
      <c r="AF102" s="114" t="s">
        <v>390</v>
      </c>
      <c r="AG102" s="114" t="s">
        <v>226</v>
      </c>
    </row>
    <row r="103" spans="1:34">
      <c r="A103" s="102"/>
      <c r="B103" s="103"/>
      <c r="C103" s="119" t="s">
        <v>30</v>
      </c>
      <c r="D103" s="102"/>
      <c r="E103" s="102"/>
      <c r="F103" s="102"/>
      <c r="G103" s="102"/>
      <c r="H103" s="109"/>
      <c r="I103" s="102"/>
      <c r="J103" s="102"/>
      <c r="K103" s="102"/>
      <c r="L103" s="102"/>
      <c r="M103" s="102"/>
      <c r="N103" s="103"/>
      <c r="O103" s="102"/>
      <c r="P103" s="145"/>
      <c r="Q103" s="151">
        <f>SUM(Q102)</f>
        <v>1750000</v>
      </c>
      <c r="R103" s="108"/>
      <c r="S103" s="108"/>
      <c r="T103" s="108"/>
      <c r="U103" s="108"/>
      <c r="V103" s="108"/>
      <c r="W103" s="108"/>
      <c r="X103" s="108"/>
      <c r="Y103" s="108"/>
      <c r="Z103" s="108"/>
      <c r="AA103" s="151">
        <f>SUM(AA102)</f>
        <v>1200000</v>
      </c>
      <c r="AB103" s="102"/>
      <c r="AC103" s="103"/>
      <c r="AD103" s="103"/>
      <c r="AE103" s="102"/>
      <c r="AF103" s="102"/>
      <c r="AG103" s="102"/>
    </row>
    <row r="104" spans="1:34">
      <c r="A104" s="103">
        <f>A102+1</f>
        <v>80</v>
      </c>
      <c r="B104" s="174">
        <v>1</v>
      </c>
      <c r="C104" s="115">
        <v>44951</v>
      </c>
      <c r="D104" s="115">
        <v>44929</v>
      </c>
      <c r="E104" s="102" t="s">
        <v>214</v>
      </c>
      <c r="F104" s="102" t="s">
        <v>31</v>
      </c>
      <c r="G104" s="114" t="s">
        <v>243</v>
      </c>
      <c r="H104" s="104" t="s">
        <v>2089</v>
      </c>
      <c r="I104" s="158" t="s">
        <v>911</v>
      </c>
      <c r="J104" s="114" t="s">
        <v>913</v>
      </c>
      <c r="K104" s="114" t="s">
        <v>227</v>
      </c>
      <c r="L104" s="114" t="s">
        <v>228</v>
      </c>
      <c r="M104" s="114" t="s">
        <v>229</v>
      </c>
      <c r="N104" s="103">
        <v>670</v>
      </c>
      <c r="O104" s="102" t="s">
        <v>190</v>
      </c>
      <c r="P104" s="152" t="s">
        <v>912</v>
      </c>
      <c r="Q104" s="108">
        <v>2300000</v>
      </c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>
        <v>1700000</v>
      </c>
      <c r="AB104" s="106" t="s">
        <v>2090</v>
      </c>
      <c r="AC104" s="168">
        <v>44952</v>
      </c>
      <c r="AD104" s="168"/>
      <c r="AE104" s="106"/>
      <c r="AF104" s="114" t="s">
        <v>390</v>
      </c>
      <c r="AG104" s="114" t="s">
        <v>226</v>
      </c>
    </row>
    <row r="105" spans="1:34">
      <c r="A105" s="103">
        <f t="shared" ref="A105:A109" si="17">A104+1</f>
        <v>81</v>
      </c>
      <c r="B105" s="174">
        <v>2</v>
      </c>
      <c r="C105" s="115">
        <v>44951</v>
      </c>
      <c r="D105" s="115">
        <v>44929</v>
      </c>
      <c r="E105" s="102" t="s">
        <v>214</v>
      </c>
      <c r="F105" s="102" t="s">
        <v>29</v>
      </c>
      <c r="G105" s="114" t="s">
        <v>230</v>
      </c>
      <c r="H105" s="140" t="s">
        <v>872</v>
      </c>
      <c r="I105" s="158" t="s">
        <v>871</v>
      </c>
      <c r="J105" s="102" t="s">
        <v>873</v>
      </c>
      <c r="K105" s="102" t="s">
        <v>216</v>
      </c>
      <c r="L105" s="102" t="s">
        <v>874</v>
      </c>
      <c r="M105" s="102" t="s">
        <v>228</v>
      </c>
      <c r="N105" s="103">
        <v>1004</v>
      </c>
      <c r="O105" s="102" t="s">
        <v>190</v>
      </c>
      <c r="P105" s="152" t="s">
        <v>875</v>
      </c>
      <c r="Q105" s="108">
        <v>4200000</v>
      </c>
      <c r="R105" s="108"/>
      <c r="S105" s="108"/>
      <c r="T105" s="108"/>
      <c r="U105" s="108"/>
      <c r="V105" s="108"/>
      <c r="W105" s="108"/>
      <c r="X105" s="108"/>
      <c r="Y105" s="108"/>
      <c r="Z105" s="108"/>
      <c r="AA105" s="108">
        <v>3500000</v>
      </c>
      <c r="AB105" s="106" t="s">
        <v>2090</v>
      </c>
      <c r="AC105" s="168">
        <v>44952</v>
      </c>
      <c r="AD105" s="168"/>
      <c r="AE105" s="106"/>
      <c r="AF105" s="114" t="s">
        <v>390</v>
      </c>
      <c r="AG105" s="114" t="s">
        <v>226</v>
      </c>
    </row>
    <row r="106" spans="1:34">
      <c r="A106" s="103">
        <f t="shared" si="17"/>
        <v>82</v>
      </c>
      <c r="B106" s="174">
        <v>3</v>
      </c>
      <c r="C106" s="115">
        <v>44951</v>
      </c>
      <c r="D106" s="115">
        <v>44929</v>
      </c>
      <c r="E106" s="102" t="s">
        <v>214</v>
      </c>
      <c r="F106" s="102" t="s">
        <v>29</v>
      </c>
      <c r="G106" s="102" t="s">
        <v>274</v>
      </c>
      <c r="H106" s="109" t="s">
        <v>1368</v>
      </c>
      <c r="I106" s="158" t="s">
        <v>1367</v>
      </c>
      <c r="J106" s="102" t="s">
        <v>316</v>
      </c>
      <c r="K106" s="102" t="s">
        <v>351</v>
      </c>
      <c r="L106" s="114" t="s">
        <v>315</v>
      </c>
      <c r="M106" s="114" t="s">
        <v>228</v>
      </c>
      <c r="N106" s="103">
        <v>842</v>
      </c>
      <c r="O106" s="102" t="s">
        <v>190</v>
      </c>
      <c r="P106" s="145" t="s">
        <v>366</v>
      </c>
      <c r="Q106" s="108">
        <v>4800000</v>
      </c>
      <c r="R106" s="108"/>
      <c r="S106" s="108"/>
      <c r="T106" s="108"/>
      <c r="U106" s="108"/>
      <c r="V106" s="108"/>
      <c r="W106" s="108"/>
      <c r="X106" s="108"/>
      <c r="Y106" s="108"/>
      <c r="Z106" s="108"/>
      <c r="AA106" s="108">
        <v>3800000</v>
      </c>
      <c r="AB106" s="106" t="s">
        <v>2090</v>
      </c>
      <c r="AC106" s="168">
        <v>44952</v>
      </c>
      <c r="AD106" s="168"/>
      <c r="AE106" s="106"/>
      <c r="AF106" s="114" t="s">
        <v>390</v>
      </c>
      <c r="AG106" s="114" t="s">
        <v>226</v>
      </c>
    </row>
    <row r="107" spans="1:34">
      <c r="A107" s="103">
        <f t="shared" si="17"/>
        <v>83</v>
      </c>
      <c r="B107" s="174">
        <v>4</v>
      </c>
      <c r="C107" s="115">
        <v>44951</v>
      </c>
      <c r="D107" s="115">
        <v>44935</v>
      </c>
      <c r="E107" s="102" t="s">
        <v>214</v>
      </c>
      <c r="F107" s="102" t="s">
        <v>29</v>
      </c>
      <c r="G107" s="114" t="s">
        <v>272</v>
      </c>
      <c r="H107" s="140" t="s">
        <v>1212</v>
      </c>
      <c r="I107" s="158" t="s">
        <v>1211</v>
      </c>
      <c r="J107" s="102" t="s">
        <v>1213</v>
      </c>
      <c r="K107" s="102" t="s">
        <v>216</v>
      </c>
      <c r="L107" s="114" t="s">
        <v>228</v>
      </c>
      <c r="M107" s="114" t="s">
        <v>228</v>
      </c>
      <c r="N107" s="103">
        <v>45</v>
      </c>
      <c r="O107" s="102" t="s">
        <v>190</v>
      </c>
      <c r="P107" s="152" t="s">
        <v>273</v>
      </c>
      <c r="Q107" s="108">
        <v>450000</v>
      </c>
      <c r="R107" s="108"/>
      <c r="S107" s="108"/>
      <c r="T107" s="108"/>
      <c r="U107" s="108"/>
      <c r="V107" s="108"/>
      <c r="W107" s="108"/>
      <c r="X107" s="108"/>
      <c r="Y107" s="108"/>
      <c r="Z107" s="108"/>
      <c r="AA107" s="108">
        <v>350000</v>
      </c>
      <c r="AB107" s="106" t="s">
        <v>2090</v>
      </c>
      <c r="AC107" s="168">
        <v>44952</v>
      </c>
      <c r="AD107" s="168"/>
      <c r="AE107" s="106"/>
      <c r="AF107" s="114" t="s">
        <v>390</v>
      </c>
      <c r="AG107" s="114" t="s">
        <v>218</v>
      </c>
    </row>
    <row r="108" spans="1:34">
      <c r="A108" s="103">
        <f t="shared" si="17"/>
        <v>84</v>
      </c>
      <c r="B108" s="174">
        <v>5</v>
      </c>
      <c r="C108" s="115">
        <v>44951</v>
      </c>
      <c r="D108" s="115">
        <v>44938</v>
      </c>
      <c r="E108" s="102" t="s">
        <v>214</v>
      </c>
      <c r="F108" s="102" t="s">
        <v>29</v>
      </c>
      <c r="G108" s="102" t="s">
        <v>215</v>
      </c>
      <c r="H108" s="109" t="s">
        <v>1361</v>
      </c>
      <c r="I108" s="159" t="s">
        <v>1359</v>
      </c>
      <c r="J108" s="102" t="s">
        <v>1363</v>
      </c>
      <c r="K108" s="102" t="s">
        <v>351</v>
      </c>
      <c r="L108" s="114" t="s">
        <v>228</v>
      </c>
      <c r="M108" s="114" t="s">
        <v>228</v>
      </c>
      <c r="N108" s="103">
        <v>45</v>
      </c>
      <c r="O108" s="102" t="s">
        <v>190</v>
      </c>
      <c r="P108" s="152" t="s">
        <v>1364</v>
      </c>
      <c r="Q108" s="108">
        <v>400000</v>
      </c>
      <c r="R108" s="108"/>
      <c r="S108" s="108"/>
      <c r="T108" s="108"/>
      <c r="U108" s="108"/>
      <c r="V108" s="108"/>
      <c r="W108" s="108"/>
      <c r="X108" s="108"/>
      <c r="Y108" s="108"/>
      <c r="Z108" s="108"/>
      <c r="AA108" s="108">
        <v>300000</v>
      </c>
      <c r="AB108" s="106" t="s">
        <v>2090</v>
      </c>
      <c r="AC108" s="168">
        <v>44952</v>
      </c>
      <c r="AD108" s="168"/>
      <c r="AE108" s="106"/>
      <c r="AF108" s="114" t="s">
        <v>390</v>
      </c>
      <c r="AG108" s="114" t="s">
        <v>218</v>
      </c>
    </row>
    <row r="109" spans="1:34">
      <c r="A109" s="103">
        <f t="shared" si="17"/>
        <v>85</v>
      </c>
      <c r="B109" s="174">
        <v>6</v>
      </c>
      <c r="C109" s="115">
        <v>44951</v>
      </c>
      <c r="D109" s="115">
        <v>44938</v>
      </c>
      <c r="E109" s="102" t="s">
        <v>214</v>
      </c>
      <c r="F109" s="102" t="s">
        <v>29</v>
      </c>
      <c r="G109" s="102" t="s">
        <v>215</v>
      </c>
      <c r="H109" s="109" t="s">
        <v>1362</v>
      </c>
      <c r="I109" s="159" t="s">
        <v>1360</v>
      </c>
      <c r="J109" s="102" t="s">
        <v>1363</v>
      </c>
      <c r="K109" s="102" t="s">
        <v>351</v>
      </c>
      <c r="L109" s="114" t="s">
        <v>228</v>
      </c>
      <c r="M109" s="114" t="s">
        <v>228</v>
      </c>
      <c r="N109" s="103">
        <v>45</v>
      </c>
      <c r="O109" s="102" t="s">
        <v>190</v>
      </c>
      <c r="P109" s="152" t="s">
        <v>1364</v>
      </c>
      <c r="Q109" s="108">
        <v>400000</v>
      </c>
      <c r="R109" s="108"/>
      <c r="S109" s="108"/>
      <c r="T109" s="108"/>
      <c r="U109" s="108"/>
      <c r="V109" s="108"/>
      <c r="W109" s="108"/>
      <c r="X109" s="108"/>
      <c r="Y109" s="108"/>
      <c r="Z109" s="108"/>
      <c r="AA109" s="108">
        <v>300000</v>
      </c>
      <c r="AB109" s="106" t="s">
        <v>2090</v>
      </c>
      <c r="AC109" s="168">
        <v>44952</v>
      </c>
      <c r="AD109" s="168"/>
      <c r="AE109" s="106"/>
      <c r="AF109" s="114" t="s">
        <v>390</v>
      </c>
      <c r="AG109" s="114" t="s">
        <v>218</v>
      </c>
    </row>
    <row r="110" spans="1:34">
      <c r="A110" s="102"/>
      <c r="B110" s="103"/>
      <c r="C110" s="119" t="s">
        <v>30</v>
      </c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3"/>
      <c r="O110" s="102"/>
      <c r="P110" s="145"/>
      <c r="Q110" s="151">
        <f>SUM(Q104:Q109)</f>
        <v>12550000</v>
      </c>
      <c r="R110" s="108"/>
      <c r="S110" s="108"/>
      <c r="T110" s="108"/>
      <c r="U110" s="108"/>
      <c r="V110" s="108"/>
      <c r="W110" s="108"/>
      <c r="X110" s="108"/>
      <c r="Y110" s="108"/>
      <c r="Z110" s="108"/>
      <c r="AA110" s="151">
        <f>SUM(AA104:AA109)</f>
        <v>9950000</v>
      </c>
      <c r="AB110" s="102"/>
      <c r="AC110" s="103"/>
      <c r="AD110" s="103"/>
      <c r="AE110" s="102"/>
      <c r="AF110" s="102"/>
      <c r="AG110" s="102"/>
    </row>
    <row r="111" spans="1:34">
      <c r="A111" s="103">
        <f>A109+1</f>
        <v>86</v>
      </c>
      <c r="B111" s="103">
        <v>1</v>
      </c>
      <c r="C111" s="115">
        <v>44953</v>
      </c>
      <c r="D111" s="115">
        <v>44923</v>
      </c>
      <c r="E111" s="102" t="s">
        <v>214</v>
      </c>
      <c r="F111" s="102" t="s">
        <v>31</v>
      </c>
      <c r="G111" s="102" t="s">
        <v>215</v>
      </c>
      <c r="H111" s="114" t="s">
        <v>624</v>
      </c>
      <c r="I111" s="158" t="s">
        <v>2291</v>
      </c>
      <c r="J111" s="102" t="s">
        <v>2144</v>
      </c>
      <c r="K111" s="102" t="s">
        <v>223</v>
      </c>
      <c r="L111" s="114" t="s">
        <v>231</v>
      </c>
      <c r="M111" s="114" t="s">
        <v>2155</v>
      </c>
      <c r="N111" s="103">
        <v>1615</v>
      </c>
      <c r="O111" s="102" t="s">
        <v>190</v>
      </c>
      <c r="P111" s="145" t="s">
        <v>604</v>
      </c>
      <c r="Q111" s="108">
        <v>6300000</v>
      </c>
      <c r="R111" s="108"/>
      <c r="S111" s="108"/>
      <c r="T111" s="108"/>
      <c r="U111" s="108"/>
      <c r="V111" s="108"/>
      <c r="W111" s="108"/>
      <c r="X111" s="108"/>
      <c r="Y111" s="108"/>
      <c r="Z111" s="108"/>
      <c r="AA111" s="108">
        <v>4500000</v>
      </c>
      <c r="AB111" s="114" t="s">
        <v>2122</v>
      </c>
      <c r="AC111" s="168">
        <v>44953</v>
      </c>
      <c r="AD111" s="168"/>
      <c r="AE111" s="114"/>
      <c r="AF111" s="114" t="s">
        <v>390</v>
      </c>
      <c r="AG111" s="114" t="s">
        <v>226</v>
      </c>
    </row>
    <row r="112" spans="1:34">
      <c r="A112" s="103">
        <f t="shared" ref="A112" si="18">A111+1</f>
        <v>87</v>
      </c>
      <c r="B112" s="103">
        <v>2</v>
      </c>
      <c r="C112" s="115">
        <v>44953</v>
      </c>
      <c r="D112" s="115">
        <v>44929</v>
      </c>
      <c r="E112" s="102" t="s">
        <v>214</v>
      </c>
      <c r="F112" s="102" t="s">
        <v>31</v>
      </c>
      <c r="G112" s="102" t="s">
        <v>215</v>
      </c>
      <c r="H112" s="102" t="s">
        <v>392</v>
      </c>
      <c r="I112" s="159" t="s">
        <v>600</v>
      </c>
      <c r="J112" s="102" t="s">
        <v>414</v>
      </c>
      <c r="K112" s="102" t="s">
        <v>217</v>
      </c>
      <c r="L112" s="114" t="s">
        <v>231</v>
      </c>
      <c r="M112" s="114" t="s">
        <v>219</v>
      </c>
      <c r="N112" s="103">
        <v>1884</v>
      </c>
      <c r="O112" s="102" t="s">
        <v>190</v>
      </c>
      <c r="P112" s="145" t="s">
        <v>331</v>
      </c>
      <c r="Q112" s="108">
        <v>5000000</v>
      </c>
      <c r="R112" s="108"/>
      <c r="S112" s="108"/>
      <c r="T112" s="108"/>
      <c r="U112" s="108"/>
      <c r="V112" s="108"/>
      <c r="W112" s="108"/>
      <c r="X112" s="108"/>
      <c r="Y112" s="108"/>
      <c r="Z112" s="108"/>
      <c r="AA112" s="108">
        <v>4500000</v>
      </c>
      <c r="AB112" s="114" t="s">
        <v>2122</v>
      </c>
      <c r="AC112" s="168">
        <v>44953</v>
      </c>
      <c r="AD112" s="168"/>
      <c r="AE112" s="114"/>
      <c r="AF112" s="114" t="s">
        <v>390</v>
      </c>
      <c r="AG112" s="114" t="s">
        <v>226</v>
      </c>
      <c r="AH112" s="1"/>
    </row>
    <row r="113" spans="1:34">
      <c r="A113" s="102"/>
      <c r="B113" s="103"/>
      <c r="C113" s="119" t="s">
        <v>30</v>
      </c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3"/>
      <c r="O113" s="102"/>
      <c r="P113" s="145"/>
      <c r="Q113" s="151">
        <f>SUM(Q111:Q112)</f>
        <v>11300000</v>
      </c>
      <c r="R113" s="108"/>
      <c r="S113" s="108"/>
      <c r="T113" s="108"/>
      <c r="U113" s="108"/>
      <c r="V113" s="108"/>
      <c r="W113" s="108"/>
      <c r="X113" s="108"/>
      <c r="Y113" s="108"/>
      <c r="Z113" s="108"/>
      <c r="AA113" s="151">
        <f>SUM(AA111:AA112)</f>
        <v>9000000</v>
      </c>
      <c r="AB113" s="102"/>
      <c r="AC113" s="103"/>
      <c r="AD113" s="103"/>
      <c r="AE113" s="102"/>
      <c r="AF113" s="102"/>
      <c r="AG113" s="102"/>
    </row>
    <row r="114" spans="1:34" s="112" customFormat="1">
      <c r="A114" s="116">
        <v>1</v>
      </c>
      <c r="B114" s="142">
        <v>1</v>
      </c>
      <c r="C114" s="161">
        <v>44959</v>
      </c>
      <c r="D114" s="161">
        <v>44958</v>
      </c>
      <c r="E114" s="109" t="s">
        <v>214</v>
      </c>
      <c r="F114" s="109" t="s">
        <v>31</v>
      </c>
      <c r="G114" s="140" t="s">
        <v>243</v>
      </c>
      <c r="H114" s="140" t="s">
        <v>2083</v>
      </c>
      <c r="I114" s="158" t="s">
        <v>2084</v>
      </c>
      <c r="J114" s="109" t="s">
        <v>2085</v>
      </c>
      <c r="K114" s="109" t="s">
        <v>206</v>
      </c>
      <c r="L114" s="140" t="s">
        <v>2045</v>
      </c>
      <c r="M114" s="140" t="s">
        <v>223</v>
      </c>
      <c r="N114" s="142">
        <v>188</v>
      </c>
      <c r="O114" s="109" t="s">
        <v>190</v>
      </c>
      <c r="P114" s="140" t="s">
        <v>2086</v>
      </c>
      <c r="Q114" s="108">
        <v>900000</v>
      </c>
      <c r="R114" s="108"/>
      <c r="S114" s="108"/>
      <c r="T114" s="108"/>
      <c r="U114" s="108"/>
      <c r="V114" s="108"/>
      <c r="W114" s="108"/>
      <c r="X114" s="108"/>
      <c r="Y114" s="108"/>
      <c r="Z114" s="108"/>
      <c r="AA114" s="122">
        <v>550000</v>
      </c>
      <c r="AB114" s="106" t="s">
        <v>2604</v>
      </c>
      <c r="AC114" s="212">
        <v>44967</v>
      </c>
      <c r="AD114" s="259" t="s">
        <v>199</v>
      </c>
      <c r="AE114" s="106"/>
      <c r="AF114" s="140" t="s">
        <v>390</v>
      </c>
      <c r="AG114" s="140" t="s">
        <v>226</v>
      </c>
      <c r="AH114" s="164"/>
    </row>
    <row r="115" spans="1:34">
      <c r="A115" s="102"/>
      <c r="B115" s="103"/>
      <c r="C115" s="119" t="s">
        <v>30</v>
      </c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3"/>
      <c r="O115" s="102"/>
      <c r="P115" s="145"/>
      <c r="Q115" s="151">
        <f>SUM(Q114)</f>
        <v>900000</v>
      </c>
      <c r="R115" s="108"/>
      <c r="S115" s="108"/>
      <c r="T115" s="108"/>
      <c r="U115" s="108"/>
      <c r="V115" s="108"/>
      <c r="W115" s="108"/>
      <c r="X115" s="108"/>
      <c r="Y115" s="108"/>
      <c r="Z115" s="108"/>
      <c r="AA115" s="151">
        <f>SUM(AA114)</f>
        <v>550000</v>
      </c>
      <c r="AB115" s="102"/>
      <c r="AC115" s="103"/>
      <c r="AD115" s="103"/>
      <c r="AE115" s="102"/>
      <c r="AF115" s="102"/>
      <c r="AG115" s="102"/>
    </row>
    <row r="116" spans="1:34">
      <c r="A116" s="103">
        <f>A114+1</f>
        <v>2</v>
      </c>
      <c r="B116" s="174">
        <v>1</v>
      </c>
      <c r="C116" s="115">
        <v>44971</v>
      </c>
      <c r="D116" s="115">
        <v>44933</v>
      </c>
      <c r="E116" s="102" t="s">
        <v>214</v>
      </c>
      <c r="F116" s="102" t="s">
        <v>31</v>
      </c>
      <c r="G116" s="102" t="s">
        <v>215</v>
      </c>
      <c r="H116" s="109" t="s">
        <v>610</v>
      </c>
      <c r="I116" s="159" t="s">
        <v>1143</v>
      </c>
      <c r="J116" s="102" t="s">
        <v>1150</v>
      </c>
      <c r="K116" s="102" t="s">
        <v>223</v>
      </c>
      <c r="L116" s="114" t="s">
        <v>299</v>
      </c>
      <c r="M116" s="114" t="s">
        <v>2609</v>
      </c>
      <c r="N116" s="103">
        <v>1385</v>
      </c>
      <c r="O116" s="102" t="s">
        <v>190</v>
      </c>
      <c r="P116" s="152" t="s">
        <v>1121</v>
      </c>
      <c r="Q116" s="122">
        <v>4000000</v>
      </c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>
        <v>3500000</v>
      </c>
      <c r="AB116" s="244" t="s">
        <v>2545</v>
      </c>
      <c r="AC116" s="168">
        <v>44971</v>
      </c>
      <c r="AD116" s="259" t="s">
        <v>199</v>
      </c>
      <c r="AE116" s="244"/>
      <c r="AF116" s="140" t="s">
        <v>390</v>
      </c>
      <c r="AG116" s="140" t="s">
        <v>226</v>
      </c>
    </row>
    <row r="117" spans="1:34">
      <c r="A117" s="103">
        <f t="shared" ref="A117:A126" si="19">A116+1</f>
        <v>3</v>
      </c>
      <c r="B117" s="174">
        <v>2</v>
      </c>
      <c r="C117" s="115">
        <v>44971</v>
      </c>
      <c r="D117" s="115">
        <v>44933</v>
      </c>
      <c r="E117" s="102" t="s">
        <v>214</v>
      </c>
      <c r="F117" s="102" t="s">
        <v>31</v>
      </c>
      <c r="G117" s="102" t="s">
        <v>215</v>
      </c>
      <c r="H117" s="109" t="s">
        <v>614</v>
      </c>
      <c r="I117" s="159" t="s">
        <v>1146</v>
      </c>
      <c r="J117" s="102" t="s">
        <v>1152</v>
      </c>
      <c r="K117" s="102" t="s">
        <v>223</v>
      </c>
      <c r="L117" s="114" t="s">
        <v>299</v>
      </c>
      <c r="M117" s="114" t="s">
        <v>222</v>
      </c>
      <c r="N117" s="103">
        <v>1261</v>
      </c>
      <c r="O117" s="102" t="s">
        <v>190</v>
      </c>
      <c r="P117" s="152" t="s">
        <v>1121</v>
      </c>
      <c r="Q117" s="122">
        <v>4000000</v>
      </c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>
        <v>3500000</v>
      </c>
      <c r="AB117" s="244" t="s">
        <v>2545</v>
      </c>
      <c r="AC117" s="168">
        <v>44971</v>
      </c>
      <c r="AD117" s="259" t="s">
        <v>199</v>
      </c>
      <c r="AE117" s="244"/>
      <c r="AF117" s="140" t="s">
        <v>390</v>
      </c>
      <c r="AG117" s="140" t="s">
        <v>226</v>
      </c>
    </row>
    <row r="118" spans="1:34">
      <c r="A118" s="103">
        <f t="shared" si="19"/>
        <v>4</v>
      </c>
      <c r="B118" s="174">
        <v>3</v>
      </c>
      <c r="C118" s="115">
        <v>44971</v>
      </c>
      <c r="D118" s="115">
        <v>44933</v>
      </c>
      <c r="E118" s="102" t="s">
        <v>214</v>
      </c>
      <c r="F118" s="102" t="s">
        <v>31</v>
      </c>
      <c r="G118" s="102" t="s">
        <v>215</v>
      </c>
      <c r="H118" s="109" t="s">
        <v>608</v>
      </c>
      <c r="I118" s="159" t="s">
        <v>1123</v>
      </c>
      <c r="J118" s="102" t="s">
        <v>1132</v>
      </c>
      <c r="K118" s="102" t="s">
        <v>223</v>
      </c>
      <c r="L118" s="114" t="s">
        <v>299</v>
      </c>
      <c r="M118" s="114" t="s">
        <v>955</v>
      </c>
      <c r="N118" s="103">
        <v>823</v>
      </c>
      <c r="O118" s="102" t="s">
        <v>190</v>
      </c>
      <c r="P118" s="152" t="s">
        <v>1137</v>
      </c>
      <c r="Q118" s="122">
        <v>2700000</v>
      </c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>
        <v>2400000</v>
      </c>
      <c r="AB118" s="244" t="s">
        <v>2545</v>
      </c>
      <c r="AC118" s="168">
        <v>44971</v>
      </c>
      <c r="AD118" s="259" t="s">
        <v>199</v>
      </c>
      <c r="AE118" s="244"/>
      <c r="AF118" s="140" t="s">
        <v>390</v>
      </c>
      <c r="AG118" s="140" t="s">
        <v>226</v>
      </c>
    </row>
    <row r="119" spans="1:34">
      <c r="A119" s="103">
        <f t="shared" si="19"/>
        <v>5</v>
      </c>
      <c r="B119" s="174">
        <v>4</v>
      </c>
      <c r="C119" s="115">
        <v>44971</v>
      </c>
      <c r="D119" s="115">
        <v>44924</v>
      </c>
      <c r="E119" s="102" t="s">
        <v>214</v>
      </c>
      <c r="F119" s="102" t="s">
        <v>29</v>
      </c>
      <c r="G119" s="114" t="s">
        <v>272</v>
      </c>
      <c r="H119" s="140" t="s">
        <v>654</v>
      </c>
      <c r="I119" s="158" t="s">
        <v>653</v>
      </c>
      <c r="J119" s="102" t="s">
        <v>655</v>
      </c>
      <c r="K119" s="102" t="s">
        <v>216</v>
      </c>
      <c r="L119" s="114" t="s">
        <v>328</v>
      </c>
      <c r="M119" s="114" t="s">
        <v>35</v>
      </c>
      <c r="N119" s="103">
        <v>575</v>
      </c>
      <c r="O119" s="102" t="s">
        <v>190</v>
      </c>
      <c r="P119" s="152" t="s">
        <v>277</v>
      </c>
      <c r="Q119" s="101">
        <v>4950000</v>
      </c>
      <c r="R119" s="102"/>
      <c r="S119" s="102"/>
      <c r="T119" s="102"/>
      <c r="U119" s="102"/>
      <c r="V119" s="102"/>
      <c r="W119" s="102"/>
      <c r="X119" s="102"/>
      <c r="Y119" s="102"/>
      <c r="Z119" s="102"/>
      <c r="AA119" s="122">
        <v>3800000</v>
      </c>
      <c r="AB119" s="244" t="s">
        <v>2545</v>
      </c>
      <c r="AC119" s="168">
        <v>44971</v>
      </c>
      <c r="AD119" s="259" t="s">
        <v>199</v>
      </c>
      <c r="AE119" s="244"/>
      <c r="AF119" s="140" t="s">
        <v>390</v>
      </c>
      <c r="AG119" s="140" t="s">
        <v>226</v>
      </c>
    </row>
    <row r="120" spans="1:34">
      <c r="A120" s="103">
        <f t="shared" si="19"/>
        <v>6</v>
      </c>
      <c r="B120" s="174">
        <v>5</v>
      </c>
      <c r="C120" s="115">
        <v>44971</v>
      </c>
      <c r="D120" s="115">
        <v>44940</v>
      </c>
      <c r="E120" s="102" t="s">
        <v>214</v>
      </c>
      <c r="F120" s="102" t="s">
        <v>31</v>
      </c>
      <c r="G120" s="102" t="s">
        <v>215</v>
      </c>
      <c r="H120" s="109" t="s">
        <v>1411</v>
      </c>
      <c r="I120" s="159" t="s">
        <v>1403</v>
      </c>
      <c r="J120" s="102" t="s">
        <v>1421</v>
      </c>
      <c r="K120" s="102" t="s">
        <v>223</v>
      </c>
      <c r="L120" s="114" t="s">
        <v>335</v>
      </c>
      <c r="M120" s="114" t="s">
        <v>221</v>
      </c>
      <c r="N120" s="103">
        <v>530</v>
      </c>
      <c r="O120" s="102" t="s">
        <v>190</v>
      </c>
      <c r="P120" s="152" t="s">
        <v>1137</v>
      </c>
      <c r="Q120" s="122">
        <v>2150000</v>
      </c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>
        <v>1750000</v>
      </c>
      <c r="AB120" s="244" t="s">
        <v>2545</v>
      </c>
      <c r="AC120" s="168">
        <v>44971</v>
      </c>
      <c r="AD120" s="259" t="s">
        <v>199</v>
      </c>
      <c r="AE120" s="244"/>
      <c r="AF120" s="140" t="s">
        <v>390</v>
      </c>
      <c r="AG120" s="140" t="s">
        <v>226</v>
      </c>
    </row>
    <row r="121" spans="1:34">
      <c r="A121" s="103">
        <f t="shared" si="19"/>
        <v>7</v>
      </c>
      <c r="B121" s="174">
        <v>6</v>
      </c>
      <c r="C121" s="115">
        <v>44971</v>
      </c>
      <c r="D121" s="115">
        <v>44933</v>
      </c>
      <c r="E121" s="102" t="s">
        <v>214</v>
      </c>
      <c r="F121" s="102" t="s">
        <v>31</v>
      </c>
      <c r="G121" s="102" t="s">
        <v>215</v>
      </c>
      <c r="H121" s="109" t="s">
        <v>611</v>
      </c>
      <c r="I121" s="159" t="s">
        <v>1145</v>
      </c>
      <c r="J121" s="102" t="s">
        <v>1152</v>
      </c>
      <c r="K121" s="102" t="s">
        <v>223</v>
      </c>
      <c r="L121" s="114" t="s">
        <v>299</v>
      </c>
      <c r="M121" s="114" t="s">
        <v>1153</v>
      </c>
      <c r="N121" s="103">
        <v>1270</v>
      </c>
      <c r="O121" s="102" t="s">
        <v>190</v>
      </c>
      <c r="P121" s="152" t="s">
        <v>1121</v>
      </c>
      <c r="Q121" s="122">
        <v>4000000</v>
      </c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>
        <v>3500000</v>
      </c>
      <c r="AB121" s="244" t="s">
        <v>2545</v>
      </c>
      <c r="AC121" s="168">
        <v>44971</v>
      </c>
      <c r="AD121" s="259" t="s">
        <v>199</v>
      </c>
      <c r="AE121" s="244"/>
      <c r="AF121" s="140" t="s">
        <v>390</v>
      </c>
      <c r="AG121" s="140" t="s">
        <v>226</v>
      </c>
    </row>
    <row r="122" spans="1:34">
      <c r="A122" s="103">
        <f t="shared" si="19"/>
        <v>8</v>
      </c>
      <c r="B122" s="174">
        <v>7</v>
      </c>
      <c r="C122" s="115">
        <v>44971</v>
      </c>
      <c r="D122" s="115">
        <v>44939</v>
      </c>
      <c r="E122" s="102" t="s">
        <v>214</v>
      </c>
      <c r="F122" s="102" t="s">
        <v>31</v>
      </c>
      <c r="G122" s="102" t="s">
        <v>215</v>
      </c>
      <c r="H122" s="109" t="s">
        <v>1386</v>
      </c>
      <c r="I122" s="159" t="s">
        <v>1379</v>
      </c>
      <c r="J122" s="102" t="s">
        <v>1148</v>
      </c>
      <c r="K122" s="102" t="s">
        <v>223</v>
      </c>
      <c r="L122" s="114" t="s">
        <v>299</v>
      </c>
      <c r="M122" s="114" t="s">
        <v>2541</v>
      </c>
      <c r="N122" s="103">
        <v>252</v>
      </c>
      <c r="O122" s="102" t="s">
        <v>190</v>
      </c>
      <c r="P122" s="152" t="s">
        <v>1121</v>
      </c>
      <c r="Q122" s="122">
        <v>2100000</v>
      </c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>
        <v>1400000</v>
      </c>
      <c r="AB122" s="244" t="s">
        <v>2545</v>
      </c>
      <c r="AC122" s="168">
        <v>44971</v>
      </c>
      <c r="AD122" s="259" t="s">
        <v>199</v>
      </c>
      <c r="AE122" s="244"/>
      <c r="AF122" s="140" t="s">
        <v>390</v>
      </c>
      <c r="AG122" s="140" t="s">
        <v>226</v>
      </c>
    </row>
    <row r="123" spans="1:34">
      <c r="A123" s="103">
        <f t="shared" si="19"/>
        <v>9</v>
      </c>
      <c r="B123" s="174">
        <v>8</v>
      </c>
      <c r="C123" s="115">
        <v>44971</v>
      </c>
      <c r="D123" s="115">
        <v>44939</v>
      </c>
      <c r="E123" s="102" t="s">
        <v>214</v>
      </c>
      <c r="F123" s="102" t="s">
        <v>31</v>
      </c>
      <c r="G123" s="102" t="s">
        <v>215</v>
      </c>
      <c r="H123" s="109" t="s">
        <v>1408</v>
      </c>
      <c r="I123" s="159" t="s">
        <v>1400</v>
      </c>
      <c r="J123" s="102" t="s">
        <v>698</v>
      </c>
      <c r="K123" s="102" t="s">
        <v>223</v>
      </c>
      <c r="L123" s="114" t="s">
        <v>299</v>
      </c>
      <c r="M123" s="114" t="s">
        <v>2542</v>
      </c>
      <c r="N123" s="103">
        <v>317</v>
      </c>
      <c r="O123" s="102" t="s">
        <v>190</v>
      </c>
      <c r="P123" s="152" t="s">
        <v>1137</v>
      </c>
      <c r="Q123" s="122">
        <v>1900000</v>
      </c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>
        <v>1550000</v>
      </c>
      <c r="AB123" s="244" t="s">
        <v>2545</v>
      </c>
      <c r="AC123" s="168">
        <v>44971</v>
      </c>
      <c r="AD123" s="259" t="s">
        <v>199</v>
      </c>
      <c r="AE123" s="244"/>
      <c r="AF123" s="140" t="s">
        <v>390</v>
      </c>
      <c r="AG123" s="140" t="s">
        <v>226</v>
      </c>
    </row>
    <row r="124" spans="1:34">
      <c r="A124" s="103">
        <f t="shared" si="19"/>
        <v>10</v>
      </c>
      <c r="B124" s="174">
        <v>9</v>
      </c>
      <c r="C124" s="115">
        <v>44971</v>
      </c>
      <c r="D124" s="115">
        <v>44933</v>
      </c>
      <c r="E124" s="102" t="s">
        <v>214</v>
      </c>
      <c r="F124" s="102" t="s">
        <v>31</v>
      </c>
      <c r="G124" s="102" t="s">
        <v>215</v>
      </c>
      <c r="H124" s="109" t="s">
        <v>618</v>
      </c>
      <c r="I124" s="159" t="s">
        <v>1127</v>
      </c>
      <c r="J124" s="102" t="s">
        <v>1134</v>
      </c>
      <c r="K124" s="102" t="s">
        <v>223</v>
      </c>
      <c r="L124" s="114" t="s">
        <v>299</v>
      </c>
      <c r="M124" s="140" t="s">
        <v>2543</v>
      </c>
      <c r="N124" s="103">
        <v>243</v>
      </c>
      <c r="O124" s="102" t="s">
        <v>190</v>
      </c>
      <c r="P124" s="152" t="s">
        <v>1137</v>
      </c>
      <c r="Q124" s="122">
        <v>1900000</v>
      </c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>
        <v>1500000</v>
      </c>
      <c r="AB124" s="244" t="s">
        <v>2545</v>
      </c>
      <c r="AC124" s="168">
        <v>44971</v>
      </c>
      <c r="AD124" s="259" t="s">
        <v>199</v>
      </c>
      <c r="AE124" s="244"/>
      <c r="AF124" s="140" t="s">
        <v>390</v>
      </c>
      <c r="AG124" s="140" t="s">
        <v>226</v>
      </c>
    </row>
    <row r="125" spans="1:34">
      <c r="A125" s="103">
        <f t="shared" si="19"/>
        <v>11</v>
      </c>
      <c r="B125" s="174">
        <v>10</v>
      </c>
      <c r="C125" s="115">
        <v>44971</v>
      </c>
      <c r="D125" s="115">
        <v>44934</v>
      </c>
      <c r="E125" s="102" t="s">
        <v>214</v>
      </c>
      <c r="F125" s="102" t="s">
        <v>31</v>
      </c>
      <c r="G125" s="102" t="s">
        <v>215</v>
      </c>
      <c r="H125" s="140" t="s">
        <v>621</v>
      </c>
      <c r="I125" s="158" t="s">
        <v>1142</v>
      </c>
      <c r="J125" s="102" t="s">
        <v>1148</v>
      </c>
      <c r="K125" s="102" t="s">
        <v>223</v>
      </c>
      <c r="L125" s="114" t="s">
        <v>299</v>
      </c>
      <c r="M125" s="140" t="s">
        <v>233</v>
      </c>
      <c r="N125" s="103">
        <v>354</v>
      </c>
      <c r="O125" s="102" t="s">
        <v>190</v>
      </c>
      <c r="P125" s="152" t="s">
        <v>1121</v>
      </c>
      <c r="Q125" s="122">
        <v>2100000</v>
      </c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>
        <v>1200000</v>
      </c>
      <c r="AB125" s="244" t="s">
        <v>2545</v>
      </c>
      <c r="AC125" s="168">
        <v>44971</v>
      </c>
      <c r="AD125" s="259" t="s">
        <v>199</v>
      </c>
      <c r="AE125" s="244"/>
      <c r="AF125" s="140" t="s">
        <v>390</v>
      </c>
      <c r="AG125" s="140" t="s">
        <v>226</v>
      </c>
    </row>
    <row r="126" spans="1:34">
      <c r="A126" s="103">
        <f t="shared" si="19"/>
        <v>12</v>
      </c>
      <c r="B126" s="174">
        <v>11</v>
      </c>
      <c r="C126" s="115">
        <v>44971</v>
      </c>
      <c r="D126" s="115">
        <v>44933</v>
      </c>
      <c r="E126" s="102" t="s">
        <v>214</v>
      </c>
      <c r="F126" s="102" t="s">
        <v>31</v>
      </c>
      <c r="G126" s="102" t="s">
        <v>215</v>
      </c>
      <c r="H126" s="109" t="s">
        <v>619</v>
      </c>
      <c r="I126" s="159" t="s">
        <v>1128</v>
      </c>
      <c r="J126" s="102" t="s">
        <v>1135</v>
      </c>
      <c r="K126" s="102" t="s">
        <v>223</v>
      </c>
      <c r="L126" s="114" t="s">
        <v>299</v>
      </c>
      <c r="M126" s="140" t="s">
        <v>2544</v>
      </c>
      <c r="N126" s="103">
        <v>256</v>
      </c>
      <c r="O126" s="102" t="s">
        <v>190</v>
      </c>
      <c r="P126" s="152" t="s">
        <v>1137</v>
      </c>
      <c r="Q126" s="122">
        <v>2100000</v>
      </c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>
        <v>1200000</v>
      </c>
      <c r="AB126" s="244" t="s">
        <v>2545</v>
      </c>
      <c r="AC126" s="168">
        <v>44971</v>
      </c>
      <c r="AD126" s="259" t="s">
        <v>199</v>
      </c>
      <c r="AE126" s="244"/>
      <c r="AF126" s="140" t="s">
        <v>390</v>
      </c>
      <c r="AG126" s="140" t="s">
        <v>226</v>
      </c>
    </row>
    <row r="127" spans="1:34">
      <c r="A127" s="102"/>
      <c r="B127" s="103"/>
      <c r="C127" s="119" t="s">
        <v>30</v>
      </c>
      <c r="D127" s="102"/>
      <c r="E127" s="102"/>
      <c r="F127" s="102"/>
      <c r="G127" s="102"/>
      <c r="H127" s="109"/>
      <c r="I127" s="102"/>
      <c r="J127" s="102"/>
      <c r="K127" s="102"/>
      <c r="L127" s="102"/>
      <c r="M127" s="102"/>
      <c r="N127" s="103"/>
      <c r="O127" s="102"/>
      <c r="P127" s="145"/>
      <c r="Q127" s="148">
        <f>SUM(Q116:Q126)</f>
        <v>31900000</v>
      </c>
      <c r="R127" s="122"/>
      <c r="S127" s="122"/>
      <c r="T127" s="122"/>
      <c r="U127" s="122"/>
      <c r="V127" s="122"/>
      <c r="W127" s="122"/>
      <c r="X127" s="122"/>
      <c r="Y127" s="122"/>
      <c r="Z127" s="122"/>
      <c r="AA127" s="148">
        <f>SUM(AA116:AA126)</f>
        <v>25300000</v>
      </c>
      <c r="AB127" s="102"/>
      <c r="AC127" s="103"/>
      <c r="AD127" s="103"/>
      <c r="AE127" s="102"/>
      <c r="AF127" s="102"/>
      <c r="AG127" s="102"/>
    </row>
    <row r="128" spans="1:34">
      <c r="A128" s="103">
        <f>A126+1</f>
        <v>13</v>
      </c>
      <c r="B128" s="174">
        <v>1</v>
      </c>
      <c r="C128" s="115">
        <v>44974</v>
      </c>
      <c r="D128" s="115">
        <v>44848</v>
      </c>
      <c r="E128" s="109" t="s">
        <v>214</v>
      </c>
      <c r="F128" s="109" t="s">
        <v>31</v>
      </c>
      <c r="G128" s="109" t="s">
        <v>215</v>
      </c>
      <c r="H128" s="140" t="s">
        <v>443</v>
      </c>
      <c r="I128" s="158" t="s">
        <v>445</v>
      </c>
      <c r="J128" s="174" t="s">
        <v>430</v>
      </c>
      <c r="K128" s="114" t="s">
        <v>217</v>
      </c>
      <c r="L128" s="102" t="s">
        <v>257</v>
      </c>
      <c r="M128" s="102" t="s">
        <v>219</v>
      </c>
      <c r="N128" s="103">
        <v>601</v>
      </c>
      <c r="O128" s="102" t="s">
        <v>190</v>
      </c>
      <c r="P128" s="152" t="s">
        <v>641</v>
      </c>
      <c r="Q128" s="267">
        <v>1400000</v>
      </c>
      <c r="R128" s="108"/>
      <c r="S128" s="108"/>
      <c r="T128" s="108"/>
      <c r="U128" s="108"/>
      <c r="V128" s="108"/>
      <c r="W128" s="108"/>
      <c r="X128" s="108"/>
      <c r="Y128" s="108"/>
      <c r="Z128" s="108"/>
      <c r="AA128" s="108">
        <v>1000000</v>
      </c>
      <c r="AB128" s="106" t="s">
        <v>3102</v>
      </c>
      <c r="AC128" s="168">
        <v>44974</v>
      </c>
      <c r="AD128" s="259" t="s">
        <v>199</v>
      </c>
      <c r="AE128" s="114" t="s">
        <v>3103</v>
      </c>
      <c r="AF128" s="114" t="s">
        <v>390</v>
      </c>
      <c r="AG128" s="114" t="s">
        <v>226</v>
      </c>
    </row>
    <row r="129" spans="1:35">
      <c r="A129" s="103">
        <f t="shared" ref="A129" si="20">A128+1</f>
        <v>14</v>
      </c>
      <c r="B129" s="103">
        <v>2</v>
      </c>
      <c r="C129" s="115">
        <v>44974</v>
      </c>
      <c r="D129" s="115">
        <v>44894</v>
      </c>
      <c r="E129" s="102" t="s">
        <v>214</v>
      </c>
      <c r="F129" s="102" t="s">
        <v>31</v>
      </c>
      <c r="G129" s="102" t="s">
        <v>407</v>
      </c>
      <c r="H129" s="109" t="s">
        <v>491</v>
      </c>
      <c r="I129" s="158" t="s">
        <v>1325</v>
      </c>
      <c r="J129" s="102" t="s">
        <v>410</v>
      </c>
      <c r="K129" s="102" t="s">
        <v>210</v>
      </c>
      <c r="L129" s="114" t="s">
        <v>2063</v>
      </c>
      <c r="M129" s="114" t="s">
        <v>228</v>
      </c>
      <c r="N129" s="103">
        <v>1639</v>
      </c>
      <c r="O129" s="102" t="s">
        <v>190</v>
      </c>
      <c r="P129" s="114" t="s">
        <v>322</v>
      </c>
      <c r="Q129" s="108">
        <v>5500000</v>
      </c>
      <c r="R129" s="108"/>
      <c r="S129" s="108"/>
      <c r="T129" s="108"/>
      <c r="U129" s="108"/>
      <c r="V129" s="108"/>
      <c r="W129" s="108"/>
      <c r="X129" s="108"/>
      <c r="Y129" s="108"/>
      <c r="Z129" s="108"/>
      <c r="AA129" s="108">
        <v>4500000</v>
      </c>
      <c r="AB129" s="106" t="s">
        <v>3102</v>
      </c>
      <c r="AC129" s="168">
        <v>44974</v>
      </c>
      <c r="AD129" s="259" t="s">
        <v>199</v>
      </c>
      <c r="AE129" s="114"/>
      <c r="AF129" s="114" t="s">
        <v>390</v>
      </c>
      <c r="AG129" s="114" t="s">
        <v>226</v>
      </c>
      <c r="AH129" s="1"/>
    </row>
    <row r="130" spans="1:35">
      <c r="A130" s="102"/>
      <c r="B130" s="103"/>
      <c r="C130" s="119" t="s">
        <v>30</v>
      </c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3"/>
      <c r="O130" s="102"/>
      <c r="P130" s="145"/>
      <c r="Q130" s="151">
        <f>SUM(Q128:Q129)</f>
        <v>6900000</v>
      </c>
      <c r="R130" s="108"/>
      <c r="S130" s="108"/>
      <c r="T130" s="108"/>
      <c r="U130" s="108"/>
      <c r="V130" s="108"/>
      <c r="W130" s="108"/>
      <c r="X130" s="108"/>
      <c r="Y130" s="108"/>
      <c r="Z130" s="108"/>
      <c r="AA130" s="151">
        <f>SUM(AA128:AA129)</f>
        <v>5500000</v>
      </c>
      <c r="AB130" s="102"/>
      <c r="AC130" s="103"/>
      <c r="AD130" s="103"/>
      <c r="AE130" s="102"/>
      <c r="AF130" s="102"/>
      <c r="AG130" s="102"/>
    </row>
    <row r="131" spans="1:35" s="93" customFormat="1">
      <c r="A131" s="103">
        <f>A129+1</f>
        <v>15</v>
      </c>
      <c r="B131" s="103">
        <v>1</v>
      </c>
      <c r="C131" s="115">
        <v>44974</v>
      </c>
      <c r="D131" s="161">
        <v>44935</v>
      </c>
      <c r="E131" s="102" t="s">
        <v>214</v>
      </c>
      <c r="F131" s="102" t="s">
        <v>31</v>
      </c>
      <c r="G131" s="102" t="s">
        <v>215</v>
      </c>
      <c r="H131" s="109" t="s">
        <v>616</v>
      </c>
      <c r="I131" s="158" t="s">
        <v>699</v>
      </c>
      <c r="J131" s="102" t="s">
        <v>698</v>
      </c>
      <c r="K131" s="102" t="s">
        <v>223</v>
      </c>
      <c r="L131" s="114" t="s">
        <v>335</v>
      </c>
      <c r="M131" s="114" t="s">
        <v>259</v>
      </c>
      <c r="N131" s="103">
        <v>353</v>
      </c>
      <c r="O131" s="102" t="s">
        <v>190</v>
      </c>
      <c r="P131" s="102" t="s">
        <v>604</v>
      </c>
      <c r="Q131" s="108">
        <v>1750000</v>
      </c>
      <c r="R131" s="108"/>
      <c r="S131" s="108"/>
      <c r="T131" s="108"/>
      <c r="U131" s="108"/>
      <c r="V131" s="108"/>
      <c r="W131" s="108"/>
      <c r="X131" s="108"/>
      <c r="Y131" s="108"/>
      <c r="Z131" s="108"/>
      <c r="AA131" s="122">
        <v>1200000</v>
      </c>
      <c r="AB131" s="114" t="s">
        <v>2546</v>
      </c>
      <c r="AC131" s="168">
        <v>44974</v>
      </c>
      <c r="AD131" s="259" t="s">
        <v>199</v>
      </c>
      <c r="AE131" s="114"/>
      <c r="AF131" s="114" t="s">
        <v>390</v>
      </c>
      <c r="AG131" s="114" t="s">
        <v>226</v>
      </c>
    </row>
    <row r="132" spans="1:35">
      <c r="A132" s="103">
        <f t="shared" ref="A132:A138" si="21">A131+1</f>
        <v>16</v>
      </c>
      <c r="B132" s="174">
        <v>2</v>
      </c>
      <c r="C132" s="115">
        <v>44974</v>
      </c>
      <c r="D132" s="115">
        <v>44933</v>
      </c>
      <c r="E132" s="102" t="s">
        <v>214</v>
      </c>
      <c r="F132" s="102" t="s">
        <v>31</v>
      </c>
      <c r="G132" s="102" t="s">
        <v>215</v>
      </c>
      <c r="H132" s="109" t="s">
        <v>620</v>
      </c>
      <c r="I132" s="159" t="s">
        <v>1129</v>
      </c>
      <c r="J132" s="102" t="s">
        <v>1134</v>
      </c>
      <c r="K132" s="102" t="s">
        <v>223</v>
      </c>
      <c r="L132" s="114" t="s">
        <v>335</v>
      </c>
      <c r="M132" s="140" t="s">
        <v>3091</v>
      </c>
      <c r="N132" s="103">
        <v>390</v>
      </c>
      <c r="O132" s="102" t="s">
        <v>190</v>
      </c>
      <c r="P132" s="152" t="s">
        <v>1137</v>
      </c>
      <c r="Q132" s="122">
        <v>1800000</v>
      </c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>
        <v>1200000</v>
      </c>
      <c r="AB132" s="114" t="s">
        <v>2546</v>
      </c>
      <c r="AC132" s="168">
        <v>44974</v>
      </c>
      <c r="AD132" s="259" t="s">
        <v>199</v>
      </c>
      <c r="AE132" s="114"/>
      <c r="AF132" s="114" t="s">
        <v>390</v>
      </c>
      <c r="AG132" s="114" t="s">
        <v>226</v>
      </c>
    </row>
    <row r="133" spans="1:35">
      <c r="A133" s="103">
        <f t="shared" si="21"/>
        <v>17</v>
      </c>
      <c r="B133" s="103">
        <v>3</v>
      </c>
      <c r="C133" s="115">
        <v>44974</v>
      </c>
      <c r="D133" s="115">
        <v>44933</v>
      </c>
      <c r="E133" s="102" t="s">
        <v>214</v>
      </c>
      <c r="F133" s="102" t="s">
        <v>31</v>
      </c>
      <c r="G133" s="102" t="s">
        <v>215</v>
      </c>
      <c r="H133" s="109" t="s">
        <v>617</v>
      </c>
      <c r="I133" s="159" t="s">
        <v>1126</v>
      </c>
      <c r="J133" s="102" t="s">
        <v>1134</v>
      </c>
      <c r="K133" s="102" t="s">
        <v>223</v>
      </c>
      <c r="L133" s="114" t="s">
        <v>335</v>
      </c>
      <c r="M133" s="140" t="s">
        <v>3092</v>
      </c>
      <c r="N133" s="103">
        <v>328</v>
      </c>
      <c r="O133" s="102" t="s">
        <v>190</v>
      </c>
      <c r="P133" s="152" t="s">
        <v>1137</v>
      </c>
      <c r="Q133" s="122">
        <v>1900000</v>
      </c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>
        <v>1400000</v>
      </c>
      <c r="AB133" s="114" t="s">
        <v>2546</v>
      </c>
      <c r="AC133" s="168">
        <v>44974</v>
      </c>
      <c r="AD133" s="259" t="s">
        <v>199</v>
      </c>
      <c r="AE133" s="114"/>
      <c r="AF133" s="114" t="s">
        <v>390</v>
      </c>
      <c r="AG133" s="114" t="s">
        <v>226</v>
      </c>
    </row>
    <row r="134" spans="1:35" s="93" customFormat="1">
      <c r="A134" s="103">
        <f t="shared" si="21"/>
        <v>18</v>
      </c>
      <c r="B134" s="174">
        <v>4</v>
      </c>
      <c r="C134" s="115">
        <v>44974</v>
      </c>
      <c r="D134" s="161">
        <v>44935</v>
      </c>
      <c r="E134" s="102" t="s">
        <v>214</v>
      </c>
      <c r="F134" s="102" t="s">
        <v>31</v>
      </c>
      <c r="G134" s="102" t="s">
        <v>215</v>
      </c>
      <c r="H134" s="140" t="s">
        <v>629</v>
      </c>
      <c r="I134" s="158" t="s">
        <v>2398</v>
      </c>
      <c r="J134" s="102" t="s">
        <v>698</v>
      </c>
      <c r="K134" s="102" t="s">
        <v>223</v>
      </c>
      <c r="L134" s="114" t="s">
        <v>335</v>
      </c>
      <c r="M134" s="114" t="s">
        <v>259</v>
      </c>
      <c r="N134" s="103">
        <v>353</v>
      </c>
      <c r="O134" s="102" t="s">
        <v>190</v>
      </c>
      <c r="P134" s="102" t="s">
        <v>604</v>
      </c>
      <c r="Q134" s="108">
        <v>1750000</v>
      </c>
      <c r="R134" s="108"/>
      <c r="S134" s="108"/>
      <c r="T134" s="108"/>
      <c r="U134" s="108"/>
      <c r="V134" s="108"/>
      <c r="W134" s="108"/>
      <c r="X134" s="108"/>
      <c r="Y134" s="108"/>
      <c r="Z134" s="108"/>
      <c r="AA134" s="122">
        <v>1200000</v>
      </c>
      <c r="AB134" s="114" t="s">
        <v>2546</v>
      </c>
      <c r="AC134" s="168">
        <v>44974</v>
      </c>
      <c r="AD134" s="259" t="s">
        <v>199</v>
      </c>
      <c r="AE134" s="114"/>
      <c r="AF134" s="114" t="s">
        <v>390</v>
      </c>
      <c r="AG134" s="114" t="s">
        <v>226</v>
      </c>
    </row>
    <row r="135" spans="1:35">
      <c r="A135" s="103">
        <f t="shared" si="21"/>
        <v>19</v>
      </c>
      <c r="B135" s="103">
        <v>5</v>
      </c>
      <c r="C135" s="115">
        <v>44974</v>
      </c>
      <c r="D135" s="115">
        <v>44940</v>
      </c>
      <c r="E135" s="102" t="s">
        <v>214</v>
      </c>
      <c r="F135" s="102" t="s">
        <v>31</v>
      </c>
      <c r="G135" s="102" t="s">
        <v>215</v>
      </c>
      <c r="H135" s="109" t="s">
        <v>1406</v>
      </c>
      <c r="I135" s="159" t="s">
        <v>1398</v>
      </c>
      <c r="J135" s="102" t="s">
        <v>1418</v>
      </c>
      <c r="K135" s="102" t="s">
        <v>223</v>
      </c>
      <c r="L135" s="114" t="s">
        <v>335</v>
      </c>
      <c r="M135" s="114" t="s">
        <v>3095</v>
      </c>
      <c r="N135" s="103">
        <v>823</v>
      </c>
      <c r="O135" s="102" t="s">
        <v>190</v>
      </c>
      <c r="P135" s="152" t="s">
        <v>1137</v>
      </c>
      <c r="Q135" s="122">
        <v>3500000</v>
      </c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>
        <v>2400000</v>
      </c>
      <c r="AB135" s="114" t="s">
        <v>2546</v>
      </c>
      <c r="AC135" s="168">
        <v>44974</v>
      </c>
      <c r="AD135" s="259" t="s">
        <v>199</v>
      </c>
      <c r="AE135" s="114"/>
      <c r="AF135" s="114" t="s">
        <v>390</v>
      </c>
      <c r="AG135" s="114" t="s">
        <v>226</v>
      </c>
    </row>
    <row r="136" spans="1:35">
      <c r="A136" s="103">
        <f t="shared" si="21"/>
        <v>20</v>
      </c>
      <c r="B136" s="174">
        <v>6</v>
      </c>
      <c r="C136" s="115">
        <v>44974</v>
      </c>
      <c r="D136" s="115">
        <v>44933</v>
      </c>
      <c r="E136" s="102" t="s">
        <v>214</v>
      </c>
      <c r="F136" s="102" t="s">
        <v>31</v>
      </c>
      <c r="G136" s="102" t="s">
        <v>215</v>
      </c>
      <c r="H136" s="109" t="s">
        <v>609</v>
      </c>
      <c r="I136" s="159" t="s">
        <v>1124</v>
      </c>
      <c r="J136" s="102" t="s">
        <v>1133</v>
      </c>
      <c r="K136" s="102" t="s">
        <v>223</v>
      </c>
      <c r="L136" s="114" t="s">
        <v>335</v>
      </c>
      <c r="M136" s="114" t="s">
        <v>3094</v>
      </c>
      <c r="N136" s="103">
        <v>823</v>
      </c>
      <c r="O136" s="102" t="s">
        <v>190</v>
      </c>
      <c r="P136" s="152" t="s">
        <v>1137</v>
      </c>
      <c r="Q136" s="122">
        <v>2700000</v>
      </c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>
        <v>2400000</v>
      </c>
      <c r="AB136" s="114" t="s">
        <v>2546</v>
      </c>
      <c r="AC136" s="168">
        <v>44974</v>
      </c>
      <c r="AD136" s="259" t="s">
        <v>199</v>
      </c>
      <c r="AE136" s="114"/>
      <c r="AF136" s="114" t="s">
        <v>390</v>
      </c>
      <c r="AG136" s="114" t="s">
        <v>226</v>
      </c>
    </row>
    <row r="137" spans="1:35">
      <c r="A137" s="103">
        <f t="shared" si="21"/>
        <v>21</v>
      </c>
      <c r="B137" s="103">
        <v>7</v>
      </c>
      <c r="C137" s="115">
        <v>44974</v>
      </c>
      <c r="D137" s="115">
        <v>44933</v>
      </c>
      <c r="E137" s="102" t="s">
        <v>214</v>
      </c>
      <c r="F137" s="102" t="s">
        <v>31</v>
      </c>
      <c r="G137" s="102" t="s">
        <v>215</v>
      </c>
      <c r="H137" s="109" t="s">
        <v>1147</v>
      </c>
      <c r="I137" s="159" t="s">
        <v>1144</v>
      </c>
      <c r="J137" s="114" t="s">
        <v>1151</v>
      </c>
      <c r="K137" s="102" t="s">
        <v>223</v>
      </c>
      <c r="L137" s="114" t="s">
        <v>335</v>
      </c>
      <c r="M137" s="140" t="s">
        <v>321</v>
      </c>
      <c r="N137" s="103">
        <v>1174</v>
      </c>
      <c r="O137" s="102" t="s">
        <v>190</v>
      </c>
      <c r="P137" s="152" t="s">
        <v>1121</v>
      </c>
      <c r="Q137" s="122">
        <v>9500000</v>
      </c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>
        <v>8500000</v>
      </c>
      <c r="AB137" s="114" t="s">
        <v>2546</v>
      </c>
      <c r="AC137" s="168">
        <v>44974</v>
      </c>
      <c r="AD137" s="259" t="s">
        <v>199</v>
      </c>
      <c r="AE137" s="114"/>
      <c r="AF137" s="114" t="s">
        <v>390</v>
      </c>
      <c r="AG137" s="114" t="s">
        <v>226</v>
      </c>
      <c r="AI137" t="s">
        <v>2980</v>
      </c>
    </row>
    <row r="138" spans="1:35">
      <c r="A138" s="103">
        <f t="shared" si="21"/>
        <v>22</v>
      </c>
      <c r="B138" s="174">
        <v>8</v>
      </c>
      <c r="C138" s="115">
        <v>44974</v>
      </c>
      <c r="D138" s="115">
        <v>44933</v>
      </c>
      <c r="E138" s="102" t="s">
        <v>214</v>
      </c>
      <c r="F138" s="102" t="s">
        <v>31</v>
      </c>
      <c r="G138" s="102" t="s">
        <v>215</v>
      </c>
      <c r="H138" s="109" t="s">
        <v>607</v>
      </c>
      <c r="I138" s="159" t="s">
        <v>1122</v>
      </c>
      <c r="J138" s="102" t="s">
        <v>1131</v>
      </c>
      <c r="K138" s="102" t="s">
        <v>223</v>
      </c>
      <c r="L138" s="114" t="s">
        <v>335</v>
      </c>
      <c r="M138" s="114" t="s">
        <v>3093</v>
      </c>
      <c r="N138" s="103">
        <v>1079</v>
      </c>
      <c r="O138" s="102" t="s">
        <v>190</v>
      </c>
      <c r="P138" s="152" t="s">
        <v>1137</v>
      </c>
      <c r="Q138" s="122">
        <v>3500000</v>
      </c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>
        <v>2400000</v>
      </c>
      <c r="AB138" s="114" t="s">
        <v>2546</v>
      </c>
      <c r="AC138" s="168">
        <v>44974</v>
      </c>
      <c r="AD138" s="259" t="s">
        <v>199</v>
      </c>
      <c r="AE138" s="114"/>
      <c r="AF138" s="114" t="s">
        <v>390</v>
      </c>
      <c r="AG138" s="114" t="s">
        <v>226</v>
      </c>
    </row>
    <row r="139" spans="1:35">
      <c r="A139" s="102"/>
      <c r="B139" s="103"/>
      <c r="C139" s="119" t="s">
        <v>30</v>
      </c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3"/>
      <c r="O139" s="102"/>
      <c r="P139" s="145"/>
      <c r="Q139" s="148">
        <f>SUM(Q131:Q138)</f>
        <v>26400000</v>
      </c>
      <c r="R139" s="122"/>
      <c r="S139" s="122"/>
      <c r="T139" s="122"/>
      <c r="U139" s="122"/>
      <c r="V139" s="122"/>
      <c r="W139" s="122"/>
      <c r="X139" s="122"/>
      <c r="Y139" s="122"/>
      <c r="Z139" s="122"/>
      <c r="AA139" s="148">
        <f>SUM(AA131:AA138)</f>
        <v>20700000</v>
      </c>
      <c r="AB139" s="102"/>
      <c r="AC139" s="103"/>
      <c r="AD139" s="103"/>
      <c r="AE139" s="102"/>
      <c r="AF139" s="102"/>
      <c r="AG139" s="102"/>
    </row>
    <row r="140" spans="1:35">
      <c r="A140" s="103">
        <f>A138+1</f>
        <v>23</v>
      </c>
      <c r="B140" s="103">
        <v>1</v>
      </c>
      <c r="C140" s="115">
        <v>44980</v>
      </c>
      <c r="D140" s="115">
        <v>44957</v>
      </c>
      <c r="E140" s="102" t="s">
        <v>214</v>
      </c>
      <c r="F140" s="102" t="s">
        <v>31</v>
      </c>
      <c r="G140" s="102" t="s">
        <v>215</v>
      </c>
      <c r="H140" s="102" t="s">
        <v>2183</v>
      </c>
      <c r="I140" s="159" t="s">
        <v>2180</v>
      </c>
      <c r="J140" s="102" t="s">
        <v>2185</v>
      </c>
      <c r="K140" s="102" t="s">
        <v>217</v>
      </c>
      <c r="L140" s="114" t="s">
        <v>299</v>
      </c>
      <c r="M140" s="114" t="s">
        <v>260</v>
      </c>
      <c r="N140" s="103">
        <v>1186</v>
      </c>
      <c r="O140" s="102" t="s">
        <v>190</v>
      </c>
      <c r="P140" s="102" t="s">
        <v>1834</v>
      </c>
      <c r="Q140" s="108">
        <v>4000000</v>
      </c>
      <c r="R140" s="108"/>
      <c r="S140" s="108"/>
      <c r="T140" s="108"/>
      <c r="U140" s="108"/>
      <c r="V140" s="108"/>
      <c r="W140" s="108"/>
      <c r="X140" s="108"/>
      <c r="Y140" s="108"/>
      <c r="Z140" s="108"/>
      <c r="AA140" s="108">
        <v>3300000</v>
      </c>
      <c r="AB140" s="114" t="s">
        <v>3099</v>
      </c>
      <c r="AC140" s="168">
        <v>44980</v>
      </c>
      <c r="AD140" s="259" t="s">
        <v>199</v>
      </c>
      <c r="AE140" s="102"/>
      <c r="AF140" s="114" t="s">
        <v>390</v>
      </c>
      <c r="AG140" s="114" t="s">
        <v>226</v>
      </c>
      <c r="AH140" s="1"/>
    </row>
    <row r="141" spans="1:35">
      <c r="A141" s="102"/>
      <c r="B141" s="103"/>
      <c r="C141" s="119" t="s">
        <v>30</v>
      </c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3"/>
      <c r="O141" s="102"/>
      <c r="P141" s="145"/>
      <c r="Q141" s="151">
        <f>SUM(Q140)</f>
        <v>4000000</v>
      </c>
      <c r="R141" s="108"/>
      <c r="S141" s="108"/>
      <c r="T141" s="108"/>
      <c r="U141" s="108"/>
      <c r="V141" s="108"/>
      <c r="W141" s="108"/>
      <c r="X141" s="108"/>
      <c r="Y141" s="108"/>
      <c r="Z141" s="108"/>
      <c r="AA141" s="151">
        <f>SUM(AA140)</f>
        <v>3300000</v>
      </c>
      <c r="AB141" s="102"/>
      <c r="AC141" s="103"/>
      <c r="AD141" s="103"/>
      <c r="AE141" s="102"/>
      <c r="AF141" s="102"/>
      <c r="AG141" s="102"/>
    </row>
    <row r="142" spans="1:35">
      <c r="A142" s="103">
        <f>A140+1</f>
        <v>24</v>
      </c>
      <c r="B142" s="174">
        <v>1</v>
      </c>
      <c r="C142" s="115">
        <v>44980</v>
      </c>
      <c r="D142" s="115">
        <v>44940</v>
      </c>
      <c r="E142" s="102" t="s">
        <v>214</v>
      </c>
      <c r="F142" s="102" t="s">
        <v>31</v>
      </c>
      <c r="G142" s="102" t="s">
        <v>215</v>
      </c>
      <c r="H142" s="109" t="s">
        <v>1388</v>
      </c>
      <c r="I142" s="159" t="s">
        <v>1381</v>
      </c>
      <c r="J142" s="102" t="s">
        <v>1394</v>
      </c>
      <c r="K142" s="102" t="s">
        <v>223</v>
      </c>
      <c r="L142" s="114" t="s">
        <v>299</v>
      </c>
      <c r="M142" s="114" t="s">
        <v>3097</v>
      </c>
      <c r="N142" s="103">
        <v>1744</v>
      </c>
      <c r="O142" s="102" t="s">
        <v>190</v>
      </c>
      <c r="P142" s="152" t="s">
        <v>1121</v>
      </c>
      <c r="Q142" s="108">
        <v>8500000</v>
      </c>
      <c r="R142" s="108"/>
      <c r="S142" s="108"/>
      <c r="T142" s="108"/>
      <c r="U142" s="108"/>
      <c r="V142" s="108"/>
      <c r="W142" s="108"/>
      <c r="X142" s="108"/>
      <c r="Y142" s="108"/>
      <c r="Z142" s="108"/>
      <c r="AA142" s="108">
        <v>7500000</v>
      </c>
      <c r="AB142" s="114" t="s">
        <v>3096</v>
      </c>
      <c r="AC142" s="168">
        <v>44980</v>
      </c>
      <c r="AD142" s="259" t="s">
        <v>199</v>
      </c>
      <c r="AE142" s="102"/>
      <c r="AF142" s="114" t="s">
        <v>390</v>
      </c>
      <c r="AG142" s="114" t="s">
        <v>226</v>
      </c>
    </row>
    <row r="143" spans="1:35">
      <c r="A143" s="103">
        <f t="shared" ref="A143" si="22">A142+1</f>
        <v>25</v>
      </c>
      <c r="B143" s="174">
        <v>2</v>
      </c>
      <c r="C143" s="115">
        <v>44980</v>
      </c>
      <c r="D143" s="115">
        <v>44940</v>
      </c>
      <c r="E143" s="102" t="s">
        <v>214</v>
      </c>
      <c r="F143" s="102" t="s">
        <v>31</v>
      </c>
      <c r="G143" s="102" t="s">
        <v>215</v>
      </c>
      <c r="H143" s="109" t="s">
        <v>1389</v>
      </c>
      <c r="I143" s="159" t="s">
        <v>1382</v>
      </c>
      <c r="J143" s="102" t="s">
        <v>1152</v>
      </c>
      <c r="K143" s="102" t="s">
        <v>223</v>
      </c>
      <c r="L143" s="114" t="s">
        <v>299</v>
      </c>
      <c r="M143" s="114" t="s">
        <v>222</v>
      </c>
      <c r="N143" s="103">
        <v>1237</v>
      </c>
      <c r="O143" s="102" t="s">
        <v>190</v>
      </c>
      <c r="P143" s="152" t="s">
        <v>1121</v>
      </c>
      <c r="Q143" s="108">
        <v>4000000</v>
      </c>
      <c r="R143" s="108"/>
      <c r="S143" s="108"/>
      <c r="T143" s="108"/>
      <c r="U143" s="108"/>
      <c r="V143" s="108"/>
      <c r="W143" s="108"/>
      <c r="X143" s="108"/>
      <c r="Y143" s="108"/>
      <c r="Z143" s="108"/>
      <c r="AA143" s="108">
        <v>3500000</v>
      </c>
      <c r="AB143" s="114" t="s">
        <v>3096</v>
      </c>
      <c r="AC143" s="168">
        <v>44980</v>
      </c>
      <c r="AD143" s="259" t="s">
        <v>199</v>
      </c>
      <c r="AE143" s="102"/>
      <c r="AF143" s="114" t="s">
        <v>390</v>
      </c>
      <c r="AG143" s="114" t="s">
        <v>226</v>
      </c>
    </row>
    <row r="144" spans="1:35">
      <c r="A144" s="102"/>
      <c r="B144" s="103"/>
      <c r="C144" s="119" t="s">
        <v>30</v>
      </c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3"/>
      <c r="O144" s="102"/>
      <c r="P144" s="145"/>
      <c r="Q144" s="151">
        <f>SUM(Q142:Q143)</f>
        <v>12500000</v>
      </c>
      <c r="R144" s="108"/>
      <c r="S144" s="108"/>
      <c r="T144" s="108"/>
      <c r="U144" s="108"/>
      <c r="V144" s="108"/>
      <c r="W144" s="108"/>
      <c r="X144" s="108"/>
      <c r="Y144" s="108"/>
      <c r="Z144" s="108"/>
      <c r="AA144" s="151">
        <f>SUM(AA142:AA143)</f>
        <v>11000000</v>
      </c>
      <c r="AB144" s="102"/>
      <c r="AC144" s="103"/>
      <c r="AD144" s="103"/>
      <c r="AE144" s="102"/>
      <c r="AF144" s="102"/>
      <c r="AG144" s="102"/>
    </row>
    <row r="145" spans="1:33" s="93" customFormat="1">
      <c r="A145" s="103">
        <f>A143+1</f>
        <v>26</v>
      </c>
      <c r="B145" s="197">
        <v>1</v>
      </c>
      <c r="C145" s="161">
        <v>44980</v>
      </c>
      <c r="D145" s="161">
        <v>44896</v>
      </c>
      <c r="E145" s="109" t="s">
        <v>214</v>
      </c>
      <c r="F145" s="109" t="s">
        <v>29</v>
      </c>
      <c r="G145" s="109" t="s">
        <v>215</v>
      </c>
      <c r="H145" s="109" t="s">
        <v>506</v>
      </c>
      <c r="I145" s="159" t="s">
        <v>505</v>
      </c>
      <c r="J145" s="109" t="s">
        <v>507</v>
      </c>
      <c r="K145" s="109" t="s">
        <v>210</v>
      </c>
      <c r="L145" s="140" t="s">
        <v>250</v>
      </c>
      <c r="M145" s="104" t="s">
        <v>221</v>
      </c>
      <c r="N145" s="142">
        <v>1362</v>
      </c>
      <c r="O145" s="140" t="s">
        <v>190</v>
      </c>
      <c r="P145" s="140" t="s">
        <v>341</v>
      </c>
      <c r="Q145" s="101">
        <v>4500000</v>
      </c>
      <c r="R145" s="101"/>
      <c r="S145" s="101"/>
      <c r="T145" s="101"/>
      <c r="U145" s="101"/>
      <c r="V145" s="101"/>
      <c r="W145" s="101"/>
      <c r="X145" s="101"/>
      <c r="Y145" s="101"/>
      <c r="Z145" s="101"/>
      <c r="AA145" s="108">
        <v>4000000</v>
      </c>
      <c r="AB145" s="140" t="s">
        <v>3281</v>
      </c>
      <c r="AC145" s="168">
        <v>44980</v>
      </c>
      <c r="AD145" s="259" t="s">
        <v>199</v>
      </c>
      <c r="AE145" s="102"/>
      <c r="AF145" s="114" t="s">
        <v>390</v>
      </c>
      <c r="AG145" s="114" t="s">
        <v>226</v>
      </c>
    </row>
    <row r="146" spans="1:33">
      <c r="A146" s="103">
        <f t="shared" ref="A146" si="23">A145+1</f>
        <v>27</v>
      </c>
      <c r="B146" s="197">
        <v>2</v>
      </c>
      <c r="C146" s="161">
        <v>44980</v>
      </c>
      <c r="D146" s="161">
        <v>44896</v>
      </c>
      <c r="E146" s="109" t="s">
        <v>214</v>
      </c>
      <c r="F146" s="109" t="s">
        <v>29</v>
      </c>
      <c r="G146" s="109" t="s">
        <v>215</v>
      </c>
      <c r="H146" s="140" t="s">
        <v>509</v>
      </c>
      <c r="I146" s="158" t="s">
        <v>508</v>
      </c>
      <c r="J146" s="109" t="s">
        <v>356</v>
      </c>
      <c r="K146" s="109" t="s">
        <v>351</v>
      </c>
      <c r="L146" s="140" t="s">
        <v>320</v>
      </c>
      <c r="M146" s="140" t="s">
        <v>228</v>
      </c>
      <c r="N146" s="142">
        <v>45</v>
      </c>
      <c r="O146" s="109" t="s">
        <v>190</v>
      </c>
      <c r="P146" s="195" t="s">
        <v>510</v>
      </c>
      <c r="Q146" s="101">
        <v>1100000</v>
      </c>
      <c r="R146" s="101"/>
      <c r="S146" s="101"/>
      <c r="T146" s="101"/>
      <c r="U146" s="101"/>
      <c r="V146" s="101"/>
      <c r="W146" s="101"/>
      <c r="X146" s="101"/>
      <c r="Y146" s="101"/>
      <c r="Z146" s="101"/>
      <c r="AA146" s="108">
        <v>700000</v>
      </c>
      <c r="AB146" s="140" t="s">
        <v>3281</v>
      </c>
      <c r="AC146" s="168">
        <v>44980</v>
      </c>
      <c r="AD146" s="259" t="s">
        <v>199</v>
      </c>
      <c r="AE146" s="102"/>
      <c r="AF146" s="114" t="s">
        <v>390</v>
      </c>
      <c r="AG146" s="114" t="s">
        <v>218</v>
      </c>
    </row>
    <row r="147" spans="1:33">
      <c r="A147" s="103">
        <f t="shared" ref="A147:A150" si="24">A146+1</f>
        <v>28</v>
      </c>
      <c r="B147" s="197">
        <v>3</v>
      </c>
      <c r="C147" s="161">
        <v>44980</v>
      </c>
      <c r="D147" s="161">
        <v>44896</v>
      </c>
      <c r="E147" s="109" t="s">
        <v>214</v>
      </c>
      <c r="F147" s="109" t="s">
        <v>31</v>
      </c>
      <c r="G147" s="140" t="s">
        <v>215</v>
      </c>
      <c r="H147" s="140" t="s">
        <v>1365</v>
      </c>
      <c r="I147" s="158" t="s">
        <v>511</v>
      </c>
      <c r="J147" s="140" t="s">
        <v>376</v>
      </c>
      <c r="K147" s="109" t="s">
        <v>351</v>
      </c>
      <c r="L147" s="140" t="s">
        <v>228</v>
      </c>
      <c r="M147" s="140" t="s">
        <v>315</v>
      </c>
      <c r="N147" s="142">
        <v>842</v>
      </c>
      <c r="O147" s="109" t="s">
        <v>190</v>
      </c>
      <c r="P147" s="195" t="s">
        <v>318</v>
      </c>
      <c r="Q147" s="101">
        <v>4800000</v>
      </c>
      <c r="R147" s="101"/>
      <c r="S147" s="101"/>
      <c r="T147" s="101"/>
      <c r="U147" s="101"/>
      <c r="V147" s="101"/>
      <c r="W147" s="101"/>
      <c r="X147" s="101"/>
      <c r="Y147" s="101"/>
      <c r="Z147" s="101"/>
      <c r="AA147" s="108">
        <v>4400000</v>
      </c>
      <c r="AB147" s="140" t="s">
        <v>3281</v>
      </c>
      <c r="AC147" s="168">
        <v>44980</v>
      </c>
      <c r="AD147" s="259" t="s">
        <v>199</v>
      </c>
      <c r="AE147" s="102"/>
      <c r="AF147" s="114" t="s">
        <v>390</v>
      </c>
      <c r="AG147" s="114" t="s">
        <v>226</v>
      </c>
    </row>
    <row r="148" spans="1:33">
      <c r="A148" s="103">
        <f t="shared" si="24"/>
        <v>29</v>
      </c>
      <c r="B148" s="197">
        <v>4</v>
      </c>
      <c r="C148" s="161">
        <v>44980</v>
      </c>
      <c r="D148" s="161">
        <v>44896</v>
      </c>
      <c r="E148" s="109" t="s">
        <v>214</v>
      </c>
      <c r="F148" s="109" t="s">
        <v>29</v>
      </c>
      <c r="G148" s="140" t="s">
        <v>215</v>
      </c>
      <c r="H148" s="109" t="s">
        <v>347</v>
      </c>
      <c r="I148" s="158" t="s">
        <v>348</v>
      </c>
      <c r="J148" s="140" t="s">
        <v>376</v>
      </c>
      <c r="K148" s="109" t="s">
        <v>351</v>
      </c>
      <c r="L148" s="140" t="s">
        <v>315</v>
      </c>
      <c r="M148" s="140" t="s">
        <v>228</v>
      </c>
      <c r="N148" s="142">
        <v>842</v>
      </c>
      <c r="O148" s="109" t="s">
        <v>190</v>
      </c>
      <c r="P148" s="195" t="s">
        <v>318</v>
      </c>
      <c r="Q148" s="101">
        <v>4800000</v>
      </c>
      <c r="R148" s="101"/>
      <c r="S148" s="101"/>
      <c r="T148" s="101"/>
      <c r="U148" s="101"/>
      <c r="V148" s="101"/>
      <c r="W148" s="101"/>
      <c r="X148" s="101"/>
      <c r="Y148" s="101"/>
      <c r="Z148" s="101"/>
      <c r="AA148" s="108">
        <v>4400000</v>
      </c>
      <c r="AB148" s="140" t="s">
        <v>3281</v>
      </c>
      <c r="AC148" s="168">
        <v>44980</v>
      </c>
      <c r="AD148" s="259" t="s">
        <v>199</v>
      </c>
      <c r="AE148" s="102"/>
      <c r="AF148" s="114" t="s">
        <v>390</v>
      </c>
      <c r="AG148" s="114" t="s">
        <v>226</v>
      </c>
    </row>
    <row r="149" spans="1:33">
      <c r="A149" s="103">
        <f t="shared" si="24"/>
        <v>30</v>
      </c>
      <c r="B149" s="197">
        <v>5</v>
      </c>
      <c r="C149" s="161">
        <v>44980</v>
      </c>
      <c r="D149" s="161">
        <v>44898</v>
      </c>
      <c r="E149" s="109" t="s">
        <v>214</v>
      </c>
      <c r="F149" s="109" t="s">
        <v>29</v>
      </c>
      <c r="G149" s="140" t="s">
        <v>215</v>
      </c>
      <c r="H149" s="140" t="s">
        <v>1366</v>
      </c>
      <c r="I149" s="158" t="s">
        <v>513</v>
      </c>
      <c r="J149" s="140" t="s">
        <v>355</v>
      </c>
      <c r="K149" s="140" t="s">
        <v>206</v>
      </c>
      <c r="L149" s="140" t="s">
        <v>235</v>
      </c>
      <c r="M149" s="140" t="s">
        <v>234</v>
      </c>
      <c r="N149" s="142">
        <v>108</v>
      </c>
      <c r="O149" s="109" t="s">
        <v>190</v>
      </c>
      <c r="P149" s="195" t="s">
        <v>285</v>
      </c>
      <c r="Q149" s="101">
        <v>1400000</v>
      </c>
      <c r="R149" s="101"/>
      <c r="S149" s="101"/>
      <c r="T149" s="101"/>
      <c r="U149" s="101"/>
      <c r="V149" s="101"/>
      <c r="W149" s="101"/>
      <c r="X149" s="101"/>
      <c r="Y149" s="101"/>
      <c r="Z149" s="101"/>
      <c r="AA149" s="108">
        <v>1000000</v>
      </c>
      <c r="AB149" s="140" t="s">
        <v>3281</v>
      </c>
      <c r="AC149" s="168">
        <v>44980</v>
      </c>
      <c r="AD149" s="259" t="s">
        <v>199</v>
      </c>
      <c r="AE149" s="102"/>
      <c r="AF149" s="114" t="s">
        <v>390</v>
      </c>
      <c r="AG149" s="114" t="s">
        <v>226</v>
      </c>
    </row>
    <row r="150" spans="1:33">
      <c r="A150" s="103">
        <f t="shared" si="24"/>
        <v>31</v>
      </c>
      <c r="B150" s="197">
        <v>6</v>
      </c>
      <c r="C150" s="161">
        <v>44980</v>
      </c>
      <c r="D150" s="161">
        <v>44900</v>
      </c>
      <c r="E150" s="109" t="s">
        <v>214</v>
      </c>
      <c r="F150" s="109" t="s">
        <v>31</v>
      </c>
      <c r="G150" s="140" t="s">
        <v>215</v>
      </c>
      <c r="H150" s="140" t="s">
        <v>398</v>
      </c>
      <c r="I150" s="158" t="s">
        <v>399</v>
      </c>
      <c r="J150" s="140" t="s">
        <v>393</v>
      </c>
      <c r="K150" s="140" t="s">
        <v>223</v>
      </c>
      <c r="L150" s="140" t="s">
        <v>276</v>
      </c>
      <c r="M150" s="140" t="s">
        <v>503</v>
      </c>
      <c r="N150" s="142">
        <v>50</v>
      </c>
      <c r="O150" s="109" t="s">
        <v>190</v>
      </c>
      <c r="P150" s="195" t="s">
        <v>504</v>
      </c>
      <c r="Q150" s="101">
        <v>700000</v>
      </c>
      <c r="R150" s="109"/>
      <c r="S150" s="109"/>
      <c r="T150" s="109"/>
      <c r="U150" s="109"/>
      <c r="V150" s="109"/>
      <c r="W150" s="109"/>
      <c r="X150" s="109"/>
      <c r="Y150" s="109"/>
      <c r="Z150" s="109"/>
      <c r="AA150" s="122">
        <v>500000</v>
      </c>
      <c r="AB150" s="140" t="s">
        <v>3281</v>
      </c>
      <c r="AC150" s="168">
        <v>44980</v>
      </c>
      <c r="AD150" s="259" t="s">
        <v>199</v>
      </c>
      <c r="AE150" s="102"/>
      <c r="AF150" s="114" t="s">
        <v>390</v>
      </c>
      <c r="AG150" s="114" t="s">
        <v>218</v>
      </c>
    </row>
    <row r="151" spans="1:33">
      <c r="A151" s="103">
        <f t="shared" ref="A151:A153" si="25">A150+1</f>
        <v>32</v>
      </c>
      <c r="B151" s="197">
        <v>7</v>
      </c>
      <c r="C151" s="161">
        <v>44980</v>
      </c>
      <c r="D151" s="161">
        <v>44900</v>
      </c>
      <c r="E151" s="109" t="s">
        <v>214</v>
      </c>
      <c r="F151" s="109" t="s">
        <v>29</v>
      </c>
      <c r="G151" s="140" t="s">
        <v>230</v>
      </c>
      <c r="H151" s="109" t="s">
        <v>371</v>
      </c>
      <c r="I151" s="158" t="s">
        <v>370</v>
      </c>
      <c r="J151" s="140" t="s">
        <v>393</v>
      </c>
      <c r="K151" s="140" t="s">
        <v>223</v>
      </c>
      <c r="L151" s="140" t="s">
        <v>503</v>
      </c>
      <c r="M151" s="140" t="s">
        <v>276</v>
      </c>
      <c r="N151" s="142">
        <v>50</v>
      </c>
      <c r="O151" s="109" t="s">
        <v>190</v>
      </c>
      <c r="P151" s="195" t="s">
        <v>504</v>
      </c>
      <c r="Q151" s="101">
        <v>700000</v>
      </c>
      <c r="R151" s="109"/>
      <c r="S151" s="109"/>
      <c r="T151" s="109"/>
      <c r="U151" s="109"/>
      <c r="V151" s="109"/>
      <c r="W151" s="109"/>
      <c r="X151" s="109"/>
      <c r="Y151" s="109"/>
      <c r="Z151" s="109"/>
      <c r="AA151" s="122">
        <v>500000</v>
      </c>
      <c r="AB151" s="140" t="s">
        <v>3281</v>
      </c>
      <c r="AC151" s="168">
        <v>44980</v>
      </c>
      <c r="AD151" s="259" t="s">
        <v>199</v>
      </c>
      <c r="AE151" s="102"/>
      <c r="AF151" s="114" t="s">
        <v>390</v>
      </c>
      <c r="AG151" s="114" t="s">
        <v>218</v>
      </c>
    </row>
    <row r="152" spans="1:33">
      <c r="A152" s="103">
        <f t="shared" si="25"/>
        <v>33</v>
      </c>
      <c r="B152" s="197">
        <v>8</v>
      </c>
      <c r="C152" s="161">
        <v>44980</v>
      </c>
      <c r="D152" s="161">
        <v>44901</v>
      </c>
      <c r="E152" s="109" t="s">
        <v>214</v>
      </c>
      <c r="F152" s="109" t="s">
        <v>31</v>
      </c>
      <c r="G152" s="140" t="s">
        <v>215</v>
      </c>
      <c r="H152" s="140" t="s">
        <v>515</v>
      </c>
      <c r="I152" s="158" t="s">
        <v>514</v>
      </c>
      <c r="J152" s="140" t="s">
        <v>516</v>
      </c>
      <c r="K152" s="140" t="s">
        <v>206</v>
      </c>
      <c r="L152" s="140" t="s">
        <v>222</v>
      </c>
      <c r="M152" s="140" t="s">
        <v>321</v>
      </c>
      <c r="N152" s="142">
        <v>1377</v>
      </c>
      <c r="O152" s="109" t="s">
        <v>190</v>
      </c>
      <c r="P152" s="140" t="s">
        <v>343</v>
      </c>
      <c r="Q152" s="101">
        <v>7000000</v>
      </c>
      <c r="R152" s="101"/>
      <c r="S152" s="101"/>
      <c r="T152" s="101"/>
      <c r="U152" s="101"/>
      <c r="V152" s="101"/>
      <c r="W152" s="101"/>
      <c r="X152" s="101"/>
      <c r="Y152" s="101"/>
      <c r="Z152" s="101"/>
      <c r="AA152" s="108">
        <v>6000000</v>
      </c>
      <c r="AB152" s="140" t="s">
        <v>3281</v>
      </c>
      <c r="AC152" s="168">
        <v>44980</v>
      </c>
      <c r="AD152" s="259" t="s">
        <v>199</v>
      </c>
      <c r="AE152" s="102"/>
      <c r="AF152" s="114" t="s">
        <v>390</v>
      </c>
      <c r="AG152" s="114" t="s">
        <v>226</v>
      </c>
    </row>
    <row r="153" spans="1:33">
      <c r="A153" s="103">
        <f t="shared" si="25"/>
        <v>34</v>
      </c>
      <c r="B153" s="197">
        <v>9</v>
      </c>
      <c r="C153" s="161">
        <v>44980</v>
      </c>
      <c r="D153" s="161">
        <v>44901</v>
      </c>
      <c r="E153" s="109" t="s">
        <v>214</v>
      </c>
      <c r="F153" s="109" t="s">
        <v>29</v>
      </c>
      <c r="G153" s="140" t="s">
        <v>215</v>
      </c>
      <c r="H153" s="140" t="s">
        <v>265</v>
      </c>
      <c r="I153" s="158" t="s">
        <v>266</v>
      </c>
      <c r="J153" s="140" t="s">
        <v>516</v>
      </c>
      <c r="K153" s="140" t="s">
        <v>206</v>
      </c>
      <c r="L153" s="140" t="s">
        <v>321</v>
      </c>
      <c r="M153" s="140" t="s">
        <v>222</v>
      </c>
      <c r="N153" s="142">
        <v>1377</v>
      </c>
      <c r="O153" s="109" t="s">
        <v>190</v>
      </c>
      <c r="P153" s="140" t="s">
        <v>343</v>
      </c>
      <c r="Q153" s="101">
        <v>7000000</v>
      </c>
      <c r="R153" s="101"/>
      <c r="S153" s="101"/>
      <c r="T153" s="101"/>
      <c r="U153" s="101"/>
      <c r="V153" s="101"/>
      <c r="W153" s="101"/>
      <c r="X153" s="101"/>
      <c r="Y153" s="101"/>
      <c r="Z153" s="101"/>
      <c r="AA153" s="108">
        <v>6000000</v>
      </c>
      <c r="AB153" s="140" t="s">
        <v>3281</v>
      </c>
      <c r="AC153" s="168">
        <v>44980</v>
      </c>
      <c r="AD153" s="259" t="s">
        <v>199</v>
      </c>
      <c r="AE153" s="102"/>
      <c r="AF153" s="114" t="s">
        <v>390</v>
      </c>
      <c r="AG153" s="114" t="s">
        <v>226</v>
      </c>
    </row>
    <row r="154" spans="1:33">
      <c r="A154" s="102"/>
      <c r="B154" s="142"/>
      <c r="C154" s="119" t="s">
        <v>30</v>
      </c>
      <c r="D154" s="109"/>
      <c r="E154" s="109"/>
      <c r="F154" s="109"/>
      <c r="G154" s="109"/>
      <c r="H154" s="109"/>
      <c r="I154" s="109"/>
      <c r="J154" s="109"/>
      <c r="K154" s="109"/>
      <c r="L154" s="109"/>
      <c r="M154" s="109"/>
      <c r="N154" s="142"/>
      <c r="O154" s="109"/>
      <c r="P154" s="198"/>
      <c r="Q154" s="151">
        <f>SUM(Q145:Q153)</f>
        <v>32000000</v>
      </c>
      <c r="R154" s="108"/>
      <c r="S154" s="108"/>
      <c r="T154" s="108"/>
      <c r="U154" s="108"/>
      <c r="V154" s="108"/>
      <c r="W154" s="108"/>
      <c r="X154" s="108"/>
      <c r="Y154" s="108"/>
      <c r="Z154" s="108"/>
      <c r="AA154" s="151">
        <f>SUM(AA145:AA153)</f>
        <v>27500000</v>
      </c>
      <c r="AB154" s="109"/>
      <c r="AC154" s="103"/>
      <c r="AD154" s="103"/>
      <c r="AE154" s="102"/>
      <c r="AF154" s="102"/>
      <c r="AG154" s="102"/>
    </row>
    <row r="155" spans="1:33" s="112" customFormat="1">
      <c r="A155" s="103">
        <f>A153+1</f>
        <v>35</v>
      </c>
      <c r="B155" s="197">
        <v>1</v>
      </c>
      <c r="C155" s="161">
        <v>44980</v>
      </c>
      <c r="D155" s="161">
        <v>44901</v>
      </c>
      <c r="E155" s="109" t="s">
        <v>214</v>
      </c>
      <c r="F155" s="109" t="s">
        <v>29</v>
      </c>
      <c r="G155" s="140" t="s">
        <v>215</v>
      </c>
      <c r="H155" s="140" t="s">
        <v>518</v>
      </c>
      <c r="I155" s="158" t="s">
        <v>517</v>
      </c>
      <c r="J155" s="109" t="s">
        <v>519</v>
      </c>
      <c r="K155" s="109" t="s">
        <v>216</v>
      </c>
      <c r="L155" s="140" t="s">
        <v>338</v>
      </c>
      <c r="M155" s="140" t="s">
        <v>276</v>
      </c>
      <c r="N155" s="142">
        <v>1216</v>
      </c>
      <c r="O155" s="109" t="s">
        <v>190</v>
      </c>
      <c r="P155" s="195" t="s">
        <v>277</v>
      </c>
      <c r="Q155" s="101">
        <v>9500000</v>
      </c>
      <c r="R155" s="109"/>
      <c r="S155" s="109"/>
      <c r="T155" s="109"/>
      <c r="U155" s="109"/>
      <c r="V155" s="109"/>
      <c r="W155" s="109"/>
      <c r="X155" s="109"/>
      <c r="Y155" s="109"/>
      <c r="Z155" s="109"/>
      <c r="AA155" s="122">
        <v>8500000</v>
      </c>
      <c r="AB155" s="140" t="s">
        <v>3282</v>
      </c>
      <c r="AC155" s="168">
        <v>44980</v>
      </c>
      <c r="AD155" s="259" t="s">
        <v>199</v>
      </c>
      <c r="AE155" s="102"/>
      <c r="AF155" s="114" t="s">
        <v>390</v>
      </c>
      <c r="AG155" s="114" t="s">
        <v>226</v>
      </c>
    </row>
    <row r="156" spans="1:33" s="112" customFormat="1">
      <c r="A156" s="103">
        <f t="shared" ref="A156:A165" si="26">A155+1</f>
        <v>36</v>
      </c>
      <c r="B156" s="197">
        <v>2</v>
      </c>
      <c r="C156" s="161">
        <v>44980</v>
      </c>
      <c r="D156" s="161">
        <v>44903</v>
      </c>
      <c r="E156" s="109" t="s">
        <v>214</v>
      </c>
      <c r="F156" s="109" t="s">
        <v>29</v>
      </c>
      <c r="G156" s="140" t="s">
        <v>215</v>
      </c>
      <c r="H156" s="140" t="s">
        <v>521</v>
      </c>
      <c r="I156" s="158" t="s">
        <v>520</v>
      </c>
      <c r="J156" s="109" t="s">
        <v>464</v>
      </c>
      <c r="K156" s="109" t="s">
        <v>216</v>
      </c>
      <c r="L156" s="140" t="s">
        <v>465</v>
      </c>
      <c r="M156" s="140" t="s">
        <v>228</v>
      </c>
      <c r="N156" s="142">
        <v>80</v>
      </c>
      <c r="O156" s="109" t="s">
        <v>190</v>
      </c>
      <c r="P156" s="195" t="s">
        <v>277</v>
      </c>
      <c r="Q156" s="101">
        <v>1100000</v>
      </c>
      <c r="R156" s="109"/>
      <c r="S156" s="109"/>
      <c r="T156" s="109"/>
      <c r="U156" s="109"/>
      <c r="V156" s="109"/>
      <c r="W156" s="109"/>
      <c r="X156" s="109"/>
      <c r="Y156" s="109"/>
      <c r="Z156" s="109"/>
      <c r="AA156" s="122">
        <v>900000</v>
      </c>
      <c r="AB156" s="140" t="s">
        <v>3282</v>
      </c>
      <c r="AC156" s="168">
        <v>44980</v>
      </c>
      <c r="AD156" s="259" t="s">
        <v>199</v>
      </c>
      <c r="AE156" s="102"/>
      <c r="AF156" s="114" t="s">
        <v>390</v>
      </c>
      <c r="AG156" s="114" t="s">
        <v>226</v>
      </c>
    </row>
    <row r="157" spans="1:33" s="112" customFormat="1">
      <c r="A157" s="103">
        <f t="shared" si="26"/>
        <v>37</v>
      </c>
      <c r="B157" s="197">
        <v>3</v>
      </c>
      <c r="C157" s="161">
        <v>44980</v>
      </c>
      <c r="D157" s="161">
        <v>44905</v>
      </c>
      <c r="E157" s="109" t="s">
        <v>214</v>
      </c>
      <c r="F157" s="109" t="s">
        <v>29</v>
      </c>
      <c r="G157" s="109" t="s">
        <v>215</v>
      </c>
      <c r="H157" s="140" t="s">
        <v>489</v>
      </c>
      <c r="I157" s="158" t="s">
        <v>488</v>
      </c>
      <c r="J157" s="109" t="s">
        <v>490</v>
      </c>
      <c r="K157" s="109" t="s">
        <v>210</v>
      </c>
      <c r="L157" s="109" t="s">
        <v>234</v>
      </c>
      <c r="M157" s="109" t="s">
        <v>234</v>
      </c>
      <c r="N157" s="142">
        <v>64</v>
      </c>
      <c r="O157" s="109" t="s">
        <v>190</v>
      </c>
      <c r="P157" s="195" t="s">
        <v>471</v>
      </c>
      <c r="Q157" s="108">
        <v>650000</v>
      </c>
      <c r="R157" s="108"/>
      <c r="S157" s="108"/>
      <c r="T157" s="108"/>
      <c r="U157" s="108"/>
      <c r="V157" s="108"/>
      <c r="W157" s="108"/>
      <c r="X157" s="108"/>
      <c r="Y157" s="108"/>
      <c r="Z157" s="108"/>
      <c r="AA157" s="108">
        <v>400000</v>
      </c>
      <c r="AB157" s="140" t="s">
        <v>3282</v>
      </c>
      <c r="AC157" s="168">
        <v>44980</v>
      </c>
      <c r="AD157" s="259" t="s">
        <v>199</v>
      </c>
      <c r="AE157" s="102"/>
      <c r="AF157" s="114" t="s">
        <v>390</v>
      </c>
      <c r="AG157" s="114" t="s">
        <v>218</v>
      </c>
    </row>
    <row r="158" spans="1:33" s="112" customFormat="1">
      <c r="A158" s="103">
        <f t="shared" si="26"/>
        <v>38</v>
      </c>
      <c r="B158" s="197">
        <v>4</v>
      </c>
      <c r="C158" s="161">
        <v>44980</v>
      </c>
      <c r="D158" s="161">
        <v>44906</v>
      </c>
      <c r="E158" s="109" t="s">
        <v>214</v>
      </c>
      <c r="F158" s="109" t="s">
        <v>29</v>
      </c>
      <c r="G158" s="140" t="s">
        <v>215</v>
      </c>
      <c r="H158" s="140" t="s">
        <v>525</v>
      </c>
      <c r="I158" s="158" t="s">
        <v>524</v>
      </c>
      <c r="J158" s="109" t="s">
        <v>526</v>
      </c>
      <c r="K158" s="109" t="s">
        <v>351</v>
      </c>
      <c r="L158" s="140" t="s">
        <v>229</v>
      </c>
      <c r="M158" s="140" t="s">
        <v>228</v>
      </c>
      <c r="N158" s="142">
        <v>670</v>
      </c>
      <c r="O158" s="109" t="s">
        <v>190</v>
      </c>
      <c r="P158" s="195" t="s">
        <v>397</v>
      </c>
      <c r="Q158" s="101">
        <v>2300000</v>
      </c>
      <c r="R158" s="109"/>
      <c r="S158" s="109"/>
      <c r="T158" s="109"/>
      <c r="U158" s="109"/>
      <c r="V158" s="109"/>
      <c r="W158" s="109"/>
      <c r="X158" s="109"/>
      <c r="Y158" s="109"/>
      <c r="Z158" s="109"/>
      <c r="AA158" s="122">
        <v>1900000</v>
      </c>
      <c r="AB158" s="140" t="s">
        <v>3282</v>
      </c>
      <c r="AC158" s="168">
        <v>44980</v>
      </c>
      <c r="AD158" s="259" t="s">
        <v>199</v>
      </c>
      <c r="AE158" s="102"/>
      <c r="AF158" s="114" t="s">
        <v>390</v>
      </c>
      <c r="AG158" s="114" t="s">
        <v>226</v>
      </c>
    </row>
    <row r="159" spans="1:33" s="112" customFormat="1">
      <c r="A159" s="103">
        <f t="shared" si="26"/>
        <v>39</v>
      </c>
      <c r="B159" s="197">
        <v>5</v>
      </c>
      <c r="C159" s="161">
        <v>44980</v>
      </c>
      <c r="D159" s="161">
        <v>44909</v>
      </c>
      <c r="E159" s="109" t="s">
        <v>214</v>
      </c>
      <c r="F159" s="109" t="s">
        <v>31</v>
      </c>
      <c r="G159" s="140" t="s">
        <v>215</v>
      </c>
      <c r="H159" s="140" t="s">
        <v>353</v>
      </c>
      <c r="I159" s="158" t="s">
        <v>352</v>
      </c>
      <c r="J159" s="109" t="s">
        <v>530</v>
      </c>
      <c r="K159" s="109" t="s">
        <v>227</v>
      </c>
      <c r="L159" s="140" t="s">
        <v>228</v>
      </c>
      <c r="M159" s="140" t="s">
        <v>228</v>
      </c>
      <c r="N159" s="142">
        <v>45</v>
      </c>
      <c r="O159" s="109" t="s">
        <v>190</v>
      </c>
      <c r="P159" s="195" t="s">
        <v>532</v>
      </c>
      <c r="Q159" s="101">
        <v>400000</v>
      </c>
      <c r="R159" s="109"/>
      <c r="S159" s="109"/>
      <c r="T159" s="109"/>
      <c r="U159" s="109"/>
      <c r="V159" s="109"/>
      <c r="W159" s="109"/>
      <c r="X159" s="109"/>
      <c r="Y159" s="109"/>
      <c r="Z159" s="109"/>
      <c r="AA159" s="122">
        <v>350000</v>
      </c>
      <c r="AB159" s="140" t="s">
        <v>3282</v>
      </c>
      <c r="AC159" s="168">
        <v>44980</v>
      </c>
      <c r="AD159" s="259" t="s">
        <v>199</v>
      </c>
      <c r="AE159" s="102"/>
      <c r="AF159" s="114" t="s">
        <v>390</v>
      </c>
      <c r="AG159" s="114" t="s">
        <v>218</v>
      </c>
    </row>
    <row r="160" spans="1:33" s="112" customFormat="1">
      <c r="A160" s="103">
        <f t="shared" si="26"/>
        <v>40</v>
      </c>
      <c r="B160" s="197">
        <v>6</v>
      </c>
      <c r="C160" s="161">
        <v>44980</v>
      </c>
      <c r="D160" s="161">
        <v>44909</v>
      </c>
      <c r="E160" s="109" t="s">
        <v>214</v>
      </c>
      <c r="F160" s="109" t="s">
        <v>29</v>
      </c>
      <c r="G160" s="140" t="s">
        <v>215</v>
      </c>
      <c r="H160" s="140" t="s">
        <v>529</v>
      </c>
      <c r="I160" s="158" t="s">
        <v>528</v>
      </c>
      <c r="J160" s="140" t="s">
        <v>531</v>
      </c>
      <c r="K160" s="109" t="s">
        <v>227</v>
      </c>
      <c r="L160" s="140" t="s">
        <v>228</v>
      </c>
      <c r="M160" s="140" t="s">
        <v>228</v>
      </c>
      <c r="N160" s="142">
        <v>45</v>
      </c>
      <c r="O160" s="109" t="s">
        <v>190</v>
      </c>
      <c r="P160" s="195" t="s">
        <v>532</v>
      </c>
      <c r="Q160" s="101">
        <v>400000</v>
      </c>
      <c r="R160" s="109"/>
      <c r="S160" s="109"/>
      <c r="T160" s="109"/>
      <c r="U160" s="109"/>
      <c r="V160" s="109"/>
      <c r="W160" s="109"/>
      <c r="X160" s="109"/>
      <c r="Y160" s="109"/>
      <c r="Z160" s="109"/>
      <c r="AA160" s="122">
        <v>350000</v>
      </c>
      <c r="AB160" s="140" t="s">
        <v>3282</v>
      </c>
      <c r="AC160" s="168">
        <v>44980</v>
      </c>
      <c r="AD160" s="259" t="s">
        <v>199</v>
      </c>
      <c r="AE160" s="102"/>
      <c r="AF160" s="114" t="s">
        <v>390</v>
      </c>
      <c r="AG160" s="114" t="s">
        <v>218</v>
      </c>
    </row>
    <row r="161" spans="1:33" s="112" customFormat="1">
      <c r="A161" s="103">
        <f t="shared" si="26"/>
        <v>41</v>
      </c>
      <c r="B161" s="197">
        <v>7</v>
      </c>
      <c r="C161" s="161">
        <v>44980</v>
      </c>
      <c r="D161" s="161">
        <v>44909</v>
      </c>
      <c r="E161" s="109" t="s">
        <v>214</v>
      </c>
      <c r="F161" s="109" t="s">
        <v>29</v>
      </c>
      <c r="G161" s="140" t="s">
        <v>215</v>
      </c>
      <c r="H161" s="140" t="s">
        <v>381</v>
      </c>
      <c r="I161" s="158" t="s">
        <v>380</v>
      </c>
      <c r="J161" s="109" t="s">
        <v>450</v>
      </c>
      <c r="K161" s="109" t="s">
        <v>213</v>
      </c>
      <c r="L161" s="140" t="s">
        <v>228</v>
      </c>
      <c r="M161" s="140" t="s">
        <v>228</v>
      </c>
      <c r="N161" s="142">
        <v>45</v>
      </c>
      <c r="O161" s="109" t="s">
        <v>190</v>
      </c>
      <c r="P161" s="195" t="s">
        <v>537</v>
      </c>
      <c r="Q161" s="101">
        <v>400000</v>
      </c>
      <c r="R161" s="109"/>
      <c r="S161" s="109"/>
      <c r="T161" s="109"/>
      <c r="U161" s="109"/>
      <c r="V161" s="109"/>
      <c r="W161" s="109"/>
      <c r="X161" s="109"/>
      <c r="Y161" s="109"/>
      <c r="Z161" s="109"/>
      <c r="AA161" s="122">
        <v>350000</v>
      </c>
      <c r="AB161" s="140" t="s">
        <v>3282</v>
      </c>
      <c r="AC161" s="168">
        <v>44980</v>
      </c>
      <c r="AD161" s="259" t="s">
        <v>199</v>
      </c>
      <c r="AE161" s="102"/>
      <c r="AF161" s="114" t="s">
        <v>390</v>
      </c>
      <c r="AG161" s="114" t="s">
        <v>218</v>
      </c>
    </row>
    <row r="162" spans="1:33" s="112" customFormat="1">
      <c r="A162" s="103">
        <f t="shared" si="26"/>
        <v>42</v>
      </c>
      <c r="B162" s="197">
        <v>8</v>
      </c>
      <c r="C162" s="161">
        <v>44980</v>
      </c>
      <c r="D162" s="161">
        <v>44910</v>
      </c>
      <c r="E162" s="109" t="s">
        <v>214</v>
      </c>
      <c r="F162" s="109" t="s">
        <v>31</v>
      </c>
      <c r="G162" s="140" t="s">
        <v>212</v>
      </c>
      <c r="H162" s="140" t="s">
        <v>339</v>
      </c>
      <c r="I162" s="158" t="s">
        <v>527</v>
      </c>
      <c r="J162" s="109" t="s">
        <v>455</v>
      </c>
      <c r="K162" s="109" t="s">
        <v>213</v>
      </c>
      <c r="L162" s="140" t="s">
        <v>299</v>
      </c>
      <c r="M162" s="140" t="s">
        <v>228</v>
      </c>
      <c r="N162" s="142">
        <v>1595</v>
      </c>
      <c r="O162" s="109" t="s">
        <v>190</v>
      </c>
      <c r="P162" s="195" t="s">
        <v>454</v>
      </c>
      <c r="Q162" s="101">
        <v>5700000</v>
      </c>
      <c r="R162" s="109"/>
      <c r="S162" s="109"/>
      <c r="T162" s="109"/>
      <c r="U162" s="109"/>
      <c r="V162" s="109"/>
      <c r="W162" s="109"/>
      <c r="X162" s="109"/>
      <c r="Y162" s="109"/>
      <c r="Z162" s="109"/>
      <c r="AA162" s="122">
        <v>4700000</v>
      </c>
      <c r="AB162" s="140" t="s">
        <v>3282</v>
      </c>
      <c r="AC162" s="168">
        <v>44980</v>
      </c>
      <c r="AD162" s="259" t="s">
        <v>199</v>
      </c>
      <c r="AE162" s="102"/>
      <c r="AF162" s="114" t="s">
        <v>390</v>
      </c>
      <c r="AG162" s="114" t="s">
        <v>226</v>
      </c>
    </row>
    <row r="163" spans="1:33" s="112" customFormat="1">
      <c r="A163" s="103">
        <f t="shared" si="26"/>
        <v>43</v>
      </c>
      <c r="B163" s="197">
        <v>9</v>
      </c>
      <c r="C163" s="161">
        <v>44980</v>
      </c>
      <c r="D163" s="161">
        <v>44910</v>
      </c>
      <c r="E163" s="109" t="s">
        <v>214</v>
      </c>
      <c r="F163" s="109" t="s">
        <v>29</v>
      </c>
      <c r="G163" s="140" t="s">
        <v>286</v>
      </c>
      <c r="H163" s="140" t="s">
        <v>439</v>
      </c>
      <c r="I163" s="158" t="s">
        <v>438</v>
      </c>
      <c r="J163" s="140" t="s">
        <v>455</v>
      </c>
      <c r="K163" s="109" t="s">
        <v>213</v>
      </c>
      <c r="L163" s="140" t="s">
        <v>228</v>
      </c>
      <c r="M163" s="140" t="s">
        <v>228</v>
      </c>
      <c r="N163" s="142">
        <v>45</v>
      </c>
      <c r="O163" s="109" t="s">
        <v>190</v>
      </c>
      <c r="P163" s="195" t="s">
        <v>454</v>
      </c>
      <c r="Q163" s="101">
        <v>400000</v>
      </c>
      <c r="R163" s="109"/>
      <c r="S163" s="109"/>
      <c r="T163" s="109"/>
      <c r="U163" s="109"/>
      <c r="V163" s="109"/>
      <c r="W163" s="109"/>
      <c r="X163" s="109"/>
      <c r="Y163" s="109"/>
      <c r="Z163" s="109"/>
      <c r="AA163" s="122">
        <v>350000</v>
      </c>
      <c r="AB163" s="140" t="s">
        <v>3282</v>
      </c>
      <c r="AC163" s="168">
        <v>44980</v>
      </c>
      <c r="AD163" s="259" t="s">
        <v>199</v>
      </c>
      <c r="AE163" s="102"/>
      <c r="AF163" s="114" t="s">
        <v>390</v>
      </c>
      <c r="AG163" s="114" t="s">
        <v>218</v>
      </c>
    </row>
    <row r="164" spans="1:33" s="112" customFormat="1">
      <c r="A164" s="103">
        <f t="shared" si="26"/>
        <v>44</v>
      </c>
      <c r="B164" s="197">
        <v>10</v>
      </c>
      <c r="C164" s="161">
        <v>44980</v>
      </c>
      <c r="D164" s="161">
        <v>44912</v>
      </c>
      <c r="E164" s="109" t="s">
        <v>214</v>
      </c>
      <c r="F164" s="109" t="s">
        <v>29</v>
      </c>
      <c r="G164" s="140" t="s">
        <v>365</v>
      </c>
      <c r="H164" s="109" t="s">
        <v>551</v>
      </c>
      <c r="I164" s="159" t="s">
        <v>550</v>
      </c>
      <c r="J164" s="109" t="s">
        <v>316</v>
      </c>
      <c r="K164" s="109" t="s">
        <v>351</v>
      </c>
      <c r="L164" s="109" t="s">
        <v>552</v>
      </c>
      <c r="M164" s="140" t="s">
        <v>228</v>
      </c>
      <c r="N164" s="142">
        <v>932</v>
      </c>
      <c r="O164" s="109" t="s">
        <v>190</v>
      </c>
      <c r="P164" s="198" t="s">
        <v>366</v>
      </c>
      <c r="Q164" s="101">
        <v>4200000</v>
      </c>
      <c r="R164" s="109"/>
      <c r="S164" s="109"/>
      <c r="T164" s="109"/>
      <c r="U164" s="109"/>
      <c r="V164" s="109"/>
      <c r="W164" s="109"/>
      <c r="X164" s="109"/>
      <c r="Y164" s="109"/>
      <c r="Z164" s="109"/>
      <c r="AA164" s="122">
        <v>3800000</v>
      </c>
      <c r="AB164" s="140" t="s">
        <v>3282</v>
      </c>
      <c r="AC164" s="168">
        <v>44980</v>
      </c>
      <c r="AD164" s="259" t="s">
        <v>199</v>
      </c>
      <c r="AE164" s="102"/>
      <c r="AF164" s="114" t="s">
        <v>390</v>
      </c>
      <c r="AG164" s="114" t="s">
        <v>226</v>
      </c>
    </row>
    <row r="165" spans="1:33" s="112" customFormat="1">
      <c r="A165" s="103">
        <f t="shared" si="26"/>
        <v>45</v>
      </c>
      <c r="B165" s="197">
        <v>11</v>
      </c>
      <c r="C165" s="161">
        <v>44980</v>
      </c>
      <c r="D165" s="161">
        <v>44913</v>
      </c>
      <c r="E165" s="109" t="s">
        <v>214</v>
      </c>
      <c r="F165" s="109" t="s">
        <v>31</v>
      </c>
      <c r="G165" s="140" t="s">
        <v>407</v>
      </c>
      <c r="H165" s="140" t="s">
        <v>535</v>
      </c>
      <c r="I165" s="158" t="s">
        <v>536</v>
      </c>
      <c r="J165" s="109" t="s">
        <v>410</v>
      </c>
      <c r="K165" s="109" t="s">
        <v>210</v>
      </c>
      <c r="L165" s="140" t="s">
        <v>412</v>
      </c>
      <c r="M165" s="140" t="s">
        <v>228</v>
      </c>
      <c r="N165" s="142">
        <v>1639</v>
      </c>
      <c r="O165" s="109" t="s">
        <v>190</v>
      </c>
      <c r="P165" s="198" t="s">
        <v>322</v>
      </c>
      <c r="Q165" s="101">
        <v>5500000</v>
      </c>
      <c r="R165" s="109"/>
      <c r="S165" s="109"/>
      <c r="T165" s="109"/>
      <c r="U165" s="109"/>
      <c r="V165" s="109"/>
      <c r="W165" s="109"/>
      <c r="X165" s="109"/>
      <c r="Y165" s="109"/>
      <c r="Z165" s="109"/>
      <c r="AA165" s="122">
        <v>4500000</v>
      </c>
      <c r="AB165" s="140" t="s">
        <v>3282</v>
      </c>
      <c r="AC165" s="168">
        <v>44980</v>
      </c>
      <c r="AD165" s="259" t="s">
        <v>199</v>
      </c>
      <c r="AE165" s="102"/>
      <c r="AF165" s="114" t="s">
        <v>390</v>
      </c>
      <c r="AG165" s="114" t="s">
        <v>226</v>
      </c>
    </row>
    <row r="166" spans="1:33">
      <c r="A166" s="102"/>
      <c r="B166" s="103"/>
      <c r="C166" s="119" t="s">
        <v>30</v>
      </c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3"/>
      <c r="O166" s="102"/>
      <c r="P166" s="145"/>
      <c r="Q166" s="151">
        <f>SUM(Q155:Q165)</f>
        <v>30550000</v>
      </c>
      <c r="R166" s="108"/>
      <c r="S166" s="108"/>
      <c r="T166" s="108"/>
      <c r="U166" s="108"/>
      <c r="V166" s="108"/>
      <c r="W166" s="108"/>
      <c r="X166" s="108"/>
      <c r="Y166" s="108"/>
      <c r="Z166" s="108"/>
      <c r="AA166" s="151">
        <f>SUM(AA155:AA165)</f>
        <v>26100000</v>
      </c>
      <c r="AB166" s="102"/>
      <c r="AC166" s="103"/>
      <c r="AD166" s="103"/>
      <c r="AE166" s="102"/>
      <c r="AF166" s="102"/>
      <c r="AG166" s="102"/>
    </row>
    <row r="167" spans="1:33" s="112" customFormat="1">
      <c r="A167" s="103">
        <f>A165+1</f>
        <v>46</v>
      </c>
      <c r="B167" s="197">
        <v>1</v>
      </c>
      <c r="C167" s="161">
        <v>44981</v>
      </c>
      <c r="D167" s="161">
        <v>44915</v>
      </c>
      <c r="E167" s="109" t="s">
        <v>214</v>
      </c>
      <c r="F167" s="109" t="s">
        <v>31</v>
      </c>
      <c r="G167" s="140" t="s">
        <v>215</v>
      </c>
      <c r="H167" s="140" t="s">
        <v>371</v>
      </c>
      <c r="I167" s="158" t="s">
        <v>370</v>
      </c>
      <c r="J167" s="140" t="s">
        <v>393</v>
      </c>
      <c r="K167" s="140" t="s">
        <v>223</v>
      </c>
      <c r="L167" s="140" t="s">
        <v>276</v>
      </c>
      <c r="M167" s="140" t="s">
        <v>276</v>
      </c>
      <c r="N167" s="142">
        <v>50</v>
      </c>
      <c r="O167" s="109" t="s">
        <v>190</v>
      </c>
      <c r="P167" s="195" t="s">
        <v>578</v>
      </c>
      <c r="Q167" s="101">
        <v>550000</v>
      </c>
      <c r="R167" s="109"/>
      <c r="S167" s="109"/>
      <c r="T167" s="109"/>
      <c r="U167" s="109"/>
      <c r="V167" s="109"/>
      <c r="W167" s="109"/>
      <c r="X167" s="109"/>
      <c r="Y167" s="109"/>
      <c r="Z167" s="109"/>
      <c r="AA167" s="122">
        <v>400000</v>
      </c>
      <c r="AB167" s="140" t="s">
        <v>3285</v>
      </c>
      <c r="AC167" s="168">
        <v>44981</v>
      </c>
      <c r="AD167" s="259" t="s">
        <v>199</v>
      </c>
      <c r="AE167" s="102"/>
      <c r="AF167" s="114" t="s">
        <v>390</v>
      </c>
      <c r="AG167" s="114" t="s">
        <v>218</v>
      </c>
    </row>
    <row r="168" spans="1:33" s="112" customFormat="1">
      <c r="A168" s="103">
        <f t="shared" ref="A168:A188" si="27">A167+1</f>
        <v>47</v>
      </c>
      <c r="B168" s="197">
        <v>2</v>
      </c>
      <c r="C168" s="161">
        <v>44981</v>
      </c>
      <c r="D168" s="161">
        <v>44915</v>
      </c>
      <c r="E168" s="109" t="s">
        <v>214</v>
      </c>
      <c r="F168" s="109" t="s">
        <v>29</v>
      </c>
      <c r="G168" s="140" t="s">
        <v>215</v>
      </c>
      <c r="H168" s="109" t="s">
        <v>576</v>
      </c>
      <c r="I168" s="158" t="s">
        <v>577</v>
      </c>
      <c r="J168" s="140" t="s">
        <v>393</v>
      </c>
      <c r="K168" s="140" t="s">
        <v>223</v>
      </c>
      <c r="L168" s="140" t="s">
        <v>276</v>
      </c>
      <c r="M168" s="140" t="s">
        <v>276</v>
      </c>
      <c r="N168" s="142">
        <v>50</v>
      </c>
      <c r="O168" s="109" t="s">
        <v>190</v>
      </c>
      <c r="P168" s="195" t="s">
        <v>578</v>
      </c>
      <c r="Q168" s="101">
        <v>550000</v>
      </c>
      <c r="R168" s="109"/>
      <c r="S168" s="109"/>
      <c r="T168" s="109"/>
      <c r="U168" s="109"/>
      <c r="V168" s="109"/>
      <c r="W168" s="109"/>
      <c r="X168" s="109"/>
      <c r="Y168" s="109"/>
      <c r="Z168" s="109"/>
      <c r="AA168" s="122">
        <v>400000</v>
      </c>
      <c r="AB168" s="140" t="s">
        <v>3285</v>
      </c>
      <c r="AC168" s="168">
        <v>44981</v>
      </c>
      <c r="AD168" s="259" t="s">
        <v>199</v>
      </c>
      <c r="AE168" s="102"/>
      <c r="AF168" s="114" t="s">
        <v>390</v>
      </c>
      <c r="AG168" s="114" t="s">
        <v>218</v>
      </c>
    </row>
    <row r="169" spans="1:33" s="112" customFormat="1">
      <c r="A169" s="103">
        <f t="shared" si="27"/>
        <v>48</v>
      </c>
      <c r="B169" s="197">
        <v>3</v>
      </c>
      <c r="C169" s="161">
        <v>44981</v>
      </c>
      <c r="D169" s="161">
        <v>44918</v>
      </c>
      <c r="E169" s="109" t="s">
        <v>214</v>
      </c>
      <c r="F169" s="109" t="s">
        <v>31</v>
      </c>
      <c r="G169" s="140" t="s">
        <v>215</v>
      </c>
      <c r="H169" s="109" t="s">
        <v>383</v>
      </c>
      <c r="I169" s="159" t="s">
        <v>382</v>
      </c>
      <c r="J169" s="109" t="s">
        <v>563</v>
      </c>
      <c r="K169" s="109" t="s">
        <v>227</v>
      </c>
      <c r="L169" s="140" t="s">
        <v>228</v>
      </c>
      <c r="M169" s="140" t="s">
        <v>228</v>
      </c>
      <c r="N169" s="142">
        <v>45</v>
      </c>
      <c r="O169" s="109" t="s">
        <v>190</v>
      </c>
      <c r="P169" s="198" t="s">
        <v>564</v>
      </c>
      <c r="Q169" s="101">
        <v>400000</v>
      </c>
      <c r="R169" s="109"/>
      <c r="S169" s="109"/>
      <c r="T169" s="109"/>
      <c r="U169" s="109"/>
      <c r="V169" s="109"/>
      <c r="W169" s="109"/>
      <c r="X169" s="109"/>
      <c r="Y169" s="109"/>
      <c r="Z169" s="109"/>
      <c r="AA169" s="122">
        <v>350000</v>
      </c>
      <c r="AB169" s="140" t="s">
        <v>3285</v>
      </c>
      <c r="AC169" s="168">
        <v>44981</v>
      </c>
      <c r="AD169" s="259" t="s">
        <v>199</v>
      </c>
      <c r="AE169" s="102"/>
      <c r="AF169" s="114" t="s">
        <v>390</v>
      </c>
      <c r="AG169" s="114" t="s">
        <v>218</v>
      </c>
    </row>
    <row r="170" spans="1:33" s="112" customFormat="1">
      <c r="A170" s="103">
        <f t="shared" si="27"/>
        <v>49</v>
      </c>
      <c r="B170" s="197">
        <v>4</v>
      </c>
      <c r="C170" s="161">
        <v>44981</v>
      </c>
      <c r="D170" s="161">
        <v>44919</v>
      </c>
      <c r="E170" s="109" t="s">
        <v>214</v>
      </c>
      <c r="F170" s="109" t="s">
        <v>31</v>
      </c>
      <c r="G170" s="109" t="s">
        <v>215</v>
      </c>
      <c r="H170" s="140" t="s">
        <v>468</v>
      </c>
      <c r="I170" s="158" t="s">
        <v>467</v>
      </c>
      <c r="J170" s="140" t="s">
        <v>337</v>
      </c>
      <c r="K170" s="109" t="s">
        <v>351</v>
      </c>
      <c r="L170" s="140" t="s">
        <v>228</v>
      </c>
      <c r="M170" s="140" t="s">
        <v>229</v>
      </c>
      <c r="N170" s="142">
        <v>670</v>
      </c>
      <c r="O170" s="109" t="s">
        <v>190</v>
      </c>
      <c r="P170" s="195" t="s">
        <v>362</v>
      </c>
      <c r="Q170" s="101">
        <v>2300000</v>
      </c>
      <c r="R170" s="109"/>
      <c r="S170" s="109"/>
      <c r="T170" s="109"/>
      <c r="U170" s="109"/>
      <c r="V170" s="109"/>
      <c r="W170" s="109"/>
      <c r="X170" s="109"/>
      <c r="Y170" s="109"/>
      <c r="Z170" s="109"/>
      <c r="AA170" s="122">
        <v>1900000</v>
      </c>
      <c r="AB170" s="140" t="s">
        <v>3285</v>
      </c>
      <c r="AC170" s="168">
        <v>44981</v>
      </c>
      <c r="AD170" s="259" t="s">
        <v>199</v>
      </c>
      <c r="AE170" s="102"/>
      <c r="AF170" s="114" t="s">
        <v>390</v>
      </c>
      <c r="AG170" s="114" t="s">
        <v>226</v>
      </c>
    </row>
    <row r="171" spans="1:33" s="112" customFormat="1">
      <c r="A171" s="103">
        <f t="shared" si="27"/>
        <v>50</v>
      </c>
      <c r="B171" s="197">
        <v>5</v>
      </c>
      <c r="C171" s="161">
        <v>44981</v>
      </c>
      <c r="D171" s="161">
        <v>44919</v>
      </c>
      <c r="E171" s="109" t="s">
        <v>214</v>
      </c>
      <c r="F171" s="109" t="s">
        <v>29</v>
      </c>
      <c r="G171" s="109" t="s">
        <v>215</v>
      </c>
      <c r="H171" s="140" t="s">
        <v>466</v>
      </c>
      <c r="I171" s="158" t="s">
        <v>389</v>
      </c>
      <c r="J171" s="140" t="s">
        <v>337</v>
      </c>
      <c r="K171" s="109" t="s">
        <v>351</v>
      </c>
      <c r="L171" s="140" t="s">
        <v>229</v>
      </c>
      <c r="M171" s="140" t="s">
        <v>228</v>
      </c>
      <c r="N171" s="142">
        <v>670</v>
      </c>
      <c r="O171" s="109" t="s">
        <v>190</v>
      </c>
      <c r="P171" s="195" t="s">
        <v>362</v>
      </c>
      <c r="Q171" s="101">
        <v>2300000</v>
      </c>
      <c r="R171" s="109"/>
      <c r="S171" s="109"/>
      <c r="T171" s="109"/>
      <c r="U171" s="109"/>
      <c r="V171" s="109"/>
      <c r="W171" s="109"/>
      <c r="X171" s="109"/>
      <c r="Y171" s="109"/>
      <c r="Z171" s="109"/>
      <c r="AA171" s="122">
        <v>1900000</v>
      </c>
      <c r="AB171" s="140" t="s">
        <v>3285</v>
      </c>
      <c r="AC171" s="168">
        <v>44981</v>
      </c>
      <c r="AD171" s="259" t="s">
        <v>199</v>
      </c>
      <c r="AE171" s="102"/>
      <c r="AF171" s="114" t="s">
        <v>390</v>
      </c>
      <c r="AG171" s="114" t="s">
        <v>226</v>
      </c>
    </row>
    <row r="172" spans="1:33" s="112" customFormat="1">
      <c r="A172" s="103">
        <f t="shared" si="27"/>
        <v>51</v>
      </c>
      <c r="B172" s="197">
        <v>6</v>
      </c>
      <c r="C172" s="161">
        <v>44981</v>
      </c>
      <c r="D172" s="161">
        <v>44921</v>
      </c>
      <c r="E172" s="109" t="s">
        <v>214</v>
      </c>
      <c r="F172" s="109" t="s">
        <v>31</v>
      </c>
      <c r="G172" s="140" t="s">
        <v>215</v>
      </c>
      <c r="H172" s="140" t="s">
        <v>576</v>
      </c>
      <c r="I172" s="158" t="s">
        <v>577</v>
      </c>
      <c r="J172" s="140" t="s">
        <v>393</v>
      </c>
      <c r="K172" s="140" t="s">
        <v>223</v>
      </c>
      <c r="L172" s="140" t="s">
        <v>276</v>
      </c>
      <c r="M172" s="140" t="s">
        <v>276</v>
      </c>
      <c r="N172" s="142">
        <v>50</v>
      </c>
      <c r="O172" s="109" t="s">
        <v>190</v>
      </c>
      <c r="P172" s="195" t="s">
        <v>637</v>
      </c>
      <c r="Q172" s="101">
        <v>550000</v>
      </c>
      <c r="R172" s="109"/>
      <c r="S172" s="109"/>
      <c r="T172" s="109"/>
      <c r="U172" s="109"/>
      <c r="V172" s="109"/>
      <c r="W172" s="109"/>
      <c r="X172" s="109"/>
      <c r="Y172" s="109"/>
      <c r="Z172" s="109"/>
      <c r="AA172" s="122">
        <v>400000</v>
      </c>
      <c r="AB172" s="140" t="s">
        <v>3285</v>
      </c>
      <c r="AC172" s="168">
        <v>44981</v>
      </c>
      <c r="AD172" s="259" t="s">
        <v>199</v>
      </c>
      <c r="AE172" s="102"/>
      <c r="AF172" s="114" t="s">
        <v>390</v>
      </c>
      <c r="AG172" s="114" t="s">
        <v>218</v>
      </c>
    </row>
    <row r="173" spans="1:33" s="112" customFormat="1">
      <c r="A173" s="103">
        <f t="shared" si="27"/>
        <v>52</v>
      </c>
      <c r="B173" s="197">
        <v>7</v>
      </c>
      <c r="C173" s="161">
        <v>44981</v>
      </c>
      <c r="D173" s="161">
        <v>44921</v>
      </c>
      <c r="E173" s="109" t="s">
        <v>214</v>
      </c>
      <c r="F173" s="109" t="s">
        <v>29</v>
      </c>
      <c r="G173" s="140" t="s">
        <v>230</v>
      </c>
      <c r="H173" s="140" t="s">
        <v>371</v>
      </c>
      <c r="I173" s="158" t="s">
        <v>370</v>
      </c>
      <c r="J173" s="140" t="s">
        <v>393</v>
      </c>
      <c r="K173" s="140" t="s">
        <v>223</v>
      </c>
      <c r="L173" s="140" t="s">
        <v>276</v>
      </c>
      <c r="M173" s="140" t="s">
        <v>276</v>
      </c>
      <c r="N173" s="142">
        <v>50</v>
      </c>
      <c r="O173" s="109" t="s">
        <v>190</v>
      </c>
      <c r="P173" s="195" t="s">
        <v>637</v>
      </c>
      <c r="Q173" s="101">
        <v>550000</v>
      </c>
      <c r="R173" s="109"/>
      <c r="S173" s="109"/>
      <c r="T173" s="109"/>
      <c r="U173" s="109"/>
      <c r="V173" s="109"/>
      <c r="W173" s="109"/>
      <c r="X173" s="109"/>
      <c r="Y173" s="109"/>
      <c r="Z173" s="109"/>
      <c r="AA173" s="122">
        <v>400000</v>
      </c>
      <c r="AB173" s="140" t="s">
        <v>3285</v>
      </c>
      <c r="AC173" s="168">
        <v>44981</v>
      </c>
      <c r="AD173" s="259" t="s">
        <v>199</v>
      </c>
      <c r="AE173" s="102"/>
      <c r="AF173" s="114" t="s">
        <v>390</v>
      </c>
      <c r="AG173" s="114" t="s">
        <v>218</v>
      </c>
    </row>
    <row r="174" spans="1:33" s="112" customFormat="1">
      <c r="A174" s="103">
        <f t="shared" si="27"/>
        <v>53</v>
      </c>
      <c r="B174" s="197">
        <v>8</v>
      </c>
      <c r="C174" s="161">
        <v>44981</v>
      </c>
      <c r="D174" s="161">
        <v>44915</v>
      </c>
      <c r="E174" s="109" t="s">
        <v>214</v>
      </c>
      <c r="F174" s="109" t="s">
        <v>29</v>
      </c>
      <c r="G174" s="140" t="s">
        <v>215</v>
      </c>
      <c r="H174" s="140" t="s">
        <v>554</v>
      </c>
      <c r="I174" s="158" t="s">
        <v>553</v>
      </c>
      <c r="J174" s="109" t="s">
        <v>555</v>
      </c>
      <c r="K174" s="109" t="s">
        <v>351</v>
      </c>
      <c r="L174" s="140" t="s">
        <v>361</v>
      </c>
      <c r="M174" s="140" t="s">
        <v>361</v>
      </c>
      <c r="N174" s="142">
        <v>50</v>
      </c>
      <c r="O174" s="109" t="s">
        <v>190</v>
      </c>
      <c r="P174" s="195" t="s">
        <v>556</v>
      </c>
      <c r="Q174" s="101">
        <v>1200000</v>
      </c>
      <c r="R174" s="109"/>
      <c r="S174" s="109"/>
      <c r="T174" s="109"/>
      <c r="U174" s="109"/>
      <c r="V174" s="109"/>
      <c r="W174" s="109"/>
      <c r="X174" s="109"/>
      <c r="Y174" s="109"/>
      <c r="Z174" s="109"/>
      <c r="AA174" s="122">
        <v>1000000</v>
      </c>
      <c r="AB174" s="140" t="s">
        <v>3285</v>
      </c>
      <c r="AC174" s="168">
        <v>44981</v>
      </c>
      <c r="AD174" s="259" t="s">
        <v>199</v>
      </c>
      <c r="AE174" s="102"/>
      <c r="AF174" s="114" t="s">
        <v>390</v>
      </c>
      <c r="AG174" s="114" t="s">
        <v>218</v>
      </c>
    </row>
    <row r="175" spans="1:33" s="112" customFormat="1">
      <c r="A175" s="103">
        <f t="shared" si="27"/>
        <v>54</v>
      </c>
      <c r="B175" s="197">
        <v>9</v>
      </c>
      <c r="C175" s="161">
        <v>44981</v>
      </c>
      <c r="D175" s="161">
        <v>44919</v>
      </c>
      <c r="E175" s="109" t="s">
        <v>214</v>
      </c>
      <c r="F175" s="109" t="s">
        <v>31</v>
      </c>
      <c r="G175" s="109" t="s">
        <v>215</v>
      </c>
      <c r="H175" s="140" t="s">
        <v>634</v>
      </c>
      <c r="I175" s="158" t="s">
        <v>633</v>
      </c>
      <c r="J175" s="140" t="s">
        <v>635</v>
      </c>
      <c r="K175" s="109" t="s">
        <v>206</v>
      </c>
      <c r="L175" s="140" t="s">
        <v>276</v>
      </c>
      <c r="M175" s="140" t="s">
        <v>276</v>
      </c>
      <c r="N175" s="142">
        <v>50</v>
      </c>
      <c r="O175" s="109" t="s">
        <v>190</v>
      </c>
      <c r="P175" s="198" t="s">
        <v>289</v>
      </c>
      <c r="Q175" s="101">
        <v>550000</v>
      </c>
      <c r="R175" s="109"/>
      <c r="S175" s="109"/>
      <c r="T175" s="109"/>
      <c r="U175" s="109"/>
      <c r="V175" s="109"/>
      <c r="W175" s="109"/>
      <c r="X175" s="109"/>
      <c r="Y175" s="109"/>
      <c r="Z175" s="109"/>
      <c r="AA175" s="122">
        <v>400000</v>
      </c>
      <c r="AB175" s="140" t="s">
        <v>3285</v>
      </c>
      <c r="AC175" s="168">
        <v>44981</v>
      </c>
      <c r="AD175" s="259" t="s">
        <v>199</v>
      </c>
      <c r="AE175" s="102"/>
      <c r="AF175" s="114" t="s">
        <v>390</v>
      </c>
      <c r="AG175" s="114" t="s">
        <v>218</v>
      </c>
    </row>
    <row r="176" spans="1:33" s="112" customFormat="1">
      <c r="A176" s="103">
        <f t="shared" si="27"/>
        <v>55</v>
      </c>
      <c r="B176" s="197">
        <v>10</v>
      </c>
      <c r="C176" s="161">
        <v>44981</v>
      </c>
      <c r="D176" s="161">
        <v>44919</v>
      </c>
      <c r="E176" s="109" t="s">
        <v>214</v>
      </c>
      <c r="F176" s="109" t="s">
        <v>29</v>
      </c>
      <c r="G176" s="109" t="s">
        <v>215</v>
      </c>
      <c r="H176" s="140" t="s">
        <v>634</v>
      </c>
      <c r="I176" s="158" t="s">
        <v>633</v>
      </c>
      <c r="J176" s="140" t="s">
        <v>635</v>
      </c>
      <c r="K176" s="109" t="s">
        <v>206</v>
      </c>
      <c r="L176" s="140" t="s">
        <v>276</v>
      </c>
      <c r="M176" s="140" t="s">
        <v>276</v>
      </c>
      <c r="N176" s="142">
        <v>50</v>
      </c>
      <c r="O176" s="109" t="s">
        <v>190</v>
      </c>
      <c r="P176" s="198" t="s">
        <v>289</v>
      </c>
      <c r="Q176" s="101">
        <v>550000</v>
      </c>
      <c r="R176" s="109"/>
      <c r="S176" s="109"/>
      <c r="T176" s="109"/>
      <c r="U176" s="109"/>
      <c r="V176" s="109"/>
      <c r="W176" s="109"/>
      <c r="X176" s="109"/>
      <c r="Y176" s="109"/>
      <c r="Z176" s="109"/>
      <c r="AA176" s="122">
        <v>400000</v>
      </c>
      <c r="AB176" s="140" t="s">
        <v>3285</v>
      </c>
      <c r="AC176" s="168">
        <v>44981</v>
      </c>
      <c r="AD176" s="259" t="s">
        <v>199</v>
      </c>
      <c r="AE176" s="102"/>
      <c r="AF176" s="114" t="s">
        <v>390</v>
      </c>
      <c r="AG176" s="114" t="s">
        <v>218</v>
      </c>
    </row>
    <row r="177" spans="1:35" s="112" customFormat="1">
      <c r="A177" s="103">
        <f t="shared" si="27"/>
        <v>56</v>
      </c>
      <c r="B177" s="197">
        <v>11</v>
      </c>
      <c r="C177" s="161">
        <v>44981</v>
      </c>
      <c r="D177" s="161">
        <v>44922</v>
      </c>
      <c r="E177" s="109" t="s">
        <v>214</v>
      </c>
      <c r="F177" s="109" t="s">
        <v>31</v>
      </c>
      <c r="G177" s="109" t="s">
        <v>212</v>
      </c>
      <c r="H177" s="109" t="s">
        <v>648</v>
      </c>
      <c r="I177" s="159" t="s">
        <v>647</v>
      </c>
      <c r="J177" s="140" t="s">
        <v>649</v>
      </c>
      <c r="K177" s="109" t="s">
        <v>206</v>
      </c>
      <c r="L177" s="140" t="s">
        <v>276</v>
      </c>
      <c r="M177" s="140" t="s">
        <v>276</v>
      </c>
      <c r="N177" s="142">
        <v>50</v>
      </c>
      <c r="O177" s="109" t="s">
        <v>190</v>
      </c>
      <c r="P177" s="198" t="s">
        <v>636</v>
      </c>
      <c r="Q177" s="101">
        <v>700000</v>
      </c>
      <c r="R177" s="109"/>
      <c r="S177" s="109"/>
      <c r="T177" s="109"/>
      <c r="U177" s="109"/>
      <c r="V177" s="109"/>
      <c r="W177" s="109"/>
      <c r="X177" s="109"/>
      <c r="Y177" s="109"/>
      <c r="Z177" s="109"/>
      <c r="AA177" s="122">
        <v>500000</v>
      </c>
      <c r="AB177" s="140" t="s">
        <v>3285</v>
      </c>
      <c r="AC177" s="168">
        <v>44981</v>
      </c>
      <c r="AD177" s="259" t="s">
        <v>199</v>
      </c>
      <c r="AE177" s="102"/>
      <c r="AF177" s="114" t="s">
        <v>390</v>
      </c>
      <c r="AG177" s="114" t="s">
        <v>218</v>
      </c>
    </row>
    <row r="178" spans="1:35" s="112" customFormat="1">
      <c r="A178" s="103">
        <f t="shared" si="27"/>
        <v>57</v>
      </c>
      <c r="B178" s="197">
        <v>12</v>
      </c>
      <c r="C178" s="161">
        <v>44981</v>
      </c>
      <c r="D178" s="161">
        <v>44922</v>
      </c>
      <c r="E178" s="109" t="s">
        <v>214</v>
      </c>
      <c r="F178" s="109" t="s">
        <v>29</v>
      </c>
      <c r="G178" s="109" t="s">
        <v>212</v>
      </c>
      <c r="H178" s="109" t="s">
        <v>498</v>
      </c>
      <c r="I178" s="159" t="s">
        <v>496</v>
      </c>
      <c r="J178" s="140" t="s">
        <v>649</v>
      </c>
      <c r="K178" s="109" t="s">
        <v>206</v>
      </c>
      <c r="L178" s="140" t="s">
        <v>276</v>
      </c>
      <c r="M178" s="140" t="s">
        <v>276</v>
      </c>
      <c r="N178" s="142">
        <v>50</v>
      </c>
      <c r="O178" s="109" t="s">
        <v>190</v>
      </c>
      <c r="P178" s="198" t="s">
        <v>636</v>
      </c>
      <c r="Q178" s="101">
        <v>700000</v>
      </c>
      <c r="R178" s="109"/>
      <c r="S178" s="109"/>
      <c r="T178" s="109"/>
      <c r="U178" s="109"/>
      <c r="V178" s="109"/>
      <c r="W178" s="109"/>
      <c r="X178" s="109"/>
      <c r="Y178" s="109"/>
      <c r="Z178" s="109"/>
      <c r="AA178" s="122">
        <v>500000</v>
      </c>
      <c r="AB178" s="140" t="s">
        <v>3285</v>
      </c>
      <c r="AC178" s="168">
        <v>44981</v>
      </c>
      <c r="AD178" s="259" t="s">
        <v>199</v>
      </c>
      <c r="AE178" s="102"/>
      <c r="AF178" s="114" t="s">
        <v>390</v>
      </c>
      <c r="AG178" s="114" t="s">
        <v>218</v>
      </c>
    </row>
    <row r="179" spans="1:35" s="112" customFormat="1">
      <c r="A179" s="103">
        <f t="shared" si="27"/>
        <v>58</v>
      </c>
      <c r="B179" s="197">
        <v>13</v>
      </c>
      <c r="C179" s="161">
        <v>44981</v>
      </c>
      <c r="D179" s="161">
        <v>44924</v>
      </c>
      <c r="E179" s="109" t="s">
        <v>214</v>
      </c>
      <c r="F179" s="109" t="s">
        <v>31</v>
      </c>
      <c r="G179" s="140" t="s">
        <v>212</v>
      </c>
      <c r="H179" s="109" t="s">
        <v>3330</v>
      </c>
      <c r="I179" s="158" t="s">
        <v>683</v>
      </c>
      <c r="J179" s="140" t="s">
        <v>249</v>
      </c>
      <c r="K179" s="109" t="s">
        <v>351</v>
      </c>
      <c r="L179" s="140" t="s">
        <v>228</v>
      </c>
      <c r="M179" s="140" t="s">
        <v>330</v>
      </c>
      <c r="N179" s="142">
        <v>102</v>
      </c>
      <c r="O179" s="109" t="s">
        <v>190</v>
      </c>
      <c r="P179" s="195" t="s">
        <v>684</v>
      </c>
      <c r="Q179" s="101">
        <v>900000</v>
      </c>
      <c r="R179" s="101"/>
      <c r="S179" s="101"/>
      <c r="T179" s="101"/>
      <c r="U179" s="101"/>
      <c r="V179" s="101"/>
      <c r="W179" s="101"/>
      <c r="X179" s="101"/>
      <c r="Y179" s="101"/>
      <c r="Z179" s="101"/>
      <c r="AA179" s="108">
        <v>750000</v>
      </c>
      <c r="AB179" s="140" t="s">
        <v>3285</v>
      </c>
      <c r="AC179" s="168">
        <v>44981</v>
      </c>
      <c r="AD179" s="259" t="s">
        <v>199</v>
      </c>
      <c r="AE179" s="102"/>
      <c r="AF179" s="114" t="s">
        <v>390</v>
      </c>
      <c r="AG179" s="114" t="s">
        <v>226</v>
      </c>
    </row>
    <row r="180" spans="1:35" s="112" customFormat="1">
      <c r="A180" s="103">
        <f t="shared" si="27"/>
        <v>59</v>
      </c>
      <c r="B180" s="197">
        <v>14</v>
      </c>
      <c r="C180" s="161">
        <v>44981</v>
      </c>
      <c r="D180" s="161">
        <v>44924</v>
      </c>
      <c r="E180" s="109" t="s">
        <v>214</v>
      </c>
      <c r="F180" s="109" t="s">
        <v>29</v>
      </c>
      <c r="G180" s="140" t="s">
        <v>212</v>
      </c>
      <c r="H180" s="109" t="s">
        <v>3331</v>
      </c>
      <c r="I180" s="158" t="s">
        <v>245</v>
      </c>
      <c r="J180" s="140" t="s">
        <v>249</v>
      </c>
      <c r="K180" s="109" t="s">
        <v>351</v>
      </c>
      <c r="L180" s="140" t="s">
        <v>330</v>
      </c>
      <c r="M180" s="140" t="s">
        <v>228</v>
      </c>
      <c r="N180" s="142">
        <v>102</v>
      </c>
      <c r="O180" s="109" t="s">
        <v>190</v>
      </c>
      <c r="P180" s="195" t="s">
        <v>684</v>
      </c>
      <c r="Q180" s="101">
        <v>900000</v>
      </c>
      <c r="R180" s="101"/>
      <c r="S180" s="101"/>
      <c r="T180" s="101"/>
      <c r="U180" s="101"/>
      <c r="V180" s="101"/>
      <c r="W180" s="101"/>
      <c r="X180" s="101"/>
      <c r="Y180" s="101"/>
      <c r="Z180" s="101"/>
      <c r="AA180" s="108">
        <v>750000</v>
      </c>
      <c r="AB180" s="140" t="s">
        <v>3285</v>
      </c>
      <c r="AC180" s="168">
        <v>44981</v>
      </c>
      <c r="AD180" s="259" t="s">
        <v>199</v>
      </c>
      <c r="AE180" s="102"/>
      <c r="AF180" s="114" t="s">
        <v>390</v>
      </c>
      <c r="AG180" s="114" t="s">
        <v>226</v>
      </c>
    </row>
    <row r="181" spans="1:35" s="112" customFormat="1">
      <c r="A181" s="103">
        <f t="shared" si="27"/>
        <v>60</v>
      </c>
      <c r="B181" s="197">
        <v>15</v>
      </c>
      <c r="C181" s="161">
        <v>44981</v>
      </c>
      <c r="D181" s="161">
        <v>44922</v>
      </c>
      <c r="E181" s="109" t="s">
        <v>214</v>
      </c>
      <c r="F181" s="109" t="s">
        <v>31</v>
      </c>
      <c r="G181" s="140" t="s">
        <v>215</v>
      </c>
      <c r="H181" s="109" t="s">
        <v>567</v>
      </c>
      <c r="I181" s="159" t="s">
        <v>2099</v>
      </c>
      <c r="J181" s="197" t="s">
        <v>275</v>
      </c>
      <c r="K181" s="109" t="s">
        <v>223</v>
      </c>
      <c r="L181" s="109" t="s">
        <v>219</v>
      </c>
      <c r="M181" s="109" t="s">
        <v>573</v>
      </c>
      <c r="N181" s="142">
        <v>558</v>
      </c>
      <c r="O181" s="109" t="s">
        <v>190</v>
      </c>
      <c r="P181" s="198" t="s">
        <v>604</v>
      </c>
      <c r="Q181" s="101">
        <v>2500000</v>
      </c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>
        <v>2000000</v>
      </c>
      <c r="AB181" s="140" t="s">
        <v>3285</v>
      </c>
      <c r="AC181" s="168">
        <v>44981</v>
      </c>
      <c r="AD181" s="259" t="s">
        <v>199</v>
      </c>
      <c r="AE181" s="102"/>
      <c r="AF181" s="114" t="s">
        <v>390</v>
      </c>
      <c r="AG181" s="114" t="s">
        <v>226</v>
      </c>
    </row>
    <row r="182" spans="1:35" s="112" customFormat="1">
      <c r="A182" s="103">
        <f t="shared" si="27"/>
        <v>61</v>
      </c>
      <c r="B182" s="197">
        <v>16</v>
      </c>
      <c r="C182" s="161">
        <v>44981</v>
      </c>
      <c r="D182" s="161">
        <v>44922</v>
      </c>
      <c r="E182" s="109" t="s">
        <v>214</v>
      </c>
      <c r="F182" s="109" t="s">
        <v>31</v>
      </c>
      <c r="G182" s="140" t="s">
        <v>215</v>
      </c>
      <c r="H182" s="109" t="s">
        <v>568</v>
      </c>
      <c r="I182" s="159" t="s">
        <v>2100</v>
      </c>
      <c r="J182" s="197" t="s">
        <v>275</v>
      </c>
      <c r="K182" s="109" t="s">
        <v>223</v>
      </c>
      <c r="L182" s="109" t="s">
        <v>219</v>
      </c>
      <c r="M182" s="140" t="s">
        <v>2106</v>
      </c>
      <c r="N182" s="142">
        <v>166</v>
      </c>
      <c r="O182" s="109" t="s">
        <v>190</v>
      </c>
      <c r="P182" s="198" t="s">
        <v>604</v>
      </c>
      <c r="Q182" s="101">
        <v>2000000</v>
      </c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>
        <v>1500000</v>
      </c>
      <c r="AB182" s="140" t="s">
        <v>3285</v>
      </c>
      <c r="AC182" s="168">
        <v>44981</v>
      </c>
      <c r="AD182" s="259" t="s">
        <v>199</v>
      </c>
      <c r="AE182" s="102"/>
      <c r="AF182" s="114" t="s">
        <v>390</v>
      </c>
      <c r="AG182" s="114" t="s">
        <v>226</v>
      </c>
    </row>
    <row r="183" spans="1:35" s="112" customFormat="1">
      <c r="A183" s="103">
        <f t="shared" si="27"/>
        <v>62</v>
      </c>
      <c r="B183" s="197">
        <v>17</v>
      </c>
      <c r="C183" s="161">
        <v>44981</v>
      </c>
      <c r="D183" s="161">
        <v>44922</v>
      </c>
      <c r="E183" s="109" t="s">
        <v>214</v>
      </c>
      <c r="F183" s="109" t="s">
        <v>31</v>
      </c>
      <c r="G183" s="140" t="s">
        <v>215</v>
      </c>
      <c r="H183" s="109" t="s">
        <v>569</v>
      </c>
      <c r="I183" s="159" t="s">
        <v>2101</v>
      </c>
      <c r="J183" s="197" t="s">
        <v>275</v>
      </c>
      <c r="K183" s="109" t="s">
        <v>223</v>
      </c>
      <c r="L183" s="109" t="s">
        <v>219</v>
      </c>
      <c r="M183" s="140" t="s">
        <v>2096</v>
      </c>
      <c r="N183" s="142">
        <v>376</v>
      </c>
      <c r="O183" s="109" t="s">
        <v>190</v>
      </c>
      <c r="P183" s="198" t="s">
        <v>604</v>
      </c>
      <c r="Q183" s="101">
        <v>2500000</v>
      </c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>
        <v>2000000</v>
      </c>
      <c r="AB183" s="140" t="s">
        <v>3285</v>
      </c>
      <c r="AC183" s="168">
        <v>44981</v>
      </c>
      <c r="AD183" s="259" t="s">
        <v>199</v>
      </c>
      <c r="AE183" s="102"/>
      <c r="AF183" s="114" t="s">
        <v>390</v>
      </c>
      <c r="AG183" s="114" t="s">
        <v>226</v>
      </c>
    </row>
    <row r="184" spans="1:35" s="112" customFormat="1">
      <c r="A184" s="103">
        <f t="shared" si="27"/>
        <v>63</v>
      </c>
      <c r="B184" s="197">
        <v>18</v>
      </c>
      <c r="C184" s="161">
        <v>44981</v>
      </c>
      <c r="D184" s="161">
        <v>44922</v>
      </c>
      <c r="E184" s="109" t="s">
        <v>214</v>
      </c>
      <c r="F184" s="109" t="s">
        <v>31</v>
      </c>
      <c r="G184" s="140" t="s">
        <v>215</v>
      </c>
      <c r="H184" s="109" t="s">
        <v>570</v>
      </c>
      <c r="I184" s="159" t="s">
        <v>2102</v>
      </c>
      <c r="J184" s="197" t="s">
        <v>275</v>
      </c>
      <c r="K184" s="109" t="s">
        <v>223</v>
      </c>
      <c r="L184" s="109" t="s">
        <v>219</v>
      </c>
      <c r="M184" s="140" t="s">
        <v>2097</v>
      </c>
      <c r="N184" s="142">
        <v>435</v>
      </c>
      <c r="O184" s="109" t="s">
        <v>190</v>
      </c>
      <c r="P184" s="198" t="s">
        <v>604</v>
      </c>
      <c r="Q184" s="101">
        <v>2500000</v>
      </c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>
        <v>2000000</v>
      </c>
      <c r="AB184" s="140" t="s">
        <v>3285</v>
      </c>
      <c r="AC184" s="168">
        <v>44981</v>
      </c>
      <c r="AD184" s="259" t="s">
        <v>199</v>
      </c>
      <c r="AE184" s="102"/>
      <c r="AF184" s="114" t="s">
        <v>390</v>
      </c>
      <c r="AG184" s="114" t="s">
        <v>226</v>
      </c>
    </row>
    <row r="185" spans="1:35" s="112" customFormat="1">
      <c r="A185" s="103">
        <f t="shared" si="27"/>
        <v>64</v>
      </c>
      <c r="B185" s="197">
        <v>19</v>
      </c>
      <c r="C185" s="161">
        <v>44981</v>
      </c>
      <c r="D185" s="161">
        <v>44922</v>
      </c>
      <c r="E185" s="109" t="s">
        <v>214</v>
      </c>
      <c r="F185" s="109" t="s">
        <v>31</v>
      </c>
      <c r="G185" s="140" t="s">
        <v>215</v>
      </c>
      <c r="H185" s="109" t="s">
        <v>571</v>
      </c>
      <c r="I185" s="159" t="s">
        <v>2103</v>
      </c>
      <c r="J185" s="197" t="s">
        <v>275</v>
      </c>
      <c r="K185" s="109" t="s">
        <v>223</v>
      </c>
      <c r="L185" s="109" t="s">
        <v>219</v>
      </c>
      <c r="M185" s="109" t="s">
        <v>574</v>
      </c>
      <c r="N185" s="142">
        <v>598</v>
      </c>
      <c r="O185" s="109" t="s">
        <v>190</v>
      </c>
      <c r="P185" s="198" t="s">
        <v>604</v>
      </c>
      <c r="Q185" s="101">
        <v>2500000</v>
      </c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>
        <v>2000000</v>
      </c>
      <c r="AB185" s="140" t="s">
        <v>3285</v>
      </c>
      <c r="AC185" s="168">
        <v>44981</v>
      </c>
      <c r="AD185" s="259" t="s">
        <v>199</v>
      </c>
      <c r="AE185" s="102"/>
      <c r="AF185" s="114" t="s">
        <v>390</v>
      </c>
      <c r="AG185" s="114" t="s">
        <v>226</v>
      </c>
    </row>
    <row r="186" spans="1:35" s="112" customFormat="1">
      <c r="A186" s="103">
        <f t="shared" si="27"/>
        <v>65</v>
      </c>
      <c r="B186" s="197">
        <v>20</v>
      </c>
      <c r="C186" s="161">
        <v>44981</v>
      </c>
      <c r="D186" s="161">
        <v>44922</v>
      </c>
      <c r="E186" s="109" t="s">
        <v>214</v>
      </c>
      <c r="F186" s="109" t="s">
        <v>31</v>
      </c>
      <c r="G186" s="140" t="s">
        <v>215</v>
      </c>
      <c r="H186" s="109" t="s">
        <v>572</v>
      </c>
      <c r="I186" s="159" t="s">
        <v>2104</v>
      </c>
      <c r="J186" s="197" t="s">
        <v>275</v>
      </c>
      <c r="K186" s="109" t="s">
        <v>223</v>
      </c>
      <c r="L186" s="109" t="s">
        <v>219</v>
      </c>
      <c r="M186" s="140" t="s">
        <v>2098</v>
      </c>
      <c r="N186" s="142">
        <v>326</v>
      </c>
      <c r="O186" s="109" t="s">
        <v>190</v>
      </c>
      <c r="P186" s="198" t="s">
        <v>604</v>
      </c>
      <c r="Q186" s="101">
        <v>2500000</v>
      </c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>
        <v>2000000</v>
      </c>
      <c r="AB186" s="140" t="s">
        <v>3285</v>
      </c>
      <c r="AC186" s="168">
        <v>44981</v>
      </c>
      <c r="AD186" s="259" t="s">
        <v>199</v>
      </c>
      <c r="AE186" s="102"/>
      <c r="AF186" s="114" t="s">
        <v>390</v>
      </c>
      <c r="AG186" s="114" t="s">
        <v>226</v>
      </c>
    </row>
    <row r="187" spans="1:35" s="112" customFormat="1">
      <c r="A187" s="103">
        <f t="shared" si="27"/>
        <v>66</v>
      </c>
      <c r="B187" s="197">
        <v>21</v>
      </c>
      <c r="C187" s="161">
        <v>44981</v>
      </c>
      <c r="D187" s="161">
        <v>44930</v>
      </c>
      <c r="E187" s="109" t="s">
        <v>214</v>
      </c>
      <c r="F187" s="109" t="s">
        <v>29</v>
      </c>
      <c r="G187" s="140" t="s">
        <v>215</v>
      </c>
      <c r="H187" s="140" t="s">
        <v>985</v>
      </c>
      <c r="I187" s="158" t="s">
        <v>984</v>
      </c>
      <c r="J187" s="140" t="s">
        <v>986</v>
      </c>
      <c r="K187" s="140" t="s">
        <v>217</v>
      </c>
      <c r="L187" s="140" t="s">
        <v>276</v>
      </c>
      <c r="M187" s="140" t="s">
        <v>276</v>
      </c>
      <c r="N187" s="142">
        <v>50</v>
      </c>
      <c r="O187" s="109" t="s">
        <v>190</v>
      </c>
      <c r="P187" s="198" t="s">
        <v>3135</v>
      </c>
      <c r="Q187" s="101">
        <v>550000</v>
      </c>
      <c r="R187" s="109"/>
      <c r="S187" s="109"/>
      <c r="T187" s="109"/>
      <c r="U187" s="109"/>
      <c r="V187" s="109"/>
      <c r="W187" s="109"/>
      <c r="X187" s="109"/>
      <c r="Y187" s="109"/>
      <c r="Z187" s="109"/>
      <c r="AA187" s="122">
        <v>400000</v>
      </c>
      <c r="AB187" s="140" t="s">
        <v>3285</v>
      </c>
      <c r="AC187" s="168">
        <v>44981</v>
      </c>
      <c r="AD187" s="259" t="s">
        <v>199</v>
      </c>
      <c r="AE187" s="102"/>
      <c r="AF187" s="114" t="s">
        <v>390</v>
      </c>
      <c r="AG187" s="114" t="s">
        <v>218</v>
      </c>
    </row>
    <row r="188" spans="1:35" s="112" customFormat="1">
      <c r="A188" s="103">
        <f t="shared" si="27"/>
        <v>67</v>
      </c>
      <c r="B188" s="197">
        <v>22</v>
      </c>
      <c r="C188" s="161">
        <v>44981</v>
      </c>
      <c r="D188" s="161">
        <v>44931</v>
      </c>
      <c r="E188" s="109" t="s">
        <v>214</v>
      </c>
      <c r="F188" s="109" t="s">
        <v>31</v>
      </c>
      <c r="G188" s="140" t="s">
        <v>215</v>
      </c>
      <c r="H188" s="140" t="s">
        <v>985</v>
      </c>
      <c r="I188" s="158" t="s">
        <v>984</v>
      </c>
      <c r="J188" s="140" t="s">
        <v>986</v>
      </c>
      <c r="K188" s="140" t="s">
        <v>217</v>
      </c>
      <c r="L188" s="140" t="s">
        <v>276</v>
      </c>
      <c r="M188" s="140" t="s">
        <v>276</v>
      </c>
      <c r="N188" s="142">
        <v>50</v>
      </c>
      <c r="O188" s="109" t="s">
        <v>190</v>
      </c>
      <c r="P188" s="198" t="s">
        <v>3135</v>
      </c>
      <c r="Q188" s="101">
        <v>550000</v>
      </c>
      <c r="R188" s="109"/>
      <c r="S188" s="109"/>
      <c r="T188" s="109"/>
      <c r="U188" s="109"/>
      <c r="V188" s="109"/>
      <c r="W188" s="109"/>
      <c r="X188" s="109"/>
      <c r="Y188" s="109"/>
      <c r="Z188" s="109"/>
      <c r="AA188" s="122">
        <v>400000</v>
      </c>
      <c r="AB188" s="140" t="s">
        <v>3285</v>
      </c>
      <c r="AC188" s="168">
        <v>44981</v>
      </c>
      <c r="AD188" s="259" t="s">
        <v>199</v>
      </c>
      <c r="AE188" s="102"/>
      <c r="AF188" s="114" t="s">
        <v>390</v>
      </c>
      <c r="AG188" s="114" t="s">
        <v>218</v>
      </c>
    </row>
    <row r="189" spans="1:35">
      <c r="A189" s="102"/>
      <c r="B189" s="103"/>
      <c r="C189" s="119" t="s">
        <v>30</v>
      </c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3"/>
      <c r="O189" s="102"/>
      <c r="P189" s="145"/>
      <c r="Q189" s="151">
        <f>SUM(Q167:Q188)</f>
        <v>28300000</v>
      </c>
      <c r="R189" s="108"/>
      <c r="S189" s="108"/>
      <c r="T189" s="108"/>
      <c r="U189" s="108"/>
      <c r="V189" s="108"/>
      <c r="W189" s="108"/>
      <c r="X189" s="108"/>
      <c r="Y189" s="108"/>
      <c r="Z189" s="108"/>
      <c r="AA189" s="151">
        <f>SUM(AA167:AA188)</f>
        <v>22350000</v>
      </c>
      <c r="AB189" s="102"/>
      <c r="AC189" s="103"/>
      <c r="AD189" s="103"/>
      <c r="AE189" s="102"/>
      <c r="AF189" s="102"/>
      <c r="AG189" s="102"/>
    </row>
    <row r="190" spans="1:35">
      <c r="A190" s="103">
        <f>A188+1</f>
        <v>68</v>
      </c>
      <c r="B190" s="174">
        <v>1</v>
      </c>
      <c r="C190" s="115">
        <v>44981</v>
      </c>
      <c r="D190" s="115">
        <v>44968</v>
      </c>
      <c r="E190" s="102" t="s">
        <v>214</v>
      </c>
      <c r="F190" s="102" t="s">
        <v>31</v>
      </c>
      <c r="G190" s="102" t="s">
        <v>243</v>
      </c>
      <c r="H190" s="109" t="s">
        <v>2867</v>
      </c>
      <c r="I190" s="159" t="s">
        <v>2866</v>
      </c>
      <c r="J190" s="102" t="s">
        <v>2868</v>
      </c>
      <c r="K190" s="102" t="s">
        <v>210</v>
      </c>
      <c r="L190" s="102" t="s">
        <v>2063</v>
      </c>
      <c r="M190" s="114" t="s">
        <v>259</v>
      </c>
      <c r="N190" s="103">
        <v>354</v>
      </c>
      <c r="O190" s="102" t="s">
        <v>190</v>
      </c>
      <c r="P190" s="145" t="s">
        <v>322</v>
      </c>
      <c r="Q190" s="101">
        <v>1750000</v>
      </c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>
        <v>1300000</v>
      </c>
      <c r="AB190" s="140" t="s">
        <v>3370</v>
      </c>
      <c r="AC190" s="168">
        <v>44981</v>
      </c>
      <c r="AD190" s="259" t="s">
        <v>199</v>
      </c>
      <c r="AE190" s="102"/>
      <c r="AF190" s="114" t="s">
        <v>390</v>
      </c>
      <c r="AG190" s="114" t="s">
        <v>226</v>
      </c>
      <c r="AI190" t="s">
        <v>2869</v>
      </c>
    </row>
    <row r="191" spans="1:35">
      <c r="A191" s="102"/>
      <c r="B191" s="103"/>
      <c r="C191" s="119" t="s">
        <v>30</v>
      </c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3"/>
      <c r="O191" s="102"/>
      <c r="P191" s="145"/>
      <c r="Q191" s="151">
        <f>SUM(Q190)</f>
        <v>1750000</v>
      </c>
      <c r="R191" s="108"/>
      <c r="S191" s="108"/>
      <c r="T191" s="108"/>
      <c r="U191" s="108"/>
      <c r="V191" s="108"/>
      <c r="W191" s="108"/>
      <c r="X191" s="108"/>
      <c r="Y191" s="108"/>
      <c r="Z191" s="108"/>
      <c r="AA191" s="151">
        <f>SUM(AA190)</f>
        <v>1300000</v>
      </c>
      <c r="AB191" s="102"/>
      <c r="AC191" s="103"/>
      <c r="AD191" s="103"/>
      <c r="AE191" s="102"/>
      <c r="AF191" s="102"/>
      <c r="AG191" s="102"/>
    </row>
    <row r="192" spans="1:35">
      <c r="A192" s="116">
        <v>1</v>
      </c>
      <c r="B192" s="103">
        <v>1</v>
      </c>
      <c r="C192" s="115">
        <v>44986</v>
      </c>
      <c r="D192" s="161">
        <v>44928</v>
      </c>
      <c r="E192" s="109" t="s">
        <v>214</v>
      </c>
      <c r="F192" s="109" t="s">
        <v>31</v>
      </c>
      <c r="G192" s="102" t="s">
        <v>215</v>
      </c>
      <c r="H192" s="140" t="s">
        <v>626</v>
      </c>
      <c r="I192" s="158" t="s">
        <v>3238</v>
      </c>
      <c r="J192" s="109" t="s">
        <v>2144</v>
      </c>
      <c r="K192" s="109" t="s">
        <v>223</v>
      </c>
      <c r="L192" s="109" t="s">
        <v>299</v>
      </c>
      <c r="M192" s="140" t="s">
        <v>276</v>
      </c>
      <c r="N192" s="142">
        <v>1585</v>
      </c>
      <c r="O192" s="109" t="s">
        <v>190</v>
      </c>
      <c r="P192" s="152" t="s">
        <v>1121</v>
      </c>
      <c r="Q192" s="118">
        <v>5700000</v>
      </c>
      <c r="R192" s="109"/>
      <c r="S192" s="109"/>
      <c r="T192" s="109"/>
      <c r="U192" s="109"/>
      <c r="V192" s="109"/>
      <c r="W192" s="109"/>
      <c r="X192" s="109"/>
      <c r="Y192" s="109"/>
      <c r="Z192" s="109"/>
      <c r="AA192" s="122">
        <v>4500000</v>
      </c>
      <c r="AB192" s="114" t="s">
        <v>3237</v>
      </c>
      <c r="AC192" s="168">
        <v>44986</v>
      </c>
      <c r="AD192" s="259" t="s">
        <v>199</v>
      </c>
      <c r="AE192" s="102"/>
      <c r="AF192" s="114" t="s">
        <v>390</v>
      </c>
      <c r="AG192" s="114" t="s">
        <v>226</v>
      </c>
    </row>
    <row r="193" spans="1:34">
      <c r="A193" s="103">
        <f t="shared" ref="A193:A195" si="28">A192+1</f>
        <v>2</v>
      </c>
      <c r="B193" s="174">
        <v>2</v>
      </c>
      <c r="C193" s="115">
        <v>44986</v>
      </c>
      <c r="D193" s="200">
        <v>44944</v>
      </c>
      <c r="E193" s="102" t="s">
        <v>214</v>
      </c>
      <c r="F193" s="102" t="s">
        <v>31</v>
      </c>
      <c r="G193" s="102" t="s">
        <v>215</v>
      </c>
      <c r="H193" s="109" t="s">
        <v>625</v>
      </c>
      <c r="I193" s="159" t="s">
        <v>1777</v>
      </c>
      <c r="J193" s="102" t="s">
        <v>1149</v>
      </c>
      <c r="K193" s="102" t="s">
        <v>223</v>
      </c>
      <c r="L193" s="114" t="s">
        <v>335</v>
      </c>
      <c r="M193" s="114" t="s">
        <v>3165</v>
      </c>
      <c r="N193" s="103">
        <v>1848</v>
      </c>
      <c r="O193" s="102" t="s">
        <v>190</v>
      </c>
      <c r="P193" s="152" t="s">
        <v>1121</v>
      </c>
      <c r="Q193" s="118">
        <v>7500000</v>
      </c>
      <c r="R193" s="102"/>
      <c r="S193" s="102"/>
      <c r="T193" s="102"/>
      <c r="U193" s="102"/>
      <c r="V193" s="102"/>
      <c r="W193" s="102"/>
      <c r="X193" s="102"/>
      <c r="Y193" s="102"/>
      <c r="Z193" s="102"/>
      <c r="AA193" s="118">
        <v>6000000</v>
      </c>
      <c r="AB193" s="114" t="s">
        <v>3237</v>
      </c>
      <c r="AC193" s="168">
        <v>44986</v>
      </c>
      <c r="AD193" s="259" t="s">
        <v>199</v>
      </c>
      <c r="AE193" s="102"/>
      <c r="AF193" s="114" t="s">
        <v>390</v>
      </c>
      <c r="AG193" s="114" t="s">
        <v>226</v>
      </c>
    </row>
    <row r="194" spans="1:34">
      <c r="A194" s="103">
        <f t="shared" si="28"/>
        <v>3</v>
      </c>
      <c r="B194" s="103">
        <v>3</v>
      </c>
      <c r="C194" s="115">
        <v>44986</v>
      </c>
      <c r="D194" s="200">
        <v>44944</v>
      </c>
      <c r="E194" s="102" t="s">
        <v>214</v>
      </c>
      <c r="F194" s="102" t="s">
        <v>31</v>
      </c>
      <c r="G194" s="102" t="s">
        <v>215</v>
      </c>
      <c r="H194" s="140" t="s">
        <v>1118</v>
      </c>
      <c r="I194" s="159" t="s">
        <v>1116</v>
      </c>
      <c r="J194" s="102" t="s">
        <v>1119</v>
      </c>
      <c r="K194" s="102" t="s">
        <v>223</v>
      </c>
      <c r="L194" s="114" t="s">
        <v>299</v>
      </c>
      <c r="M194" s="114" t="s">
        <v>276</v>
      </c>
      <c r="N194" s="142">
        <v>1585</v>
      </c>
      <c r="O194" s="102" t="s">
        <v>190</v>
      </c>
      <c r="P194" s="152" t="s">
        <v>1121</v>
      </c>
      <c r="Q194" s="118">
        <v>5700000</v>
      </c>
      <c r="R194" s="102"/>
      <c r="S194" s="102"/>
      <c r="T194" s="102"/>
      <c r="U194" s="102"/>
      <c r="V194" s="102"/>
      <c r="W194" s="102"/>
      <c r="X194" s="102"/>
      <c r="Y194" s="102"/>
      <c r="Z194" s="102"/>
      <c r="AA194" s="118">
        <v>4500000</v>
      </c>
      <c r="AB194" s="114" t="s">
        <v>3237</v>
      </c>
      <c r="AC194" s="168">
        <v>44986</v>
      </c>
      <c r="AD194" s="259" t="s">
        <v>199</v>
      </c>
      <c r="AE194" s="102"/>
      <c r="AF194" s="114" t="s">
        <v>390</v>
      </c>
      <c r="AG194" s="114" t="s">
        <v>226</v>
      </c>
    </row>
    <row r="195" spans="1:34">
      <c r="A195" s="103">
        <f t="shared" si="28"/>
        <v>4</v>
      </c>
      <c r="B195" s="174">
        <v>4</v>
      </c>
      <c r="C195" s="115">
        <v>44986</v>
      </c>
      <c r="D195" s="200">
        <v>44947</v>
      </c>
      <c r="E195" s="102" t="s">
        <v>214</v>
      </c>
      <c r="F195" s="102" t="s">
        <v>31</v>
      </c>
      <c r="G195" s="102" t="s">
        <v>215</v>
      </c>
      <c r="H195" s="140" t="s">
        <v>882</v>
      </c>
      <c r="I195" s="158" t="s">
        <v>3239</v>
      </c>
      <c r="J195" s="102" t="s">
        <v>885</v>
      </c>
      <c r="K195" s="102" t="s">
        <v>206</v>
      </c>
      <c r="L195" s="102" t="s">
        <v>299</v>
      </c>
      <c r="M195" s="114" t="s">
        <v>284</v>
      </c>
      <c r="N195" s="103">
        <v>1392</v>
      </c>
      <c r="O195" s="102" t="s">
        <v>190</v>
      </c>
      <c r="P195" s="152" t="s">
        <v>887</v>
      </c>
      <c r="Q195" s="118">
        <v>8000000</v>
      </c>
      <c r="R195" s="102"/>
      <c r="S195" s="102"/>
      <c r="T195" s="102"/>
      <c r="U195" s="102"/>
      <c r="V195" s="102"/>
      <c r="W195" s="102"/>
      <c r="X195" s="102"/>
      <c r="Y195" s="102"/>
      <c r="Z195" s="102"/>
      <c r="AA195" s="118">
        <v>6000000</v>
      </c>
      <c r="AB195" s="114" t="s">
        <v>3237</v>
      </c>
      <c r="AC195" s="168">
        <v>44986</v>
      </c>
      <c r="AD195" s="259" t="s">
        <v>199</v>
      </c>
      <c r="AE195" s="102"/>
      <c r="AF195" s="114" t="s">
        <v>390</v>
      </c>
      <c r="AG195" s="114" t="s">
        <v>226</v>
      </c>
    </row>
    <row r="196" spans="1:34">
      <c r="A196" s="102"/>
      <c r="B196" s="103"/>
      <c r="C196" s="119" t="s">
        <v>30</v>
      </c>
      <c r="D196" s="102"/>
      <c r="E196" s="102"/>
      <c r="F196" s="102"/>
      <c r="G196" s="102"/>
      <c r="H196" s="109"/>
      <c r="I196" s="102"/>
      <c r="J196" s="102"/>
      <c r="K196" s="102"/>
      <c r="L196" s="102"/>
      <c r="M196" s="102"/>
      <c r="N196" s="103"/>
      <c r="O196" s="102"/>
      <c r="P196" s="145"/>
      <c r="Q196" s="151">
        <f>SUM(Q192:Q195)</f>
        <v>26900000</v>
      </c>
      <c r="R196" s="108"/>
      <c r="S196" s="108"/>
      <c r="T196" s="108"/>
      <c r="U196" s="108"/>
      <c r="V196" s="108"/>
      <c r="W196" s="108"/>
      <c r="X196" s="108"/>
      <c r="Y196" s="108"/>
      <c r="Z196" s="108"/>
      <c r="AA196" s="151">
        <f>SUM(AA192:AA195)</f>
        <v>21000000</v>
      </c>
      <c r="AB196" s="102"/>
      <c r="AC196" s="103"/>
      <c r="AD196" s="103"/>
      <c r="AE196" s="102"/>
      <c r="AF196" s="102"/>
      <c r="AG196" s="102"/>
    </row>
    <row r="197" spans="1:34" s="112" customFormat="1">
      <c r="A197" s="103">
        <f>A195+1</f>
        <v>5</v>
      </c>
      <c r="B197" s="197">
        <v>1</v>
      </c>
      <c r="C197" s="161">
        <v>44991</v>
      </c>
      <c r="D197" s="161">
        <v>44953</v>
      </c>
      <c r="E197" s="109" t="s">
        <v>214</v>
      </c>
      <c r="F197" s="109" t="s">
        <v>31</v>
      </c>
      <c r="G197" s="109" t="s">
        <v>215</v>
      </c>
      <c r="H197" s="109" t="s">
        <v>1854</v>
      </c>
      <c r="I197" s="158" t="s">
        <v>1853</v>
      </c>
      <c r="J197" s="109" t="s">
        <v>1855</v>
      </c>
      <c r="K197" s="109" t="s">
        <v>217</v>
      </c>
      <c r="L197" s="140" t="s">
        <v>299</v>
      </c>
      <c r="M197" s="140" t="s">
        <v>222</v>
      </c>
      <c r="N197" s="142">
        <v>1237</v>
      </c>
      <c r="O197" s="109" t="s">
        <v>190</v>
      </c>
      <c r="P197" s="198" t="s">
        <v>1834</v>
      </c>
      <c r="Q197" s="101">
        <v>4000000</v>
      </c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>
        <v>3500000</v>
      </c>
      <c r="AB197" s="140" t="s">
        <v>3286</v>
      </c>
      <c r="AC197" s="212">
        <v>44991</v>
      </c>
      <c r="AD197" s="259" t="s">
        <v>199</v>
      </c>
      <c r="AE197" s="102"/>
      <c r="AF197" s="114" t="s">
        <v>390</v>
      </c>
      <c r="AG197" s="114" t="s">
        <v>226</v>
      </c>
    </row>
    <row r="198" spans="1:34" s="112" customFormat="1">
      <c r="A198" s="103">
        <f t="shared" ref="A198:A199" si="29">A197+1</f>
        <v>6</v>
      </c>
      <c r="B198" s="197">
        <v>2</v>
      </c>
      <c r="C198" s="161">
        <v>44991</v>
      </c>
      <c r="D198" s="161">
        <v>44935</v>
      </c>
      <c r="E198" s="109" t="s">
        <v>214</v>
      </c>
      <c r="F198" s="109" t="s">
        <v>31</v>
      </c>
      <c r="G198" s="109" t="s">
        <v>215</v>
      </c>
      <c r="H198" s="140" t="s">
        <v>628</v>
      </c>
      <c r="I198" s="159" t="s">
        <v>1130</v>
      </c>
      <c r="J198" s="109" t="s">
        <v>1136</v>
      </c>
      <c r="K198" s="109" t="s">
        <v>223</v>
      </c>
      <c r="L198" s="140" t="s">
        <v>335</v>
      </c>
      <c r="M198" s="140" t="s">
        <v>221</v>
      </c>
      <c r="N198" s="142">
        <v>530</v>
      </c>
      <c r="O198" s="109" t="s">
        <v>190</v>
      </c>
      <c r="P198" s="195" t="s">
        <v>1137</v>
      </c>
      <c r="Q198" s="101">
        <v>2150000</v>
      </c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>
        <v>1750000</v>
      </c>
      <c r="AB198" s="140" t="s">
        <v>3286</v>
      </c>
      <c r="AC198" s="212">
        <v>44991</v>
      </c>
      <c r="AD198" s="259" t="s">
        <v>199</v>
      </c>
      <c r="AE198" s="102"/>
      <c r="AF198" s="114" t="s">
        <v>390</v>
      </c>
      <c r="AG198" s="114" t="s">
        <v>226</v>
      </c>
    </row>
    <row r="199" spans="1:34" s="112" customFormat="1">
      <c r="A199" s="103">
        <f t="shared" si="29"/>
        <v>7</v>
      </c>
      <c r="B199" s="142">
        <v>3</v>
      </c>
      <c r="C199" s="161">
        <v>44991</v>
      </c>
      <c r="D199" s="161">
        <v>44956</v>
      </c>
      <c r="E199" s="109" t="s">
        <v>214</v>
      </c>
      <c r="F199" s="109" t="s">
        <v>31</v>
      </c>
      <c r="G199" s="109" t="s">
        <v>407</v>
      </c>
      <c r="H199" s="109" t="s">
        <v>2369</v>
      </c>
      <c r="I199" s="159" t="s">
        <v>2376</v>
      </c>
      <c r="J199" s="109" t="s">
        <v>2382</v>
      </c>
      <c r="K199" s="109" t="s">
        <v>210</v>
      </c>
      <c r="L199" s="140" t="s">
        <v>335</v>
      </c>
      <c r="M199" s="140" t="s">
        <v>955</v>
      </c>
      <c r="N199" s="142">
        <v>823</v>
      </c>
      <c r="O199" s="109" t="s">
        <v>190</v>
      </c>
      <c r="P199" s="109" t="s">
        <v>322</v>
      </c>
      <c r="Q199" s="101">
        <v>2700000</v>
      </c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>
        <v>2400000</v>
      </c>
      <c r="AB199" s="140" t="s">
        <v>3286</v>
      </c>
      <c r="AC199" s="212">
        <v>44991</v>
      </c>
      <c r="AD199" s="259" t="s">
        <v>199</v>
      </c>
      <c r="AE199" s="102"/>
      <c r="AF199" s="114" t="s">
        <v>390</v>
      </c>
      <c r="AG199" s="114" t="s">
        <v>226</v>
      </c>
      <c r="AH199" s="164"/>
    </row>
    <row r="200" spans="1:34" s="112" customFormat="1">
      <c r="A200" s="109"/>
      <c r="B200" s="142"/>
      <c r="C200" s="119" t="s">
        <v>30</v>
      </c>
      <c r="D200" s="109"/>
      <c r="E200" s="109"/>
      <c r="F200" s="109"/>
      <c r="G200" s="109"/>
      <c r="H200" s="109"/>
      <c r="I200" s="109"/>
      <c r="J200" s="109"/>
      <c r="K200" s="109"/>
      <c r="L200" s="109"/>
      <c r="M200" s="109"/>
      <c r="N200" s="142"/>
      <c r="O200" s="109"/>
      <c r="P200" s="198"/>
      <c r="Q200" s="151">
        <f>SUM(Q197:Q199)</f>
        <v>8850000</v>
      </c>
      <c r="R200" s="108"/>
      <c r="S200" s="108"/>
      <c r="T200" s="108"/>
      <c r="U200" s="108"/>
      <c r="V200" s="108"/>
      <c r="W200" s="108"/>
      <c r="X200" s="108"/>
      <c r="Y200" s="108"/>
      <c r="Z200" s="108"/>
      <c r="AA200" s="151">
        <f>SUM(AA197:AA199)</f>
        <v>7650000</v>
      </c>
      <c r="AB200" s="109"/>
      <c r="AC200" s="142"/>
      <c r="AD200" s="142"/>
      <c r="AE200" s="109"/>
      <c r="AF200" s="109"/>
      <c r="AG200" s="109"/>
    </row>
    <row r="201" spans="1:34">
      <c r="A201" s="103">
        <f>A199+1</f>
        <v>8</v>
      </c>
      <c r="B201" s="174">
        <v>1</v>
      </c>
      <c r="C201" s="200">
        <v>44994</v>
      </c>
      <c r="D201" s="200">
        <v>44939</v>
      </c>
      <c r="E201" s="102" t="s">
        <v>214</v>
      </c>
      <c r="F201" s="102" t="s">
        <v>31</v>
      </c>
      <c r="G201" s="102" t="s">
        <v>215</v>
      </c>
      <c r="H201" s="114" t="s">
        <v>630</v>
      </c>
      <c r="I201" s="158" t="s">
        <v>1501</v>
      </c>
      <c r="J201" s="102" t="s">
        <v>1453</v>
      </c>
      <c r="K201" s="102" t="s">
        <v>223</v>
      </c>
      <c r="L201" s="114" t="s">
        <v>299</v>
      </c>
      <c r="M201" s="114" t="s">
        <v>1454</v>
      </c>
      <c r="N201" s="103">
        <v>813</v>
      </c>
      <c r="O201" s="102" t="s">
        <v>190</v>
      </c>
      <c r="P201" s="152" t="s">
        <v>1137</v>
      </c>
      <c r="Q201" s="118">
        <v>2700000</v>
      </c>
      <c r="R201" s="118"/>
      <c r="S201" s="118"/>
      <c r="T201" s="118"/>
      <c r="U201" s="118"/>
      <c r="V201" s="118"/>
      <c r="W201" s="118"/>
      <c r="X201" s="118"/>
      <c r="Y201" s="118"/>
      <c r="Z201" s="118"/>
      <c r="AA201" s="118">
        <v>2200000</v>
      </c>
      <c r="AB201" s="114" t="s">
        <v>3200</v>
      </c>
      <c r="AC201" s="168">
        <v>44994</v>
      </c>
      <c r="AD201" s="259" t="s">
        <v>199</v>
      </c>
      <c r="AE201" s="102"/>
      <c r="AF201" s="114" t="s">
        <v>390</v>
      </c>
      <c r="AG201" s="114" t="s">
        <v>226</v>
      </c>
    </row>
    <row r="202" spans="1:34">
      <c r="A202" s="103">
        <f t="shared" ref="A202" si="30">A201+1</f>
        <v>9</v>
      </c>
      <c r="B202" s="103">
        <v>2</v>
      </c>
      <c r="C202" s="200">
        <v>44994</v>
      </c>
      <c r="D202" s="115">
        <v>44956</v>
      </c>
      <c r="E202" s="109" t="s">
        <v>214</v>
      </c>
      <c r="F202" s="102" t="s">
        <v>31</v>
      </c>
      <c r="G202" s="102" t="s">
        <v>407</v>
      </c>
      <c r="H202" s="114" t="s">
        <v>2366</v>
      </c>
      <c r="I202" s="159" t="s">
        <v>2373</v>
      </c>
      <c r="J202" s="102" t="s">
        <v>2379</v>
      </c>
      <c r="K202" s="102" t="s">
        <v>210</v>
      </c>
      <c r="L202" s="102" t="s">
        <v>231</v>
      </c>
      <c r="M202" s="102" t="s">
        <v>2155</v>
      </c>
      <c r="N202" s="103">
        <v>1615</v>
      </c>
      <c r="O202" s="102" t="s">
        <v>190</v>
      </c>
      <c r="P202" s="102" t="s">
        <v>322</v>
      </c>
      <c r="Q202" s="118">
        <v>6300000</v>
      </c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>
        <v>5000000</v>
      </c>
      <c r="AB202" s="114" t="s">
        <v>3200</v>
      </c>
      <c r="AC202" s="168">
        <v>44994</v>
      </c>
      <c r="AD202" s="259" t="s">
        <v>199</v>
      </c>
      <c r="AE202" s="102"/>
      <c r="AF202" s="114" t="s">
        <v>390</v>
      </c>
      <c r="AG202" s="114" t="s">
        <v>226</v>
      </c>
      <c r="AH202" s="1"/>
    </row>
    <row r="203" spans="1:34">
      <c r="A203" s="102"/>
      <c r="B203" s="103"/>
      <c r="C203" s="119" t="s">
        <v>30</v>
      </c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3"/>
      <c r="O203" s="102"/>
      <c r="P203" s="145"/>
      <c r="Q203" s="151">
        <f>SUM(Q201:Q202)</f>
        <v>9000000</v>
      </c>
      <c r="R203" s="108"/>
      <c r="S203" s="108"/>
      <c r="T203" s="108"/>
      <c r="U203" s="108"/>
      <c r="V203" s="108"/>
      <c r="W203" s="108"/>
      <c r="X203" s="108"/>
      <c r="Y203" s="108"/>
      <c r="Z203" s="108"/>
      <c r="AA203" s="151">
        <f>SUM(AA201:AA202)</f>
        <v>7200000</v>
      </c>
      <c r="AB203" s="102"/>
      <c r="AC203" s="103"/>
      <c r="AD203" s="103"/>
      <c r="AE203" s="102"/>
      <c r="AF203" s="102"/>
      <c r="AG203" s="102"/>
    </row>
    <row r="204" spans="1:34">
      <c r="A204" s="103">
        <f>A202+1</f>
        <v>10</v>
      </c>
      <c r="B204" s="174">
        <v>1</v>
      </c>
      <c r="C204" s="161">
        <v>45000</v>
      </c>
      <c r="D204" s="115">
        <v>44959</v>
      </c>
      <c r="E204" s="102" t="s">
        <v>214</v>
      </c>
      <c r="F204" s="102" t="s">
        <v>29</v>
      </c>
      <c r="G204" s="102" t="s">
        <v>215</v>
      </c>
      <c r="H204" s="140" t="s">
        <v>2248</v>
      </c>
      <c r="I204" s="158" t="s">
        <v>2216</v>
      </c>
      <c r="J204" s="102" t="s">
        <v>2271</v>
      </c>
      <c r="K204" s="102" t="s">
        <v>213</v>
      </c>
      <c r="L204" s="114" t="s">
        <v>4087</v>
      </c>
      <c r="M204" s="114" t="s">
        <v>2531</v>
      </c>
      <c r="N204" s="103">
        <v>1426</v>
      </c>
      <c r="O204" s="102" t="s">
        <v>190</v>
      </c>
      <c r="P204" s="152" t="s">
        <v>2276</v>
      </c>
      <c r="Q204" s="118">
        <v>11500000</v>
      </c>
      <c r="R204" s="118"/>
      <c r="S204" s="118"/>
      <c r="T204" s="118"/>
      <c r="U204" s="118"/>
      <c r="V204" s="118"/>
      <c r="W204" s="118"/>
      <c r="X204" s="118"/>
      <c r="Y204" s="118"/>
      <c r="Z204" s="118"/>
      <c r="AA204" s="118">
        <v>10000000</v>
      </c>
      <c r="AB204" s="140" t="s">
        <v>4088</v>
      </c>
      <c r="AC204" s="168">
        <v>45000</v>
      </c>
      <c r="AD204" s="259" t="s">
        <v>199</v>
      </c>
      <c r="AE204" s="102"/>
      <c r="AF204" s="114" t="s">
        <v>390</v>
      </c>
      <c r="AG204" s="114" t="s">
        <v>226</v>
      </c>
    </row>
    <row r="205" spans="1:34">
      <c r="A205" s="102"/>
      <c r="B205" s="103"/>
      <c r="C205" s="119" t="s">
        <v>30</v>
      </c>
      <c r="D205" s="115"/>
      <c r="E205" s="114"/>
      <c r="F205" s="102"/>
      <c r="G205" s="102"/>
      <c r="H205" s="102"/>
      <c r="I205" s="102"/>
      <c r="J205" s="102"/>
      <c r="K205" s="102"/>
      <c r="L205" s="102"/>
      <c r="M205" s="102"/>
      <c r="N205" s="103"/>
      <c r="O205" s="114"/>
      <c r="P205" s="145"/>
      <c r="Q205" s="151">
        <f>SUM(Q204)</f>
        <v>11500000</v>
      </c>
      <c r="R205" s="108"/>
      <c r="S205" s="108"/>
      <c r="T205" s="108"/>
      <c r="U205" s="108"/>
      <c r="V205" s="108"/>
      <c r="W205" s="108"/>
      <c r="X205" s="108"/>
      <c r="Y205" s="108"/>
      <c r="Z205" s="108"/>
      <c r="AA205" s="151">
        <f>SUM(AA204)</f>
        <v>10000000</v>
      </c>
      <c r="AB205" s="102"/>
      <c r="AC205" s="103"/>
      <c r="AD205" s="103"/>
      <c r="AE205" s="102"/>
      <c r="AF205" s="102"/>
      <c r="AG205" s="102"/>
    </row>
    <row r="206" spans="1:34">
      <c r="A206" s="103">
        <f>A204+1</f>
        <v>11</v>
      </c>
      <c r="B206" s="174">
        <v>1</v>
      </c>
      <c r="C206" s="161">
        <v>45000</v>
      </c>
      <c r="D206" s="115">
        <v>44956</v>
      </c>
      <c r="E206" s="102" t="s">
        <v>214</v>
      </c>
      <c r="F206" s="102" t="s">
        <v>31</v>
      </c>
      <c r="G206" s="102" t="s">
        <v>407</v>
      </c>
      <c r="H206" s="109" t="s">
        <v>2368</v>
      </c>
      <c r="I206" s="159" t="s">
        <v>2375</v>
      </c>
      <c r="J206" s="102" t="s">
        <v>2381</v>
      </c>
      <c r="K206" s="102" t="s">
        <v>210</v>
      </c>
      <c r="L206" s="102" t="s">
        <v>437</v>
      </c>
      <c r="M206" s="102" t="s">
        <v>2186</v>
      </c>
      <c r="N206" s="103">
        <v>1186</v>
      </c>
      <c r="O206" s="102" t="s">
        <v>190</v>
      </c>
      <c r="P206" s="102" t="s">
        <v>322</v>
      </c>
      <c r="Q206" s="118">
        <v>4000000</v>
      </c>
      <c r="R206" s="118"/>
      <c r="S206" s="118"/>
      <c r="T206" s="118"/>
      <c r="U206" s="118"/>
      <c r="V206" s="118"/>
      <c r="W206" s="118"/>
      <c r="X206" s="118"/>
      <c r="Y206" s="118"/>
      <c r="Z206" s="118"/>
      <c r="AA206" s="118">
        <v>3200000</v>
      </c>
      <c r="AB206" s="140" t="s">
        <v>4111</v>
      </c>
      <c r="AC206" s="168">
        <v>45000</v>
      </c>
      <c r="AD206" s="259" t="s">
        <v>199</v>
      </c>
      <c r="AE206" s="102"/>
      <c r="AF206" s="114" t="s">
        <v>390</v>
      </c>
      <c r="AG206" s="114" t="s">
        <v>226</v>
      </c>
      <c r="AH206" s="1"/>
    </row>
    <row r="207" spans="1:34">
      <c r="A207" s="103">
        <f t="shared" ref="A207" si="31">A206+1</f>
        <v>12</v>
      </c>
      <c r="B207" s="103">
        <v>2</v>
      </c>
      <c r="C207" s="161">
        <v>45000</v>
      </c>
      <c r="D207" s="115">
        <v>44958</v>
      </c>
      <c r="E207" s="102" t="s">
        <v>214</v>
      </c>
      <c r="F207" s="102" t="s">
        <v>31</v>
      </c>
      <c r="G207" s="102" t="s">
        <v>215</v>
      </c>
      <c r="H207" s="112" t="s">
        <v>325</v>
      </c>
      <c r="I207" s="158" t="s">
        <v>1196</v>
      </c>
      <c r="J207" s="114" t="s">
        <v>2576</v>
      </c>
      <c r="K207" s="102" t="s">
        <v>206</v>
      </c>
      <c r="L207" s="114" t="s">
        <v>276</v>
      </c>
      <c r="M207" s="114" t="s">
        <v>2718</v>
      </c>
      <c r="N207" s="103">
        <v>50</v>
      </c>
      <c r="O207" s="102" t="s">
        <v>190</v>
      </c>
      <c r="P207" s="145" t="s">
        <v>2579</v>
      </c>
      <c r="Q207" s="118">
        <v>900000</v>
      </c>
      <c r="R207" s="118"/>
      <c r="S207" s="118"/>
      <c r="T207" s="118"/>
      <c r="U207" s="118"/>
      <c r="V207" s="118"/>
      <c r="W207" s="118"/>
      <c r="X207" s="118"/>
      <c r="Y207" s="118"/>
      <c r="Z207" s="118"/>
      <c r="AA207" s="118">
        <v>600000</v>
      </c>
      <c r="AB207" s="140" t="s">
        <v>4111</v>
      </c>
      <c r="AC207" s="168">
        <v>45000</v>
      </c>
      <c r="AD207" s="259" t="s">
        <v>199</v>
      </c>
      <c r="AE207" s="102"/>
      <c r="AF207" s="114" t="s">
        <v>390</v>
      </c>
      <c r="AG207" s="114" t="s">
        <v>218</v>
      </c>
    </row>
    <row r="208" spans="1:34">
      <c r="A208" s="103">
        <f t="shared" ref="A208:A212" si="32">A207+1</f>
        <v>13</v>
      </c>
      <c r="B208" s="174">
        <v>3</v>
      </c>
      <c r="C208" s="161">
        <v>45000</v>
      </c>
      <c r="D208" s="115">
        <v>44958</v>
      </c>
      <c r="E208" s="102" t="s">
        <v>214</v>
      </c>
      <c r="F208" s="102" t="s">
        <v>29</v>
      </c>
      <c r="G208" s="102" t="s">
        <v>215</v>
      </c>
      <c r="H208" s="140" t="s">
        <v>2578</v>
      </c>
      <c r="I208" s="158" t="s">
        <v>2577</v>
      </c>
      <c r="J208" s="114" t="s">
        <v>2576</v>
      </c>
      <c r="K208" s="102" t="s">
        <v>206</v>
      </c>
      <c r="L208" s="114" t="s">
        <v>2718</v>
      </c>
      <c r="M208" s="114" t="s">
        <v>276</v>
      </c>
      <c r="N208" s="103">
        <v>50</v>
      </c>
      <c r="O208" s="102" t="s">
        <v>190</v>
      </c>
      <c r="P208" s="145" t="s">
        <v>2579</v>
      </c>
      <c r="Q208" s="118">
        <v>900000</v>
      </c>
      <c r="R208" s="118"/>
      <c r="S208" s="118"/>
      <c r="T208" s="118"/>
      <c r="U208" s="118"/>
      <c r="V208" s="118"/>
      <c r="W208" s="118"/>
      <c r="X208" s="118"/>
      <c r="Y208" s="118"/>
      <c r="Z208" s="118"/>
      <c r="AA208" s="118">
        <v>600000</v>
      </c>
      <c r="AB208" s="140" t="s">
        <v>4111</v>
      </c>
      <c r="AC208" s="168">
        <v>45000</v>
      </c>
      <c r="AD208" s="259" t="s">
        <v>199</v>
      </c>
      <c r="AE208" s="102"/>
      <c r="AF208" s="114" t="s">
        <v>390</v>
      </c>
      <c r="AG208" s="114" t="s">
        <v>218</v>
      </c>
    </row>
    <row r="209" spans="1:34">
      <c r="A209" s="103">
        <f t="shared" si="32"/>
        <v>14</v>
      </c>
      <c r="B209" s="103">
        <v>4</v>
      </c>
      <c r="C209" s="161">
        <v>45000</v>
      </c>
      <c r="D209" s="115">
        <v>44959</v>
      </c>
      <c r="E209" s="102" t="s">
        <v>214</v>
      </c>
      <c r="F209" s="102" t="s">
        <v>31</v>
      </c>
      <c r="G209" s="102" t="s">
        <v>212</v>
      </c>
      <c r="H209" s="109" t="s">
        <v>916</v>
      </c>
      <c r="I209" s="158" t="s">
        <v>915</v>
      </c>
      <c r="J209" s="102" t="s">
        <v>917</v>
      </c>
      <c r="K209" s="102" t="s">
        <v>206</v>
      </c>
      <c r="L209" s="114" t="s">
        <v>276</v>
      </c>
      <c r="M209" s="102" t="s">
        <v>919</v>
      </c>
      <c r="N209" s="103">
        <v>290</v>
      </c>
      <c r="O209" s="102" t="s">
        <v>190</v>
      </c>
      <c r="P209" s="145" t="s">
        <v>2580</v>
      </c>
      <c r="Q209" s="118">
        <v>1200000</v>
      </c>
      <c r="R209" s="118"/>
      <c r="S209" s="118"/>
      <c r="T209" s="118"/>
      <c r="U209" s="118"/>
      <c r="V209" s="118"/>
      <c r="W209" s="118"/>
      <c r="X209" s="118"/>
      <c r="Y209" s="118"/>
      <c r="Z209" s="118"/>
      <c r="AA209" s="118">
        <v>550000</v>
      </c>
      <c r="AB209" s="140" t="s">
        <v>4111</v>
      </c>
      <c r="AC209" s="168">
        <v>45000</v>
      </c>
      <c r="AD209" s="259" t="s">
        <v>199</v>
      </c>
      <c r="AE209" s="102"/>
      <c r="AF209" s="114" t="s">
        <v>390</v>
      </c>
      <c r="AG209" s="114" t="s">
        <v>226</v>
      </c>
    </row>
    <row r="210" spans="1:34">
      <c r="A210" s="103">
        <f t="shared" si="32"/>
        <v>15</v>
      </c>
      <c r="B210" s="174">
        <v>5</v>
      </c>
      <c r="C210" s="161">
        <v>45000</v>
      </c>
      <c r="D210" s="115">
        <v>44959</v>
      </c>
      <c r="E210" s="102" t="s">
        <v>214</v>
      </c>
      <c r="F210" s="102" t="s">
        <v>29</v>
      </c>
      <c r="G210" s="102" t="s">
        <v>212</v>
      </c>
      <c r="H210" s="112" t="s">
        <v>498</v>
      </c>
      <c r="I210" s="158" t="s">
        <v>496</v>
      </c>
      <c r="J210" s="102" t="s">
        <v>917</v>
      </c>
      <c r="K210" s="102" t="s">
        <v>206</v>
      </c>
      <c r="L210" s="102" t="s">
        <v>919</v>
      </c>
      <c r="M210" s="114" t="s">
        <v>276</v>
      </c>
      <c r="N210" s="103">
        <v>290</v>
      </c>
      <c r="O210" s="102" t="s">
        <v>190</v>
      </c>
      <c r="P210" s="145" t="s">
        <v>2580</v>
      </c>
      <c r="Q210" s="118">
        <v>1200000</v>
      </c>
      <c r="R210" s="118"/>
      <c r="S210" s="118"/>
      <c r="T210" s="118"/>
      <c r="U210" s="118"/>
      <c r="V210" s="118"/>
      <c r="W210" s="118"/>
      <c r="X210" s="118"/>
      <c r="Y210" s="118"/>
      <c r="Z210" s="118"/>
      <c r="AA210" s="118">
        <v>550000</v>
      </c>
      <c r="AB210" s="140" t="s">
        <v>4111</v>
      </c>
      <c r="AC210" s="168">
        <v>45000</v>
      </c>
      <c r="AD210" s="259" t="s">
        <v>199</v>
      </c>
      <c r="AE210" s="102"/>
      <c r="AF210" s="114" t="s">
        <v>390</v>
      </c>
      <c r="AG210" s="114" t="s">
        <v>226</v>
      </c>
    </row>
    <row r="211" spans="1:34">
      <c r="A211" s="103">
        <f t="shared" si="32"/>
        <v>16</v>
      </c>
      <c r="B211" s="103">
        <v>6</v>
      </c>
      <c r="C211" s="161">
        <v>45000</v>
      </c>
      <c r="D211" s="115">
        <v>44959</v>
      </c>
      <c r="E211" s="102" t="s">
        <v>214</v>
      </c>
      <c r="F211" s="102" t="s">
        <v>29</v>
      </c>
      <c r="G211" s="102" t="s">
        <v>215</v>
      </c>
      <c r="H211" s="109" t="s">
        <v>2250</v>
      </c>
      <c r="I211" s="159" t="s">
        <v>2218</v>
      </c>
      <c r="J211" s="102" t="s">
        <v>2273</v>
      </c>
      <c r="K211" s="102" t="s">
        <v>213</v>
      </c>
      <c r="L211" s="114" t="s">
        <v>2526</v>
      </c>
      <c r="M211" s="114" t="s">
        <v>228</v>
      </c>
      <c r="N211" s="103">
        <v>1802</v>
      </c>
      <c r="O211" s="102" t="s">
        <v>190</v>
      </c>
      <c r="P211" s="152" t="s">
        <v>2276</v>
      </c>
      <c r="Q211" s="118">
        <v>5000000</v>
      </c>
      <c r="R211" s="118"/>
      <c r="S211" s="118"/>
      <c r="T211" s="118"/>
      <c r="U211" s="118"/>
      <c r="V211" s="118"/>
      <c r="W211" s="118"/>
      <c r="X211" s="118"/>
      <c r="Y211" s="118"/>
      <c r="Z211" s="118"/>
      <c r="AA211" s="118">
        <v>4500000</v>
      </c>
      <c r="AB211" s="140" t="s">
        <v>4111</v>
      </c>
      <c r="AC211" s="168">
        <v>45000</v>
      </c>
      <c r="AD211" s="259" t="s">
        <v>199</v>
      </c>
      <c r="AE211" s="102"/>
      <c r="AF211" s="114" t="s">
        <v>390</v>
      </c>
      <c r="AG211" s="114" t="s">
        <v>226</v>
      </c>
    </row>
    <row r="212" spans="1:34">
      <c r="A212" s="103">
        <f t="shared" si="32"/>
        <v>17</v>
      </c>
      <c r="B212" s="174">
        <v>7</v>
      </c>
      <c r="C212" s="161">
        <v>45000</v>
      </c>
      <c r="D212" s="115">
        <v>44959</v>
      </c>
      <c r="E212" s="102" t="s">
        <v>214</v>
      </c>
      <c r="F212" s="102" t="s">
        <v>29</v>
      </c>
      <c r="G212" s="102" t="s">
        <v>215</v>
      </c>
      <c r="H212" s="109" t="s">
        <v>2251</v>
      </c>
      <c r="I212" s="159" t="s">
        <v>2219</v>
      </c>
      <c r="J212" s="102" t="s">
        <v>2274</v>
      </c>
      <c r="K212" s="102" t="s">
        <v>213</v>
      </c>
      <c r="L212" s="114" t="s">
        <v>2526</v>
      </c>
      <c r="M212" s="114" t="s">
        <v>228</v>
      </c>
      <c r="N212" s="103">
        <v>1802</v>
      </c>
      <c r="O212" s="102" t="s">
        <v>190</v>
      </c>
      <c r="P212" s="152" t="s">
        <v>2276</v>
      </c>
      <c r="Q212" s="118">
        <v>5000000</v>
      </c>
      <c r="R212" s="118"/>
      <c r="S212" s="118"/>
      <c r="T212" s="118"/>
      <c r="U212" s="118"/>
      <c r="V212" s="118"/>
      <c r="W212" s="118"/>
      <c r="X212" s="118"/>
      <c r="Y212" s="118"/>
      <c r="Z212" s="118"/>
      <c r="AA212" s="118">
        <v>4500000</v>
      </c>
      <c r="AB212" s="140" t="s">
        <v>4111</v>
      </c>
      <c r="AC212" s="168">
        <v>45000</v>
      </c>
      <c r="AD212" s="259" t="s">
        <v>199</v>
      </c>
      <c r="AE212" s="102"/>
      <c r="AF212" s="114" t="s">
        <v>390</v>
      </c>
      <c r="AG212" s="114" t="s">
        <v>226</v>
      </c>
    </row>
    <row r="213" spans="1:34">
      <c r="A213" s="102"/>
      <c r="B213" s="103"/>
      <c r="C213" s="119" t="s">
        <v>30</v>
      </c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3"/>
      <c r="O213" s="102"/>
      <c r="P213" s="145"/>
      <c r="Q213" s="151">
        <f>SUM(Q206:Q212)</f>
        <v>18200000</v>
      </c>
      <c r="R213" s="108"/>
      <c r="S213" s="108"/>
      <c r="T213" s="108"/>
      <c r="U213" s="108"/>
      <c r="V213" s="108"/>
      <c r="W213" s="108"/>
      <c r="X213" s="108"/>
      <c r="Y213" s="108"/>
      <c r="Z213" s="108"/>
      <c r="AA213" s="151">
        <f>SUM(AA206:AA212)</f>
        <v>14500000</v>
      </c>
      <c r="AB213" s="102"/>
      <c r="AC213" s="103"/>
      <c r="AD213" s="103"/>
      <c r="AE213" s="102"/>
      <c r="AF213" s="102"/>
      <c r="AG213" s="102"/>
    </row>
    <row r="214" spans="1:34">
      <c r="A214" s="103">
        <f>A212+1</f>
        <v>18</v>
      </c>
      <c r="B214" s="174">
        <v>1</v>
      </c>
      <c r="C214" s="161">
        <v>45000</v>
      </c>
      <c r="D214" s="115">
        <v>44959</v>
      </c>
      <c r="E214" s="102" t="s">
        <v>214</v>
      </c>
      <c r="F214" s="102" t="s">
        <v>29</v>
      </c>
      <c r="G214" s="102" t="s">
        <v>215</v>
      </c>
      <c r="H214" s="140" t="s">
        <v>2247</v>
      </c>
      <c r="I214" s="158" t="s">
        <v>2215</v>
      </c>
      <c r="J214" s="102" t="s">
        <v>2529</v>
      </c>
      <c r="K214" s="102" t="s">
        <v>213</v>
      </c>
      <c r="L214" s="114" t="s">
        <v>2530</v>
      </c>
      <c r="M214" s="114" t="s">
        <v>228</v>
      </c>
      <c r="N214" s="103">
        <v>2074</v>
      </c>
      <c r="O214" s="102" t="s">
        <v>190</v>
      </c>
      <c r="P214" s="152" t="s">
        <v>2276</v>
      </c>
      <c r="Q214" s="101">
        <v>13000000</v>
      </c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>
        <v>11500000</v>
      </c>
      <c r="AB214" s="140" t="s">
        <v>4112</v>
      </c>
      <c r="AC214" s="168">
        <v>45000</v>
      </c>
      <c r="AD214" s="259" t="s">
        <v>199</v>
      </c>
      <c r="AE214" s="102"/>
      <c r="AF214" s="114" t="s">
        <v>390</v>
      </c>
      <c r="AG214" s="114" t="s">
        <v>226</v>
      </c>
    </row>
    <row r="215" spans="1:34">
      <c r="A215" s="103">
        <f t="shared" ref="A215:A224" si="33">A214+1</f>
        <v>19</v>
      </c>
      <c r="B215" s="103">
        <v>2</v>
      </c>
      <c r="C215" s="161">
        <v>45000</v>
      </c>
      <c r="D215" s="115">
        <v>44959</v>
      </c>
      <c r="E215" s="102" t="s">
        <v>214</v>
      </c>
      <c r="F215" s="102" t="s">
        <v>29</v>
      </c>
      <c r="G215" s="102" t="s">
        <v>215</v>
      </c>
      <c r="H215" s="140" t="s">
        <v>2249</v>
      </c>
      <c r="I215" s="158" t="s">
        <v>2217</v>
      </c>
      <c r="J215" s="102" t="s">
        <v>2272</v>
      </c>
      <c r="K215" s="102" t="s">
        <v>213</v>
      </c>
      <c r="L215" s="114" t="s">
        <v>228</v>
      </c>
      <c r="M215" s="114" t="s">
        <v>228</v>
      </c>
      <c r="N215" s="103">
        <v>45</v>
      </c>
      <c r="O215" s="102" t="s">
        <v>190</v>
      </c>
      <c r="P215" s="152" t="s">
        <v>2276</v>
      </c>
      <c r="Q215" s="101">
        <v>400000</v>
      </c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>
        <v>300000</v>
      </c>
      <c r="AB215" s="140" t="s">
        <v>4112</v>
      </c>
      <c r="AC215" s="168">
        <v>45000</v>
      </c>
      <c r="AD215" s="259" t="s">
        <v>199</v>
      </c>
      <c r="AE215" s="102"/>
      <c r="AF215" s="114" t="s">
        <v>390</v>
      </c>
      <c r="AG215" s="114" t="s">
        <v>218</v>
      </c>
    </row>
    <row r="216" spans="1:34">
      <c r="A216" s="103">
        <f t="shared" si="33"/>
        <v>20</v>
      </c>
      <c r="B216" s="174">
        <v>3</v>
      </c>
      <c r="C216" s="161">
        <v>45000</v>
      </c>
      <c r="D216" s="115">
        <v>44959</v>
      </c>
      <c r="E216" s="114" t="s">
        <v>214</v>
      </c>
      <c r="F216" s="102" t="s">
        <v>29</v>
      </c>
      <c r="G216" s="102" t="s">
        <v>215</v>
      </c>
      <c r="H216" s="109" t="s">
        <v>2256</v>
      </c>
      <c r="I216" s="158" t="s">
        <v>2224</v>
      </c>
      <c r="J216" s="102" t="s">
        <v>2270</v>
      </c>
      <c r="K216" s="102" t="s">
        <v>213</v>
      </c>
      <c r="L216" s="114" t="s">
        <v>260</v>
      </c>
      <c r="M216" s="114" t="s">
        <v>2531</v>
      </c>
      <c r="N216" s="103">
        <v>360</v>
      </c>
      <c r="O216" s="114" t="s">
        <v>190</v>
      </c>
      <c r="P216" s="114" t="s">
        <v>2276</v>
      </c>
      <c r="Q216" s="110">
        <v>1850000</v>
      </c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>
        <v>1400000</v>
      </c>
      <c r="AB216" s="140" t="s">
        <v>4112</v>
      </c>
      <c r="AC216" s="168">
        <v>45000</v>
      </c>
      <c r="AD216" s="259" t="s">
        <v>199</v>
      </c>
      <c r="AE216" s="102"/>
      <c r="AF216" s="114" t="s">
        <v>390</v>
      </c>
      <c r="AG216" s="114" t="s">
        <v>226</v>
      </c>
      <c r="AH216" s="1"/>
    </row>
    <row r="217" spans="1:34">
      <c r="A217" s="103">
        <f t="shared" si="33"/>
        <v>21</v>
      </c>
      <c r="B217" s="103">
        <v>4</v>
      </c>
      <c r="C217" s="161">
        <v>45000</v>
      </c>
      <c r="D217" s="115">
        <v>44963</v>
      </c>
      <c r="E217" s="102" t="s">
        <v>214</v>
      </c>
      <c r="F217" s="102" t="s">
        <v>31</v>
      </c>
      <c r="G217" s="102" t="s">
        <v>215</v>
      </c>
      <c r="H217" s="140" t="s">
        <v>2578</v>
      </c>
      <c r="I217" s="158" t="s">
        <v>2577</v>
      </c>
      <c r="J217" s="114" t="s">
        <v>2576</v>
      </c>
      <c r="K217" s="114" t="s">
        <v>206</v>
      </c>
      <c r="L217" s="114" t="s">
        <v>276</v>
      </c>
      <c r="M217" s="114" t="s">
        <v>2718</v>
      </c>
      <c r="N217" s="103">
        <v>50</v>
      </c>
      <c r="O217" s="102" t="s">
        <v>190</v>
      </c>
      <c r="P217" s="145" t="s">
        <v>2579</v>
      </c>
      <c r="Q217" s="118">
        <v>900000</v>
      </c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>
        <v>600000</v>
      </c>
      <c r="AB217" s="140" t="s">
        <v>4112</v>
      </c>
      <c r="AC217" s="168">
        <v>45000</v>
      </c>
      <c r="AD217" s="259" t="s">
        <v>199</v>
      </c>
      <c r="AE217" s="102"/>
      <c r="AF217" s="114" t="s">
        <v>390</v>
      </c>
      <c r="AG217" s="114" t="s">
        <v>218</v>
      </c>
    </row>
    <row r="218" spans="1:34">
      <c r="A218" s="103">
        <f t="shared" si="33"/>
        <v>22</v>
      </c>
      <c r="B218" s="174">
        <v>5</v>
      </c>
      <c r="C218" s="161">
        <v>45000</v>
      </c>
      <c r="D218" s="115">
        <v>44963</v>
      </c>
      <c r="E218" s="102" t="s">
        <v>214</v>
      </c>
      <c r="F218" s="102" t="s">
        <v>29</v>
      </c>
      <c r="G218" s="102" t="s">
        <v>215</v>
      </c>
      <c r="H218" s="140" t="s">
        <v>325</v>
      </c>
      <c r="I218" s="158" t="s">
        <v>323</v>
      </c>
      <c r="J218" s="114" t="s">
        <v>2576</v>
      </c>
      <c r="K218" s="114" t="s">
        <v>206</v>
      </c>
      <c r="L218" s="114" t="s">
        <v>2718</v>
      </c>
      <c r="M218" s="114" t="s">
        <v>276</v>
      </c>
      <c r="N218" s="103">
        <v>50</v>
      </c>
      <c r="O218" s="102" t="s">
        <v>190</v>
      </c>
      <c r="P218" s="145" t="s">
        <v>2579</v>
      </c>
      <c r="Q218" s="118">
        <v>900000</v>
      </c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>
        <v>600000</v>
      </c>
      <c r="AB218" s="140" t="s">
        <v>4112</v>
      </c>
      <c r="AC218" s="168">
        <v>45000</v>
      </c>
      <c r="AD218" s="259" t="s">
        <v>199</v>
      </c>
      <c r="AE218" s="102"/>
      <c r="AF218" s="114" t="s">
        <v>390</v>
      </c>
      <c r="AG218" s="114" t="s">
        <v>218</v>
      </c>
    </row>
    <row r="219" spans="1:34">
      <c r="A219" s="103">
        <f t="shared" si="33"/>
        <v>23</v>
      </c>
      <c r="B219" s="103">
        <v>6</v>
      </c>
      <c r="C219" s="161">
        <v>45000</v>
      </c>
      <c r="D219" s="115">
        <v>44966</v>
      </c>
      <c r="E219" s="102" t="s">
        <v>214</v>
      </c>
      <c r="F219" s="102" t="s">
        <v>29</v>
      </c>
      <c r="G219" s="102" t="s">
        <v>215</v>
      </c>
      <c r="H219" s="140" t="s">
        <v>2733</v>
      </c>
      <c r="I219" s="158" t="s">
        <v>2732</v>
      </c>
      <c r="J219" s="102" t="s">
        <v>2734</v>
      </c>
      <c r="K219" s="102" t="s">
        <v>351</v>
      </c>
      <c r="L219" s="114" t="s">
        <v>228</v>
      </c>
      <c r="M219" s="114" t="s">
        <v>228</v>
      </c>
      <c r="N219" s="103">
        <v>45</v>
      </c>
      <c r="O219" s="102" t="s">
        <v>190</v>
      </c>
      <c r="P219" s="152" t="s">
        <v>2735</v>
      </c>
      <c r="Q219" s="101">
        <v>400000</v>
      </c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>
        <v>300000</v>
      </c>
      <c r="AB219" s="140" t="s">
        <v>4112</v>
      </c>
      <c r="AC219" s="168">
        <v>45000</v>
      </c>
      <c r="AD219" s="259" t="s">
        <v>199</v>
      </c>
      <c r="AE219" s="102"/>
      <c r="AF219" s="114" t="s">
        <v>390</v>
      </c>
      <c r="AG219" s="114" t="s">
        <v>218</v>
      </c>
    </row>
    <row r="220" spans="1:34">
      <c r="A220" s="103">
        <f t="shared" si="33"/>
        <v>24</v>
      </c>
      <c r="B220" s="174">
        <v>7</v>
      </c>
      <c r="C220" s="161">
        <v>45000</v>
      </c>
      <c r="D220" s="115">
        <v>44966</v>
      </c>
      <c r="E220" s="102" t="s">
        <v>214</v>
      </c>
      <c r="F220" s="102" t="s">
        <v>31</v>
      </c>
      <c r="G220" s="102" t="s">
        <v>215</v>
      </c>
      <c r="H220" s="109" t="s">
        <v>2251</v>
      </c>
      <c r="I220" s="159" t="s">
        <v>2219</v>
      </c>
      <c r="J220" s="102" t="s">
        <v>2753</v>
      </c>
      <c r="K220" s="102" t="s">
        <v>227</v>
      </c>
      <c r="L220" s="114" t="s">
        <v>228</v>
      </c>
      <c r="M220" s="114" t="s">
        <v>228</v>
      </c>
      <c r="N220" s="103">
        <v>45</v>
      </c>
      <c r="O220" s="102" t="s">
        <v>190</v>
      </c>
      <c r="P220" s="152" t="s">
        <v>2754</v>
      </c>
      <c r="Q220" s="101">
        <v>400000</v>
      </c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>
        <v>300000</v>
      </c>
      <c r="AB220" s="140" t="s">
        <v>4112</v>
      </c>
      <c r="AC220" s="168">
        <v>45000</v>
      </c>
      <c r="AD220" s="259" t="s">
        <v>199</v>
      </c>
      <c r="AE220" s="102"/>
      <c r="AF220" s="114" t="s">
        <v>390</v>
      </c>
      <c r="AG220" s="114" t="s">
        <v>218</v>
      </c>
    </row>
    <row r="221" spans="1:34">
      <c r="A221" s="103">
        <f t="shared" si="33"/>
        <v>25</v>
      </c>
      <c r="B221" s="103">
        <v>8</v>
      </c>
      <c r="C221" s="161">
        <v>45000</v>
      </c>
      <c r="D221" s="115">
        <v>44966</v>
      </c>
      <c r="E221" s="102" t="s">
        <v>214</v>
      </c>
      <c r="F221" s="102" t="s">
        <v>31</v>
      </c>
      <c r="G221" s="102" t="s">
        <v>215</v>
      </c>
      <c r="H221" s="109" t="s">
        <v>2250</v>
      </c>
      <c r="I221" s="159" t="s">
        <v>2218</v>
      </c>
      <c r="J221" s="102" t="s">
        <v>2753</v>
      </c>
      <c r="K221" s="102" t="s">
        <v>227</v>
      </c>
      <c r="L221" s="114" t="s">
        <v>228</v>
      </c>
      <c r="M221" s="114" t="s">
        <v>228</v>
      </c>
      <c r="N221" s="103">
        <v>45</v>
      </c>
      <c r="O221" s="102" t="s">
        <v>190</v>
      </c>
      <c r="P221" s="152" t="s">
        <v>2754</v>
      </c>
      <c r="Q221" s="101">
        <v>400000</v>
      </c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>
        <v>300000</v>
      </c>
      <c r="AB221" s="140" t="s">
        <v>4112</v>
      </c>
      <c r="AC221" s="168">
        <v>45000</v>
      </c>
      <c r="AD221" s="259" t="s">
        <v>199</v>
      </c>
      <c r="AE221" s="102"/>
      <c r="AF221" s="114" t="s">
        <v>390</v>
      </c>
      <c r="AG221" s="114" t="s">
        <v>218</v>
      </c>
    </row>
    <row r="222" spans="1:34">
      <c r="A222" s="103">
        <f t="shared" si="33"/>
        <v>26</v>
      </c>
      <c r="B222" s="174">
        <v>9</v>
      </c>
      <c r="C222" s="161">
        <v>45000</v>
      </c>
      <c r="D222" s="115">
        <v>44967</v>
      </c>
      <c r="E222" s="102" t="s">
        <v>214</v>
      </c>
      <c r="F222" s="102" t="s">
        <v>31</v>
      </c>
      <c r="G222" s="114" t="s">
        <v>212</v>
      </c>
      <c r="H222" s="140" t="s">
        <v>2746</v>
      </c>
      <c r="I222" s="158" t="s">
        <v>2747</v>
      </c>
      <c r="J222" s="102" t="s">
        <v>2748</v>
      </c>
      <c r="K222" s="102" t="s">
        <v>213</v>
      </c>
      <c r="L222" s="114" t="s">
        <v>299</v>
      </c>
      <c r="M222" s="114" t="s">
        <v>260</v>
      </c>
      <c r="N222" s="103">
        <v>1186</v>
      </c>
      <c r="O222" s="102" t="s">
        <v>190</v>
      </c>
      <c r="P222" s="152" t="s">
        <v>2749</v>
      </c>
      <c r="Q222" s="110">
        <v>4000000</v>
      </c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>
        <v>3500000</v>
      </c>
      <c r="AB222" s="140" t="s">
        <v>4112</v>
      </c>
      <c r="AC222" s="168">
        <v>45000</v>
      </c>
      <c r="AD222" s="259" t="s">
        <v>199</v>
      </c>
      <c r="AE222" s="102"/>
      <c r="AF222" s="114" t="s">
        <v>390</v>
      </c>
      <c r="AG222" s="114" t="s">
        <v>226</v>
      </c>
    </row>
    <row r="223" spans="1:34">
      <c r="A223" s="103">
        <f t="shared" si="33"/>
        <v>27</v>
      </c>
      <c r="B223" s="103">
        <v>10</v>
      </c>
      <c r="C223" s="161">
        <v>45000</v>
      </c>
      <c r="D223" s="115">
        <v>44964</v>
      </c>
      <c r="E223" s="102" t="s">
        <v>214</v>
      </c>
      <c r="F223" s="102" t="s">
        <v>31</v>
      </c>
      <c r="G223" s="114" t="s">
        <v>212</v>
      </c>
      <c r="H223" s="140" t="s">
        <v>4114</v>
      </c>
      <c r="I223" s="158" t="s">
        <v>2751</v>
      </c>
      <c r="J223" s="114" t="s">
        <v>249</v>
      </c>
      <c r="K223" s="114" t="s">
        <v>227</v>
      </c>
      <c r="L223" s="114" t="s">
        <v>228</v>
      </c>
      <c r="M223" s="114" t="s">
        <v>3167</v>
      </c>
      <c r="N223" s="103">
        <v>190</v>
      </c>
      <c r="O223" s="102" t="s">
        <v>190</v>
      </c>
      <c r="P223" s="152" t="s">
        <v>2752</v>
      </c>
      <c r="Q223" s="110">
        <v>2500000</v>
      </c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>
        <v>1500000</v>
      </c>
      <c r="AB223" s="140" t="s">
        <v>4112</v>
      </c>
      <c r="AC223" s="168">
        <v>45000</v>
      </c>
      <c r="AD223" s="259" t="s">
        <v>199</v>
      </c>
      <c r="AE223" s="102"/>
      <c r="AF223" s="114" t="s">
        <v>4115</v>
      </c>
      <c r="AG223" s="114" t="s">
        <v>226</v>
      </c>
    </row>
    <row r="224" spans="1:34">
      <c r="A224" s="103">
        <f t="shared" si="33"/>
        <v>28</v>
      </c>
      <c r="B224" s="174">
        <v>11</v>
      </c>
      <c r="C224" s="161">
        <v>45000</v>
      </c>
      <c r="D224" s="115">
        <v>44963</v>
      </c>
      <c r="E224" s="102" t="s">
        <v>214</v>
      </c>
      <c r="F224" s="102" t="s">
        <v>31</v>
      </c>
      <c r="G224" s="114" t="s">
        <v>215</v>
      </c>
      <c r="H224" s="140" t="s">
        <v>2249</v>
      </c>
      <c r="I224" s="158" t="s">
        <v>2217</v>
      </c>
      <c r="J224" s="114" t="s">
        <v>337</v>
      </c>
      <c r="K224" s="114" t="s">
        <v>227</v>
      </c>
      <c r="L224" s="114" t="s">
        <v>228</v>
      </c>
      <c r="M224" s="114" t="s">
        <v>228</v>
      </c>
      <c r="N224" s="103">
        <v>45</v>
      </c>
      <c r="O224" s="102" t="s">
        <v>190</v>
      </c>
      <c r="P224" s="152" t="s">
        <v>2727</v>
      </c>
      <c r="Q224" s="101">
        <v>400000</v>
      </c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>
        <v>300000</v>
      </c>
      <c r="AB224" s="140" t="s">
        <v>4112</v>
      </c>
      <c r="AC224" s="168">
        <v>45000</v>
      </c>
      <c r="AD224" s="259" t="s">
        <v>199</v>
      </c>
      <c r="AE224" s="102"/>
      <c r="AF224" s="114" t="s">
        <v>390</v>
      </c>
      <c r="AG224" s="114" t="s">
        <v>218</v>
      </c>
    </row>
    <row r="225" spans="1:35">
      <c r="A225" s="102"/>
      <c r="B225" s="103"/>
      <c r="C225" s="119" t="s">
        <v>30</v>
      </c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3"/>
      <c r="O225" s="102"/>
      <c r="P225" s="145"/>
      <c r="Q225" s="303">
        <f>SUM(Q214:Q224)</f>
        <v>25150000</v>
      </c>
      <c r="R225" s="110"/>
      <c r="S225" s="110"/>
      <c r="T225" s="110"/>
      <c r="U225" s="110"/>
      <c r="V225" s="110"/>
      <c r="W225" s="110"/>
      <c r="X225" s="110"/>
      <c r="Y225" s="110"/>
      <c r="Z225" s="110"/>
      <c r="AA225" s="303">
        <f>SUM(AA214:AA224)</f>
        <v>20600000</v>
      </c>
      <c r="AB225" s="102"/>
      <c r="AC225" s="103"/>
      <c r="AD225" s="103"/>
      <c r="AE225" s="102"/>
      <c r="AF225" s="102"/>
      <c r="AG225" s="102"/>
    </row>
    <row r="226" spans="1:35">
      <c r="A226" s="103">
        <f>A224+1</f>
        <v>29</v>
      </c>
      <c r="B226" s="174">
        <v>1</v>
      </c>
      <c r="C226" s="102"/>
      <c r="D226" s="115">
        <v>44967</v>
      </c>
      <c r="E226" s="102" t="s">
        <v>214</v>
      </c>
      <c r="F226" s="102" t="s">
        <v>31</v>
      </c>
      <c r="G226" s="102" t="s">
        <v>243</v>
      </c>
      <c r="H226" s="109" t="s">
        <v>2855</v>
      </c>
      <c r="I226" s="102" t="s">
        <v>2853</v>
      </c>
      <c r="J226" s="102" t="s">
        <v>2856</v>
      </c>
      <c r="K226" s="102" t="s">
        <v>210</v>
      </c>
      <c r="L226" s="102" t="s">
        <v>2063</v>
      </c>
      <c r="M226" s="102" t="s">
        <v>219</v>
      </c>
      <c r="N226" s="103">
        <v>1884</v>
      </c>
      <c r="O226" s="102" t="s">
        <v>190</v>
      </c>
      <c r="P226" s="145" t="s">
        <v>322</v>
      </c>
      <c r="Q226" s="101">
        <v>5000000</v>
      </c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>
        <v>4500000</v>
      </c>
      <c r="AB226" s="140" t="s">
        <v>4116</v>
      </c>
      <c r="AC226" s="103"/>
      <c r="AD226" s="259" t="s">
        <v>199</v>
      </c>
      <c r="AE226" s="102"/>
      <c r="AF226" s="114" t="s">
        <v>390</v>
      </c>
      <c r="AG226" s="114" t="s">
        <v>226</v>
      </c>
      <c r="AI226" t="s">
        <v>2872</v>
      </c>
    </row>
    <row r="227" spans="1:35">
      <c r="A227" s="103">
        <f t="shared" ref="A227" si="34">A226+1</f>
        <v>30</v>
      </c>
      <c r="B227" s="103">
        <v>2</v>
      </c>
      <c r="C227" s="102"/>
      <c r="D227" s="115">
        <v>44967</v>
      </c>
      <c r="E227" s="102" t="s">
        <v>214</v>
      </c>
      <c r="F227" s="102" t="s">
        <v>31</v>
      </c>
      <c r="G227" s="102" t="s">
        <v>243</v>
      </c>
      <c r="H227" s="109" t="s">
        <v>2854</v>
      </c>
      <c r="I227" s="102" t="s">
        <v>2852</v>
      </c>
      <c r="J227" s="102" t="s">
        <v>2856</v>
      </c>
      <c r="K227" s="102" t="s">
        <v>210</v>
      </c>
      <c r="L227" s="102" t="s">
        <v>2063</v>
      </c>
      <c r="M227" s="102" t="s">
        <v>219</v>
      </c>
      <c r="N227" s="103">
        <v>1884</v>
      </c>
      <c r="O227" s="102" t="s">
        <v>190</v>
      </c>
      <c r="P227" s="145" t="s">
        <v>322</v>
      </c>
      <c r="Q227" s="101">
        <v>5000000</v>
      </c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>
        <v>4500000</v>
      </c>
      <c r="AB227" s="140" t="s">
        <v>4116</v>
      </c>
      <c r="AC227" s="103"/>
      <c r="AD227" s="259" t="s">
        <v>199</v>
      </c>
      <c r="AE227" s="102"/>
      <c r="AF227" s="114" t="s">
        <v>390</v>
      </c>
      <c r="AG227" s="114" t="s">
        <v>226</v>
      </c>
      <c r="AI227" t="s">
        <v>2872</v>
      </c>
    </row>
    <row r="228" spans="1:35">
      <c r="A228" s="103">
        <f t="shared" ref="A228" si="35">A227+1</f>
        <v>31</v>
      </c>
      <c r="B228" s="174">
        <v>3</v>
      </c>
      <c r="C228" s="102"/>
      <c r="D228" s="115">
        <v>44967</v>
      </c>
      <c r="E228" s="102" t="s">
        <v>214</v>
      </c>
      <c r="F228" s="102" t="s">
        <v>31</v>
      </c>
      <c r="G228" s="102" t="s">
        <v>243</v>
      </c>
      <c r="H228" s="109" t="s">
        <v>2865</v>
      </c>
      <c r="I228" s="102" t="s">
        <v>2864</v>
      </c>
      <c r="J228" s="102" t="s">
        <v>2856</v>
      </c>
      <c r="K228" s="102" t="s">
        <v>210</v>
      </c>
      <c r="L228" s="102" t="s">
        <v>2063</v>
      </c>
      <c r="M228" s="102" t="s">
        <v>219</v>
      </c>
      <c r="N228" s="103">
        <v>1884</v>
      </c>
      <c r="O228" s="102" t="s">
        <v>190</v>
      </c>
      <c r="P228" s="145" t="s">
        <v>322</v>
      </c>
      <c r="Q228" s="101">
        <v>5000000</v>
      </c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>
        <v>4500000</v>
      </c>
      <c r="AB228" s="140" t="s">
        <v>4116</v>
      </c>
      <c r="AC228" s="103"/>
      <c r="AD228" s="259" t="s">
        <v>199</v>
      </c>
      <c r="AE228" s="102"/>
      <c r="AF228" s="114" t="s">
        <v>390</v>
      </c>
      <c r="AG228" s="114" t="s">
        <v>226</v>
      </c>
      <c r="AI228" t="s">
        <v>2870</v>
      </c>
    </row>
    <row r="229" spans="1:35">
      <c r="A229" s="102"/>
      <c r="B229" s="103"/>
      <c r="C229" s="119" t="s">
        <v>30</v>
      </c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3"/>
      <c r="O229" s="102"/>
      <c r="P229" s="145"/>
      <c r="Q229" s="151">
        <f>SUM(Q226:Q228)</f>
        <v>15000000</v>
      </c>
      <c r="R229" s="108"/>
      <c r="S229" s="108"/>
      <c r="T229" s="108"/>
      <c r="U229" s="108"/>
      <c r="V229" s="108"/>
      <c r="W229" s="108"/>
      <c r="X229" s="108"/>
      <c r="Y229" s="108"/>
      <c r="Z229" s="108"/>
      <c r="AA229" s="151">
        <f>SUM(AA226:AA228)</f>
        <v>13500000</v>
      </c>
      <c r="AB229" s="102"/>
      <c r="AC229" s="103"/>
      <c r="AD229" s="103"/>
      <c r="AE229" s="102"/>
      <c r="AF229" s="102"/>
      <c r="AG229" s="102"/>
    </row>
    <row r="230" spans="1:35">
      <c r="A230" s="103">
        <f>A228+1</f>
        <v>32</v>
      </c>
      <c r="B230" s="174">
        <v>1</v>
      </c>
      <c r="C230" s="114"/>
      <c r="D230" s="115">
        <v>44956</v>
      </c>
      <c r="E230" s="102" t="s">
        <v>214</v>
      </c>
      <c r="F230" s="102" t="s">
        <v>31</v>
      </c>
      <c r="G230" s="102" t="s">
        <v>215</v>
      </c>
      <c r="H230" s="155" t="s">
        <v>1309</v>
      </c>
      <c r="I230" s="114" t="s">
        <v>1308</v>
      </c>
      <c r="J230" s="102" t="s">
        <v>1310</v>
      </c>
      <c r="K230" s="102" t="s">
        <v>223</v>
      </c>
      <c r="L230" s="114" t="s">
        <v>221</v>
      </c>
      <c r="M230" s="114" t="s">
        <v>874</v>
      </c>
      <c r="N230" s="103">
        <v>3124</v>
      </c>
      <c r="O230" s="102" t="s">
        <v>190</v>
      </c>
      <c r="P230" s="152" t="s">
        <v>1311</v>
      </c>
      <c r="Q230" s="118">
        <v>11000000</v>
      </c>
      <c r="R230" s="118"/>
      <c r="S230" s="118"/>
      <c r="T230" s="118"/>
      <c r="U230" s="118"/>
      <c r="V230" s="118"/>
      <c r="W230" s="118"/>
      <c r="X230" s="118"/>
      <c r="Y230" s="118"/>
      <c r="Z230" s="118"/>
      <c r="AA230" s="118">
        <v>9700000</v>
      </c>
      <c r="AB230" s="140" t="s">
        <v>4110</v>
      </c>
      <c r="AC230" s="103"/>
      <c r="AD230" s="259" t="s">
        <v>199</v>
      </c>
      <c r="AE230" s="102"/>
      <c r="AF230" s="114" t="s">
        <v>390</v>
      </c>
      <c r="AG230" s="114" t="s">
        <v>226</v>
      </c>
    </row>
    <row r="231" spans="1:35">
      <c r="A231" s="103">
        <f t="shared" ref="A231" si="36">A230+1</f>
        <v>33</v>
      </c>
      <c r="B231" s="103">
        <v>2</v>
      </c>
      <c r="C231" s="102"/>
      <c r="D231" s="115">
        <v>44956</v>
      </c>
      <c r="E231" s="102" t="s">
        <v>214</v>
      </c>
      <c r="F231" s="102" t="s">
        <v>29</v>
      </c>
      <c r="G231" s="114" t="s">
        <v>230</v>
      </c>
      <c r="H231" s="155" t="s">
        <v>1314</v>
      </c>
      <c r="I231" s="114" t="s">
        <v>1313</v>
      </c>
      <c r="J231" s="114" t="s">
        <v>1312</v>
      </c>
      <c r="K231" s="102" t="s">
        <v>223</v>
      </c>
      <c r="L231" s="114" t="s">
        <v>874</v>
      </c>
      <c r="M231" s="114" t="s">
        <v>228</v>
      </c>
      <c r="N231" s="103">
        <v>1002</v>
      </c>
      <c r="O231" s="102" t="s">
        <v>190</v>
      </c>
      <c r="P231" s="152" t="s">
        <v>1311</v>
      </c>
      <c r="Q231" s="299">
        <v>4200000</v>
      </c>
      <c r="R231" s="118"/>
      <c r="S231" s="118"/>
      <c r="T231" s="118"/>
      <c r="U231" s="118"/>
      <c r="V231" s="118"/>
      <c r="W231" s="118"/>
      <c r="X231" s="118"/>
      <c r="Y231" s="118"/>
      <c r="Z231" s="118"/>
      <c r="AA231" s="118">
        <v>7800000</v>
      </c>
      <c r="AB231" s="140" t="s">
        <v>4110</v>
      </c>
      <c r="AC231" s="103"/>
      <c r="AD231" s="259" t="s">
        <v>199</v>
      </c>
      <c r="AE231" s="102"/>
      <c r="AF231" s="114" t="s">
        <v>390</v>
      </c>
      <c r="AG231" s="114" t="s">
        <v>226</v>
      </c>
    </row>
    <row r="232" spans="1:35">
      <c r="A232" s="103">
        <f t="shared" ref="A232:A239" si="37">A231+1</f>
        <v>34</v>
      </c>
      <c r="B232" s="174">
        <v>3</v>
      </c>
      <c r="C232" s="102"/>
      <c r="D232" s="115">
        <v>44929</v>
      </c>
      <c r="E232" s="102" t="s">
        <v>214</v>
      </c>
      <c r="F232" s="102" t="s">
        <v>31</v>
      </c>
      <c r="G232" s="114" t="s">
        <v>212</v>
      </c>
      <c r="H232" s="124" t="s">
        <v>498</v>
      </c>
      <c r="I232" s="114" t="s">
        <v>914</v>
      </c>
      <c r="J232" s="114" t="s">
        <v>917</v>
      </c>
      <c r="K232" s="114" t="s">
        <v>206</v>
      </c>
      <c r="L232" s="114" t="s">
        <v>276</v>
      </c>
      <c r="M232" s="114" t="s">
        <v>919</v>
      </c>
      <c r="N232" s="103">
        <v>290</v>
      </c>
      <c r="O232" s="102" t="s">
        <v>190</v>
      </c>
      <c r="P232" s="152" t="s">
        <v>918</v>
      </c>
      <c r="Q232" s="118">
        <v>1200000</v>
      </c>
      <c r="R232" s="118"/>
      <c r="S232" s="118"/>
      <c r="T232" s="118"/>
      <c r="U232" s="118"/>
      <c r="V232" s="118"/>
      <c r="W232" s="118"/>
      <c r="X232" s="118"/>
      <c r="Y232" s="118"/>
      <c r="Z232" s="118"/>
      <c r="AA232" s="118">
        <v>550000</v>
      </c>
      <c r="AB232" s="140" t="s">
        <v>4110</v>
      </c>
      <c r="AC232" s="103"/>
      <c r="AD232" s="259" t="s">
        <v>199</v>
      </c>
      <c r="AE232" s="102"/>
      <c r="AF232" s="114" t="s">
        <v>390</v>
      </c>
      <c r="AG232" s="114" t="s">
        <v>226</v>
      </c>
    </row>
    <row r="233" spans="1:35">
      <c r="A233" s="103">
        <f t="shared" si="37"/>
        <v>35</v>
      </c>
      <c r="B233" s="103">
        <v>4</v>
      </c>
      <c r="C233" s="102"/>
      <c r="D233" s="115">
        <v>44929</v>
      </c>
      <c r="E233" s="102" t="s">
        <v>214</v>
      </c>
      <c r="F233" s="102" t="s">
        <v>29</v>
      </c>
      <c r="G233" s="114" t="s">
        <v>212</v>
      </c>
      <c r="H233" s="155" t="s">
        <v>916</v>
      </c>
      <c r="I233" s="114" t="s">
        <v>915</v>
      </c>
      <c r="J233" s="114" t="s">
        <v>917</v>
      </c>
      <c r="K233" s="114" t="s">
        <v>206</v>
      </c>
      <c r="L233" s="114" t="s">
        <v>919</v>
      </c>
      <c r="M233" s="114" t="s">
        <v>276</v>
      </c>
      <c r="N233" s="103">
        <v>290</v>
      </c>
      <c r="O233" s="102" t="s">
        <v>190</v>
      </c>
      <c r="P233" s="152" t="s">
        <v>918</v>
      </c>
      <c r="Q233" s="118">
        <v>1200000</v>
      </c>
      <c r="R233" s="118"/>
      <c r="S233" s="118"/>
      <c r="T233" s="118"/>
      <c r="U233" s="118"/>
      <c r="V233" s="118"/>
      <c r="W233" s="118"/>
      <c r="X233" s="118"/>
      <c r="Y233" s="118"/>
      <c r="Z233" s="118"/>
      <c r="AA233" s="118">
        <v>550000</v>
      </c>
      <c r="AB233" s="140" t="s">
        <v>4110</v>
      </c>
      <c r="AC233" s="103"/>
      <c r="AD233" s="259" t="s">
        <v>199</v>
      </c>
      <c r="AE233" s="102"/>
      <c r="AF233" s="114" t="s">
        <v>390</v>
      </c>
      <c r="AG233" s="114" t="s">
        <v>226</v>
      </c>
    </row>
    <row r="234" spans="1:35">
      <c r="A234" s="103">
        <f t="shared" si="37"/>
        <v>36</v>
      </c>
      <c r="B234" s="174">
        <v>5</v>
      </c>
      <c r="C234" s="102"/>
      <c r="D234" s="115">
        <v>44951</v>
      </c>
      <c r="E234" s="102" t="s">
        <v>214</v>
      </c>
      <c r="F234" s="102" t="s">
        <v>29</v>
      </c>
      <c r="G234" s="114" t="s">
        <v>365</v>
      </c>
      <c r="H234" s="155" t="s">
        <v>1490</v>
      </c>
      <c r="I234" s="114" t="s">
        <v>1489</v>
      </c>
      <c r="J234" s="102" t="s">
        <v>1491</v>
      </c>
      <c r="K234" s="102" t="s">
        <v>351</v>
      </c>
      <c r="L234" s="114" t="s">
        <v>228</v>
      </c>
      <c r="M234" s="114" t="s">
        <v>228</v>
      </c>
      <c r="N234" s="103">
        <v>45</v>
      </c>
      <c r="O234" s="102" t="s">
        <v>190</v>
      </c>
      <c r="P234" s="152" t="s">
        <v>366</v>
      </c>
      <c r="Q234" s="118">
        <v>400000</v>
      </c>
      <c r="R234" s="118"/>
      <c r="S234" s="118"/>
      <c r="T234" s="118"/>
      <c r="U234" s="118"/>
      <c r="V234" s="118"/>
      <c r="W234" s="118"/>
      <c r="X234" s="118"/>
      <c r="Y234" s="118"/>
      <c r="Z234" s="118"/>
      <c r="AA234" s="118">
        <v>300000</v>
      </c>
      <c r="AB234" s="140" t="s">
        <v>4110</v>
      </c>
      <c r="AC234" s="103"/>
      <c r="AD234" s="259" t="s">
        <v>199</v>
      </c>
      <c r="AE234" s="102"/>
      <c r="AF234" s="114" t="s">
        <v>390</v>
      </c>
      <c r="AG234" s="114" t="s">
        <v>218</v>
      </c>
    </row>
    <row r="235" spans="1:35">
      <c r="A235" s="103">
        <f t="shared" si="37"/>
        <v>37</v>
      </c>
      <c r="B235" s="103">
        <v>6</v>
      </c>
      <c r="C235" s="102"/>
      <c r="D235" s="115">
        <v>44951</v>
      </c>
      <c r="E235" s="102" t="s">
        <v>214</v>
      </c>
      <c r="F235" s="102" t="s">
        <v>29</v>
      </c>
      <c r="G235" s="114" t="s">
        <v>365</v>
      </c>
      <c r="H235" s="155" t="s">
        <v>1794</v>
      </c>
      <c r="I235" s="114" t="s">
        <v>1793</v>
      </c>
      <c r="J235" s="102" t="s">
        <v>1491</v>
      </c>
      <c r="K235" s="102" t="s">
        <v>351</v>
      </c>
      <c r="L235" s="114" t="s">
        <v>228</v>
      </c>
      <c r="M235" s="114" t="s">
        <v>228</v>
      </c>
      <c r="N235" s="103">
        <v>45</v>
      </c>
      <c r="O235" s="102" t="s">
        <v>190</v>
      </c>
      <c r="P235" s="152" t="s">
        <v>366</v>
      </c>
      <c r="Q235" s="118">
        <v>400000</v>
      </c>
      <c r="R235" s="118"/>
      <c r="S235" s="118"/>
      <c r="T235" s="118"/>
      <c r="U235" s="118"/>
      <c r="V235" s="118"/>
      <c r="W235" s="118"/>
      <c r="X235" s="118"/>
      <c r="Y235" s="118"/>
      <c r="Z235" s="118"/>
      <c r="AA235" s="118">
        <v>300000</v>
      </c>
      <c r="AB235" s="140" t="s">
        <v>4110</v>
      </c>
      <c r="AC235" s="103"/>
      <c r="AD235" s="259" t="s">
        <v>199</v>
      </c>
      <c r="AE235" s="102"/>
      <c r="AF235" s="114" t="s">
        <v>390</v>
      </c>
      <c r="AG235" s="114" t="s">
        <v>218</v>
      </c>
    </row>
    <row r="236" spans="1:35">
      <c r="A236" s="103">
        <f t="shared" si="37"/>
        <v>38</v>
      </c>
      <c r="B236" s="174">
        <v>7</v>
      </c>
      <c r="C236" s="102"/>
      <c r="D236" s="115">
        <v>44951</v>
      </c>
      <c r="E236" s="102" t="s">
        <v>214</v>
      </c>
      <c r="F236" s="102" t="s">
        <v>29</v>
      </c>
      <c r="G236" s="114" t="s">
        <v>365</v>
      </c>
      <c r="H236" s="155" t="s">
        <v>1901</v>
      </c>
      <c r="I236" s="114" t="s">
        <v>1900</v>
      </c>
      <c r="J236" s="102" t="s">
        <v>1491</v>
      </c>
      <c r="K236" s="102" t="s">
        <v>351</v>
      </c>
      <c r="L236" s="114" t="s">
        <v>228</v>
      </c>
      <c r="M236" s="114" t="s">
        <v>228</v>
      </c>
      <c r="N236" s="103">
        <v>45</v>
      </c>
      <c r="O236" s="102" t="s">
        <v>190</v>
      </c>
      <c r="P236" s="152" t="s">
        <v>366</v>
      </c>
      <c r="Q236" s="118">
        <v>400000</v>
      </c>
      <c r="R236" s="118"/>
      <c r="S236" s="118"/>
      <c r="T236" s="118"/>
      <c r="U236" s="118"/>
      <c r="V236" s="118"/>
      <c r="W236" s="118"/>
      <c r="X236" s="118"/>
      <c r="Y236" s="118"/>
      <c r="Z236" s="118"/>
      <c r="AA236" s="118">
        <v>300000</v>
      </c>
      <c r="AB236" s="140" t="s">
        <v>4110</v>
      </c>
      <c r="AC236" s="103"/>
      <c r="AD236" s="259" t="s">
        <v>199</v>
      </c>
      <c r="AE236" s="102"/>
      <c r="AF236" s="114" t="s">
        <v>390</v>
      </c>
      <c r="AG236" s="114" t="s">
        <v>218</v>
      </c>
    </row>
    <row r="237" spans="1:35">
      <c r="A237" s="103">
        <f t="shared" si="37"/>
        <v>39</v>
      </c>
      <c r="B237" s="103">
        <v>8</v>
      </c>
      <c r="C237" s="102"/>
      <c r="D237" s="115">
        <v>44943</v>
      </c>
      <c r="E237" s="102" t="s">
        <v>214</v>
      </c>
      <c r="F237" s="102" t="s">
        <v>31</v>
      </c>
      <c r="G237" s="102" t="s">
        <v>215</v>
      </c>
      <c r="H237" s="155" t="s">
        <v>489</v>
      </c>
      <c r="I237" s="114" t="s">
        <v>488</v>
      </c>
      <c r="J237" s="102" t="s">
        <v>1339</v>
      </c>
      <c r="K237" s="102" t="s">
        <v>223</v>
      </c>
      <c r="L237" s="114" t="s">
        <v>234</v>
      </c>
      <c r="M237" s="114" t="s">
        <v>235</v>
      </c>
      <c r="N237" s="103">
        <v>108</v>
      </c>
      <c r="O237" s="102" t="s">
        <v>190</v>
      </c>
      <c r="P237" s="152" t="s">
        <v>1343</v>
      </c>
      <c r="Q237" s="118">
        <v>1400000</v>
      </c>
      <c r="R237" s="118"/>
      <c r="S237" s="118"/>
      <c r="T237" s="118"/>
      <c r="U237" s="118"/>
      <c r="V237" s="118"/>
      <c r="W237" s="118"/>
      <c r="X237" s="118"/>
      <c r="Y237" s="118"/>
      <c r="Z237" s="118"/>
      <c r="AA237" s="118">
        <v>1000000</v>
      </c>
      <c r="AB237" s="140" t="s">
        <v>4110</v>
      </c>
      <c r="AC237" s="103"/>
      <c r="AD237" s="259" t="s">
        <v>199</v>
      </c>
      <c r="AE237" s="102"/>
      <c r="AF237" s="114" t="s">
        <v>390</v>
      </c>
      <c r="AG237" s="114" t="s">
        <v>226</v>
      </c>
    </row>
    <row r="238" spans="1:35">
      <c r="A238" s="103">
        <f t="shared" si="37"/>
        <v>40</v>
      </c>
      <c r="B238" s="174">
        <v>9</v>
      </c>
      <c r="C238" s="102"/>
      <c r="D238" s="115">
        <v>44943</v>
      </c>
      <c r="E238" s="102" t="s">
        <v>214</v>
      </c>
      <c r="F238" s="102" t="s">
        <v>29</v>
      </c>
      <c r="G238" s="102" t="s">
        <v>215</v>
      </c>
      <c r="H238" s="155" t="s">
        <v>1341</v>
      </c>
      <c r="I238" s="114" t="s">
        <v>1340</v>
      </c>
      <c r="J238" s="114" t="s">
        <v>1342</v>
      </c>
      <c r="K238" s="102" t="s">
        <v>223</v>
      </c>
      <c r="L238" s="114" t="s">
        <v>235</v>
      </c>
      <c r="M238" s="114" t="s">
        <v>234</v>
      </c>
      <c r="N238" s="103">
        <v>108</v>
      </c>
      <c r="O238" s="102" t="s">
        <v>190</v>
      </c>
      <c r="P238" s="152" t="s">
        <v>1343</v>
      </c>
      <c r="Q238" s="118">
        <v>1400000</v>
      </c>
      <c r="R238" s="118"/>
      <c r="S238" s="118"/>
      <c r="T238" s="118"/>
      <c r="U238" s="118"/>
      <c r="V238" s="118"/>
      <c r="W238" s="118"/>
      <c r="X238" s="118"/>
      <c r="Y238" s="118"/>
      <c r="Z238" s="118"/>
      <c r="AA238" s="118">
        <v>1000000</v>
      </c>
      <c r="AB238" s="140" t="s">
        <v>4110</v>
      </c>
      <c r="AC238" s="103"/>
      <c r="AD238" s="259" t="s">
        <v>199</v>
      </c>
      <c r="AE238" s="102"/>
      <c r="AF238" s="114" t="s">
        <v>390</v>
      </c>
      <c r="AG238" s="114" t="s">
        <v>226</v>
      </c>
    </row>
    <row r="239" spans="1:35">
      <c r="A239" s="103">
        <f t="shared" si="37"/>
        <v>41</v>
      </c>
      <c r="B239" s="103">
        <v>10</v>
      </c>
      <c r="C239" s="102"/>
      <c r="D239" s="115">
        <v>44935</v>
      </c>
      <c r="E239" s="114" t="s">
        <v>214</v>
      </c>
      <c r="F239" s="102" t="s">
        <v>29</v>
      </c>
      <c r="G239" s="102" t="s">
        <v>272</v>
      </c>
      <c r="H239" s="302" t="s">
        <v>1010</v>
      </c>
      <c r="I239" s="114" t="s">
        <v>1009</v>
      </c>
      <c r="J239" s="102" t="s">
        <v>1011</v>
      </c>
      <c r="K239" s="102" t="s">
        <v>216</v>
      </c>
      <c r="L239" s="102" t="s">
        <v>321</v>
      </c>
      <c r="M239" s="102" t="s">
        <v>222</v>
      </c>
      <c r="N239" s="103">
        <v>1345</v>
      </c>
      <c r="O239" s="114" t="s">
        <v>190</v>
      </c>
      <c r="P239" s="102" t="s">
        <v>273</v>
      </c>
      <c r="Q239" s="118">
        <v>7000000</v>
      </c>
      <c r="R239" s="118"/>
      <c r="S239" s="118"/>
      <c r="T239" s="118"/>
      <c r="U239" s="118"/>
      <c r="V239" s="118"/>
      <c r="W239" s="118"/>
      <c r="X239" s="118"/>
      <c r="Y239" s="118"/>
      <c r="Z239" s="118"/>
      <c r="AA239" s="118">
        <v>6000000</v>
      </c>
      <c r="AB239" s="140" t="s">
        <v>4110</v>
      </c>
      <c r="AC239" s="103"/>
      <c r="AD239" s="259" t="s">
        <v>199</v>
      </c>
      <c r="AE239" s="102"/>
      <c r="AF239" s="114" t="s">
        <v>390</v>
      </c>
      <c r="AG239" s="114" t="s">
        <v>226</v>
      </c>
    </row>
    <row r="240" spans="1:35">
      <c r="A240" s="102"/>
      <c r="B240" s="103"/>
      <c r="C240" s="119" t="s">
        <v>30</v>
      </c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3"/>
      <c r="O240" s="102"/>
      <c r="P240" s="145"/>
      <c r="Q240" s="151">
        <f>SUM(Q230:Q239)</f>
        <v>28600000</v>
      </c>
      <c r="R240" s="108"/>
      <c r="S240" s="108"/>
      <c r="T240" s="108"/>
      <c r="U240" s="108"/>
      <c r="V240" s="108"/>
      <c r="W240" s="108"/>
      <c r="X240" s="108"/>
      <c r="Y240" s="108"/>
      <c r="Z240" s="108"/>
      <c r="AA240" s="151">
        <f>SUM(AA230:AA239)</f>
        <v>27500000</v>
      </c>
      <c r="AB240" s="102"/>
      <c r="AC240" s="103"/>
      <c r="AD240" s="103"/>
      <c r="AE240" s="102"/>
      <c r="AF240" s="102"/>
      <c r="AG240" s="102"/>
    </row>
    <row r="241" spans="1:33">
      <c r="A241" s="103">
        <f>A239+1</f>
        <v>42</v>
      </c>
      <c r="B241" s="174">
        <v>1</v>
      </c>
      <c r="C241" s="102"/>
      <c r="D241" s="115">
        <v>44973</v>
      </c>
      <c r="E241" s="102" t="s">
        <v>214</v>
      </c>
      <c r="F241" s="102" t="s">
        <v>31</v>
      </c>
      <c r="G241" s="102" t="s">
        <v>215</v>
      </c>
      <c r="H241" s="114" t="s">
        <v>3031</v>
      </c>
      <c r="I241" s="114" t="s">
        <v>3030</v>
      </c>
      <c r="J241" s="102" t="s">
        <v>3032</v>
      </c>
      <c r="K241" s="102" t="s">
        <v>976</v>
      </c>
      <c r="L241" s="114" t="s">
        <v>231</v>
      </c>
      <c r="M241" s="114" t="s">
        <v>219</v>
      </c>
      <c r="N241" s="103">
        <v>1884</v>
      </c>
      <c r="O241" s="102" t="s">
        <v>190</v>
      </c>
      <c r="P241" s="152" t="s">
        <v>3033</v>
      </c>
      <c r="Q241" s="118">
        <v>5000000</v>
      </c>
      <c r="R241" s="118"/>
      <c r="S241" s="118"/>
      <c r="T241" s="118"/>
      <c r="U241" s="118"/>
      <c r="V241" s="118"/>
      <c r="W241" s="118"/>
      <c r="X241" s="118"/>
      <c r="Y241" s="118"/>
      <c r="Z241" s="118"/>
      <c r="AA241" s="118">
        <v>4500000</v>
      </c>
      <c r="AB241" s="140" t="s">
        <v>4253</v>
      </c>
      <c r="AC241" s="103"/>
      <c r="AD241" s="259" t="s">
        <v>199</v>
      </c>
      <c r="AE241" s="102"/>
      <c r="AF241" s="114" t="s">
        <v>390</v>
      </c>
      <c r="AG241" s="114" t="s">
        <v>226</v>
      </c>
    </row>
    <row r="242" spans="1:33" s="112" customFormat="1">
      <c r="A242" s="103">
        <f t="shared" ref="A242:A244" si="38">A241+1</f>
        <v>43</v>
      </c>
      <c r="B242" s="103">
        <v>2</v>
      </c>
      <c r="C242" s="109"/>
      <c r="D242" s="161">
        <v>44974</v>
      </c>
      <c r="E242" s="109" t="s">
        <v>214</v>
      </c>
      <c r="F242" s="109" t="s">
        <v>31</v>
      </c>
      <c r="G242" s="109" t="s">
        <v>3056</v>
      </c>
      <c r="H242" s="109" t="s">
        <v>3060</v>
      </c>
      <c r="I242" s="109" t="s">
        <v>3063</v>
      </c>
      <c r="J242" s="109" t="s">
        <v>3061</v>
      </c>
      <c r="K242" s="109" t="s">
        <v>210</v>
      </c>
      <c r="L242" s="114" t="s">
        <v>231</v>
      </c>
      <c r="M242" s="140" t="s">
        <v>260</v>
      </c>
      <c r="N242" s="103">
        <v>1186</v>
      </c>
      <c r="O242" s="109" t="s">
        <v>190</v>
      </c>
      <c r="P242" s="109" t="s">
        <v>322</v>
      </c>
      <c r="Q242" s="118">
        <v>4000000</v>
      </c>
      <c r="R242" s="118"/>
      <c r="S242" s="118"/>
      <c r="T242" s="118"/>
      <c r="U242" s="118"/>
      <c r="V242" s="118"/>
      <c r="W242" s="118"/>
      <c r="X242" s="118"/>
      <c r="Y242" s="118"/>
      <c r="Z242" s="118"/>
      <c r="AA242" s="118">
        <v>3300000</v>
      </c>
      <c r="AB242" s="140" t="s">
        <v>4253</v>
      </c>
      <c r="AC242" s="142"/>
      <c r="AD242" s="259" t="s">
        <v>199</v>
      </c>
      <c r="AE242" s="102"/>
      <c r="AF242" s="114" t="s">
        <v>390</v>
      </c>
      <c r="AG242" s="114" t="s">
        <v>226</v>
      </c>
    </row>
    <row r="243" spans="1:33" s="112" customFormat="1">
      <c r="A243" s="103">
        <f t="shared" si="38"/>
        <v>44</v>
      </c>
      <c r="B243" s="174">
        <v>3</v>
      </c>
      <c r="C243" s="109"/>
      <c r="D243" s="161">
        <v>44974</v>
      </c>
      <c r="E243" s="109" t="s">
        <v>214</v>
      </c>
      <c r="F243" s="109" t="s">
        <v>31</v>
      </c>
      <c r="G243" s="109" t="s">
        <v>3056</v>
      </c>
      <c r="H243" s="109" t="s">
        <v>3059</v>
      </c>
      <c r="I243" s="109" t="s">
        <v>3062</v>
      </c>
      <c r="J243" s="109" t="s">
        <v>3061</v>
      </c>
      <c r="K243" s="109" t="s">
        <v>210</v>
      </c>
      <c r="L243" s="114" t="s">
        <v>231</v>
      </c>
      <c r="M243" s="140" t="s">
        <v>260</v>
      </c>
      <c r="N243" s="103">
        <v>1186</v>
      </c>
      <c r="O243" s="109" t="s">
        <v>190</v>
      </c>
      <c r="P243" s="109" t="s">
        <v>322</v>
      </c>
      <c r="Q243" s="118">
        <v>4000000</v>
      </c>
      <c r="R243" s="118"/>
      <c r="S243" s="118"/>
      <c r="T243" s="118"/>
      <c r="U243" s="118"/>
      <c r="V243" s="118"/>
      <c r="W243" s="118"/>
      <c r="X243" s="118"/>
      <c r="Y243" s="118"/>
      <c r="Z243" s="118"/>
      <c r="AA243" s="118">
        <v>3300000</v>
      </c>
      <c r="AB243" s="140" t="s">
        <v>4253</v>
      </c>
      <c r="AC243" s="142"/>
      <c r="AD243" s="259" t="s">
        <v>199</v>
      </c>
      <c r="AE243" s="102"/>
      <c r="AF243" s="114" t="s">
        <v>390</v>
      </c>
      <c r="AG243" s="114" t="s">
        <v>226</v>
      </c>
    </row>
    <row r="244" spans="1:33" s="112" customFormat="1">
      <c r="A244" s="103">
        <f t="shared" si="38"/>
        <v>45</v>
      </c>
      <c r="B244" s="103">
        <v>4</v>
      </c>
      <c r="C244" s="109"/>
      <c r="D244" s="161">
        <v>44974</v>
      </c>
      <c r="E244" s="109" t="s">
        <v>214</v>
      </c>
      <c r="F244" s="109" t="s">
        <v>31</v>
      </c>
      <c r="G244" s="140" t="s">
        <v>3056</v>
      </c>
      <c r="H244" s="140" t="s">
        <v>3066</v>
      </c>
      <c r="I244" s="140" t="s">
        <v>3067</v>
      </c>
      <c r="J244" s="109" t="s">
        <v>3061</v>
      </c>
      <c r="K244" s="109" t="s">
        <v>210</v>
      </c>
      <c r="L244" s="114" t="s">
        <v>231</v>
      </c>
      <c r="M244" s="140" t="s">
        <v>260</v>
      </c>
      <c r="N244" s="103">
        <v>1186</v>
      </c>
      <c r="O244" s="109" t="s">
        <v>190</v>
      </c>
      <c r="P244" s="109" t="s">
        <v>322</v>
      </c>
      <c r="Q244" s="118">
        <v>4000000</v>
      </c>
      <c r="R244" s="118"/>
      <c r="S244" s="118"/>
      <c r="T244" s="118"/>
      <c r="U244" s="118"/>
      <c r="V244" s="118"/>
      <c r="W244" s="118"/>
      <c r="X244" s="118"/>
      <c r="Y244" s="118"/>
      <c r="Z244" s="118"/>
      <c r="AA244" s="118">
        <v>3300000</v>
      </c>
      <c r="AB244" s="140" t="s">
        <v>4253</v>
      </c>
      <c r="AC244" s="142"/>
      <c r="AD244" s="259" t="s">
        <v>199</v>
      </c>
      <c r="AE244" s="102"/>
      <c r="AF244" s="114" t="s">
        <v>390</v>
      </c>
      <c r="AG244" s="114" t="s">
        <v>226</v>
      </c>
    </row>
    <row r="245" spans="1:33">
      <c r="A245" s="102"/>
      <c r="B245" s="103"/>
      <c r="C245" s="119" t="s">
        <v>30</v>
      </c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3"/>
      <c r="O245" s="102"/>
      <c r="P245" s="145"/>
      <c r="Q245" s="151">
        <f>SUM(Q241:Q244)</f>
        <v>17000000</v>
      </c>
      <c r="R245" s="108"/>
      <c r="S245" s="108"/>
      <c r="T245" s="108"/>
      <c r="U245" s="108"/>
      <c r="V245" s="108"/>
      <c r="W245" s="108"/>
      <c r="X245" s="108"/>
      <c r="Y245" s="108"/>
      <c r="Z245" s="108"/>
      <c r="AA245" s="151">
        <f>SUM(AA241:AA244)</f>
        <v>14400000</v>
      </c>
      <c r="AB245" s="102"/>
      <c r="AC245" s="103"/>
      <c r="AD245" s="103"/>
      <c r="AE245" s="102"/>
      <c r="AF245" s="102"/>
      <c r="AG245" s="102"/>
    </row>
    <row r="246" spans="1:33">
      <c r="A246" s="142">
        <f>A244+1</f>
        <v>46</v>
      </c>
      <c r="B246" s="197">
        <v>1</v>
      </c>
      <c r="C246" s="109"/>
      <c r="D246" s="161">
        <v>44959</v>
      </c>
      <c r="E246" s="109" t="s">
        <v>214</v>
      </c>
      <c r="F246" s="109" t="s">
        <v>29</v>
      </c>
      <c r="G246" s="109" t="s">
        <v>215</v>
      </c>
      <c r="H246" s="140" t="s">
        <v>2252</v>
      </c>
      <c r="I246" s="140" t="s">
        <v>2220</v>
      </c>
      <c r="J246" s="109" t="s">
        <v>2275</v>
      </c>
      <c r="K246" s="109" t="s">
        <v>213</v>
      </c>
      <c r="L246" s="140" t="s">
        <v>2655</v>
      </c>
      <c r="M246" s="140" t="s">
        <v>2531</v>
      </c>
      <c r="N246" s="142">
        <v>3663</v>
      </c>
      <c r="O246" s="109" t="s">
        <v>190</v>
      </c>
      <c r="P246" s="195" t="s">
        <v>2276</v>
      </c>
      <c r="Q246" s="122">
        <v>20000000</v>
      </c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>
        <v>17500000</v>
      </c>
      <c r="AB246" s="140" t="s">
        <v>4284</v>
      </c>
      <c r="AC246" s="142"/>
      <c r="AD246" s="306" t="s">
        <v>199</v>
      </c>
      <c r="AE246" s="109"/>
      <c r="AF246" s="140" t="s">
        <v>390</v>
      </c>
      <c r="AG246" s="140" t="s">
        <v>226</v>
      </c>
    </row>
    <row r="247" spans="1:33">
      <c r="A247" s="142">
        <f t="shared" ref="A247" si="39">A246+1</f>
        <v>47</v>
      </c>
      <c r="B247" s="142">
        <v>2</v>
      </c>
      <c r="C247" s="140" t="s">
        <v>3759</v>
      </c>
      <c r="D247" s="140" t="s">
        <v>1114</v>
      </c>
      <c r="E247" s="109" t="s">
        <v>214</v>
      </c>
      <c r="F247" s="109" t="s">
        <v>31</v>
      </c>
      <c r="G247" s="109" t="s">
        <v>215</v>
      </c>
      <c r="H247" s="109" t="s">
        <v>627</v>
      </c>
      <c r="I247" s="109" t="s">
        <v>1117</v>
      </c>
      <c r="J247" s="109" t="s">
        <v>1120</v>
      </c>
      <c r="K247" s="109" t="s">
        <v>223</v>
      </c>
      <c r="L247" s="140" t="s">
        <v>231</v>
      </c>
      <c r="M247" s="140" t="s">
        <v>4285</v>
      </c>
      <c r="N247" s="142">
        <v>1172</v>
      </c>
      <c r="O247" s="109" t="s">
        <v>190</v>
      </c>
      <c r="P247" s="195" t="s">
        <v>1121</v>
      </c>
      <c r="Q247" s="122">
        <v>10400000</v>
      </c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>
        <v>6500000</v>
      </c>
      <c r="AB247" s="140" t="s">
        <v>4284</v>
      </c>
      <c r="AC247" s="142"/>
      <c r="AD247" s="306" t="s">
        <v>199</v>
      </c>
      <c r="AE247" s="109"/>
      <c r="AF247" s="140" t="s">
        <v>390</v>
      </c>
      <c r="AG247" s="140" t="s">
        <v>226</v>
      </c>
    </row>
    <row r="248" spans="1:33">
      <c r="A248" s="109"/>
      <c r="B248" s="142"/>
      <c r="C248" s="119" t="s">
        <v>30</v>
      </c>
      <c r="D248" s="109"/>
      <c r="E248" s="109"/>
      <c r="F248" s="109"/>
      <c r="G248" s="109"/>
      <c r="H248" s="109"/>
      <c r="I248" s="109"/>
      <c r="J248" s="109"/>
      <c r="K248" s="109"/>
      <c r="L248" s="109"/>
      <c r="M248" s="109"/>
      <c r="N248" s="142"/>
      <c r="O248" s="109"/>
      <c r="P248" s="198"/>
      <c r="Q248" s="151">
        <f>SUM(Q246:Q247)</f>
        <v>30400000</v>
      </c>
      <c r="R248" s="108"/>
      <c r="S248" s="108"/>
      <c r="T248" s="108"/>
      <c r="U248" s="108"/>
      <c r="V248" s="108"/>
      <c r="W248" s="108"/>
      <c r="X248" s="108"/>
      <c r="Y248" s="108"/>
      <c r="Z248" s="108"/>
      <c r="AA248" s="151">
        <f>SUM(AA246:AA247)</f>
        <v>24000000</v>
      </c>
      <c r="AB248" s="109"/>
      <c r="AC248" s="142"/>
      <c r="AD248" s="142"/>
      <c r="AE248" s="109"/>
      <c r="AF248" s="109"/>
      <c r="AG248" s="109"/>
    </row>
    <row r="249" spans="1:33">
      <c r="A249" s="142">
        <f>A247+1</f>
        <v>48</v>
      </c>
      <c r="B249" s="197">
        <v>1</v>
      </c>
      <c r="C249" s="109"/>
      <c r="D249" s="161">
        <v>44987</v>
      </c>
      <c r="E249" s="109" t="s">
        <v>214</v>
      </c>
      <c r="F249" s="109" t="s">
        <v>31</v>
      </c>
      <c r="G249" s="109" t="s">
        <v>215</v>
      </c>
      <c r="H249" s="140" t="s">
        <v>2653</v>
      </c>
      <c r="I249" s="140" t="s">
        <v>2652</v>
      </c>
      <c r="J249" s="109" t="s">
        <v>2654</v>
      </c>
      <c r="K249" s="109" t="s">
        <v>223</v>
      </c>
      <c r="L249" s="140" t="s">
        <v>299</v>
      </c>
      <c r="M249" s="140" t="s">
        <v>2655</v>
      </c>
      <c r="N249" s="142"/>
      <c r="O249" s="109" t="s">
        <v>190</v>
      </c>
      <c r="P249" s="195" t="s">
        <v>251</v>
      </c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09"/>
      <c r="AC249" s="142"/>
      <c r="AD249" s="142"/>
      <c r="AE249" s="109"/>
      <c r="AF249" s="109"/>
      <c r="AG249" s="109"/>
    </row>
    <row r="250" spans="1:33">
      <c r="A250" s="109"/>
      <c r="B250" s="142"/>
      <c r="C250" s="119" t="s">
        <v>30</v>
      </c>
      <c r="D250" s="109"/>
      <c r="E250" s="109"/>
      <c r="F250" s="109"/>
      <c r="G250" s="109"/>
      <c r="H250" s="109"/>
      <c r="I250" s="109"/>
      <c r="J250" s="109"/>
      <c r="K250" s="109"/>
      <c r="L250" s="109"/>
      <c r="M250" s="109"/>
      <c r="N250" s="142"/>
      <c r="O250" s="109"/>
      <c r="P250" s="19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  <c r="AA250" s="108"/>
      <c r="AB250" s="109"/>
      <c r="AC250" s="142"/>
      <c r="AD250" s="142"/>
      <c r="AE250" s="109"/>
      <c r="AF250" s="109"/>
      <c r="AG250" s="109"/>
    </row>
    <row r="251" spans="1:33">
      <c r="B251" s="1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</row>
    <row r="252" spans="1:33">
      <c r="B252" s="1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</row>
    <row r="253" spans="1:33">
      <c r="B253" s="1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</row>
    <row r="254" spans="1:33">
      <c r="B254" s="1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</row>
    <row r="255" spans="1:33">
      <c r="B255" s="1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</row>
    <row r="256" spans="1:33">
      <c r="B256" s="1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</row>
    <row r="257" spans="1:34">
      <c r="B257" s="1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</row>
    <row r="258" spans="1:34">
      <c r="B258" s="1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</row>
    <row r="259" spans="1:34">
      <c r="B259" s="1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</row>
    <row r="260" spans="1:34">
      <c r="B260" s="1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</row>
    <row r="261" spans="1:34">
      <c r="B261" s="1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</row>
    <row r="262" spans="1:34">
      <c r="B262" s="1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</row>
    <row r="263" spans="1:34"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</row>
    <row r="264" spans="1:34"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</row>
    <row r="265" spans="1:34">
      <c r="B265" s="1"/>
      <c r="D265" s="92"/>
      <c r="P265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H265" s="1"/>
    </row>
    <row r="266" spans="1:34"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</row>
    <row r="267" spans="1:34">
      <c r="Q267" s="138"/>
      <c r="R267" s="138"/>
      <c r="S267" s="138"/>
      <c r="T267" s="138"/>
      <c r="U267" s="138"/>
      <c r="V267" s="138"/>
      <c r="W267" s="138"/>
      <c r="X267" s="138"/>
      <c r="Y267" s="138"/>
      <c r="Z267" s="138"/>
      <c r="AA267" s="138"/>
    </row>
    <row r="268" spans="1:34">
      <c r="A268" s="103">
        <f>A202+1</f>
        <v>10</v>
      </c>
      <c r="B268" s="174">
        <v>1</v>
      </c>
      <c r="D268" s="92">
        <v>44998</v>
      </c>
      <c r="E268" s="93" t="s">
        <v>214</v>
      </c>
      <c r="F268" t="s">
        <v>31</v>
      </c>
      <c r="G268" t="s">
        <v>215</v>
      </c>
      <c r="H268" s="18" t="s">
        <v>3756</v>
      </c>
      <c r="I268" s="18" t="s">
        <v>3757</v>
      </c>
      <c r="J268" s="18" t="s">
        <v>3758</v>
      </c>
      <c r="K268" t="s">
        <v>206</v>
      </c>
      <c r="L268" s="18" t="s">
        <v>260</v>
      </c>
      <c r="M268" s="18" t="s">
        <v>260</v>
      </c>
      <c r="N268" s="1">
        <v>50</v>
      </c>
      <c r="O268" t="s">
        <v>190</v>
      </c>
      <c r="P268" s="95" t="s">
        <v>3598</v>
      </c>
      <c r="Q268" s="118">
        <v>700000</v>
      </c>
      <c r="R268" s="118"/>
      <c r="S268" s="118"/>
      <c r="T268" s="118"/>
      <c r="U268" s="118"/>
      <c r="V268" s="118"/>
      <c r="W268" s="118"/>
      <c r="X268" s="118"/>
      <c r="Y268" s="118"/>
      <c r="Z268" s="118"/>
      <c r="AA268" s="118"/>
      <c r="AB268" s="106" t="s">
        <v>3982</v>
      </c>
      <c r="AD268" s="259" t="s">
        <v>199</v>
      </c>
      <c r="AE268" s="102"/>
      <c r="AF268" s="114" t="s">
        <v>390</v>
      </c>
      <c r="AG268" s="114" t="s">
        <v>218</v>
      </c>
    </row>
    <row r="269" spans="1:34">
      <c r="B269" s="1"/>
      <c r="C269" s="119" t="s">
        <v>30</v>
      </c>
      <c r="Q269" s="301">
        <f>SUM(Q268)</f>
        <v>700000</v>
      </c>
      <c r="R269" s="113"/>
      <c r="S269" s="113"/>
      <c r="T269" s="113"/>
      <c r="U269" s="113"/>
      <c r="V269" s="113"/>
      <c r="W269" s="113"/>
      <c r="X269" s="113"/>
      <c r="Y269" s="113"/>
      <c r="Z269" s="113"/>
      <c r="AA269" s="301">
        <f>SUM(AA268)</f>
        <v>0</v>
      </c>
    </row>
    <row r="270" spans="1:34">
      <c r="Q270" s="138"/>
      <c r="R270" s="138"/>
      <c r="S270" s="138"/>
      <c r="T270" s="138"/>
      <c r="U270" s="138"/>
      <c r="V270" s="138"/>
      <c r="W270" s="138"/>
      <c r="X270" s="138"/>
      <c r="Y270" s="138"/>
      <c r="Z270" s="138"/>
      <c r="AA270" s="138"/>
    </row>
    <row r="272" spans="1:34">
      <c r="M272" s="18"/>
    </row>
    <row r="273" spans="3:34">
      <c r="D273" s="18" t="s">
        <v>512</v>
      </c>
      <c r="E273" t="s">
        <v>214</v>
      </c>
      <c r="F273" t="s">
        <v>31</v>
      </c>
      <c r="G273" s="18" t="s">
        <v>287</v>
      </c>
      <c r="H273" s="18" t="s">
        <v>502</v>
      </c>
      <c r="I273" s="18" t="s">
        <v>501</v>
      </c>
      <c r="J273" s="23" t="s">
        <v>275</v>
      </c>
      <c r="K273" s="18" t="s">
        <v>304</v>
      </c>
      <c r="L273" s="18" t="s">
        <v>300</v>
      </c>
      <c r="M273" s="18" t="s">
        <v>228</v>
      </c>
      <c r="N273" s="1">
        <v>1595</v>
      </c>
      <c r="O273" t="s">
        <v>190</v>
      </c>
      <c r="P273" s="95" t="s">
        <v>264</v>
      </c>
      <c r="Q273" s="138"/>
      <c r="R273" s="138"/>
      <c r="S273" s="138"/>
      <c r="T273" s="138"/>
      <c r="U273" s="138"/>
      <c r="V273" s="138"/>
      <c r="W273" s="138"/>
      <c r="X273" s="138"/>
      <c r="Y273" s="138"/>
      <c r="Z273" s="138"/>
      <c r="AA273" s="138"/>
    </row>
    <row r="279" spans="3:34">
      <c r="D279" s="193"/>
      <c r="E279" s="193"/>
      <c r="F279" s="193"/>
      <c r="G279" s="193"/>
      <c r="H279" s="193"/>
      <c r="I279" s="193"/>
      <c r="J279" s="193"/>
      <c r="K279" s="193"/>
      <c r="L279" s="193"/>
      <c r="M279" s="193"/>
      <c r="N279" s="252"/>
      <c r="O279" s="193"/>
      <c r="P279" s="277"/>
      <c r="Q279" s="193"/>
    </row>
    <row r="284" spans="3:34">
      <c r="D284" s="92">
        <v>44954</v>
      </c>
      <c r="E284" s="93" t="s">
        <v>214</v>
      </c>
      <c r="F284" t="s">
        <v>31</v>
      </c>
      <c r="G284" t="s">
        <v>215</v>
      </c>
      <c r="H284" s="135" t="s">
        <v>2462</v>
      </c>
      <c r="I284" s="18" t="s">
        <v>2461</v>
      </c>
      <c r="J284" t="s">
        <v>376</v>
      </c>
      <c r="K284" t="s">
        <v>351</v>
      </c>
      <c r="O284" t="s">
        <v>190</v>
      </c>
      <c r="P284" s="88" t="s">
        <v>318</v>
      </c>
    </row>
    <row r="286" spans="3:34">
      <c r="C286">
        <v>5</v>
      </c>
      <c r="D286" s="92">
        <v>44936</v>
      </c>
      <c r="E286" s="93" t="s">
        <v>214</v>
      </c>
      <c r="F286" t="s">
        <v>31</v>
      </c>
      <c r="G286" t="s">
        <v>215</v>
      </c>
      <c r="H286" s="135" t="s">
        <v>881</v>
      </c>
      <c r="I286" t="s">
        <v>883</v>
      </c>
      <c r="J286" t="s">
        <v>884</v>
      </c>
      <c r="K286" t="s">
        <v>206</v>
      </c>
      <c r="L286" t="s">
        <v>886</v>
      </c>
      <c r="M286" s="18" t="s">
        <v>234</v>
      </c>
      <c r="O286" t="s">
        <v>190</v>
      </c>
      <c r="P286" s="95" t="s">
        <v>887</v>
      </c>
    </row>
    <row r="287" spans="3:34">
      <c r="D287" s="92">
        <v>44937</v>
      </c>
      <c r="E287" s="93" t="s">
        <v>214</v>
      </c>
      <c r="F287" t="s">
        <v>31</v>
      </c>
      <c r="G287" s="18" t="s">
        <v>212</v>
      </c>
      <c r="H287" s="18" t="s">
        <v>907</v>
      </c>
      <c r="I287" s="18" t="s">
        <v>906</v>
      </c>
      <c r="J287" t="s">
        <v>908</v>
      </c>
      <c r="K287" t="s">
        <v>206</v>
      </c>
      <c r="L287" t="s">
        <v>886</v>
      </c>
      <c r="M287" s="18" t="s">
        <v>276</v>
      </c>
      <c r="O287" t="s">
        <v>190</v>
      </c>
      <c r="P287" s="95" t="s">
        <v>887</v>
      </c>
      <c r="AH287" s="18" t="s">
        <v>909</v>
      </c>
    </row>
    <row r="289" spans="4:27">
      <c r="D289" s="139"/>
      <c r="E289" s="93"/>
      <c r="M289" s="18"/>
      <c r="P289" s="95"/>
      <c r="Q289" s="100"/>
      <c r="AA289" s="100"/>
    </row>
    <row r="291" spans="4:27">
      <c r="D291" s="92">
        <v>44932</v>
      </c>
      <c r="E291" s="93" t="s">
        <v>214</v>
      </c>
      <c r="F291" t="s">
        <v>31</v>
      </c>
      <c r="I291" s="18" t="s">
        <v>1196</v>
      </c>
      <c r="J291" s="18" t="s">
        <v>1199</v>
      </c>
      <c r="K291" s="18" t="s">
        <v>217</v>
      </c>
      <c r="L291" s="18" t="s">
        <v>276</v>
      </c>
      <c r="M291" s="18" t="s">
        <v>1201</v>
      </c>
      <c r="O291" t="s">
        <v>190</v>
      </c>
      <c r="P291" s="95" t="s">
        <v>1200</v>
      </c>
    </row>
    <row r="292" spans="4:27">
      <c r="D292" s="92">
        <v>44932</v>
      </c>
      <c r="E292" s="93" t="s">
        <v>214</v>
      </c>
      <c r="F292" s="93" t="s">
        <v>29</v>
      </c>
      <c r="H292" s="18" t="s">
        <v>1198</v>
      </c>
      <c r="I292" s="18" t="s">
        <v>1197</v>
      </c>
      <c r="J292" s="18" t="s">
        <v>1199</v>
      </c>
      <c r="K292" s="18" t="s">
        <v>217</v>
      </c>
      <c r="L292" s="18" t="s">
        <v>1201</v>
      </c>
      <c r="M292" s="18" t="s">
        <v>276</v>
      </c>
      <c r="O292" t="s">
        <v>190</v>
      </c>
      <c r="P292" s="95" t="s">
        <v>1200</v>
      </c>
    </row>
    <row r="293" spans="4:27">
      <c r="D293" s="92">
        <v>44937</v>
      </c>
      <c r="E293" s="93" t="s">
        <v>214</v>
      </c>
      <c r="F293" t="s">
        <v>31</v>
      </c>
      <c r="H293" s="124" t="s">
        <v>371</v>
      </c>
      <c r="I293" s="18" t="s">
        <v>1299</v>
      </c>
      <c r="J293" s="18" t="s">
        <v>393</v>
      </c>
      <c r="K293" t="s">
        <v>223</v>
      </c>
      <c r="L293" s="18" t="s">
        <v>276</v>
      </c>
      <c r="M293" s="18" t="s">
        <v>1302</v>
      </c>
      <c r="O293" t="s">
        <v>190</v>
      </c>
      <c r="P293" s="95" t="s">
        <v>1304</v>
      </c>
    </row>
    <row r="294" spans="4:27">
      <c r="D294" s="92">
        <v>44937</v>
      </c>
      <c r="E294" s="93" t="s">
        <v>214</v>
      </c>
      <c r="F294" t="s">
        <v>29</v>
      </c>
      <c r="H294" s="18" t="s">
        <v>1301</v>
      </c>
      <c r="I294" s="18" t="s">
        <v>1300</v>
      </c>
      <c r="J294" s="18" t="s">
        <v>393</v>
      </c>
      <c r="K294" t="s">
        <v>223</v>
      </c>
      <c r="L294" s="18" t="s">
        <v>1302</v>
      </c>
      <c r="M294" s="18" t="s">
        <v>1303</v>
      </c>
      <c r="O294" t="s">
        <v>190</v>
      </c>
      <c r="P294" s="95" t="s">
        <v>1304</v>
      </c>
    </row>
    <row r="295" spans="4:27">
      <c r="D295" s="92">
        <v>44939</v>
      </c>
      <c r="E295" s="93" t="s">
        <v>214</v>
      </c>
      <c r="F295" t="s">
        <v>31</v>
      </c>
      <c r="G295" t="s">
        <v>215</v>
      </c>
      <c r="H295" s="18" t="s">
        <v>1198</v>
      </c>
      <c r="I295" s="18" t="s">
        <v>1503</v>
      </c>
      <c r="J295" s="18" t="s">
        <v>1502</v>
      </c>
      <c r="K295" s="18" t="s">
        <v>217</v>
      </c>
      <c r="L295" s="18" t="s">
        <v>284</v>
      </c>
      <c r="M295" s="18" t="s">
        <v>1201</v>
      </c>
      <c r="O295" t="s">
        <v>190</v>
      </c>
    </row>
    <row r="296" spans="4:27">
      <c r="D296" s="92">
        <v>44939</v>
      </c>
      <c r="E296" s="93" t="s">
        <v>214</v>
      </c>
      <c r="F296" t="s">
        <v>29</v>
      </c>
      <c r="G296" t="s">
        <v>215</v>
      </c>
      <c r="I296" s="18" t="s">
        <v>323</v>
      </c>
      <c r="J296" s="18" t="s">
        <v>1502</v>
      </c>
      <c r="K296" s="18" t="s">
        <v>217</v>
      </c>
      <c r="L296" s="18" t="s">
        <v>1201</v>
      </c>
      <c r="M296" s="18" t="s">
        <v>276</v>
      </c>
      <c r="O296" t="s">
        <v>190</v>
      </c>
    </row>
    <row r="297" spans="4:27">
      <c r="D297" s="92">
        <v>44942</v>
      </c>
      <c r="E297" s="93" t="s">
        <v>214</v>
      </c>
      <c r="F297" t="s">
        <v>31</v>
      </c>
      <c r="G297" t="s">
        <v>215</v>
      </c>
      <c r="H297" s="18" t="s">
        <v>1301</v>
      </c>
      <c r="I297" s="18" t="s">
        <v>1816</v>
      </c>
      <c r="J297" s="18" t="s">
        <v>393</v>
      </c>
      <c r="K297" t="s">
        <v>223</v>
      </c>
      <c r="L297" s="18" t="s">
        <v>1303</v>
      </c>
      <c r="M297" s="18" t="s">
        <v>1302</v>
      </c>
      <c r="O297" t="s">
        <v>190</v>
      </c>
      <c r="P297" s="95" t="s">
        <v>1304</v>
      </c>
    </row>
    <row r="298" spans="4:27">
      <c r="D298" s="92">
        <v>44942</v>
      </c>
      <c r="E298" s="93" t="s">
        <v>214</v>
      </c>
      <c r="F298" t="s">
        <v>31</v>
      </c>
      <c r="G298" s="18" t="s">
        <v>230</v>
      </c>
      <c r="I298" s="18" t="s">
        <v>370</v>
      </c>
      <c r="J298" s="18" t="s">
        <v>393</v>
      </c>
      <c r="K298" t="s">
        <v>223</v>
      </c>
      <c r="L298" s="18" t="s">
        <v>1302</v>
      </c>
      <c r="M298" s="18" t="s">
        <v>1819</v>
      </c>
      <c r="O298" t="s">
        <v>190</v>
      </c>
      <c r="P298" s="95" t="s">
        <v>1304</v>
      </c>
    </row>
    <row r="299" spans="4:27">
      <c r="D299" s="92">
        <v>44942</v>
      </c>
      <c r="E299" s="93" t="s">
        <v>214</v>
      </c>
      <c r="F299" t="s">
        <v>29</v>
      </c>
      <c r="G299" t="s">
        <v>215</v>
      </c>
      <c r="H299" s="18" t="s">
        <v>1818</v>
      </c>
      <c r="I299" s="18" t="s">
        <v>1817</v>
      </c>
      <c r="J299" s="18" t="s">
        <v>393</v>
      </c>
      <c r="K299" t="s">
        <v>223</v>
      </c>
      <c r="L299" s="18" t="s">
        <v>1819</v>
      </c>
      <c r="M299" s="18" t="s">
        <v>276</v>
      </c>
      <c r="O299" t="s">
        <v>190</v>
      </c>
      <c r="P299" s="95" t="s">
        <v>1304</v>
      </c>
    </row>
    <row r="300" spans="4:27">
      <c r="D300" s="92">
        <v>44944</v>
      </c>
      <c r="E300" s="93" t="s">
        <v>214</v>
      </c>
      <c r="F300" t="s">
        <v>31</v>
      </c>
      <c r="I300" s="18" t="s">
        <v>1196</v>
      </c>
      <c r="J300" s="18" t="s">
        <v>393</v>
      </c>
      <c r="K300" t="s">
        <v>223</v>
      </c>
      <c r="L300" s="18" t="s">
        <v>276</v>
      </c>
      <c r="M300" s="18" t="s">
        <v>1822</v>
      </c>
      <c r="O300" t="s">
        <v>190</v>
      </c>
      <c r="P300" s="95" t="s">
        <v>1304</v>
      </c>
    </row>
    <row r="301" spans="4:27">
      <c r="D301" s="92">
        <v>44944</v>
      </c>
      <c r="E301" s="93" t="s">
        <v>214</v>
      </c>
      <c r="F301" t="s">
        <v>29</v>
      </c>
      <c r="G301" t="s">
        <v>215</v>
      </c>
      <c r="H301" s="18" t="s">
        <v>1821</v>
      </c>
      <c r="I301" s="18" t="s">
        <v>1820</v>
      </c>
      <c r="J301" s="18" t="s">
        <v>393</v>
      </c>
      <c r="K301" t="s">
        <v>223</v>
      </c>
      <c r="L301" s="18" t="s">
        <v>1822</v>
      </c>
      <c r="M301" s="18" t="s">
        <v>276</v>
      </c>
      <c r="O301" t="s">
        <v>190</v>
      </c>
      <c r="P301" s="95" t="s">
        <v>1304</v>
      </c>
    </row>
    <row r="302" spans="4:27">
      <c r="D302" s="92">
        <v>44945</v>
      </c>
      <c r="E302" s="93" t="s">
        <v>214</v>
      </c>
      <c r="F302" t="s">
        <v>29</v>
      </c>
      <c r="I302" s="18" t="s">
        <v>477</v>
      </c>
      <c r="J302" s="18" t="s">
        <v>1879</v>
      </c>
      <c r="K302" t="s">
        <v>217</v>
      </c>
      <c r="L302" s="18" t="s">
        <v>235</v>
      </c>
      <c r="M302" s="18" t="s">
        <v>234</v>
      </c>
      <c r="O302" t="s">
        <v>190</v>
      </c>
      <c r="P302" s="95" t="s">
        <v>963</v>
      </c>
    </row>
    <row r="303" spans="4:27">
      <c r="D303" s="92">
        <v>44950</v>
      </c>
      <c r="E303" s="93" t="s">
        <v>214</v>
      </c>
      <c r="F303" t="s">
        <v>29</v>
      </c>
      <c r="G303" t="s">
        <v>215</v>
      </c>
      <c r="H303" s="18" t="s">
        <v>1297</v>
      </c>
      <c r="I303" s="18" t="s">
        <v>1296</v>
      </c>
      <c r="J303" t="s">
        <v>1298</v>
      </c>
      <c r="K303" t="s">
        <v>223</v>
      </c>
      <c r="L303" s="18" t="s">
        <v>261</v>
      </c>
      <c r="M303" s="18" t="s">
        <v>276</v>
      </c>
      <c r="O303" t="s">
        <v>190</v>
      </c>
      <c r="P303" s="95" t="s">
        <v>982</v>
      </c>
    </row>
    <row r="304" spans="4:27">
      <c r="D304" s="92">
        <v>44950</v>
      </c>
      <c r="E304" s="93" t="s">
        <v>214</v>
      </c>
      <c r="F304" t="s">
        <v>31</v>
      </c>
      <c r="H304" s="18" t="s">
        <v>1818</v>
      </c>
      <c r="I304" s="18" t="s">
        <v>1817</v>
      </c>
      <c r="J304" s="18" t="s">
        <v>393</v>
      </c>
      <c r="K304" s="18" t="s">
        <v>223</v>
      </c>
      <c r="L304" s="18" t="s">
        <v>276</v>
      </c>
      <c r="M304" s="18" t="s">
        <v>1819</v>
      </c>
      <c r="O304" t="s">
        <v>190</v>
      </c>
      <c r="P304" s="95" t="s">
        <v>2080</v>
      </c>
    </row>
    <row r="305" spans="3:16">
      <c r="D305" s="92">
        <v>44950</v>
      </c>
      <c r="E305" s="93" t="s">
        <v>214</v>
      </c>
      <c r="F305" t="s">
        <v>29</v>
      </c>
      <c r="I305" s="18" t="s">
        <v>370</v>
      </c>
      <c r="J305" s="18" t="s">
        <v>393</v>
      </c>
      <c r="K305" s="18" t="s">
        <v>223</v>
      </c>
      <c r="L305" s="18" t="s">
        <v>1819</v>
      </c>
      <c r="M305" s="18" t="s">
        <v>276</v>
      </c>
      <c r="O305" t="s">
        <v>190</v>
      </c>
      <c r="P305" s="95" t="s">
        <v>2080</v>
      </c>
    </row>
    <row r="306" spans="3:16">
      <c r="D306" s="92">
        <v>44950</v>
      </c>
      <c r="E306" s="93" t="s">
        <v>214</v>
      </c>
      <c r="F306" t="s">
        <v>31</v>
      </c>
      <c r="H306" s="18" t="s">
        <v>1821</v>
      </c>
      <c r="I306" s="18" t="s">
        <v>2081</v>
      </c>
      <c r="J306" s="18" t="s">
        <v>393</v>
      </c>
      <c r="K306" s="18" t="s">
        <v>223</v>
      </c>
      <c r="L306" s="18" t="s">
        <v>276</v>
      </c>
      <c r="M306" s="18" t="s">
        <v>1822</v>
      </c>
      <c r="O306" t="s">
        <v>190</v>
      </c>
      <c r="P306" s="95" t="s">
        <v>2080</v>
      </c>
    </row>
    <row r="307" spans="3:16">
      <c r="D307" s="92">
        <v>44950</v>
      </c>
      <c r="E307" s="93" t="s">
        <v>214</v>
      </c>
      <c r="F307" t="s">
        <v>29</v>
      </c>
      <c r="I307" s="18" t="s">
        <v>1196</v>
      </c>
      <c r="J307" s="18" t="s">
        <v>393</v>
      </c>
      <c r="K307" s="18" t="s">
        <v>223</v>
      </c>
      <c r="L307" s="18" t="s">
        <v>1822</v>
      </c>
      <c r="M307" s="18" t="s">
        <v>276</v>
      </c>
      <c r="O307" t="s">
        <v>190</v>
      </c>
      <c r="P307" s="95" t="s">
        <v>2080</v>
      </c>
    </row>
    <row r="308" spans="3:16">
      <c r="D308" s="92">
        <v>44952</v>
      </c>
      <c r="E308" s="93" t="s">
        <v>214</v>
      </c>
      <c r="F308" t="s">
        <v>31</v>
      </c>
      <c r="G308" s="18" t="s">
        <v>230</v>
      </c>
      <c r="I308" s="18" t="s">
        <v>1299</v>
      </c>
      <c r="J308" s="18" t="s">
        <v>393</v>
      </c>
      <c r="K308" s="18" t="s">
        <v>223</v>
      </c>
      <c r="L308" s="18" t="s">
        <v>276</v>
      </c>
      <c r="M308" s="18" t="s">
        <v>1822</v>
      </c>
      <c r="O308" t="s">
        <v>190</v>
      </c>
      <c r="P308" s="95" t="s">
        <v>2160</v>
      </c>
    </row>
    <row r="309" spans="3:16">
      <c r="D309" s="92">
        <v>44952</v>
      </c>
      <c r="E309" s="93" t="s">
        <v>214</v>
      </c>
      <c r="F309" t="s">
        <v>29</v>
      </c>
      <c r="G309" s="18" t="s">
        <v>215</v>
      </c>
      <c r="H309" s="18" t="s">
        <v>2159</v>
      </c>
      <c r="I309" s="18" t="s">
        <v>2158</v>
      </c>
      <c r="J309" s="18" t="s">
        <v>393</v>
      </c>
      <c r="K309" s="18" t="s">
        <v>223</v>
      </c>
      <c r="L309" s="18" t="s">
        <v>1822</v>
      </c>
      <c r="M309" s="18" t="s">
        <v>276</v>
      </c>
      <c r="O309" t="s">
        <v>190</v>
      </c>
      <c r="P309" s="95" t="s">
        <v>2160</v>
      </c>
    </row>
    <row r="310" spans="3:16">
      <c r="D310" s="92"/>
      <c r="E310" s="93"/>
      <c r="I310" s="18"/>
      <c r="J310" s="18"/>
      <c r="K310" s="18"/>
      <c r="L310" s="18"/>
      <c r="M310" s="18"/>
      <c r="P310" s="95"/>
    </row>
    <row r="312" spans="3:16">
      <c r="C312" s="92">
        <v>44950</v>
      </c>
      <c r="D312" s="92" t="s">
        <v>1114</v>
      </c>
      <c r="E312" s="93" t="s">
        <v>214</v>
      </c>
      <c r="F312" t="s">
        <v>31</v>
      </c>
      <c r="G312" t="s">
        <v>215</v>
      </c>
      <c r="H312" s="193" t="s">
        <v>1138</v>
      </c>
      <c r="I312" t="s">
        <v>1139</v>
      </c>
      <c r="J312" t="s">
        <v>1136</v>
      </c>
      <c r="K312" t="s">
        <v>223</v>
      </c>
      <c r="L312" s="18" t="s">
        <v>241</v>
      </c>
      <c r="M312" s="18" t="s">
        <v>2040</v>
      </c>
      <c r="O312" t="s">
        <v>190</v>
      </c>
      <c r="P312" s="95" t="s">
        <v>1137</v>
      </c>
    </row>
    <row r="315" spans="3:16">
      <c r="C315" t="s">
        <v>631</v>
      </c>
      <c r="D315" s="92">
        <v>44939</v>
      </c>
      <c r="E315" s="93" t="s">
        <v>214</v>
      </c>
      <c r="F315" t="s">
        <v>31</v>
      </c>
      <c r="G315" t="s">
        <v>215</v>
      </c>
      <c r="H315" s="124" t="s">
        <v>1383</v>
      </c>
      <c r="I315" t="s">
        <v>1377</v>
      </c>
      <c r="J315" t="s">
        <v>1391</v>
      </c>
      <c r="K315" t="s">
        <v>223</v>
      </c>
      <c r="L315" s="18" t="s">
        <v>299</v>
      </c>
      <c r="M315" t="s">
        <v>1395</v>
      </c>
      <c r="O315" t="s">
        <v>190</v>
      </c>
      <c r="P315" s="95" t="s">
        <v>1137</v>
      </c>
    </row>
    <row r="316" spans="3:16">
      <c r="C316" t="s">
        <v>631</v>
      </c>
      <c r="D316" s="92">
        <v>44939</v>
      </c>
      <c r="E316" s="93" t="s">
        <v>214</v>
      </c>
      <c r="F316" t="s">
        <v>31</v>
      </c>
      <c r="G316" t="s">
        <v>215</v>
      </c>
      <c r="H316" s="124" t="s">
        <v>1384</v>
      </c>
      <c r="I316" t="s">
        <v>1378</v>
      </c>
      <c r="J316" t="s">
        <v>1392</v>
      </c>
      <c r="K316" t="s">
        <v>223</v>
      </c>
      <c r="L316" s="18" t="s">
        <v>299</v>
      </c>
      <c r="M316" t="s">
        <v>227</v>
      </c>
      <c r="O316" t="s">
        <v>190</v>
      </c>
      <c r="P316" s="95" t="s">
        <v>1137</v>
      </c>
    </row>
    <row r="317" spans="3:16">
      <c r="C317" t="s">
        <v>631</v>
      </c>
      <c r="D317" s="92">
        <v>44942</v>
      </c>
      <c r="E317" s="93" t="s">
        <v>214</v>
      </c>
      <c r="F317" t="s">
        <v>31</v>
      </c>
      <c r="G317" t="s">
        <v>215</v>
      </c>
      <c r="H317" s="124" t="s">
        <v>1407</v>
      </c>
      <c r="I317" t="s">
        <v>1399</v>
      </c>
      <c r="J317" t="s">
        <v>1419</v>
      </c>
      <c r="K317" t="s">
        <v>223</v>
      </c>
      <c r="L317" s="18" t="s">
        <v>335</v>
      </c>
      <c r="M317" t="s">
        <v>1423</v>
      </c>
      <c r="O317" t="s">
        <v>190</v>
      </c>
      <c r="P317" s="95" t="s">
        <v>1137</v>
      </c>
    </row>
    <row r="318" spans="3:16">
      <c r="C318" t="s">
        <v>631</v>
      </c>
      <c r="D318" s="92">
        <v>44939</v>
      </c>
      <c r="E318" s="93" t="s">
        <v>214</v>
      </c>
      <c r="F318" t="s">
        <v>31</v>
      </c>
      <c r="G318" t="s">
        <v>215</v>
      </c>
      <c r="H318" s="124" t="s">
        <v>1409</v>
      </c>
      <c r="I318" t="s">
        <v>1401</v>
      </c>
      <c r="J318" t="s">
        <v>1420</v>
      </c>
      <c r="K318" t="s">
        <v>223</v>
      </c>
      <c r="L318" s="18" t="s">
        <v>335</v>
      </c>
      <c r="M318" t="s">
        <v>1424</v>
      </c>
      <c r="O318" t="s">
        <v>190</v>
      </c>
      <c r="P318" s="95" t="s">
        <v>1137</v>
      </c>
    </row>
    <row r="319" spans="3:16">
      <c r="C319" t="s">
        <v>631</v>
      </c>
      <c r="D319" s="92">
        <v>44939</v>
      </c>
      <c r="E319" s="93" t="s">
        <v>214</v>
      </c>
      <c r="F319" t="s">
        <v>31</v>
      </c>
      <c r="G319" t="s">
        <v>215</v>
      </c>
      <c r="H319" s="124" t="s">
        <v>1410</v>
      </c>
      <c r="I319" t="s">
        <v>1402</v>
      </c>
      <c r="J319" t="s">
        <v>1420</v>
      </c>
      <c r="K319" t="s">
        <v>223</v>
      </c>
      <c r="L319" s="18" t="s">
        <v>335</v>
      </c>
      <c r="M319" t="s">
        <v>1425</v>
      </c>
      <c r="O319" t="s">
        <v>190</v>
      </c>
      <c r="P319" s="95" t="s">
        <v>1137</v>
      </c>
    </row>
    <row r="322" spans="3:16">
      <c r="P322" s="95"/>
    </row>
    <row r="323" spans="3:16">
      <c r="C323" s="18" t="s">
        <v>3166</v>
      </c>
      <c r="D323" s="92">
        <v>44953</v>
      </c>
      <c r="E323" s="93" t="s">
        <v>214</v>
      </c>
      <c r="F323" t="s">
        <v>31</v>
      </c>
      <c r="G323" s="18" t="s">
        <v>240</v>
      </c>
      <c r="H323" s="193" t="s">
        <v>1996</v>
      </c>
      <c r="I323" t="s">
        <v>2003</v>
      </c>
      <c r="J323" t="s">
        <v>2004</v>
      </c>
      <c r="K323" t="s">
        <v>216</v>
      </c>
      <c r="L323" t="s">
        <v>219</v>
      </c>
      <c r="M323" t="s">
        <v>257</v>
      </c>
      <c r="N323" s="1">
        <v>440</v>
      </c>
      <c r="O323" t="s">
        <v>190</v>
      </c>
      <c r="P323" s="88" t="s">
        <v>2005</v>
      </c>
    </row>
    <row r="327" spans="3:16">
      <c r="D327" s="92">
        <v>44954</v>
      </c>
      <c r="E327" s="93" t="s">
        <v>214</v>
      </c>
      <c r="F327" t="s">
        <v>29</v>
      </c>
      <c r="G327" s="18" t="s">
        <v>243</v>
      </c>
      <c r="H327" s="124" t="s">
        <v>2341</v>
      </c>
      <c r="I327" t="s">
        <v>2339</v>
      </c>
      <c r="J327" t="s">
        <v>2343</v>
      </c>
      <c r="K327" t="s">
        <v>206</v>
      </c>
      <c r="L327" s="18" t="s">
        <v>276</v>
      </c>
      <c r="M327" s="18" t="s">
        <v>276</v>
      </c>
      <c r="O327" t="s">
        <v>190</v>
      </c>
      <c r="P327" s="95" t="s">
        <v>278</v>
      </c>
    </row>
    <row r="328" spans="3:16">
      <c r="D328" s="92">
        <v>44954</v>
      </c>
      <c r="E328" s="93" t="s">
        <v>214</v>
      </c>
      <c r="F328" t="s">
        <v>29</v>
      </c>
      <c r="G328" s="18" t="s">
        <v>243</v>
      </c>
      <c r="H328" s="124" t="s">
        <v>2342</v>
      </c>
      <c r="I328" t="s">
        <v>2340</v>
      </c>
      <c r="J328" t="s">
        <v>2343</v>
      </c>
      <c r="K328" t="s">
        <v>206</v>
      </c>
      <c r="L328" s="18" t="s">
        <v>276</v>
      </c>
      <c r="M328" s="18" t="s">
        <v>276</v>
      </c>
      <c r="O328" t="s">
        <v>190</v>
      </c>
      <c r="P328" s="95" t="s">
        <v>278</v>
      </c>
    </row>
    <row r="330" spans="3:16">
      <c r="D330" s="92">
        <v>44953</v>
      </c>
      <c r="E330" s="93" t="s">
        <v>214</v>
      </c>
      <c r="F330" t="s">
        <v>31</v>
      </c>
      <c r="H330" s="124"/>
      <c r="I330" s="18" t="s">
        <v>389</v>
      </c>
      <c r="J330" s="18" t="s">
        <v>2364</v>
      </c>
      <c r="K330" t="s">
        <v>213</v>
      </c>
      <c r="L330" s="18" t="s">
        <v>228</v>
      </c>
      <c r="M330" s="18" t="s">
        <v>2365</v>
      </c>
      <c r="O330" t="s">
        <v>190</v>
      </c>
    </row>
    <row r="333" spans="3:16">
      <c r="D333" s="92">
        <v>44957</v>
      </c>
      <c r="E333" s="93" t="s">
        <v>214</v>
      </c>
      <c r="F333" t="s">
        <v>31</v>
      </c>
      <c r="I333" s="18" t="s">
        <v>2397</v>
      </c>
      <c r="J333" t="s">
        <v>2420</v>
      </c>
      <c r="K333" t="s">
        <v>206</v>
      </c>
      <c r="L333" s="18" t="s">
        <v>234</v>
      </c>
      <c r="M333" s="18" t="s">
        <v>235</v>
      </c>
      <c r="O333" t="s">
        <v>190</v>
      </c>
      <c r="P333" s="95" t="s">
        <v>578</v>
      </c>
    </row>
    <row r="335" spans="3:16">
      <c r="D335" s="92">
        <v>44954</v>
      </c>
      <c r="E335" s="93" t="s">
        <v>214</v>
      </c>
      <c r="F335" t="s">
        <v>31</v>
      </c>
      <c r="G335" s="18"/>
      <c r="H335" s="18" t="s">
        <v>2462</v>
      </c>
      <c r="I335" s="18" t="s">
        <v>2461</v>
      </c>
      <c r="J335" t="s">
        <v>376</v>
      </c>
      <c r="K335" s="18" t="s">
        <v>227</v>
      </c>
      <c r="L335" s="18" t="s">
        <v>2463</v>
      </c>
      <c r="M335" s="18" t="s">
        <v>2464</v>
      </c>
      <c r="O335" t="s">
        <v>190</v>
      </c>
      <c r="P335" s="95" t="s">
        <v>2465</v>
      </c>
    </row>
    <row r="336" spans="3:16">
      <c r="D336" s="92"/>
      <c r="E336" s="93"/>
      <c r="G336" s="18"/>
      <c r="H336" s="18"/>
      <c r="I336" s="18"/>
      <c r="K336" s="18"/>
      <c r="L336" s="18"/>
      <c r="M336" s="18"/>
      <c r="P336" s="95"/>
    </row>
    <row r="337" spans="4:16">
      <c r="D337" s="250"/>
      <c r="E337" s="251"/>
      <c r="F337" s="193"/>
      <c r="G337" s="194"/>
      <c r="H337" s="194"/>
      <c r="I337" s="194"/>
      <c r="J337" s="193"/>
      <c r="K337" s="194"/>
      <c r="L337" s="194"/>
      <c r="M337" s="194"/>
      <c r="N337" s="252"/>
      <c r="O337" s="193"/>
      <c r="P337" s="253"/>
    </row>
    <row r="338" spans="4:16">
      <c r="D338" s="92"/>
      <c r="E338" s="93"/>
      <c r="G338" s="18"/>
      <c r="H338" s="18"/>
      <c r="I338" s="18"/>
      <c r="K338" s="18"/>
      <c r="L338" s="18"/>
      <c r="M338" s="18"/>
      <c r="P338" s="95"/>
    </row>
    <row r="344" spans="4:16">
      <c r="D344" s="92">
        <v>44963</v>
      </c>
      <c r="E344" s="93" t="s">
        <v>214</v>
      </c>
      <c r="F344" t="s">
        <v>31</v>
      </c>
      <c r="G344" t="s">
        <v>215</v>
      </c>
      <c r="I344" s="18" t="s">
        <v>1196</v>
      </c>
      <c r="J344" s="18" t="s">
        <v>2719</v>
      </c>
      <c r="K344" t="s">
        <v>213</v>
      </c>
      <c r="L344" s="18" t="s">
        <v>276</v>
      </c>
      <c r="M344" s="18" t="s">
        <v>284</v>
      </c>
      <c r="O344" t="s">
        <v>190</v>
      </c>
      <c r="P344" s="95" t="s">
        <v>2410</v>
      </c>
    </row>
    <row r="345" spans="4:16">
      <c r="D345" s="92">
        <v>44963</v>
      </c>
      <c r="E345" s="93" t="s">
        <v>214</v>
      </c>
      <c r="F345" t="s">
        <v>29</v>
      </c>
      <c r="G345" t="s">
        <v>215</v>
      </c>
      <c r="H345" s="18" t="s">
        <v>2721</v>
      </c>
      <c r="I345" s="18" t="s">
        <v>2720</v>
      </c>
      <c r="J345" s="18" t="s">
        <v>2719</v>
      </c>
      <c r="K345" t="s">
        <v>213</v>
      </c>
      <c r="L345" s="18" t="s">
        <v>284</v>
      </c>
      <c r="M345" s="18" t="s">
        <v>276</v>
      </c>
      <c r="O345" t="s">
        <v>190</v>
      </c>
      <c r="P345" s="95" t="s">
        <v>2410</v>
      </c>
    </row>
    <row r="348" spans="4:16">
      <c r="D348" s="92">
        <v>44965</v>
      </c>
      <c r="E348" s="93" t="s">
        <v>214</v>
      </c>
      <c r="F348" t="s">
        <v>31</v>
      </c>
      <c r="G348" t="s">
        <v>215</v>
      </c>
      <c r="I348" s="18" t="s">
        <v>2817</v>
      </c>
      <c r="J348" s="18" t="s">
        <v>2816</v>
      </c>
      <c r="K348" s="18" t="s">
        <v>216</v>
      </c>
      <c r="L348" s="18" t="s">
        <v>276</v>
      </c>
      <c r="O348" t="s">
        <v>190</v>
      </c>
      <c r="P348" s="95" t="s">
        <v>2730</v>
      </c>
    </row>
    <row r="349" spans="4:16">
      <c r="D349" s="92">
        <v>44965</v>
      </c>
      <c r="E349" s="93" t="s">
        <v>214</v>
      </c>
      <c r="F349" t="s">
        <v>29</v>
      </c>
      <c r="G349" t="s">
        <v>215</v>
      </c>
      <c r="H349" s="18" t="s">
        <v>2819</v>
      </c>
      <c r="I349" s="18" t="s">
        <v>2818</v>
      </c>
      <c r="J349" s="18" t="s">
        <v>2816</v>
      </c>
      <c r="K349" s="18" t="s">
        <v>216</v>
      </c>
      <c r="M349" s="18" t="s">
        <v>276</v>
      </c>
      <c r="O349" t="s">
        <v>190</v>
      </c>
      <c r="P349" s="95" t="s">
        <v>2730</v>
      </c>
    </row>
    <row r="351" spans="4:16">
      <c r="D351" s="92">
        <v>44967</v>
      </c>
      <c r="E351" s="93" t="s">
        <v>214</v>
      </c>
      <c r="F351" t="s">
        <v>31</v>
      </c>
      <c r="I351" s="18" t="s">
        <v>2823</v>
      </c>
      <c r="L351" s="18" t="s">
        <v>228</v>
      </c>
      <c r="M351" s="18" t="s">
        <v>2824</v>
      </c>
      <c r="O351" t="s">
        <v>190</v>
      </c>
      <c r="P351" s="95" t="s">
        <v>2825</v>
      </c>
    </row>
    <row r="353" spans="4:35">
      <c r="D353" s="92">
        <v>44967</v>
      </c>
      <c r="E353" s="93" t="s">
        <v>214</v>
      </c>
      <c r="F353" t="s">
        <v>31</v>
      </c>
      <c r="G353" t="s">
        <v>215</v>
      </c>
      <c r="H353" t="s">
        <v>2159</v>
      </c>
      <c r="I353" s="18" t="s">
        <v>2848</v>
      </c>
      <c r="J353" t="s">
        <v>393</v>
      </c>
      <c r="K353" t="s">
        <v>223</v>
      </c>
      <c r="L353" s="18" t="s">
        <v>276</v>
      </c>
      <c r="M353" t="s">
        <v>1822</v>
      </c>
      <c r="O353" t="s">
        <v>190</v>
      </c>
    </row>
    <row r="354" spans="4:35">
      <c r="D354" s="92">
        <v>44967</v>
      </c>
      <c r="E354" s="93" t="s">
        <v>214</v>
      </c>
      <c r="F354" t="s">
        <v>29</v>
      </c>
      <c r="G354" t="s">
        <v>230</v>
      </c>
      <c r="I354" t="s">
        <v>370</v>
      </c>
      <c r="J354" t="s">
        <v>393</v>
      </c>
      <c r="K354" t="s">
        <v>223</v>
      </c>
      <c r="L354" t="s">
        <v>1822</v>
      </c>
      <c r="M354" s="18" t="s">
        <v>276</v>
      </c>
      <c r="O354" t="s">
        <v>190</v>
      </c>
    </row>
    <row r="357" spans="4:35">
      <c r="D357" s="92" t="s">
        <v>1114</v>
      </c>
      <c r="E357" s="93" t="s">
        <v>214</v>
      </c>
      <c r="F357" t="s">
        <v>31</v>
      </c>
      <c r="G357" t="s">
        <v>243</v>
      </c>
      <c r="H357" t="s">
        <v>2850</v>
      </c>
      <c r="I357" t="s">
        <v>2849</v>
      </c>
      <c r="J357" t="s">
        <v>2851</v>
      </c>
      <c r="K357" t="s">
        <v>210</v>
      </c>
      <c r="L357" t="s">
        <v>2063</v>
      </c>
      <c r="M357" t="s">
        <v>241</v>
      </c>
      <c r="O357" t="s">
        <v>190</v>
      </c>
      <c r="P357" s="88" t="s">
        <v>322</v>
      </c>
      <c r="AI357" t="s">
        <v>2873</v>
      </c>
    </row>
    <row r="358" spans="4:35">
      <c r="D358" s="92" t="s">
        <v>1114</v>
      </c>
      <c r="E358" s="93" t="s">
        <v>214</v>
      </c>
      <c r="F358" t="s">
        <v>31</v>
      </c>
      <c r="G358" t="s">
        <v>243</v>
      </c>
      <c r="H358" t="s">
        <v>2863</v>
      </c>
      <c r="I358" t="s">
        <v>2862</v>
      </c>
      <c r="J358" t="s">
        <v>2851</v>
      </c>
      <c r="K358" t="s">
        <v>210</v>
      </c>
      <c r="L358" t="s">
        <v>2063</v>
      </c>
      <c r="M358" t="s">
        <v>241</v>
      </c>
      <c r="O358" t="s">
        <v>190</v>
      </c>
      <c r="P358" s="88" t="s">
        <v>322</v>
      </c>
      <c r="AI358" t="s">
        <v>2871</v>
      </c>
    </row>
    <row r="359" spans="4:35">
      <c r="D359" s="92" t="s">
        <v>1114</v>
      </c>
      <c r="E359" s="93" t="s">
        <v>214</v>
      </c>
      <c r="F359" t="s">
        <v>31</v>
      </c>
      <c r="G359" t="s">
        <v>243</v>
      </c>
      <c r="H359" t="s">
        <v>2859</v>
      </c>
      <c r="I359" t="s">
        <v>2857</v>
      </c>
      <c r="J359" t="s">
        <v>2861</v>
      </c>
      <c r="K359" t="s">
        <v>210</v>
      </c>
      <c r="L359" t="s">
        <v>2063</v>
      </c>
      <c r="M359" t="s">
        <v>955</v>
      </c>
      <c r="O359" t="s">
        <v>190</v>
      </c>
      <c r="P359" s="88" t="s">
        <v>322</v>
      </c>
      <c r="AI359" t="s">
        <v>2872</v>
      </c>
    </row>
    <row r="360" spans="4:35">
      <c r="D360" s="92" t="s">
        <v>1114</v>
      </c>
      <c r="E360" s="93" t="s">
        <v>214</v>
      </c>
      <c r="F360" t="s">
        <v>31</v>
      </c>
      <c r="G360" t="s">
        <v>243</v>
      </c>
      <c r="H360" t="s">
        <v>2860</v>
      </c>
      <c r="I360" t="s">
        <v>2858</v>
      </c>
      <c r="J360" t="s">
        <v>2861</v>
      </c>
      <c r="K360" t="s">
        <v>210</v>
      </c>
      <c r="L360" t="s">
        <v>2063</v>
      </c>
      <c r="M360" t="s">
        <v>955</v>
      </c>
      <c r="O360" t="s">
        <v>190</v>
      </c>
      <c r="P360" s="88" t="s">
        <v>322</v>
      </c>
      <c r="AI360" t="s">
        <v>2872</v>
      </c>
    </row>
    <row r="363" spans="4:35">
      <c r="D363" s="92">
        <v>44972</v>
      </c>
      <c r="E363" s="93" t="s">
        <v>214</v>
      </c>
      <c r="F363" t="s">
        <v>31</v>
      </c>
      <c r="G363" t="s">
        <v>215</v>
      </c>
      <c r="H363" s="18" t="s">
        <v>2733</v>
      </c>
      <c r="I363" s="18" t="s">
        <v>2732</v>
      </c>
      <c r="J363" t="s">
        <v>2753</v>
      </c>
      <c r="K363" t="s">
        <v>227</v>
      </c>
      <c r="L363" s="18" t="s">
        <v>228</v>
      </c>
      <c r="M363" s="18" t="s">
        <v>228</v>
      </c>
      <c r="O363" t="s">
        <v>190</v>
      </c>
      <c r="P363" s="95" t="s">
        <v>2754</v>
      </c>
    </row>
    <row r="365" spans="4:35">
      <c r="D365" s="92">
        <v>44970</v>
      </c>
      <c r="E365" s="93" t="s">
        <v>214</v>
      </c>
      <c r="F365" t="s">
        <v>31</v>
      </c>
      <c r="G365" s="18" t="s">
        <v>230</v>
      </c>
      <c r="I365" s="18" t="s">
        <v>1299</v>
      </c>
      <c r="J365" s="18" t="s">
        <v>393</v>
      </c>
      <c r="K365" s="18" t="s">
        <v>223</v>
      </c>
      <c r="L365" s="18" t="s">
        <v>276</v>
      </c>
      <c r="M365" s="18" t="s">
        <v>2946</v>
      </c>
      <c r="O365" t="s">
        <v>190</v>
      </c>
      <c r="P365" s="95" t="s">
        <v>2945</v>
      </c>
    </row>
    <row r="366" spans="4:35">
      <c r="D366" s="92">
        <v>44970</v>
      </c>
      <c r="E366" s="93" t="s">
        <v>214</v>
      </c>
      <c r="F366" t="s">
        <v>29</v>
      </c>
      <c r="G366" t="s">
        <v>215</v>
      </c>
      <c r="H366" s="18" t="s">
        <v>2944</v>
      </c>
      <c r="I366" s="18" t="s">
        <v>577</v>
      </c>
      <c r="J366" s="18" t="s">
        <v>393</v>
      </c>
      <c r="K366" s="18" t="s">
        <v>223</v>
      </c>
      <c r="L366" s="18" t="s">
        <v>2946</v>
      </c>
      <c r="M366" s="18" t="s">
        <v>276</v>
      </c>
      <c r="O366" t="s">
        <v>190</v>
      </c>
      <c r="P366" s="95" t="s">
        <v>2945</v>
      </c>
    </row>
    <row r="368" spans="4:35">
      <c r="D368" s="92">
        <v>44973</v>
      </c>
      <c r="E368" s="93" t="s">
        <v>214</v>
      </c>
      <c r="F368" t="s">
        <v>29</v>
      </c>
      <c r="G368" t="s">
        <v>215</v>
      </c>
      <c r="H368" s="193" t="s">
        <v>2957</v>
      </c>
      <c r="I368" t="s">
        <v>2954</v>
      </c>
      <c r="J368" t="s">
        <v>2960</v>
      </c>
      <c r="K368" t="s">
        <v>216</v>
      </c>
      <c r="L368" s="18" t="s">
        <v>234</v>
      </c>
      <c r="M368" s="18" t="s">
        <v>234</v>
      </c>
      <c r="O368" t="s">
        <v>190</v>
      </c>
      <c r="P368" s="95" t="s">
        <v>2963</v>
      </c>
    </row>
    <row r="369" spans="2:34">
      <c r="D369" s="92">
        <v>44973</v>
      </c>
      <c r="E369" s="93" t="s">
        <v>214</v>
      </c>
      <c r="F369" t="s">
        <v>29</v>
      </c>
      <c r="G369" t="s">
        <v>215</v>
      </c>
      <c r="H369" s="193" t="s">
        <v>2958</v>
      </c>
      <c r="I369" t="s">
        <v>2955</v>
      </c>
      <c r="J369" t="s">
        <v>2961</v>
      </c>
      <c r="K369" t="s">
        <v>216</v>
      </c>
      <c r="L369" s="18" t="s">
        <v>234</v>
      </c>
      <c r="M369" s="18" t="s">
        <v>234</v>
      </c>
      <c r="O369" t="s">
        <v>190</v>
      </c>
      <c r="P369" s="95" t="s">
        <v>2963</v>
      </c>
    </row>
    <row r="370" spans="2:34">
      <c r="D370" s="92">
        <v>44973</v>
      </c>
      <c r="E370" s="93" t="s">
        <v>214</v>
      </c>
      <c r="F370" t="s">
        <v>29</v>
      </c>
      <c r="G370" t="s">
        <v>215</v>
      </c>
      <c r="H370" s="193" t="s">
        <v>2959</v>
      </c>
      <c r="I370" t="s">
        <v>2956</v>
      </c>
      <c r="J370" t="s">
        <v>2962</v>
      </c>
      <c r="K370" t="s">
        <v>216</v>
      </c>
      <c r="L370" s="18" t="s">
        <v>234</v>
      </c>
      <c r="M370" s="18" t="s">
        <v>234</v>
      </c>
      <c r="O370" t="s">
        <v>190</v>
      </c>
      <c r="P370" s="95" t="s">
        <v>2963</v>
      </c>
    </row>
    <row r="373" spans="2:34">
      <c r="D373" s="92">
        <v>44973</v>
      </c>
      <c r="E373" s="93" t="s">
        <v>214</v>
      </c>
      <c r="F373" t="s">
        <v>31</v>
      </c>
      <c r="G373" t="s">
        <v>215</v>
      </c>
      <c r="H373" s="18" t="s">
        <v>2944</v>
      </c>
      <c r="I373" s="18" t="s">
        <v>2988</v>
      </c>
      <c r="J373" s="18" t="s">
        <v>393</v>
      </c>
      <c r="K373" s="18" t="s">
        <v>223</v>
      </c>
      <c r="L373" s="18" t="s">
        <v>276</v>
      </c>
      <c r="M373" s="18" t="s">
        <v>2946</v>
      </c>
      <c r="O373" t="s">
        <v>190</v>
      </c>
      <c r="P373" s="95" t="s">
        <v>2945</v>
      </c>
    </row>
    <row r="374" spans="2:34">
      <c r="D374" s="92">
        <v>44973</v>
      </c>
      <c r="E374" s="93" t="s">
        <v>214</v>
      </c>
      <c r="F374" t="s">
        <v>29</v>
      </c>
      <c r="G374" s="18" t="s">
        <v>230</v>
      </c>
      <c r="I374" s="18" t="s">
        <v>1299</v>
      </c>
      <c r="J374" s="18" t="s">
        <v>393</v>
      </c>
      <c r="K374" s="18" t="s">
        <v>223</v>
      </c>
      <c r="L374" s="18" t="s">
        <v>2946</v>
      </c>
      <c r="M374" s="18" t="s">
        <v>276</v>
      </c>
      <c r="O374" t="s">
        <v>190</v>
      </c>
      <c r="P374" s="95" t="s">
        <v>2945</v>
      </c>
    </row>
    <row r="378" spans="2:34">
      <c r="B378" s="1"/>
      <c r="C378" s="18" t="s">
        <v>1114</v>
      </c>
      <c r="D378" s="92">
        <v>44974</v>
      </c>
      <c r="E378" s="93" t="s">
        <v>214</v>
      </c>
      <c r="F378" t="s">
        <v>31</v>
      </c>
      <c r="G378" t="s">
        <v>407</v>
      </c>
      <c r="H378" t="s">
        <v>2998</v>
      </c>
      <c r="I378" t="s">
        <v>2989</v>
      </c>
      <c r="J378" t="s">
        <v>3007</v>
      </c>
      <c r="K378" t="s">
        <v>210</v>
      </c>
      <c r="L378" t="s">
        <v>437</v>
      </c>
      <c r="M378" t="s">
        <v>3013</v>
      </c>
      <c r="O378" t="s">
        <v>190</v>
      </c>
      <c r="P378" t="s">
        <v>322</v>
      </c>
      <c r="AH378" s="1"/>
    </row>
    <row r="379" spans="2:34">
      <c r="B379" s="1"/>
      <c r="C379" s="18" t="s">
        <v>1114</v>
      </c>
      <c r="D379" s="92">
        <v>44974</v>
      </c>
      <c r="E379" s="93" t="s">
        <v>214</v>
      </c>
      <c r="F379" t="s">
        <v>31</v>
      </c>
      <c r="G379" t="s">
        <v>407</v>
      </c>
      <c r="H379" t="s">
        <v>3000</v>
      </c>
      <c r="I379" t="s">
        <v>2991</v>
      </c>
      <c r="J379" t="s">
        <v>3009</v>
      </c>
      <c r="K379" t="s">
        <v>210</v>
      </c>
      <c r="L379" t="s">
        <v>437</v>
      </c>
      <c r="M379" t="s">
        <v>3014</v>
      </c>
      <c r="O379" t="s">
        <v>190</v>
      </c>
      <c r="P379" t="s">
        <v>322</v>
      </c>
      <c r="AH379" s="1"/>
    </row>
    <row r="381" spans="2:34">
      <c r="D381">
        <v>18</v>
      </c>
      <c r="E381" s="93" t="s">
        <v>214</v>
      </c>
      <c r="F381" t="s">
        <v>31</v>
      </c>
      <c r="G381" t="s">
        <v>3056</v>
      </c>
      <c r="H381" s="193" t="s">
        <v>3052</v>
      </c>
      <c r="I381" s="18" t="s">
        <v>3054</v>
      </c>
      <c r="J381" t="s">
        <v>3057</v>
      </c>
      <c r="K381" t="s">
        <v>210</v>
      </c>
      <c r="L381" s="18" t="s">
        <v>3058</v>
      </c>
      <c r="M381" s="18" t="s">
        <v>228</v>
      </c>
      <c r="O381" t="s">
        <v>190</v>
      </c>
      <c r="P381" t="s">
        <v>322</v>
      </c>
    </row>
    <row r="382" spans="2:34">
      <c r="D382">
        <v>18</v>
      </c>
      <c r="E382" s="93" t="s">
        <v>214</v>
      </c>
      <c r="F382" t="s">
        <v>31</v>
      </c>
      <c r="G382" t="s">
        <v>3056</v>
      </c>
      <c r="H382" s="193" t="s">
        <v>3053</v>
      </c>
      <c r="I382" t="s">
        <v>3055</v>
      </c>
      <c r="J382" t="s">
        <v>3057</v>
      </c>
      <c r="K382" t="s">
        <v>210</v>
      </c>
      <c r="L382" s="18" t="s">
        <v>3058</v>
      </c>
      <c r="M382" s="18" t="s">
        <v>228</v>
      </c>
      <c r="O382" t="s">
        <v>190</v>
      </c>
      <c r="P382" t="s">
        <v>322</v>
      </c>
    </row>
    <row r="383" spans="2:34">
      <c r="D383">
        <v>18</v>
      </c>
      <c r="E383" s="93" t="s">
        <v>214</v>
      </c>
      <c r="F383" t="s">
        <v>31</v>
      </c>
      <c r="G383" s="18" t="s">
        <v>3056</v>
      </c>
      <c r="H383" s="194" t="s">
        <v>3064</v>
      </c>
      <c r="I383" s="18" t="s">
        <v>3065</v>
      </c>
      <c r="J383" t="s">
        <v>3057</v>
      </c>
      <c r="K383" t="s">
        <v>210</v>
      </c>
      <c r="L383" s="18" t="s">
        <v>3058</v>
      </c>
      <c r="M383" s="18" t="s">
        <v>228</v>
      </c>
      <c r="O383" t="s">
        <v>190</v>
      </c>
      <c r="P383" t="s">
        <v>322</v>
      </c>
    </row>
    <row r="385" spans="2:16">
      <c r="C385" t="s">
        <v>3529</v>
      </c>
      <c r="D385" s="92">
        <v>44977</v>
      </c>
      <c r="E385" s="93" t="s">
        <v>214</v>
      </c>
      <c r="F385" t="s">
        <v>29</v>
      </c>
      <c r="G385" t="s">
        <v>2918</v>
      </c>
      <c r="H385" t="s">
        <v>3072</v>
      </c>
      <c r="I385" t="s">
        <v>3075</v>
      </c>
      <c r="J385" t="s">
        <v>3074</v>
      </c>
      <c r="K385" t="s">
        <v>206</v>
      </c>
      <c r="L385" s="18" t="s">
        <v>235</v>
      </c>
      <c r="M385" s="18" t="s">
        <v>234</v>
      </c>
      <c r="O385" t="s">
        <v>190</v>
      </c>
      <c r="P385" s="95" t="s">
        <v>2086</v>
      </c>
    </row>
    <row r="386" spans="2:16">
      <c r="C386" t="s">
        <v>3528</v>
      </c>
      <c r="D386" s="92">
        <v>44977</v>
      </c>
      <c r="E386" s="93" t="s">
        <v>214</v>
      </c>
      <c r="F386" t="s">
        <v>29</v>
      </c>
      <c r="G386" t="s">
        <v>2918</v>
      </c>
      <c r="H386" t="s">
        <v>3073</v>
      </c>
      <c r="I386" t="s">
        <v>3076</v>
      </c>
      <c r="J386" t="s">
        <v>3074</v>
      </c>
      <c r="K386" t="s">
        <v>206</v>
      </c>
      <c r="L386" s="18" t="s">
        <v>234</v>
      </c>
      <c r="M386" s="18" t="s">
        <v>234</v>
      </c>
      <c r="O386" t="s">
        <v>190</v>
      </c>
      <c r="P386" s="95" t="s">
        <v>2086</v>
      </c>
    </row>
    <row r="388" spans="2:16">
      <c r="D388" s="92">
        <v>44978</v>
      </c>
      <c r="E388" s="93" t="s">
        <v>214</v>
      </c>
      <c r="F388" t="s">
        <v>29</v>
      </c>
      <c r="G388" t="s">
        <v>215</v>
      </c>
      <c r="H388" s="135" t="s">
        <v>3117</v>
      </c>
      <c r="I388" s="18" t="s">
        <v>3116</v>
      </c>
      <c r="J388" t="s">
        <v>3118</v>
      </c>
      <c r="K388" t="s">
        <v>223</v>
      </c>
      <c r="L388" s="18" t="s">
        <v>3119</v>
      </c>
      <c r="M388" s="18" t="s">
        <v>228</v>
      </c>
      <c r="O388" t="s">
        <v>190</v>
      </c>
      <c r="P388" s="95" t="s">
        <v>2601</v>
      </c>
    </row>
    <row r="390" spans="2:16">
      <c r="C390" t="s">
        <v>1114</v>
      </c>
      <c r="D390" s="92">
        <v>44991</v>
      </c>
      <c r="E390" s="93" t="s">
        <v>214</v>
      </c>
      <c r="F390" t="s">
        <v>31</v>
      </c>
      <c r="G390" t="s">
        <v>215</v>
      </c>
      <c r="H390" s="193" t="s">
        <v>3128</v>
      </c>
      <c r="I390" t="s">
        <v>3129</v>
      </c>
      <c r="J390" t="s">
        <v>3130</v>
      </c>
      <c r="K390" t="s">
        <v>227</v>
      </c>
      <c r="L390" s="18" t="s">
        <v>299</v>
      </c>
      <c r="M390" s="18" t="s">
        <v>228</v>
      </c>
      <c r="O390" t="s">
        <v>190</v>
      </c>
      <c r="P390" s="88" t="s">
        <v>3131</v>
      </c>
    </row>
    <row r="392" spans="2:16">
      <c r="D392" s="92">
        <v>44977</v>
      </c>
      <c r="E392" s="93" t="s">
        <v>214</v>
      </c>
      <c r="F392" t="s">
        <v>31</v>
      </c>
      <c r="G392" s="18" t="s">
        <v>230</v>
      </c>
      <c r="H392" s="18" t="s">
        <v>3133</v>
      </c>
      <c r="I392" s="18" t="s">
        <v>370</v>
      </c>
      <c r="J392" s="18" t="s">
        <v>440</v>
      </c>
      <c r="K392" s="18" t="s">
        <v>206</v>
      </c>
      <c r="L392" s="18" t="s">
        <v>276</v>
      </c>
      <c r="M392" s="18" t="s">
        <v>1303</v>
      </c>
      <c r="O392" t="s">
        <v>190</v>
      </c>
      <c r="P392" s="95" t="s">
        <v>3134</v>
      </c>
    </row>
    <row r="393" spans="2:16">
      <c r="D393" s="92">
        <v>44977</v>
      </c>
      <c r="E393" s="93" t="s">
        <v>214</v>
      </c>
      <c r="F393" t="s">
        <v>29</v>
      </c>
      <c r="G393" t="s">
        <v>215</v>
      </c>
      <c r="I393" s="18" t="s">
        <v>3132</v>
      </c>
      <c r="J393" s="18" t="s">
        <v>440</v>
      </c>
      <c r="K393" s="18" t="s">
        <v>206</v>
      </c>
      <c r="L393" s="18" t="s">
        <v>1303</v>
      </c>
      <c r="M393" s="18" t="s">
        <v>276</v>
      </c>
      <c r="O393" t="s">
        <v>190</v>
      </c>
      <c r="P393" s="95" t="s">
        <v>3134</v>
      </c>
    </row>
    <row r="395" spans="2:16">
      <c r="D395" s="92">
        <v>44985</v>
      </c>
      <c r="E395" s="93" t="s">
        <v>214</v>
      </c>
      <c r="F395" t="s">
        <v>29</v>
      </c>
      <c r="G395" t="s">
        <v>215</v>
      </c>
      <c r="H395" s="18" t="s">
        <v>3163</v>
      </c>
      <c r="I395" s="18" t="s">
        <v>3162</v>
      </c>
      <c r="J395" t="s">
        <v>3164</v>
      </c>
      <c r="K395" t="s">
        <v>351</v>
      </c>
      <c r="L395" s="18" t="s">
        <v>228</v>
      </c>
      <c r="M395" s="18" t="s">
        <v>228</v>
      </c>
      <c r="O395" t="s">
        <v>190</v>
      </c>
      <c r="P395" s="95" t="s">
        <v>2669</v>
      </c>
    </row>
    <row r="397" spans="2:16">
      <c r="D397" s="92">
        <v>44978</v>
      </c>
      <c r="E397" s="93" t="s">
        <v>214</v>
      </c>
      <c r="F397" t="s">
        <v>31</v>
      </c>
      <c r="G397" t="s">
        <v>215</v>
      </c>
      <c r="H397" t="s">
        <v>2819</v>
      </c>
      <c r="I397" t="s">
        <v>3174</v>
      </c>
      <c r="J397" t="s">
        <v>2816</v>
      </c>
      <c r="K397" t="s">
        <v>216</v>
      </c>
      <c r="L397" s="18" t="s">
        <v>276</v>
      </c>
      <c r="M397" s="18" t="s">
        <v>2946</v>
      </c>
      <c r="O397" t="s">
        <v>190</v>
      </c>
      <c r="P397" s="88" t="s">
        <v>3175</v>
      </c>
    </row>
    <row r="398" spans="2:16">
      <c r="D398" s="92">
        <v>44978</v>
      </c>
      <c r="E398" s="93" t="s">
        <v>214</v>
      </c>
      <c r="F398" t="s">
        <v>29</v>
      </c>
      <c r="G398" t="s">
        <v>215</v>
      </c>
      <c r="I398" t="s">
        <v>1296</v>
      </c>
      <c r="J398" t="s">
        <v>2816</v>
      </c>
      <c r="K398" t="s">
        <v>216</v>
      </c>
      <c r="L398" s="18" t="s">
        <v>2946</v>
      </c>
      <c r="M398" s="18" t="s">
        <v>276</v>
      </c>
      <c r="O398" t="s">
        <v>190</v>
      </c>
      <c r="P398" s="88" t="s">
        <v>3175</v>
      </c>
    </row>
    <row r="400" spans="2:16">
      <c r="B400">
        <v>21</v>
      </c>
      <c r="C400" t="s">
        <v>3166</v>
      </c>
      <c r="D400" s="92">
        <v>44984</v>
      </c>
      <c r="E400" s="93" t="s">
        <v>214</v>
      </c>
      <c r="F400" t="s">
        <v>31</v>
      </c>
      <c r="G400" t="s">
        <v>215</v>
      </c>
      <c r="H400" t="s">
        <v>3176</v>
      </c>
      <c r="I400" t="s">
        <v>3177</v>
      </c>
      <c r="J400" t="s">
        <v>3178</v>
      </c>
      <c r="K400" t="s">
        <v>976</v>
      </c>
      <c r="L400" t="s">
        <v>219</v>
      </c>
      <c r="M400" t="s">
        <v>257</v>
      </c>
      <c r="O400" t="s">
        <v>190</v>
      </c>
      <c r="P400" s="88" t="s">
        <v>3173</v>
      </c>
    </row>
    <row r="403" spans="1:33">
      <c r="A403" s="103"/>
      <c r="B403" s="174"/>
      <c r="C403" s="102">
        <v>23</v>
      </c>
      <c r="D403" s="115">
        <v>44984</v>
      </c>
      <c r="E403" s="102" t="s">
        <v>214</v>
      </c>
      <c r="F403" s="102" t="s">
        <v>31</v>
      </c>
      <c r="G403" s="102" t="s">
        <v>215</v>
      </c>
      <c r="H403" s="155" t="s">
        <v>3179</v>
      </c>
      <c r="I403" s="114" t="s">
        <v>3180</v>
      </c>
      <c r="J403" s="102" t="s">
        <v>3181</v>
      </c>
      <c r="K403" s="102" t="s">
        <v>206</v>
      </c>
      <c r="L403" s="114" t="s">
        <v>3280</v>
      </c>
      <c r="M403" s="114" t="s">
        <v>260</v>
      </c>
      <c r="N403" s="103">
        <v>360</v>
      </c>
      <c r="O403" s="102" t="s">
        <v>190</v>
      </c>
      <c r="P403" s="152" t="s">
        <v>3182</v>
      </c>
      <c r="Q403" s="108">
        <v>4000000</v>
      </c>
      <c r="R403" s="102"/>
      <c r="S403" s="102"/>
      <c r="T403" s="102"/>
      <c r="U403" s="102"/>
      <c r="V403" s="102"/>
      <c r="W403" s="102"/>
      <c r="X403" s="102"/>
      <c r="Y403" s="102"/>
      <c r="Z403" s="102"/>
      <c r="AA403" s="108"/>
      <c r="AB403" s="102"/>
      <c r="AC403" s="103"/>
      <c r="AD403" s="259" t="s">
        <v>199</v>
      </c>
      <c r="AE403" s="114"/>
      <c r="AF403" s="114" t="s">
        <v>390</v>
      </c>
      <c r="AG403" s="114" t="s">
        <v>226</v>
      </c>
    </row>
    <row r="404" spans="1:33">
      <c r="A404" s="102"/>
      <c r="B404" s="103"/>
      <c r="C404" s="119" t="s">
        <v>30</v>
      </c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3"/>
      <c r="O404" s="102"/>
      <c r="P404" s="145"/>
      <c r="Q404" s="151">
        <f>SUM(Q403)</f>
        <v>4000000</v>
      </c>
      <c r="R404" s="108"/>
      <c r="S404" s="108"/>
      <c r="T404" s="108"/>
      <c r="U404" s="108"/>
      <c r="V404" s="108"/>
      <c r="W404" s="108"/>
      <c r="X404" s="108"/>
      <c r="Y404" s="108"/>
      <c r="Z404" s="108"/>
      <c r="AA404" s="151">
        <f>SUM(AA403)</f>
        <v>0</v>
      </c>
      <c r="AB404" s="102"/>
      <c r="AC404" s="103"/>
      <c r="AD404" s="103"/>
      <c r="AE404" s="102"/>
      <c r="AF404" s="102"/>
      <c r="AG404" s="102"/>
    </row>
    <row r="406" spans="1:33">
      <c r="D406" s="92">
        <v>44980</v>
      </c>
      <c r="E406" s="93" t="s">
        <v>214</v>
      </c>
      <c r="F406" t="s">
        <v>31</v>
      </c>
      <c r="G406" t="s">
        <v>215</v>
      </c>
      <c r="H406" s="124"/>
      <c r="I406" s="18" t="s">
        <v>2817</v>
      </c>
      <c r="J406" s="18" t="s">
        <v>440</v>
      </c>
      <c r="K406" t="s">
        <v>206</v>
      </c>
      <c r="L406" s="18" t="s">
        <v>276</v>
      </c>
      <c r="M406" s="18" t="s">
        <v>276</v>
      </c>
      <c r="O406" t="s">
        <v>190</v>
      </c>
      <c r="P406" s="95" t="s">
        <v>3317</v>
      </c>
    </row>
    <row r="407" spans="1:33">
      <c r="D407" s="92">
        <v>44980</v>
      </c>
      <c r="E407" s="93" t="s">
        <v>214</v>
      </c>
      <c r="F407" t="s">
        <v>29</v>
      </c>
      <c r="G407" t="s">
        <v>215</v>
      </c>
      <c r="H407" s="135" t="s">
        <v>3316</v>
      </c>
      <c r="I407" s="18" t="s">
        <v>3315</v>
      </c>
      <c r="J407" s="18" t="s">
        <v>440</v>
      </c>
      <c r="K407" t="s">
        <v>206</v>
      </c>
      <c r="L407" s="18" t="s">
        <v>276</v>
      </c>
      <c r="M407" s="18" t="s">
        <v>276</v>
      </c>
      <c r="O407" t="s">
        <v>190</v>
      </c>
      <c r="P407" s="95" t="s">
        <v>3317</v>
      </c>
    </row>
    <row r="409" spans="1:33">
      <c r="D409" s="92">
        <v>44981</v>
      </c>
      <c r="E409" s="93" t="s">
        <v>214</v>
      </c>
      <c r="F409" t="s">
        <v>31</v>
      </c>
      <c r="G409" t="s">
        <v>215</v>
      </c>
      <c r="H409" s="18" t="s">
        <v>3133</v>
      </c>
      <c r="I409" s="18" t="s">
        <v>3132</v>
      </c>
      <c r="J409" s="18" t="s">
        <v>440</v>
      </c>
      <c r="K409" t="s">
        <v>206</v>
      </c>
      <c r="L409" s="18" t="s">
        <v>276</v>
      </c>
      <c r="M409" s="18" t="s">
        <v>1303</v>
      </c>
      <c r="O409" t="s">
        <v>190</v>
      </c>
      <c r="P409" s="95" t="s">
        <v>3134</v>
      </c>
    </row>
    <row r="410" spans="1:33">
      <c r="D410" s="92">
        <v>44981</v>
      </c>
      <c r="E410" s="93" t="s">
        <v>214</v>
      </c>
      <c r="F410" t="s">
        <v>29</v>
      </c>
      <c r="G410" s="18" t="s">
        <v>230</v>
      </c>
      <c r="I410" s="18" t="s">
        <v>370</v>
      </c>
      <c r="J410" s="18" t="s">
        <v>440</v>
      </c>
      <c r="K410" t="s">
        <v>206</v>
      </c>
      <c r="L410" s="18" t="s">
        <v>1303</v>
      </c>
      <c r="M410" s="18" t="s">
        <v>276</v>
      </c>
      <c r="O410" t="s">
        <v>190</v>
      </c>
      <c r="P410" s="95" t="s">
        <v>3134</v>
      </c>
    </row>
    <row r="412" spans="1:33">
      <c r="D412" s="92">
        <v>44984</v>
      </c>
      <c r="E412" s="93" t="s">
        <v>214</v>
      </c>
      <c r="F412" t="s">
        <v>31</v>
      </c>
      <c r="G412" s="18" t="s">
        <v>230</v>
      </c>
      <c r="I412" s="18" t="s">
        <v>1299</v>
      </c>
      <c r="J412" s="18" t="s">
        <v>3441</v>
      </c>
      <c r="K412" t="s">
        <v>227</v>
      </c>
      <c r="L412" s="18" t="s">
        <v>276</v>
      </c>
      <c r="M412" s="18" t="s">
        <v>1303</v>
      </c>
      <c r="O412" t="s">
        <v>190</v>
      </c>
      <c r="P412" s="95" t="s">
        <v>366</v>
      </c>
    </row>
    <row r="413" spans="1:33">
      <c r="D413" s="92">
        <v>44984</v>
      </c>
      <c r="E413" s="93" t="s">
        <v>214</v>
      </c>
      <c r="F413" t="s">
        <v>29</v>
      </c>
      <c r="G413" s="18" t="s">
        <v>274</v>
      </c>
      <c r="H413" s="18" t="s">
        <v>3443</v>
      </c>
      <c r="I413" s="18" t="s">
        <v>3442</v>
      </c>
      <c r="J413" s="18" t="s">
        <v>3441</v>
      </c>
      <c r="K413" t="s">
        <v>227</v>
      </c>
      <c r="L413" s="18" t="s">
        <v>1303</v>
      </c>
      <c r="M413" s="18" t="s">
        <v>276</v>
      </c>
      <c r="O413" t="s">
        <v>190</v>
      </c>
      <c r="P413" s="95" t="s">
        <v>366</v>
      </c>
    </row>
    <row r="414" spans="1:33">
      <c r="J414" s="18"/>
    </row>
    <row r="415" spans="1:33">
      <c r="J415" s="18"/>
    </row>
    <row r="416" spans="1:33">
      <c r="J416" s="18"/>
    </row>
    <row r="420" spans="3:35">
      <c r="C420">
        <v>23</v>
      </c>
      <c r="D420" s="139" t="s">
        <v>1114</v>
      </c>
      <c r="E420" s="93" t="s">
        <v>214</v>
      </c>
      <c r="F420" t="s">
        <v>31</v>
      </c>
      <c r="G420" t="s">
        <v>215</v>
      </c>
      <c r="H420" s="193" t="s">
        <v>3215</v>
      </c>
      <c r="I420" t="s">
        <v>3210</v>
      </c>
      <c r="J420" t="s">
        <v>3220</v>
      </c>
      <c r="K420" t="s">
        <v>227</v>
      </c>
      <c r="L420" s="18" t="s">
        <v>299</v>
      </c>
      <c r="M420" s="18" t="s">
        <v>228</v>
      </c>
      <c r="O420" t="s">
        <v>190</v>
      </c>
      <c r="P420" s="95" t="s">
        <v>3221</v>
      </c>
    </row>
    <row r="421" spans="3:35">
      <c r="D421" s="139" t="s">
        <v>1114</v>
      </c>
      <c r="E421" s="93" t="s">
        <v>214</v>
      </c>
      <c r="F421" t="s">
        <v>31</v>
      </c>
      <c r="G421" t="s">
        <v>215</v>
      </c>
      <c r="H421" s="193" t="s">
        <v>3216</v>
      </c>
      <c r="I421" t="s">
        <v>3211</v>
      </c>
      <c r="J421" t="s">
        <v>3220</v>
      </c>
      <c r="K421" t="s">
        <v>227</v>
      </c>
      <c r="L421" s="18" t="s">
        <v>299</v>
      </c>
      <c r="M421" s="18" t="s">
        <v>228</v>
      </c>
      <c r="O421" t="s">
        <v>190</v>
      </c>
      <c r="P421" s="95" t="s">
        <v>3221</v>
      </c>
    </row>
    <row r="422" spans="3:35">
      <c r="D422" s="139" t="s">
        <v>1114</v>
      </c>
      <c r="E422" s="93" t="s">
        <v>214</v>
      </c>
      <c r="F422" t="s">
        <v>31</v>
      </c>
      <c r="G422" t="s">
        <v>215</v>
      </c>
      <c r="H422" s="193" t="s">
        <v>3217</v>
      </c>
      <c r="I422" t="s">
        <v>3212</v>
      </c>
      <c r="J422" t="s">
        <v>3220</v>
      </c>
      <c r="K422" t="s">
        <v>227</v>
      </c>
      <c r="L422" s="18" t="s">
        <v>299</v>
      </c>
      <c r="M422" s="18" t="s">
        <v>228</v>
      </c>
      <c r="O422" t="s">
        <v>190</v>
      </c>
      <c r="P422" s="95" t="s">
        <v>3221</v>
      </c>
    </row>
    <row r="423" spans="3:35">
      <c r="D423" s="139" t="s">
        <v>1114</v>
      </c>
      <c r="E423" s="93" t="s">
        <v>214</v>
      </c>
      <c r="F423" t="s">
        <v>31</v>
      </c>
      <c r="G423" t="s">
        <v>215</v>
      </c>
      <c r="H423" s="193" t="s">
        <v>3218</v>
      </c>
      <c r="I423" t="s">
        <v>3213</v>
      </c>
      <c r="J423" t="s">
        <v>3220</v>
      </c>
      <c r="K423" t="s">
        <v>227</v>
      </c>
      <c r="L423" s="18" t="s">
        <v>299</v>
      </c>
      <c r="M423" s="18" t="s">
        <v>228</v>
      </c>
      <c r="O423" t="s">
        <v>190</v>
      </c>
      <c r="P423" s="95" t="s">
        <v>3221</v>
      </c>
    </row>
    <row r="424" spans="3:35">
      <c r="D424" s="139" t="s">
        <v>1114</v>
      </c>
      <c r="E424" s="93" t="s">
        <v>214</v>
      </c>
      <c r="F424" t="s">
        <v>31</v>
      </c>
      <c r="G424" t="s">
        <v>215</v>
      </c>
      <c r="H424" s="193" t="s">
        <v>3219</v>
      </c>
      <c r="I424" t="s">
        <v>3214</v>
      </c>
      <c r="J424" t="s">
        <v>3220</v>
      </c>
      <c r="K424" t="s">
        <v>227</v>
      </c>
      <c r="L424" s="18" t="s">
        <v>299</v>
      </c>
      <c r="M424" s="18" t="s">
        <v>228</v>
      </c>
      <c r="O424" t="s">
        <v>190</v>
      </c>
      <c r="P424" s="95" t="s">
        <v>3221</v>
      </c>
    </row>
    <row r="425" spans="3:35">
      <c r="D425" s="139" t="s">
        <v>1114</v>
      </c>
      <c r="E425" s="93" t="s">
        <v>214</v>
      </c>
      <c r="F425" t="s">
        <v>31</v>
      </c>
      <c r="G425" t="s">
        <v>215</v>
      </c>
      <c r="H425" s="194" t="s">
        <v>3223</v>
      </c>
      <c r="I425" s="18" t="s">
        <v>4051</v>
      </c>
      <c r="J425" t="s">
        <v>3220</v>
      </c>
      <c r="K425" t="s">
        <v>227</v>
      </c>
      <c r="L425" s="18" t="s">
        <v>299</v>
      </c>
      <c r="M425" s="18" t="s">
        <v>228</v>
      </c>
      <c r="O425" t="s">
        <v>190</v>
      </c>
      <c r="P425" s="95" t="s">
        <v>3221</v>
      </c>
      <c r="AI425" s="18" t="s">
        <v>3224</v>
      </c>
    </row>
    <row r="427" spans="3:35">
      <c r="D427" s="92"/>
      <c r="E427" s="93" t="s">
        <v>214</v>
      </c>
      <c r="F427" t="s">
        <v>29</v>
      </c>
      <c r="G427" t="s">
        <v>215</v>
      </c>
      <c r="H427" t="s">
        <v>2251</v>
      </c>
      <c r="I427" t="s">
        <v>2219</v>
      </c>
      <c r="J427" t="s">
        <v>2753</v>
      </c>
      <c r="K427" t="s">
        <v>227</v>
      </c>
      <c r="L427" s="18" t="s">
        <v>228</v>
      </c>
      <c r="M427" s="18" t="s">
        <v>228</v>
      </c>
      <c r="O427" t="s">
        <v>190</v>
      </c>
      <c r="P427" s="95" t="s">
        <v>3221</v>
      </c>
    </row>
    <row r="428" spans="3:35">
      <c r="D428" s="92"/>
      <c r="E428" s="93" t="s">
        <v>214</v>
      </c>
      <c r="F428" t="s">
        <v>29</v>
      </c>
      <c r="G428" t="s">
        <v>215</v>
      </c>
      <c r="H428" t="s">
        <v>2250</v>
      </c>
      <c r="I428" s="18" t="s">
        <v>2218</v>
      </c>
      <c r="J428" t="s">
        <v>2753</v>
      </c>
      <c r="K428" t="s">
        <v>227</v>
      </c>
      <c r="L428" s="18" t="s">
        <v>228</v>
      </c>
      <c r="M428" s="18" t="s">
        <v>228</v>
      </c>
      <c r="O428" t="s">
        <v>190</v>
      </c>
      <c r="P428" s="95" t="s">
        <v>3221</v>
      </c>
    </row>
    <row r="429" spans="3:35">
      <c r="C429" s="18"/>
      <c r="D429" s="92"/>
      <c r="E429" s="93" t="s">
        <v>214</v>
      </c>
      <c r="F429" t="s">
        <v>29</v>
      </c>
      <c r="G429" t="s">
        <v>215</v>
      </c>
      <c r="H429" s="112" t="s">
        <v>2733</v>
      </c>
      <c r="I429" t="s">
        <v>2732</v>
      </c>
      <c r="J429" t="s">
        <v>2753</v>
      </c>
      <c r="K429" t="s">
        <v>227</v>
      </c>
      <c r="L429" s="18" t="s">
        <v>228</v>
      </c>
      <c r="M429" s="18" t="s">
        <v>228</v>
      </c>
      <c r="O429" t="s">
        <v>190</v>
      </c>
      <c r="P429" s="95" t="s">
        <v>3221</v>
      </c>
    </row>
    <row r="431" spans="3:35">
      <c r="D431" s="92">
        <v>44987</v>
      </c>
      <c r="E431" s="93" t="s">
        <v>214</v>
      </c>
      <c r="F431" t="s">
        <v>29</v>
      </c>
      <c r="G431" t="s">
        <v>215</v>
      </c>
      <c r="H431" s="194" t="s">
        <v>3563</v>
      </c>
      <c r="I431" s="18" t="s">
        <v>3562</v>
      </c>
      <c r="J431" t="s">
        <v>3564</v>
      </c>
      <c r="K431" t="s">
        <v>206</v>
      </c>
      <c r="L431" s="18" t="s">
        <v>235</v>
      </c>
      <c r="M431" s="18" t="s">
        <v>234</v>
      </c>
      <c r="O431" t="s">
        <v>190</v>
      </c>
      <c r="P431" s="95" t="s">
        <v>3560</v>
      </c>
    </row>
    <row r="432" spans="3:35">
      <c r="D432" s="92">
        <v>44987</v>
      </c>
      <c r="E432" s="93" t="s">
        <v>214</v>
      </c>
      <c r="F432" t="s">
        <v>31</v>
      </c>
      <c r="G432" t="s">
        <v>215</v>
      </c>
      <c r="H432" s="135" t="s">
        <v>3316</v>
      </c>
      <c r="I432" s="18" t="s">
        <v>3315</v>
      </c>
      <c r="J432" s="18" t="s">
        <v>440</v>
      </c>
      <c r="K432" t="s">
        <v>206</v>
      </c>
      <c r="L432" s="18" t="s">
        <v>276</v>
      </c>
      <c r="M432" s="18" t="s">
        <v>276</v>
      </c>
      <c r="O432" t="s">
        <v>190</v>
      </c>
      <c r="P432" s="95" t="s">
        <v>3317</v>
      </c>
    </row>
    <row r="433" spans="3:16">
      <c r="D433" s="92">
        <v>44987</v>
      </c>
      <c r="E433" s="93" t="s">
        <v>214</v>
      </c>
      <c r="F433" t="s">
        <v>29</v>
      </c>
      <c r="G433" t="s">
        <v>215</v>
      </c>
      <c r="H433" s="124"/>
      <c r="I433" s="18" t="s">
        <v>1296</v>
      </c>
      <c r="J433" s="18" t="s">
        <v>440</v>
      </c>
      <c r="K433" t="s">
        <v>206</v>
      </c>
      <c r="L433" s="18" t="s">
        <v>276</v>
      </c>
      <c r="M433" s="18" t="s">
        <v>276</v>
      </c>
      <c r="O433" t="s">
        <v>190</v>
      </c>
      <c r="P433" s="95" t="s">
        <v>3317</v>
      </c>
    </row>
    <row r="435" spans="3:16">
      <c r="D435" s="139" t="s">
        <v>3691</v>
      </c>
      <c r="E435" s="93" t="s">
        <v>214</v>
      </c>
      <c r="F435" t="s">
        <v>29</v>
      </c>
      <c r="G435" t="s">
        <v>215</v>
      </c>
      <c r="H435" s="18" t="s">
        <v>3163</v>
      </c>
      <c r="I435" s="18" t="s">
        <v>3162</v>
      </c>
      <c r="J435" t="s">
        <v>3130</v>
      </c>
      <c r="K435" t="s">
        <v>227</v>
      </c>
      <c r="L435" s="18" t="s">
        <v>228</v>
      </c>
      <c r="M435" s="18" t="s">
        <v>228</v>
      </c>
      <c r="O435" t="s">
        <v>190</v>
      </c>
      <c r="P435" s="95" t="s">
        <v>3581</v>
      </c>
    </row>
    <row r="437" spans="3:16">
      <c r="D437" s="92">
        <v>44990</v>
      </c>
      <c r="E437" s="93" t="s">
        <v>214</v>
      </c>
      <c r="F437" t="s">
        <v>29</v>
      </c>
      <c r="G437" s="18" t="s">
        <v>3570</v>
      </c>
      <c r="H437" s="18" t="s">
        <v>3569</v>
      </c>
      <c r="I437" s="18" t="s">
        <v>3568</v>
      </c>
      <c r="J437" t="s">
        <v>3571</v>
      </c>
      <c r="K437" t="s">
        <v>351</v>
      </c>
      <c r="L437" s="18" t="s">
        <v>3572</v>
      </c>
      <c r="M437" s="18" t="s">
        <v>228</v>
      </c>
      <c r="O437" t="s">
        <v>190</v>
      </c>
      <c r="P437" s="95" t="s">
        <v>3573</v>
      </c>
    </row>
    <row r="439" spans="3:16">
      <c r="C439">
        <v>1</v>
      </c>
      <c r="D439" s="92">
        <v>44992</v>
      </c>
      <c r="E439" s="93" t="s">
        <v>214</v>
      </c>
      <c r="F439" t="s">
        <v>31</v>
      </c>
      <c r="G439" s="18" t="s">
        <v>3496</v>
      </c>
      <c r="H439" s="18" t="s">
        <v>3495</v>
      </c>
      <c r="I439" s="18" t="s">
        <v>3494</v>
      </c>
      <c r="J439" t="s">
        <v>3497</v>
      </c>
      <c r="K439" t="s">
        <v>206</v>
      </c>
      <c r="L439" s="18" t="s">
        <v>475</v>
      </c>
      <c r="M439" s="18" t="s">
        <v>338</v>
      </c>
      <c r="O439" t="s">
        <v>190</v>
      </c>
      <c r="P439" s="95" t="s">
        <v>887</v>
      </c>
    </row>
    <row r="440" spans="3:16">
      <c r="D440" s="92">
        <v>44992</v>
      </c>
      <c r="E440" s="93" t="s">
        <v>214</v>
      </c>
      <c r="F440" t="s">
        <v>31</v>
      </c>
      <c r="G440" t="s">
        <v>215</v>
      </c>
      <c r="H440" s="18" t="s">
        <v>3614</v>
      </c>
      <c r="I440" s="18" t="s">
        <v>3613</v>
      </c>
      <c r="J440" t="s">
        <v>3615</v>
      </c>
      <c r="K440" t="s">
        <v>206</v>
      </c>
      <c r="L440" s="18" t="s">
        <v>3616</v>
      </c>
      <c r="M440" s="18" t="s">
        <v>221</v>
      </c>
      <c r="O440" t="s">
        <v>190</v>
      </c>
      <c r="P440" s="95" t="s">
        <v>3617</v>
      </c>
    </row>
    <row r="444" spans="3:16">
      <c r="D444" s="139" t="s">
        <v>1114</v>
      </c>
      <c r="E444" s="93" t="s">
        <v>214</v>
      </c>
      <c r="F444" t="s">
        <v>31</v>
      </c>
      <c r="G444" t="s">
        <v>215</v>
      </c>
      <c r="H444" t="s">
        <v>3625</v>
      </c>
      <c r="I444" s="18" t="s">
        <v>3628</v>
      </c>
      <c r="J444" t="s">
        <v>3631</v>
      </c>
      <c r="K444" t="s">
        <v>227</v>
      </c>
      <c r="L444" s="18" t="s">
        <v>3633</v>
      </c>
      <c r="M444" s="18" t="s">
        <v>228</v>
      </c>
      <c r="O444" t="s">
        <v>190</v>
      </c>
      <c r="P444" s="95" t="s">
        <v>3634</v>
      </c>
    </row>
    <row r="445" spans="3:16">
      <c r="D445" s="139" t="s">
        <v>1114</v>
      </c>
      <c r="E445" s="93" t="s">
        <v>214</v>
      </c>
      <c r="F445" t="s">
        <v>31</v>
      </c>
      <c r="G445" t="s">
        <v>215</v>
      </c>
      <c r="H445" t="s">
        <v>3626</v>
      </c>
      <c r="I445" t="s">
        <v>3629</v>
      </c>
      <c r="J445" t="s">
        <v>3631</v>
      </c>
      <c r="K445" t="s">
        <v>227</v>
      </c>
      <c r="L445" s="18" t="s">
        <v>3633</v>
      </c>
      <c r="M445" s="18" t="s">
        <v>228</v>
      </c>
      <c r="O445" t="s">
        <v>190</v>
      </c>
      <c r="P445" s="95" t="s">
        <v>3634</v>
      </c>
    </row>
    <row r="446" spans="3:16">
      <c r="D446" s="139" t="s">
        <v>1114</v>
      </c>
      <c r="E446" s="93" t="s">
        <v>214</v>
      </c>
      <c r="F446" t="s">
        <v>31</v>
      </c>
      <c r="G446" t="s">
        <v>215</v>
      </c>
      <c r="H446" t="s">
        <v>3627</v>
      </c>
      <c r="I446" t="s">
        <v>3630</v>
      </c>
      <c r="J446" t="s">
        <v>3632</v>
      </c>
      <c r="K446" t="s">
        <v>227</v>
      </c>
      <c r="L446" s="18" t="s">
        <v>3633</v>
      </c>
      <c r="M446" s="18" t="s">
        <v>228</v>
      </c>
      <c r="O446" t="s">
        <v>190</v>
      </c>
      <c r="P446" s="95" t="s">
        <v>3634</v>
      </c>
    </row>
    <row r="447" spans="3:16">
      <c r="D447" s="139" t="s">
        <v>1114</v>
      </c>
      <c r="E447" s="93" t="s">
        <v>214</v>
      </c>
      <c r="F447" t="s">
        <v>31</v>
      </c>
      <c r="G447" t="s">
        <v>215</v>
      </c>
      <c r="H447" t="s">
        <v>3638</v>
      </c>
      <c r="I447" t="s">
        <v>3635</v>
      </c>
      <c r="J447" t="s">
        <v>3641</v>
      </c>
      <c r="K447" t="s">
        <v>227</v>
      </c>
      <c r="L447" s="18" t="s">
        <v>299</v>
      </c>
      <c r="M447" s="18" t="s">
        <v>228</v>
      </c>
      <c r="O447" t="s">
        <v>190</v>
      </c>
      <c r="P447" s="95" t="s">
        <v>3634</v>
      </c>
    </row>
    <row r="448" spans="3:16">
      <c r="D448" s="139" t="s">
        <v>1114</v>
      </c>
      <c r="E448" s="93" t="s">
        <v>214</v>
      </c>
      <c r="F448" t="s">
        <v>31</v>
      </c>
      <c r="G448" t="s">
        <v>215</v>
      </c>
      <c r="H448" t="s">
        <v>3639</v>
      </c>
      <c r="I448" t="s">
        <v>3636</v>
      </c>
      <c r="J448" t="s">
        <v>3641</v>
      </c>
      <c r="K448" t="s">
        <v>227</v>
      </c>
      <c r="L448" s="18" t="s">
        <v>299</v>
      </c>
      <c r="M448" s="18" t="s">
        <v>228</v>
      </c>
      <c r="O448" t="s">
        <v>190</v>
      </c>
      <c r="P448" s="95" t="s">
        <v>3634</v>
      </c>
    </row>
    <row r="449" spans="1:34">
      <c r="D449" s="139" t="s">
        <v>1114</v>
      </c>
      <c r="E449" s="93" t="s">
        <v>214</v>
      </c>
      <c r="F449" t="s">
        <v>31</v>
      </c>
      <c r="G449" t="s">
        <v>215</v>
      </c>
      <c r="H449" t="s">
        <v>3640</v>
      </c>
      <c r="I449" t="s">
        <v>3637</v>
      </c>
      <c r="J449" t="s">
        <v>3641</v>
      </c>
      <c r="K449" t="s">
        <v>227</v>
      </c>
      <c r="L449" s="18" t="s">
        <v>299</v>
      </c>
      <c r="M449" s="18" t="s">
        <v>228</v>
      </c>
      <c r="O449" t="s">
        <v>190</v>
      </c>
      <c r="P449" s="95" t="s">
        <v>3634</v>
      </c>
    </row>
    <row r="450" spans="1:34">
      <c r="D450" s="139" t="s">
        <v>1114</v>
      </c>
      <c r="E450" s="93" t="s">
        <v>214</v>
      </c>
      <c r="F450" t="s">
        <v>31</v>
      </c>
      <c r="G450" t="s">
        <v>215</v>
      </c>
      <c r="H450" t="s">
        <v>3644</v>
      </c>
      <c r="I450" t="s">
        <v>3642</v>
      </c>
      <c r="J450" t="s">
        <v>3632</v>
      </c>
      <c r="K450" t="s">
        <v>227</v>
      </c>
      <c r="L450" s="18" t="s">
        <v>299</v>
      </c>
      <c r="M450" s="18" t="s">
        <v>228</v>
      </c>
      <c r="O450" t="s">
        <v>190</v>
      </c>
      <c r="P450" s="95" t="s">
        <v>3634</v>
      </c>
    </row>
    <row r="451" spans="1:34">
      <c r="D451" s="139" t="s">
        <v>1114</v>
      </c>
      <c r="E451" s="93" t="s">
        <v>214</v>
      </c>
      <c r="F451" t="s">
        <v>31</v>
      </c>
      <c r="G451" t="s">
        <v>215</v>
      </c>
      <c r="H451" t="s">
        <v>3645</v>
      </c>
      <c r="I451" t="s">
        <v>3643</v>
      </c>
      <c r="J451" t="s">
        <v>3632</v>
      </c>
      <c r="K451" t="s">
        <v>227</v>
      </c>
      <c r="L451" s="18" t="s">
        <v>299</v>
      </c>
      <c r="M451" s="18" t="s">
        <v>228</v>
      </c>
      <c r="O451" t="s">
        <v>190</v>
      </c>
      <c r="P451" s="95" t="s">
        <v>3634</v>
      </c>
    </row>
    <row r="453" spans="1:34">
      <c r="A453" s="1"/>
      <c r="B453" s="1"/>
      <c r="D453" s="139" t="s">
        <v>1114</v>
      </c>
      <c r="E453" s="93" t="s">
        <v>214</v>
      </c>
      <c r="F453" t="s">
        <v>31</v>
      </c>
      <c r="G453" t="s">
        <v>407</v>
      </c>
      <c r="H453" t="s">
        <v>3745</v>
      </c>
      <c r="I453" t="s">
        <v>3751</v>
      </c>
      <c r="J453" t="s">
        <v>411</v>
      </c>
      <c r="K453" t="s">
        <v>210</v>
      </c>
      <c r="L453" t="s">
        <v>437</v>
      </c>
      <c r="M453" t="s">
        <v>3755</v>
      </c>
      <c r="O453" t="s">
        <v>190</v>
      </c>
      <c r="P453" t="s">
        <v>322</v>
      </c>
      <c r="AH453" s="1"/>
    </row>
    <row r="454" spans="1:34">
      <c r="E454" s="93"/>
      <c r="H454" s="18"/>
      <c r="I454" s="18"/>
      <c r="L454" s="18"/>
      <c r="M454" s="18"/>
      <c r="P454" s="95"/>
    </row>
    <row r="455" spans="1:34">
      <c r="D455" s="92">
        <v>44993</v>
      </c>
      <c r="E455" s="93" t="s">
        <v>214</v>
      </c>
      <c r="F455" t="s">
        <v>31</v>
      </c>
      <c r="G455" t="s">
        <v>215</v>
      </c>
      <c r="H455" s="18" t="s">
        <v>3756</v>
      </c>
      <c r="I455" s="18" t="s">
        <v>3757</v>
      </c>
      <c r="J455" s="18" t="s">
        <v>3758</v>
      </c>
      <c r="K455" t="s">
        <v>206</v>
      </c>
      <c r="L455" s="18" t="s">
        <v>299</v>
      </c>
      <c r="M455" s="18" t="s">
        <v>260</v>
      </c>
      <c r="O455" t="s">
        <v>190</v>
      </c>
      <c r="P455" s="95" t="s">
        <v>3598</v>
      </c>
    </row>
    <row r="457" spans="1:34">
      <c r="A457" s="1"/>
      <c r="B457" s="1"/>
      <c r="C457" s="18" t="s">
        <v>2952</v>
      </c>
      <c r="D457" s="92">
        <v>44986</v>
      </c>
      <c r="E457" t="s">
        <v>214</v>
      </c>
      <c r="F457" t="s">
        <v>29</v>
      </c>
      <c r="G457" t="s">
        <v>215</v>
      </c>
      <c r="H457" s="135" t="s">
        <v>3228</v>
      </c>
      <c r="I457" s="18" t="s">
        <v>3227</v>
      </c>
      <c r="J457" t="s">
        <v>3229</v>
      </c>
      <c r="K457" t="s">
        <v>976</v>
      </c>
      <c r="L457" s="18" t="s">
        <v>2205</v>
      </c>
      <c r="M457" t="s">
        <v>219</v>
      </c>
      <c r="N457" s="1">
        <v>601</v>
      </c>
      <c r="O457" t="s">
        <v>190</v>
      </c>
      <c r="P457" s="18" t="s">
        <v>673</v>
      </c>
    </row>
    <row r="459" spans="1:34">
      <c r="D459" s="92">
        <v>44993</v>
      </c>
      <c r="E459" s="93" t="s">
        <v>214</v>
      </c>
      <c r="F459" t="s">
        <v>31</v>
      </c>
      <c r="H459" s="18" t="s">
        <v>2721</v>
      </c>
      <c r="I459" s="18" t="s">
        <v>3803</v>
      </c>
      <c r="J459" s="18" t="s">
        <v>2719</v>
      </c>
      <c r="K459" s="18" t="s">
        <v>213</v>
      </c>
      <c r="L459" s="18" t="s">
        <v>276</v>
      </c>
      <c r="M459" s="18" t="s">
        <v>284</v>
      </c>
      <c r="O459" t="s">
        <v>190</v>
      </c>
      <c r="P459" s="95" t="s">
        <v>2410</v>
      </c>
    </row>
    <row r="460" spans="1:34">
      <c r="D460" s="92">
        <v>44993</v>
      </c>
      <c r="E460" t="s">
        <v>214</v>
      </c>
      <c r="F460" t="s">
        <v>29</v>
      </c>
      <c r="I460" s="18" t="s">
        <v>323</v>
      </c>
      <c r="J460" s="18" t="s">
        <v>2719</v>
      </c>
      <c r="K460" s="18" t="s">
        <v>213</v>
      </c>
      <c r="L460" s="18" t="s">
        <v>284</v>
      </c>
      <c r="M460" s="18" t="s">
        <v>276</v>
      </c>
      <c r="O460" t="s">
        <v>190</v>
      </c>
      <c r="P460" s="95" t="s">
        <v>2410</v>
      </c>
    </row>
    <row r="462" spans="1:34">
      <c r="D462" s="92">
        <v>44995</v>
      </c>
      <c r="E462" t="s">
        <v>214</v>
      </c>
      <c r="F462" t="s">
        <v>29</v>
      </c>
      <c r="G462" t="s">
        <v>215</v>
      </c>
      <c r="H462" s="18" t="s">
        <v>3842</v>
      </c>
      <c r="I462" s="18" t="s">
        <v>3841</v>
      </c>
      <c r="J462" t="s">
        <v>3843</v>
      </c>
      <c r="K462" t="s">
        <v>206</v>
      </c>
      <c r="L462" s="18" t="s">
        <v>276</v>
      </c>
      <c r="M462" s="18" t="s">
        <v>276</v>
      </c>
      <c r="O462" t="s">
        <v>190</v>
      </c>
      <c r="P462" s="95" t="s">
        <v>1232</v>
      </c>
    </row>
    <row r="464" spans="1:34">
      <c r="A464" s="103">
        <f>IMAM!A338+1</f>
        <v>36</v>
      </c>
      <c r="B464" s="103">
        <v>6</v>
      </c>
      <c r="C464" s="114"/>
      <c r="D464" s="115">
        <v>44995</v>
      </c>
      <c r="E464" t="s">
        <v>214</v>
      </c>
      <c r="F464" s="102" t="s">
        <v>31</v>
      </c>
      <c r="G464" s="102" t="s">
        <v>3704</v>
      </c>
      <c r="H464" s="262" t="s">
        <v>3703</v>
      </c>
      <c r="I464" s="102" t="s">
        <v>3698</v>
      </c>
      <c r="J464" s="102" t="s">
        <v>3705</v>
      </c>
      <c r="K464" s="102" t="s">
        <v>210</v>
      </c>
      <c r="L464" s="114" t="s">
        <v>3706</v>
      </c>
      <c r="M464" s="102" t="s">
        <v>217</v>
      </c>
      <c r="N464" s="103">
        <v>450</v>
      </c>
      <c r="O464" t="s">
        <v>190</v>
      </c>
      <c r="P464" s="114" t="s">
        <v>3707</v>
      </c>
      <c r="Q464" s="108"/>
      <c r="R464" s="108"/>
      <c r="S464" s="108"/>
      <c r="T464" s="108"/>
      <c r="U464" s="108"/>
      <c r="V464" s="108"/>
      <c r="W464" s="108"/>
      <c r="X464" s="108"/>
      <c r="Y464" s="108"/>
      <c r="Z464" s="108"/>
      <c r="AA464" s="108">
        <f>SUM(IMAM!AA334:AA338)</f>
        <v>3200000</v>
      </c>
      <c r="AB464" s="105"/>
      <c r="AC464" s="174" t="s">
        <v>3795</v>
      </c>
      <c r="AD464" s="259" t="s">
        <v>199</v>
      </c>
      <c r="AE464" s="102"/>
      <c r="AF464" s="114" t="s">
        <v>390</v>
      </c>
      <c r="AG464" s="114" t="s">
        <v>226</v>
      </c>
      <c r="AH464" s="1"/>
    </row>
    <row r="465" spans="1:35" s="93" customFormat="1">
      <c r="A465" s="123"/>
      <c r="B465" s="123"/>
      <c r="C465" s="94"/>
      <c r="D465" s="292"/>
      <c r="F465" s="93" t="s">
        <v>31</v>
      </c>
      <c r="G465" s="93" t="s">
        <v>3704</v>
      </c>
      <c r="H465" s="93" t="s">
        <v>3699</v>
      </c>
      <c r="I465" s="93" t="s">
        <v>3694</v>
      </c>
      <c r="J465" s="93" t="s">
        <v>3705</v>
      </c>
      <c r="K465" s="93" t="s">
        <v>210</v>
      </c>
      <c r="L465" s="94" t="s">
        <v>3706</v>
      </c>
      <c r="M465" s="93" t="s">
        <v>217</v>
      </c>
      <c r="N465" s="123">
        <v>450</v>
      </c>
      <c r="P465" s="94" t="s">
        <v>3707</v>
      </c>
      <c r="Q465" s="113">
        <v>2000000</v>
      </c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>
        <v>1400000</v>
      </c>
      <c r="AB465" s="293"/>
      <c r="AC465" s="123" t="s">
        <v>3805</v>
      </c>
      <c r="AD465" s="294" t="s">
        <v>199</v>
      </c>
      <c r="AF465" s="94" t="s">
        <v>390</v>
      </c>
      <c r="AG465" s="94" t="s">
        <v>226</v>
      </c>
      <c r="AH465" s="123"/>
    </row>
    <row r="466" spans="1:35" s="93" customFormat="1">
      <c r="A466" s="123"/>
      <c r="B466" s="123"/>
      <c r="C466" s="94"/>
      <c r="D466" s="292"/>
      <c r="F466" s="93" t="s">
        <v>31</v>
      </c>
      <c r="G466" s="93" t="s">
        <v>3704</v>
      </c>
      <c r="H466" s="93" t="s">
        <v>3700</v>
      </c>
      <c r="I466" s="93" t="s">
        <v>3695</v>
      </c>
      <c r="J466" s="93" t="s">
        <v>3705</v>
      </c>
      <c r="K466" s="93" t="s">
        <v>210</v>
      </c>
      <c r="L466" s="94" t="s">
        <v>3706</v>
      </c>
      <c r="M466" s="93" t="s">
        <v>217</v>
      </c>
      <c r="N466" s="123">
        <v>450</v>
      </c>
      <c r="P466" s="94" t="s">
        <v>3707</v>
      </c>
      <c r="Q466" s="113">
        <v>2000000</v>
      </c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>
        <v>1400000</v>
      </c>
      <c r="AB466" s="293"/>
      <c r="AC466" s="123" t="s">
        <v>2435</v>
      </c>
      <c r="AD466" s="294" t="s">
        <v>199</v>
      </c>
      <c r="AF466" s="94" t="s">
        <v>390</v>
      </c>
      <c r="AG466" s="94" t="s">
        <v>226</v>
      </c>
      <c r="AH466" s="123"/>
    </row>
    <row r="467" spans="1:35" s="93" customFormat="1">
      <c r="A467" s="123"/>
      <c r="B467" s="123"/>
      <c r="C467" s="94"/>
      <c r="D467" s="292"/>
      <c r="F467" s="93" t="s">
        <v>31</v>
      </c>
      <c r="G467" s="93" t="s">
        <v>3704</v>
      </c>
      <c r="H467" s="93" t="s">
        <v>3702</v>
      </c>
      <c r="I467" s="93" t="s">
        <v>3697</v>
      </c>
      <c r="J467" s="93" t="s">
        <v>3705</v>
      </c>
      <c r="K467" s="93" t="s">
        <v>210</v>
      </c>
      <c r="L467" s="94" t="s">
        <v>3706</v>
      </c>
      <c r="M467" s="93" t="s">
        <v>217</v>
      </c>
      <c r="N467" s="123">
        <v>450</v>
      </c>
      <c r="P467" s="94" t="s">
        <v>3707</v>
      </c>
      <c r="Q467" s="113">
        <v>2000000</v>
      </c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>
        <v>1400000</v>
      </c>
      <c r="AB467" s="293"/>
      <c r="AC467" s="295" t="s">
        <v>3795</v>
      </c>
      <c r="AD467" s="294" t="s">
        <v>199</v>
      </c>
      <c r="AF467" s="94" t="s">
        <v>390</v>
      </c>
      <c r="AG467" s="94" t="s">
        <v>226</v>
      </c>
      <c r="AH467" s="123"/>
    </row>
    <row r="469" spans="1:35">
      <c r="D469" s="92">
        <v>45000</v>
      </c>
      <c r="E469" s="93" t="s">
        <v>214</v>
      </c>
      <c r="F469" t="s">
        <v>31</v>
      </c>
      <c r="G469" t="s">
        <v>215</v>
      </c>
      <c r="H469" s="18" t="s">
        <v>3877</v>
      </c>
      <c r="I469" s="18" t="s">
        <v>3876</v>
      </c>
      <c r="J469" t="s">
        <v>3878</v>
      </c>
      <c r="K469" t="s">
        <v>227</v>
      </c>
      <c r="L469" s="18" t="s">
        <v>234</v>
      </c>
      <c r="M469" s="18" t="s">
        <v>234</v>
      </c>
      <c r="O469" t="s">
        <v>190</v>
      </c>
      <c r="P469" s="95" t="s">
        <v>3879</v>
      </c>
    </row>
    <row r="471" spans="1:35">
      <c r="D471" s="92">
        <v>44929</v>
      </c>
      <c r="E471" s="93" t="s">
        <v>214</v>
      </c>
      <c r="F471" t="s">
        <v>31</v>
      </c>
      <c r="G471" s="18" t="s">
        <v>212</v>
      </c>
      <c r="H471" s="135" t="s">
        <v>3903</v>
      </c>
      <c r="I471" s="18" t="s">
        <v>3905</v>
      </c>
      <c r="J471" s="18" t="s">
        <v>3904</v>
      </c>
      <c r="K471" s="18" t="s">
        <v>206</v>
      </c>
      <c r="L471" s="18" t="s">
        <v>234</v>
      </c>
      <c r="M471" s="18" t="s">
        <v>235</v>
      </c>
      <c r="O471" t="s">
        <v>190</v>
      </c>
      <c r="P471" s="95" t="s">
        <v>887</v>
      </c>
    </row>
    <row r="473" spans="1:35">
      <c r="A473" s="1"/>
      <c r="B473" s="1"/>
      <c r="D473" s="92">
        <v>44999</v>
      </c>
      <c r="F473" t="s">
        <v>31</v>
      </c>
      <c r="G473" t="s">
        <v>3056</v>
      </c>
      <c r="H473" t="s">
        <v>4009</v>
      </c>
      <c r="I473" t="s">
        <v>4015</v>
      </c>
      <c r="J473" t="s">
        <v>3061</v>
      </c>
      <c r="K473" t="s">
        <v>210</v>
      </c>
      <c r="L473" t="s">
        <v>4022</v>
      </c>
      <c r="M473" t="s">
        <v>2186</v>
      </c>
      <c r="P473" t="s">
        <v>322</v>
      </c>
      <c r="AH473" s="1"/>
      <c r="AI473" t="s">
        <v>2872</v>
      </c>
    </row>
    <row r="474" spans="1:35">
      <c r="A474" s="1"/>
      <c r="B474" s="1"/>
      <c r="D474" s="92">
        <v>44999</v>
      </c>
      <c r="F474" t="s">
        <v>31</v>
      </c>
      <c r="G474" t="s">
        <v>3056</v>
      </c>
      <c r="H474" t="s">
        <v>4010</v>
      </c>
      <c r="I474" t="s">
        <v>4016</v>
      </c>
      <c r="J474" t="s">
        <v>3061</v>
      </c>
      <c r="K474" t="s">
        <v>210</v>
      </c>
      <c r="L474" t="s">
        <v>4022</v>
      </c>
      <c r="M474" t="s">
        <v>2186</v>
      </c>
      <c r="P474" t="s">
        <v>322</v>
      </c>
      <c r="AH474" s="1"/>
      <c r="AI474" t="s">
        <v>2872</v>
      </c>
    </row>
    <row r="475" spans="1:35">
      <c r="A475" s="1"/>
      <c r="B475" s="1"/>
      <c r="D475" s="92">
        <v>44999</v>
      </c>
      <c r="F475" t="s">
        <v>31</v>
      </c>
      <c r="G475" t="s">
        <v>3056</v>
      </c>
      <c r="H475" t="s">
        <v>4023</v>
      </c>
      <c r="I475" t="s">
        <v>4027</v>
      </c>
      <c r="J475" t="s">
        <v>3061</v>
      </c>
      <c r="K475" t="s">
        <v>210</v>
      </c>
      <c r="L475" t="s">
        <v>4022</v>
      </c>
      <c r="M475" t="s">
        <v>2186</v>
      </c>
      <c r="P475" t="s">
        <v>322</v>
      </c>
      <c r="AH475" s="1"/>
    </row>
    <row r="476" spans="1:35">
      <c r="A476" s="1"/>
      <c r="B476" s="1"/>
      <c r="D476" s="92">
        <v>44999</v>
      </c>
      <c r="F476" t="s">
        <v>31</v>
      </c>
      <c r="G476" t="s">
        <v>3056</v>
      </c>
      <c r="H476" t="s">
        <v>4024</v>
      </c>
      <c r="I476" t="s">
        <v>4028</v>
      </c>
      <c r="J476" t="s">
        <v>3061</v>
      </c>
      <c r="K476" t="s">
        <v>210</v>
      </c>
      <c r="L476" t="s">
        <v>4022</v>
      </c>
      <c r="M476" t="s">
        <v>2186</v>
      </c>
      <c r="P476" t="s">
        <v>322</v>
      </c>
      <c r="AH476" s="1"/>
    </row>
    <row r="477" spans="1:35">
      <c r="A477" s="1"/>
      <c r="B477" s="1"/>
      <c r="D477" s="18" t="s">
        <v>1114</v>
      </c>
      <c r="F477" t="s">
        <v>31</v>
      </c>
      <c r="G477" t="s">
        <v>3056</v>
      </c>
      <c r="H477" t="s">
        <v>4011</v>
      </c>
      <c r="I477" t="s">
        <v>4017</v>
      </c>
      <c r="J477" t="s">
        <v>3057</v>
      </c>
      <c r="K477" t="s">
        <v>210</v>
      </c>
      <c r="L477" t="s">
        <v>4022</v>
      </c>
      <c r="M477" t="s">
        <v>227</v>
      </c>
      <c r="P477" t="s">
        <v>322</v>
      </c>
      <c r="AH477" s="1"/>
      <c r="AI477" t="s">
        <v>2872</v>
      </c>
    </row>
    <row r="478" spans="1:35">
      <c r="A478" s="1"/>
      <c r="B478" s="1"/>
      <c r="D478" s="18" t="s">
        <v>1114</v>
      </c>
      <c r="F478" t="s">
        <v>31</v>
      </c>
      <c r="G478" t="s">
        <v>3056</v>
      </c>
      <c r="H478" t="s">
        <v>4012</v>
      </c>
      <c r="I478" t="s">
        <v>4018</v>
      </c>
      <c r="J478" t="s">
        <v>3057</v>
      </c>
      <c r="K478" t="s">
        <v>210</v>
      </c>
      <c r="L478" t="s">
        <v>4022</v>
      </c>
      <c r="M478" t="s">
        <v>227</v>
      </c>
      <c r="P478" t="s">
        <v>322</v>
      </c>
      <c r="AH478" s="1"/>
      <c r="AI478" t="s">
        <v>2872</v>
      </c>
    </row>
    <row r="479" spans="1:35">
      <c r="A479" s="1"/>
      <c r="B479" s="1"/>
      <c r="D479" s="18" t="s">
        <v>1114</v>
      </c>
      <c r="F479" t="s">
        <v>31</v>
      </c>
      <c r="G479" t="s">
        <v>3056</v>
      </c>
      <c r="H479" t="s">
        <v>4013</v>
      </c>
      <c r="I479" t="s">
        <v>4019</v>
      </c>
      <c r="J479" t="s">
        <v>3057</v>
      </c>
      <c r="K479" t="s">
        <v>210</v>
      </c>
      <c r="L479" t="s">
        <v>4022</v>
      </c>
      <c r="M479" t="s">
        <v>227</v>
      </c>
      <c r="P479" t="s">
        <v>322</v>
      </c>
      <c r="AH479" s="1"/>
      <c r="AI479" t="s">
        <v>2872</v>
      </c>
    </row>
    <row r="480" spans="1:35">
      <c r="A480" s="1"/>
      <c r="B480" s="1"/>
      <c r="D480" s="18" t="s">
        <v>1114</v>
      </c>
      <c r="F480" t="s">
        <v>31</v>
      </c>
      <c r="G480" t="s">
        <v>3056</v>
      </c>
      <c r="H480" t="s">
        <v>4025</v>
      </c>
      <c r="I480" t="s">
        <v>4029</v>
      </c>
      <c r="J480" t="s">
        <v>4031</v>
      </c>
      <c r="K480" t="s">
        <v>210</v>
      </c>
      <c r="L480" t="s">
        <v>4022</v>
      </c>
      <c r="M480" t="s">
        <v>4032</v>
      </c>
      <c r="P480" t="s">
        <v>322</v>
      </c>
      <c r="AH480" s="1"/>
    </row>
    <row r="483" spans="3:16">
      <c r="D483" s="92">
        <v>44999</v>
      </c>
      <c r="E483" s="93" t="s">
        <v>214</v>
      </c>
      <c r="F483" t="s">
        <v>31</v>
      </c>
      <c r="I483" s="18" t="s">
        <v>4033</v>
      </c>
      <c r="J483" s="18" t="s">
        <v>4004</v>
      </c>
      <c r="K483" s="18" t="s">
        <v>206</v>
      </c>
      <c r="L483" s="18" t="s">
        <v>234</v>
      </c>
      <c r="M483" s="18" t="s">
        <v>4034</v>
      </c>
      <c r="O483" t="s">
        <v>190</v>
      </c>
      <c r="P483" s="95" t="s">
        <v>2086</v>
      </c>
    </row>
    <row r="485" spans="3:16">
      <c r="D485" s="92">
        <v>45009</v>
      </c>
      <c r="E485" t="s">
        <v>214</v>
      </c>
      <c r="F485" t="s">
        <v>29</v>
      </c>
      <c r="G485" s="18" t="s">
        <v>286</v>
      </c>
      <c r="H485" s="18" t="s">
        <v>4074</v>
      </c>
      <c r="I485" s="18" t="s">
        <v>4073</v>
      </c>
      <c r="J485" t="s">
        <v>4075</v>
      </c>
      <c r="K485" t="s">
        <v>213</v>
      </c>
      <c r="L485" s="18" t="s">
        <v>276</v>
      </c>
      <c r="M485" s="18" t="s">
        <v>276</v>
      </c>
      <c r="O485" t="s">
        <v>190</v>
      </c>
      <c r="P485" s="95" t="s">
        <v>2276</v>
      </c>
    </row>
    <row r="487" spans="3:16">
      <c r="D487" s="92">
        <v>45002</v>
      </c>
      <c r="E487" s="93" t="s">
        <v>214</v>
      </c>
      <c r="F487" t="s">
        <v>31</v>
      </c>
      <c r="I487" s="18" t="s">
        <v>2218</v>
      </c>
      <c r="J487" s="18" t="s">
        <v>4168</v>
      </c>
      <c r="K487" t="s">
        <v>227</v>
      </c>
      <c r="L487" s="18" t="s">
        <v>228</v>
      </c>
      <c r="M487" s="18" t="s">
        <v>295</v>
      </c>
      <c r="O487" t="s">
        <v>190</v>
      </c>
      <c r="P487" s="95" t="s">
        <v>4169</v>
      </c>
    </row>
    <row r="490" spans="3:16">
      <c r="C490">
        <v>25</v>
      </c>
      <c r="D490" s="92">
        <v>45015</v>
      </c>
      <c r="E490" s="93" t="s">
        <v>214</v>
      </c>
      <c r="F490" t="s">
        <v>31</v>
      </c>
      <c r="G490" t="s">
        <v>3056</v>
      </c>
      <c r="H490" t="s">
        <v>4172</v>
      </c>
      <c r="I490" t="s">
        <v>4170</v>
      </c>
      <c r="J490" t="s">
        <v>4174</v>
      </c>
      <c r="K490" t="s">
        <v>210</v>
      </c>
      <c r="L490" t="s">
        <v>4022</v>
      </c>
      <c r="M490" s="18" t="s">
        <v>250</v>
      </c>
      <c r="O490" t="s">
        <v>190</v>
      </c>
      <c r="P490" s="95" t="s">
        <v>3025</v>
      </c>
    </row>
    <row r="491" spans="3:16">
      <c r="C491">
        <v>25</v>
      </c>
      <c r="D491" s="92">
        <v>45015</v>
      </c>
      <c r="E491" s="93" t="s">
        <v>214</v>
      </c>
      <c r="F491" t="s">
        <v>31</v>
      </c>
      <c r="G491" t="s">
        <v>3056</v>
      </c>
      <c r="H491" t="s">
        <v>4173</v>
      </c>
      <c r="I491" t="s">
        <v>4171</v>
      </c>
      <c r="J491" t="s">
        <v>4174</v>
      </c>
      <c r="K491" t="s">
        <v>210</v>
      </c>
      <c r="L491" t="s">
        <v>4022</v>
      </c>
      <c r="M491" s="18" t="s">
        <v>250</v>
      </c>
      <c r="O491" t="s">
        <v>190</v>
      </c>
      <c r="P491" s="95" t="s">
        <v>3025</v>
      </c>
    </row>
    <row r="492" spans="3:16">
      <c r="C492">
        <v>25</v>
      </c>
      <c r="D492" s="92">
        <v>45015</v>
      </c>
      <c r="E492" s="93" t="s">
        <v>214</v>
      </c>
      <c r="F492" t="s">
        <v>31</v>
      </c>
      <c r="G492" t="s">
        <v>3056</v>
      </c>
      <c r="H492" t="s">
        <v>4177</v>
      </c>
      <c r="I492" t="s">
        <v>4175</v>
      </c>
      <c r="J492" t="s">
        <v>4174</v>
      </c>
      <c r="K492" t="s">
        <v>210</v>
      </c>
      <c r="L492" t="s">
        <v>4022</v>
      </c>
      <c r="M492" s="18" t="s">
        <v>250</v>
      </c>
      <c r="O492" t="s">
        <v>190</v>
      </c>
      <c r="P492" s="95" t="s">
        <v>3025</v>
      </c>
    </row>
    <row r="493" spans="3:16">
      <c r="C493">
        <v>25</v>
      </c>
      <c r="D493" s="92">
        <v>45015</v>
      </c>
      <c r="E493" s="93" t="s">
        <v>214</v>
      </c>
      <c r="F493" t="s">
        <v>31</v>
      </c>
      <c r="G493" t="s">
        <v>3056</v>
      </c>
      <c r="H493" t="s">
        <v>4178</v>
      </c>
      <c r="I493" t="s">
        <v>4176</v>
      </c>
      <c r="J493" t="s">
        <v>4174</v>
      </c>
      <c r="K493" t="s">
        <v>210</v>
      </c>
      <c r="L493" t="s">
        <v>4022</v>
      </c>
      <c r="M493" s="18" t="s">
        <v>250</v>
      </c>
      <c r="O493" t="s">
        <v>190</v>
      </c>
      <c r="P493" s="95" t="s">
        <v>3025</v>
      </c>
    </row>
    <row r="494" spans="3:16">
      <c r="C494">
        <v>21</v>
      </c>
      <c r="D494" s="92">
        <v>45015</v>
      </c>
      <c r="E494" s="93" t="s">
        <v>214</v>
      </c>
      <c r="F494" t="s">
        <v>31</v>
      </c>
      <c r="G494" s="18" t="s">
        <v>3056</v>
      </c>
      <c r="H494" s="18" t="s">
        <v>4180</v>
      </c>
      <c r="I494" s="18" t="s">
        <v>4179</v>
      </c>
      <c r="J494" t="s">
        <v>4181</v>
      </c>
      <c r="K494" t="s">
        <v>210</v>
      </c>
      <c r="L494" t="s">
        <v>4022</v>
      </c>
      <c r="M494" s="18" t="s">
        <v>4182</v>
      </c>
      <c r="O494" t="s">
        <v>190</v>
      </c>
      <c r="P494" s="95" t="s">
        <v>3025</v>
      </c>
    </row>
    <row r="495" spans="3:16">
      <c r="C495">
        <v>25</v>
      </c>
      <c r="D495" s="92">
        <v>45015</v>
      </c>
      <c r="E495" s="93" t="s">
        <v>214</v>
      </c>
      <c r="F495" t="s">
        <v>31</v>
      </c>
      <c r="G495" s="18" t="s">
        <v>3056</v>
      </c>
      <c r="H495" s="18" t="s">
        <v>4184</v>
      </c>
      <c r="I495" s="18" t="s">
        <v>4183</v>
      </c>
      <c r="J495" t="s">
        <v>4174</v>
      </c>
      <c r="K495" t="s">
        <v>210</v>
      </c>
      <c r="L495" t="s">
        <v>4022</v>
      </c>
      <c r="M495" s="18" t="s">
        <v>250</v>
      </c>
      <c r="O495" t="s">
        <v>190</v>
      </c>
      <c r="P495" s="95" t="s">
        <v>3025</v>
      </c>
    </row>
    <row r="498" spans="4:16">
      <c r="D498" s="92">
        <v>45016</v>
      </c>
      <c r="E498" t="s">
        <v>214</v>
      </c>
      <c r="F498" t="s">
        <v>29</v>
      </c>
      <c r="G498" t="s">
        <v>215</v>
      </c>
      <c r="H498" t="s">
        <v>4197</v>
      </c>
      <c r="I498" t="s">
        <v>4195</v>
      </c>
      <c r="J498" t="s">
        <v>4199</v>
      </c>
      <c r="K498" t="s">
        <v>351</v>
      </c>
      <c r="L498" s="18" t="s">
        <v>228</v>
      </c>
      <c r="M498" s="18" t="s">
        <v>228</v>
      </c>
      <c r="O498" t="s">
        <v>190</v>
      </c>
      <c r="P498" s="88" t="s">
        <v>2727</v>
      </c>
    </row>
    <row r="499" spans="4:16">
      <c r="D499" s="92">
        <v>45016</v>
      </c>
      <c r="E499" t="s">
        <v>214</v>
      </c>
      <c r="F499" t="s">
        <v>29</v>
      </c>
      <c r="G499" t="s">
        <v>215</v>
      </c>
      <c r="H499" t="s">
        <v>4198</v>
      </c>
      <c r="I499" t="s">
        <v>4196</v>
      </c>
      <c r="J499" t="s">
        <v>4199</v>
      </c>
      <c r="K499" t="s">
        <v>351</v>
      </c>
      <c r="L499" s="18" t="s">
        <v>228</v>
      </c>
      <c r="M499" s="18" t="s">
        <v>228</v>
      </c>
      <c r="O499" t="s">
        <v>190</v>
      </c>
      <c r="P499" s="88" t="s">
        <v>2727</v>
      </c>
    </row>
    <row r="501" spans="4:16">
      <c r="D501" s="92">
        <v>45003</v>
      </c>
      <c r="E501" s="93" t="s">
        <v>214</v>
      </c>
      <c r="F501" t="s">
        <v>31</v>
      </c>
      <c r="H501" s="18" t="s">
        <v>3443</v>
      </c>
      <c r="I501" s="18" t="s">
        <v>3442</v>
      </c>
      <c r="J501" s="18" t="s">
        <v>3441</v>
      </c>
      <c r="K501" t="s">
        <v>351</v>
      </c>
      <c r="L501" s="18" t="s">
        <v>276</v>
      </c>
      <c r="M501" s="18" t="s">
        <v>1303</v>
      </c>
      <c r="O501" t="s">
        <v>190</v>
      </c>
      <c r="P501" s="95" t="s">
        <v>4235</v>
      </c>
    </row>
    <row r="502" spans="4:16">
      <c r="D502" s="92">
        <v>45003</v>
      </c>
      <c r="E502" t="s">
        <v>214</v>
      </c>
      <c r="F502" t="s">
        <v>29</v>
      </c>
      <c r="I502" s="18" t="s">
        <v>1299</v>
      </c>
      <c r="J502" s="18" t="s">
        <v>3441</v>
      </c>
      <c r="K502" t="s">
        <v>351</v>
      </c>
      <c r="L502" s="18" t="s">
        <v>1303</v>
      </c>
      <c r="M502" s="18" t="s">
        <v>276</v>
      </c>
      <c r="O502" t="s">
        <v>190</v>
      </c>
      <c r="P502" s="95" t="s">
        <v>4235</v>
      </c>
    </row>
    <row r="504" spans="4:16">
      <c r="D504" s="92">
        <v>45005</v>
      </c>
      <c r="E504" s="93" t="s">
        <v>214</v>
      </c>
      <c r="F504" t="s">
        <v>31</v>
      </c>
      <c r="H504" s="18" t="s">
        <v>4237</v>
      </c>
      <c r="I504" s="18" t="s">
        <v>4236</v>
      </c>
      <c r="J504" s="23" t="s">
        <v>275</v>
      </c>
      <c r="K504" s="18" t="s">
        <v>1494</v>
      </c>
      <c r="L504" s="18" t="s">
        <v>224</v>
      </c>
      <c r="M504" s="18" t="s">
        <v>228</v>
      </c>
      <c r="O504" t="s">
        <v>190</v>
      </c>
      <c r="P504" s="95" t="s">
        <v>264</v>
      </c>
    </row>
    <row r="1043644" spans="2:27">
      <c r="B1043644" s="1"/>
      <c r="C1043644" s="18"/>
      <c r="D1043644" s="18"/>
      <c r="L1043644" s="18"/>
      <c r="N1043644" s="23"/>
      <c r="Q1043644" s="32"/>
      <c r="AA1043644" s="18"/>
    </row>
    <row r="1046392" spans="2:16">
      <c r="B1046392" s="1"/>
      <c r="D1046392" s="92"/>
      <c r="P1046392"/>
    </row>
  </sheetData>
  <mergeCells count="1">
    <mergeCell ref="B2:C2"/>
  </mergeCells>
  <conditionalFormatting sqref="J213 J225 J229 J240 J245 J248 J250:J261">
    <cfRule type="duplicateValues" dxfId="92" priority="107"/>
  </conditionalFormatting>
  <conditionalFormatting sqref="J78">
    <cfRule type="duplicateValues" dxfId="91" priority="100"/>
  </conditionalFormatting>
  <conditionalFormatting sqref="H72">
    <cfRule type="duplicateValues" dxfId="90" priority="92"/>
  </conditionalFormatting>
  <conditionalFormatting sqref="I153">
    <cfRule type="duplicateValues" dxfId="89" priority="82"/>
  </conditionalFormatting>
  <conditionalFormatting sqref="J64">
    <cfRule type="duplicateValues" dxfId="88" priority="77"/>
  </conditionalFormatting>
  <conditionalFormatting sqref="H128">
    <cfRule type="duplicateValues" dxfId="87" priority="76"/>
  </conditionalFormatting>
  <conditionalFormatting sqref="K90">
    <cfRule type="duplicateValues" dxfId="86" priority="75"/>
  </conditionalFormatting>
  <conditionalFormatting sqref="I145">
    <cfRule type="duplicateValues" dxfId="85" priority="73"/>
  </conditionalFormatting>
  <conditionalFormatting sqref="H403 H385:H386 J429 I387:I401 I403:I412 I420:I443 H444:H446 I447:I452 I454:I456 I458:I463 I481:I1048576 I468:I472 AI425 I380:I384 I362:I377 I291:I360 I207:I215 I217:I238 I203:I205 I141:I198 I200:I201 I22:I23 I25:I139 I1:I20 I240:I289">
    <cfRule type="timePeriod" dxfId="84" priority="67" timePeriod="yesterday">
      <formula>FLOOR(H1,1)=TODAY()-1</formula>
    </cfRule>
  </conditionalFormatting>
  <conditionalFormatting sqref="H131">
    <cfRule type="duplicateValues" dxfId="83" priority="65"/>
  </conditionalFormatting>
  <conditionalFormatting sqref="H134">
    <cfRule type="duplicateValues" dxfId="82" priority="64"/>
  </conditionalFormatting>
  <conditionalFormatting sqref="I132:I133 I124:I126">
    <cfRule type="duplicateValues" dxfId="81" priority="62"/>
  </conditionalFormatting>
  <conditionalFormatting sqref="I156 I158:I161">
    <cfRule type="duplicateValues" dxfId="80" priority="28263"/>
  </conditionalFormatting>
  <conditionalFormatting sqref="I270 I150:I151 I128 J90 J63 I155:I165 I62:I79 I55:I57 I59:I60 I81:I91 I11 I266 I205 I213 I225 I229 I240 I245 I248 I250:I264">
    <cfRule type="duplicateValues" dxfId="79" priority="28354"/>
  </conditionalFormatting>
  <conditionalFormatting sqref="H181:H186">
    <cfRule type="duplicateValues" dxfId="78" priority="61"/>
  </conditionalFormatting>
  <conditionalFormatting sqref="H50:H52">
    <cfRule type="duplicateValues" dxfId="77" priority="59"/>
  </conditionalFormatting>
  <conditionalFormatting sqref="H50:H52">
    <cfRule type="duplicateValues" dxfId="76" priority="56"/>
    <cfRule type="duplicateValues" dxfId="75" priority="57"/>
  </conditionalFormatting>
  <conditionalFormatting sqref="I9 I13:I20 I22:I23 I25:I48 I50:I52 I54 I61 I80 I92:I100">
    <cfRule type="duplicateValues" dxfId="74" priority="28398"/>
  </conditionalFormatting>
  <conditionalFormatting sqref="H100">
    <cfRule type="duplicateValues" dxfId="73" priority="55"/>
  </conditionalFormatting>
  <conditionalFormatting sqref="H100">
    <cfRule type="duplicateValues" dxfId="72" priority="52"/>
    <cfRule type="duplicateValues" dxfId="71" priority="53"/>
  </conditionalFormatting>
  <conditionalFormatting sqref="I102">
    <cfRule type="duplicateValues" dxfId="70" priority="51"/>
  </conditionalFormatting>
  <conditionalFormatting sqref="H323">
    <cfRule type="duplicateValues" dxfId="69" priority="43"/>
    <cfRule type="duplicateValues" dxfId="68" priority="44"/>
  </conditionalFormatting>
  <conditionalFormatting sqref="H323">
    <cfRule type="duplicateValues" dxfId="67" priority="42"/>
  </conditionalFormatting>
  <conditionalFormatting sqref="I160:I161 I147:I148">
    <cfRule type="duplicateValues" dxfId="66" priority="28623"/>
  </conditionalFormatting>
  <conditionalFormatting sqref="H111">
    <cfRule type="duplicateValues" dxfId="65" priority="39"/>
    <cfRule type="duplicateValues" dxfId="64" priority="40"/>
  </conditionalFormatting>
  <conditionalFormatting sqref="H111">
    <cfRule type="duplicateValues" dxfId="63" priority="38"/>
  </conditionalFormatting>
  <conditionalFormatting sqref="I114:I115">
    <cfRule type="duplicateValues" dxfId="62" priority="34"/>
  </conditionalFormatting>
  <conditionalFormatting sqref="H4">
    <cfRule type="duplicateValues" dxfId="61" priority="28"/>
  </conditionalFormatting>
  <conditionalFormatting sqref="H4">
    <cfRule type="duplicateValues" dxfId="60" priority="25"/>
    <cfRule type="duplicateValues" dxfId="59" priority="26"/>
  </conditionalFormatting>
  <conditionalFormatting sqref="H403">
    <cfRule type="duplicateValues" dxfId="58" priority="22"/>
  </conditionalFormatting>
  <conditionalFormatting sqref="J429 I481:I1048576 H385:H386 I380:I384 I387:I401 I403:I412 I362:I377 I420:I443 H444:H446 I447:I452 I454:I456 I458:I463 I468:I472 I1:I360">
    <cfRule type="duplicateValues" dxfId="57" priority="29156"/>
  </conditionalFormatting>
  <conditionalFormatting sqref="H192:I192">
    <cfRule type="duplicateValues" dxfId="56" priority="15"/>
  </conditionalFormatting>
  <conditionalFormatting sqref="H192:I192">
    <cfRule type="duplicateValues" dxfId="55" priority="11"/>
    <cfRule type="duplicateValues" dxfId="54" priority="12"/>
  </conditionalFormatting>
  <conditionalFormatting sqref="H192">
    <cfRule type="duplicateValues" dxfId="53" priority="10"/>
  </conditionalFormatting>
  <conditionalFormatting sqref="I268">
    <cfRule type="duplicateValues" dxfId="52" priority="9"/>
  </conditionalFormatting>
  <conditionalFormatting sqref="AI425">
    <cfRule type="duplicateValues" dxfId="51" priority="7"/>
  </conditionalFormatting>
  <conditionalFormatting sqref="I458:I463 I230:I238 J429 I193:I195 I190 I403 H385:H386 I170:I171 I481:I1048576 I179:I188 I131:I138 I142:I143 I104:I109 I272 I217:I224 I204 I362:I377 I380:I384 I116:I126 I201 I226:I228 I267 I214:I215 I207:I212 I274:I289 I387:I401 I405:I412 I197:I198 I420:I443 H444:H446 I447:I452 I454:I456 I468:I472 I291:I360 I249 I241:I244 I246:I247">
    <cfRule type="duplicateValues" dxfId="50" priority="29734"/>
  </conditionalFormatting>
  <conditionalFormatting sqref="J429 I481:I1048576 H385:H386 I362:I377 I1:I113 I380:I384 I116:I139 I291:I360 I387:I401 I403:I412 I141:I198 I200:I201 I420:I443 H444:H446 I447:I452 I454:I456 I458:I463 I468:I472 I203:I205 I207:I215 I217:I238 I240:I289">
    <cfRule type="duplicateValues" dxfId="49" priority="29795"/>
  </conditionalFormatting>
  <conditionalFormatting sqref="J429 I481:I1048576 H385:H386 I22:I23 I1:I20 I362:I377 I25:I113 I380:I384 I116:I139 I291:I360 I387:I401 I403:I412 I141:I198 I200:I201 I420:I443 H444:H446 I447:I452 I454:I456 I458:I463 I468:I472 I203:I205 I207:I215 I217:I238 I240:I289">
    <cfRule type="duplicateValues" dxfId="48" priority="29820"/>
  </conditionalFormatting>
  <conditionalFormatting sqref="J429 I481:I1048576 I156:I161 H385:H386 I152 I65:I111 J77 I1:I20 I22:I23 I25:I63 I362:I377 I113 I380:I384 I116:I139 I291:I360 I265:I289 I387:I401 I403:I412 I164:I198 I154 I141:I149 I200:I201 I420:I443 H444:H446 I447:I452 I454:I456 I458:I463 I468:I472 I203:I205 I207:I215 I217:I238 I240:I263">
    <cfRule type="duplicateValues" dxfId="47" priority="29847"/>
  </conditionalFormatting>
  <conditionalFormatting sqref="J429 I481:I1048576 I156:I161 H385:H386 I152 I65:I111 J77 I9:I20 I22:I23 I25:I63 I362:I377 I113 I380:I384 I116:I139 I291:I360 I265:I289 I387:I401 I403:I412 I164:I198 I154 I141:I149 I200:I201 I420:I443 H444:H446 I447:I452 I454:I456 I458:I463 I468:I472 I203:I205 I207:I215 I217:I238 I240:I263">
    <cfRule type="duplicateValues" dxfId="46" priority="29882"/>
  </conditionalFormatting>
  <conditionalFormatting sqref="J429 I481:I1048576 H385:H386 I362:I377 I1:I113 I380:I384 I116:I139 I387:I401 I403:I412 I141:I198 I200:I201 I420:I443 H444:H446 I447:I452 I454:I456 I458:I463 I468:I472 I203:I205 I207:I215 I217:I360">
    <cfRule type="duplicateValues" dxfId="45" priority="30028"/>
  </conditionalFormatting>
  <printOptions horizontalCentered="1"/>
  <pageMargins left="0.11811023622047245" right="0.11811023622047245" top="0.74803149606299213" bottom="0.74803149606299213" header="0.31496062992125984" footer="0.31496062992125984"/>
  <pageSetup paperSize="9" scale="33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EP395"/>
  <sheetViews>
    <sheetView zoomScale="90" zoomScaleNormal="90" workbookViewId="0">
      <pane ySplit="4" topLeftCell="A298" activePane="bottomLeft" state="frozen"/>
      <selection pane="bottomLeft" activeCell="AA308" sqref="AA308"/>
    </sheetView>
  </sheetViews>
  <sheetFormatPr defaultRowHeight="15"/>
  <cols>
    <col min="1" max="1" width="7.85546875" style="1" customWidth="1"/>
    <col min="2" max="2" width="5.5703125" customWidth="1"/>
    <col min="3" max="3" width="11.42578125" customWidth="1"/>
    <col min="4" max="4" width="12" customWidth="1"/>
    <col min="5" max="5" width="10.28515625" customWidth="1"/>
    <col min="6" max="6" width="11.140625" customWidth="1"/>
    <col min="7" max="7" width="16.85546875" customWidth="1"/>
    <col min="8" max="8" width="21.85546875" customWidth="1"/>
    <col min="9" max="9" width="21.85546875" style="112" hidden="1" customWidth="1"/>
    <col min="10" max="10" width="9.140625" hidden="1" customWidth="1"/>
    <col min="11" max="11" width="7.42578125" hidden="1" customWidth="1"/>
    <col min="12" max="13" width="12.7109375" customWidth="1"/>
    <col min="14" max="14" width="5.7109375" style="1" customWidth="1"/>
    <col min="15" max="15" width="10" customWidth="1"/>
    <col min="16" max="16" width="27.42578125" customWidth="1"/>
    <col min="17" max="17" width="12" customWidth="1"/>
    <col min="18" max="18" width="6.85546875" hidden="1" customWidth="1"/>
    <col min="19" max="19" width="7.42578125" hidden="1" customWidth="1"/>
    <col min="20" max="20" width="8" hidden="1" customWidth="1"/>
    <col min="21" max="21" width="6.140625" hidden="1" customWidth="1"/>
    <col min="22" max="22" width="8" hidden="1" customWidth="1"/>
    <col min="23" max="23" width="8.7109375" hidden="1" customWidth="1"/>
    <col min="24" max="24" width="3.42578125" hidden="1" customWidth="1"/>
    <col min="25" max="25" width="5.28515625" hidden="1" customWidth="1"/>
    <col min="26" max="26" width="6.28515625" hidden="1" customWidth="1"/>
    <col min="27" max="27" width="12" customWidth="1"/>
    <col min="28" max="28" width="23.140625" customWidth="1"/>
    <col min="29" max="29" width="16.5703125" customWidth="1"/>
    <col min="30" max="30" width="31" customWidth="1"/>
    <col min="31" max="31" width="23.140625" style="1" customWidth="1"/>
    <col min="32" max="32" width="17" customWidth="1"/>
    <col min="33" max="33" width="11.85546875" customWidth="1"/>
    <col min="34" max="34" width="11.85546875" bestFit="1" customWidth="1"/>
    <col min="36" max="36" width="10.85546875" customWidth="1"/>
  </cols>
  <sheetData>
    <row r="1" spans="1:16370" ht="11.25" customHeight="1">
      <c r="B1" s="30"/>
      <c r="C1" s="11"/>
      <c r="D1" s="11"/>
      <c r="E1" s="11"/>
      <c r="F1" s="11"/>
      <c r="G1" s="11"/>
      <c r="H1" s="11"/>
      <c r="I1" s="13"/>
      <c r="J1" s="11"/>
      <c r="K1" s="13"/>
      <c r="L1" s="13"/>
      <c r="M1" s="12"/>
      <c r="N1" s="30"/>
      <c r="O1" s="30"/>
      <c r="P1" s="11"/>
      <c r="Q1" s="86"/>
      <c r="R1" s="11"/>
      <c r="S1" s="11"/>
      <c r="T1" s="12"/>
      <c r="U1" s="12"/>
      <c r="AH1" s="1"/>
    </row>
    <row r="2" spans="1:16370">
      <c r="B2" s="307" t="s">
        <v>191</v>
      </c>
      <c r="C2" s="307"/>
      <c r="D2" s="11"/>
      <c r="E2" s="11"/>
      <c r="F2" s="11"/>
      <c r="G2" s="11"/>
      <c r="H2" s="11"/>
      <c r="I2" s="13"/>
      <c r="J2" s="11"/>
      <c r="K2" s="13"/>
      <c r="L2" s="13"/>
      <c r="M2" s="12"/>
      <c r="N2" s="30"/>
      <c r="O2" s="30"/>
      <c r="P2" s="11"/>
      <c r="Q2" s="87"/>
      <c r="R2" s="11"/>
      <c r="S2" s="11"/>
      <c r="T2" s="12"/>
      <c r="U2" s="12"/>
      <c r="AH2" s="1"/>
    </row>
    <row r="3" spans="1:16370">
      <c r="B3" s="91"/>
      <c r="C3" s="14"/>
      <c r="D3" s="11"/>
      <c r="E3" s="11"/>
      <c r="F3" s="11"/>
      <c r="G3" s="11"/>
      <c r="H3" s="11"/>
      <c r="I3" s="13"/>
      <c r="J3" s="11"/>
      <c r="K3" s="13"/>
      <c r="L3" s="13"/>
      <c r="M3" s="12"/>
      <c r="N3" s="30"/>
      <c r="O3" s="30"/>
      <c r="P3" s="11"/>
      <c r="Q3" s="12"/>
      <c r="R3" s="11"/>
      <c r="S3" s="11"/>
      <c r="T3" s="12"/>
      <c r="U3" s="12"/>
      <c r="AH3" s="1"/>
    </row>
    <row r="4" spans="1:16370" ht="45" customHeight="1">
      <c r="A4" s="126" t="s">
        <v>1</v>
      </c>
      <c r="B4" s="2" t="s">
        <v>2</v>
      </c>
      <c r="C4" s="3" t="s">
        <v>3</v>
      </c>
      <c r="D4" s="3" t="s">
        <v>4</v>
      </c>
      <c r="E4" s="4" t="s">
        <v>5</v>
      </c>
      <c r="F4" s="2" t="s">
        <v>6</v>
      </c>
      <c r="G4" s="5" t="s">
        <v>7</v>
      </c>
      <c r="H4" s="2" t="s">
        <v>253</v>
      </c>
      <c r="I4" s="2" t="s">
        <v>8</v>
      </c>
      <c r="J4" s="6" t="s">
        <v>9</v>
      </c>
      <c r="K4" s="6" t="s">
        <v>10</v>
      </c>
      <c r="L4" s="2" t="s">
        <v>11</v>
      </c>
      <c r="M4" s="2" t="s">
        <v>12</v>
      </c>
      <c r="N4" s="15" t="s">
        <v>13</v>
      </c>
      <c r="O4" s="15" t="s">
        <v>14</v>
      </c>
      <c r="P4" s="4" t="s">
        <v>15</v>
      </c>
      <c r="Q4" s="19" t="s">
        <v>2890</v>
      </c>
      <c r="R4" s="19" t="s">
        <v>17</v>
      </c>
      <c r="S4" s="19" t="s">
        <v>18</v>
      </c>
      <c r="T4" s="19" t="s">
        <v>19</v>
      </c>
      <c r="U4" s="19" t="s">
        <v>20</v>
      </c>
      <c r="V4" s="19" t="s">
        <v>21</v>
      </c>
      <c r="W4" s="19" t="s">
        <v>22</v>
      </c>
      <c r="X4" s="19" t="s">
        <v>23</v>
      </c>
      <c r="Y4" s="19" t="s">
        <v>24</v>
      </c>
      <c r="Z4" s="19" t="s">
        <v>25</v>
      </c>
      <c r="AA4" s="22" t="s">
        <v>244</v>
      </c>
      <c r="AB4" s="4" t="s">
        <v>27</v>
      </c>
      <c r="AC4" s="4" t="s">
        <v>2892</v>
      </c>
      <c r="AD4" s="129" t="s">
        <v>41</v>
      </c>
      <c r="AE4" s="129" t="s">
        <v>1541</v>
      </c>
      <c r="AF4" s="4" t="s">
        <v>2893</v>
      </c>
      <c r="AG4" s="4" t="s">
        <v>203</v>
      </c>
      <c r="AH4" s="137" t="s">
        <v>442</v>
      </c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9"/>
      <c r="DEI4" s="9"/>
      <c r="DEJ4" s="9"/>
      <c r="DEK4" s="9"/>
      <c r="DEL4" s="9"/>
      <c r="DEM4" s="9"/>
      <c r="DEN4" s="9"/>
      <c r="DEO4" s="9"/>
      <c r="DEP4" s="9"/>
      <c r="DEQ4" s="9"/>
      <c r="DER4" s="9"/>
      <c r="DES4" s="9"/>
      <c r="DET4" s="9"/>
      <c r="DEU4" s="9"/>
      <c r="DEV4" s="9"/>
      <c r="DEW4" s="9"/>
      <c r="DEX4" s="9"/>
      <c r="DEY4" s="9"/>
      <c r="DEZ4" s="9"/>
      <c r="DFA4" s="9"/>
      <c r="DFB4" s="9"/>
      <c r="DFC4" s="9"/>
      <c r="DFD4" s="9"/>
      <c r="DFE4" s="9"/>
      <c r="DFF4" s="9"/>
      <c r="DFG4" s="9"/>
      <c r="DFH4" s="9"/>
      <c r="DFI4" s="9"/>
      <c r="DFJ4" s="9"/>
      <c r="DFK4" s="9"/>
      <c r="DFL4" s="9"/>
      <c r="DFM4" s="9"/>
      <c r="DFN4" s="9"/>
      <c r="DFO4" s="9"/>
      <c r="DFP4" s="9"/>
      <c r="DFQ4" s="9"/>
      <c r="DFR4" s="9"/>
      <c r="DFS4" s="9"/>
      <c r="DFT4" s="9"/>
      <c r="DFU4" s="9"/>
      <c r="DFV4" s="9"/>
      <c r="DFW4" s="9"/>
      <c r="DFX4" s="9"/>
      <c r="DFY4" s="9"/>
      <c r="DFZ4" s="9"/>
      <c r="DGA4" s="9"/>
      <c r="DGB4" s="9"/>
      <c r="DGC4" s="9"/>
      <c r="DGD4" s="9"/>
      <c r="DGE4" s="9"/>
      <c r="DGF4" s="9"/>
      <c r="DGG4" s="9"/>
      <c r="DGH4" s="9"/>
      <c r="DGI4" s="9"/>
      <c r="DGJ4" s="9"/>
      <c r="DGK4" s="9"/>
      <c r="DGL4" s="9"/>
      <c r="DGM4" s="9"/>
      <c r="DGN4" s="9"/>
      <c r="DGO4" s="9"/>
      <c r="DGP4" s="9"/>
      <c r="DGQ4" s="9"/>
      <c r="DGR4" s="9"/>
      <c r="DGS4" s="9"/>
      <c r="DGT4" s="9"/>
      <c r="DGU4" s="9"/>
      <c r="DGV4" s="9"/>
      <c r="DGW4" s="9"/>
      <c r="DGX4" s="9"/>
      <c r="DGY4" s="9"/>
      <c r="DGZ4" s="9"/>
      <c r="DHA4" s="9"/>
      <c r="DHB4" s="9"/>
      <c r="DHC4" s="9"/>
      <c r="DHD4" s="9"/>
      <c r="DHE4" s="9"/>
      <c r="DHF4" s="9"/>
      <c r="DHG4" s="9"/>
      <c r="DHH4" s="9"/>
      <c r="DHI4" s="9"/>
      <c r="DHJ4" s="9"/>
      <c r="DHK4" s="9"/>
      <c r="DHL4" s="9"/>
      <c r="DHM4" s="9"/>
      <c r="DHN4" s="9"/>
      <c r="DHO4" s="9"/>
      <c r="DHP4" s="9"/>
      <c r="DHQ4" s="9"/>
      <c r="DHR4" s="9"/>
      <c r="DHS4" s="9"/>
      <c r="DHT4" s="9"/>
      <c r="DHU4" s="9"/>
      <c r="DHV4" s="9"/>
      <c r="DHW4" s="9"/>
      <c r="DHX4" s="9"/>
      <c r="DHY4" s="9"/>
      <c r="DHZ4" s="9"/>
      <c r="DIA4" s="9"/>
      <c r="DIB4" s="9"/>
      <c r="DIC4" s="9"/>
      <c r="DID4" s="9"/>
      <c r="DIE4" s="9"/>
      <c r="DIF4" s="9"/>
      <c r="DIG4" s="9"/>
      <c r="DIH4" s="9"/>
      <c r="DII4" s="9"/>
      <c r="DIJ4" s="9"/>
      <c r="DIK4" s="9"/>
      <c r="DIL4" s="9"/>
      <c r="DIM4" s="9"/>
      <c r="DIN4" s="9"/>
      <c r="DIO4" s="9"/>
      <c r="DIP4" s="9"/>
      <c r="DIQ4" s="9"/>
      <c r="DIR4" s="9"/>
      <c r="DIS4" s="9"/>
      <c r="DIT4" s="9"/>
      <c r="DIU4" s="9"/>
      <c r="DIV4" s="9"/>
      <c r="DIW4" s="9"/>
      <c r="DIX4" s="9"/>
      <c r="DIY4" s="9"/>
      <c r="DIZ4" s="9"/>
      <c r="DJA4" s="9"/>
      <c r="DJB4" s="9"/>
      <c r="DJC4" s="9"/>
      <c r="DJD4" s="9"/>
      <c r="DJE4" s="9"/>
      <c r="DJF4" s="9"/>
      <c r="DJG4" s="9"/>
      <c r="DJH4" s="9"/>
      <c r="DJI4" s="9"/>
      <c r="DJJ4" s="9"/>
      <c r="DJK4" s="9"/>
      <c r="DJL4" s="9"/>
      <c r="DJM4" s="9"/>
      <c r="DJN4" s="9"/>
      <c r="DJO4" s="9"/>
      <c r="DJP4" s="9"/>
      <c r="DJQ4" s="9"/>
      <c r="DJR4" s="9"/>
      <c r="DJS4" s="9"/>
      <c r="DJT4" s="9"/>
      <c r="DJU4" s="9"/>
      <c r="DJV4" s="9"/>
      <c r="DJW4" s="9"/>
      <c r="DJX4" s="9"/>
      <c r="DJY4" s="9"/>
      <c r="DJZ4" s="9"/>
      <c r="DKA4" s="9"/>
      <c r="DKB4" s="9"/>
      <c r="DKC4" s="9"/>
      <c r="DKD4" s="9"/>
      <c r="DKE4" s="9"/>
      <c r="DKF4" s="9"/>
      <c r="DKG4" s="9"/>
      <c r="DKH4" s="9"/>
      <c r="DKI4" s="9"/>
      <c r="DKJ4" s="9"/>
      <c r="DKK4" s="9"/>
      <c r="DKL4" s="9"/>
      <c r="DKM4" s="9"/>
      <c r="DKN4" s="9"/>
      <c r="DKO4" s="9"/>
      <c r="DKP4" s="9"/>
      <c r="DKQ4" s="9"/>
      <c r="DKR4" s="9"/>
      <c r="DKS4" s="9"/>
      <c r="DKT4" s="9"/>
      <c r="DKU4" s="9"/>
      <c r="DKV4" s="9"/>
      <c r="DKW4" s="9"/>
      <c r="DKX4" s="9"/>
      <c r="DKY4" s="9"/>
      <c r="DKZ4" s="9"/>
      <c r="DLA4" s="9"/>
      <c r="DLB4" s="9"/>
      <c r="DLC4" s="9"/>
      <c r="DLD4" s="9"/>
      <c r="DLE4" s="9"/>
      <c r="DLF4" s="9"/>
      <c r="DLG4" s="9"/>
      <c r="DLH4" s="9"/>
      <c r="DLI4" s="9"/>
      <c r="DLJ4" s="9"/>
      <c r="DLK4" s="9"/>
      <c r="DLL4" s="9"/>
      <c r="DLM4" s="9"/>
      <c r="DLN4" s="9"/>
      <c r="DLO4" s="9"/>
      <c r="DLP4" s="9"/>
      <c r="DLQ4" s="9"/>
      <c r="DLR4" s="9"/>
      <c r="DLS4" s="9"/>
      <c r="DLT4" s="9"/>
      <c r="DLU4" s="9"/>
      <c r="DLV4" s="9"/>
      <c r="DLW4" s="9"/>
      <c r="DLX4" s="9"/>
      <c r="DLY4" s="9"/>
      <c r="DLZ4" s="9"/>
      <c r="DMA4" s="9"/>
      <c r="DMB4" s="9"/>
      <c r="DMC4" s="9"/>
      <c r="DMD4" s="9"/>
      <c r="DME4" s="9"/>
      <c r="DMF4" s="9"/>
      <c r="DMG4" s="9"/>
      <c r="DMH4" s="9"/>
      <c r="DMI4" s="9"/>
      <c r="DMJ4" s="9"/>
      <c r="DMK4" s="9"/>
      <c r="DML4" s="9"/>
      <c r="DMM4" s="9"/>
      <c r="DMN4" s="9"/>
      <c r="DMO4" s="9"/>
      <c r="DMP4" s="9"/>
      <c r="DMQ4" s="9"/>
      <c r="DMR4" s="9"/>
      <c r="DMS4" s="9"/>
      <c r="DMT4" s="9"/>
      <c r="DMU4" s="9"/>
      <c r="DMV4" s="9"/>
      <c r="DMW4" s="9"/>
      <c r="DMX4" s="9"/>
      <c r="DMY4" s="9"/>
      <c r="DMZ4" s="9"/>
      <c r="DNA4" s="9"/>
      <c r="DNB4" s="9"/>
      <c r="DNC4" s="9"/>
      <c r="DND4" s="9"/>
      <c r="DNE4" s="9"/>
      <c r="DNF4" s="9"/>
      <c r="DNG4" s="9"/>
      <c r="DNH4" s="9"/>
      <c r="DNI4" s="9"/>
      <c r="DNJ4" s="9"/>
      <c r="DNK4" s="9"/>
      <c r="DNL4" s="9"/>
      <c r="DNM4" s="9"/>
      <c r="DNN4" s="9"/>
      <c r="DNO4" s="9"/>
      <c r="DNP4" s="9"/>
      <c r="DNQ4" s="9"/>
      <c r="DNR4" s="9"/>
      <c r="DNS4" s="9"/>
      <c r="DNT4" s="9"/>
      <c r="DNU4" s="9"/>
      <c r="DNV4" s="9"/>
      <c r="DNW4" s="9"/>
      <c r="DNX4" s="9"/>
      <c r="DNY4" s="9"/>
      <c r="DNZ4" s="9"/>
      <c r="DOA4" s="9"/>
      <c r="DOB4" s="9"/>
      <c r="DOC4" s="9"/>
      <c r="DOD4" s="9"/>
      <c r="DOE4" s="9"/>
      <c r="DOF4" s="9"/>
      <c r="DOG4" s="9"/>
      <c r="DOH4" s="9"/>
      <c r="DOI4" s="9"/>
      <c r="DOJ4" s="9"/>
      <c r="DOK4" s="9"/>
      <c r="DOL4" s="9"/>
      <c r="DOM4" s="9"/>
      <c r="DON4" s="9"/>
      <c r="DOO4" s="9"/>
      <c r="DOP4" s="9"/>
      <c r="DOQ4" s="9"/>
      <c r="DOR4" s="9"/>
      <c r="DOS4" s="9"/>
      <c r="DOT4" s="9"/>
      <c r="DOU4" s="9"/>
      <c r="DOV4" s="9"/>
      <c r="DOW4" s="9"/>
      <c r="DOX4" s="9"/>
      <c r="DOY4" s="9"/>
      <c r="DOZ4" s="9"/>
      <c r="DPA4" s="9"/>
      <c r="DPB4" s="9"/>
      <c r="DPC4" s="9"/>
      <c r="DPD4" s="9"/>
      <c r="DPE4" s="9"/>
      <c r="DPF4" s="9"/>
      <c r="DPG4" s="9"/>
      <c r="DPH4" s="9"/>
      <c r="DPI4" s="9"/>
      <c r="DPJ4" s="9"/>
      <c r="DPK4" s="9"/>
      <c r="DPL4" s="9"/>
      <c r="DPM4" s="9"/>
      <c r="DPN4" s="9"/>
      <c r="DPO4" s="9"/>
      <c r="DPP4" s="9"/>
      <c r="DPQ4" s="9"/>
      <c r="DPR4" s="9"/>
      <c r="DPS4" s="9"/>
      <c r="DPT4" s="9"/>
      <c r="DPU4" s="9"/>
      <c r="DPV4" s="9"/>
      <c r="DPW4" s="9"/>
      <c r="DPX4" s="9"/>
      <c r="DPY4" s="9"/>
      <c r="DPZ4" s="9"/>
      <c r="DQA4" s="9"/>
      <c r="DQB4" s="9"/>
      <c r="DQC4" s="9"/>
      <c r="DQD4" s="9"/>
      <c r="DQE4" s="9"/>
      <c r="DQF4" s="9"/>
      <c r="DQG4" s="9"/>
      <c r="DQH4" s="9"/>
      <c r="DQI4" s="9"/>
      <c r="DQJ4" s="9"/>
      <c r="DQK4" s="9"/>
      <c r="DQL4" s="9"/>
      <c r="DQM4" s="9"/>
      <c r="DQN4" s="9"/>
      <c r="DQO4" s="9"/>
      <c r="DQP4" s="9"/>
      <c r="DQQ4" s="9"/>
      <c r="DQR4" s="9"/>
      <c r="DQS4" s="9"/>
      <c r="DQT4" s="9"/>
      <c r="DQU4" s="9"/>
      <c r="DQV4" s="9"/>
      <c r="DQW4" s="9"/>
      <c r="DQX4" s="9"/>
      <c r="DQY4" s="9"/>
      <c r="DQZ4" s="9"/>
      <c r="DRA4" s="9"/>
      <c r="DRB4" s="9"/>
      <c r="DRC4" s="9"/>
      <c r="DRD4" s="9"/>
      <c r="DRE4" s="9"/>
      <c r="DRF4" s="9"/>
      <c r="DRG4" s="9"/>
      <c r="DRH4" s="9"/>
      <c r="DRI4" s="9"/>
      <c r="DRJ4" s="9"/>
      <c r="DRK4" s="9"/>
      <c r="DRL4" s="9"/>
      <c r="DRM4" s="9"/>
      <c r="DRN4" s="9"/>
      <c r="DRO4" s="9"/>
      <c r="DRP4" s="9"/>
      <c r="DRQ4" s="9"/>
      <c r="DRR4" s="9"/>
      <c r="DRS4" s="9"/>
      <c r="DRT4" s="9"/>
      <c r="DRU4" s="9"/>
      <c r="DRV4" s="9"/>
      <c r="DRW4" s="9"/>
      <c r="DRX4" s="9"/>
      <c r="DRY4" s="9"/>
      <c r="DRZ4" s="9"/>
      <c r="DSA4" s="9"/>
      <c r="DSB4" s="9"/>
      <c r="DSC4" s="9"/>
      <c r="DSD4" s="9"/>
      <c r="DSE4" s="9"/>
      <c r="DSF4" s="9"/>
      <c r="DSG4" s="9"/>
      <c r="DSH4" s="9"/>
      <c r="DSI4" s="9"/>
      <c r="DSJ4" s="9"/>
      <c r="DSK4" s="9"/>
      <c r="DSL4" s="9"/>
      <c r="DSM4" s="9"/>
      <c r="DSN4" s="9"/>
      <c r="DSO4" s="9"/>
      <c r="DSP4" s="9"/>
      <c r="DSQ4" s="9"/>
      <c r="DSR4" s="9"/>
      <c r="DSS4" s="9"/>
      <c r="DST4" s="9"/>
      <c r="DSU4" s="9"/>
      <c r="DSV4" s="9"/>
      <c r="DSW4" s="9"/>
      <c r="DSX4" s="9"/>
      <c r="DSY4" s="9"/>
      <c r="DSZ4" s="9"/>
      <c r="DTA4" s="9"/>
      <c r="DTB4" s="9"/>
      <c r="DTC4" s="9"/>
      <c r="DTD4" s="9"/>
      <c r="DTE4" s="9"/>
      <c r="DTF4" s="9"/>
      <c r="DTG4" s="9"/>
      <c r="DTH4" s="9"/>
      <c r="DTI4" s="9"/>
      <c r="DTJ4" s="9"/>
      <c r="DTK4" s="9"/>
      <c r="DTL4" s="9"/>
      <c r="DTM4" s="9"/>
      <c r="DTN4" s="9"/>
      <c r="DTO4" s="9"/>
      <c r="DTP4" s="9"/>
      <c r="DTQ4" s="9"/>
      <c r="DTR4" s="9"/>
      <c r="DTS4" s="9"/>
      <c r="DTT4" s="9"/>
      <c r="DTU4" s="9"/>
      <c r="DTV4" s="9"/>
      <c r="DTW4" s="9"/>
      <c r="DTX4" s="9"/>
      <c r="DTY4" s="9"/>
      <c r="DTZ4" s="9"/>
      <c r="DUA4" s="9"/>
      <c r="DUB4" s="9"/>
      <c r="DUC4" s="9"/>
      <c r="DUD4" s="9"/>
      <c r="DUE4" s="9"/>
      <c r="DUF4" s="9"/>
      <c r="DUG4" s="9"/>
      <c r="DUH4" s="9"/>
      <c r="DUI4" s="9"/>
      <c r="DUJ4" s="9"/>
      <c r="DUK4" s="9"/>
      <c r="DUL4" s="9"/>
      <c r="DUM4" s="9"/>
      <c r="DUN4" s="9"/>
      <c r="DUO4" s="9"/>
      <c r="DUP4" s="9"/>
      <c r="DUQ4" s="9"/>
      <c r="DUR4" s="9"/>
      <c r="DUS4" s="9"/>
      <c r="DUT4" s="9"/>
      <c r="DUU4" s="9"/>
      <c r="DUV4" s="9"/>
      <c r="DUW4" s="9"/>
      <c r="DUX4" s="9"/>
      <c r="DUY4" s="9"/>
      <c r="DUZ4" s="9"/>
      <c r="DVA4" s="9"/>
      <c r="DVB4" s="9"/>
      <c r="DVC4" s="9"/>
      <c r="DVD4" s="9"/>
      <c r="DVE4" s="9"/>
      <c r="DVF4" s="9"/>
      <c r="DVG4" s="9"/>
      <c r="DVH4" s="9"/>
      <c r="DVI4" s="9"/>
      <c r="DVJ4" s="9"/>
      <c r="DVK4" s="9"/>
      <c r="DVL4" s="9"/>
      <c r="DVM4" s="9"/>
      <c r="DVN4" s="9"/>
      <c r="DVO4" s="9"/>
      <c r="DVP4" s="9"/>
      <c r="DVQ4" s="9"/>
      <c r="DVR4" s="9"/>
      <c r="DVS4" s="9"/>
      <c r="DVT4" s="9"/>
      <c r="DVU4" s="9"/>
      <c r="DVV4" s="9"/>
      <c r="DVW4" s="9"/>
      <c r="DVX4" s="9"/>
      <c r="DVY4" s="9"/>
      <c r="DVZ4" s="9"/>
      <c r="DWA4" s="9"/>
      <c r="DWB4" s="9"/>
      <c r="DWC4" s="9"/>
      <c r="DWD4" s="9"/>
      <c r="DWE4" s="9"/>
      <c r="DWF4" s="9"/>
      <c r="DWG4" s="9"/>
      <c r="DWH4" s="9"/>
      <c r="DWI4" s="9"/>
      <c r="DWJ4" s="9"/>
      <c r="DWK4" s="9"/>
      <c r="DWL4" s="9"/>
      <c r="DWM4" s="9"/>
      <c r="DWN4" s="9"/>
      <c r="DWO4" s="9"/>
      <c r="DWP4" s="9"/>
      <c r="DWQ4" s="9"/>
      <c r="DWR4" s="9"/>
      <c r="DWS4" s="9"/>
      <c r="DWT4" s="9"/>
      <c r="DWU4" s="9"/>
      <c r="DWV4" s="9"/>
      <c r="DWW4" s="9"/>
      <c r="DWX4" s="9"/>
      <c r="DWY4" s="9"/>
      <c r="DWZ4" s="9"/>
      <c r="DXA4" s="9"/>
      <c r="DXB4" s="9"/>
      <c r="DXC4" s="9"/>
      <c r="DXD4" s="9"/>
      <c r="DXE4" s="9"/>
      <c r="DXF4" s="9"/>
      <c r="DXG4" s="9"/>
      <c r="DXH4" s="9"/>
      <c r="DXI4" s="9"/>
      <c r="DXJ4" s="9"/>
      <c r="DXK4" s="9"/>
      <c r="DXL4" s="9"/>
      <c r="DXM4" s="9"/>
      <c r="DXN4" s="9"/>
      <c r="DXO4" s="9"/>
      <c r="DXP4" s="9"/>
      <c r="DXQ4" s="9"/>
      <c r="DXR4" s="9"/>
      <c r="DXS4" s="9"/>
      <c r="DXT4" s="9"/>
      <c r="DXU4" s="9"/>
      <c r="DXV4" s="9"/>
      <c r="DXW4" s="9"/>
      <c r="DXX4" s="9"/>
      <c r="DXY4" s="9"/>
      <c r="DXZ4" s="9"/>
      <c r="DYA4" s="9"/>
      <c r="DYB4" s="9"/>
      <c r="DYC4" s="9"/>
      <c r="DYD4" s="9"/>
      <c r="DYE4" s="9"/>
      <c r="DYF4" s="9"/>
      <c r="DYG4" s="9"/>
      <c r="DYH4" s="9"/>
      <c r="DYI4" s="9"/>
      <c r="DYJ4" s="9"/>
      <c r="DYK4" s="9"/>
      <c r="DYL4" s="9"/>
      <c r="DYM4" s="9"/>
      <c r="DYN4" s="9"/>
      <c r="DYO4" s="9"/>
      <c r="DYP4" s="9"/>
      <c r="DYQ4" s="9"/>
      <c r="DYR4" s="9"/>
      <c r="DYS4" s="9"/>
      <c r="DYT4" s="9"/>
      <c r="DYU4" s="9"/>
      <c r="DYV4" s="9"/>
      <c r="DYW4" s="9"/>
      <c r="DYX4" s="9"/>
      <c r="DYY4" s="9"/>
      <c r="DYZ4" s="9"/>
      <c r="DZA4" s="9"/>
      <c r="DZB4" s="9"/>
      <c r="DZC4" s="9"/>
      <c r="DZD4" s="9"/>
      <c r="DZE4" s="9"/>
      <c r="DZF4" s="9"/>
      <c r="DZG4" s="9"/>
      <c r="DZH4" s="9"/>
      <c r="DZI4" s="9"/>
      <c r="DZJ4" s="9"/>
      <c r="DZK4" s="9"/>
      <c r="DZL4" s="9"/>
      <c r="DZM4" s="9"/>
      <c r="DZN4" s="9"/>
      <c r="DZO4" s="9"/>
      <c r="DZP4" s="9"/>
      <c r="DZQ4" s="9"/>
      <c r="DZR4" s="9"/>
      <c r="DZS4" s="9"/>
      <c r="DZT4" s="9"/>
      <c r="DZU4" s="9"/>
      <c r="DZV4" s="9"/>
      <c r="DZW4" s="9"/>
      <c r="DZX4" s="9"/>
      <c r="DZY4" s="9"/>
      <c r="DZZ4" s="9"/>
      <c r="EAA4" s="9"/>
      <c r="EAB4" s="9"/>
      <c r="EAC4" s="9"/>
      <c r="EAD4" s="9"/>
      <c r="EAE4" s="9"/>
      <c r="EAF4" s="9"/>
      <c r="EAG4" s="9"/>
      <c r="EAH4" s="9"/>
      <c r="EAI4" s="9"/>
      <c r="EAJ4" s="9"/>
      <c r="EAK4" s="9"/>
      <c r="EAL4" s="9"/>
      <c r="EAM4" s="9"/>
      <c r="EAN4" s="9"/>
      <c r="EAO4" s="9"/>
      <c r="EAP4" s="9"/>
      <c r="EAQ4" s="9"/>
      <c r="EAR4" s="9"/>
      <c r="EAS4" s="9"/>
      <c r="EAT4" s="9"/>
      <c r="EAU4" s="9"/>
      <c r="EAV4" s="9"/>
      <c r="EAW4" s="9"/>
      <c r="EAX4" s="9"/>
      <c r="EAY4" s="9"/>
      <c r="EAZ4" s="9"/>
      <c r="EBA4" s="9"/>
      <c r="EBB4" s="9"/>
      <c r="EBC4" s="9"/>
      <c r="EBD4" s="9"/>
      <c r="EBE4" s="9"/>
      <c r="EBF4" s="9"/>
      <c r="EBG4" s="9"/>
      <c r="EBH4" s="9"/>
      <c r="EBI4" s="9"/>
      <c r="EBJ4" s="9"/>
      <c r="EBK4" s="9"/>
      <c r="EBL4" s="9"/>
      <c r="EBM4" s="9"/>
      <c r="EBN4" s="9"/>
      <c r="EBO4" s="9"/>
      <c r="EBP4" s="9"/>
      <c r="EBQ4" s="9"/>
      <c r="EBR4" s="9"/>
      <c r="EBS4" s="9"/>
      <c r="EBT4" s="9"/>
      <c r="EBU4" s="9"/>
      <c r="EBV4" s="9"/>
      <c r="EBW4" s="9"/>
      <c r="EBX4" s="9"/>
      <c r="EBY4" s="9"/>
      <c r="EBZ4" s="9"/>
      <c r="ECA4" s="9"/>
      <c r="ECB4" s="9"/>
      <c r="ECC4" s="9"/>
      <c r="ECD4" s="9"/>
      <c r="ECE4" s="9"/>
      <c r="ECF4" s="9"/>
      <c r="ECG4" s="9"/>
      <c r="ECH4" s="9"/>
      <c r="ECI4" s="9"/>
      <c r="ECJ4" s="9"/>
      <c r="ECK4" s="9"/>
      <c r="ECL4" s="9"/>
      <c r="ECM4" s="9"/>
      <c r="ECN4" s="9"/>
      <c r="ECO4" s="9"/>
      <c r="ECP4" s="9"/>
      <c r="ECQ4" s="9"/>
      <c r="ECR4" s="9"/>
      <c r="ECS4" s="9"/>
      <c r="ECT4" s="9"/>
      <c r="ECU4" s="9"/>
      <c r="ECV4" s="9"/>
      <c r="ECW4" s="9"/>
      <c r="ECX4" s="9"/>
      <c r="ECY4" s="9"/>
      <c r="ECZ4" s="9"/>
      <c r="EDA4" s="9"/>
      <c r="EDB4" s="9"/>
      <c r="EDC4" s="9"/>
      <c r="EDD4" s="9"/>
      <c r="EDE4" s="9"/>
      <c r="EDF4" s="9"/>
      <c r="EDG4" s="9"/>
      <c r="EDH4" s="9"/>
      <c r="EDI4" s="9"/>
      <c r="EDJ4" s="9"/>
      <c r="EDK4" s="9"/>
      <c r="EDL4" s="9"/>
      <c r="EDM4" s="9"/>
      <c r="EDN4" s="9"/>
      <c r="EDO4" s="9"/>
      <c r="EDP4" s="9"/>
      <c r="EDQ4" s="9"/>
      <c r="EDR4" s="9"/>
      <c r="EDS4" s="9"/>
      <c r="EDT4" s="9"/>
      <c r="EDU4" s="9"/>
      <c r="EDV4" s="9"/>
      <c r="EDW4" s="9"/>
      <c r="EDX4" s="9"/>
      <c r="EDY4" s="9"/>
      <c r="EDZ4" s="9"/>
      <c r="EEA4" s="9"/>
      <c r="EEB4" s="9"/>
      <c r="EEC4" s="9"/>
      <c r="EED4" s="9"/>
      <c r="EEE4" s="9"/>
      <c r="EEF4" s="9"/>
      <c r="EEG4" s="9"/>
      <c r="EEH4" s="9"/>
      <c r="EEI4" s="9"/>
      <c r="EEJ4" s="9"/>
      <c r="EEK4" s="9"/>
      <c r="EEL4" s="9"/>
      <c r="EEM4" s="9"/>
      <c r="EEN4" s="9"/>
      <c r="EEO4" s="9"/>
      <c r="EEP4" s="9"/>
      <c r="EEQ4" s="9"/>
      <c r="EER4" s="9"/>
      <c r="EES4" s="9"/>
      <c r="EET4" s="9"/>
      <c r="EEU4" s="9"/>
      <c r="EEV4" s="9"/>
      <c r="EEW4" s="9"/>
      <c r="EEX4" s="9"/>
      <c r="EEY4" s="9"/>
      <c r="EEZ4" s="9"/>
      <c r="EFA4" s="9"/>
      <c r="EFB4" s="9"/>
      <c r="EFC4" s="9"/>
      <c r="EFD4" s="9"/>
      <c r="EFE4" s="9"/>
      <c r="EFF4" s="9"/>
      <c r="EFG4" s="9"/>
      <c r="EFH4" s="9"/>
      <c r="EFI4" s="9"/>
      <c r="EFJ4" s="9"/>
      <c r="EFK4" s="9"/>
      <c r="EFL4" s="9"/>
      <c r="EFM4" s="9"/>
      <c r="EFN4" s="9"/>
      <c r="EFO4" s="9"/>
      <c r="EFP4" s="9"/>
      <c r="EFQ4" s="9"/>
      <c r="EFR4" s="9"/>
      <c r="EFS4" s="9"/>
      <c r="EFT4" s="9"/>
      <c r="EFU4" s="9"/>
      <c r="EFV4" s="9"/>
      <c r="EFW4" s="9"/>
      <c r="EFX4" s="9"/>
      <c r="EFY4" s="9"/>
      <c r="EFZ4" s="9"/>
      <c r="EGA4" s="9"/>
      <c r="EGB4" s="9"/>
      <c r="EGC4" s="9"/>
      <c r="EGD4" s="9"/>
      <c r="EGE4" s="9"/>
      <c r="EGF4" s="9"/>
      <c r="EGG4" s="9"/>
      <c r="EGH4" s="9"/>
      <c r="EGI4" s="9"/>
      <c r="EGJ4" s="9"/>
      <c r="EGK4" s="9"/>
      <c r="EGL4" s="9"/>
      <c r="EGM4" s="9"/>
      <c r="EGN4" s="9"/>
      <c r="EGO4" s="9"/>
      <c r="EGP4" s="9"/>
      <c r="EGQ4" s="9"/>
      <c r="EGR4" s="9"/>
      <c r="EGS4" s="9"/>
      <c r="EGT4" s="9"/>
      <c r="EGU4" s="9"/>
      <c r="EGV4" s="9"/>
      <c r="EGW4" s="9"/>
      <c r="EGX4" s="9"/>
      <c r="EGY4" s="9"/>
      <c r="EGZ4" s="9"/>
      <c r="EHA4" s="9"/>
      <c r="EHB4" s="9"/>
      <c r="EHC4" s="9"/>
      <c r="EHD4" s="9"/>
      <c r="EHE4" s="9"/>
      <c r="EHF4" s="9"/>
      <c r="EHG4" s="9"/>
      <c r="EHH4" s="9"/>
      <c r="EHI4" s="9"/>
      <c r="EHJ4" s="9"/>
      <c r="EHK4" s="9"/>
      <c r="EHL4" s="9"/>
      <c r="EHM4" s="9"/>
      <c r="EHN4" s="9"/>
      <c r="EHO4" s="9"/>
      <c r="EHP4" s="9"/>
      <c r="EHQ4" s="9"/>
      <c r="EHR4" s="9"/>
      <c r="EHS4" s="9"/>
      <c r="EHT4" s="9"/>
      <c r="EHU4" s="9"/>
      <c r="EHV4" s="9"/>
      <c r="EHW4" s="9"/>
      <c r="EHX4" s="9"/>
      <c r="EHY4" s="9"/>
      <c r="EHZ4" s="9"/>
      <c r="EIA4" s="9"/>
      <c r="EIB4" s="9"/>
      <c r="EIC4" s="9"/>
      <c r="EID4" s="9"/>
      <c r="EIE4" s="9"/>
      <c r="EIF4" s="9"/>
      <c r="EIG4" s="9"/>
      <c r="EIH4" s="9"/>
      <c r="EII4" s="9"/>
      <c r="EIJ4" s="9"/>
      <c r="EIK4" s="9"/>
      <c r="EIL4" s="9"/>
      <c r="EIM4" s="9"/>
      <c r="EIN4" s="9"/>
      <c r="EIO4" s="9"/>
      <c r="EIP4" s="9"/>
      <c r="EIQ4" s="9"/>
      <c r="EIR4" s="9"/>
      <c r="EIS4" s="9"/>
      <c r="EIT4" s="9"/>
      <c r="EIU4" s="9"/>
      <c r="EIV4" s="9"/>
      <c r="EIW4" s="9"/>
      <c r="EIX4" s="9"/>
      <c r="EIY4" s="9"/>
      <c r="EIZ4" s="9"/>
      <c r="EJA4" s="9"/>
      <c r="EJB4" s="9"/>
      <c r="EJC4" s="9"/>
      <c r="EJD4" s="9"/>
      <c r="EJE4" s="9"/>
      <c r="EJF4" s="9"/>
      <c r="EJG4" s="9"/>
      <c r="EJH4" s="9"/>
      <c r="EJI4" s="9"/>
      <c r="EJJ4" s="9"/>
      <c r="EJK4" s="9"/>
      <c r="EJL4" s="9"/>
      <c r="EJM4" s="9"/>
      <c r="EJN4" s="9"/>
      <c r="EJO4" s="9"/>
      <c r="EJP4" s="9"/>
      <c r="EJQ4" s="9"/>
      <c r="EJR4" s="9"/>
      <c r="EJS4" s="9"/>
      <c r="EJT4" s="9"/>
      <c r="EJU4" s="9"/>
      <c r="EJV4" s="9"/>
      <c r="EJW4" s="9"/>
      <c r="EJX4" s="9"/>
      <c r="EJY4" s="9"/>
      <c r="EJZ4" s="9"/>
      <c r="EKA4" s="9"/>
      <c r="EKB4" s="9"/>
      <c r="EKC4" s="9"/>
      <c r="EKD4" s="9"/>
      <c r="EKE4" s="9"/>
      <c r="EKF4" s="9"/>
      <c r="EKG4" s="9"/>
      <c r="EKH4" s="9"/>
      <c r="EKI4" s="9"/>
      <c r="EKJ4" s="9"/>
      <c r="EKK4" s="9"/>
      <c r="EKL4" s="9"/>
      <c r="EKM4" s="9"/>
      <c r="EKN4" s="9"/>
      <c r="EKO4" s="9"/>
      <c r="EKP4" s="9"/>
      <c r="EKQ4" s="9"/>
      <c r="EKR4" s="9"/>
      <c r="EKS4" s="9"/>
      <c r="EKT4" s="9"/>
      <c r="EKU4" s="9"/>
      <c r="EKV4" s="9"/>
      <c r="EKW4" s="9"/>
      <c r="EKX4" s="9"/>
      <c r="EKY4" s="9"/>
      <c r="EKZ4" s="9"/>
      <c r="ELA4" s="9"/>
      <c r="ELB4" s="9"/>
      <c r="ELC4" s="9"/>
      <c r="ELD4" s="9"/>
      <c r="ELE4" s="9"/>
      <c r="ELF4" s="9"/>
      <c r="ELG4" s="9"/>
      <c r="ELH4" s="9"/>
      <c r="ELI4" s="9"/>
      <c r="ELJ4" s="9"/>
      <c r="ELK4" s="9"/>
      <c r="ELL4" s="9"/>
      <c r="ELM4" s="9"/>
      <c r="ELN4" s="9"/>
      <c r="ELO4" s="9"/>
      <c r="ELP4" s="9"/>
      <c r="ELQ4" s="9"/>
      <c r="ELR4" s="9"/>
      <c r="ELS4" s="9"/>
      <c r="ELT4" s="9"/>
      <c r="ELU4" s="9"/>
      <c r="ELV4" s="9"/>
      <c r="ELW4" s="9"/>
      <c r="ELX4" s="9"/>
      <c r="ELY4" s="9"/>
      <c r="ELZ4" s="9"/>
      <c r="EMA4" s="9"/>
      <c r="EMB4" s="9"/>
      <c r="EMC4" s="9"/>
      <c r="EMD4" s="9"/>
      <c r="EME4" s="9"/>
      <c r="EMF4" s="9"/>
      <c r="EMG4" s="9"/>
      <c r="EMH4" s="9"/>
      <c r="EMI4" s="9"/>
      <c r="EMJ4" s="9"/>
      <c r="EMK4" s="9"/>
      <c r="EML4" s="9"/>
      <c r="EMM4" s="9"/>
      <c r="EMN4" s="9"/>
      <c r="EMO4" s="9"/>
      <c r="EMP4" s="9"/>
      <c r="EMQ4" s="9"/>
      <c r="EMR4" s="9"/>
      <c r="EMS4" s="9"/>
      <c r="EMT4" s="9"/>
      <c r="EMU4" s="9"/>
      <c r="EMV4" s="9"/>
      <c r="EMW4" s="9"/>
      <c r="EMX4" s="9"/>
      <c r="EMY4" s="9"/>
      <c r="EMZ4" s="9"/>
      <c r="ENA4" s="9"/>
      <c r="ENB4" s="9"/>
      <c r="ENC4" s="9"/>
      <c r="END4" s="9"/>
      <c r="ENE4" s="9"/>
      <c r="ENF4" s="9"/>
      <c r="ENG4" s="9"/>
      <c r="ENH4" s="9"/>
      <c r="ENI4" s="9"/>
      <c r="ENJ4" s="9"/>
      <c r="ENK4" s="9"/>
      <c r="ENL4" s="9"/>
      <c r="ENM4" s="9"/>
      <c r="ENN4" s="9"/>
      <c r="ENO4" s="9"/>
      <c r="ENP4" s="9"/>
      <c r="ENQ4" s="9"/>
      <c r="ENR4" s="9"/>
      <c r="ENS4" s="9"/>
      <c r="ENT4" s="9"/>
      <c r="ENU4" s="9"/>
      <c r="ENV4" s="9"/>
      <c r="ENW4" s="9"/>
      <c r="ENX4" s="9"/>
      <c r="ENY4" s="9"/>
      <c r="ENZ4" s="9"/>
      <c r="EOA4" s="9"/>
      <c r="EOB4" s="9"/>
      <c r="EOC4" s="9"/>
      <c r="EOD4" s="9"/>
      <c r="EOE4" s="9"/>
      <c r="EOF4" s="9"/>
      <c r="EOG4" s="9"/>
      <c r="EOH4" s="9"/>
      <c r="EOI4" s="9"/>
      <c r="EOJ4" s="9"/>
      <c r="EOK4" s="9"/>
      <c r="EOL4" s="9"/>
      <c r="EOM4" s="9"/>
      <c r="EON4" s="9"/>
      <c r="EOO4" s="9"/>
      <c r="EOP4" s="9"/>
      <c r="EOQ4" s="9"/>
      <c r="EOR4" s="9"/>
      <c r="EOS4" s="9"/>
      <c r="EOT4" s="9"/>
      <c r="EOU4" s="9"/>
      <c r="EOV4" s="9"/>
      <c r="EOW4" s="9"/>
      <c r="EOX4" s="9"/>
      <c r="EOY4" s="9"/>
      <c r="EOZ4" s="9"/>
      <c r="EPA4" s="9"/>
      <c r="EPB4" s="9"/>
      <c r="EPC4" s="9"/>
      <c r="EPD4" s="9"/>
      <c r="EPE4" s="9"/>
      <c r="EPF4" s="9"/>
      <c r="EPG4" s="9"/>
      <c r="EPH4" s="9"/>
      <c r="EPI4" s="9"/>
      <c r="EPJ4" s="9"/>
      <c r="EPK4" s="9"/>
      <c r="EPL4" s="9"/>
      <c r="EPM4" s="9"/>
      <c r="EPN4" s="9"/>
      <c r="EPO4" s="9"/>
      <c r="EPP4" s="9"/>
      <c r="EPQ4" s="9"/>
      <c r="EPR4" s="9"/>
      <c r="EPS4" s="9"/>
      <c r="EPT4" s="9"/>
      <c r="EPU4" s="9"/>
      <c r="EPV4" s="9"/>
      <c r="EPW4" s="9"/>
      <c r="EPX4" s="9"/>
      <c r="EPY4" s="9"/>
      <c r="EPZ4" s="9"/>
      <c r="EQA4" s="9"/>
      <c r="EQB4" s="9"/>
      <c r="EQC4" s="9"/>
      <c r="EQD4" s="9"/>
      <c r="EQE4" s="9"/>
      <c r="EQF4" s="9"/>
      <c r="EQG4" s="9"/>
      <c r="EQH4" s="9"/>
      <c r="EQI4" s="9"/>
      <c r="EQJ4" s="9"/>
      <c r="EQK4" s="9"/>
      <c r="EQL4" s="9"/>
      <c r="EQM4" s="9"/>
      <c r="EQN4" s="9"/>
      <c r="EQO4" s="9"/>
      <c r="EQP4" s="9"/>
      <c r="EQQ4" s="9"/>
      <c r="EQR4" s="9"/>
      <c r="EQS4" s="9"/>
      <c r="EQT4" s="9"/>
      <c r="EQU4" s="9"/>
      <c r="EQV4" s="9"/>
      <c r="EQW4" s="9"/>
      <c r="EQX4" s="9"/>
      <c r="EQY4" s="9"/>
      <c r="EQZ4" s="9"/>
      <c r="ERA4" s="9"/>
      <c r="ERB4" s="9"/>
      <c r="ERC4" s="9"/>
      <c r="ERD4" s="9"/>
      <c r="ERE4" s="9"/>
      <c r="ERF4" s="9"/>
      <c r="ERG4" s="9"/>
      <c r="ERH4" s="9"/>
      <c r="ERI4" s="9"/>
      <c r="ERJ4" s="9"/>
      <c r="ERK4" s="9"/>
      <c r="ERL4" s="9"/>
      <c r="ERM4" s="9"/>
      <c r="ERN4" s="9"/>
      <c r="ERO4" s="9"/>
      <c r="ERP4" s="9"/>
      <c r="ERQ4" s="9"/>
      <c r="ERR4" s="9"/>
      <c r="ERS4" s="9"/>
      <c r="ERT4" s="9"/>
      <c r="ERU4" s="9"/>
      <c r="ERV4" s="9"/>
      <c r="ERW4" s="9"/>
      <c r="ERX4" s="9"/>
      <c r="ERY4" s="9"/>
      <c r="ERZ4" s="9"/>
      <c r="ESA4" s="9"/>
      <c r="ESB4" s="9"/>
      <c r="ESC4" s="9"/>
      <c r="ESD4" s="9"/>
      <c r="ESE4" s="9"/>
      <c r="ESF4" s="9"/>
      <c r="ESG4" s="9"/>
      <c r="ESH4" s="9"/>
      <c r="ESI4" s="9"/>
      <c r="ESJ4" s="9"/>
      <c r="ESK4" s="9"/>
      <c r="ESL4" s="9"/>
      <c r="ESM4" s="9"/>
      <c r="ESN4" s="9"/>
      <c r="ESO4" s="9"/>
      <c r="ESP4" s="9"/>
      <c r="ESQ4" s="9"/>
      <c r="ESR4" s="9"/>
      <c r="ESS4" s="9"/>
      <c r="EST4" s="9"/>
      <c r="ESU4" s="9"/>
      <c r="ESV4" s="9"/>
      <c r="ESW4" s="9"/>
      <c r="ESX4" s="9"/>
      <c r="ESY4" s="9"/>
      <c r="ESZ4" s="9"/>
      <c r="ETA4" s="9"/>
      <c r="ETB4" s="9"/>
      <c r="ETC4" s="9"/>
      <c r="ETD4" s="9"/>
      <c r="ETE4" s="9"/>
      <c r="ETF4" s="9"/>
      <c r="ETG4" s="9"/>
      <c r="ETH4" s="9"/>
      <c r="ETI4" s="9"/>
      <c r="ETJ4" s="9"/>
      <c r="ETK4" s="9"/>
      <c r="ETL4" s="9"/>
      <c r="ETM4" s="9"/>
      <c r="ETN4" s="9"/>
      <c r="ETO4" s="9"/>
      <c r="ETP4" s="9"/>
      <c r="ETQ4" s="9"/>
      <c r="ETR4" s="9"/>
      <c r="ETS4" s="9"/>
      <c r="ETT4" s="9"/>
      <c r="ETU4" s="9"/>
      <c r="ETV4" s="9"/>
      <c r="ETW4" s="9"/>
      <c r="ETX4" s="9"/>
      <c r="ETY4" s="9"/>
      <c r="ETZ4" s="9"/>
      <c r="EUA4" s="9"/>
      <c r="EUB4" s="9"/>
      <c r="EUC4" s="9"/>
      <c r="EUD4" s="9"/>
      <c r="EUE4" s="9"/>
      <c r="EUF4" s="9"/>
      <c r="EUG4" s="9"/>
      <c r="EUH4" s="9"/>
      <c r="EUI4" s="9"/>
      <c r="EUJ4" s="9"/>
      <c r="EUK4" s="9"/>
      <c r="EUL4" s="9"/>
      <c r="EUM4" s="9"/>
      <c r="EUN4" s="9"/>
      <c r="EUO4" s="9"/>
      <c r="EUP4" s="9"/>
      <c r="EUQ4" s="9"/>
      <c r="EUR4" s="9"/>
      <c r="EUS4" s="9"/>
      <c r="EUT4" s="9"/>
      <c r="EUU4" s="9"/>
      <c r="EUV4" s="9"/>
      <c r="EUW4" s="9"/>
      <c r="EUX4" s="9"/>
      <c r="EUY4" s="9"/>
      <c r="EUZ4" s="9"/>
      <c r="EVA4" s="9"/>
      <c r="EVB4" s="9"/>
      <c r="EVC4" s="9"/>
      <c r="EVD4" s="9"/>
      <c r="EVE4" s="9"/>
      <c r="EVF4" s="9"/>
      <c r="EVG4" s="9"/>
      <c r="EVH4" s="9"/>
      <c r="EVI4" s="9"/>
      <c r="EVJ4" s="9"/>
      <c r="EVK4" s="9"/>
      <c r="EVL4" s="9"/>
      <c r="EVM4" s="9"/>
      <c r="EVN4" s="9"/>
      <c r="EVO4" s="9"/>
      <c r="EVP4" s="9"/>
      <c r="EVQ4" s="9"/>
      <c r="EVR4" s="9"/>
      <c r="EVS4" s="9"/>
      <c r="EVT4" s="9"/>
      <c r="EVU4" s="9"/>
      <c r="EVV4" s="9"/>
      <c r="EVW4" s="9"/>
      <c r="EVX4" s="9"/>
      <c r="EVY4" s="9"/>
      <c r="EVZ4" s="9"/>
      <c r="EWA4" s="9"/>
      <c r="EWB4" s="9"/>
      <c r="EWC4" s="9"/>
      <c r="EWD4" s="9"/>
      <c r="EWE4" s="9"/>
      <c r="EWF4" s="9"/>
      <c r="EWG4" s="9"/>
      <c r="EWH4" s="9"/>
      <c r="EWI4" s="9"/>
      <c r="EWJ4" s="9"/>
      <c r="EWK4" s="9"/>
      <c r="EWL4" s="9"/>
      <c r="EWM4" s="9"/>
      <c r="EWN4" s="9"/>
      <c r="EWO4" s="9"/>
      <c r="EWP4" s="9"/>
      <c r="EWQ4" s="9"/>
      <c r="EWR4" s="9"/>
      <c r="EWS4" s="9"/>
      <c r="EWT4" s="9"/>
      <c r="EWU4" s="9"/>
      <c r="EWV4" s="9"/>
      <c r="EWW4" s="9"/>
      <c r="EWX4" s="9"/>
      <c r="EWY4" s="9"/>
      <c r="EWZ4" s="9"/>
      <c r="EXA4" s="9"/>
      <c r="EXB4" s="9"/>
      <c r="EXC4" s="9"/>
      <c r="EXD4" s="9"/>
      <c r="EXE4" s="9"/>
      <c r="EXF4" s="9"/>
      <c r="EXG4" s="9"/>
      <c r="EXH4" s="9"/>
      <c r="EXI4" s="9"/>
      <c r="EXJ4" s="9"/>
      <c r="EXK4" s="9"/>
      <c r="EXL4" s="9"/>
      <c r="EXM4" s="9"/>
      <c r="EXN4" s="9"/>
      <c r="EXO4" s="9"/>
      <c r="EXP4" s="9"/>
      <c r="EXQ4" s="9"/>
      <c r="EXR4" s="9"/>
      <c r="EXS4" s="9"/>
      <c r="EXT4" s="9"/>
      <c r="EXU4" s="9"/>
      <c r="EXV4" s="9"/>
      <c r="EXW4" s="9"/>
      <c r="EXX4" s="9"/>
      <c r="EXY4" s="9"/>
      <c r="EXZ4" s="9"/>
      <c r="EYA4" s="9"/>
      <c r="EYB4" s="9"/>
      <c r="EYC4" s="9"/>
      <c r="EYD4" s="9"/>
      <c r="EYE4" s="9"/>
      <c r="EYF4" s="9"/>
      <c r="EYG4" s="9"/>
      <c r="EYH4" s="9"/>
      <c r="EYI4" s="9"/>
      <c r="EYJ4" s="9"/>
      <c r="EYK4" s="9"/>
      <c r="EYL4" s="9"/>
      <c r="EYM4" s="9"/>
      <c r="EYN4" s="9"/>
      <c r="EYO4" s="9"/>
      <c r="EYP4" s="9"/>
      <c r="EYQ4" s="9"/>
      <c r="EYR4" s="9"/>
      <c r="EYS4" s="9"/>
      <c r="EYT4" s="9"/>
      <c r="EYU4" s="9"/>
      <c r="EYV4" s="9"/>
      <c r="EYW4" s="9"/>
      <c r="EYX4" s="9"/>
      <c r="EYY4" s="9"/>
      <c r="EYZ4" s="9"/>
      <c r="EZA4" s="9"/>
      <c r="EZB4" s="9"/>
      <c r="EZC4" s="9"/>
      <c r="EZD4" s="9"/>
      <c r="EZE4" s="9"/>
      <c r="EZF4" s="9"/>
      <c r="EZG4" s="9"/>
      <c r="EZH4" s="9"/>
      <c r="EZI4" s="9"/>
      <c r="EZJ4" s="9"/>
      <c r="EZK4" s="9"/>
      <c r="EZL4" s="9"/>
      <c r="EZM4" s="9"/>
      <c r="EZN4" s="9"/>
      <c r="EZO4" s="9"/>
      <c r="EZP4" s="9"/>
      <c r="EZQ4" s="9"/>
      <c r="EZR4" s="9"/>
      <c r="EZS4" s="9"/>
      <c r="EZT4" s="9"/>
      <c r="EZU4" s="9"/>
      <c r="EZV4" s="9"/>
      <c r="EZW4" s="9"/>
      <c r="EZX4" s="9"/>
      <c r="EZY4" s="9"/>
      <c r="EZZ4" s="9"/>
      <c r="FAA4" s="9"/>
      <c r="FAB4" s="9"/>
      <c r="FAC4" s="9"/>
      <c r="FAD4" s="9"/>
      <c r="FAE4" s="9"/>
      <c r="FAF4" s="9"/>
      <c r="FAG4" s="9"/>
      <c r="FAH4" s="9"/>
      <c r="FAI4" s="9"/>
      <c r="FAJ4" s="9"/>
      <c r="FAK4" s="9"/>
      <c r="FAL4" s="9"/>
      <c r="FAM4" s="9"/>
      <c r="FAN4" s="9"/>
      <c r="FAO4" s="9"/>
      <c r="FAP4" s="9"/>
      <c r="FAQ4" s="9"/>
      <c r="FAR4" s="9"/>
      <c r="FAS4" s="9"/>
      <c r="FAT4" s="9"/>
      <c r="FAU4" s="9"/>
      <c r="FAV4" s="9"/>
      <c r="FAW4" s="9"/>
      <c r="FAX4" s="9"/>
      <c r="FAY4" s="9"/>
      <c r="FAZ4" s="9"/>
      <c r="FBA4" s="9"/>
      <c r="FBB4" s="9"/>
      <c r="FBC4" s="9"/>
      <c r="FBD4" s="9"/>
      <c r="FBE4" s="9"/>
      <c r="FBF4" s="9"/>
      <c r="FBG4" s="9"/>
      <c r="FBH4" s="9"/>
      <c r="FBI4" s="9"/>
      <c r="FBJ4" s="9"/>
      <c r="FBK4" s="9"/>
      <c r="FBL4" s="9"/>
      <c r="FBM4" s="9"/>
      <c r="FBN4" s="9"/>
      <c r="FBO4" s="9"/>
      <c r="FBP4" s="9"/>
      <c r="FBQ4" s="9"/>
      <c r="FBR4" s="9"/>
      <c r="FBS4" s="9"/>
      <c r="FBT4" s="9"/>
      <c r="FBU4" s="9"/>
      <c r="FBV4" s="9"/>
      <c r="FBW4" s="9"/>
      <c r="FBX4" s="9"/>
      <c r="FBY4" s="9"/>
      <c r="FBZ4" s="9"/>
      <c r="FCA4" s="9"/>
      <c r="FCB4" s="9"/>
      <c r="FCC4" s="9"/>
      <c r="FCD4" s="9"/>
      <c r="FCE4" s="9"/>
      <c r="FCF4" s="9"/>
      <c r="FCG4" s="9"/>
      <c r="FCH4" s="9"/>
      <c r="FCI4" s="9"/>
      <c r="FCJ4" s="9"/>
      <c r="FCK4" s="9"/>
      <c r="FCL4" s="9"/>
      <c r="FCM4" s="9"/>
      <c r="FCN4" s="9"/>
      <c r="FCO4" s="9"/>
      <c r="FCP4" s="9"/>
      <c r="FCQ4" s="9"/>
      <c r="FCR4" s="9"/>
      <c r="FCS4" s="9"/>
      <c r="FCT4" s="9"/>
      <c r="FCU4" s="9"/>
      <c r="FCV4" s="9"/>
      <c r="FCW4" s="9"/>
      <c r="FCX4" s="9"/>
      <c r="FCY4" s="9"/>
      <c r="FCZ4" s="9"/>
      <c r="FDA4" s="9"/>
      <c r="FDB4" s="9"/>
      <c r="FDC4" s="9"/>
      <c r="FDD4" s="9"/>
      <c r="FDE4" s="9"/>
      <c r="FDF4" s="9"/>
      <c r="FDG4" s="9"/>
      <c r="FDH4" s="9"/>
      <c r="FDI4" s="9"/>
      <c r="FDJ4" s="9"/>
      <c r="FDK4" s="9"/>
      <c r="FDL4" s="9"/>
      <c r="FDM4" s="9"/>
      <c r="FDN4" s="9"/>
      <c r="FDO4" s="9"/>
      <c r="FDP4" s="9"/>
      <c r="FDQ4" s="9"/>
      <c r="FDR4" s="9"/>
      <c r="FDS4" s="9"/>
      <c r="FDT4" s="9"/>
      <c r="FDU4" s="9"/>
      <c r="FDV4" s="9"/>
      <c r="FDW4" s="9"/>
      <c r="FDX4" s="9"/>
      <c r="FDY4" s="9"/>
      <c r="FDZ4" s="9"/>
      <c r="FEA4" s="9"/>
      <c r="FEB4" s="9"/>
      <c r="FEC4" s="9"/>
      <c r="FED4" s="9"/>
      <c r="FEE4" s="9"/>
      <c r="FEF4" s="9"/>
      <c r="FEG4" s="9"/>
      <c r="FEH4" s="9"/>
      <c r="FEI4" s="9"/>
      <c r="FEJ4" s="9"/>
      <c r="FEK4" s="9"/>
      <c r="FEL4" s="9"/>
      <c r="FEM4" s="9"/>
      <c r="FEN4" s="9"/>
      <c r="FEO4" s="9"/>
      <c r="FEP4" s="9"/>
      <c r="FEQ4" s="9"/>
      <c r="FER4" s="9"/>
      <c r="FES4" s="9"/>
      <c r="FET4" s="9"/>
      <c r="FEU4" s="9"/>
      <c r="FEV4" s="9"/>
      <c r="FEW4" s="9"/>
      <c r="FEX4" s="9"/>
      <c r="FEY4" s="9"/>
      <c r="FEZ4" s="9"/>
      <c r="FFA4" s="9"/>
      <c r="FFB4" s="9"/>
      <c r="FFC4" s="9"/>
      <c r="FFD4" s="9"/>
      <c r="FFE4" s="9"/>
      <c r="FFF4" s="9"/>
      <c r="FFG4" s="9"/>
      <c r="FFH4" s="9"/>
      <c r="FFI4" s="9"/>
      <c r="FFJ4" s="9"/>
      <c r="FFK4" s="9"/>
      <c r="FFL4" s="9"/>
      <c r="FFM4" s="9"/>
      <c r="FFN4" s="9"/>
      <c r="FFO4" s="9"/>
      <c r="FFP4" s="9"/>
      <c r="FFQ4" s="9"/>
      <c r="FFR4" s="9"/>
      <c r="FFS4" s="9"/>
      <c r="FFT4" s="9"/>
      <c r="FFU4" s="9"/>
      <c r="FFV4" s="9"/>
      <c r="FFW4" s="9"/>
      <c r="FFX4" s="9"/>
      <c r="FFY4" s="9"/>
      <c r="FFZ4" s="9"/>
      <c r="FGA4" s="9"/>
      <c r="FGB4" s="9"/>
      <c r="FGC4" s="9"/>
      <c r="FGD4" s="9"/>
      <c r="FGE4" s="9"/>
      <c r="FGF4" s="9"/>
      <c r="FGG4" s="9"/>
      <c r="FGH4" s="9"/>
      <c r="FGI4" s="9"/>
      <c r="FGJ4" s="9"/>
      <c r="FGK4" s="9"/>
      <c r="FGL4" s="9"/>
      <c r="FGM4" s="9"/>
      <c r="FGN4" s="9"/>
      <c r="FGO4" s="9"/>
      <c r="FGP4" s="9"/>
      <c r="FGQ4" s="9"/>
      <c r="FGR4" s="9"/>
      <c r="FGS4" s="9"/>
      <c r="FGT4" s="9"/>
      <c r="FGU4" s="9"/>
      <c r="FGV4" s="9"/>
      <c r="FGW4" s="9"/>
      <c r="FGX4" s="9"/>
      <c r="FGY4" s="9"/>
      <c r="FGZ4" s="9"/>
      <c r="FHA4" s="9"/>
      <c r="FHB4" s="9"/>
      <c r="FHC4" s="9"/>
      <c r="FHD4" s="9"/>
      <c r="FHE4" s="9"/>
      <c r="FHF4" s="9"/>
      <c r="FHG4" s="9"/>
      <c r="FHH4" s="9"/>
      <c r="FHI4" s="9"/>
      <c r="FHJ4" s="9"/>
      <c r="FHK4" s="9"/>
      <c r="FHL4" s="9"/>
      <c r="FHM4" s="9"/>
      <c r="FHN4" s="9"/>
      <c r="FHO4" s="9"/>
      <c r="FHP4" s="9"/>
      <c r="FHQ4" s="9"/>
      <c r="FHR4" s="9"/>
      <c r="FHS4" s="9"/>
      <c r="FHT4" s="9"/>
      <c r="FHU4" s="9"/>
      <c r="FHV4" s="9"/>
      <c r="FHW4" s="9"/>
      <c r="FHX4" s="9"/>
      <c r="FHY4" s="9"/>
      <c r="FHZ4" s="9"/>
      <c r="FIA4" s="9"/>
      <c r="FIB4" s="9"/>
      <c r="FIC4" s="9"/>
      <c r="FID4" s="9"/>
      <c r="FIE4" s="9"/>
      <c r="FIF4" s="9"/>
      <c r="FIG4" s="9"/>
      <c r="FIH4" s="9"/>
      <c r="FII4" s="9"/>
      <c r="FIJ4" s="9"/>
      <c r="FIK4" s="9"/>
      <c r="FIL4" s="9"/>
      <c r="FIM4" s="9"/>
      <c r="FIN4" s="9"/>
      <c r="FIO4" s="9"/>
      <c r="FIP4" s="9"/>
      <c r="FIQ4" s="9"/>
      <c r="FIR4" s="9"/>
      <c r="FIS4" s="9"/>
      <c r="FIT4" s="9"/>
      <c r="FIU4" s="9"/>
      <c r="FIV4" s="9"/>
      <c r="FIW4" s="9"/>
      <c r="FIX4" s="9"/>
      <c r="FIY4" s="9"/>
      <c r="FIZ4" s="9"/>
      <c r="FJA4" s="9"/>
      <c r="FJB4" s="9"/>
      <c r="FJC4" s="9"/>
      <c r="FJD4" s="9"/>
      <c r="FJE4" s="9"/>
      <c r="FJF4" s="9"/>
      <c r="FJG4" s="9"/>
      <c r="FJH4" s="9"/>
      <c r="FJI4" s="9"/>
      <c r="FJJ4" s="9"/>
      <c r="FJK4" s="9"/>
      <c r="FJL4" s="9"/>
      <c r="FJM4" s="9"/>
      <c r="FJN4" s="9"/>
      <c r="FJO4" s="9"/>
      <c r="FJP4" s="9"/>
      <c r="FJQ4" s="9"/>
      <c r="FJR4" s="9"/>
      <c r="FJS4" s="9"/>
      <c r="FJT4" s="9"/>
      <c r="FJU4" s="9"/>
      <c r="FJV4" s="9"/>
      <c r="FJW4" s="9"/>
      <c r="FJX4" s="9"/>
      <c r="FJY4" s="9"/>
      <c r="FJZ4" s="9"/>
      <c r="FKA4" s="9"/>
      <c r="FKB4" s="9"/>
      <c r="FKC4" s="9"/>
      <c r="FKD4" s="9"/>
      <c r="FKE4" s="9"/>
      <c r="FKF4" s="9"/>
      <c r="FKG4" s="9"/>
      <c r="FKH4" s="9"/>
      <c r="FKI4" s="9"/>
      <c r="FKJ4" s="9"/>
      <c r="FKK4" s="9"/>
      <c r="FKL4" s="9"/>
      <c r="FKM4" s="9"/>
      <c r="FKN4" s="9"/>
      <c r="FKO4" s="9"/>
      <c r="FKP4" s="9"/>
      <c r="FKQ4" s="9"/>
      <c r="FKR4" s="9"/>
      <c r="FKS4" s="9"/>
      <c r="FKT4" s="9"/>
      <c r="FKU4" s="9"/>
      <c r="FKV4" s="9"/>
      <c r="FKW4" s="9"/>
      <c r="FKX4" s="9"/>
      <c r="FKY4" s="9"/>
      <c r="FKZ4" s="9"/>
      <c r="FLA4" s="9"/>
      <c r="FLB4" s="9"/>
      <c r="FLC4" s="9"/>
      <c r="FLD4" s="9"/>
      <c r="FLE4" s="9"/>
      <c r="FLF4" s="9"/>
      <c r="FLG4" s="9"/>
      <c r="FLH4" s="9"/>
      <c r="FLI4" s="9"/>
      <c r="FLJ4" s="9"/>
      <c r="FLK4" s="9"/>
      <c r="FLL4" s="9"/>
      <c r="FLM4" s="9"/>
      <c r="FLN4" s="9"/>
      <c r="FLO4" s="9"/>
      <c r="FLP4" s="9"/>
      <c r="FLQ4" s="9"/>
      <c r="FLR4" s="9"/>
      <c r="FLS4" s="9"/>
      <c r="FLT4" s="9"/>
      <c r="FLU4" s="9"/>
      <c r="FLV4" s="9"/>
      <c r="FLW4" s="9"/>
      <c r="FLX4" s="9"/>
      <c r="FLY4" s="9"/>
      <c r="FLZ4" s="9"/>
      <c r="FMA4" s="9"/>
      <c r="FMB4" s="9"/>
      <c r="FMC4" s="9"/>
      <c r="FMD4" s="9"/>
      <c r="FME4" s="9"/>
      <c r="FMF4" s="9"/>
      <c r="FMG4" s="9"/>
      <c r="FMH4" s="9"/>
      <c r="FMI4" s="9"/>
      <c r="FMJ4" s="9"/>
      <c r="FMK4" s="9"/>
      <c r="FML4" s="9"/>
      <c r="FMM4" s="9"/>
      <c r="FMN4" s="9"/>
      <c r="FMO4" s="9"/>
      <c r="FMP4" s="9"/>
      <c r="FMQ4" s="9"/>
      <c r="FMR4" s="9"/>
      <c r="FMS4" s="9"/>
      <c r="FMT4" s="9"/>
      <c r="FMU4" s="9"/>
      <c r="FMV4" s="9"/>
      <c r="FMW4" s="9"/>
      <c r="FMX4" s="9"/>
      <c r="FMY4" s="9"/>
      <c r="FMZ4" s="9"/>
      <c r="FNA4" s="9"/>
      <c r="FNB4" s="9"/>
      <c r="FNC4" s="9"/>
      <c r="FND4" s="9"/>
      <c r="FNE4" s="9"/>
      <c r="FNF4" s="9"/>
      <c r="FNG4" s="9"/>
      <c r="FNH4" s="9"/>
      <c r="FNI4" s="9"/>
      <c r="FNJ4" s="9"/>
      <c r="FNK4" s="9"/>
      <c r="FNL4" s="9"/>
      <c r="FNM4" s="9"/>
      <c r="FNN4" s="9"/>
      <c r="FNO4" s="9"/>
      <c r="FNP4" s="9"/>
      <c r="FNQ4" s="9"/>
      <c r="FNR4" s="9"/>
      <c r="FNS4" s="9"/>
      <c r="FNT4" s="9"/>
      <c r="FNU4" s="9"/>
      <c r="FNV4" s="9"/>
      <c r="FNW4" s="9"/>
      <c r="FNX4" s="9"/>
      <c r="FNY4" s="9"/>
      <c r="FNZ4" s="9"/>
      <c r="FOA4" s="9"/>
      <c r="FOB4" s="9"/>
      <c r="FOC4" s="9"/>
      <c r="FOD4" s="9"/>
      <c r="FOE4" s="9"/>
      <c r="FOF4" s="9"/>
      <c r="FOG4" s="9"/>
      <c r="FOH4" s="9"/>
      <c r="FOI4" s="9"/>
      <c r="FOJ4" s="9"/>
      <c r="FOK4" s="9"/>
      <c r="FOL4" s="9"/>
      <c r="FOM4" s="9"/>
      <c r="FON4" s="9"/>
      <c r="FOO4" s="9"/>
      <c r="FOP4" s="9"/>
      <c r="FOQ4" s="9"/>
      <c r="FOR4" s="9"/>
      <c r="FOS4" s="9"/>
      <c r="FOT4" s="9"/>
      <c r="FOU4" s="9"/>
      <c r="FOV4" s="9"/>
      <c r="FOW4" s="9"/>
      <c r="FOX4" s="9"/>
      <c r="FOY4" s="9"/>
      <c r="FOZ4" s="9"/>
      <c r="FPA4" s="9"/>
      <c r="FPB4" s="9"/>
      <c r="FPC4" s="9"/>
      <c r="FPD4" s="9"/>
      <c r="FPE4" s="9"/>
      <c r="FPF4" s="9"/>
      <c r="FPG4" s="9"/>
      <c r="FPH4" s="9"/>
      <c r="FPI4" s="9"/>
      <c r="FPJ4" s="9"/>
      <c r="FPK4" s="9"/>
      <c r="FPL4" s="9"/>
      <c r="FPM4" s="9"/>
      <c r="FPN4" s="9"/>
      <c r="FPO4" s="9"/>
      <c r="FPP4" s="9"/>
      <c r="FPQ4" s="9"/>
      <c r="FPR4" s="9"/>
      <c r="FPS4" s="9"/>
      <c r="FPT4" s="9"/>
      <c r="FPU4" s="9"/>
      <c r="FPV4" s="9"/>
      <c r="FPW4" s="9"/>
      <c r="FPX4" s="9"/>
      <c r="FPY4" s="9"/>
      <c r="FPZ4" s="9"/>
      <c r="FQA4" s="9"/>
      <c r="FQB4" s="9"/>
      <c r="FQC4" s="9"/>
      <c r="FQD4" s="9"/>
      <c r="FQE4" s="9"/>
      <c r="FQF4" s="9"/>
      <c r="FQG4" s="9"/>
      <c r="FQH4" s="9"/>
      <c r="FQI4" s="9"/>
      <c r="FQJ4" s="9"/>
      <c r="FQK4" s="9"/>
      <c r="FQL4" s="9"/>
      <c r="FQM4" s="9"/>
      <c r="FQN4" s="9"/>
      <c r="FQO4" s="9"/>
      <c r="FQP4" s="9"/>
      <c r="FQQ4" s="9"/>
      <c r="FQR4" s="9"/>
      <c r="FQS4" s="9"/>
      <c r="FQT4" s="9"/>
      <c r="FQU4" s="9"/>
      <c r="FQV4" s="9"/>
      <c r="FQW4" s="9"/>
      <c r="FQX4" s="9"/>
      <c r="FQY4" s="9"/>
      <c r="FQZ4" s="9"/>
      <c r="FRA4" s="9"/>
      <c r="FRB4" s="9"/>
      <c r="FRC4" s="9"/>
      <c r="FRD4" s="9"/>
      <c r="FRE4" s="9"/>
      <c r="FRF4" s="9"/>
      <c r="FRG4" s="9"/>
      <c r="FRH4" s="9"/>
      <c r="FRI4" s="9"/>
      <c r="FRJ4" s="9"/>
      <c r="FRK4" s="9"/>
      <c r="FRL4" s="9"/>
      <c r="FRM4" s="9"/>
      <c r="FRN4" s="9"/>
      <c r="FRO4" s="9"/>
      <c r="FRP4" s="9"/>
      <c r="FRQ4" s="9"/>
      <c r="FRR4" s="9"/>
      <c r="FRS4" s="9"/>
      <c r="FRT4" s="9"/>
      <c r="FRU4" s="9"/>
      <c r="FRV4" s="9"/>
      <c r="FRW4" s="9"/>
      <c r="FRX4" s="9"/>
      <c r="FRY4" s="9"/>
      <c r="FRZ4" s="9"/>
      <c r="FSA4" s="9"/>
      <c r="FSB4" s="9"/>
      <c r="FSC4" s="9"/>
      <c r="FSD4" s="9"/>
      <c r="FSE4" s="9"/>
      <c r="FSF4" s="9"/>
      <c r="FSG4" s="9"/>
      <c r="FSH4" s="9"/>
      <c r="FSI4" s="9"/>
      <c r="FSJ4" s="9"/>
      <c r="FSK4" s="9"/>
      <c r="FSL4" s="9"/>
      <c r="FSM4" s="9"/>
      <c r="FSN4" s="9"/>
      <c r="FSO4" s="9"/>
      <c r="FSP4" s="9"/>
      <c r="FSQ4" s="9"/>
      <c r="FSR4" s="9"/>
      <c r="FSS4" s="9"/>
      <c r="FST4" s="9"/>
      <c r="FSU4" s="9"/>
      <c r="FSV4" s="9"/>
      <c r="FSW4" s="9"/>
      <c r="FSX4" s="9"/>
      <c r="FSY4" s="9"/>
      <c r="FSZ4" s="9"/>
      <c r="FTA4" s="9"/>
      <c r="FTB4" s="9"/>
      <c r="FTC4" s="9"/>
      <c r="FTD4" s="9"/>
      <c r="FTE4" s="9"/>
      <c r="FTF4" s="9"/>
      <c r="FTG4" s="9"/>
      <c r="FTH4" s="9"/>
      <c r="FTI4" s="9"/>
      <c r="FTJ4" s="9"/>
      <c r="FTK4" s="9"/>
      <c r="FTL4" s="9"/>
      <c r="FTM4" s="9"/>
      <c r="FTN4" s="9"/>
      <c r="FTO4" s="9"/>
      <c r="FTP4" s="9"/>
      <c r="FTQ4" s="9"/>
      <c r="FTR4" s="9"/>
      <c r="FTS4" s="9"/>
      <c r="FTT4" s="9"/>
      <c r="FTU4" s="9"/>
      <c r="FTV4" s="9"/>
      <c r="FTW4" s="9"/>
      <c r="FTX4" s="9"/>
      <c r="FTY4" s="9"/>
      <c r="FTZ4" s="9"/>
      <c r="FUA4" s="9"/>
      <c r="FUB4" s="9"/>
      <c r="FUC4" s="9"/>
      <c r="FUD4" s="9"/>
      <c r="FUE4" s="9"/>
      <c r="FUF4" s="9"/>
      <c r="FUG4" s="9"/>
      <c r="FUH4" s="9"/>
      <c r="FUI4" s="9"/>
      <c r="FUJ4" s="9"/>
      <c r="FUK4" s="9"/>
      <c r="FUL4" s="9"/>
      <c r="FUM4" s="9"/>
      <c r="FUN4" s="9"/>
      <c r="FUO4" s="9"/>
      <c r="FUP4" s="9"/>
      <c r="FUQ4" s="9"/>
      <c r="FUR4" s="9"/>
      <c r="FUS4" s="9"/>
      <c r="FUT4" s="9"/>
      <c r="FUU4" s="9"/>
      <c r="FUV4" s="9"/>
      <c r="FUW4" s="9"/>
      <c r="FUX4" s="9"/>
      <c r="FUY4" s="9"/>
      <c r="FUZ4" s="9"/>
      <c r="FVA4" s="9"/>
      <c r="FVB4" s="9"/>
      <c r="FVC4" s="9"/>
      <c r="FVD4" s="9"/>
      <c r="FVE4" s="9"/>
      <c r="FVF4" s="9"/>
      <c r="FVG4" s="9"/>
      <c r="FVH4" s="9"/>
      <c r="FVI4" s="9"/>
      <c r="FVJ4" s="9"/>
      <c r="FVK4" s="9"/>
      <c r="FVL4" s="9"/>
      <c r="FVM4" s="9"/>
      <c r="FVN4" s="9"/>
      <c r="FVO4" s="9"/>
      <c r="FVP4" s="9"/>
      <c r="FVQ4" s="9"/>
      <c r="FVR4" s="9"/>
      <c r="FVS4" s="9"/>
      <c r="FVT4" s="9"/>
      <c r="FVU4" s="9"/>
      <c r="FVV4" s="9"/>
      <c r="FVW4" s="9"/>
      <c r="FVX4" s="9"/>
      <c r="FVY4" s="9"/>
      <c r="FVZ4" s="9"/>
      <c r="FWA4" s="9"/>
      <c r="FWB4" s="9"/>
      <c r="FWC4" s="9"/>
      <c r="FWD4" s="9"/>
      <c r="FWE4" s="9"/>
      <c r="FWF4" s="9"/>
      <c r="FWG4" s="9"/>
      <c r="FWH4" s="9"/>
      <c r="FWI4" s="9"/>
      <c r="FWJ4" s="9"/>
      <c r="FWK4" s="9"/>
      <c r="FWL4" s="9"/>
      <c r="FWM4" s="9"/>
      <c r="FWN4" s="9"/>
      <c r="FWO4" s="9"/>
      <c r="FWP4" s="9"/>
      <c r="FWQ4" s="9"/>
      <c r="FWR4" s="9"/>
      <c r="FWS4" s="9"/>
      <c r="FWT4" s="9"/>
      <c r="FWU4" s="9"/>
      <c r="FWV4" s="9"/>
      <c r="FWW4" s="9"/>
      <c r="FWX4" s="9"/>
      <c r="FWY4" s="9"/>
      <c r="FWZ4" s="9"/>
      <c r="FXA4" s="9"/>
      <c r="FXB4" s="9"/>
      <c r="FXC4" s="9"/>
      <c r="FXD4" s="9"/>
      <c r="FXE4" s="9"/>
      <c r="FXF4" s="9"/>
      <c r="FXG4" s="9"/>
      <c r="FXH4" s="9"/>
      <c r="FXI4" s="9"/>
      <c r="FXJ4" s="9"/>
      <c r="FXK4" s="9"/>
      <c r="FXL4" s="9"/>
      <c r="FXM4" s="9"/>
      <c r="FXN4" s="9"/>
      <c r="FXO4" s="9"/>
      <c r="FXP4" s="9"/>
      <c r="FXQ4" s="9"/>
      <c r="FXR4" s="9"/>
      <c r="FXS4" s="9"/>
      <c r="FXT4" s="9"/>
      <c r="FXU4" s="9"/>
      <c r="FXV4" s="9"/>
      <c r="FXW4" s="9"/>
      <c r="FXX4" s="9"/>
      <c r="FXY4" s="9"/>
      <c r="FXZ4" s="9"/>
      <c r="FYA4" s="9"/>
      <c r="FYB4" s="9"/>
      <c r="FYC4" s="9"/>
      <c r="FYD4" s="9"/>
      <c r="FYE4" s="9"/>
      <c r="FYF4" s="9"/>
      <c r="FYG4" s="9"/>
      <c r="FYH4" s="9"/>
      <c r="FYI4" s="9"/>
      <c r="FYJ4" s="9"/>
      <c r="FYK4" s="9"/>
      <c r="FYL4" s="9"/>
      <c r="FYM4" s="9"/>
      <c r="FYN4" s="9"/>
      <c r="FYO4" s="9"/>
      <c r="FYP4" s="9"/>
      <c r="FYQ4" s="9"/>
      <c r="FYR4" s="9"/>
      <c r="FYS4" s="9"/>
      <c r="FYT4" s="9"/>
      <c r="FYU4" s="9"/>
      <c r="FYV4" s="9"/>
      <c r="FYW4" s="9"/>
      <c r="FYX4" s="9"/>
      <c r="FYY4" s="9"/>
      <c r="FYZ4" s="9"/>
      <c r="FZA4" s="9"/>
      <c r="FZB4" s="9"/>
      <c r="FZC4" s="9"/>
      <c r="FZD4" s="9"/>
      <c r="FZE4" s="9"/>
      <c r="FZF4" s="9"/>
      <c r="FZG4" s="9"/>
      <c r="FZH4" s="9"/>
      <c r="FZI4" s="9"/>
      <c r="FZJ4" s="9"/>
      <c r="FZK4" s="9"/>
      <c r="FZL4" s="9"/>
      <c r="FZM4" s="9"/>
      <c r="FZN4" s="9"/>
      <c r="FZO4" s="9"/>
      <c r="FZP4" s="9"/>
      <c r="FZQ4" s="9"/>
      <c r="FZR4" s="9"/>
      <c r="FZS4" s="9"/>
      <c r="FZT4" s="9"/>
      <c r="FZU4" s="9"/>
      <c r="FZV4" s="9"/>
      <c r="FZW4" s="9"/>
      <c r="FZX4" s="9"/>
      <c r="FZY4" s="9"/>
      <c r="FZZ4" s="9"/>
      <c r="GAA4" s="9"/>
      <c r="GAB4" s="9"/>
      <c r="GAC4" s="9"/>
      <c r="GAD4" s="9"/>
      <c r="GAE4" s="9"/>
      <c r="GAF4" s="9"/>
      <c r="GAG4" s="9"/>
      <c r="GAH4" s="9"/>
      <c r="GAI4" s="9"/>
      <c r="GAJ4" s="9"/>
      <c r="GAK4" s="9"/>
      <c r="GAL4" s="9"/>
      <c r="GAM4" s="9"/>
      <c r="GAN4" s="9"/>
      <c r="GAO4" s="9"/>
      <c r="GAP4" s="9"/>
      <c r="GAQ4" s="9"/>
      <c r="GAR4" s="9"/>
      <c r="GAS4" s="9"/>
      <c r="GAT4" s="9"/>
      <c r="GAU4" s="9"/>
      <c r="GAV4" s="9"/>
      <c r="GAW4" s="9"/>
      <c r="GAX4" s="9"/>
      <c r="GAY4" s="9"/>
      <c r="GAZ4" s="9"/>
      <c r="GBA4" s="9"/>
      <c r="GBB4" s="9"/>
      <c r="GBC4" s="9"/>
      <c r="GBD4" s="9"/>
      <c r="GBE4" s="9"/>
      <c r="GBF4" s="9"/>
      <c r="GBG4" s="9"/>
      <c r="GBH4" s="9"/>
      <c r="GBI4" s="9"/>
      <c r="GBJ4" s="9"/>
      <c r="GBK4" s="9"/>
      <c r="GBL4" s="9"/>
      <c r="GBM4" s="9"/>
      <c r="GBN4" s="9"/>
      <c r="GBO4" s="9"/>
      <c r="GBP4" s="9"/>
      <c r="GBQ4" s="9"/>
      <c r="GBR4" s="9"/>
      <c r="GBS4" s="9"/>
      <c r="GBT4" s="9"/>
      <c r="GBU4" s="9"/>
      <c r="GBV4" s="9"/>
      <c r="GBW4" s="9"/>
      <c r="GBX4" s="9"/>
      <c r="GBY4" s="9"/>
      <c r="GBZ4" s="9"/>
      <c r="GCA4" s="9"/>
      <c r="GCB4" s="9"/>
      <c r="GCC4" s="9"/>
      <c r="GCD4" s="9"/>
      <c r="GCE4" s="9"/>
      <c r="GCF4" s="9"/>
      <c r="GCG4" s="9"/>
      <c r="GCH4" s="9"/>
      <c r="GCI4" s="9"/>
      <c r="GCJ4" s="9"/>
      <c r="GCK4" s="9"/>
      <c r="GCL4" s="9"/>
      <c r="GCM4" s="9"/>
      <c r="GCN4" s="9"/>
      <c r="GCO4" s="9"/>
      <c r="GCP4" s="9"/>
      <c r="GCQ4" s="9"/>
      <c r="GCR4" s="9"/>
      <c r="GCS4" s="9"/>
      <c r="GCT4" s="9"/>
      <c r="GCU4" s="9"/>
      <c r="GCV4" s="9"/>
      <c r="GCW4" s="9"/>
      <c r="GCX4" s="9"/>
      <c r="GCY4" s="9"/>
      <c r="GCZ4" s="9"/>
      <c r="GDA4" s="9"/>
      <c r="GDB4" s="9"/>
      <c r="GDC4" s="9"/>
      <c r="GDD4" s="9"/>
      <c r="GDE4" s="9"/>
      <c r="GDF4" s="9"/>
      <c r="GDG4" s="9"/>
      <c r="GDH4" s="9"/>
      <c r="GDI4" s="9"/>
      <c r="GDJ4" s="9"/>
      <c r="GDK4" s="9"/>
      <c r="GDL4" s="9"/>
      <c r="GDM4" s="9"/>
      <c r="GDN4" s="9"/>
      <c r="GDO4" s="9"/>
      <c r="GDP4" s="9"/>
      <c r="GDQ4" s="9"/>
      <c r="GDR4" s="9"/>
      <c r="GDS4" s="9"/>
      <c r="GDT4" s="9"/>
      <c r="GDU4" s="9"/>
      <c r="GDV4" s="9"/>
      <c r="GDW4" s="9"/>
      <c r="GDX4" s="9"/>
      <c r="GDY4" s="9"/>
      <c r="GDZ4" s="9"/>
      <c r="GEA4" s="9"/>
      <c r="GEB4" s="9"/>
      <c r="GEC4" s="9"/>
      <c r="GED4" s="9"/>
      <c r="GEE4" s="9"/>
      <c r="GEF4" s="9"/>
      <c r="GEG4" s="9"/>
      <c r="GEH4" s="9"/>
      <c r="GEI4" s="9"/>
      <c r="GEJ4" s="9"/>
      <c r="GEK4" s="9"/>
      <c r="GEL4" s="9"/>
      <c r="GEM4" s="9"/>
      <c r="GEN4" s="9"/>
      <c r="GEO4" s="9"/>
      <c r="GEP4" s="9"/>
      <c r="GEQ4" s="9"/>
      <c r="GER4" s="9"/>
      <c r="GES4" s="9"/>
      <c r="GET4" s="9"/>
      <c r="GEU4" s="9"/>
      <c r="GEV4" s="9"/>
      <c r="GEW4" s="9"/>
      <c r="GEX4" s="9"/>
      <c r="GEY4" s="9"/>
      <c r="GEZ4" s="9"/>
      <c r="GFA4" s="9"/>
      <c r="GFB4" s="9"/>
      <c r="GFC4" s="9"/>
      <c r="GFD4" s="9"/>
      <c r="GFE4" s="9"/>
      <c r="GFF4" s="9"/>
      <c r="GFG4" s="9"/>
      <c r="GFH4" s="9"/>
      <c r="GFI4" s="9"/>
      <c r="GFJ4" s="9"/>
      <c r="GFK4" s="9"/>
      <c r="GFL4" s="9"/>
      <c r="GFM4" s="9"/>
      <c r="GFN4" s="9"/>
      <c r="GFO4" s="9"/>
      <c r="GFP4" s="9"/>
      <c r="GFQ4" s="9"/>
      <c r="GFR4" s="9"/>
      <c r="GFS4" s="9"/>
      <c r="GFT4" s="9"/>
      <c r="GFU4" s="9"/>
      <c r="GFV4" s="9"/>
      <c r="GFW4" s="9"/>
      <c r="GFX4" s="9"/>
      <c r="GFY4" s="9"/>
      <c r="GFZ4" s="9"/>
      <c r="GGA4" s="9"/>
      <c r="GGB4" s="9"/>
      <c r="GGC4" s="9"/>
      <c r="GGD4" s="9"/>
      <c r="GGE4" s="9"/>
      <c r="GGF4" s="9"/>
      <c r="GGG4" s="9"/>
      <c r="GGH4" s="9"/>
      <c r="GGI4" s="9"/>
      <c r="GGJ4" s="9"/>
      <c r="GGK4" s="9"/>
      <c r="GGL4" s="9"/>
      <c r="GGM4" s="9"/>
      <c r="GGN4" s="9"/>
      <c r="GGO4" s="9"/>
      <c r="GGP4" s="9"/>
      <c r="GGQ4" s="9"/>
      <c r="GGR4" s="9"/>
      <c r="GGS4" s="9"/>
      <c r="GGT4" s="9"/>
      <c r="GGU4" s="9"/>
      <c r="GGV4" s="9"/>
      <c r="GGW4" s="9"/>
      <c r="GGX4" s="9"/>
      <c r="GGY4" s="9"/>
      <c r="GGZ4" s="9"/>
      <c r="GHA4" s="9"/>
      <c r="GHB4" s="9"/>
      <c r="GHC4" s="9"/>
      <c r="GHD4" s="9"/>
      <c r="GHE4" s="9"/>
      <c r="GHF4" s="9"/>
      <c r="GHG4" s="9"/>
      <c r="GHH4" s="9"/>
      <c r="GHI4" s="9"/>
      <c r="GHJ4" s="9"/>
      <c r="GHK4" s="9"/>
      <c r="GHL4" s="9"/>
      <c r="GHM4" s="9"/>
      <c r="GHN4" s="9"/>
      <c r="GHO4" s="9"/>
      <c r="GHP4" s="9"/>
      <c r="GHQ4" s="9"/>
      <c r="GHR4" s="9"/>
      <c r="GHS4" s="9"/>
      <c r="GHT4" s="9"/>
      <c r="GHU4" s="9"/>
      <c r="GHV4" s="9"/>
      <c r="GHW4" s="9"/>
      <c r="GHX4" s="9"/>
      <c r="GHY4" s="9"/>
      <c r="GHZ4" s="9"/>
      <c r="GIA4" s="9"/>
      <c r="GIB4" s="9"/>
      <c r="GIC4" s="9"/>
      <c r="GID4" s="9"/>
      <c r="GIE4" s="9"/>
      <c r="GIF4" s="9"/>
      <c r="GIG4" s="9"/>
      <c r="GIH4" s="9"/>
      <c r="GII4" s="9"/>
      <c r="GIJ4" s="9"/>
      <c r="GIK4" s="9"/>
      <c r="GIL4" s="9"/>
      <c r="GIM4" s="9"/>
      <c r="GIN4" s="9"/>
      <c r="GIO4" s="9"/>
      <c r="GIP4" s="9"/>
      <c r="GIQ4" s="9"/>
      <c r="GIR4" s="9"/>
      <c r="GIS4" s="9"/>
      <c r="GIT4" s="9"/>
      <c r="GIU4" s="9"/>
      <c r="GIV4" s="9"/>
      <c r="GIW4" s="9"/>
      <c r="GIX4" s="9"/>
      <c r="GIY4" s="9"/>
      <c r="GIZ4" s="9"/>
      <c r="GJA4" s="9"/>
      <c r="GJB4" s="9"/>
      <c r="GJC4" s="9"/>
      <c r="GJD4" s="9"/>
      <c r="GJE4" s="9"/>
      <c r="GJF4" s="9"/>
      <c r="GJG4" s="9"/>
      <c r="GJH4" s="9"/>
      <c r="GJI4" s="9"/>
      <c r="GJJ4" s="9"/>
      <c r="GJK4" s="9"/>
      <c r="GJL4" s="9"/>
      <c r="GJM4" s="9"/>
      <c r="GJN4" s="9"/>
      <c r="GJO4" s="9"/>
      <c r="GJP4" s="9"/>
      <c r="GJQ4" s="9"/>
      <c r="GJR4" s="9"/>
      <c r="GJS4" s="9"/>
      <c r="GJT4" s="9"/>
      <c r="GJU4" s="9"/>
      <c r="GJV4" s="9"/>
      <c r="GJW4" s="9"/>
      <c r="GJX4" s="9"/>
      <c r="GJY4" s="9"/>
      <c r="GJZ4" s="9"/>
      <c r="GKA4" s="9"/>
      <c r="GKB4" s="9"/>
      <c r="GKC4" s="9"/>
      <c r="GKD4" s="9"/>
      <c r="GKE4" s="9"/>
      <c r="GKF4" s="9"/>
      <c r="GKG4" s="9"/>
      <c r="GKH4" s="9"/>
      <c r="GKI4" s="9"/>
      <c r="GKJ4" s="9"/>
      <c r="GKK4" s="9"/>
      <c r="GKL4" s="9"/>
      <c r="GKM4" s="9"/>
      <c r="GKN4" s="9"/>
      <c r="GKO4" s="9"/>
      <c r="GKP4" s="9"/>
      <c r="GKQ4" s="9"/>
      <c r="GKR4" s="9"/>
      <c r="GKS4" s="9"/>
      <c r="GKT4" s="9"/>
      <c r="GKU4" s="9"/>
      <c r="GKV4" s="9"/>
      <c r="GKW4" s="9"/>
      <c r="GKX4" s="9"/>
      <c r="GKY4" s="9"/>
      <c r="GKZ4" s="9"/>
      <c r="GLA4" s="9"/>
      <c r="GLB4" s="9"/>
      <c r="GLC4" s="9"/>
      <c r="GLD4" s="9"/>
      <c r="GLE4" s="9"/>
      <c r="GLF4" s="9"/>
      <c r="GLG4" s="9"/>
      <c r="GLH4" s="9"/>
      <c r="GLI4" s="9"/>
      <c r="GLJ4" s="9"/>
      <c r="GLK4" s="9"/>
      <c r="GLL4" s="9"/>
      <c r="GLM4" s="9"/>
      <c r="GLN4" s="9"/>
      <c r="GLO4" s="9"/>
      <c r="GLP4" s="9"/>
      <c r="GLQ4" s="9"/>
      <c r="GLR4" s="9"/>
      <c r="GLS4" s="9"/>
      <c r="GLT4" s="9"/>
      <c r="GLU4" s="9"/>
      <c r="GLV4" s="9"/>
      <c r="GLW4" s="9"/>
      <c r="GLX4" s="9"/>
      <c r="GLY4" s="9"/>
      <c r="GLZ4" s="9"/>
      <c r="GMA4" s="9"/>
      <c r="GMB4" s="9"/>
      <c r="GMC4" s="9"/>
      <c r="GMD4" s="9"/>
      <c r="GME4" s="9"/>
      <c r="GMF4" s="9"/>
      <c r="GMG4" s="9"/>
      <c r="GMH4" s="9"/>
      <c r="GMI4" s="9"/>
      <c r="GMJ4" s="9"/>
      <c r="GMK4" s="9"/>
      <c r="GML4" s="9"/>
      <c r="GMM4" s="9"/>
      <c r="GMN4" s="9"/>
      <c r="GMO4" s="9"/>
      <c r="GMP4" s="9"/>
      <c r="GMQ4" s="9"/>
      <c r="GMR4" s="9"/>
      <c r="GMS4" s="9"/>
      <c r="GMT4" s="9"/>
      <c r="GMU4" s="9"/>
      <c r="GMV4" s="9"/>
      <c r="GMW4" s="9"/>
      <c r="GMX4" s="9"/>
      <c r="GMY4" s="9"/>
      <c r="GMZ4" s="9"/>
      <c r="GNA4" s="9"/>
      <c r="GNB4" s="9"/>
      <c r="GNC4" s="9"/>
      <c r="GND4" s="9"/>
      <c r="GNE4" s="9"/>
      <c r="GNF4" s="9"/>
      <c r="GNG4" s="9"/>
      <c r="GNH4" s="9"/>
      <c r="GNI4" s="9"/>
      <c r="GNJ4" s="9"/>
      <c r="GNK4" s="9"/>
      <c r="GNL4" s="9"/>
      <c r="GNM4" s="9"/>
      <c r="GNN4" s="9"/>
      <c r="GNO4" s="9"/>
      <c r="GNP4" s="9"/>
      <c r="GNQ4" s="9"/>
      <c r="GNR4" s="9"/>
      <c r="GNS4" s="9"/>
      <c r="GNT4" s="9"/>
      <c r="GNU4" s="9"/>
      <c r="GNV4" s="9"/>
      <c r="GNW4" s="9"/>
      <c r="GNX4" s="9"/>
      <c r="GNY4" s="9"/>
      <c r="GNZ4" s="9"/>
      <c r="GOA4" s="9"/>
      <c r="GOB4" s="9"/>
      <c r="GOC4" s="9"/>
      <c r="GOD4" s="9"/>
      <c r="GOE4" s="9"/>
      <c r="GOF4" s="9"/>
      <c r="GOG4" s="9"/>
      <c r="GOH4" s="9"/>
      <c r="GOI4" s="9"/>
      <c r="GOJ4" s="9"/>
      <c r="GOK4" s="9"/>
      <c r="GOL4" s="9"/>
      <c r="GOM4" s="9"/>
      <c r="GON4" s="9"/>
      <c r="GOO4" s="9"/>
      <c r="GOP4" s="9"/>
      <c r="GOQ4" s="9"/>
      <c r="GOR4" s="9"/>
      <c r="GOS4" s="9"/>
      <c r="GOT4" s="9"/>
      <c r="GOU4" s="9"/>
      <c r="GOV4" s="9"/>
      <c r="GOW4" s="9"/>
      <c r="GOX4" s="9"/>
      <c r="GOY4" s="9"/>
      <c r="GOZ4" s="9"/>
      <c r="GPA4" s="9"/>
      <c r="GPB4" s="9"/>
      <c r="GPC4" s="9"/>
      <c r="GPD4" s="9"/>
      <c r="GPE4" s="9"/>
      <c r="GPF4" s="9"/>
      <c r="GPG4" s="9"/>
      <c r="GPH4" s="9"/>
      <c r="GPI4" s="9"/>
      <c r="GPJ4" s="9"/>
      <c r="GPK4" s="9"/>
      <c r="GPL4" s="9"/>
      <c r="GPM4" s="9"/>
      <c r="GPN4" s="9"/>
      <c r="GPO4" s="9"/>
      <c r="GPP4" s="9"/>
      <c r="GPQ4" s="9"/>
      <c r="GPR4" s="9"/>
      <c r="GPS4" s="9"/>
      <c r="GPT4" s="9"/>
      <c r="GPU4" s="9"/>
      <c r="GPV4" s="9"/>
      <c r="GPW4" s="9"/>
      <c r="GPX4" s="9"/>
      <c r="GPY4" s="9"/>
      <c r="GPZ4" s="9"/>
      <c r="GQA4" s="9"/>
      <c r="GQB4" s="9"/>
      <c r="GQC4" s="9"/>
      <c r="GQD4" s="9"/>
      <c r="GQE4" s="9"/>
      <c r="GQF4" s="9"/>
      <c r="GQG4" s="9"/>
      <c r="GQH4" s="9"/>
      <c r="GQI4" s="9"/>
      <c r="GQJ4" s="9"/>
      <c r="GQK4" s="9"/>
      <c r="GQL4" s="9"/>
      <c r="GQM4" s="9"/>
      <c r="GQN4" s="9"/>
      <c r="GQO4" s="9"/>
      <c r="GQP4" s="9"/>
      <c r="GQQ4" s="9"/>
      <c r="GQR4" s="9"/>
      <c r="GQS4" s="9"/>
      <c r="GQT4" s="9"/>
      <c r="GQU4" s="9"/>
      <c r="GQV4" s="9"/>
      <c r="GQW4" s="9"/>
      <c r="GQX4" s="9"/>
      <c r="GQY4" s="9"/>
      <c r="GQZ4" s="9"/>
      <c r="GRA4" s="9"/>
      <c r="GRB4" s="9"/>
      <c r="GRC4" s="9"/>
      <c r="GRD4" s="9"/>
      <c r="GRE4" s="9"/>
      <c r="GRF4" s="9"/>
      <c r="GRG4" s="9"/>
      <c r="GRH4" s="9"/>
      <c r="GRI4" s="9"/>
      <c r="GRJ4" s="9"/>
      <c r="GRK4" s="9"/>
      <c r="GRL4" s="9"/>
      <c r="GRM4" s="9"/>
      <c r="GRN4" s="9"/>
      <c r="GRO4" s="9"/>
      <c r="GRP4" s="9"/>
      <c r="GRQ4" s="9"/>
      <c r="GRR4" s="9"/>
      <c r="GRS4" s="9"/>
      <c r="GRT4" s="9"/>
      <c r="GRU4" s="9"/>
      <c r="GRV4" s="9"/>
      <c r="GRW4" s="9"/>
      <c r="GRX4" s="9"/>
      <c r="GRY4" s="9"/>
      <c r="GRZ4" s="9"/>
      <c r="GSA4" s="9"/>
      <c r="GSB4" s="9"/>
      <c r="GSC4" s="9"/>
      <c r="GSD4" s="9"/>
      <c r="GSE4" s="9"/>
      <c r="GSF4" s="9"/>
      <c r="GSG4" s="9"/>
      <c r="GSH4" s="9"/>
      <c r="GSI4" s="9"/>
      <c r="GSJ4" s="9"/>
      <c r="GSK4" s="9"/>
      <c r="GSL4" s="9"/>
      <c r="GSM4" s="9"/>
      <c r="GSN4" s="9"/>
      <c r="GSO4" s="9"/>
      <c r="GSP4" s="9"/>
      <c r="GSQ4" s="9"/>
      <c r="GSR4" s="9"/>
      <c r="GSS4" s="9"/>
      <c r="GST4" s="9"/>
      <c r="GSU4" s="9"/>
      <c r="GSV4" s="9"/>
      <c r="GSW4" s="9"/>
      <c r="GSX4" s="9"/>
      <c r="GSY4" s="9"/>
      <c r="GSZ4" s="9"/>
      <c r="GTA4" s="9"/>
      <c r="GTB4" s="9"/>
      <c r="GTC4" s="9"/>
      <c r="GTD4" s="9"/>
      <c r="GTE4" s="9"/>
      <c r="GTF4" s="9"/>
      <c r="GTG4" s="9"/>
      <c r="GTH4" s="9"/>
      <c r="GTI4" s="9"/>
      <c r="GTJ4" s="9"/>
      <c r="GTK4" s="9"/>
      <c r="GTL4" s="9"/>
      <c r="GTM4" s="9"/>
      <c r="GTN4" s="9"/>
      <c r="GTO4" s="9"/>
      <c r="GTP4" s="9"/>
      <c r="GTQ4" s="9"/>
      <c r="GTR4" s="9"/>
      <c r="GTS4" s="9"/>
      <c r="GTT4" s="9"/>
      <c r="GTU4" s="9"/>
      <c r="GTV4" s="9"/>
      <c r="GTW4" s="9"/>
      <c r="GTX4" s="9"/>
      <c r="GTY4" s="9"/>
      <c r="GTZ4" s="9"/>
      <c r="GUA4" s="9"/>
      <c r="GUB4" s="9"/>
      <c r="GUC4" s="9"/>
      <c r="GUD4" s="9"/>
      <c r="GUE4" s="9"/>
      <c r="GUF4" s="9"/>
      <c r="GUG4" s="9"/>
      <c r="GUH4" s="9"/>
      <c r="GUI4" s="9"/>
      <c r="GUJ4" s="9"/>
      <c r="GUK4" s="9"/>
      <c r="GUL4" s="9"/>
      <c r="GUM4" s="9"/>
      <c r="GUN4" s="9"/>
      <c r="GUO4" s="9"/>
      <c r="GUP4" s="9"/>
      <c r="GUQ4" s="9"/>
      <c r="GUR4" s="9"/>
      <c r="GUS4" s="9"/>
      <c r="GUT4" s="9"/>
      <c r="GUU4" s="9"/>
      <c r="GUV4" s="9"/>
      <c r="GUW4" s="9"/>
      <c r="GUX4" s="9"/>
      <c r="GUY4" s="9"/>
      <c r="GUZ4" s="9"/>
      <c r="GVA4" s="9"/>
      <c r="GVB4" s="9"/>
      <c r="GVC4" s="9"/>
      <c r="GVD4" s="9"/>
      <c r="GVE4" s="9"/>
      <c r="GVF4" s="9"/>
      <c r="GVG4" s="9"/>
      <c r="GVH4" s="9"/>
      <c r="GVI4" s="9"/>
      <c r="GVJ4" s="9"/>
      <c r="GVK4" s="9"/>
      <c r="GVL4" s="9"/>
      <c r="GVM4" s="9"/>
      <c r="GVN4" s="9"/>
      <c r="GVO4" s="9"/>
      <c r="GVP4" s="9"/>
      <c r="GVQ4" s="9"/>
      <c r="GVR4" s="9"/>
      <c r="GVS4" s="9"/>
      <c r="GVT4" s="9"/>
      <c r="GVU4" s="9"/>
      <c r="GVV4" s="9"/>
      <c r="GVW4" s="9"/>
      <c r="GVX4" s="9"/>
      <c r="GVY4" s="9"/>
      <c r="GVZ4" s="9"/>
      <c r="GWA4" s="9"/>
      <c r="GWB4" s="9"/>
      <c r="GWC4" s="9"/>
      <c r="GWD4" s="9"/>
      <c r="GWE4" s="9"/>
      <c r="GWF4" s="9"/>
      <c r="GWG4" s="9"/>
      <c r="GWH4" s="9"/>
      <c r="GWI4" s="9"/>
      <c r="GWJ4" s="9"/>
      <c r="GWK4" s="9"/>
      <c r="GWL4" s="9"/>
      <c r="GWM4" s="9"/>
      <c r="GWN4" s="9"/>
      <c r="GWO4" s="9"/>
      <c r="GWP4" s="9"/>
      <c r="GWQ4" s="9"/>
      <c r="GWR4" s="9"/>
      <c r="GWS4" s="9"/>
      <c r="GWT4" s="9"/>
      <c r="GWU4" s="9"/>
      <c r="GWV4" s="9"/>
      <c r="GWW4" s="9"/>
      <c r="GWX4" s="9"/>
      <c r="GWY4" s="9"/>
      <c r="GWZ4" s="9"/>
      <c r="GXA4" s="9"/>
      <c r="GXB4" s="9"/>
      <c r="GXC4" s="9"/>
      <c r="GXD4" s="9"/>
      <c r="GXE4" s="9"/>
      <c r="GXF4" s="9"/>
      <c r="GXG4" s="9"/>
      <c r="GXH4" s="9"/>
      <c r="GXI4" s="9"/>
      <c r="GXJ4" s="9"/>
      <c r="GXK4" s="9"/>
      <c r="GXL4" s="9"/>
      <c r="GXM4" s="9"/>
      <c r="GXN4" s="9"/>
      <c r="GXO4" s="9"/>
      <c r="GXP4" s="9"/>
      <c r="GXQ4" s="9"/>
      <c r="GXR4" s="9"/>
      <c r="GXS4" s="9"/>
      <c r="GXT4" s="9"/>
      <c r="GXU4" s="9"/>
      <c r="GXV4" s="9"/>
      <c r="GXW4" s="9"/>
      <c r="GXX4" s="9"/>
      <c r="GXY4" s="9"/>
      <c r="GXZ4" s="9"/>
      <c r="GYA4" s="9"/>
      <c r="GYB4" s="9"/>
      <c r="GYC4" s="9"/>
      <c r="GYD4" s="9"/>
      <c r="GYE4" s="9"/>
      <c r="GYF4" s="9"/>
      <c r="GYG4" s="9"/>
      <c r="GYH4" s="9"/>
      <c r="GYI4" s="9"/>
      <c r="GYJ4" s="9"/>
      <c r="GYK4" s="9"/>
      <c r="GYL4" s="9"/>
      <c r="GYM4" s="9"/>
      <c r="GYN4" s="9"/>
      <c r="GYO4" s="9"/>
      <c r="GYP4" s="9"/>
      <c r="GYQ4" s="9"/>
      <c r="GYR4" s="9"/>
      <c r="GYS4" s="9"/>
      <c r="GYT4" s="9"/>
      <c r="GYU4" s="9"/>
      <c r="GYV4" s="9"/>
      <c r="GYW4" s="9"/>
      <c r="GYX4" s="9"/>
      <c r="GYY4" s="9"/>
      <c r="GYZ4" s="9"/>
      <c r="GZA4" s="9"/>
      <c r="GZB4" s="9"/>
      <c r="GZC4" s="9"/>
      <c r="GZD4" s="9"/>
      <c r="GZE4" s="9"/>
      <c r="GZF4" s="9"/>
      <c r="GZG4" s="9"/>
      <c r="GZH4" s="9"/>
      <c r="GZI4" s="9"/>
      <c r="GZJ4" s="9"/>
      <c r="GZK4" s="9"/>
      <c r="GZL4" s="9"/>
      <c r="GZM4" s="9"/>
      <c r="GZN4" s="9"/>
      <c r="GZO4" s="9"/>
      <c r="GZP4" s="9"/>
      <c r="GZQ4" s="9"/>
      <c r="GZR4" s="9"/>
      <c r="GZS4" s="9"/>
      <c r="GZT4" s="9"/>
      <c r="GZU4" s="9"/>
      <c r="GZV4" s="9"/>
      <c r="GZW4" s="9"/>
      <c r="GZX4" s="9"/>
      <c r="GZY4" s="9"/>
      <c r="GZZ4" s="9"/>
      <c r="HAA4" s="9"/>
      <c r="HAB4" s="9"/>
      <c r="HAC4" s="9"/>
      <c r="HAD4" s="9"/>
      <c r="HAE4" s="9"/>
      <c r="HAF4" s="9"/>
      <c r="HAG4" s="9"/>
      <c r="HAH4" s="9"/>
      <c r="HAI4" s="9"/>
      <c r="HAJ4" s="9"/>
      <c r="HAK4" s="9"/>
      <c r="HAL4" s="9"/>
      <c r="HAM4" s="9"/>
      <c r="HAN4" s="9"/>
      <c r="HAO4" s="9"/>
      <c r="HAP4" s="9"/>
      <c r="HAQ4" s="9"/>
      <c r="HAR4" s="9"/>
      <c r="HAS4" s="9"/>
      <c r="HAT4" s="9"/>
      <c r="HAU4" s="9"/>
      <c r="HAV4" s="9"/>
      <c r="HAW4" s="9"/>
      <c r="HAX4" s="9"/>
      <c r="HAY4" s="9"/>
      <c r="HAZ4" s="9"/>
      <c r="HBA4" s="9"/>
      <c r="HBB4" s="9"/>
      <c r="HBC4" s="9"/>
      <c r="HBD4" s="9"/>
      <c r="HBE4" s="9"/>
      <c r="HBF4" s="9"/>
      <c r="HBG4" s="9"/>
      <c r="HBH4" s="9"/>
      <c r="HBI4" s="9"/>
      <c r="HBJ4" s="9"/>
      <c r="HBK4" s="9"/>
      <c r="HBL4" s="9"/>
      <c r="HBM4" s="9"/>
      <c r="HBN4" s="9"/>
      <c r="HBO4" s="9"/>
      <c r="HBP4" s="9"/>
      <c r="HBQ4" s="9"/>
      <c r="HBR4" s="9"/>
      <c r="HBS4" s="9"/>
      <c r="HBT4" s="9"/>
      <c r="HBU4" s="9"/>
      <c r="HBV4" s="9"/>
      <c r="HBW4" s="9"/>
      <c r="HBX4" s="9"/>
      <c r="HBY4" s="9"/>
      <c r="HBZ4" s="9"/>
      <c r="HCA4" s="9"/>
      <c r="HCB4" s="9"/>
      <c r="HCC4" s="9"/>
      <c r="HCD4" s="9"/>
      <c r="HCE4" s="9"/>
      <c r="HCF4" s="9"/>
      <c r="HCG4" s="9"/>
      <c r="HCH4" s="9"/>
      <c r="HCI4" s="9"/>
      <c r="HCJ4" s="9"/>
      <c r="HCK4" s="9"/>
      <c r="HCL4" s="9"/>
      <c r="HCM4" s="9"/>
      <c r="HCN4" s="9"/>
      <c r="HCO4" s="9"/>
      <c r="HCP4" s="9"/>
      <c r="HCQ4" s="9"/>
      <c r="HCR4" s="9"/>
      <c r="HCS4" s="9"/>
      <c r="HCT4" s="9"/>
      <c r="HCU4" s="9"/>
      <c r="HCV4" s="9"/>
      <c r="HCW4" s="9"/>
      <c r="HCX4" s="9"/>
      <c r="HCY4" s="9"/>
      <c r="HCZ4" s="9"/>
      <c r="HDA4" s="9"/>
      <c r="HDB4" s="9"/>
      <c r="HDC4" s="9"/>
      <c r="HDD4" s="9"/>
      <c r="HDE4" s="9"/>
      <c r="HDF4" s="9"/>
      <c r="HDG4" s="9"/>
      <c r="HDH4" s="9"/>
      <c r="HDI4" s="9"/>
      <c r="HDJ4" s="9"/>
      <c r="HDK4" s="9"/>
      <c r="HDL4" s="9"/>
      <c r="HDM4" s="9"/>
      <c r="HDN4" s="9"/>
      <c r="HDO4" s="9"/>
      <c r="HDP4" s="9"/>
      <c r="HDQ4" s="9"/>
      <c r="HDR4" s="9"/>
      <c r="HDS4" s="9"/>
      <c r="HDT4" s="9"/>
      <c r="HDU4" s="9"/>
      <c r="HDV4" s="9"/>
      <c r="HDW4" s="9"/>
      <c r="HDX4" s="9"/>
      <c r="HDY4" s="9"/>
      <c r="HDZ4" s="9"/>
      <c r="HEA4" s="9"/>
      <c r="HEB4" s="9"/>
      <c r="HEC4" s="9"/>
      <c r="HED4" s="9"/>
      <c r="HEE4" s="9"/>
      <c r="HEF4" s="9"/>
      <c r="HEG4" s="9"/>
      <c r="HEH4" s="9"/>
      <c r="HEI4" s="9"/>
      <c r="HEJ4" s="9"/>
      <c r="HEK4" s="9"/>
      <c r="HEL4" s="9"/>
      <c r="HEM4" s="9"/>
      <c r="HEN4" s="9"/>
      <c r="HEO4" s="9"/>
      <c r="HEP4" s="9"/>
      <c r="HEQ4" s="9"/>
      <c r="HER4" s="9"/>
      <c r="HES4" s="9"/>
      <c r="HET4" s="9"/>
      <c r="HEU4" s="9"/>
      <c r="HEV4" s="9"/>
      <c r="HEW4" s="9"/>
      <c r="HEX4" s="9"/>
      <c r="HEY4" s="9"/>
      <c r="HEZ4" s="9"/>
      <c r="HFA4" s="9"/>
      <c r="HFB4" s="9"/>
      <c r="HFC4" s="9"/>
      <c r="HFD4" s="9"/>
      <c r="HFE4" s="9"/>
      <c r="HFF4" s="9"/>
      <c r="HFG4" s="9"/>
      <c r="HFH4" s="9"/>
      <c r="HFI4" s="9"/>
      <c r="HFJ4" s="9"/>
      <c r="HFK4" s="9"/>
      <c r="HFL4" s="9"/>
      <c r="HFM4" s="9"/>
      <c r="HFN4" s="9"/>
      <c r="HFO4" s="9"/>
      <c r="HFP4" s="9"/>
      <c r="HFQ4" s="9"/>
      <c r="HFR4" s="9"/>
      <c r="HFS4" s="9"/>
      <c r="HFT4" s="9"/>
      <c r="HFU4" s="9"/>
      <c r="HFV4" s="9"/>
      <c r="HFW4" s="9"/>
      <c r="HFX4" s="9"/>
      <c r="HFY4" s="9"/>
      <c r="HFZ4" s="9"/>
      <c r="HGA4" s="9"/>
      <c r="HGB4" s="9"/>
      <c r="HGC4" s="9"/>
      <c r="HGD4" s="9"/>
      <c r="HGE4" s="9"/>
      <c r="HGF4" s="9"/>
      <c r="HGG4" s="9"/>
      <c r="HGH4" s="9"/>
      <c r="HGI4" s="9"/>
      <c r="HGJ4" s="9"/>
      <c r="HGK4" s="9"/>
      <c r="HGL4" s="9"/>
      <c r="HGM4" s="9"/>
      <c r="HGN4" s="9"/>
      <c r="HGO4" s="9"/>
      <c r="HGP4" s="9"/>
      <c r="HGQ4" s="9"/>
      <c r="HGR4" s="9"/>
      <c r="HGS4" s="9"/>
      <c r="HGT4" s="9"/>
      <c r="HGU4" s="9"/>
      <c r="HGV4" s="9"/>
      <c r="HGW4" s="9"/>
      <c r="HGX4" s="9"/>
      <c r="HGY4" s="9"/>
      <c r="HGZ4" s="9"/>
      <c r="HHA4" s="9"/>
      <c r="HHB4" s="9"/>
      <c r="HHC4" s="9"/>
      <c r="HHD4" s="9"/>
      <c r="HHE4" s="9"/>
      <c r="HHF4" s="9"/>
      <c r="HHG4" s="9"/>
      <c r="HHH4" s="9"/>
      <c r="HHI4" s="9"/>
      <c r="HHJ4" s="9"/>
      <c r="HHK4" s="9"/>
      <c r="HHL4" s="9"/>
      <c r="HHM4" s="9"/>
      <c r="HHN4" s="9"/>
      <c r="HHO4" s="9"/>
      <c r="HHP4" s="9"/>
      <c r="HHQ4" s="9"/>
      <c r="HHR4" s="9"/>
      <c r="HHS4" s="9"/>
      <c r="HHT4" s="9"/>
      <c r="HHU4" s="9"/>
      <c r="HHV4" s="9"/>
      <c r="HHW4" s="9"/>
      <c r="HHX4" s="9"/>
      <c r="HHY4" s="9"/>
      <c r="HHZ4" s="9"/>
      <c r="HIA4" s="9"/>
      <c r="HIB4" s="9"/>
      <c r="HIC4" s="9"/>
      <c r="HID4" s="9"/>
      <c r="HIE4" s="9"/>
      <c r="HIF4" s="9"/>
      <c r="HIG4" s="9"/>
      <c r="HIH4" s="9"/>
      <c r="HII4" s="9"/>
      <c r="HIJ4" s="9"/>
      <c r="HIK4" s="9"/>
      <c r="HIL4" s="9"/>
      <c r="HIM4" s="9"/>
      <c r="HIN4" s="9"/>
      <c r="HIO4" s="9"/>
      <c r="HIP4" s="9"/>
      <c r="HIQ4" s="9"/>
      <c r="HIR4" s="9"/>
      <c r="HIS4" s="9"/>
      <c r="HIT4" s="9"/>
      <c r="HIU4" s="9"/>
      <c r="HIV4" s="9"/>
      <c r="HIW4" s="9"/>
      <c r="HIX4" s="9"/>
      <c r="HIY4" s="9"/>
      <c r="HIZ4" s="9"/>
      <c r="HJA4" s="9"/>
      <c r="HJB4" s="9"/>
      <c r="HJC4" s="9"/>
      <c r="HJD4" s="9"/>
      <c r="HJE4" s="9"/>
      <c r="HJF4" s="9"/>
      <c r="HJG4" s="9"/>
      <c r="HJH4" s="9"/>
      <c r="HJI4" s="9"/>
      <c r="HJJ4" s="9"/>
      <c r="HJK4" s="9"/>
      <c r="HJL4" s="9"/>
      <c r="HJM4" s="9"/>
      <c r="HJN4" s="9"/>
      <c r="HJO4" s="9"/>
      <c r="HJP4" s="9"/>
      <c r="HJQ4" s="9"/>
      <c r="HJR4" s="9"/>
      <c r="HJS4" s="9"/>
      <c r="HJT4" s="9"/>
      <c r="HJU4" s="9"/>
      <c r="HJV4" s="9"/>
      <c r="HJW4" s="9"/>
      <c r="HJX4" s="9"/>
      <c r="HJY4" s="9"/>
      <c r="HJZ4" s="9"/>
      <c r="HKA4" s="9"/>
      <c r="HKB4" s="9"/>
      <c r="HKC4" s="9"/>
      <c r="HKD4" s="9"/>
      <c r="HKE4" s="9"/>
      <c r="HKF4" s="9"/>
      <c r="HKG4" s="9"/>
      <c r="HKH4" s="9"/>
      <c r="HKI4" s="9"/>
      <c r="HKJ4" s="9"/>
      <c r="HKK4" s="9"/>
      <c r="HKL4" s="9"/>
      <c r="HKM4" s="9"/>
      <c r="HKN4" s="9"/>
      <c r="HKO4" s="9"/>
      <c r="HKP4" s="9"/>
      <c r="HKQ4" s="9"/>
      <c r="HKR4" s="9"/>
      <c r="HKS4" s="9"/>
      <c r="HKT4" s="9"/>
      <c r="HKU4" s="9"/>
      <c r="HKV4" s="9"/>
      <c r="HKW4" s="9"/>
      <c r="HKX4" s="9"/>
      <c r="HKY4" s="9"/>
      <c r="HKZ4" s="9"/>
      <c r="HLA4" s="9"/>
      <c r="HLB4" s="9"/>
      <c r="HLC4" s="9"/>
      <c r="HLD4" s="9"/>
      <c r="HLE4" s="9"/>
      <c r="HLF4" s="9"/>
      <c r="HLG4" s="9"/>
      <c r="HLH4" s="9"/>
      <c r="HLI4" s="9"/>
      <c r="HLJ4" s="9"/>
      <c r="HLK4" s="9"/>
      <c r="HLL4" s="9"/>
      <c r="HLM4" s="9"/>
      <c r="HLN4" s="9"/>
      <c r="HLO4" s="9"/>
      <c r="HLP4" s="9"/>
      <c r="HLQ4" s="9"/>
      <c r="HLR4" s="9"/>
      <c r="HLS4" s="9"/>
      <c r="HLT4" s="9"/>
      <c r="HLU4" s="9"/>
      <c r="HLV4" s="9"/>
      <c r="HLW4" s="9"/>
      <c r="HLX4" s="9"/>
      <c r="HLY4" s="9"/>
      <c r="HLZ4" s="9"/>
      <c r="HMA4" s="9"/>
      <c r="HMB4" s="9"/>
      <c r="HMC4" s="9"/>
      <c r="HMD4" s="9"/>
      <c r="HME4" s="9"/>
      <c r="HMF4" s="9"/>
      <c r="HMG4" s="9"/>
      <c r="HMH4" s="9"/>
      <c r="HMI4" s="9"/>
      <c r="HMJ4" s="9"/>
      <c r="HMK4" s="9"/>
      <c r="HML4" s="9"/>
      <c r="HMM4" s="9"/>
      <c r="HMN4" s="9"/>
      <c r="HMO4" s="9"/>
      <c r="HMP4" s="9"/>
      <c r="HMQ4" s="9"/>
      <c r="HMR4" s="9"/>
      <c r="HMS4" s="9"/>
      <c r="HMT4" s="9"/>
      <c r="HMU4" s="9"/>
      <c r="HMV4" s="9"/>
      <c r="HMW4" s="9"/>
      <c r="HMX4" s="9"/>
      <c r="HMY4" s="9"/>
      <c r="HMZ4" s="9"/>
      <c r="HNA4" s="9"/>
      <c r="HNB4" s="9"/>
      <c r="HNC4" s="9"/>
      <c r="HND4" s="9"/>
      <c r="HNE4" s="9"/>
      <c r="HNF4" s="9"/>
      <c r="HNG4" s="9"/>
      <c r="HNH4" s="9"/>
      <c r="HNI4" s="9"/>
      <c r="HNJ4" s="9"/>
      <c r="HNK4" s="9"/>
      <c r="HNL4" s="9"/>
      <c r="HNM4" s="9"/>
      <c r="HNN4" s="9"/>
      <c r="HNO4" s="9"/>
      <c r="HNP4" s="9"/>
      <c r="HNQ4" s="9"/>
      <c r="HNR4" s="9"/>
      <c r="HNS4" s="9"/>
      <c r="HNT4" s="9"/>
      <c r="HNU4" s="9"/>
      <c r="HNV4" s="9"/>
      <c r="HNW4" s="9"/>
      <c r="HNX4" s="9"/>
      <c r="HNY4" s="9"/>
      <c r="HNZ4" s="9"/>
      <c r="HOA4" s="9"/>
      <c r="HOB4" s="9"/>
      <c r="HOC4" s="9"/>
      <c r="HOD4" s="9"/>
      <c r="HOE4" s="9"/>
      <c r="HOF4" s="9"/>
      <c r="HOG4" s="9"/>
      <c r="HOH4" s="9"/>
      <c r="HOI4" s="9"/>
      <c r="HOJ4" s="9"/>
      <c r="HOK4" s="9"/>
      <c r="HOL4" s="9"/>
      <c r="HOM4" s="9"/>
      <c r="HON4" s="9"/>
      <c r="HOO4" s="9"/>
      <c r="HOP4" s="9"/>
      <c r="HOQ4" s="9"/>
      <c r="HOR4" s="9"/>
      <c r="HOS4" s="9"/>
      <c r="HOT4" s="9"/>
      <c r="HOU4" s="9"/>
      <c r="HOV4" s="9"/>
      <c r="HOW4" s="9"/>
      <c r="HOX4" s="9"/>
      <c r="HOY4" s="9"/>
      <c r="HOZ4" s="9"/>
      <c r="HPA4" s="9"/>
      <c r="HPB4" s="9"/>
      <c r="HPC4" s="9"/>
      <c r="HPD4" s="9"/>
      <c r="HPE4" s="9"/>
      <c r="HPF4" s="9"/>
      <c r="HPG4" s="9"/>
      <c r="HPH4" s="9"/>
      <c r="HPI4" s="9"/>
      <c r="HPJ4" s="9"/>
      <c r="HPK4" s="9"/>
      <c r="HPL4" s="9"/>
      <c r="HPM4" s="9"/>
      <c r="HPN4" s="9"/>
      <c r="HPO4" s="9"/>
      <c r="HPP4" s="9"/>
      <c r="HPQ4" s="9"/>
      <c r="HPR4" s="9"/>
      <c r="HPS4" s="9"/>
      <c r="HPT4" s="9"/>
      <c r="HPU4" s="9"/>
      <c r="HPV4" s="9"/>
      <c r="HPW4" s="9"/>
      <c r="HPX4" s="9"/>
      <c r="HPY4" s="9"/>
      <c r="HPZ4" s="9"/>
      <c r="HQA4" s="9"/>
      <c r="HQB4" s="9"/>
      <c r="HQC4" s="9"/>
      <c r="HQD4" s="9"/>
      <c r="HQE4" s="9"/>
      <c r="HQF4" s="9"/>
      <c r="HQG4" s="9"/>
      <c r="HQH4" s="9"/>
      <c r="HQI4" s="9"/>
      <c r="HQJ4" s="9"/>
      <c r="HQK4" s="9"/>
      <c r="HQL4" s="9"/>
      <c r="HQM4" s="9"/>
      <c r="HQN4" s="9"/>
      <c r="HQO4" s="9"/>
      <c r="HQP4" s="9"/>
      <c r="HQQ4" s="9"/>
      <c r="HQR4" s="9"/>
      <c r="HQS4" s="9"/>
      <c r="HQT4" s="9"/>
      <c r="HQU4" s="9"/>
      <c r="HQV4" s="9"/>
      <c r="HQW4" s="9"/>
      <c r="HQX4" s="9"/>
      <c r="HQY4" s="9"/>
      <c r="HQZ4" s="9"/>
      <c r="HRA4" s="9"/>
      <c r="HRB4" s="9"/>
      <c r="HRC4" s="9"/>
      <c r="HRD4" s="9"/>
      <c r="HRE4" s="9"/>
      <c r="HRF4" s="9"/>
      <c r="HRG4" s="9"/>
      <c r="HRH4" s="9"/>
      <c r="HRI4" s="9"/>
      <c r="HRJ4" s="9"/>
      <c r="HRK4" s="9"/>
      <c r="HRL4" s="9"/>
      <c r="HRM4" s="9"/>
      <c r="HRN4" s="9"/>
      <c r="HRO4" s="9"/>
      <c r="HRP4" s="9"/>
      <c r="HRQ4" s="9"/>
      <c r="HRR4" s="9"/>
      <c r="HRS4" s="9"/>
      <c r="HRT4" s="9"/>
      <c r="HRU4" s="9"/>
      <c r="HRV4" s="9"/>
      <c r="HRW4" s="9"/>
      <c r="HRX4" s="9"/>
      <c r="HRY4" s="9"/>
      <c r="HRZ4" s="9"/>
      <c r="HSA4" s="9"/>
      <c r="HSB4" s="9"/>
      <c r="HSC4" s="9"/>
      <c r="HSD4" s="9"/>
      <c r="HSE4" s="9"/>
      <c r="HSF4" s="9"/>
      <c r="HSG4" s="9"/>
      <c r="HSH4" s="9"/>
      <c r="HSI4" s="9"/>
      <c r="HSJ4" s="9"/>
      <c r="HSK4" s="9"/>
      <c r="HSL4" s="9"/>
      <c r="HSM4" s="9"/>
      <c r="HSN4" s="9"/>
      <c r="HSO4" s="9"/>
      <c r="HSP4" s="9"/>
      <c r="HSQ4" s="9"/>
      <c r="HSR4" s="9"/>
      <c r="HSS4" s="9"/>
      <c r="HST4" s="9"/>
      <c r="HSU4" s="9"/>
      <c r="HSV4" s="9"/>
      <c r="HSW4" s="9"/>
      <c r="HSX4" s="9"/>
      <c r="HSY4" s="9"/>
      <c r="HSZ4" s="9"/>
      <c r="HTA4" s="9"/>
      <c r="HTB4" s="9"/>
      <c r="HTC4" s="9"/>
      <c r="HTD4" s="9"/>
      <c r="HTE4" s="9"/>
      <c r="HTF4" s="9"/>
      <c r="HTG4" s="9"/>
      <c r="HTH4" s="9"/>
      <c r="HTI4" s="9"/>
      <c r="HTJ4" s="9"/>
      <c r="HTK4" s="9"/>
      <c r="HTL4" s="9"/>
      <c r="HTM4" s="9"/>
      <c r="HTN4" s="9"/>
      <c r="HTO4" s="9"/>
      <c r="HTP4" s="9"/>
      <c r="HTQ4" s="9"/>
      <c r="HTR4" s="9"/>
      <c r="HTS4" s="9"/>
      <c r="HTT4" s="9"/>
      <c r="HTU4" s="9"/>
      <c r="HTV4" s="9"/>
      <c r="HTW4" s="9"/>
      <c r="HTX4" s="9"/>
      <c r="HTY4" s="9"/>
      <c r="HTZ4" s="9"/>
      <c r="HUA4" s="9"/>
      <c r="HUB4" s="9"/>
      <c r="HUC4" s="9"/>
      <c r="HUD4" s="9"/>
      <c r="HUE4" s="9"/>
      <c r="HUF4" s="9"/>
      <c r="HUG4" s="9"/>
      <c r="HUH4" s="9"/>
      <c r="HUI4" s="9"/>
      <c r="HUJ4" s="9"/>
      <c r="HUK4" s="9"/>
      <c r="HUL4" s="9"/>
      <c r="HUM4" s="9"/>
      <c r="HUN4" s="9"/>
      <c r="HUO4" s="9"/>
      <c r="HUP4" s="9"/>
      <c r="HUQ4" s="9"/>
      <c r="HUR4" s="9"/>
      <c r="HUS4" s="9"/>
      <c r="HUT4" s="9"/>
      <c r="HUU4" s="9"/>
      <c r="HUV4" s="9"/>
      <c r="HUW4" s="9"/>
      <c r="HUX4" s="9"/>
      <c r="HUY4" s="9"/>
      <c r="HUZ4" s="9"/>
      <c r="HVA4" s="9"/>
      <c r="HVB4" s="9"/>
      <c r="HVC4" s="9"/>
      <c r="HVD4" s="9"/>
      <c r="HVE4" s="9"/>
      <c r="HVF4" s="9"/>
      <c r="HVG4" s="9"/>
      <c r="HVH4" s="9"/>
      <c r="HVI4" s="9"/>
      <c r="HVJ4" s="9"/>
      <c r="HVK4" s="9"/>
      <c r="HVL4" s="9"/>
      <c r="HVM4" s="9"/>
      <c r="HVN4" s="9"/>
      <c r="HVO4" s="9"/>
      <c r="HVP4" s="9"/>
      <c r="HVQ4" s="9"/>
      <c r="HVR4" s="9"/>
      <c r="HVS4" s="9"/>
      <c r="HVT4" s="9"/>
      <c r="HVU4" s="9"/>
      <c r="HVV4" s="9"/>
      <c r="HVW4" s="9"/>
      <c r="HVX4" s="9"/>
      <c r="HVY4" s="9"/>
      <c r="HVZ4" s="9"/>
      <c r="HWA4" s="9"/>
      <c r="HWB4" s="9"/>
      <c r="HWC4" s="9"/>
      <c r="HWD4" s="9"/>
      <c r="HWE4" s="9"/>
      <c r="HWF4" s="9"/>
      <c r="HWG4" s="9"/>
      <c r="HWH4" s="9"/>
      <c r="HWI4" s="9"/>
      <c r="HWJ4" s="9"/>
      <c r="HWK4" s="9"/>
      <c r="HWL4" s="9"/>
      <c r="HWM4" s="9"/>
      <c r="HWN4" s="9"/>
      <c r="HWO4" s="9"/>
      <c r="HWP4" s="9"/>
      <c r="HWQ4" s="9"/>
      <c r="HWR4" s="9"/>
      <c r="HWS4" s="9"/>
      <c r="HWT4" s="9"/>
      <c r="HWU4" s="9"/>
      <c r="HWV4" s="9"/>
      <c r="HWW4" s="9"/>
      <c r="HWX4" s="9"/>
      <c r="HWY4" s="9"/>
      <c r="HWZ4" s="9"/>
      <c r="HXA4" s="9"/>
      <c r="HXB4" s="9"/>
      <c r="HXC4" s="9"/>
      <c r="HXD4" s="9"/>
      <c r="HXE4" s="9"/>
      <c r="HXF4" s="9"/>
      <c r="HXG4" s="9"/>
      <c r="HXH4" s="9"/>
      <c r="HXI4" s="9"/>
      <c r="HXJ4" s="9"/>
      <c r="HXK4" s="9"/>
      <c r="HXL4" s="9"/>
      <c r="HXM4" s="9"/>
      <c r="HXN4" s="9"/>
      <c r="HXO4" s="9"/>
      <c r="HXP4" s="9"/>
      <c r="HXQ4" s="9"/>
      <c r="HXR4" s="9"/>
      <c r="HXS4" s="9"/>
      <c r="HXT4" s="9"/>
      <c r="HXU4" s="9"/>
      <c r="HXV4" s="9"/>
      <c r="HXW4" s="9"/>
      <c r="HXX4" s="9"/>
      <c r="HXY4" s="9"/>
      <c r="HXZ4" s="9"/>
      <c r="HYA4" s="9"/>
      <c r="HYB4" s="9"/>
      <c r="HYC4" s="9"/>
      <c r="HYD4" s="9"/>
      <c r="HYE4" s="9"/>
      <c r="HYF4" s="9"/>
      <c r="HYG4" s="9"/>
      <c r="HYH4" s="9"/>
      <c r="HYI4" s="9"/>
      <c r="HYJ4" s="9"/>
      <c r="HYK4" s="9"/>
      <c r="HYL4" s="9"/>
      <c r="HYM4" s="9"/>
      <c r="HYN4" s="9"/>
      <c r="HYO4" s="9"/>
      <c r="HYP4" s="9"/>
      <c r="HYQ4" s="9"/>
      <c r="HYR4" s="9"/>
      <c r="HYS4" s="9"/>
      <c r="HYT4" s="9"/>
      <c r="HYU4" s="9"/>
      <c r="HYV4" s="9"/>
      <c r="HYW4" s="9"/>
      <c r="HYX4" s="9"/>
      <c r="HYY4" s="9"/>
      <c r="HYZ4" s="9"/>
      <c r="HZA4" s="9"/>
      <c r="HZB4" s="9"/>
      <c r="HZC4" s="9"/>
      <c r="HZD4" s="9"/>
      <c r="HZE4" s="9"/>
      <c r="HZF4" s="9"/>
      <c r="HZG4" s="9"/>
      <c r="HZH4" s="9"/>
      <c r="HZI4" s="9"/>
      <c r="HZJ4" s="9"/>
      <c r="HZK4" s="9"/>
      <c r="HZL4" s="9"/>
      <c r="HZM4" s="9"/>
      <c r="HZN4" s="9"/>
      <c r="HZO4" s="9"/>
      <c r="HZP4" s="9"/>
      <c r="HZQ4" s="9"/>
      <c r="HZR4" s="9"/>
      <c r="HZS4" s="9"/>
      <c r="HZT4" s="9"/>
      <c r="HZU4" s="9"/>
      <c r="HZV4" s="9"/>
      <c r="HZW4" s="9"/>
      <c r="HZX4" s="9"/>
      <c r="HZY4" s="9"/>
      <c r="HZZ4" s="9"/>
      <c r="IAA4" s="9"/>
      <c r="IAB4" s="9"/>
      <c r="IAC4" s="9"/>
      <c r="IAD4" s="9"/>
      <c r="IAE4" s="9"/>
      <c r="IAF4" s="9"/>
      <c r="IAG4" s="9"/>
      <c r="IAH4" s="9"/>
      <c r="IAI4" s="9"/>
      <c r="IAJ4" s="9"/>
      <c r="IAK4" s="9"/>
      <c r="IAL4" s="9"/>
      <c r="IAM4" s="9"/>
      <c r="IAN4" s="9"/>
      <c r="IAO4" s="9"/>
      <c r="IAP4" s="9"/>
      <c r="IAQ4" s="9"/>
      <c r="IAR4" s="9"/>
      <c r="IAS4" s="9"/>
      <c r="IAT4" s="9"/>
      <c r="IAU4" s="9"/>
      <c r="IAV4" s="9"/>
      <c r="IAW4" s="9"/>
      <c r="IAX4" s="9"/>
      <c r="IAY4" s="9"/>
      <c r="IAZ4" s="9"/>
      <c r="IBA4" s="9"/>
      <c r="IBB4" s="9"/>
      <c r="IBC4" s="9"/>
      <c r="IBD4" s="9"/>
      <c r="IBE4" s="9"/>
      <c r="IBF4" s="9"/>
      <c r="IBG4" s="9"/>
      <c r="IBH4" s="9"/>
      <c r="IBI4" s="9"/>
      <c r="IBJ4" s="9"/>
      <c r="IBK4" s="9"/>
      <c r="IBL4" s="9"/>
      <c r="IBM4" s="9"/>
      <c r="IBN4" s="9"/>
      <c r="IBO4" s="9"/>
      <c r="IBP4" s="9"/>
      <c r="IBQ4" s="9"/>
      <c r="IBR4" s="9"/>
      <c r="IBS4" s="9"/>
      <c r="IBT4" s="9"/>
      <c r="IBU4" s="9"/>
      <c r="IBV4" s="9"/>
      <c r="IBW4" s="9"/>
      <c r="IBX4" s="9"/>
      <c r="IBY4" s="9"/>
      <c r="IBZ4" s="9"/>
      <c r="ICA4" s="9"/>
      <c r="ICB4" s="9"/>
      <c r="ICC4" s="9"/>
      <c r="ICD4" s="9"/>
      <c r="ICE4" s="9"/>
      <c r="ICF4" s="9"/>
      <c r="ICG4" s="9"/>
      <c r="ICH4" s="9"/>
      <c r="ICI4" s="9"/>
      <c r="ICJ4" s="9"/>
      <c r="ICK4" s="9"/>
      <c r="ICL4" s="9"/>
      <c r="ICM4" s="9"/>
      <c r="ICN4" s="9"/>
      <c r="ICO4" s="9"/>
      <c r="ICP4" s="9"/>
      <c r="ICQ4" s="9"/>
      <c r="ICR4" s="9"/>
      <c r="ICS4" s="9"/>
      <c r="ICT4" s="9"/>
      <c r="ICU4" s="9"/>
      <c r="ICV4" s="9"/>
      <c r="ICW4" s="9"/>
      <c r="ICX4" s="9"/>
      <c r="ICY4" s="9"/>
      <c r="ICZ4" s="9"/>
      <c r="IDA4" s="9"/>
      <c r="IDB4" s="9"/>
      <c r="IDC4" s="9"/>
      <c r="IDD4" s="9"/>
      <c r="IDE4" s="9"/>
      <c r="IDF4" s="9"/>
      <c r="IDG4" s="9"/>
      <c r="IDH4" s="9"/>
      <c r="IDI4" s="9"/>
      <c r="IDJ4" s="9"/>
      <c r="IDK4" s="9"/>
      <c r="IDL4" s="9"/>
      <c r="IDM4" s="9"/>
      <c r="IDN4" s="9"/>
      <c r="IDO4" s="9"/>
      <c r="IDP4" s="9"/>
      <c r="IDQ4" s="9"/>
      <c r="IDR4" s="9"/>
      <c r="IDS4" s="9"/>
      <c r="IDT4" s="9"/>
      <c r="IDU4" s="9"/>
      <c r="IDV4" s="9"/>
      <c r="IDW4" s="9"/>
      <c r="IDX4" s="9"/>
      <c r="IDY4" s="9"/>
      <c r="IDZ4" s="9"/>
      <c r="IEA4" s="9"/>
      <c r="IEB4" s="9"/>
      <c r="IEC4" s="9"/>
      <c r="IED4" s="9"/>
      <c r="IEE4" s="9"/>
      <c r="IEF4" s="9"/>
      <c r="IEG4" s="9"/>
      <c r="IEH4" s="9"/>
      <c r="IEI4" s="9"/>
      <c r="IEJ4" s="9"/>
      <c r="IEK4" s="9"/>
      <c r="IEL4" s="9"/>
      <c r="IEM4" s="9"/>
      <c r="IEN4" s="9"/>
      <c r="IEO4" s="9"/>
      <c r="IEP4" s="9"/>
      <c r="IEQ4" s="9"/>
      <c r="IER4" s="9"/>
      <c r="IES4" s="9"/>
      <c r="IET4" s="9"/>
      <c r="IEU4" s="9"/>
      <c r="IEV4" s="9"/>
      <c r="IEW4" s="9"/>
      <c r="IEX4" s="9"/>
      <c r="IEY4" s="9"/>
      <c r="IEZ4" s="9"/>
      <c r="IFA4" s="9"/>
      <c r="IFB4" s="9"/>
      <c r="IFC4" s="9"/>
      <c r="IFD4" s="9"/>
      <c r="IFE4" s="9"/>
      <c r="IFF4" s="9"/>
      <c r="IFG4" s="9"/>
      <c r="IFH4" s="9"/>
      <c r="IFI4" s="9"/>
      <c r="IFJ4" s="9"/>
      <c r="IFK4" s="9"/>
      <c r="IFL4" s="9"/>
      <c r="IFM4" s="9"/>
      <c r="IFN4" s="9"/>
      <c r="IFO4" s="9"/>
      <c r="IFP4" s="9"/>
      <c r="IFQ4" s="9"/>
      <c r="IFR4" s="9"/>
      <c r="IFS4" s="9"/>
      <c r="IFT4" s="9"/>
      <c r="IFU4" s="9"/>
      <c r="IFV4" s="9"/>
      <c r="IFW4" s="9"/>
      <c r="IFX4" s="9"/>
      <c r="IFY4" s="9"/>
      <c r="IFZ4" s="9"/>
      <c r="IGA4" s="9"/>
      <c r="IGB4" s="9"/>
      <c r="IGC4" s="9"/>
      <c r="IGD4" s="9"/>
      <c r="IGE4" s="9"/>
      <c r="IGF4" s="9"/>
      <c r="IGG4" s="9"/>
      <c r="IGH4" s="9"/>
      <c r="IGI4" s="9"/>
      <c r="IGJ4" s="9"/>
      <c r="IGK4" s="9"/>
      <c r="IGL4" s="9"/>
      <c r="IGM4" s="9"/>
      <c r="IGN4" s="9"/>
      <c r="IGO4" s="9"/>
      <c r="IGP4" s="9"/>
      <c r="IGQ4" s="9"/>
      <c r="IGR4" s="9"/>
      <c r="IGS4" s="9"/>
      <c r="IGT4" s="9"/>
      <c r="IGU4" s="9"/>
      <c r="IGV4" s="9"/>
      <c r="IGW4" s="9"/>
      <c r="IGX4" s="9"/>
      <c r="IGY4" s="9"/>
      <c r="IGZ4" s="9"/>
      <c r="IHA4" s="9"/>
      <c r="IHB4" s="9"/>
      <c r="IHC4" s="9"/>
      <c r="IHD4" s="9"/>
      <c r="IHE4" s="9"/>
      <c r="IHF4" s="9"/>
      <c r="IHG4" s="9"/>
      <c r="IHH4" s="9"/>
      <c r="IHI4" s="9"/>
      <c r="IHJ4" s="9"/>
      <c r="IHK4" s="9"/>
      <c r="IHL4" s="9"/>
      <c r="IHM4" s="9"/>
      <c r="IHN4" s="9"/>
      <c r="IHO4" s="9"/>
      <c r="IHP4" s="9"/>
      <c r="IHQ4" s="9"/>
      <c r="IHR4" s="9"/>
      <c r="IHS4" s="9"/>
      <c r="IHT4" s="9"/>
      <c r="IHU4" s="9"/>
      <c r="IHV4" s="9"/>
      <c r="IHW4" s="9"/>
      <c r="IHX4" s="9"/>
      <c r="IHY4" s="9"/>
      <c r="IHZ4" s="9"/>
      <c r="IIA4" s="9"/>
      <c r="IIB4" s="9"/>
      <c r="IIC4" s="9"/>
      <c r="IID4" s="9"/>
      <c r="IIE4" s="9"/>
      <c r="IIF4" s="9"/>
      <c r="IIG4" s="9"/>
      <c r="IIH4" s="9"/>
      <c r="III4" s="9"/>
      <c r="IIJ4" s="9"/>
      <c r="IIK4" s="9"/>
      <c r="IIL4" s="9"/>
      <c r="IIM4" s="9"/>
      <c r="IIN4" s="9"/>
      <c r="IIO4" s="9"/>
      <c r="IIP4" s="9"/>
      <c r="IIQ4" s="9"/>
      <c r="IIR4" s="9"/>
      <c r="IIS4" s="9"/>
      <c r="IIT4" s="9"/>
      <c r="IIU4" s="9"/>
      <c r="IIV4" s="9"/>
      <c r="IIW4" s="9"/>
      <c r="IIX4" s="9"/>
      <c r="IIY4" s="9"/>
      <c r="IIZ4" s="9"/>
      <c r="IJA4" s="9"/>
      <c r="IJB4" s="9"/>
      <c r="IJC4" s="9"/>
      <c r="IJD4" s="9"/>
      <c r="IJE4" s="9"/>
      <c r="IJF4" s="9"/>
      <c r="IJG4" s="9"/>
      <c r="IJH4" s="9"/>
      <c r="IJI4" s="9"/>
      <c r="IJJ4" s="9"/>
      <c r="IJK4" s="9"/>
      <c r="IJL4" s="9"/>
      <c r="IJM4" s="9"/>
      <c r="IJN4" s="9"/>
      <c r="IJO4" s="9"/>
      <c r="IJP4" s="9"/>
      <c r="IJQ4" s="9"/>
      <c r="IJR4" s="9"/>
      <c r="IJS4" s="9"/>
      <c r="IJT4" s="9"/>
      <c r="IJU4" s="9"/>
      <c r="IJV4" s="9"/>
      <c r="IJW4" s="9"/>
      <c r="IJX4" s="9"/>
      <c r="IJY4" s="9"/>
      <c r="IJZ4" s="9"/>
      <c r="IKA4" s="9"/>
      <c r="IKB4" s="9"/>
      <c r="IKC4" s="9"/>
      <c r="IKD4" s="9"/>
      <c r="IKE4" s="9"/>
      <c r="IKF4" s="9"/>
      <c r="IKG4" s="9"/>
      <c r="IKH4" s="9"/>
      <c r="IKI4" s="9"/>
      <c r="IKJ4" s="9"/>
      <c r="IKK4" s="9"/>
      <c r="IKL4" s="9"/>
      <c r="IKM4" s="9"/>
      <c r="IKN4" s="9"/>
      <c r="IKO4" s="9"/>
      <c r="IKP4" s="9"/>
      <c r="IKQ4" s="9"/>
      <c r="IKR4" s="9"/>
      <c r="IKS4" s="9"/>
      <c r="IKT4" s="9"/>
      <c r="IKU4" s="9"/>
      <c r="IKV4" s="9"/>
      <c r="IKW4" s="9"/>
      <c r="IKX4" s="9"/>
      <c r="IKY4" s="9"/>
      <c r="IKZ4" s="9"/>
      <c r="ILA4" s="9"/>
      <c r="ILB4" s="9"/>
      <c r="ILC4" s="9"/>
      <c r="ILD4" s="9"/>
      <c r="ILE4" s="9"/>
      <c r="ILF4" s="9"/>
      <c r="ILG4" s="9"/>
      <c r="ILH4" s="9"/>
      <c r="ILI4" s="9"/>
      <c r="ILJ4" s="9"/>
      <c r="ILK4" s="9"/>
      <c r="ILL4" s="9"/>
      <c r="ILM4" s="9"/>
      <c r="ILN4" s="9"/>
      <c r="ILO4" s="9"/>
      <c r="ILP4" s="9"/>
      <c r="ILQ4" s="9"/>
      <c r="ILR4" s="9"/>
      <c r="ILS4" s="9"/>
      <c r="ILT4" s="9"/>
      <c r="ILU4" s="9"/>
      <c r="ILV4" s="9"/>
      <c r="ILW4" s="9"/>
      <c r="ILX4" s="9"/>
      <c r="ILY4" s="9"/>
      <c r="ILZ4" s="9"/>
      <c r="IMA4" s="9"/>
      <c r="IMB4" s="9"/>
      <c r="IMC4" s="9"/>
      <c r="IMD4" s="9"/>
      <c r="IME4" s="9"/>
      <c r="IMF4" s="9"/>
      <c r="IMG4" s="9"/>
      <c r="IMH4" s="9"/>
      <c r="IMI4" s="9"/>
      <c r="IMJ4" s="9"/>
      <c r="IMK4" s="9"/>
      <c r="IML4" s="9"/>
      <c r="IMM4" s="9"/>
      <c r="IMN4" s="9"/>
      <c r="IMO4" s="9"/>
      <c r="IMP4" s="9"/>
      <c r="IMQ4" s="9"/>
      <c r="IMR4" s="9"/>
      <c r="IMS4" s="9"/>
      <c r="IMT4" s="9"/>
      <c r="IMU4" s="9"/>
      <c r="IMV4" s="9"/>
      <c r="IMW4" s="9"/>
      <c r="IMX4" s="9"/>
      <c r="IMY4" s="9"/>
      <c r="IMZ4" s="9"/>
      <c r="INA4" s="9"/>
      <c r="INB4" s="9"/>
      <c r="INC4" s="9"/>
      <c r="IND4" s="9"/>
      <c r="INE4" s="9"/>
      <c r="INF4" s="9"/>
      <c r="ING4" s="9"/>
      <c r="INH4" s="9"/>
      <c r="INI4" s="9"/>
      <c r="INJ4" s="9"/>
      <c r="INK4" s="9"/>
      <c r="INL4" s="9"/>
      <c r="INM4" s="9"/>
      <c r="INN4" s="9"/>
      <c r="INO4" s="9"/>
      <c r="INP4" s="9"/>
      <c r="INQ4" s="9"/>
      <c r="INR4" s="9"/>
      <c r="INS4" s="9"/>
      <c r="INT4" s="9"/>
      <c r="INU4" s="9"/>
      <c r="INV4" s="9"/>
      <c r="INW4" s="9"/>
      <c r="INX4" s="9"/>
      <c r="INY4" s="9"/>
      <c r="INZ4" s="9"/>
      <c r="IOA4" s="9"/>
      <c r="IOB4" s="9"/>
      <c r="IOC4" s="9"/>
      <c r="IOD4" s="9"/>
      <c r="IOE4" s="9"/>
      <c r="IOF4" s="9"/>
      <c r="IOG4" s="9"/>
      <c r="IOH4" s="9"/>
      <c r="IOI4" s="9"/>
      <c r="IOJ4" s="9"/>
      <c r="IOK4" s="9"/>
      <c r="IOL4" s="9"/>
      <c r="IOM4" s="9"/>
      <c r="ION4" s="9"/>
      <c r="IOO4" s="9"/>
      <c r="IOP4" s="9"/>
      <c r="IOQ4" s="9"/>
      <c r="IOR4" s="9"/>
      <c r="IOS4" s="9"/>
      <c r="IOT4" s="9"/>
      <c r="IOU4" s="9"/>
      <c r="IOV4" s="9"/>
      <c r="IOW4" s="9"/>
      <c r="IOX4" s="9"/>
      <c r="IOY4" s="9"/>
      <c r="IOZ4" s="9"/>
      <c r="IPA4" s="9"/>
      <c r="IPB4" s="9"/>
      <c r="IPC4" s="9"/>
      <c r="IPD4" s="9"/>
      <c r="IPE4" s="9"/>
      <c r="IPF4" s="9"/>
      <c r="IPG4" s="9"/>
      <c r="IPH4" s="9"/>
      <c r="IPI4" s="9"/>
      <c r="IPJ4" s="9"/>
      <c r="IPK4" s="9"/>
      <c r="IPL4" s="9"/>
      <c r="IPM4" s="9"/>
      <c r="IPN4" s="9"/>
      <c r="IPO4" s="9"/>
      <c r="IPP4" s="9"/>
      <c r="IPQ4" s="9"/>
      <c r="IPR4" s="9"/>
      <c r="IPS4" s="9"/>
      <c r="IPT4" s="9"/>
      <c r="IPU4" s="9"/>
      <c r="IPV4" s="9"/>
      <c r="IPW4" s="9"/>
      <c r="IPX4" s="9"/>
      <c r="IPY4" s="9"/>
      <c r="IPZ4" s="9"/>
      <c r="IQA4" s="9"/>
      <c r="IQB4" s="9"/>
      <c r="IQC4" s="9"/>
      <c r="IQD4" s="9"/>
      <c r="IQE4" s="9"/>
      <c r="IQF4" s="9"/>
      <c r="IQG4" s="9"/>
      <c r="IQH4" s="9"/>
      <c r="IQI4" s="9"/>
      <c r="IQJ4" s="9"/>
      <c r="IQK4" s="9"/>
      <c r="IQL4" s="9"/>
      <c r="IQM4" s="9"/>
      <c r="IQN4" s="9"/>
      <c r="IQO4" s="9"/>
      <c r="IQP4" s="9"/>
      <c r="IQQ4" s="9"/>
      <c r="IQR4" s="9"/>
      <c r="IQS4" s="9"/>
      <c r="IQT4" s="9"/>
      <c r="IQU4" s="9"/>
      <c r="IQV4" s="9"/>
      <c r="IQW4" s="9"/>
      <c r="IQX4" s="9"/>
      <c r="IQY4" s="9"/>
      <c r="IQZ4" s="9"/>
      <c r="IRA4" s="9"/>
      <c r="IRB4" s="9"/>
      <c r="IRC4" s="9"/>
      <c r="IRD4" s="9"/>
      <c r="IRE4" s="9"/>
      <c r="IRF4" s="9"/>
      <c r="IRG4" s="9"/>
      <c r="IRH4" s="9"/>
      <c r="IRI4" s="9"/>
      <c r="IRJ4" s="9"/>
      <c r="IRK4" s="9"/>
      <c r="IRL4" s="9"/>
      <c r="IRM4" s="9"/>
      <c r="IRN4" s="9"/>
      <c r="IRO4" s="9"/>
      <c r="IRP4" s="9"/>
      <c r="IRQ4" s="9"/>
      <c r="IRR4" s="9"/>
      <c r="IRS4" s="9"/>
      <c r="IRT4" s="9"/>
      <c r="IRU4" s="9"/>
      <c r="IRV4" s="9"/>
      <c r="IRW4" s="9"/>
      <c r="IRX4" s="9"/>
      <c r="IRY4" s="9"/>
      <c r="IRZ4" s="9"/>
      <c r="ISA4" s="9"/>
      <c r="ISB4" s="9"/>
      <c r="ISC4" s="9"/>
      <c r="ISD4" s="9"/>
      <c r="ISE4" s="9"/>
      <c r="ISF4" s="9"/>
      <c r="ISG4" s="9"/>
      <c r="ISH4" s="9"/>
      <c r="ISI4" s="9"/>
      <c r="ISJ4" s="9"/>
      <c r="ISK4" s="9"/>
      <c r="ISL4" s="9"/>
      <c r="ISM4" s="9"/>
      <c r="ISN4" s="9"/>
      <c r="ISO4" s="9"/>
      <c r="ISP4" s="9"/>
      <c r="ISQ4" s="9"/>
      <c r="ISR4" s="9"/>
      <c r="ISS4" s="9"/>
      <c r="IST4" s="9"/>
      <c r="ISU4" s="9"/>
      <c r="ISV4" s="9"/>
      <c r="ISW4" s="9"/>
      <c r="ISX4" s="9"/>
      <c r="ISY4" s="9"/>
      <c r="ISZ4" s="9"/>
      <c r="ITA4" s="9"/>
      <c r="ITB4" s="9"/>
      <c r="ITC4" s="9"/>
      <c r="ITD4" s="9"/>
      <c r="ITE4" s="9"/>
      <c r="ITF4" s="9"/>
      <c r="ITG4" s="9"/>
      <c r="ITH4" s="9"/>
      <c r="ITI4" s="9"/>
      <c r="ITJ4" s="9"/>
      <c r="ITK4" s="9"/>
      <c r="ITL4" s="9"/>
      <c r="ITM4" s="9"/>
      <c r="ITN4" s="9"/>
      <c r="ITO4" s="9"/>
      <c r="ITP4" s="9"/>
      <c r="ITQ4" s="9"/>
      <c r="ITR4" s="9"/>
      <c r="ITS4" s="9"/>
      <c r="ITT4" s="9"/>
      <c r="ITU4" s="9"/>
      <c r="ITV4" s="9"/>
      <c r="ITW4" s="9"/>
      <c r="ITX4" s="9"/>
      <c r="ITY4" s="9"/>
      <c r="ITZ4" s="9"/>
      <c r="IUA4" s="9"/>
      <c r="IUB4" s="9"/>
      <c r="IUC4" s="9"/>
      <c r="IUD4" s="9"/>
      <c r="IUE4" s="9"/>
      <c r="IUF4" s="9"/>
      <c r="IUG4" s="9"/>
      <c r="IUH4" s="9"/>
      <c r="IUI4" s="9"/>
      <c r="IUJ4" s="9"/>
      <c r="IUK4" s="9"/>
      <c r="IUL4" s="9"/>
      <c r="IUM4" s="9"/>
      <c r="IUN4" s="9"/>
      <c r="IUO4" s="9"/>
      <c r="IUP4" s="9"/>
      <c r="IUQ4" s="9"/>
      <c r="IUR4" s="9"/>
      <c r="IUS4" s="9"/>
      <c r="IUT4" s="9"/>
      <c r="IUU4" s="9"/>
      <c r="IUV4" s="9"/>
      <c r="IUW4" s="9"/>
      <c r="IUX4" s="9"/>
      <c r="IUY4" s="9"/>
      <c r="IUZ4" s="9"/>
      <c r="IVA4" s="9"/>
      <c r="IVB4" s="9"/>
      <c r="IVC4" s="9"/>
      <c r="IVD4" s="9"/>
      <c r="IVE4" s="9"/>
      <c r="IVF4" s="9"/>
      <c r="IVG4" s="9"/>
      <c r="IVH4" s="9"/>
      <c r="IVI4" s="9"/>
      <c r="IVJ4" s="9"/>
      <c r="IVK4" s="9"/>
      <c r="IVL4" s="9"/>
      <c r="IVM4" s="9"/>
      <c r="IVN4" s="9"/>
      <c r="IVO4" s="9"/>
      <c r="IVP4" s="9"/>
      <c r="IVQ4" s="9"/>
      <c r="IVR4" s="9"/>
      <c r="IVS4" s="9"/>
      <c r="IVT4" s="9"/>
      <c r="IVU4" s="9"/>
      <c r="IVV4" s="9"/>
      <c r="IVW4" s="9"/>
      <c r="IVX4" s="9"/>
      <c r="IVY4" s="9"/>
      <c r="IVZ4" s="9"/>
      <c r="IWA4" s="9"/>
      <c r="IWB4" s="9"/>
      <c r="IWC4" s="9"/>
      <c r="IWD4" s="9"/>
      <c r="IWE4" s="9"/>
      <c r="IWF4" s="9"/>
      <c r="IWG4" s="9"/>
      <c r="IWH4" s="9"/>
      <c r="IWI4" s="9"/>
      <c r="IWJ4" s="9"/>
      <c r="IWK4" s="9"/>
      <c r="IWL4" s="9"/>
      <c r="IWM4" s="9"/>
      <c r="IWN4" s="9"/>
      <c r="IWO4" s="9"/>
      <c r="IWP4" s="9"/>
      <c r="IWQ4" s="9"/>
      <c r="IWR4" s="9"/>
      <c r="IWS4" s="9"/>
      <c r="IWT4" s="9"/>
      <c r="IWU4" s="9"/>
      <c r="IWV4" s="9"/>
      <c r="IWW4" s="9"/>
      <c r="IWX4" s="9"/>
      <c r="IWY4" s="9"/>
      <c r="IWZ4" s="9"/>
      <c r="IXA4" s="9"/>
      <c r="IXB4" s="9"/>
      <c r="IXC4" s="9"/>
      <c r="IXD4" s="9"/>
      <c r="IXE4" s="9"/>
      <c r="IXF4" s="9"/>
      <c r="IXG4" s="9"/>
      <c r="IXH4" s="9"/>
      <c r="IXI4" s="9"/>
      <c r="IXJ4" s="9"/>
      <c r="IXK4" s="9"/>
      <c r="IXL4" s="9"/>
      <c r="IXM4" s="9"/>
      <c r="IXN4" s="9"/>
      <c r="IXO4" s="9"/>
      <c r="IXP4" s="9"/>
      <c r="IXQ4" s="9"/>
      <c r="IXR4" s="9"/>
      <c r="IXS4" s="9"/>
      <c r="IXT4" s="9"/>
      <c r="IXU4" s="9"/>
      <c r="IXV4" s="9"/>
      <c r="IXW4" s="9"/>
      <c r="IXX4" s="9"/>
      <c r="IXY4" s="9"/>
      <c r="IXZ4" s="9"/>
      <c r="IYA4" s="9"/>
      <c r="IYB4" s="9"/>
      <c r="IYC4" s="9"/>
      <c r="IYD4" s="9"/>
      <c r="IYE4" s="9"/>
      <c r="IYF4" s="9"/>
      <c r="IYG4" s="9"/>
      <c r="IYH4" s="9"/>
      <c r="IYI4" s="9"/>
      <c r="IYJ4" s="9"/>
      <c r="IYK4" s="9"/>
      <c r="IYL4" s="9"/>
      <c r="IYM4" s="9"/>
      <c r="IYN4" s="9"/>
      <c r="IYO4" s="9"/>
      <c r="IYP4" s="9"/>
      <c r="IYQ4" s="9"/>
      <c r="IYR4" s="9"/>
      <c r="IYS4" s="9"/>
      <c r="IYT4" s="9"/>
      <c r="IYU4" s="9"/>
      <c r="IYV4" s="9"/>
      <c r="IYW4" s="9"/>
      <c r="IYX4" s="9"/>
      <c r="IYY4" s="9"/>
      <c r="IYZ4" s="9"/>
      <c r="IZA4" s="9"/>
      <c r="IZB4" s="9"/>
      <c r="IZC4" s="9"/>
      <c r="IZD4" s="9"/>
      <c r="IZE4" s="9"/>
      <c r="IZF4" s="9"/>
      <c r="IZG4" s="9"/>
      <c r="IZH4" s="9"/>
      <c r="IZI4" s="9"/>
      <c r="IZJ4" s="9"/>
      <c r="IZK4" s="9"/>
      <c r="IZL4" s="9"/>
      <c r="IZM4" s="9"/>
      <c r="IZN4" s="9"/>
      <c r="IZO4" s="9"/>
      <c r="IZP4" s="9"/>
      <c r="IZQ4" s="9"/>
      <c r="IZR4" s="9"/>
      <c r="IZS4" s="9"/>
      <c r="IZT4" s="9"/>
      <c r="IZU4" s="9"/>
      <c r="IZV4" s="9"/>
      <c r="IZW4" s="9"/>
      <c r="IZX4" s="9"/>
      <c r="IZY4" s="9"/>
      <c r="IZZ4" s="9"/>
      <c r="JAA4" s="9"/>
      <c r="JAB4" s="9"/>
      <c r="JAC4" s="9"/>
      <c r="JAD4" s="9"/>
      <c r="JAE4" s="9"/>
      <c r="JAF4" s="9"/>
      <c r="JAG4" s="9"/>
      <c r="JAH4" s="9"/>
      <c r="JAI4" s="9"/>
      <c r="JAJ4" s="9"/>
      <c r="JAK4" s="9"/>
      <c r="JAL4" s="9"/>
      <c r="JAM4" s="9"/>
      <c r="JAN4" s="9"/>
      <c r="JAO4" s="9"/>
      <c r="JAP4" s="9"/>
      <c r="JAQ4" s="9"/>
      <c r="JAR4" s="9"/>
      <c r="JAS4" s="9"/>
      <c r="JAT4" s="9"/>
      <c r="JAU4" s="9"/>
      <c r="JAV4" s="9"/>
      <c r="JAW4" s="9"/>
      <c r="JAX4" s="9"/>
      <c r="JAY4" s="9"/>
      <c r="JAZ4" s="9"/>
      <c r="JBA4" s="9"/>
      <c r="JBB4" s="9"/>
      <c r="JBC4" s="9"/>
      <c r="JBD4" s="9"/>
      <c r="JBE4" s="9"/>
      <c r="JBF4" s="9"/>
      <c r="JBG4" s="9"/>
      <c r="JBH4" s="9"/>
      <c r="JBI4" s="9"/>
      <c r="JBJ4" s="9"/>
      <c r="JBK4" s="9"/>
      <c r="JBL4" s="9"/>
      <c r="JBM4" s="9"/>
      <c r="JBN4" s="9"/>
      <c r="JBO4" s="9"/>
      <c r="JBP4" s="9"/>
      <c r="JBQ4" s="9"/>
      <c r="JBR4" s="9"/>
      <c r="JBS4" s="9"/>
      <c r="JBT4" s="9"/>
      <c r="JBU4" s="9"/>
      <c r="JBV4" s="9"/>
      <c r="JBW4" s="9"/>
      <c r="JBX4" s="9"/>
      <c r="JBY4" s="9"/>
      <c r="JBZ4" s="9"/>
      <c r="JCA4" s="9"/>
      <c r="JCB4" s="9"/>
      <c r="JCC4" s="9"/>
      <c r="JCD4" s="9"/>
      <c r="JCE4" s="9"/>
      <c r="JCF4" s="9"/>
      <c r="JCG4" s="9"/>
      <c r="JCH4" s="9"/>
      <c r="JCI4" s="9"/>
      <c r="JCJ4" s="9"/>
      <c r="JCK4" s="9"/>
      <c r="JCL4" s="9"/>
      <c r="JCM4" s="9"/>
      <c r="JCN4" s="9"/>
      <c r="JCO4" s="9"/>
      <c r="JCP4" s="9"/>
      <c r="JCQ4" s="9"/>
      <c r="JCR4" s="9"/>
      <c r="JCS4" s="9"/>
      <c r="JCT4" s="9"/>
      <c r="JCU4" s="9"/>
      <c r="JCV4" s="9"/>
      <c r="JCW4" s="9"/>
      <c r="JCX4" s="9"/>
      <c r="JCY4" s="9"/>
      <c r="JCZ4" s="9"/>
      <c r="JDA4" s="9"/>
      <c r="JDB4" s="9"/>
      <c r="JDC4" s="9"/>
      <c r="JDD4" s="9"/>
      <c r="JDE4" s="9"/>
      <c r="JDF4" s="9"/>
      <c r="JDG4" s="9"/>
      <c r="JDH4" s="9"/>
      <c r="JDI4" s="9"/>
      <c r="JDJ4" s="9"/>
      <c r="JDK4" s="9"/>
      <c r="JDL4" s="9"/>
      <c r="JDM4" s="9"/>
      <c r="JDN4" s="9"/>
      <c r="JDO4" s="9"/>
      <c r="JDP4" s="9"/>
      <c r="JDQ4" s="9"/>
      <c r="JDR4" s="9"/>
      <c r="JDS4" s="9"/>
      <c r="JDT4" s="9"/>
      <c r="JDU4" s="9"/>
      <c r="JDV4" s="9"/>
      <c r="JDW4" s="9"/>
      <c r="JDX4" s="9"/>
      <c r="JDY4" s="9"/>
      <c r="JDZ4" s="9"/>
      <c r="JEA4" s="9"/>
      <c r="JEB4" s="9"/>
      <c r="JEC4" s="9"/>
      <c r="JED4" s="9"/>
      <c r="JEE4" s="9"/>
      <c r="JEF4" s="9"/>
      <c r="JEG4" s="9"/>
      <c r="JEH4" s="9"/>
      <c r="JEI4" s="9"/>
      <c r="JEJ4" s="9"/>
      <c r="JEK4" s="9"/>
      <c r="JEL4" s="9"/>
      <c r="JEM4" s="9"/>
      <c r="JEN4" s="9"/>
      <c r="JEO4" s="9"/>
      <c r="JEP4" s="9"/>
      <c r="JEQ4" s="9"/>
      <c r="JER4" s="9"/>
      <c r="JES4" s="9"/>
      <c r="JET4" s="9"/>
      <c r="JEU4" s="9"/>
      <c r="JEV4" s="9"/>
      <c r="JEW4" s="9"/>
      <c r="JEX4" s="9"/>
      <c r="JEY4" s="9"/>
      <c r="JEZ4" s="9"/>
      <c r="JFA4" s="9"/>
      <c r="JFB4" s="9"/>
      <c r="JFC4" s="9"/>
      <c r="JFD4" s="9"/>
      <c r="JFE4" s="9"/>
      <c r="JFF4" s="9"/>
      <c r="JFG4" s="9"/>
      <c r="JFH4" s="9"/>
      <c r="JFI4" s="9"/>
      <c r="JFJ4" s="9"/>
      <c r="JFK4" s="9"/>
      <c r="JFL4" s="9"/>
      <c r="JFM4" s="9"/>
      <c r="JFN4" s="9"/>
      <c r="JFO4" s="9"/>
      <c r="JFP4" s="9"/>
      <c r="JFQ4" s="9"/>
      <c r="JFR4" s="9"/>
      <c r="JFS4" s="9"/>
      <c r="JFT4" s="9"/>
      <c r="JFU4" s="9"/>
      <c r="JFV4" s="9"/>
      <c r="JFW4" s="9"/>
      <c r="JFX4" s="9"/>
      <c r="JFY4" s="9"/>
      <c r="JFZ4" s="9"/>
      <c r="JGA4" s="9"/>
      <c r="JGB4" s="9"/>
      <c r="JGC4" s="9"/>
      <c r="JGD4" s="9"/>
      <c r="JGE4" s="9"/>
      <c r="JGF4" s="9"/>
      <c r="JGG4" s="9"/>
      <c r="JGH4" s="9"/>
      <c r="JGI4" s="9"/>
      <c r="JGJ4" s="9"/>
      <c r="JGK4" s="9"/>
      <c r="JGL4" s="9"/>
      <c r="JGM4" s="9"/>
      <c r="JGN4" s="9"/>
      <c r="JGO4" s="9"/>
      <c r="JGP4" s="9"/>
      <c r="JGQ4" s="9"/>
      <c r="JGR4" s="9"/>
      <c r="JGS4" s="9"/>
      <c r="JGT4" s="9"/>
      <c r="JGU4" s="9"/>
      <c r="JGV4" s="9"/>
      <c r="JGW4" s="9"/>
      <c r="JGX4" s="9"/>
      <c r="JGY4" s="9"/>
      <c r="JGZ4" s="9"/>
      <c r="JHA4" s="9"/>
      <c r="JHB4" s="9"/>
      <c r="JHC4" s="9"/>
      <c r="JHD4" s="9"/>
      <c r="JHE4" s="9"/>
      <c r="JHF4" s="9"/>
      <c r="JHG4" s="9"/>
      <c r="JHH4" s="9"/>
      <c r="JHI4" s="9"/>
      <c r="JHJ4" s="9"/>
      <c r="JHK4" s="9"/>
      <c r="JHL4" s="9"/>
      <c r="JHM4" s="9"/>
      <c r="JHN4" s="9"/>
      <c r="JHO4" s="9"/>
      <c r="JHP4" s="9"/>
      <c r="JHQ4" s="9"/>
      <c r="JHR4" s="9"/>
      <c r="JHS4" s="9"/>
      <c r="JHT4" s="9"/>
      <c r="JHU4" s="9"/>
      <c r="JHV4" s="9"/>
      <c r="JHW4" s="9"/>
      <c r="JHX4" s="9"/>
      <c r="JHY4" s="9"/>
      <c r="JHZ4" s="9"/>
      <c r="JIA4" s="9"/>
      <c r="JIB4" s="9"/>
      <c r="JIC4" s="9"/>
      <c r="JID4" s="9"/>
      <c r="JIE4" s="9"/>
      <c r="JIF4" s="9"/>
      <c r="JIG4" s="9"/>
      <c r="JIH4" s="9"/>
      <c r="JII4" s="9"/>
      <c r="JIJ4" s="9"/>
      <c r="JIK4" s="9"/>
      <c r="JIL4" s="9"/>
      <c r="JIM4" s="9"/>
      <c r="JIN4" s="9"/>
      <c r="JIO4" s="9"/>
      <c r="JIP4" s="9"/>
      <c r="JIQ4" s="9"/>
      <c r="JIR4" s="9"/>
      <c r="JIS4" s="9"/>
      <c r="JIT4" s="9"/>
      <c r="JIU4" s="9"/>
      <c r="JIV4" s="9"/>
      <c r="JIW4" s="9"/>
      <c r="JIX4" s="9"/>
      <c r="JIY4" s="9"/>
      <c r="JIZ4" s="9"/>
      <c r="JJA4" s="9"/>
      <c r="JJB4" s="9"/>
      <c r="JJC4" s="9"/>
      <c r="JJD4" s="9"/>
      <c r="JJE4" s="9"/>
      <c r="JJF4" s="9"/>
      <c r="JJG4" s="9"/>
      <c r="JJH4" s="9"/>
      <c r="JJI4" s="9"/>
      <c r="JJJ4" s="9"/>
      <c r="JJK4" s="9"/>
      <c r="JJL4" s="9"/>
      <c r="JJM4" s="9"/>
      <c r="JJN4" s="9"/>
      <c r="JJO4" s="9"/>
      <c r="JJP4" s="9"/>
      <c r="JJQ4" s="9"/>
      <c r="JJR4" s="9"/>
      <c r="JJS4" s="9"/>
      <c r="JJT4" s="9"/>
      <c r="JJU4" s="9"/>
      <c r="JJV4" s="9"/>
      <c r="JJW4" s="9"/>
      <c r="JJX4" s="9"/>
      <c r="JJY4" s="9"/>
      <c r="JJZ4" s="9"/>
      <c r="JKA4" s="9"/>
      <c r="JKB4" s="9"/>
      <c r="JKC4" s="9"/>
      <c r="JKD4" s="9"/>
      <c r="JKE4" s="9"/>
      <c r="JKF4" s="9"/>
      <c r="JKG4" s="9"/>
      <c r="JKH4" s="9"/>
      <c r="JKI4" s="9"/>
      <c r="JKJ4" s="9"/>
      <c r="JKK4" s="9"/>
      <c r="JKL4" s="9"/>
      <c r="JKM4" s="9"/>
      <c r="JKN4" s="9"/>
      <c r="JKO4" s="9"/>
      <c r="JKP4" s="9"/>
      <c r="JKQ4" s="9"/>
      <c r="JKR4" s="9"/>
      <c r="JKS4" s="9"/>
      <c r="JKT4" s="9"/>
      <c r="JKU4" s="9"/>
      <c r="JKV4" s="9"/>
      <c r="JKW4" s="9"/>
      <c r="JKX4" s="9"/>
      <c r="JKY4" s="9"/>
      <c r="JKZ4" s="9"/>
      <c r="JLA4" s="9"/>
      <c r="JLB4" s="9"/>
      <c r="JLC4" s="9"/>
      <c r="JLD4" s="9"/>
      <c r="JLE4" s="9"/>
      <c r="JLF4" s="9"/>
      <c r="JLG4" s="9"/>
      <c r="JLH4" s="9"/>
      <c r="JLI4" s="9"/>
      <c r="JLJ4" s="9"/>
      <c r="JLK4" s="9"/>
      <c r="JLL4" s="9"/>
      <c r="JLM4" s="9"/>
      <c r="JLN4" s="9"/>
      <c r="JLO4" s="9"/>
      <c r="JLP4" s="9"/>
      <c r="JLQ4" s="9"/>
      <c r="JLR4" s="9"/>
      <c r="JLS4" s="9"/>
      <c r="JLT4" s="9"/>
      <c r="JLU4" s="9"/>
      <c r="JLV4" s="9"/>
      <c r="JLW4" s="9"/>
      <c r="JLX4" s="9"/>
      <c r="JLY4" s="9"/>
      <c r="JLZ4" s="9"/>
      <c r="JMA4" s="9"/>
      <c r="JMB4" s="9"/>
      <c r="JMC4" s="9"/>
      <c r="JMD4" s="9"/>
      <c r="JME4" s="9"/>
      <c r="JMF4" s="9"/>
      <c r="JMG4" s="9"/>
      <c r="JMH4" s="9"/>
      <c r="JMI4" s="9"/>
      <c r="JMJ4" s="9"/>
      <c r="JMK4" s="9"/>
      <c r="JML4" s="9"/>
      <c r="JMM4" s="9"/>
      <c r="JMN4" s="9"/>
      <c r="JMO4" s="9"/>
      <c r="JMP4" s="9"/>
      <c r="JMQ4" s="9"/>
      <c r="JMR4" s="9"/>
      <c r="JMS4" s="9"/>
      <c r="JMT4" s="9"/>
      <c r="JMU4" s="9"/>
      <c r="JMV4" s="9"/>
      <c r="JMW4" s="9"/>
      <c r="JMX4" s="9"/>
      <c r="JMY4" s="9"/>
      <c r="JMZ4" s="9"/>
      <c r="JNA4" s="9"/>
      <c r="JNB4" s="9"/>
      <c r="JNC4" s="9"/>
      <c r="JND4" s="9"/>
      <c r="JNE4" s="9"/>
      <c r="JNF4" s="9"/>
      <c r="JNG4" s="9"/>
      <c r="JNH4" s="9"/>
      <c r="JNI4" s="9"/>
      <c r="JNJ4" s="9"/>
      <c r="JNK4" s="9"/>
      <c r="JNL4" s="9"/>
      <c r="JNM4" s="9"/>
      <c r="JNN4" s="9"/>
      <c r="JNO4" s="9"/>
      <c r="JNP4" s="9"/>
      <c r="JNQ4" s="9"/>
      <c r="JNR4" s="9"/>
      <c r="JNS4" s="9"/>
      <c r="JNT4" s="9"/>
      <c r="JNU4" s="9"/>
      <c r="JNV4" s="9"/>
      <c r="JNW4" s="9"/>
      <c r="JNX4" s="9"/>
      <c r="JNY4" s="9"/>
      <c r="JNZ4" s="9"/>
      <c r="JOA4" s="9"/>
      <c r="JOB4" s="9"/>
      <c r="JOC4" s="9"/>
      <c r="JOD4" s="9"/>
      <c r="JOE4" s="9"/>
      <c r="JOF4" s="9"/>
      <c r="JOG4" s="9"/>
      <c r="JOH4" s="9"/>
      <c r="JOI4" s="9"/>
      <c r="JOJ4" s="9"/>
      <c r="JOK4" s="9"/>
      <c r="JOL4" s="9"/>
      <c r="JOM4" s="9"/>
      <c r="JON4" s="9"/>
      <c r="JOO4" s="9"/>
      <c r="JOP4" s="9"/>
      <c r="JOQ4" s="9"/>
      <c r="JOR4" s="9"/>
      <c r="JOS4" s="9"/>
      <c r="JOT4" s="9"/>
      <c r="JOU4" s="9"/>
      <c r="JOV4" s="9"/>
      <c r="JOW4" s="9"/>
      <c r="JOX4" s="9"/>
      <c r="JOY4" s="9"/>
      <c r="JOZ4" s="9"/>
      <c r="JPA4" s="9"/>
      <c r="JPB4" s="9"/>
      <c r="JPC4" s="9"/>
      <c r="JPD4" s="9"/>
      <c r="JPE4" s="9"/>
      <c r="JPF4" s="9"/>
      <c r="JPG4" s="9"/>
      <c r="JPH4" s="9"/>
      <c r="JPI4" s="9"/>
      <c r="JPJ4" s="9"/>
      <c r="JPK4" s="9"/>
      <c r="JPL4" s="9"/>
      <c r="JPM4" s="9"/>
      <c r="JPN4" s="9"/>
      <c r="JPO4" s="9"/>
      <c r="JPP4" s="9"/>
      <c r="JPQ4" s="9"/>
      <c r="JPR4" s="9"/>
      <c r="JPS4" s="9"/>
      <c r="JPT4" s="9"/>
      <c r="JPU4" s="9"/>
      <c r="JPV4" s="9"/>
      <c r="JPW4" s="9"/>
      <c r="JPX4" s="9"/>
      <c r="JPY4" s="9"/>
      <c r="JPZ4" s="9"/>
      <c r="JQA4" s="9"/>
      <c r="JQB4" s="9"/>
      <c r="JQC4" s="9"/>
      <c r="JQD4" s="9"/>
      <c r="JQE4" s="9"/>
      <c r="JQF4" s="9"/>
      <c r="JQG4" s="9"/>
      <c r="JQH4" s="9"/>
      <c r="JQI4" s="9"/>
      <c r="JQJ4" s="9"/>
      <c r="JQK4" s="9"/>
      <c r="JQL4" s="9"/>
      <c r="JQM4" s="9"/>
      <c r="JQN4" s="9"/>
      <c r="JQO4" s="9"/>
      <c r="JQP4" s="9"/>
      <c r="JQQ4" s="9"/>
      <c r="JQR4" s="9"/>
      <c r="JQS4" s="9"/>
      <c r="JQT4" s="9"/>
      <c r="JQU4" s="9"/>
      <c r="JQV4" s="9"/>
      <c r="JQW4" s="9"/>
      <c r="JQX4" s="9"/>
      <c r="JQY4" s="9"/>
      <c r="JQZ4" s="9"/>
      <c r="JRA4" s="9"/>
      <c r="JRB4" s="9"/>
      <c r="JRC4" s="9"/>
      <c r="JRD4" s="9"/>
      <c r="JRE4" s="9"/>
      <c r="JRF4" s="9"/>
      <c r="JRG4" s="9"/>
      <c r="JRH4" s="9"/>
      <c r="JRI4" s="9"/>
      <c r="JRJ4" s="9"/>
      <c r="JRK4" s="9"/>
      <c r="JRL4" s="9"/>
      <c r="JRM4" s="9"/>
      <c r="JRN4" s="9"/>
      <c r="JRO4" s="9"/>
      <c r="JRP4" s="9"/>
      <c r="JRQ4" s="9"/>
      <c r="JRR4" s="9"/>
      <c r="JRS4" s="9"/>
      <c r="JRT4" s="9"/>
      <c r="JRU4" s="9"/>
      <c r="JRV4" s="9"/>
      <c r="JRW4" s="9"/>
      <c r="JRX4" s="9"/>
      <c r="JRY4" s="9"/>
      <c r="JRZ4" s="9"/>
      <c r="JSA4" s="9"/>
      <c r="JSB4" s="9"/>
      <c r="JSC4" s="9"/>
      <c r="JSD4" s="9"/>
      <c r="JSE4" s="9"/>
      <c r="JSF4" s="9"/>
      <c r="JSG4" s="9"/>
      <c r="JSH4" s="9"/>
      <c r="JSI4" s="9"/>
      <c r="JSJ4" s="9"/>
      <c r="JSK4" s="9"/>
      <c r="JSL4" s="9"/>
      <c r="JSM4" s="9"/>
      <c r="JSN4" s="9"/>
      <c r="JSO4" s="9"/>
      <c r="JSP4" s="9"/>
      <c r="JSQ4" s="9"/>
      <c r="JSR4" s="9"/>
      <c r="JSS4" s="9"/>
      <c r="JST4" s="9"/>
      <c r="JSU4" s="9"/>
      <c r="JSV4" s="9"/>
      <c r="JSW4" s="9"/>
      <c r="JSX4" s="9"/>
      <c r="JSY4" s="9"/>
      <c r="JSZ4" s="9"/>
      <c r="JTA4" s="9"/>
      <c r="JTB4" s="9"/>
      <c r="JTC4" s="9"/>
      <c r="JTD4" s="9"/>
      <c r="JTE4" s="9"/>
      <c r="JTF4" s="9"/>
      <c r="JTG4" s="9"/>
      <c r="JTH4" s="9"/>
      <c r="JTI4" s="9"/>
      <c r="JTJ4" s="9"/>
      <c r="JTK4" s="9"/>
      <c r="JTL4" s="9"/>
      <c r="JTM4" s="9"/>
      <c r="JTN4" s="9"/>
      <c r="JTO4" s="9"/>
      <c r="JTP4" s="9"/>
      <c r="JTQ4" s="9"/>
      <c r="JTR4" s="9"/>
      <c r="JTS4" s="9"/>
      <c r="JTT4" s="9"/>
      <c r="JTU4" s="9"/>
      <c r="JTV4" s="9"/>
      <c r="JTW4" s="9"/>
      <c r="JTX4" s="9"/>
      <c r="JTY4" s="9"/>
      <c r="JTZ4" s="9"/>
      <c r="JUA4" s="9"/>
      <c r="JUB4" s="9"/>
      <c r="JUC4" s="9"/>
      <c r="JUD4" s="9"/>
      <c r="JUE4" s="9"/>
      <c r="JUF4" s="9"/>
      <c r="JUG4" s="9"/>
      <c r="JUH4" s="9"/>
      <c r="JUI4" s="9"/>
      <c r="JUJ4" s="9"/>
      <c r="JUK4" s="9"/>
      <c r="JUL4" s="9"/>
      <c r="JUM4" s="9"/>
      <c r="JUN4" s="9"/>
      <c r="JUO4" s="9"/>
      <c r="JUP4" s="9"/>
      <c r="JUQ4" s="9"/>
      <c r="JUR4" s="9"/>
      <c r="JUS4" s="9"/>
      <c r="JUT4" s="9"/>
      <c r="JUU4" s="9"/>
      <c r="JUV4" s="9"/>
      <c r="JUW4" s="9"/>
      <c r="JUX4" s="9"/>
      <c r="JUY4" s="9"/>
      <c r="JUZ4" s="9"/>
      <c r="JVA4" s="9"/>
      <c r="JVB4" s="9"/>
      <c r="JVC4" s="9"/>
      <c r="JVD4" s="9"/>
      <c r="JVE4" s="9"/>
      <c r="JVF4" s="9"/>
      <c r="JVG4" s="9"/>
      <c r="JVH4" s="9"/>
      <c r="JVI4" s="9"/>
      <c r="JVJ4" s="9"/>
      <c r="JVK4" s="9"/>
      <c r="JVL4" s="9"/>
      <c r="JVM4" s="9"/>
      <c r="JVN4" s="9"/>
      <c r="JVO4" s="9"/>
      <c r="JVP4" s="9"/>
      <c r="JVQ4" s="9"/>
      <c r="JVR4" s="9"/>
      <c r="JVS4" s="9"/>
      <c r="JVT4" s="9"/>
      <c r="JVU4" s="9"/>
      <c r="JVV4" s="9"/>
      <c r="JVW4" s="9"/>
      <c r="JVX4" s="9"/>
      <c r="JVY4" s="9"/>
      <c r="JVZ4" s="9"/>
      <c r="JWA4" s="9"/>
      <c r="JWB4" s="9"/>
      <c r="JWC4" s="9"/>
      <c r="JWD4" s="9"/>
      <c r="JWE4" s="9"/>
      <c r="JWF4" s="9"/>
      <c r="JWG4" s="9"/>
      <c r="JWH4" s="9"/>
      <c r="JWI4" s="9"/>
      <c r="JWJ4" s="9"/>
      <c r="JWK4" s="9"/>
      <c r="JWL4" s="9"/>
      <c r="JWM4" s="9"/>
      <c r="JWN4" s="9"/>
      <c r="JWO4" s="9"/>
      <c r="JWP4" s="9"/>
      <c r="JWQ4" s="9"/>
      <c r="JWR4" s="9"/>
      <c r="JWS4" s="9"/>
      <c r="JWT4" s="9"/>
      <c r="JWU4" s="9"/>
      <c r="JWV4" s="9"/>
      <c r="JWW4" s="9"/>
      <c r="JWX4" s="9"/>
      <c r="JWY4" s="9"/>
      <c r="JWZ4" s="9"/>
      <c r="JXA4" s="9"/>
      <c r="JXB4" s="9"/>
      <c r="JXC4" s="9"/>
      <c r="JXD4" s="9"/>
      <c r="JXE4" s="9"/>
      <c r="JXF4" s="9"/>
      <c r="JXG4" s="9"/>
      <c r="JXH4" s="9"/>
      <c r="JXI4" s="9"/>
      <c r="JXJ4" s="9"/>
      <c r="JXK4" s="9"/>
      <c r="JXL4" s="9"/>
      <c r="JXM4" s="9"/>
      <c r="JXN4" s="9"/>
      <c r="JXO4" s="9"/>
      <c r="JXP4" s="9"/>
      <c r="JXQ4" s="9"/>
      <c r="JXR4" s="9"/>
      <c r="JXS4" s="9"/>
      <c r="JXT4" s="9"/>
      <c r="JXU4" s="9"/>
      <c r="JXV4" s="9"/>
      <c r="JXW4" s="9"/>
      <c r="JXX4" s="9"/>
      <c r="JXY4" s="9"/>
      <c r="JXZ4" s="9"/>
      <c r="JYA4" s="9"/>
      <c r="JYB4" s="9"/>
      <c r="JYC4" s="9"/>
      <c r="JYD4" s="9"/>
      <c r="JYE4" s="9"/>
      <c r="JYF4" s="9"/>
      <c r="JYG4" s="9"/>
      <c r="JYH4" s="9"/>
      <c r="JYI4" s="9"/>
      <c r="JYJ4" s="9"/>
      <c r="JYK4" s="9"/>
      <c r="JYL4" s="9"/>
      <c r="JYM4" s="9"/>
      <c r="JYN4" s="9"/>
      <c r="JYO4" s="9"/>
      <c r="JYP4" s="9"/>
      <c r="JYQ4" s="9"/>
      <c r="JYR4" s="9"/>
      <c r="JYS4" s="9"/>
      <c r="JYT4" s="9"/>
      <c r="JYU4" s="9"/>
      <c r="JYV4" s="9"/>
      <c r="JYW4" s="9"/>
      <c r="JYX4" s="9"/>
      <c r="JYY4" s="9"/>
      <c r="JYZ4" s="9"/>
      <c r="JZA4" s="9"/>
      <c r="JZB4" s="9"/>
      <c r="JZC4" s="9"/>
      <c r="JZD4" s="9"/>
      <c r="JZE4" s="9"/>
      <c r="JZF4" s="9"/>
      <c r="JZG4" s="9"/>
      <c r="JZH4" s="9"/>
      <c r="JZI4" s="9"/>
      <c r="JZJ4" s="9"/>
      <c r="JZK4" s="9"/>
      <c r="JZL4" s="9"/>
      <c r="JZM4" s="9"/>
      <c r="JZN4" s="9"/>
      <c r="JZO4" s="9"/>
      <c r="JZP4" s="9"/>
      <c r="JZQ4" s="9"/>
      <c r="JZR4" s="9"/>
      <c r="JZS4" s="9"/>
      <c r="JZT4" s="9"/>
      <c r="JZU4" s="9"/>
      <c r="JZV4" s="9"/>
      <c r="JZW4" s="9"/>
      <c r="JZX4" s="9"/>
      <c r="JZY4" s="9"/>
      <c r="JZZ4" s="9"/>
      <c r="KAA4" s="9"/>
      <c r="KAB4" s="9"/>
      <c r="KAC4" s="9"/>
      <c r="KAD4" s="9"/>
      <c r="KAE4" s="9"/>
      <c r="KAF4" s="9"/>
      <c r="KAG4" s="9"/>
      <c r="KAH4" s="9"/>
      <c r="KAI4" s="9"/>
      <c r="KAJ4" s="9"/>
      <c r="KAK4" s="9"/>
      <c r="KAL4" s="9"/>
      <c r="KAM4" s="9"/>
      <c r="KAN4" s="9"/>
      <c r="KAO4" s="9"/>
      <c r="KAP4" s="9"/>
      <c r="KAQ4" s="9"/>
      <c r="KAR4" s="9"/>
      <c r="KAS4" s="9"/>
      <c r="KAT4" s="9"/>
      <c r="KAU4" s="9"/>
      <c r="KAV4" s="9"/>
      <c r="KAW4" s="9"/>
      <c r="KAX4" s="9"/>
      <c r="KAY4" s="9"/>
      <c r="KAZ4" s="9"/>
      <c r="KBA4" s="9"/>
      <c r="KBB4" s="9"/>
      <c r="KBC4" s="9"/>
      <c r="KBD4" s="9"/>
      <c r="KBE4" s="9"/>
      <c r="KBF4" s="9"/>
      <c r="KBG4" s="9"/>
      <c r="KBH4" s="9"/>
      <c r="KBI4" s="9"/>
      <c r="KBJ4" s="9"/>
      <c r="KBK4" s="9"/>
      <c r="KBL4" s="9"/>
      <c r="KBM4" s="9"/>
      <c r="KBN4" s="9"/>
      <c r="KBO4" s="9"/>
      <c r="KBP4" s="9"/>
      <c r="KBQ4" s="9"/>
      <c r="KBR4" s="9"/>
      <c r="KBS4" s="9"/>
      <c r="KBT4" s="9"/>
      <c r="KBU4" s="9"/>
      <c r="KBV4" s="9"/>
      <c r="KBW4" s="9"/>
      <c r="KBX4" s="9"/>
      <c r="KBY4" s="9"/>
      <c r="KBZ4" s="9"/>
      <c r="KCA4" s="9"/>
      <c r="KCB4" s="9"/>
      <c r="KCC4" s="9"/>
      <c r="KCD4" s="9"/>
      <c r="KCE4" s="9"/>
      <c r="KCF4" s="9"/>
      <c r="KCG4" s="9"/>
      <c r="KCH4" s="9"/>
      <c r="KCI4" s="9"/>
      <c r="KCJ4" s="9"/>
      <c r="KCK4" s="9"/>
      <c r="KCL4" s="9"/>
      <c r="KCM4" s="9"/>
      <c r="KCN4" s="9"/>
      <c r="KCO4" s="9"/>
      <c r="KCP4" s="9"/>
      <c r="KCQ4" s="9"/>
      <c r="KCR4" s="9"/>
      <c r="KCS4" s="9"/>
      <c r="KCT4" s="9"/>
      <c r="KCU4" s="9"/>
      <c r="KCV4" s="9"/>
      <c r="KCW4" s="9"/>
      <c r="KCX4" s="9"/>
      <c r="KCY4" s="9"/>
      <c r="KCZ4" s="9"/>
      <c r="KDA4" s="9"/>
      <c r="KDB4" s="9"/>
      <c r="KDC4" s="9"/>
      <c r="KDD4" s="9"/>
      <c r="KDE4" s="9"/>
      <c r="KDF4" s="9"/>
      <c r="KDG4" s="9"/>
      <c r="KDH4" s="9"/>
      <c r="KDI4" s="9"/>
      <c r="KDJ4" s="9"/>
      <c r="KDK4" s="9"/>
      <c r="KDL4" s="9"/>
      <c r="KDM4" s="9"/>
      <c r="KDN4" s="9"/>
      <c r="KDO4" s="9"/>
      <c r="KDP4" s="9"/>
      <c r="KDQ4" s="9"/>
      <c r="KDR4" s="9"/>
      <c r="KDS4" s="9"/>
      <c r="KDT4" s="9"/>
      <c r="KDU4" s="9"/>
      <c r="KDV4" s="9"/>
      <c r="KDW4" s="9"/>
      <c r="KDX4" s="9"/>
      <c r="KDY4" s="9"/>
      <c r="KDZ4" s="9"/>
      <c r="KEA4" s="9"/>
      <c r="KEB4" s="9"/>
      <c r="KEC4" s="9"/>
      <c r="KED4" s="9"/>
      <c r="KEE4" s="9"/>
      <c r="KEF4" s="9"/>
      <c r="KEG4" s="9"/>
      <c r="KEH4" s="9"/>
      <c r="KEI4" s="9"/>
      <c r="KEJ4" s="9"/>
      <c r="KEK4" s="9"/>
      <c r="KEL4" s="9"/>
      <c r="KEM4" s="9"/>
      <c r="KEN4" s="9"/>
      <c r="KEO4" s="9"/>
      <c r="KEP4" s="9"/>
      <c r="KEQ4" s="9"/>
      <c r="KER4" s="9"/>
      <c r="KES4" s="9"/>
      <c r="KET4" s="9"/>
      <c r="KEU4" s="9"/>
      <c r="KEV4" s="9"/>
      <c r="KEW4" s="9"/>
      <c r="KEX4" s="9"/>
      <c r="KEY4" s="9"/>
      <c r="KEZ4" s="9"/>
      <c r="KFA4" s="9"/>
      <c r="KFB4" s="9"/>
      <c r="KFC4" s="9"/>
      <c r="KFD4" s="9"/>
      <c r="KFE4" s="9"/>
      <c r="KFF4" s="9"/>
      <c r="KFG4" s="9"/>
      <c r="KFH4" s="9"/>
      <c r="KFI4" s="9"/>
      <c r="KFJ4" s="9"/>
      <c r="KFK4" s="9"/>
      <c r="KFL4" s="9"/>
      <c r="KFM4" s="9"/>
      <c r="KFN4" s="9"/>
      <c r="KFO4" s="9"/>
      <c r="KFP4" s="9"/>
      <c r="KFQ4" s="9"/>
      <c r="KFR4" s="9"/>
      <c r="KFS4" s="9"/>
      <c r="KFT4" s="9"/>
      <c r="KFU4" s="9"/>
      <c r="KFV4" s="9"/>
      <c r="KFW4" s="9"/>
      <c r="KFX4" s="9"/>
      <c r="KFY4" s="9"/>
      <c r="KFZ4" s="9"/>
      <c r="KGA4" s="9"/>
      <c r="KGB4" s="9"/>
      <c r="KGC4" s="9"/>
      <c r="KGD4" s="9"/>
      <c r="KGE4" s="9"/>
      <c r="KGF4" s="9"/>
      <c r="KGG4" s="9"/>
      <c r="KGH4" s="9"/>
      <c r="KGI4" s="9"/>
      <c r="KGJ4" s="9"/>
      <c r="KGK4" s="9"/>
      <c r="KGL4" s="9"/>
      <c r="KGM4" s="9"/>
      <c r="KGN4" s="9"/>
      <c r="KGO4" s="9"/>
      <c r="KGP4" s="9"/>
      <c r="KGQ4" s="9"/>
      <c r="KGR4" s="9"/>
      <c r="KGS4" s="9"/>
      <c r="KGT4" s="9"/>
      <c r="KGU4" s="9"/>
      <c r="KGV4" s="9"/>
      <c r="KGW4" s="9"/>
      <c r="KGX4" s="9"/>
      <c r="KGY4" s="9"/>
      <c r="KGZ4" s="9"/>
      <c r="KHA4" s="9"/>
      <c r="KHB4" s="9"/>
      <c r="KHC4" s="9"/>
      <c r="KHD4" s="9"/>
      <c r="KHE4" s="9"/>
      <c r="KHF4" s="9"/>
      <c r="KHG4" s="9"/>
      <c r="KHH4" s="9"/>
      <c r="KHI4" s="9"/>
      <c r="KHJ4" s="9"/>
      <c r="KHK4" s="9"/>
      <c r="KHL4" s="9"/>
      <c r="KHM4" s="9"/>
      <c r="KHN4" s="9"/>
      <c r="KHO4" s="9"/>
      <c r="KHP4" s="9"/>
      <c r="KHQ4" s="9"/>
      <c r="KHR4" s="9"/>
      <c r="KHS4" s="9"/>
      <c r="KHT4" s="9"/>
      <c r="KHU4" s="9"/>
      <c r="KHV4" s="9"/>
      <c r="KHW4" s="9"/>
      <c r="KHX4" s="9"/>
      <c r="KHY4" s="9"/>
      <c r="KHZ4" s="9"/>
      <c r="KIA4" s="9"/>
      <c r="KIB4" s="9"/>
      <c r="KIC4" s="9"/>
      <c r="KID4" s="9"/>
      <c r="KIE4" s="9"/>
      <c r="KIF4" s="9"/>
      <c r="KIG4" s="9"/>
      <c r="KIH4" s="9"/>
      <c r="KII4" s="9"/>
      <c r="KIJ4" s="9"/>
      <c r="KIK4" s="9"/>
      <c r="KIL4" s="9"/>
      <c r="KIM4" s="9"/>
      <c r="KIN4" s="9"/>
      <c r="KIO4" s="9"/>
      <c r="KIP4" s="9"/>
      <c r="KIQ4" s="9"/>
      <c r="KIR4" s="9"/>
      <c r="KIS4" s="9"/>
      <c r="KIT4" s="9"/>
      <c r="KIU4" s="9"/>
      <c r="KIV4" s="9"/>
      <c r="KIW4" s="9"/>
      <c r="KIX4" s="9"/>
      <c r="KIY4" s="9"/>
      <c r="KIZ4" s="9"/>
      <c r="KJA4" s="9"/>
      <c r="KJB4" s="9"/>
      <c r="KJC4" s="9"/>
      <c r="KJD4" s="9"/>
      <c r="KJE4" s="9"/>
      <c r="KJF4" s="9"/>
      <c r="KJG4" s="9"/>
      <c r="KJH4" s="9"/>
      <c r="KJI4" s="9"/>
      <c r="KJJ4" s="9"/>
      <c r="KJK4" s="9"/>
      <c r="KJL4" s="9"/>
      <c r="KJM4" s="9"/>
      <c r="KJN4" s="9"/>
      <c r="KJO4" s="9"/>
      <c r="KJP4" s="9"/>
      <c r="KJQ4" s="9"/>
      <c r="KJR4" s="9"/>
      <c r="KJS4" s="9"/>
      <c r="KJT4" s="9"/>
      <c r="KJU4" s="9"/>
      <c r="KJV4" s="9"/>
      <c r="KJW4" s="9"/>
      <c r="KJX4" s="9"/>
      <c r="KJY4" s="9"/>
      <c r="KJZ4" s="9"/>
      <c r="KKA4" s="9"/>
      <c r="KKB4" s="9"/>
      <c r="KKC4" s="9"/>
      <c r="KKD4" s="9"/>
      <c r="KKE4" s="9"/>
      <c r="KKF4" s="9"/>
      <c r="KKG4" s="9"/>
      <c r="KKH4" s="9"/>
      <c r="KKI4" s="9"/>
      <c r="KKJ4" s="9"/>
      <c r="KKK4" s="9"/>
      <c r="KKL4" s="9"/>
      <c r="KKM4" s="9"/>
      <c r="KKN4" s="9"/>
      <c r="KKO4" s="9"/>
      <c r="KKP4" s="9"/>
      <c r="KKQ4" s="9"/>
      <c r="KKR4" s="9"/>
      <c r="KKS4" s="9"/>
      <c r="KKT4" s="9"/>
      <c r="KKU4" s="9"/>
      <c r="KKV4" s="9"/>
      <c r="KKW4" s="9"/>
      <c r="KKX4" s="9"/>
      <c r="KKY4" s="9"/>
      <c r="KKZ4" s="9"/>
      <c r="KLA4" s="9"/>
      <c r="KLB4" s="9"/>
      <c r="KLC4" s="9"/>
      <c r="KLD4" s="9"/>
      <c r="KLE4" s="9"/>
      <c r="KLF4" s="9"/>
      <c r="KLG4" s="9"/>
      <c r="KLH4" s="9"/>
      <c r="KLI4" s="9"/>
      <c r="KLJ4" s="9"/>
      <c r="KLK4" s="9"/>
      <c r="KLL4" s="9"/>
      <c r="KLM4" s="9"/>
      <c r="KLN4" s="9"/>
      <c r="KLO4" s="9"/>
      <c r="KLP4" s="9"/>
      <c r="KLQ4" s="9"/>
      <c r="KLR4" s="9"/>
      <c r="KLS4" s="9"/>
      <c r="KLT4" s="9"/>
      <c r="KLU4" s="9"/>
      <c r="KLV4" s="9"/>
      <c r="KLW4" s="9"/>
      <c r="KLX4" s="9"/>
      <c r="KLY4" s="9"/>
      <c r="KLZ4" s="9"/>
      <c r="KMA4" s="9"/>
      <c r="KMB4" s="9"/>
      <c r="KMC4" s="9"/>
      <c r="KMD4" s="9"/>
      <c r="KME4" s="9"/>
      <c r="KMF4" s="9"/>
      <c r="KMG4" s="9"/>
      <c r="KMH4" s="9"/>
      <c r="KMI4" s="9"/>
      <c r="KMJ4" s="9"/>
      <c r="KMK4" s="9"/>
      <c r="KML4" s="9"/>
      <c r="KMM4" s="9"/>
      <c r="KMN4" s="9"/>
      <c r="KMO4" s="9"/>
      <c r="KMP4" s="9"/>
      <c r="KMQ4" s="9"/>
      <c r="KMR4" s="9"/>
      <c r="KMS4" s="9"/>
      <c r="KMT4" s="9"/>
      <c r="KMU4" s="9"/>
      <c r="KMV4" s="9"/>
      <c r="KMW4" s="9"/>
      <c r="KMX4" s="9"/>
      <c r="KMY4" s="9"/>
      <c r="KMZ4" s="9"/>
      <c r="KNA4" s="9"/>
      <c r="KNB4" s="9"/>
      <c r="KNC4" s="9"/>
      <c r="KND4" s="9"/>
      <c r="KNE4" s="9"/>
      <c r="KNF4" s="9"/>
      <c r="KNG4" s="9"/>
      <c r="KNH4" s="9"/>
      <c r="KNI4" s="9"/>
      <c r="KNJ4" s="9"/>
      <c r="KNK4" s="9"/>
      <c r="KNL4" s="9"/>
      <c r="KNM4" s="9"/>
      <c r="KNN4" s="9"/>
      <c r="KNO4" s="9"/>
      <c r="KNP4" s="9"/>
      <c r="KNQ4" s="9"/>
      <c r="KNR4" s="9"/>
      <c r="KNS4" s="9"/>
      <c r="KNT4" s="9"/>
      <c r="KNU4" s="9"/>
      <c r="KNV4" s="9"/>
      <c r="KNW4" s="9"/>
      <c r="KNX4" s="9"/>
      <c r="KNY4" s="9"/>
      <c r="KNZ4" s="9"/>
      <c r="KOA4" s="9"/>
      <c r="KOB4" s="9"/>
      <c r="KOC4" s="9"/>
      <c r="KOD4" s="9"/>
      <c r="KOE4" s="9"/>
      <c r="KOF4" s="9"/>
      <c r="KOG4" s="9"/>
      <c r="KOH4" s="9"/>
      <c r="KOI4" s="9"/>
      <c r="KOJ4" s="9"/>
      <c r="KOK4" s="9"/>
      <c r="KOL4" s="9"/>
      <c r="KOM4" s="9"/>
      <c r="KON4" s="9"/>
      <c r="KOO4" s="9"/>
      <c r="KOP4" s="9"/>
      <c r="KOQ4" s="9"/>
      <c r="KOR4" s="9"/>
      <c r="KOS4" s="9"/>
      <c r="KOT4" s="9"/>
      <c r="KOU4" s="9"/>
      <c r="KOV4" s="9"/>
      <c r="KOW4" s="9"/>
      <c r="KOX4" s="9"/>
      <c r="KOY4" s="9"/>
      <c r="KOZ4" s="9"/>
      <c r="KPA4" s="9"/>
      <c r="KPB4" s="9"/>
      <c r="KPC4" s="9"/>
      <c r="KPD4" s="9"/>
      <c r="KPE4" s="9"/>
      <c r="KPF4" s="9"/>
      <c r="KPG4" s="9"/>
      <c r="KPH4" s="9"/>
      <c r="KPI4" s="9"/>
      <c r="KPJ4" s="9"/>
      <c r="KPK4" s="9"/>
      <c r="KPL4" s="9"/>
      <c r="KPM4" s="9"/>
      <c r="KPN4" s="9"/>
      <c r="KPO4" s="9"/>
      <c r="KPP4" s="9"/>
      <c r="KPQ4" s="9"/>
      <c r="KPR4" s="9"/>
      <c r="KPS4" s="9"/>
      <c r="KPT4" s="9"/>
      <c r="KPU4" s="9"/>
      <c r="KPV4" s="9"/>
      <c r="KPW4" s="9"/>
      <c r="KPX4" s="9"/>
      <c r="KPY4" s="9"/>
      <c r="KPZ4" s="9"/>
      <c r="KQA4" s="9"/>
      <c r="KQB4" s="9"/>
      <c r="KQC4" s="9"/>
      <c r="KQD4" s="9"/>
      <c r="KQE4" s="9"/>
      <c r="KQF4" s="9"/>
      <c r="KQG4" s="9"/>
      <c r="KQH4" s="9"/>
      <c r="KQI4" s="9"/>
      <c r="KQJ4" s="9"/>
      <c r="KQK4" s="9"/>
      <c r="KQL4" s="9"/>
      <c r="KQM4" s="9"/>
      <c r="KQN4" s="9"/>
      <c r="KQO4" s="9"/>
      <c r="KQP4" s="9"/>
      <c r="KQQ4" s="9"/>
      <c r="KQR4" s="9"/>
      <c r="KQS4" s="9"/>
      <c r="KQT4" s="9"/>
      <c r="KQU4" s="9"/>
      <c r="KQV4" s="9"/>
      <c r="KQW4" s="9"/>
      <c r="KQX4" s="9"/>
      <c r="KQY4" s="9"/>
      <c r="KQZ4" s="9"/>
      <c r="KRA4" s="9"/>
      <c r="KRB4" s="9"/>
      <c r="KRC4" s="9"/>
      <c r="KRD4" s="9"/>
      <c r="KRE4" s="9"/>
      <c r="KRF4" s="9"/>
      <c r="KRG4" s="9"/>
      <c r="KRH4" s="9"/>
      <c r="KRI4" s="9"/>
      <c r="KRJ4" s="9"/>
      <c r="KRK4" s="9"/>
      <c r="KRL4" s="9"/>
      <c r="KRM4" s="9"/>
      <c r="KRN4" s="9"/>
      <c r="KRO4" s="9"/>
      <c r="KRP4" s="9"/>
      <c r="KRQ4" s="9"/>
      <c r="KRR4" s="9"/>
      <c r="KRS4" s="9"/>
      <c r="KRT4" s="9"/>
      <c r="KRU4" s="9"/>
      <c r="KRV4" s="9"/>
      <c r="KRW4" s="9"/>
      <c r="KRX4" s="9"/>
      <c r="KRY4" s="9"/>
      <c r="KRZ4" s="9"/>
      <c r="KSA4" s="9"/>
      <c r="KSB4" s="9"/>
      <c r="KSC4" s="9"/>
      <c r="KSD4" s="9"/>
      <c r="KSE4" s="9"/>
      <c r="KSF4" s="9"/>
      <c r="KSG4" s="9"/>
      <c r="KSH4" s="9"/>
      <c r="KSI4" s="9"/>
      <c r="KSJ4" s="9"/>
      <c r="KSK4" s="9"/>
      <c r="KSL4" s="9"/>
      <c r="KSM4" s="9"/>
      <c r="KSN4" s="9"/>
      <c r="KSO4" s="9"/>
      <c r="KSP4" s="9"/>
      <c r="KSQ4" s="9"/>
      <c r="KSR4" s="9"/>
      <c r="KSS4" s="9"/>
      <c r="KST4" s="9"/>
      <c r="KSU4" s="9"/>
      <c r="KSV4" s="9"/>
      <c r="KSW4" s="9"/>
      <c r="KSX4" s="9"/>
      <c r="KSY4" s="9"/>
      <c r="KSZ4" s="9"/>
      <c r="KTA4" s="9"/>
      <c r="KTB4" s="9"/>
      <c r="KTC4" s="9"/>
      <c r="KTD4" s="9"/>
      <c r="KTE4" s="9"/>
      <c r="KTF4" s="9"/>
      <c r="KTG4" s="9"/>
      <c r="KTH4" s="9"/>
      <c r="KTI4" s="9"/>
      <c r="KTJ4" s="9"/>
      <c r="KTK4" s="9"/>
      <c r="KTL4" s="9"/>
      <c r="KTM4" s="9"/>
      <c r="KTN4" s="9"/>
      <c r="KTO4" s="9"/>
      <c r="KTP4" s="9"/>
      <c r="KTQ4" s="9"/>
      <c r="KTR4" s="9"/>
      <c r="KTS4" s="9"/>
      <c r="KTT4" s="9"/>
      <c r="KTU4" s="9"/>
      <c r="KTV4" s="9"/>
      <c r="KTW4" s="9"/>
      <c r="KTX4" s="9"/>
      <c r="KTY4" s="9"/>
      <c r="KTZ4" s="9"/>
      <c r="KUA4" s="9"/>
      <c r="KUB4" s="9"/>
      <c r="KUC4" s="9"/>
      <c r="KUD4" s="9"/>
      <c r="KUE4" s="9"/>
      <c r="KUF4" s="9"/>
      <c r="KUG4" s="9"/>
      <c r="KUH4" s="9"/>
      <c r="KUI4" s="9"/>
      <c r="KUJ4" s="9"/>
      <c r="KUK4" s="9"/>
      <c r="KUL4" s="9"/>
      <c r="KUM4" s="9"/>
      <c r="KUN4" s="9"/>
      <c r="KUO4" s="9"/>
      <c r="KUP4" s="9"/>
      <c r="KUQ4" s="9"/>
      <c r="KUR4" s="9"/>
      <c r="KUS4" s="9"/>
      <c r="KUT4" s="9"/>
      <c r="KUU4" s="9"/>
      <c r="KUV4" s="9"/>
      <c r="KUW4" s="9"/>
      <c r="KUX4" s="9"/>
      <c r="KUY4" s="9"/>
      <c r="KUZ4" s="9"/>
      <c r="KVA4" s="9"/>
      <c r="KVB4" s="9"/>
      <c r="KVC4" s="9"/>
      <c r="KVD4" s="9"/>
      <c r="KVE4" s="9"/>
      <c r="KVF4" s="9"/>
      <c r="KVG4" s="9"/>
      <c r="KVH4" s="9"/>
      <c r="KVI4" s="9"/>
      <c r="KVJ4" s="9"/>
      <c r="KVK4" s="9"/>
      <c r="KVL4" s="9"/>
      <c r="KVM4" s="9"/>
      <c r="KVN4" s="9"/>
      <c r="KVO4" s="9"/>
      <c r="KVP4" s="9"/>
      <c r="KVQ4" s="9"/>
      <c r="KVR4" s="9"/>
      <c r="KVS4" s="9"/>
      <c r="KVT4" s="9"/>
      <c r="KVU4" s="9"/>
      <c r="KVV4" s="9"/>
      <c r="KVW4" s="9"/>
      <c r="KVX4" s="9"/>
      <c r="KVY4" s="9"/>
      <c r="KVZ4" s="9"/>
      <c r="KWA4" s="9"/>
      <c r="KWB4" s="9"/>
      <c r="KWC4" s="9"/>
      <c r="KWD4" s="9"/>
      <c r="KWE4" s="9"/>
      <c r="KWF4" s="9"/>
      <c r="KWG4" s="9"/>
      <c r="KWH4" s="9"/>
      <c r="KWI4" s="9"/>
      <c r="KWJ4" s="9"/>
      <c r="KWK4" s="9"/>
      <c r="KWL4" s="9"/>
      <c r="KWM4" s="9"/>
      <c r="KWN4" s="9"/>
      <c r="KWO4" s="9"/>
      <c r="KWP4" s="9"/>
      <c r="KWQ4" s="9"/>
      <c r="KWR4" s="9"/>
      <c r="KWS4" s="9"/>
      <c r="KWT4" s="9"/>
      <c r="KWU4" s="9"/>
      <c r="KWV4" s="9"/>
      <c r="KWW4" s="9"/>
      <c r="KWX4" s="9"/>
      <c r="KWY4" s="9"/>
      <c r="KWZ4" s="9"/>
      <c r="KXA4" s="9"/>
      <c r="KXB4" s="9"/>
      <c r="KXC4" s="9"/>
      <c r="KXD4" s="9"/>
      <c r="KXE4" s="9"/>
      <c r="KXF4" s="9"/>
      <c r="KXG4" s="9"/>
      <c r="KXH4" s="9"/>
      <c r="KXI4" s="9"/>
      <c r="KXJ4" s="9"/>
      <c r="KXK4" s="9"/>
      <c r="KXL4" s="9"/>
      <c r="KXM4" s="9"/>
      <c r="KXN4" s="9"/>
      <c r="KXO4" s="9"/>
      <c r="KXP4" s="9"/>
      <c r="KXQ4" s="9"/>
      <c r="KXR4" s="9"/>
      <c r="KXS4" s="9"/>
      <c r="KXT4" s="9"/>
      <c r="KXU4" s="9"/>
      <c r="KXV4" s="9"/>
      <c r="KXW4" s="9"/>
      <c r="KXX4" s="9"/>
      <c r="KXY4" s="9"/>
      <c r="KXZ4" s="9"/>
      <c r="KYA4" s="9"/>
      <c r="KYB4" s="9"/>
      <c r="KYC4" s="9"/>
      <c r="KYD4" s="9"/>
      <c r="KYE4" s="9"/>
      <c r="KYF4" s="9"/>
      <c r="KYG4" s="9"/>
      <c r="KYH4" s="9"/>
      <c r="KYI4" s="9"/>
      <c r="KYJ4" s="9"/>
      <c r="KYK4" s="9"/>
      <c r="KYL4" s="9"/>
      <c r="KYM4" s="9"/>
      <c r="KYN4" s="9"/>
      <c r="KYO4" s="9"/>
      <c r="KYP4" s="9"/>
      <c r="KYQ4" s="9"/>
      <c r="KYR4" s="9"/>
      <c r="KYS4" s="9"/>
      <c r="KYT4" s="9"/>
      <c r="KYU4" s="9"/>
      <c r="KYV4" s="9"/>
      <c r="KYW4" s="9"/>
      <c r="KYX4" s="9"/>
      <c r="KYY4" s="9"/>
      <c r="KYZ4" s="9"/>
      <c r="KZA4" s="9"/>
      <c r="KZB4" s="9"/>
      <c r="KZC4" s="9"/>
      <c r="KZD4" s="9"/>
      <c r="KZE4" s="9"/>
      <c r="KZF4" s="9"/>
      <c r="KZG4" s="9"/>
      <c r="KZH4" s="9"/>
      <c r="KZI4" s="9"/>
      <c r="KZJ4" s="9"/>
      <c r="KZK4" s="9"/>
      <c r="KZL4" s="9"/>
      <c r="KZM4" s="9"/>
      <c r="KZN4" s="9"/>
      <c r="KZO4" s="9"/>
      <c r="KZP4" s="9"/>
      <c r="KZQ4" s="9"/>
      <c r="KZR4" s="9"/>
      <c r="KZS4" s="9"/>
      <c r="KZT4" s="9"/>
      <c r="KZU4" s="9"/>
      <c r="KZV4" s="9"/>
      <c r="KZW4" s="9"/>
      <c r="KZX4" s="9"/>
      <c r="KZY4" s="9"/>
      <c r="KZZ4" s="9"/>
      <c r="LAA4" s="9"/>
      <c r="LAB4" s="9"/>
      <c r="LAC4" s="9"/>
      <c r="LAD4" s="9"/>
      <c r="LAE4" s="9"/>
      <c r="LAF4" s="9"/>
      <c r="LAG4" s="9"/>
      <c r="LAH4" s="9"/>
      <c r="LAI4" s="9"/>
      <c r="LAJ4" s="9"/>
      <c r="LAK4" s="9"/>
      <c r="LAL4" s="9"/>
      <c r="LAM4" s="9"/>
      <c r="LAN4" s="9"/>
      <c r="LAO4" s="9"/>
      <c r="LAP4" s="9"/>
      <c r="LAQ4" s="9"/>
      <c r="LAR4" s="9"/>
      <c r="LAS4" s="9"/>
      <c r="LAT4" s="9"/>
      <c r="LAU4" s="9"/>
      <c r="LAV4" s="9"/>
      <c r="LAW4" s="9"/>
      <c r="LAX4" s="9"/>
      <c r="LAY4" s="9"/>
      <c r="LAZ4" s="9"/>
      <c r="LBA4" s="9"/>
      <c r="LBB4" s="9"/>
      <c r="LBC4" s="9"/>
      <c r="LBD4" s="9"/>
      <c r="LBE4" s="9"/>
      <c r="LBF4" s="9"/>
      <c r="LBG4" s="9"/>
      <c r="LBH4" s="9"/>
      <c r="LBI4" s="9"/>
      <c r="LBJ4" s="9"/>
      <c r="LBK4" s="9"/>
      <c r="LBL4" s="9"/>
      <c r="LBM4" s="9"/>
      <c r="LBN4" s="9"/>
      <c r="LBO4" s="9"/>
      <c r="LBP4" s="9"/>
      <c r="LBQ4" s="9"/>
      <c r="LBR4" s="9"/>
      <c r="LBS4" s="9"/>
      <c r="LBT4" s="9"/>
      <c r="LBU4" s="9"/>
      <c r="LBV4" s="9"/>
      <c r="LBW4" s="9"/>
      <c r="LBX4" s="9"/>
      <c r="LBY4" s="9"/>
      <c r="LBZ4" s="9"/>
      <c r="LCA4" s="9"/>
      <c r="LCB4" s="9"/>
      <c r="LCC4" s="9"/>
      <c r="LCD4" s="9"/>
      <c r="LCE4" s="9"/>
      <c r="LCF4" s="9"/>
      <c r="LCG4" s="9"/>
      <c r="LCH4" s="9"/>
      <c r="LCI4" s="9"/>
      <c r="LCJ4" s="9"/>
      <c r="LCK4" s="9"/>
      <c r="LCL4" s="9"/>
      <c r="LCM4" s="9"/>
      <c r="LCN4" s="9"/>
      <c r="LCO4" s="9"/>
      <c r="LCP4" s="9"/>
      <c r="LCQ4" s="9"/>
      <c r="LCR4" s="9"/>
      <c r="LCS4" s="9"/>
      <c r="LCT4" s="9"/>
      <c r="LCU4" s="9"/>
      <c r="LCV4" s="9"/>
      <c r="LCW4" s="9"/>
      <c r="LCX4" s="9"/>
      <c r="LCY4" s="9"/>
      <c r="LCZ4" s="9"/>
      <c r="LDA4" s="9"/>
      <c r="LDB4" s="9"/>
      <c r="LDC4" s="9"/>
      <c r="LDD4" s="9"/>
      <c r="LDE4" s="9"/>
      <c r="LDF4" s="9"/>
      <c r="LDG4" s="9"/>
      <c r="LDH4" s="9"/>
      <c r="LDI4" s="9"/>
      <c r="LDJ4" s="9"/>
      <c r="LDK4" s="9"/>
      <c r="LDL4" s="9"/>
      <c r="LDM4" s="9"/>
      <c r="LDN4" s="9"/>
      <c r="LDO4" s="9"/>
      <c r="LDP4" s="9"/>
      <c r="LDQ4" s="9"/>
      <c r="LDR4" s="9"/>
      <c r="LDS4" s="9"/>
      <c r="LDT4" s="9"/>
      <c r="LDU4" s="9"/>
      <c r="LDV4" s="9"/>
      <c r="LDW4" s="9"/>
      <c r="LDX4" s="9"/>
      <c r="LDY4" s="9"/>
      <c r="LDZ4" s="9"/>
      <c r="LEA4" s="9"/>
      <c r="LEB4" s="9"/>
      <c r="LEC4" s="9"/>
      <c r="LED4" s="9"/>
      <c r="LEE4" s="9"/>
      <c r="LEF4" s="9"/>
      <c r="LEG4" s="9"/>
      <c r="LEH4" s="9"/>
      <c r="LEI4" s="9"/>
      <c r="LEJ4" s="9"/>
      <c r="LEK4" s="9"/>
      <c r="LEL4" s="9"/>
      <c r="LEM4" s="9"/>
      <c r="LEN4" s="9"/>
      <c r="LEO4" s="9"/>
      <c r="LEP4" s="9"/>
      <c r="LEQ4" s="9"/>
      <c r="LER4" s="9"/>
      <c r="LES4" s="9"/>
      <c r="LET4" s="9"/>
      <c r="LEU4" s="9"/>
      <c r="LEV4" s="9"/>
      <c r="LEW4" s="9"/>
      <c r="LEX4" s="9"/>
      <c r="LEY4" s="9"/>
      <c r="LEZ4" s="9"/>
      <c r="LFA4" s="9"/>
      <c r="LFB4" s="9"/>
      <c r="LFC4" s="9"/>
      <c r="LFD4" s="9"/>
      <c r="LFE4" s="9"/>
      <c r="LFF4" s="9"/>
      <c r="LFG4" s="9"/>
      <c r="LFH4" s="9"/>
      <c r="LFI4" s="9"/>
      <c r="LFJ4" s="9"/>
      <c r="LFK4" s="9"/>
      <c r="LFL4" s="9"/>
      <c r="LFM4" s="9"/>
      <c r="LFN4" s="9"/>
      <c r="LFO4" s="9"/>
      <c r="LFP4" s="9"/>
      <c r="LFQ4" s="9"/>
      <c r="LFR4" s="9"/>
      <c r="LFS4" s="9"/>
      <c r="LFT4" s="9"/>
      <c r="LFU4" s="9"/>
      <c r="LFV4" s="9"/>
      <c r="LFW4" s="9"/>
      <c r="LFX4" s="9"/>
      <c r="LFY4" s="9"/>
      <c r="LFZ4" s="9"/>
      <c r="LGA4" s="9"/>
      <c r="LGB4" s="9"/>
      <c r="LGC4" s="9"/>
      <c r="LGD4" s="9"/>
      <c r="LGE4" s="9"/>
      <c r="LGF4" s="9"/>
      <c r="LGG4" s="9"/>
      <c r="LGH4" s="9"/>
      <c r="LGI4" s="9"/>
      <c r="LGJ4" s="9"/>
      <c r="LGK4" s="9"/>
      <c r="LGL4" s="9"/>
      <c r="LGM4" s="9"/>
      <c r="LGN4" s="9"/>
      <c r="LGO4" s="9"/>
      <c r="LGP4" s="9"/>
      <c r="LGQ4" s="9"/>
      <c r="LGR4" s="9"/>
      <c r="LGS4" s="9"/>
      <c r="LGT4" s="9"/>
      <c r="LGU4" s="9"/>
      <c r="LGV4" s="9"/>
      <c r="LGW4" s="9"/>
      <c r="LGX4" s="9"/>
      <c r="LGY4" s="9"/>
      <c r="LGZ4" s="9"/>
      <c r="LHA4" s="9"/>
      <c r="LHB4" s="9"/>
      <c r="LHC4" s="9"/>
      <c r="LHD4" s="9"/>
      <c r="LHE4" s="9"/>
      <c r="LHF4" s="9"/>
      <c r="LHG4" s="9"/>
      <c r="LHH4" s="9"/>
      <c r="LHI4" s="9"/>
      <c r="LHJ4" s="9"/>
      <c r="LHK4" s="9"/>
      <c r="LHL4" s="9"/>
      <c r="LHM4" s="9"/>
      <c r="LHN4" s="9"/>
      <c r="LHO4" s="9"/>
      <c r="LHP4" s="9"/>
      <c r="LHQ4" s="9"/>
      <c r="LHR4" s="9"/>
      <c r="LHS4" s="9"/>
      <c r="LHT4" s="9"/>
      <c r="LHU4" s="9"/>
      <c r="LHV4" s="9"/>
      <c r="LHW4" s="9"/>
      <c r="LHX4" s="9"/>
      <c r="LHY4" s="9"/>
      <c r="LHZ4" s="9"/>
      <c r="LIA4" s="9"/>
      <c r="LIB4" s="9"/>
      <c r="LIC4" s="9"/>
      <c r="LID4" s="9"/>
      <c r="LIE4" s="9"/>
      <c r="LIF4" s="9"/>
      <c r="LIG4" s="9"/>
      <c r="LIH4" s="9"/>
      <c r="LII4" s="9"/>
      <c r="LIJ4" s="9"/>
      <c r="LIK4" s="9"/>
      <c r="LIL4" s="9"/>
      <c r="LIM4" s="9"/>
      <c r="LIN4" s="9"/>
      <c r="LIO4" s="9"/>
      <c r="LIP4" s="9"/>
      <c r="LIQ4" s="9"/>
      <c r="LIR4" s="9"/>
      <c r="LIS4" s="9"/>
      <c r="LIT4" s="9"/>
      <c r="LIU4" s="9"/>
      <c r="LIV4" s="9"/>
      <c r="LIW4" s="9"/>
      <c r="LIX4" s="9"/>
      <c r="LIY4" s="9"/>
      <c r="LIZ4" s="9"/>
      <c r="LJA4" s="9"/>
      <c r="LJB4" s="9"/>
      <c r="LJC4" s="9"/>
      <c r="LJD4" s="9"/>
      <c r="LJE4" s="9"/>
      <c r="LJF4" s="9"/>
      <c r="LJG4" s="9"/>
      <c r="LJH4" s="9"/>
      <c r="LJI4" s="9"/>
      <c r="LJJ4" s="9"/>
      <c r="LJK4" s="9"/>
      <c r="LJL4" s="9"/>
      <c r="LJM4" s="9"/>
      <c r="LJN4" s="9"/>
      <c r="LJO4" s="9"/>
      <c r="LJP4" s="9"/>
      <c r="LJQ4" s="9"/>
      <c r="LJR4" s="9"/>
      <c r="LJS4" s="9"/>
      <c r="LJT4" s="9"/>
      <c r="LJU4" s="9"/>
      <c r="LJV4" s="9"/>
      <c r="LJW4" s="9"/>
      <c r="LJX4" s="9"/>
      <c r="LJY4" s="9"/>
      <c r="LJZ4" s="9"/>
      <c r="LKA4" s="9"/>
      <c r="LKB4" s="9"/>
      <c r="LKC4" s="9"/>
      <c r="LKD4" s="9"/>
      <c r="LKE4" s="9"/>
      <c r="LKF4" s="9"/>
      <c r="LKG4" s="9"/>
      <c r="LKH4" s="9"/>
      <c r="LKI4" s="9"/>
      <c r="LKJ4" s="9"/>
      <c r="LKK4" s="9"/>
      <c r="LKL4" s="9"/>
      <c r="LKM4" s="9"/>
      <c r="LKN4" s="9"/>
      <c r="LKO4" s="9"/>
      <c r="LKP4" s="9"/>
      <c r="LKQ4" s="9"/>
      <c r="LKR4" s="9"/>
      <c r="LKS4" s="9"/>
      <c r="LKT4" s="9"/>
      <c r="LKU4" s="9"/>
      <c r="LKV4" s="9"/>
      <c r="LKW4" s="9"/>
      <c r="LKX4" s="9"/>
      <c r="LKY4" s="9"/>
      <c r="LKZ4" s="9"/>
      <c r="LLA4" s="9"/>
      <c r="LLB4" s="9"/>
      <c r="LLC4" s="9"/>
      <c r="LLD4" s="9"/>
      <c r="LLE4" s="9"/>
      <c r="LLF4" s="9"/>
      <c r="LLG4" s="9"/>
      <c r="LLH4" s="9"/>
      <c r="LLI4" s="9"/>
      <c r="LLJ4" s="9"/>
      <c r="LLK4" s="9"/>
      <c r="LLL4" s="9"/>
      <c r="LLM4" s="9"/>
      <c r="LLN4" s="9"/>
      <c r="LLO4" s="9"/>
      <c r="LLP4" s="9"/>
      <c r="LLQ4" s="9"/>
      <c r="LLR4" s="9"/>
      <c r="LLS4" s="9"/>
      <c r="LLT4" s="9"/>
      <c r="LLU4" s="9"/>
      <c r="LLV4" s="9"/>
      <c r="LLW4" s="9"/>
      <c r="LLX4" s="9"/>
      <c r="LLY4" s="9"/>
      <c r="LLZ4" s="9"/>
      <c r="LMA4" s="9"/>
      <c r="LMB4" s="9"/>
      <c r="LMC4" s="9"/>
      <c r="LMD4" s="9"/>
      <c r="LME4" s="9"/>
      <c r="LMF4" s="9"/>
      <c r="LMG4" s="9"/>
      <c r="LMH4" s="9"/>
      <c r="LMI4" s="9"/>
      <c r="LMJ4" s="9"/>
      <c r="LMK4" s="9"/>
      <c r="LML4" s="9"/>
      <c r="LMM4" s="9"/>
      <c r="LMN4" s="9"/>
      <c r="LMO4" s="9"/>
      <c r="LMP4" s="9"/>
      <c r="LMQ4" s="9"/>
      <c r="LMR4" s="9"/>
      <c r="LMS4" s="9"/>
      <c r="LMT4" s="9"/>
      <c r="LMU4" s="9"/>
      <c r="LMV4" s="9"/>
      <c r="LMW4" s="9"/>
      <c r="LMX4" s="9"/>
      <c r="LMY4" s="9"/>
      <c r="LMZ4" s="9"/>
      <c r="LNA4" s="9"/>
      <c r="LNB4" s="9"/>
      <c r="LNC4" s="9"/>
      <c r="LND4" s="9"/>
      <c r="LNE4" s="9"/>
      <c r="LNF4" s="9"/>
      <c r="LNG4" s="9"/>
      <c r="LNH4" s="9"/>
      <c r="LNI4" s="9"/>
      <c r="LNJ4" s="9"/>
      <c r="LNK4" s="9"/>
      <c r="LNL4" s="9"/>
      <c r="LNM4" s="9"/>
      <c r="LNN4" s="9"/>
      <c r="LNO4" s="9"/>
      <c r="LNP4" s="9"/>
      <c r="LNQ4" s="9"/>
      <c r="LNR4" s="9"/>
      <c r="LNS4" s="9"/>
      <c r="LNT4" s="9"/>
      <c r="LNU4" s="9"/>
      <c r="LNV4" s="9"/>
      <c r="LNW4" s="9"/>
      <c r="LNX4" s="9"/>
      <c r="LNY4" s="9"/>
      <c r="LNZ4" s="9"/>
      <c r="LOA4" s="9"/>
      <c r="LOB4" s="9"/>
      <c r="LOC4" s="9"/>
      <c r="LOD4" s="9"/>
      <c r="LOE4" s="9"/>
      <c r="LOF4" s="9"/>
      <c r="LOG4" s="9"/>
      <c r="LOH4" s="9"/>
      <c r="LOI4" s="9"/>
      <c r="LOJ4" s="9"/>
      <c r="LOK4" s="9"/>
      <c r="LOL4" s="9"/>
      <c r="LOM4" s="9"/>
      <c r="LON4" s="9"/>
      <c r="LOO4" s="9"/>
      <c r="LOP4" s="9"/>
      <c r="LOQ4" s="9"/>
      <c r="LOR4" s="9"/>
      <c r="LOS4" s="9"/>
      <c r="LOT4" s="9"/>
      <c r="LOU4" s="9"/>
      <c r="LOV4" s="9"/>
      <c r="LOW4" s="9"/>
      <c r="LOX4" s="9"/>
      <c r="LOY4" s="9"/>
      <c r="LOZ4" s="9"/>
      <c r="LPA4" s="9"/>
      <c r="LPB4" s="9"/>
      <c r="LPC4" s="9"/>
      <c r="LPD4" s="9"/>
      <c r="LPE4" s="9"/>
      <c r="LPF4" s="9"/>
      <c r="LPG4" s="9"/>
      <c r="LPH4" s="9"/>
      <c r="LPI4" s="9"/>
      <c r="LPJ4" s="9"/>
      <c r="LPK4" s="9"/>
      <c r="LPL4" s="9"/>
      <c r="LPM4" s="9"/>
      <c r="LPN4" s="9"/>
      <c r="LPO4" s="9"/>
      <c r="LPP4" s="9"/>
      <c r="LPQ4" s="9"/>
      <c r="LPR4" s="9"/>
      <c r="LPS4" s="9"/>
      <c r="LPT4" s="9"/>
      <c r="LPU4" s="9"/>
      <c r="LPV4" s="9"/>
      <c r="LPW4" s="9"/>
      <c r="LPX4" s="9"/>
      <c r="LPY4" s="9"/>
      <c r="LPZ4" s="9"/>
      <c r="LQA4" s="9"/>
      <c r="LQB4" s="9"/>
      <c r="LQC4" s="9"/>
      <c r="LQD4" s="9"/>
      <c r="LQE4" s="9"/>
      <c r="LQF4" s="9"/>
      <c r="LQG4" s="9"/>
      <c r="LQH4" s="9"/>
      <c r="LQI4" s="9"/>
      <c r="LQJ4" s="9"/>
      <c r="LQK4" s="9"/>
      <c r="LQL4" s="9"/>
      <c r="LQM4" s="9"/>
      <c r="LQN4" s="9"/>
      <c r="LQO4" s="9"/>
      <c r="LQP4" s="9"/>
      <c r="LQQ4" s="9"/>
      <c r="LQR4" s="9"/>
      <c r="LQS4" s="9"/>
      <c r="LQT4" s="9"/>
      <c r="LQU4" s="9"/>
      <c r="LQV4" s="9"/>
      <c r="LQW4" s="9"/>
      <c r="LQX4" s="9"/>
      <c r="LQY4" s="9"/>
      <c r="LQZ4" s="9"/>
      <c r="LRA4" s="9"/>
      <c r="LRB4" s="9"/>
      <c r="LRC4" s="9"/>
      <c r="LRD4" s="9"/>
      <c r="LRE4" s="9"/>
      <c r="LRF4" s="9"/>
      <c r="LRG4" s="9"/>
      <c r="LRH4" s="9"/>
      <c r="LRI4" s="9"/>
      <c r="LRJ4" s="9"/>
      <c r="LRK4" s="9"/>
      <c r="LRL4" s="9"/>
      <c r="LRM4" s="9"/>
      <c r="LRN4" s="9"/>
      <c r="LRO4" s="9"/>
      <c r="LRP4" s="9"/>
      <c r="LRQ4" s="9"/>
      <c r="LRR4" s="9"/>
      <c r="LRS4" s="9"/>
      <c r="LRT4" s="9"/>
      <c r="LRU4" s="9"/>
      <c r="LRV4" s="9"/>
      <c r="LRW4" s="9"/>
      <c r="LRX4" s="9"/>
      <c r="LRY4" s="9"/>
      <c r="LRZ4" s="9"/>
      <c r="LSA4" s="9"/>
      <c r="LSB4" s="9"/>
      <c r="LSC4" s="9"/>
      <c r="LSD4" s="9"/>
      <c r="LSE4" s="9"/>
      <c r="LSF4" s="9"/>
      <c r="LSG4" s="9"/>
      <c r="LSH4" s="9"/>
      <c r="LSI4" s="9"/>
      <c r="LSJ4" s="9"/>
      <c r="LSK4" s="9"/>
      <c r="LSL4" s="9"/>
      <c r="LSM4" s="9"/>
      <c r="LSN4" s="9"/>
      <c r="LSO4" s="9"/>
      <c r="LSP4" s="9"/>
      <c r="LSQ4" s="9"/>
      <c r="LSR4" s="9"/>
      <c r="LSS4" s="9"/>
      <c r="LST4" s="9"/>
      <c r="LSU4" s="9"/>
      <c r="LSV4" s="9"/>
      <c r="LSW4" s="9"/>
      <c r="LSX4" s="9"/>
      <c r="LSY4" s="9"/>
      <c r="LSZ4" s="9"/>
      <c r="LTA4" s="9"/>
      <c r="LTB4" s="9"/>
      <c r="LTC4" s="9"/>
      <c r="LTD4" s="9"/>
      <c r="LTE4" s="9"/>
      <c r="LTF4" s="9"/>
      <c r="LTG4" s="9"/>
      <c r="LTH4" s="9"/>
      <c r="LTI4" s="9"/>
      <c r="LTJ4" s="9"/>
      <c r="LTK4" s="9"/>
      <c r="LTL4" s="9"/>
      <c r="LTM4" s="9"/>
      <c r="LTN4" s="9"/>
      <c r="LTO4" s="9"/>
      <c r="LTP4" s="9"/>
      <c r="LTQ4" s="9"/>
      <c r="LTR4" s="9"/>
      <c r="LTS4" s="9"/>
      <c r="LTT4" s="9"/>
      <c r="LTU4" s="9"/>
      <c r="LTV4" s="9"/>
      <c r="LTW4" s="9"/>
      <c r="LTX4" s="9"/>
      <c r="LTY4" s="9"/>
      <c r="LTZ4" s="9"/>
      <c r="LUA4" s="9"/>
      <c r="LUB4" s="9"/>
      <c r="LUC4" s="9"/>
      <c r="LUD4" s="9"/>
      <c r="LUE4" s="9"/>
      <c r="LUF4" s="9"/>
      <c r="LUG4" s="9"/>
      <c r="LUH4" s="9"/>
      <c r="LUI4" s="9"/>
      <c r="LUJ4" s="9"/>
      <c r="LUK4" s="9"/>
      <c r="LUL4" s="9"/>
      <c r="LUM4" s="9"/>
      <c r="LUN4" s="9"/>
      <c r="LUO4" s="9"/>
      <c r="LUP4" s="9"/>
      <c r="LUQ4" s="9"/>
      <c r="LUR4" s="9"/>
      <c r="LUS4" s="9"/>
      <c r="LUT4" s="9"/>
      <c r="LUU4" s="9"/>
      <c r="LUV4" s="9"/>
      <c r="LUW4" s="9"/>
      <c r="LUX4" s="9"/>
      <c r="LUY4" s="9"/>
      <c r="LUZ4" s="9"/>
      <c r="LVA4" s="9"/>
      <c r="LVB4" s="9"/>
      <c r="LVC4" s="9"/>
      <c r="LVD4" s="9"/>
      <c r="LVE4" s="9"/>
      <c r="LVF4" s="9"/>
      <c r="LVG4" s="9"/>
      <c r="LVH4" s="9"/>
      <c r="LVI4" s="9"/>
      <c r="LVJ4" s="9"/>
      <c r="LVK4" s="9"/>
      <c r="LVL4" s="9"/>
      <c r="LVM4" s="9"/>
      <c r="LVN4" s="9"/>
      <c r="LVO4" s="9"/>
      <c r="LVP4" s="9"/>
      <c r="LVQ4" s="9"/>
      <c r="LVR4" s="9"/>
      <c r="LVS4" s="9"/>
      <c r="LVT4" s="9"/>
      <c r="LVU4" s="9"/>
      <c r="LVV4" s="9"/>
      <c r="LVW4" s="9"/>
      <c r="LVX4" s="9"/>
      <c r="LVY4" s="9"/>
      <c r="LVZ4" s="9"/>
      <c r="LWA4" s="9"/>
      <c r="LWB4" s="9"/>
      <c r="LWC4" s="9"/>
      <c r="LWD4" s="9"/>
      <c r="LWE4" s="9"/>
      <c r="LWF4" s="9"/>
      <c r="LWG4" s="9"/>
      <c r="LWH4" s="9"/>
      <c r="LWI4" s="9"/>
      <c r="LWJ4" s="9"/>
      <c r="LWK4" s="9"/>
      <c r="LWL4" s="9"/>
      <c r="LWM4" s="9"/>
      <c r="LWN4" s="9"/>
      <c r="LWO4" s="9"/>
      <c r="LWP4" s="9"/>
      <c r="LWQ4" s="9"/>
      <c r="LWR4" s="9"/>
      <c r="LWS4" s="9"/>
      <c r="LWT4" s="9"/>
      <c r="LWU4" s="9"/>
      <c r="LWV4" s="9"/>
      <c r="LWW4" s="9"/>
      <c r="LWX4" s="9"/>
      <c r="LWY4" s="9"/>
      <c r="LWZ4" s="9"/>
      <c r="LXA4" s="9"/>
      <c r="LXB4" s="9"/>
      <c r="LXC4" s="9"/>
      <c r="LXD4" s="9"/>
      <c r="LXE4" s="9"/>
      <c r="LXF4" s="9"/>
      <c r="LXG4" s="9"/>
      <c r="LXH4" s="9"/>
      <c r="LXI4" s="9"/>
      <c r="LXJ4" s="9"/>
      <c r="LXK4" s="9"/>
      <c r="LXL4" s="9"/>
      <c r="LXM4" s="9"/>
      <c r="LXN4" s="9"/>
      <c r="LXO4" s="9"/>
      <c r="LXP4" s="9"/>
      <c r="LXQ4" s="9"/>
      <c r="LXR4" s="9"/>
      <c r="LXS4" s="9"/>
      <c r="LXT4" s="9"/>
      <c r="LXU4" s="9"/>
      <c r="LXV4" s="9"/>
      <c r="LXW4" s="9"/>
      <c r="LXX4" s="9"/>
      <c r="LXY4" s="9"/>
      <c r="LXZ4" s="9"/>
      <c r="LYA4" s="9"/>
      <c r="LYB4" s="9"/>
      <c r="LYC4" s="9"/>
      <c r="LYD4" s="9"/>
      <c r="LYE4" s="9"/>
      <c r="LYF4" s="9"/>
      <c r="LYG4" s="9"/>
      <c r="LYH4" s="9"/>
      <c r="LYI4" s="9"/>
      <c r="LYJ4" s="9"/>
      <c r="LYK4" s="9"/>
      <c r="LYL4" s="9"/>
      <c r="LYM4" s="9"/>
      <c r="LYN4" s="9"/>
      <c r="LYO4" s="9"/>
      <c r="LYP4" s="9"/>
      <c r="LYQ4" s="9"/>
      <c r="LYR4" s="9"/>
      <c r="LYS4" s="9"/>
      <c r="LYT4" s="9"/>
      <c r="LYU4" s="9"/>
      <c r="LYV4" s="9"/>
      <c r="LYW4" s="9"/>
      <c r="LYX4" s="9"/>
      <c r="LYY4" s="9"/>
      <c r="LYZ4" s="9"/>
      <c r="LZA4" s="9"/>
      <c r="LZB4" s="9"/>
      <c r="LZC4" s="9"/>
      <c r="LZD4" s="9"/>
      <c r="LZE4" s="9"/>
      <c r="LZF4" s="9"/>
      <c r="LZG4" s="9"/>
      <c r="LZH4" s="9"/>
      <c r="LZI4" s="9"/>
      <c r="LZJ4" s="9"/>
      <c r="LZK4" s="9"/>
      <c r="LZL4" s="9"/>
      <c r="LZM4" s="9"/>
      <c r="LZN4" s="9"/>
      <c r="LZO4" s="9"/>
      <c r="LZP4" s="9"/>
      <c r="LZQ4" s="9"/>
      <c r="LZR4" s="9"/>
      <c r="LZS4" s="9"/>
      <c r="LZT4" s="9"/>
      <c r="LZU4" s="9"/>
      <c r="LZV4" s="9"/>
      <c r="LZW4" s="9"/>
      <c r="LZX4" s="9"/>
      <c r="LZY4" s="9"/>
      <c r="LZZ4" s="9"/>
      <c r="MAA4" s="9"/>
      <c r="MAB4" s="9"/>
      <c r="MAC4" s="9"/>
      <c r="MAD4" s="9"/>
      <c r="MAE4" s="9"/>
      <c r="MAF4" s="9"/>
      <c r="MAG4" s="9"/>
      <c r="MAH4" s="9"/>
      <c r="MAI4" s="9"/>
      <c r="MAJ4" s="9"/>
      <c r="MAK4" s="9"/>
      <c r="MAL4" s="9"/>
      <c r="MAM4" s="9"/>
      <c r="MAN4" s="9"/>
      <c r="MAO4" s="9"/>
      <c r="MAP4" s="9"/>
      <c r="MAQ4" s="9"/>
      <c r="MAR4" s="9"/>
      <c r="MAS4" s="9"/>
      <c r="MAT4" s="9"/>
      <c r="MAU4" s="9"/>
      <c r="MAV4" s="9"/>
      <c r="MAW4" s="9"/>
      <c r="MAX4" s="9"/>
      <c r="MAY4" s="9"/>
      <c r="MAZ4" s="9"/>
      <c r="MBA4" s="9"/>
      <c r="MBB4" s="9"/>
      <c r="MBC4" s="9"/>
      <c r="MBD4" s="9"/>
      <c r="MBE4" s="9"/>
      <c r="MBF4" s="9"/>
      <c r="MBG4" s="9"/>
      <c r="MBH4" s="9"/>
      <c r="MBI4" s="9"/>
      <c r="MBJ4" s="9"/>
      <c r="MBK4" s="9"/>
      <c r="MBL4" s="9"/>
      <c r="MBM4" s="9"/>
      <c r="MBN4" s="9"/>
      <c r="MBO4" s="9"/>
      <c r="MBP4" s="9"/>
      <c r="MBQ4" s="9"/>
      <c r="MBR4" s="9"/>
      <c r="MBS4" s="9"/>
      <c r="MBT4" s="9"/>
      <c r="MBU4" s="9"/>
      <c r="MBV4" s="9"/>
      <c r="MBW4" s="9"/>
      <c r="MBX4" s="9"/>
      <c r="MBY4" s="9"/>
      <c r="MBZ4" s="9"/>
      <c r="MCA4" s="9"/>
      <c r="MCB4" s="9"/>
      <c r="MCC4" s="9"/>
      <c r="MCD4" s="9"/>
      <c r="MCE4" s="9"/>
      <c r="MCF4" s="9"/>
      <c r="MCG4" s="9"/>
      <c r="MCH4" s="9"/>
      <c r="MCI4" s="9"/>
      <c r="MCJ4" s="9"/>
      <c r="MCK4" s="9"/>
      <c r="MCL4" s="9"/>
      <c r="MCM4" s="9"/>
      <c r="MCN4" s="9"/>
      <c r="MCO4" s="9"/>
      <c r="MCP4" s="9"/>
      <c r="MCQ4" s="9"/>
      <c r="MCR4" s="9"/>
      <c r="MCS4" s="9"/>
      <c r="MCT4" s="9"/>
      <c r="MCU4" s="9"/>
      <c r="MCV4" s="9"/>
      <c r="MCW4" s="9"/>
      <c r="MCX4" s="9"/>
      <c r="MCY4" s="9"/>
      <c r="MCZ4" s="9"/>
      <c r="MDA4" s="9"/>
      <c r="MDB4" s="9"/>
      <c r="MDC4" s="9"/>
      <c r="MDD4" s="9"/>
      <c r="MDE4" s="9"/>
      <c r="MDF4" s="9"/>
      <c r="MDG4" s="9"/>
      <c r="MDH4" s="9"/>
      <c r="MDI4" s="9"/>
      <c r="MDJ4" s="9"/>
      <c r="MDK4" s="9"/>
      <c r="MDL4" s="9"/>
      <c r="MDM4" s="9"/>
      <c r="MDN4" s="9"/>
      <c r="MDO4" s="9"/>
      <c r="MDP4" s="9"/>
      <c r="MDQ4" s="9"/>
      <c r="MDR4" s="9"/>
      <c r="MDS4" s="9"/>
      <c r="MDT4" s="9"/>
      <c r="MDU4" s="9"/>
      <c r="MDV4" s="9"/>
      <c r="MDW4" s="9"/>
      <c r="MDX4" s="9"/>
      <c r="MDY4" s="9"/>
      <c r="MDZ4" s="9"/>
      <c r="MEA4" s="9"/>
      <c r="MEB4" s="9"/>
      <c r="MEC4" s="9"/>
      <c r="MED4" s="9"/>
      <c r="MEE4" s="9"/>
      <c r="MEF4" s="9"/>
      <c r="MEG4" s="9"/>
      <c r="MEH4" s="9"/>
      <c r="MEI4" s="9"/>
      <c r="MEJ4" s="9"/>
      <c r="MEK4" s="9"/>
      <c r="MEL4" s="9"/>
      <c r="MEM4" s="9"/>
      <c r="MEN4" s="9"/>
      <c r="MEO4" s="9"/>
      <c r="MEP4" s="9"/>
      <c r="MEQ4" s="9"/>
      <c r="MER4" s="9"/>
      <c r="MES4" s="9"/>
      <c r="MET4" s="9"/>
      <c r="MEU4" s="9"/>
      <c r="MEV4" s="9"/>
      <c r="MEW4" s="9"/>
      <c r="MEX4" s="9"/>
      <c r="MEY4" s="9"/>
      <c r="MEZ4" s="9"/>
      <c r="MFA4" s="9"/>
      <c r="MFB4" s="9"/>
      <c r="MFC4" s="9"/>
      <c r="MFD4" s="9"/>
      <c r="MFE4" s="9"/>
      <c r="MFF4" s="9"/>
      <c r="MFG4" s="9"/>
      <c r="MFH4" s="9"/>
      <c r="MFI4" s="9"/>
      <c r="MFJ4" s="9"/>
      <c r="MFK4" s="9"/>
      <c r="MFL4" s="9"/>
      <c r="MFM4" s="9"/>
      <c r="MFN4" s="9"/>
      <c r="MFO4" s="9"/>
      <c r="MFP4" s="9"/>
      <c r="MFQ4" s="9"/>
      <c r="MFR4" s="9"/>
      <c r="MFS4" s="9"/>
      <c r="MFT4" s="9"/>
      <c r="MFU4" s="9"/>
      <c r="MFV4" s="9"/>
      <c r="MFW4" s="9"/>
      <c r="MFX4" s="9"/>
      <c r="MFY4" s="9"/>
      <c r="MFZ4" s="9"/>
      <c r="MGA4" s="9"/>
      <c r="MGB4" s="9"/>
      <c r="MGC4" s="9"/>
      <c r="MGD4" s="9"/>
      <c r="MGE4" s="9"/>
      <c r="MGF4" s="9"/>
      <c r="MGG4" s="9"/>
      <c r="MGH4" s="9"/>
      <c r="MGI4" s="9"/>
      <c r="MGJ4" s="9"/>
      <c r="MGK4" s="9"/>
      <c r="MGL4" s="9"/>
      <c r="MGM4" s="9"/>
      <c r="MGN4" s="9"/>
      <c r="MGO4" s="9"/>
      <c r="MGP4" s="9"/>
      <c r="MGQ4" s="9"/>
      <c r="MGR4" s="9"/>
      <c r="MGS4" s="9"/>
      <c r="MGT4" s="9"/>
      <c r="MGU4" s="9"/>
      <c r="MGV4" s="9"/>
      <c r="MGW4" s="9"/>
      <c r="MGX4" s="9"/>
      <c r="MGY4" s="9"/>
      <c r="MGZ4" s="9"/>
      <c r="MHA4" s="9"/>
      <c r="MHB4" s="9"/>
      <c r="MHC4" s="9"/>
      <c r="MHD4" s="9"/>
      <c r="MHE4" s="9"/>
      <c r="MHF4" s="9"/>
      <c r="MHG4" s="9"/>
      <c r="MHH4" s="9"/>
      <c r="MHI4" s="9"/>
      <c r="MHJ4" s="9"/>
      <c r="MHK4" s="9"/>
      <c r="MHL4" s="9"/>
      <c r="MHM4" s="9"/>
      <c r="MHN4" s="9"/>
      <c r="MHO4" s="9"/>
      <c r="MHP4" s="9"/>
      <c r="MHQ4" s="9"/>
      <c r="MHR4" s="9"/>
      <c r="MHS4" s="9"/>
      <c r="MHT4" s="9"/>
      <c r="MHU4" s="9"/>
      <c r="MHV4" s="9"/>
      <c r="MHW4" s="9"/>
      <c r="MHX4" s="9"/>
      <c r="MHY4" s="9"/>
      <c r="MHZ4" s="9"/>
      <c r="MIA4" s="9"/>
      <c r="MIB4" s="9"/>
      <c r="MIC4" s="9"/>
      <c r="MID4" s="9"/>
      <c r="MIE4" s="9"/>
      <c r="MIF4" s="9"/>
      <c r="MIG4" s="9"/>
      <c r="MIH4" s="9"/>
      <c r="MII4" s="9"/>
      <c r="MIJ4" s="9"/>
      <c r="MIK4" s="9"/>
      <c r="MIL4" s="9"/>
      <c r="MIM4" s="9"/>
      <c r="MIN4" s="9"/>
      <c r="MIO4" s="9"/>
      <c r="MIP4" s="9"/>
      <c r="MIQ4" s="9"/>
      <c r="MIR4" s="9"/>
      <c r="MIS4" s="9"/>
      <c r="MIT4" s="9"/>
      <c r="MIU4" s="9"/>
      <c r="MIV4" s="9"/>
      <c r="MIW4" s="9"/>
      <c r="MIX4" s="9"/>
      <c r="MIY4" s="9"/>
      <c r="MIZ4" s="9"/>
      <c r="MJA4" s="9"/>
      <c r="MJB4" s="9"/>
      <c r="MJC4" s="9"/>
      <c r="MJD4" s="9"/>
      <c r="MJE4" s="9"/>
      <c r="MJF4" s="9"/>
      <c r="MJG4" s="9"/>
      <c r="MJH4" s="9"/>
      <c r="MJI4" s="9"/>
      <c r="MJJ4" s="9"/>
      <c r="MJK4" s="9"/>
      <c r="MJL4" s="9"/>
      <c r="MJM4" s="9"/>
      <c r="MJN4" s="9"/>
      <c r="MJO4" s="9"/>
      <c r="MJP4" s="9"/>
      <c r="MJQ4" s="9"/>
      <c r="MJR4" s="9"/>
      <c r="MJS4" s="9"/>
      <c r="MJT4" s="9"/>
      <c r="MJU4" s="9"/>
      <c r="MJV4" s="9"/>
      <c r="MJW4" s="9"/>
      <c r="MJX4" s="9"/>
      <c r="MJY4" s="9"/>
      <c r="MJZ4" s="9"/>
      <c r="MKA4" s="9"/>
      <c r="MKB4" s="9"/>
      <c r="MKC4" s="9"/>
      <c r="MKD4" s="9"/>
      <c r="MKE4" s="9"/>
      <c r="MKF4" s="9"/>
      <c r="MKG4" s="9"/>
      <c r="MKH4" s="9"/>
      <c r="MKI4" s="9"/>
      <c r="MKJ4" s="9"/>
      <c r="MKK4" s="9"/>
      <c r="MKL4" s="9"/>
      <c r="MKM4" s="9"/>
      <c r="MKN4" s="9"/>
      <c r="MKO4" s="9"/>
      <c r="MKP4" s="9"/>
      <c r="MKQ4" s="9"/>
      <c r="MKR4" s="9"/>
      <c r="MKS4" s="9"/>
      <c r="MKT4" s="9"/>
      <c r="MKU4" s="9"/>
      <c r="MKV4" s="9"/>
      <c r="MKW4" s="9"/>
      <c r="MKX4" s="9"/>
      <c r="MKY4" s="9"/>
      <c r="MKZ4" s="9"/>
      <c r="MLA4" s="9"/>
      <c r="MLB4" s="9"/>
      <c r="MLC4" s="9"/>
      <c r="MLD4" s="9"/>
      <c r="MLE4" s="9"/>
      <c r="MLF4" s="9"/>
      <c r="MLG4" s="9"/>
      <c r="MLH4" s="9"/>
      <c r="MLI4" s="9"/>
      <c r="MLJ4" s="9"/>
      <c r="MLK4" s="9"/>
      <c r="MLL4" s="9"/>
      <c r="MLM4" s="9"/>
      <c r="MLN4" s="9"/>
      <c r="MLO4" s="9"/>
      <c r="MLP4" s="9"/>
      <c r="MLQ4" s="9"/>
      <c r="MLR4" s="9"/>
      <c r="MLS4" s="9"/>
      <c r="MLT4" s="9"/>
      <c r="MLU4" s="9"/>
      <c r="MLV4" s="9"/>
      <c r="MLW4" s="9"/>
      <c r="MLX4" s="9"/>
      <c r="MLY4" s="9"/>
      <c r="MLZ4" s="9"/>
      <c r="MMA4" s="9"/>
      <c r="MMB4" s="9"/>
      <c r="MMC4" s="9"/>
      <c r="MMD4" s="9"/>
      <c r="MME4" s="9"/>
      <c r="MMF4" s="9"/>
      <c r="MMG4" s="9"/>
      <c r="MMH4" s="9"/>
      <c r="MMI4" s="9"/>
      <c r="MMJ4" s="9"/>
      <c r="MMK4" s="9"/>
      <c r="MML4" s="9"/>
      <c r="MMM4" s="9"/>
      <c r="MMN4" s="9"/>
      <c r="MMO4" s="9"/>
      <c r="MMP4" s="9"/>
      <c r="MMQ4" s="9"/>
      <c r="MMR4" s="9"/>
      <c r="MMS4" s="9"/>
      <c r="MMT4" s="9"/>
      <c r="MMU4" s="9"/>
      <c r="MMV4" s="9"/>
      <c r="MMW4" s="9"/>
      <c r="MMX4" s="9"/>
      <c r="MMY4" s="9"/>
      <c r="MMZ4" s="9"/>
      <c r="MNA4" s="9"/>
      <c r="MNB4" s="9"/>
      <c r="MNC4" s="9"/>
      <c r="MND4" s="9"/>
      <c r="MNE4" s="9"/>
      <c r="MNF4" s="9"/>
      <c r="MNG4" s="9"/>
      <c r="MNH4" s="9"/>
      <c r="MNI4" s="9"/>
      <c r="MNJ4" s="9"/>
      <c r="MNK4" s="9"/>
      <c r="MNL4" s="9"/>
      <c r="MNM4" s="9"/>
      <c r="MNN4" s="9"/>
      <c r="MNO4" s="9"/>
      <c r="MNP4" s="9"/>
      <c r="MNQ4" s="9"/>
      <c r="MNR4" s="9"/>
      <c r="MNS4" s="9"/>
      <c r="MNT4" s="9"/>
      <c r="MNU4" s="9"/>
      <c r="MNV4" s="9"/>
      <c r="MNW4" s="9"/>
      <c r="MNX4" s="9"/>
      <c r="MNY4" s="9"/>
      <c r="MNZ4" s="9"/>
      <c r="MOA4" s="9"/>
      <c r="MOB4" s="9"/>
      <c r="MOC4" s="9"/>
      <c r="MOD4" s="9"/>
      <c r="MOE4" s="9"/>
      <c r="MOF4" s="9"/>
      <c r="MOG4" s="9"/>
      <c r="MOH4" s="9"/>
      <c r="MOI4" s="9"/>
      <c r="MOJ4" s="9"/>
      <c r="MOK4" s="9"/>
      <c r="MOL4" s="9"/>
      <c r="MOM4" s="9"/>
      <c r="MON4" s="9"/>
      <c r="MOO4" s="9"/>
      <c r="MOP4" s="9"/>
      <c r="MOQ4" s="9"/>
      <c r="MOR4" s="9"/>
      <c r="MOS4" s="9"/>
      <c r="MOT4" s="9"/>
      <c r="MOU4" s="9"/>
      <c r="MOV4" s="9"/>
      <c r="MOW4" s="9"/>
      <c r="MOX4" s="9"/>
      <c r="MOY4" s="9"/>
      <c r="MOZ4" s="9"/>
      <c r="MPA4" s="9"/>
      <c r="MPB4" s="9"/>
      <c r="MPC4" s="9"/>
      <c r="MPD4" s="9"/>
      <c r="MPE4" s="9"/>
      <c r="MPF4" s="9"/>
      <c r="MPG4" s="9"/>
      <c r="MPH4" s="9"/>
      <c r="MPI4" s="9"/>
      <c r="MPJ4" s="9"/>
      <c r="MPK4" s="9"/>
      <c r="MPL4" s="9"/>
      <c r="MPM4" s="9"/>
      <c r="MPN4" s="9"/>
      <c r="MPO4" s="9"/>
      <c r="MPP4" s="9"/>
      <c r="MPQ4" s="9"/>
      <c r="MPR4" s="9"/>
      <c r="MPS4" s="9"/>
      <c r="MPT4" s="9"/>
      <c r="MPU4" s="9"/>
      <c r="MPV4" s="9"/>
      <c r="MPW4" s="9"/>
      <c r="MPX4" s="9"/>
      <c r="MPY4" s="9"/>
      <c r="MPZ4" s="9"/>
      <c r="MQA4" s="9"/>
      <c r="MQB4" s="9"/>
      <c r="MQC4" s="9"/>
      <c r="MQD4" s="9"/>
      <c r="MQE4" s="9"/>
      <c r="MQF4" s="9"/>
      <c r="MQG4" s="9"/>
      <c r="MQH4" s="9"/>
      <c r="MQI4" s="9"/>
      <c r="MQJ4" s="9"/>
      <c r="MQK4" s="9"/>
      <c r="MQL4" s="9"/>
      <c r="MQM4" s="9"/>
      <c r="MQN4" s="9"/>
      <c r="MQO4" s="9"/>
      <c r="MQP4" s="9"/>
      <c r="MQQ4" s="9"/>
      <c r="MQR4" s="9"/>
      <c r="MQS4" s="9"/>
      <c r="MQT4" s="9"/>
      <c r="MQU4" s="9"/>
      <c r="MQV4" s="9"/>
      <c r="MQW4" s="9"/>
      <c r="MQX4" s="9"/>
      <c r="MQY4" s="9"/>
      <c r="MQZ4" s="9"/>
      <c r="MRA4" s="9"/>
      <c r="MRB4" s="9"/>
      <c r="MRC4" s="9"/>
      <c r="MRD4" s="9"/>
      <c r="MRE4" s="9"/>
      <c r="MRF4" s="9"/>
      <c r="MRG4" s="9"/>
      <c r="MRH4" s="9"/>
      <c r="MRI4" s="9"/>
      <c r="MRJ4" s="9"/>
      <c r="MRK4" s="9"/>
      <c r="MRL4" s="9"/>
      <c r="MRM4" s="9"/>
      <c r="MRN4" s="9"/>
      <c r="MRO4" s="9"/>
      <c r="MRP4" s="9"/>
      <c r="MRQ4" s="9"/>
      <c r="MRR4" s="9"/>
      <c r="MRS4" s="9"/>
      <c r="MRT4" s="9"/>
      <c r="MRU4" s="9"/>
      <c r="MRV4" s="9"/>
      <c r="MRW4" s="9"/>
      <c r="MRX4" s="9"/>
      <c r="MRY4" s="9"/>
      <c r="MRZ4" s="9"/>
      <c r="MSA4" s="9"/>
      <c r="MSB4" s="9"/>
      <c r="MSC4" s="9"/>
      <c r="MSD4" s="9"/>
      <c r="MSE4" s="9"/>
      <c r="MSF4" s="9"/>
      <c r="MSG4" s="9"/>
      <c r="MSH4" s="9"/>
      <c r="MSI4" s="9"/>
      <c r="MSJ4" s="9"/>
      <c r="MSK4" s="9"/>
      <c r="MSL4" s="9"/>
      <c r="MSM4" s="9"/>
      <c r="MSN4" s="9"/>
      <c r="MSO4" s="9"/>
      <c r="MSP4" s="9"/>
      <c r="MSQ4" s="9"/>
      <c r="MSR4" s="9"/>
      <c r="MSS4" s="9"/>
      <c r="MST4" s="9"/>
      <c r="MSU4" s="9"/>
      <c r="MSV4" s="9"/>
      <c r="MSW4" s="9"/>
      <c r="MSX4" s="9"/>
      <c r="MSY4" s="9"/>
      <c r="MSZ4" s="9"/>
      <c r="MTA4" s="9"/>
      <c r="MTB4" s="9"/>
      <c r="MTC4" s="9"/>
      <c r="MTD4" s="9"/>
      <c r="MTE4" s="9"/>
      <c r="MTF4" s="9"/>
      <c r="MTG4" s="9"/>
      <c r="MTH4" s="9"/>
      <c r="MTI4" s="9"/>
      <c r="MTJ4" s="9"/>
      <c r="MTK4" s="9"/>
      <c r="MTL4" s="9"/>
      <c r="MTM4" s="9"/>
      <c r="MTN4" s="9"/>
      <c r="MTO4" s="9"/>
      <c r="MTP4" s="9"/>
      <c r="MTQ4" s="9"/>
      <c r="MTR4" s="9"/>
      <c r="MTS4" s="9"/>
      <c r="MTT4" s="9"/>
      <c r="MTU4" s="9"/>
      <c r="MTV4" s="9"/>
      <c r="MTW4" s="9"/>
      <c r="MTX4" s="9"/>
      <c r="MTY4" s="9"/>
      <c r="MTZ4" s="9"/>
      <c r="MUA4" s="9"/>
      <c r="MUB4" s="9"/>
      <c r="MUC4" s="9"/>
      <c r="MUD4" s="9"/>
      <c r="MUE4" s="9"/>
      <c r="MUF4" s="9"/>
      <c r="MUG4" s="9"/>
      <c r="MUH4" s="9"/>
      <c r="MUI4" s="9"/>
      <c r="MUJ4" s="9"/>
      <c r="MUK4" s="9"/>
      <c r="MUL4" s="9"/>
      <c r="MUM4" s="9"/>
      <c r="MUN4" s="9"/>
      <c r="MUO4" s="9"/>
      <c r="MUP4" s="9"/>
      <c r="MUQ4" s="9"/>
      <c r="MUR4" s="9"/>
      <c r="MUS4" s="9"/>
      <c r="MUT4" s="9"/>
      <c r="MUU4" s="9"/>
      <c r="MUV4" s="9"/>
      <c r="MUW4" s="9"/>
      <c r="MUX4" s="9"/>
      <c r="MUY4" s="9"/>
      <c r="MUZ4" s="9"/>
      <c r="MVA4" s="9"/>
      <c r="MVB4" s="9"/>
      <c r="MVC4" s="9"/>
      <c r="MVD4" s="9"/>
      <c r="MVE4" s="9"/>
      <c r="MVF4" s="9"/>
      <c r="MVG4" s="9"/>
      <c r="MVH4" s="9"/>
      <c r="MVI4" s="9"/>
      <c r="MVJ4" s="9"/>
      <c r="MVK4" s="9"/>
      <c r="MVL4" s="9"/>
      <c r="MVM4" s="9"/>
      <c r="MVN4" s="9"/>
      <c r="MVO4" s="9"/>
      <c r="MVP4" s="9"/>
      <c r="MVQ4" s="9"/>
      <c r="MVR4" s="9"/>
      <c r="MVS4" s="9"/>
      <c r="MVT4" s="9"/>
      <c r="MVU4" s="9"/>
      <c r="MVV4" s="9"/>
      <c r="MVW4" s="9"/>
      <c r="MVX4" s="9"/>
      <c r="MVY4" s="9"/>
      <c r="MVZ4" s="9"/>
      <c r="MWA4" s="9"/>
      <c r="MWB4" s="9"/>
      <c r="MWC4" s="9"/>
      <c r="MWD4" s="9"/>
      <c r="MWE4" s="9"/>
      <c r="MWF4" s="9"/>
      <c r="MWG4" s="9"/>
      <c r="MWH4" s="9"/>
      <c r="MWI4" s="9"/>
      <c r="MWJ4" s="9"/>
      <c r="MWK4" s="9"/>
      <c r="MWL4" s="9"/>
      <c r="MWM4" s="9"/>
      <c r="MWN4" s="9"/>
      <c r="MWO4" s="9"/>
      <c r="MWP4" s="9"/>
      <c r="MWQ4" s="9"/>
      <c r="MWR4" s="9"/>
      <c r="MWS4" s="9"/>
      <c r="MWT4" s="9"/>
      <c r="MWU4" s="9"/>
      <c r="MWV4" s="9"/>
      <c r="MWW4" s="9"/>
      <c r="MWX4" s="9"/>
      <c r="MWY4" s="9"/>
      <c r="MWZ4" s="9"/>
      <c r="MXA4" s="9"/>
      <c r="MXB4" s="9"/>
      <c r="MXC4" s="9"/>
      <c r="MXD4" s="9"/>
      <c r="MXE4" s="9"/>
      <c r="MXF4" s="9"/>
      <c r="MXG4" s="9"/>
      <c r="MXH4" s="9"/>
      <c r="MXI4" s="9"/>
      <c r="MXJ4" s="9"/>
      <c r="MXK4" s="9"/>
      <c r="MXL4" s="9"/>
      <c r="MXM4" s="9"/>
      <c r="MXN4" s="9"/>
      <c r="MXO4" s="9"/>
      <c r="MXP4" s="9"/>
      <c r="MXQ4" s="9"/>
      <c r="MXR4" s="9"/>
      <c r="MXS4" s="9"/>
      <c r="MXT4" s="9"/>
      <c r="MXU4" s="9"/>
      <c r="MXV4" s="9"/>
      <c r="MXW4" s="9"/>
      <c r="MXX4" s="9"/>
      <c r="MXY4" s="9"/>
      <c r="MXZ4" s="9"/>
      <c r="MYA4" s="9"/>
      <c r="MYB4" s="9"/>
      <c r="MYC4" s="9"/>
      <c r="MYD4" s="9"/>
      <c r="MYE4" s="9"/>
      <c r="MYF4" s="9"/>
      <c r="MYG4" s="9"/>
      <c r="MYH4" s="9"/>
      <c r="MYI4" s="9"/>
      <c r="MYJ4" s="9"/>
      <c r="MYK4" s="9"/>
      <c r="MYL4" s="9"/>
      <c r="MYM4" s="9"/>
      <c r="MYN4" s="9"/>
      <c r="MYO4" s="9"/>
      <c r="MYP4" s="9"/>
      <c r="MYQ4" s="9"/>
      <c r="MYR4" s="9"/>
      <c r="MYS4" s="9"/>
      <c r="MYT4" s="9"/>
      <c r="MYU4" s="9"/>
      <c r="MYV4" s="9"/>
      <c r="MYW4" s="9"/>
      <c r="MYX4" s="9"/>
      <c r="MYY4" s="9"/>
      <c r="MYZ4" s="9"/>
      <c r="MZA4" s="9"/>
      <c r="MZB4" s="9"/>
      <c r="MZC4" s="9"/>
      <c r="MZD4" s="9"/>
      <c r="MZE4" s="9"/>
      <c r="MZF4" s="9"/>
      <c r="MZG4" s="9"/>
      <c r="MZH4" s="9"/>
      <c r="MZI4" s="9"/>
      <c r="MZJ4" s="9"/>
      <c r="MZK4" s="9"/>
      <c r="MZL4" s="9"/>
      <c r="MZM4" s="9"/>
      <c r="MZN4" s="9"/>
      <c r="MZO4" s="9"/>
      <c r="MZP4" s="9"/>
      <c r="MZQ4" s="9"/>
      <c r="MZR4" s="9"/>
      <c r="MZS4" s="9"/>
      <c r="MZT4" s="9"/>
      <c r="MZU4" s="9"/>
      <c r="MZV4" s="9"/>
      <c r="MZW4" s="9"/>
      <c r="MZX4" s="9"/>
      <c r="MZY4" s="9"/>
      <c r="MZZ4" s="9"/>
      <c r="NAA4" s="9"/>
      <c r="NAB4" s="9"/>
      <c r="NAC4" s="9"/>
      <c r="NAD4" s="9"/>
      <c r="NAE4" s="9"/>
      <c r="NAF4" s="9"/>
      <c r="NAG4" s="9"/>
      <c r="NAH4" s="9"/>
      <c r="NAI4" s="9"/>
      <c r="NAJ4" s="9"/>
      <c r="NAK4" s="9"/>
      <c r="NAL4" s="9"/>
      <c r="NAM4" s="9"/>
      <c r="NAN4" s="9"/>
      <c r="NAO4" s="9"/>
      <c r="NAP4" s="9"/>
      <c r="NAQ4" s="9"/>
      <c r="NAR4" s="9"/>
      <c r="NAS4" s="9"/>
      <c r="NAT4" s="9"/>
      <c r="NAU4" s="9"/>
      <c r="NAV4" s="9"/>
      <c r="NAW4" s="9"/>
      <c r="NAX4" s="9"/>
      <c r="NAY4" s="9"/>
      <c r="NAZ4" s="9"/>
      <c r="NBA4" s="9"/>
      <c r="NBB4" s="9"/>
      <c r="NBC4" s="9"/>
      <c r="NBD4" s="9"/>
      <c r="NBE4" s="9"/>
      <c r="NBF4" s="9"/>
      <c r="NBG4" s="9"/>
      <c r="NBH4" s="9"/>
      <c r="NBI4" s="9"/>
      <c r="NBJ4" s="9"/>
      <c r="NBK4" s="9"/>
      <c r="NBL4" s="9"/>
      <c r="NBM4" s="9"/>
      <c r="NBN4" s="9"/>
      <c r="NBO4" s="9"/>
      <c r="NBP4" s="9"/>
      <c r="NBQ4" s="9"/>
      <c r="NBR4" s="9"/>
      <c r="NBS4" s="9"/>
      <c r="NBT4" s="9"/>
      <c r="NBU4" s="9"/>
      <c r="NBV4" s="9"/>
      <c r="NBW4" s="9"/>
      <c r="NBX4" s="9"/>
      <c r="NBY4" s="9"/>
      <c r="NBZ4" s="9"/>
      <c r="NCA4" s="9"/>
      <c r="NCB4" s="9"/>
      <c r="NCC4" s="9"/>
      <c r="NCD4" s="9"/>
      <c r="NCE4" s="9"/>
      <c r="NCF4" s="9"/>
      <c r="NCG4" s="9"/>
      <c r="NCH4" s="9"/>
      <c r="NCI4" s="9"/>
      <c r="NCJ4" s="9"/>
      <c r="NCK4" s="9"/>
      <c r="NCL4" s="9"/>
      <c r="NCM4" s="9"/>
      <c r="NCN4" s="9"/>
      <c r="NCO4" s="9"/>
      <c r="NCP4" s="9"/>
      <c r="NCQ4" s="9"/>
      <c r="NCR4" s="9"/>
      <c r="NCS4" s="9"/>
      <c r="NCT4" s="9"/>
      <c r="NCU4" s="9"/>
      <c r="NCV4" s="9"/>
      <c r="NCW4" s="9"/>
      <c r="NCX4" s="9"/>
      <c r="NCY4" s="9"/>
      <c r="NCZ4" s="9"/>
      <c r="NDA4" s="9"/>
      <c r="NDB4" s="9"/>
      <c r="NDC4" s="9"/>
      <c r="NDD4" s="9"/>
      <c r="NDE4" s="9"/>
      <c r="NDF4" s="9"/>
      <c r="NDG4" s="9"/>
      <c r="NDH4" s="9"/>
      <c r="NDI4" s="9"/>
      <c r="NDJ4" s="9"/>
      <c r="NDK4" s="9"/>
      <c r="NDL4" s="9"/>
      <c r="NDM4" s="9"/>
      <c r="NDN4" s="9"/>
      <c r="NDO4" s="9"/>
      <c r="NDP4" s="9"/>
      <c r="NDQ4" s="9"/>
      <c r="NDR4" s="9"/>
      <c r="NDS4" s="9"/>
      <c r="NDT4" s="9"/>
      <c r="NDU4" s="9"/>
      <c r="NDV4" s="9"/>
      <c r="NDW4" s="9"/>
      <c r="NDX4" s="9"/>
      <c r="NDY4" s="9"/>
      <c r="NDZ4" s="9"/>
      <c r="NEA4" s="9"/>
      <c r="NEB4" s="9"/>
      <c r="NEC4" s="9"/>
      <c r="NED4" s="9"/>
      <c r="NEE4" s="9"/>
      <c r="NEF4" s="9"/>
      <c r="NEG4" s="9"/>
      <c r="NEH4" s="9"/>
      <c r="NEI4" s="9"/>
      <c r="NEJ4" s="9"/>
      <c r="NEK4" s="9"/>
      <c r="NEL4" s="9"/>
      <c r="NEM4" s="9"/>
      <c r="NEN4" s="9"/>
      <c r="NEO4" s="9"/>
      <c r="NEP4" s="9"/>
      <c r="NEQ4" s="9"/>
      <c r="NER4" s="9"/>
      <c r="NES4" s="9"/>
      <c r="NET4" s="9"/>
      <c r="NEU4" s="9"/>
      <c r="NEV4" s="9"/>
      <c r="NEW4" s="9"/>
      <c r="NEX4" s="9"/>
      <c r="NEY4" s="9"/>
      <c r="NEZ4" s="9"/>
      <c r="NFA4" s="9"/>
      <c r="NFB4" s="9"/>
      <c r="NFC4" s="9"/>
      <c r="NFD4" s="9"/>
      <c r="NFE4" s="9"/>
      <c r="NFF4" s="9"/>
      <c r="NFG4" s="9"/>
      <c r="NFH4" s="9"/>
      <c r="NFI4" s="9"/>
      <c r="NFJ4" s="9"/>
      <c r="NFK4" s="9"/>
      <c r="NFL4" s="9"/>
      <c r="NFM4" s="9"/>
      <c r="NFN4" s="9"/>
      <c r="NFO4" s="9"/>
      <c r="NFP4" s="9"/>
      <c r="NFQ4" s="9"/>
      <c r="NFR4" s="9"/>
      <c r="NFS4" s="9"/>
      <c r="NFT4" s="9"/>
      <c r="NFU4" s="9"/>
      <c r="NFV4" s="9"/>
      <c r="NFW4" s="9"/>
      <c r="NFX4" s="9"/>
      <c r="NFY4" s="9"/>
      <c r="NFZ4" s="9"/>
      <c r="NGA4" s="9"/>
      <c r="NGB4" s="9"/>
      <c r="NGC4" s="9"/>
      <c r="NGD4" s="9"/>
      <c r="NGE4" s="9"/>
      <c r="NGF4" s="9"/>
      <c r="NGG4" s="9"/>
      <c r="NGH4" s="9"/>
      <c r="NGI4" s="9"/>
      <c r="NGJ4" s="9"/>
      <c r="NGK4" s="9"/>
      <c r="NGL4" s="9"/>
      <c r="NGM4" s="9"/>
      <c r="NGN4" s="9"/>
      <c r="NGO4" s="9"/>
      <c r="NGP4" s="9"/>
      <c r="NGQ4" s="9"/>
      <c r="NGR4" s="9"/>
      <c r="NGS4" s="9"/>
      <c r="NGT4" s="9"/>
      <c r="NGU4" s="9"/>
      <c r="NGV4" s="9"/>
      <c r="NGW4" s="9"/>
      <c r="NGX4" s="9"/>
      <c r="NGY4" s="9"/>
      <c r="NGZ4" s="9"/>
      <c r="NHA4" s="9"/>
      <c r="NHB4" s="9"/>
      <c r="NHC4" s="9"/>
      <c r="NHD4" s="9"/>
      <c r="NHE4" s="9"/>
      <c r="NHF4" s="9"/>
      <c r="NHG4" s="9"/>
      <c r="NHH4" s="9"/>
      <c r="NHI4" s="9"/>
      <c r="NHJ4" s="9"/>
      <c r="NHK4" s="9"/>
      <c r="NHL4" s="9"/>
      <c r="NHM4" s="9"/>
      <c r="NHN4" s="9"/>
      <c r="NHO4" s="9"/>
      <c r="NHP4" s="9"/>
      <c r="NHQ4" s="9"/>
      <c r="NHR4" s="9"/>
      <c r="NHS4" s="9"/>
      <c r="NHT4" s="9"/>
      <c r="NHU4" s="9"/>
      <c r="NHV4" s="9"/>
      <c r="NHW4" s="9"/>
      <c r="NHX4" s="9"/>
      <c r="NHY4" s="9"/>
      <c r="NHZ4" s="9"/>
      <c r="NIA4" s="9"/>
      <c r="NIB4" s="9"/>
      <c r="NIC4" s="9"/>
      <c r="NID4" s="9"/>
      <c r="NIE4" s="9"/>
      <c r="NIF4" s="9"/>
      <c r="NIG4" s="9"/>
      <c r="NIH4" s="9"/>
      <c r="NII4" s="9"/>
      <c r="NIJ4" s="9"/>
      <c r="NIK4" s="9"/>
      <c r="NIL4" s="9"/>
      <c r="NIM4" s="9"/>
      <c r="NIN4" s="9"/>
      <c r="NIO4" s="9"/>
      <c r="NIP4" s="9"/>
      <c r="NIQ4" s="9"/>
      <c r="NIR4" s="9"/>
      <c r="NIS4" s="9"/>
      <c r="NIT4" s="9"/>
      <c r="NIU4" s="9"/>
      <c r="NIV4" s="9"/>
      <c r="NIW4" s="9"/>
      <c r="NIX4" s="9"/>
      <c r="NIY4" s="9"/>
      <c r="NIZ4" s="9"/>
      <c r="NJA4" s="9"/>
      <c r="NJB4" s="9"/>
      <c r="NJC4" s="9"/>
      <c r="NJD4" s="9"/>
      <c r="NJE4" s="9"/>
      <c r="NJF4" s="9"/>
      <c r="NJG4" s="9"/>
      <c r="NJH4" s="9"/>
      <c r="NJI4" s="9"/>
      <c r="NJJ4" s="9"/>
      <c r="NJK4" s="9"/>
      <c r="NJL4" s="9"/>
      <c r="NJM4" s="9"/>
      <c r="NJN4" s="9"/>
      <c r="NJO4" s="9"/>
      <c r="NJP4" s="9"/>
      <c r="NJQ4" s="9"/>
      <c r="NJR4" s="9"/>
      <c r="NJS4" s="9"/>
      <c r="NJT4" s="9"/>
      <c r="NJU4" s="9"/>
      <c r="NJV4" s="9"/>
      <c r="NJW4" s="9"/>
      <c r="NJX4" s="9"/>
      <c r="NJY4" s="9"/>
      <c r="NJZ4" s="9"/>
      <c r="NKA4" s="9"/>
      <c r="NKB4" s="9"/>
      <c r="NKC4" s="9"/>
      <c r="NKD4" s="9"/>
      <c r="NKE4" s="9"/>
      <c r="NKF4" s="9"/>
      <c r="NKG4" s="9"/>
      <c r="NKH4" s="9"/>
      <c r="NKI4" s="9"/>
      <c r="NKJ4" s="9"/>
      <c r="NKK4" s="9"/>
      <c r="NKL4" s="9"/>
      <c r="NKM4" s="9"/>
      <c r="NKN4" s="9"/>
      <c r="NKO4" s="9"/>
      <c r="NKP4" s="9"/>
      <c r="NKQ4" s="9"/>
      <c r="NKR4" s="9"/>
      <c r="NKS4" s="9"/>
      <c r="NKT4" s="9"/>
      <c r="NKU4" s="9"/>
      <c r="NKV4" s="9"/>
      <c r="NKW4" s="9"/>
      <c r="NKX4" s="9"/>
      <c r="NKY4" s="9"/>
      <c r="NKZ4" s="9"/>
      <c r="NLA4" s="9"/>
      <c r="NLB4" s="9"/>
      <c r="NLC4" s="9"/>
      <c r="NLD4" s="9"/>
      <c r="NLE4" s="9"/>
      <c r="NLF4" s="9"/>
      <c r="NLG4" s="9"/>
      <c r="NLH4" s="9"/>
      <c r="NLI4" s="9"/>
      <c r="NLJ4" s="9"/>
      <c r="NLK4" s="9"/>
      <c r="NLL4" s="9"/>
      <c r="NLM4" s="9"/>
      <c r="NLN4" s="9"/>
      <c r="NLO4" s="9"/>
      <c r="NLP4" s="9"/>
      <c r="NLQ4" s="9"/>
      <c r="NLR4" s="9"/>
      <c r="NLS4" s="9"/>
      <c r="NLT4" s="9"/>
      <c r="NLU4" s="9"/>
      <c r="NLV4" s="9"/>
      <c r="NLW4" s="9"/>
      <c r="NLX4" s="9"/>
      <c r="NLY4" s="9"/>
      <c r="NLZ4" s="9"/>
      <c r="NMA4" s="9"/>
      <c r="NMB4" s="9"/>
      <c r="NMC4" s="9"/>
      <c r="NMD4" s="9"/>
      <c r="NME4" s="9"/>
      <c r="NMF4" s="9"/>
      <c r="NMG4" s="9"/>
      <c r="NMH4" s="9"/>
      <c r="NMI4" s="9"/>
      <c r="NMJ4" s="9"/>
      <c r="NMK4" s="9"/>
      <c r="NML4" s="9"/>
      <c r="NMM4" s="9"/>
      <c r="NMN4" s="9"/>
      <c r="NMO4" s="9"/>
      <c r="NMP4" s="9"/>
      <c r="NMQ4" s="9"/>
      <c r="NMR4" s="9"/>
      <c r="NMS4" s="9"/>
      <c r="NMT4" s="9"/>
      <c r="NMU4" s="9"/>
      <c r="NMV4" s="9"/>
      <c r="NMW4" s="9"/>
      <c r="NMX4" s="9"/>
      <c r="NMY4" s="9"/>
      <c r="NMZ4" s="9"/>
      <c r="NNA4" s="9"/>
      <c r="NNB4" s="9"/>
      <c r="NNC4" s="9"/>
      <c r="NND4" s="9"/>
      <c r="NNE4" s="9"/>
      <c r="NNF4" s="9"/>
      <c r="NNG4" s="9"/>
      <c r="NNH4" s="9"/>
      <c r="NNI4" s="9"/>
      <c r="NNJ4" s="9"/>
      <c r="NNK4" s="9"/>
      <c r="NNL4" s="9"/>
      <c r="NNM4" s="9"/>
      <c r="NNN4" s="9"/>
      <c r="NNO4" s="9"/>
      <c r="NNP4" s="9"/>
      <c r="NNQ4" s="9"/>
      <c r="NNR4" s="9"/>
      <c r="NNS4" s="9"/>
      <c r="NNT4" s="9"/>
      <c r="NNU4" s="9"/>
      <c r="NNV4" s="9"/>
      <c r="NNW4" s="9"/>
      <c r="NNX4" s="9"/>
      <c r="NNY4" s="9"/>
      <c r="NNZ4" s="9"/>
      <c r="NOA4" s="9"/>
      <c r="NOB4" s="9"/>
      <c r="NOC4" s="9"/>
      <c r="NOD4" s="9"/>
      <c r="NOE4" s="9"/>
      <c r="NOF4" s="9"/>
      <c r="NOG4" s="9"/>
      <c r="NOH4" s="9"/>
      <c r="NOI4" s="9"/>
      <c r="NOJ4" s="9"/>
      <c r="NOK4" s="9"/>
      <c r="NOL4" s="9"/>
      <c r="NOM4" s="9"/>
      <c r="NON4" s="9"/>
      <c r="NOO4" s="9"/>
      <c r="NOP4" s="9"/>
      <c r="NOQ4" s="9"/>
      <c r="NOR4" s="9"/>
      <c r="NOS4" s="9"/>
      <c r="NOT4" s="9"/>
      <c r="NOU4" s="9"/>
      <c r="NOV4" s="9"/>
      <c r="NOW4" s="9"/>
      <c r="NOX4" s="9"/>
      <c r="NOY4" s="9"/>
      <c r="NOZ4" s="9"/>
      <c r="NPA4" s="9"/>
      <c r="NPB4" s="9"/>
      <c r="NPC4" s="9"/>
      <c r="NPD4" s="9"/>
      <c r="NPE4" s="9"/>
      <c r="NPF4" s="9"/>
      <c r="NPG4" s="9"/>
      <c r="NPH4" s="9"/>
      <c r="NPI4" s="9"/>
      <c r="NPJ4" s="9"/>
      <c r="NPK4" s="9"/>
      <c r="NPL4" s="9"/>
      <c r="NPM4" s="9"/>
      <c r="NPN4" s="9"/>
      <c r="NPO4" s="9"/>
      <c r="NPP4" s="9"/>
      <c r="NPQ4" s="9"/>
      <c r="NPR4" s="9"/>
      <c r="NPS4" s="9"/>
      <c r="NPT4" s="9"/>
      <c r="NPU4" s="9"/>
      <c r="NPV4" s="9"/>
      <c r="NPW4" s="9"/>
      <c r="NPX4" s="9"/>
      <c r="NPY4" s="9"/>
      <c r="NPZ4" s="9"/>
      <c r="NQA4" s="9"/>
      <c r="NQB4" s="9"/>
      <c r="NQC4" s="9"/>
      <c r="NQD4" s="9"/>
      <c r="NQE4" s="9"/>
      <c r="NQF4" s="9"/>
      <c r="NQG4" s="9"/>
      <c r="NQH4" s="9"/>
      <c r="NQI4" s="9"/>
      <c r="NQJ4" s="9"/>
      <c r="NQK4" s="9"/>
      <c r="NQL4" s="9"/>
      <c r="NQM4" s="9"/>
      <c r="NQN4" s="9"/>
      <c r="NQO4" s="9"/>
      <c r="NQP4" s="9"/>
      <c r="NQQ4" s="9"/>
      <c r="NQR4" s="9"/>
      <c r="NQS4" s="9"/>
      <c r="NQT4" s="9"/>
      <c r="NQU4" s="9"/>
      <c r="NQV4" s="9"/>
      <c r="NQW4" s="9"/>
      <c r="NQX4" s="9"/>
      <c r="NQY4" s="9"/>
      <c r="NQZ4" s="9"/>
      <c r="NRA4" s="9"/>
      <c r="NRB4" s="9"/>
      <c r="NRC4" s="9"/>
      <c r="NRD4" s="9"/>
      <c r="NRE4" s="9"/>
      <c r="NRF4" s="9"/>
      <c r="NRG4" s="9"/>
      <c r="NRH4" s="9"/>
      <c r="NRI4" s="9"/>
      <c r="NRJ4" s="9"/>
      <c r="NRK4" s="9"/>
      <c r="NRL4" s="9"/>
      <c r="NRM4" s="9"/>
      <c r="NRN4" s="9"/>
      <c r="NRO4" s="9"/>
      <c r="NRP4" s="9"/>
      <c r="NRQ4" s="9"/>
      <c r="NRR4" s="9"/>
      <c r="NRS4" s="9"/>
      <c r="NRT4" s="9"/>
      <c r="NRU4" s="9"/>
      <c r="NRV4" s="9"/>
      <c r="NRW4" s="9"/>
      <c r="NRX4" s="9"/>
      <c r="NRY4" s="9"/>
      <c r="NRZ4" s="9"/>
      <c r="NSA4" s="9"/>
      <c r="NSB4" s="9"/>
      <c r="NSC4" s="9"/>
      <c r="NSD4" s="9"/>
      <c r="NSE4" s="9"/>
      <c r="NSF4" s="9"/>
      <c r="NSG4" s="9"/>
      <c r="NSH4" s="9"/>
      <c r="NSI4" s="9"/>
      <c r="NSJ4" s="9"/>
      <c r="NSK4" s="9"/>
      <c r="NSL4" s="9"/>
      <c r="NSM4" s="9"/>
      <c r="NSN4" s="9"/>
      <c r="NSO4" s="9"/>
      <c r="NSP4" s="9"/>
      <c r="NSQ4" s="9"/>
      <c r="NSR4" s="9"/>
      <c r="NSS4" s="9"/>
      <c r="NST4" s="9"/>
      <c r="NSU4" s="9"/>
      <c r="NSV4" s="9"/>
      <c r="NSW4" s="9"/>
      <c r="NSX4" s="9"/>
      <c r="NSY4" s="9"/>
      <c r="NSZ4" s="9"/>
      <c r="NTA4" s="9"/>
      <c r="NTB4" s="9"/>
      <c r="NTC4" s="9"/>
      <c r="NTD4" s="9"/>
      <c r="NTE4" s="9"/>
      <c r="NTF4" s="9"/>
      <c r="NTG4" s="9"/>
      <c r="NTH4" s="9"/>
      <c r="NTI4" s="9"/>
      <c r="NTJ4" s="9"/>
      <c r="NTK4" s="9"/>
      <c r="NTL4" s="9"/>
      <c r="NTM4" s="9"/>
      <c r="NTN4" s="9"/>
      <c r="NTO4" s="9"/>
      <c r="NTP4" s="9"/>
      <c r="NTQ4" s="9"/>
      <c r="NTR4" s="9"/>
      <c r="NTS4" s="9"/>
      <c r="NTT4" s="9"/>
      <c r="NTU4" s="9"/>
      <c r="NTV4" s="9"/>
      <c r="NTW4" s="9"/>
      <c r="NTX4" s="9"/>
      <c r="NTY4" s="9"/>
      <c r="NTZ4" s="9"/>
      <c r="NUA4" s="9"/>
      <c r="NUB4" s="9"/>
      <c r="NUC4" s="9"/>
      <c r="NUD4" s="9"/>
      <c r="NUE4" s="9"/>
      <c r="NUF4" s="9"/>
      <c r="NUG4" s="9"/>
      <c r="NUH4" s="9"/>
      <c r="NUI4" s="9"/>
      <c r="NUJ4" s="9"/>
      <c r="NUK4" s="9"/>
      <c r="NUL4" s="9"/>
      <c r="NUM4" s="9"/>
      <c r="NUN4" s="9"/>
      <c r="NUO4" s="9"/>
      <c r="NUP4" s="9"/>
      <c r="NUQ4" s="9"/>
      <c r="NUR4" s="9"/>
      <c r="NUS4" s="9"/>
      <c r="NUT4" s="9"/>
      <c r="NUU4" s="9"/>
      <c r="NUV4" s="9"/>
      <c r="NUW4" s="9"/>
      <c r="NUX4" s="9"/>
      <c r="NUY4" s="9"/>
      <c r="NUZ4" s="9"/>
      <c r="NVA4" s="9"/>
      <c r="NVB4" s="9"/>
      <c r="NVC4" s="9"/>
      <c r="NVD4" s="9"/>
      <c r="NVE4" s="9"/>
      <c r="NVF4" s="9"/>
      <c r="NVG4" s="9"/>
      <c r="NVH4" s="9"/>
      <c r="NVI4" s="9"/>
      <c r="NVJ4" s="9"/>
      <c r="NVK4" s="9"/>
      <c r="NVL4" s="9"/>
      <c r="NVM4" s="9"/>
      <c r="NVN4" s="9"/>
      <c r="NVO4" s="9"/>
      <c r="NVP4" s="9"/>
      <c r="NVQ4" s="9"/>
      <c r="NVR4" s="9"/>
      <c r="NVS4" s="9"/>
      <c r="NVT4" s="9"/>
      <c r="NVU4" s="9"/>
      <c r="NVV4" s="9"/>
      <c r="NVW4" s="9"/>
      <c r="NVX4" s="9"/>
      <c r="NVY4" s="9"/>
      <c r="NVZ4" s="9"/>
      <c r="NWA4" s="9"/>
      <c r="NWB4" s="9"/>
      <c r="NWC4" s="9"/>
      <c r="NWD4" s="9"/>
      <c r="NWE4" s="9"/>
      <c r="NWF4" s="9"/>
      <c r="NWG4" s="9"/>
      <c r="NWH4" s="9"/>
      <c r="NWI4" s="9"/>
      <c r="NWJ4" s="9"/>
      <c r="NWK4" s="9"/>
      <c r="NWL4" s="9"/>
      <c r="NWM4" s="9"/>
      <c r="NWN4" s="9"/>
      <c r="NWO4" s="9"/>
      <c r="NWP4" s="9"/>
      <c r="NWQ4" s="9"/>
      <c r="NWR4" s="9"/>
      <c r="NWS4" s="9"/>
      <c r="NWT4" s="9"/>
      <c r="NWU4" s="9"/>
      <c r="NWV4" s="9"/>
      <c r="NWW4" s="9"/>
      <c r="NWX4" s="9"/>
      <c r="NWY4" s="9"/>
      <c r="NWZ4" s="9"/>
      <c r="NXA4" s="9"/>
      <c r="NXB4" s="9"/>
      <c r="NXC4" s="9"/>
      <c r="NXD4" s="9"/>
      <c r="NXE4" s="9"/>
      <c r="NXF4" s="9"/>
      <c r="NXG4" s="9"/>
      <c r="NXH4" s="9"/>
      <c r="NXI4" s="9"/>
      <c r="NXJ4" s="9"/>
      <c r="NXK4" s="9"/>
      <c r="NXL4" s="9"/>
      <c r="NXM4" s="9"/>
      <c r="NXN4" s="9"/>
      <c r="NXO4" s="9"/>
      <c r="NXP4" s="9"/>
      <c r="NXQ4" s="9"/>
      <c r="NXR4" s="9"/>
      <c r="NXS4" s="9"/>
      <c r="NXT4" s="9"/>
      <c r="NXU4" s="9"/>
      <c r="NXV4" s="9"/>
      <c r="NXW4" s="9"/>
      <c r="NXX4" s="9"/>
      <c r="NXY4" s="9"/>
      <c r="NXZ4" s="9"/>
      <c r="NYA4" s="9"/>
      <c r="NYB4" s="9"/>
      <c r="NYC4" s="9"/>
      <c r="NYD4" s="9"/>
      <c r="NYE4" s="9"/>
      <c r="NYF4" s="9"/>
      <c r="NYG4" s="9"/>
      <c r="NYH4" s="9"/>
      <c r="NYI4" s="9"/>
      <c r="NYJ4" s="9"/>
      <c r="NYK4" s="9"/>
      <c r="NYL4" s="9"/>
      <c r="NYM4" s="9"/>
      <c r="NYN4" s="9"/>
      <c r="NYO4" s="9"/>
      <c r="NYP4" s="9"/>
      <c r="NYQ4" s="9"/>
      <c r="NYR4" s="9"/>
      <c r="NYS4" s="9"/>
      <c r="NYT4" s="9"/>
      <c r="NYU4" s="9"/>
      <c r="NYV4" s="9"/>
      <c r="NYW4" s="9"/>
      <c r="NYX4" s="9"/>
      <c r="NYY4" s="9"/>
      <c r="NYZ4" s="9"/>
      <c r="NZA4" s="9"/>
      <c r="NZB4" s="9"/>
      <c r="NZC4" s="9"/>
      <c r="NZD4" s="9"/>
      <c r="NZE4" s="9"/>
      <c r="NZF4" s="9"/>
      <c r="NZG4" s="9"/>
      <c r="NZH4" s="9"/>
      <c r="NZI4" s="9"/>
      <c r="NZJ4" s="9"/>
      <c r="NZK4" s="9"/>
      <c r="NZL4" s="9"/>
      <c r="NZM4" s="9"/>
      <c r="NZN4" s="9"/>
      <c r="NZO4" s="9"/>
      <c r="NZP4" s="9"/>
      <c r="NZQ4" s="9"/>
      <c r="NZR4" s="9"/>
      <c r="NZS4" s="9"/>
      <c r="NZT4" s="9"/>
      <c r="NZU4" s="9"/>
      <c r="NZV4" s="9"/>
      <c r="NZW4" s="9"/>
      <c r="NZX4" s="9"/>
      <c r="NZY4" s="9"/>
      <c r="NZZ4" s="9"/>
      <c r="OAA4" s="9"/>
      <c r="OAB4" s="9"/>
      <c r="OAC4" s="9"/>
      <c r="OAD4" s="9"/>
      <c r="OAE4" s="9"/>
      <c r="OAF4" s="9"/>
      <c r="OAG4" s="9"/>
      <c r="OAH4" s="9"/>
      <c r="OAI4" s="9"/>
      <c r="OAJ4" s="9"/>
      <c r="OAK4" s="9"/>
      <c r="OAL4" s="9"/>
      <c r="OAM4" s="9"/>
      <c r="OAN4" s="9"/>
      <c r="OAO4" s="9"/>
      <c r="OAP4" s="9"/>
      <c r="OAQ4" s="9"/>
      <c r="OAR4" s="9"/>
      <c r="OAS4" s="9"/>
      <c r="OAT4" s="9"/>
      <c r="OAU4" s="9"/>
      <c r="OAV4" s="9"/>
      <c r="OAW4" s="9"/>
      <c r="OAX4" s="9"/>
      <c r="OAY4" s="9"/>
      <c r="OAZ4" s="9"/>
      <c r="OBA4" s="9"/>
      <c r="OBB4" s="9"/>
      <c r="OBC4" s="9"/>
      <c r="OBD4" s="9"/>
      <c r="OBE4" s="9"/>
      <c r="OBF4" s="9"/>
      <c r="OBG4" s="9"/>
      <c r="OBH4" s="9"/>
      <c r="OBI4" s="9"/>
      <c r="OBJ4" s="9"/>
      <c r="OBK4" s="9"/>
      <c r="OBL4" s="9"/>
      <c r="OBM4" s="9"/>
      <c r="OBN4" s="9"/>
      <c r="OBO4" s="9"/>
      <c r="OBP4" s="9"/>
      <c r="OBQ4" s="9"/>
      <c r="OBR4" s="9"/>
      <c r="OBS4" s="9"/>
      <c r="OBT4" s="9"/>
      <c r="OBU4" s="9"/>
      <c r="OBV4" s="9"/>
      <c r="OBW4" s="9"/>
      <c r="OBX4" s="9"/>
      <c r="OBY4" s="9"/>
      <c r="OBZ4" s="9"/>
      <c r="OCA4" s="9"/>
      <c r="OCB4" s="9"/>
      <c r="OCC4" s="9"/>
      <c r="OCD4" s="9"/>
      <c r="OCE4" s="9"/>
      <c r="OCF4" s="9"/>
      <c r="OCG4" s="9"/>
      <c r="OCH4" s="9"/>
      <c r="OCI4" s="9"/>
      <c r="OCJ4" s="9"/>
      <c r="OCK4" s="9"/>
      <c r="OCL4" s="9"/>
      <c r="OCM4" s="9"/>
      <c r="OCN4" s="9"/>
      <c r="OCO4" s="9"/>
      <c r="OCP4" s="9"/>
      <c r="OCQ4" s="9"/>
      <c r="OCR4" s="9"/>
      <c r="OCS4" s="9"/>
      <c r="OCT4" s="9"/>
      <c r="OCU4" s="9"/>
      <c r="OCV4" s="9"/>
      <c r="OCW4" s="9"/>
      <c r="OCX4" s="9"/>
      <c r="OCY4" s="9"/>
      <c r="OCZ4" s="9"/>
      <c r="ODA4" s="9"/>
      <c r="ODB4" s="9"/>
      <c r="ODC4" s="9"/>
      <c r="ODD4" s="9"/>
      <c r="ODE4" s="9"/>
      <c r="ODF4" s="9"/>
      <c r="ODG4" s="9"/>
      <c r="ODH4" s="9"/>
      <c r="ODI4" s="9"/>
      <c r="ODJ4" s="9"/>
      <c r="ODK4" s="9"/>
      <c r="ODL4" s="9"/>
      <c r="ODM4" s="9"/>
      <c r="ODN4" s="9"/>
      <c r="ODO4" s="9"/>
      <c r="ODP4" s="9"/>
      <c r="ODQ4" s="9"/>
      <c r="ODR4" s="9"/>
      <c r="ODS4" s="9"/>
      <c r="ODT4" s="9"/>
      <c r="ODU4" s="9"/>
      <c r="ODV4" s="9"/>
      <c r="ODW4" s="9"/>
      <c r="ODX4" s="9"/>
      <c r="ODY4" s="9"/>
      <c r="ODZ4" s="9"/>
      <c r="OEA4" s="9"/>
      <c r="OEB4" s="9"/>
      <c r="OEC4" s="9"/>
      <c r="OED4" s="9"/>
      <c r="OEE4" s="9"/>
      <c r="OEF4" s="9"/>
      <c r="OEG4" s="9"/>
      <c r="OEH4" s="9"/>
      <c r="OEI4" s="9"/>
      <c r="OEJ4" s="9"/>
      <c r="OEK4" s="9"/>
      <c r="OEL4" s="9"/>
      <c r="OEM4" s="9"/>
      <c r="OEN4" s="9"/>
      <c r="OEO4" s="9"/>
      <c r="OEP4" s="9"/>
      <c r="OEQ4" s="9"/>
      <c r="OER4" s="9"/>
      <c r="OES4" s="9"/>
      <c r="OET4" s="9"/>
      <c r="OEU4" s="9"/>
      <c r="OEV4" s="9"/>
      <c r="OEW4" s="9"/>
      <c r="OEX4" s="9"/>
      <c r="OEY4" s="9"/>
      <c r="OEZ4" s="9"/>
      <c r="OFA4" s="9"/>
      <c r="OFB4" s="9"/>
      <c r="OFC4" s="9"/>
      <c r="OFD4" s="9"/>
      <c r="OFE4" s="9"/>
      <c r="OFF4" s="9"/>
      <c r="OFG4" s="9"/>
      <c r="OFH4" s="9"/>
      <c r="OFI4" s="9"/>
      <c r="OFJ4" s="9"/>
      <c r="OFK4" s="9"/>
      <c r="OFL4" s="9"/>
      <c r="OFM4" s="9"/>
      <c r="OFN4" s="9"/>
      <c r="OFO4" s="9"/>
      <c r="OFP4" s="9"/>
      <c r="OFQ4" s="9"/>
      <c r="OFR4" s="9"/>
      <c r="OFS4" s="9"/>
      <c r="OFT4" s="9"/>
      <c r="OFU4" s="9"/>
      <c r="OFV4" s="9"/>
      <c r="OFW4" s="9"/>
      <c r="OFX4" s="9"/>
      <c r="OFY4" s="9"/>
      <c r="OFZ4" s="9"/>
      <c r="OGA4" s="9"/>
      <c r="OGB4" s="9"/>
      <c r="OGC4" s="9"/>
      <c r="OGD4" s="9"/>
      <c r="OGE4" s="9"/>
      <c r="OGF4" s="9"/>
      <c r="OGG4" s="9"/>
      <c r="OGH4" s="9"/>
      <c r="OGI4" s="9"/>
      <c r="OGJ4" s="9"/>
      <c r="OGK4" s="9"/>
      <c r="OGL4" s="9"/>
      <c r="OGM4" s="9"/>
      <c r="OGN4" s="9"/>
      <c r="OGO4" s="9"/>
      <c r="OGP4" s="9"/>
      <c r="OGQ4" s="9"/>
      <c r="OGR4" s="9"/>
      <c r="OGS4" s="9"/>
      <c r="OGT4" s="9"/>
      <c r="OGU4" s="9"/>
      <c r="OGV4" s="9"/>
      <c r="OGW4" s="9"/>
      <c r="OGX4" s="9"/>
      <c r="OGY4" s="9"/>
      <c r="OGZ4" s="9"/>
      <c r="OHA4" s="9"/>
      <c r="OHB4" s="9"/>
      <c r="OHC4" s="9"/>
      <c r="OHD4" s="9"/>
      <c r="OHE4" s="9"/>
      <c r="OHF4" s="9"/>
      <c r="OHG4" s="9"/>
      <c r="OHH4" s="9"/>
      <c r="OHI4" s="9"/>
      <c r="OHJ4" s="9"/>
      <c r="OHK4" s="9"/>
      <c r="OHL4" s="9"/>
      <c r="OHM4" s="9"/>
      <c r="OHN4" s="9"/>
      <c r="OHO4" s="9"/>
      <c r="OHP4" s="9"/>
      <c r="OHQ4" s="9"/>
      <c r="OHR4" s="9"/>
      <c r="OHS4" s="9"/>
      <c r="OHT4" s="9"/>
      <c r="OHU4" s="9"/>
      <c r="OHV4" s="9"/>
      <c r="OHW4" s="9"/>
      <c r="OHX4" s="9"/>
      <c r="OHY4" s="9"/>
      <c r="OHZ4" s="9"/>
      <c r="OIA4" s="9"/>
      <c r="OIB4" s="9"/>
      <c r="OIC4" s="9"/>
      <c r="OID4" s="9"/>
      <c r="OIE4" s="9"/>
      <c r="OIF4" s="9"/>
      <c r="OIG4" s="9"/>
      <c r="OIH4" s="9"/>
      <c r="OII4" s="9"/>
      <c r="OIJ4" s="9"/>
      <c r="OIK4" s="9"/>
      <c r="OIL4" s="9"/>
      <c r="OIM4" s="9"/>
      <c r="OIN4" s="9"/>
      <c r="OIO4" s="9"/>
      <c r="OIP4" s="9"/>
      <c r="OIQ4" s="9"/>
      <c r="OIR4" s="9"/>
      <c r="OIS4" s="9"/>
      <c r="OIT4" s="9"/>
      <c r="OIU4" s="9"/>
      <c r="OIV4" s="9"/>
      <c r="OIW4" s="9"/>
      <c r="OIX4" s="9"/>
      <c r="OIY4" s="9"/>
      <c r="OIZ4" s="9"/>
      <c r="OJA4" s="9"/>
      <c r="OJB4" s="9"/>
      <c r="OJC4" s="9"/>
      <c r="OJD4" s="9"/>
      <c r="OJE4" s="9"/>
      <c r="OJF4" s="9"/>
      <c r="OJG4" s="9"/>
      <c r="OJH4" s="9"/>
      <c r="OJI4" s="9"/>
      <c r="OJJ4" s="9"/>
      <c r="OJK4" s="9"/>
      <c r="OJL4" s="9"/>
      <c r="OJM4" s="9"/>
      <c r="OJN4" s="9"/>
      <c r="OJO4" s="9"/>
      <c r="OJP4" s="9"/>
      <c r="OJQ4" s="9"/>
      <c r="OJR4" s="9"/>
      <c r="OJS4" s="9"/>
      <c r="OJT4" s="9"/>
      <c r="OJU4" s="9"/>
      <c r="OJV4" s="9"/>
      <c r="OJW4" s="9"/>
      <c r="OJX4" s="9"/>
      <c r="OJY4" s="9"/>
      <c r="OJZ4" s="9"/>
      <c r="OKA4" s="9"/>
      <c r="OKB4" s="9"/>
      <c r="OKC4" s="9"/>
      <c r="OKD4" s="9"/>
      <c r="OKE4" s="9"/>
      <c r="OKF4" s="9"/>
      <c r="OKG4" s="9"/>
      <c r="OKH4" s="9"/>
      <c r="OKI4" s="9"/>
      <c r="OKJ4" s="9"/>
      <c r="OKK4" s="9"/>
      <c r="OKL4" s="9"/>
      <c r="OKM4" s="9"/>
      <c r="OKN4" s="9"/>
      <c r="OKO4" s="9"/>
      <c r="OKP4" s="9"/>
      <c r="OKQ4" s="9"/>
      <c r="OKR4" s="9"/>
      <c r="OKS4" s="9"/>
      <c r="OKT4" s="9"/>
      <c r="OKU4" s="9"/>
      <c r="OKV4" s="9"/>
      <c r="OKW4" s="9"/>
      <c r="OKX4" s="9"/>
      <c r="OKY4" s="9"/>
      <c r="OKZ4" s="9"/>
      <c r="OLA4" s="9"/>
      <c r="OLB4" s="9"/>
      <c r="OLC4" s="9"/>
      <c r="OLD4" s="9"/>
      <c r="OLE4" s="9"/>
      <c r="OLF4" s="9"/>
      <c r="OLG4" s="9"/>
      <c r="OLH4" s="9"/>
      <c r="OLI4" s="9"/>
      <c r="OLJ4" s="9"/>
      <c r="OLK4" s="9"/>
      <c r="OLL4" s="9"/>
      <c r="OLM4" s="9"/>
      <c r="OLN4" s="9"/>
      <c r="OLO4" s="9"/>
      <c r="OLP4" s="9"/>
      <c r="OLQ4" s="9"/>
      <c r="OLR4" s="9"/>
      <c r="OLS4" s="9"/>
      <c r="OLT4" s="9"/>
      <c r="OLU4" s="9"/>
      <c r="OLV4" s="9"/>
      <c r="OLW4" s="9"/>
      <c r="OLX4" s="9"/>
      <c r="OLY4" s="9"/>
      <c r="OLZ4" s="9"/>
      <c r="OMA4" s="9"/>
      <c r="OMB4" s="9"/>
      <c r="OMC4" s="9"/>
      <c r="OMD4" s="9"/>
      <c r="OME4" s="9"/>
      <c r="OMF4" s="9"/>
      <c r="OMG4" s="9"/>
      <c r="OMH4" s="9"/>
      <c r="OMI4" s="9"/>
      <c r="OMJ4" s="9"/>
      <c r="OMK4" s="9"/>
      <c r="OML4" s="9"/>
      <c r="OMM4" s="9"/>
      <c r="OMN4" s="9"/>
      <c r="OMO4" s="9"/>
      <c r="OMP4" s="9"/>
      <c r="OMQ4" s="9"/>
      <c r="OMR4" s="9"/>
      <c r="OMS4" s="9"/>
      <c r="OMT4" s="9"/>
      <c r="OMU4" s="9"/>
      <c r="OMV4" s="9"/>
      <c r="OMW4" s="9"/>
      <c r="OMX4" s="9"/>
      <c r="OMY4" s="9"/>
      <c r="OMZ4" s="9"/>
      <c r="ONA4" s="9"/>
      <c r="ONB4" s="9"/>
      <c r="ONC4" s="9"/>
      <c r="OND4" s="9"/>
      <c r="ONE4" s="9"/>
      <c r="ONF4" s="9"/>
      <c r="ONG4" s="9"/>
      <c r="ONH4" s="9"/>
      <c r="ONI4" s="9"/>
      <c r="ONJ4" s="9"/>
      <c r="ONK4" s="9"/>
      <c r="ONL4" s="9"/>
      <c r="ONM4" s="9"/>
      <c r="ONN4" s="9"/>
      <c r="ONO4" s="9"/>
      <c r="ONP4" s="9"/>
      <c r="ONQ4" s="9"/>
      <c r="ONR4" s="9"/>
      <c r="ONS4" s="9"/>
      <c r="ONT4" s="9"/>
      <c r="ONU4" s="9"/>
      <c r="ONV4" s="9"/>
      <c r="ONW4" s="9"/>
      <c r="ONX4" s="9"/>
      <c r="ONY4" s="9"/>
      <c r="ONZ4" s="9"/>
      <c r="OOA4" s="9"/>
      <c r="OOB4" s="9"/>
      <c r="OOC4" s="9"/>
      <c r="OOD4" s="9"/>
      <c r="OOE4" s="9"/>
      <c r="OOF4" s="9"/>
      <c r="OOG4" s="9"/>
      <c r="OOH4" s="9"/>
      <c r="OOI4" s="9"/>
      <c r="OOJ4" s="9"/>
      <c r="OOK4" s="9"/>
      <c r="OOL4" s="9"/>
      <c r="OOM4" s="9"/>
      <c r="OON4" s="9"/>
      <c r="OOO4" s="9"/>
      <c r="OOP4" s="9"/>
      <c r="OOQ4" s="9"/>
      <c r="OOR4" s="9"/>
      <c r="OOS4" s="9"/>
      <c r="OOT4" s="9"/>
      <c r="OOU4" s="9"/>
      <c r="OOV4" s="9"/>
      <c r="OOW4" s="9"/>
      <c r="OOX4" s="9"/>
      <c r="OOY4" s="9"/>
      <c r="OOZ4" s="9"/>
      <c r="OPA4" s="9"/>
      <c r="OPB4" s="9"/>
      <c r="OPC4" s="9"/>
      <c r="OPD4" s="9"/>
      <c r="OPE4" s="9"/>
      <c r="OPF4" s="9"/>
      <c r="OPG4" s="9"/>
      <c r="OPH4" s="9"/>
      <c r="OPI4" s="9"/>
      <c r="OPJ4" s="9"/>
      <c r="OPK4" s="9"/>
      <c r="OPL4" s="9"/>
      <c r="OPM4" s="9"/>
      <c r="OPN4" s="9"/>
      <c r="OPO4" s="9"/>
      <c r="OPP4" s="9"/>
      <c r="OPQ4" s="9"/>
      <c r="OPR4" s="9"/>
      <c r="OPS4" s="9"/>
      <c r="OPT4" s="9"/>
      <c r="OPU4" s="9"/>
      <c r="OPV4" s="9"/>
      <c r="OPW4" s="9"/>
      <c r="OPX4" s="9"/>
      <c r="OPY4" s="9"/>
      <c r="OPZ4" s="9"/>
      <c r="OQA4" s="9"/>
      <c r="OQB4" s="9"/>
      <c r="OQC4" s="9"/>
      <c r="OQD4" s="9"/>
      <c r="OQE4" s="9"/>
      <c r="OQF4" s="9"/>
      <c r="OQG4" s="9"/>
      <c r="OQH4" s="9"/>
      <c r="OQI4" s="9"/>
      <c r="OQJ4" s="9"/>
      <c r="OQK4" s="9"/>
      <c r="OQL4" s="9"/>
      <c r="OQM4" s="9"/>
      <c r="OQN4" s="9"/>
      <c r="OQO4" s="9"/>
      <c r="OQP4" s="9"/>
      <c r="OQQ4" s="9"/>
      <c r="OQR4" s="9"/>
      <c r="OQS4" s="9"/>
      <c r="OQT4" s="9"/>
      <c r="OQU4" s="9"/>
      <c r="OQV4" s="9"/>
      <c r="OQW4" s="9"/>
      <c r="OQX4" s="9"/>
      <c r="OQY4" s="9"/>
      <c r="OQZ4" s="9"/>
      <c r="ORA4" s="9"/>
      <c r="ORB4" s="9"/>
      <c r="ORC4" s="9"/>
      <c r="ORD4" s="9"/>
      <c r="ORE4" s="9"/>
      <c r="ORF4" s="9"/>
      <c r="ORG4" s="9"/>
      <c r="ORH4" s="9"/>
      <c r="ORI4" s="9"/>
      <c r="ORJ4" s="9"/>
      <c r="ORK4" s="9"/>
      <c r="ORL4" s="9"/>
      <c r="ORM4" s="9"/>
      <c r="ORN4" s="9"/>
      <c r="ORO4" s="9"/>
      <c r="ORP4" s="9"/>
      <c r="ORQ4" s="9"/>
      <c r="ORR4" s="9"/>
      <c r="ORS4" s="9"/>
      <c r="ORT4" s="9"/>
      <c r="ORU4" s="9"/>
      <c r="ORV4" s="9"/>
      <c r="ORW4" s="9"/>
      <c r="ORX4" s="9"/>
      <c r="ORY4" s="9"/>
      <c r="ORZ4" s="9"/>
      <c r="OSA4" s="9"/>
      <c r="OSB4" s="9"/>
      <c r="OSC4" s="9"/>
      <c r="OSD4" s="9"/>
      <c r="OSE4" s="9"/>
      <c r="OSF4" s="9"/>
      <c r="OSG4" s="9"/>
      <c r="OSH4" s="9"/>
      <c r="OSI4" s="9"/>
      <c r="OSJ4" s="9"/>
      <c r="OSK4" s="9"/>
      <c r="OSL4" s="9"/>
      <c r="OSM4" s="9"/>
      <c r="OSN4" s="9"/>
      <c r="OSO4" s="9"/>
      <c r="OSP4" s="9"/>
      <c r="OSQ4" s="9"/>
      <c r="OSR4" s="9"/>
      <c r="OSS4" s="9"/>
      <c r="OST4" s="9"/>
      <c r="OSU4" s="9"/>
      <c r="OSV4" s="9"/>
      <c r="OSW4" s="9"/>
      <c r="OSX4" s="9"/>
      <c r="OSY4" s="9"/>
      <c r="OSZ4" s="9"/>
      <c r="OTA4" s="9"/>
      <c r="OTB4" s="9"/>
      <c r="OTC4" s="9"/>
      <c r="OTD4" s="9"/>
      <c r="OTE4" s="9"/>
      <c r="OTF4" s="9"/>
      <c r="OTG4" s="9"/>
      <c r="OTH4" s="9"/>
      <c r="OTI4" s="9"/>
      <c r="OTJ4" s="9"/>
      <c r="OTK4" s="9"/>
      <c r="OTL4" s="9"/>
      <c r="OTM4" s="9"/>
      <c r="OTN4" s="9"/>
      <c r="OTO4" s="9"/>
      <c r="OTP4" s="9"/>
      <c r="OTQ4" s="9"/>
      <c r="OTR4" s="9"/>
      <c r="OTS4" s="9"/>
      <c r="OTT4" s="9"/>
      <c r="OTU4" s="9"/>
      <c r="OTV4" s="9"/>
      <c r="OTW4" s="9"/>
      <c r="OTX4" s="9"/>
      <c r="OTY4" s="9"/>
      <c r="OTZ4" s="9"/>
      <c r="OUA4" s="9"/>
      <c r="OUB4" s="9"/>
      <c r="OUC4" s="9"/>
      <c r="OUD4" s="9"/>
      <c r="OUE4" s="9"/>
      <c r="OUF4" s="9"/>
      <c r="OUG4" s="9"/>
      <c r="OUH4" s="9"/>
      <c r="OUI4" s="9"/>
      <c r="OUJ4" s="9"/>
      <c r="OUK4" s="9"/>
      <c r="OUL4" s="9"/>
      <c r="OUM4" s="9"/>
      <c r="OUN4" s="9"/>
      <c r="OUO4" s="9"/>
      <c r="OUP4" s="9"/>
      <c r="OUQ4" s="9"/>
      <c r="OUR4" s="9"/>
      <c r="OUS4" s="9"/>
      <c r="OUT4" s="9"/>
      <c r="OUU4" s="9"/>
      <c r="OUV4" s="9"/>
      <c r="OUW4" s="9"/>
      <c r="OUX4" s="9"/>
      <c r="OUY4" s="9"/>
      <c r="OUZ4" s="9"/>
      <c r="OVA4" s="9"/>
      <c r="OVB4" s="9"/>
      <c r="OVC4" s="9"/>
      <c r="OVD4" s="9"/>
      <c r="OVE4" s="9"/>
      <c r="OVF4" s="9"/>
      <c r="OVG4" s="9"/>
      <c r="OVH4" s="9"/>
      <c r="OVI4" s="9"/>
      <c r="OVJ4" s="9"/>
      <c r="OVK4" s="9"/>
      <c r="OVL4" s="9"/>
      <c r="OVM4" s="9"/>
      <c r="OVN4" s="9"/>
      <c r="OVO4" s="9"/>
      <c r="OVP4" s="9"/>
      <c r="OVQ4" s="9"/>
      <c r="OVR4" s="9"/>
      <c r="OVS4" s="9"/>
      <c r="OVT4" s="9"/>
      <c r="OVU4" s="9"/>
      <c r="OVV4" s="9"/>
      <c r="OVW4" s="9"/>
      <c r="OVX4" s="9"/>
      <c r="OVY4" s="9"/>
      <c r="OVZ4" s="9"/>
      <c r="OWA4" s="9"/>
      <c r="OWB4" s="9"/>
      <c r="OWC4" s="9"/>
      <c r="OWD4" s="9"/>
      <c r="OWE4" s="9"/>
      <c r="OWF4" s="9"/>
      <c r="OWG4" s="9"/>
      <c r="OWH4" s="9"/>
      <c r="OWI4" s="9"/>
      <c r="OWJ4" s="9"/>
      <c r="OWK4" s="9"/>
      <c r="OWL4" s="9"/>
      <c r="OWM4" s="9"/>
      <c r="OWN4" s="9"/>
      <c r="OWO4" s="9"/>
      <c r="OWP4" s="9"/>
      <c r="OWQ4" s="9"/>
      <c r="OWR4" s="9"/>
      <c r="OWS4" s="9"/>
      <c r="OWT4" s="9"/>
      <c r="OWU4" s="9"/>
      <c r="OWV4" s="9"/>
      <c r="OWW4" s="9"/>
      <c r="OWX4" s="9"/>
      <c r="OWY4" s="9"/>
      <c r="OWZ4" s="9"/>
      <c r="OXA4" s="9"/>
      <c r="OXB4" s="9"/>
      <c r="OXC4" s="9"/>
      <c r="OXD4" s="9"/>
      <c r="OXE4" s="9"/>
      <c r="OXF4" s="9"/>
      <c r="OXG4" s="9"/>
      <c r="OXH4" s="9"/>
      <c r="OXI4" s="9"/>
      <c r="OXJ4" s="9"/>
      <c r="OXK4" s="9"/>
      <c r="OXL4" s="9"/>
      <c r="OXM4" s="9"/>
      <c r="OXN4" s="9"/>
      <c r="OXO4" s="9"/>
      <c r="OXP4" s="9"/>
      <c r="OXQ4" s="9"/>
      <c r="OXR4" s="9"/>
      <c r="OXS4" s="9"/>
      <c r="OXT4" s="9"/>
      <c r="OXU4" s="9"/>
      <c r="OXV4" s="9"/>
      <c r="OXW4" s="9"/>
      <c r="OXX4" s="9"/>
      <c r="OXY4" s="9"/>
      <c r="OXZ4" s="9"/>
      <c r="OYA4" s="9"/>
      <c r="OYB4" s="9"/>
      <c r="OYC4" s="9"/>
      <c r="OYD4" s="9"/>
      <c r="OYE4" s="9"/>
      <c r="OYF4" s="9"/>
      <c r="OYG4" s="9"/>
      <c r="OYH4" s="9"/>
      <c r="OYI4" s="9"/>
      <c r="OYJ4" s="9"/>
      <c r="OYK4" s="9"/>
      <c r="OYL4" s="9"/>
      <c r="OYM4" s="9"/>
      <c r="OYN4" s="9"/>
      <c r="OYO4" s="9"/>
      <c r="OYP4" s="9"/>
      <c r="OYQ4" s="9"/>
      <c r="OYR4" s="9"/>
      <c r="OYS4" s="9"/>
      <c r="OYT4" s="9"/>
      <c r="OYU4" s="9"/>
      <c r="OYV4" s="9"/>
      <c r="OYW4" s="9"/>
      <c r="OYX4" s="9"/>
      <c r="OYY4" s="9"/>
      <c r="OYZ4" s="9"/>
      <c r="OZA4" s="9"/>
      <c r="OZB4" s="9"/>
      <c r="OZC4" s="9"/>
      <c r="OZD4" s="9"/>
      <c r="OZE4" s="9"/>
      <c r="OZF4" s="9"/>
      <c r="OZG4" s="9"/>
      <c r="OZH4" s="9"/>
      <c r="OZI4" s="9"/>
      <c r="OZJ4" s="9"/>
      <c r="OZK4" s="9"/>
      <c r="OZL4" s="9"/>
      <c r="OZM4" s="9"/>
      <c r="OZN4" s="9"/>
      <c r="OZO4" s="9"/>
      <c r="OZP4" s="9"/>
      <c r="OZQ4" s="9"/>
      <c r="OZR4" s="9"/>
      <c r="OZS4" s="9"/>
      <c r="OZT4" s="9"/>
      <c r="OZU4" s="9"/>
      <c r="OZV4" s="9"/>
      <c r="OZW4" s="9"/>
      <c r="OZX4" s="9"/>
      <c r="OZY4" s="9"/>
      <c r="OZZ4" s="9"/>
      <c r="PAA4" s="9"/>
      <c r="PAB4" s="9"/>
      <c r="PAC4" s="9"/>
      <c r="PAD4" s="9"/>
      <c r="PAE4" s="9"/>
      <c r="PAF4" s="9"/>
      <c r="PAG4" s="9"/>
      <c r="PAH4" s="9"/>
      <c r="PAI4" s="9"/>
      <c r="PAJ4" s="9"/>
      <c r="PAK4" s="9"/>
      <c r="PAL4" s="9"/>
      <c r="PAM4" s="9"/>
      <c r="PAN4" s="9"/>
      <c r="PAO4" s="9"/>
      <c r="PAP4" s="9"/>
      <c r="PAQ4" s="9"/>
      <c r="PAR4" s="9"/>
      <c r="PAS4" s="9"/>
      <c r="PAT4" s="9"/>
      <c r="PAU4" s="9"/>
      <c r="PAV4" s="9"/>
      <c r="PAW4" s="9"/>
      <c r="PAX4" s="9"/>
      <c r="PAY4" s="9"/>
      <c r="PAZ4" s="9"/>
      <c r="PBA4" s="9"/>
      <c r="PBB4" s="9"/>
      <c r="PBC4" s="9"/>
      <c r="PBD4" s="9"/>
      <c r="PBE4" s="9"/>
      <c r="PBF4" s="9"/>
      <c r="PBG4" s="9"/>
      <c r="PBH4" s="9"/>
      <c r="PBI4" s="9"/>
      <c r="PBJ4" s="9"/>
      <c r="PBK4" s="9"/>
      <c r="PBL4" s="9"/>
      <c r="PBM4" s="9"/>
      <c r="PBN4" s="9"/>
      <c r="PBO4" s="9"/>
      <c r="PBP4" s="9"/>
      <c r="PBQ4" s="9"/>
      <c r="PBR4" s="9"/>
      <c r="PBS4" s="9"/>
      <c r="PBT4" s="9"/>
      <c r="PBU4" s="9"/>
      <c r="PBV4" s="9"/>
      <c r="PBW4" s="9"/>
      <c r="PBX4" s="9"/>
      <c r="PBY4" s="9"/>
      <c r="PBZ4" s="9"/>
      <c r="PCA4" s="9"/>
      <c r="PCB4" s="9"/>
      <c r="PCC4" s="9"/>
      <c r="PCD4" s="9"/>
      <c r="PCE4" s="9"/>
      <c r="PCF4" s="9"/>
      <c r="PCG4" s="9"/>
      <c r="PCH4" s="9"/>
      <c r="PCI4" s="9"/>
      <c r="PCJ4" s="9"/>
      <c r="PCK4" s="9"/>
      <c r="PCL4" s="9"/>
      <c r="PCM4" s="9"/>
      <c r="PCN4" s="9"/>
      <c r="PCO4" s="9"/>
      <c r="PCP4" s="9"/>
      <c r="PCQ4" s="9"/>
      <c r="PCR4" s="9"/>
      <c r="PCS4" s="9"/>
      <c r="PCT4" s="9"/>
      <c r="PCU4" s="9"/>
      <c r="PCV4" s="9"/>
      <c r="PCW4" s="9"/>
      <c r="PCX4" s="9"/>
      <c r="PCY4" s="9"/>
      <c r="PCZ4" s="9"/>
      <c r="PDA4" s="9"/>
      <c r="PDB4" s="9"/>
      <c r="PDC4" s="9"/>
      <c r="PDD4" s="9"/>
      <c r="PDE4" s="9"/>
      <c r="PDF4" s="9"/>
      <c r="PDG4" s="9"/>
      <c r="PDH4" s="9"/>
      <c r="PDI4" s="9"/>
      <c r="PDJ4" s="9"/>
      <c r="PDK4" s="9"/>
      <c r="PDL4" s="9"/>
      <c r="PDM4" s="9"/>
      <c r="PDN4" s="9"/>
      <c r="PDO4" s="9"/>
      <c r="PDP4" s="9"/>
      <c r="PDQ4" s="9"/>
      <c r="PDR4" s="9"/>
      <c r="PDS4" s="9"/>
      <c r="PDT4" s="9"/>
      <c r="PDU4" s="9"/>
      <c r="PDV4" s="9"/>
      <c r="PDW4" s="9"/>
      <c r="PDX4" s="9"/>
      <c r="PDY4" s="9"/>
      <c r="PDZ4" s="9"/>
      <c r="PEA4" s="9"/>
      <c r="PEB4" s="9"/>
      <c r="PEC4" s="9"/>
      <c r="PED4" s="9"/>
      <c r="PEE4" s="9"/>
      <c r="PEF4" s="9"/>
      <c r="PEG4" s="9"/>
      <c r="PEH4" s="9"/>
      <c r="PEI4" s="9"/>
      <c r="PEJ4" s="9"/>
      <c r="PEK4" s="9"/>
      <c r="PEL4" s="9"/>
      <c r="PEM4" s="9"/>
      <c r="PEN4" s="9"/>
      <c r="PEO4" s="9"/>
      <c r="PEP4" s="9"/>
      <c r="PEQ4" s="9"/>
      <c r="PER4" s="9"/>
      <c r="PES4" s="9"/>
      <c r="PET4" s="9"/>
      <c r="PEU4" s="9"/>
      <c r="PEV4" s="9"/>
      <c r="PEW4" s="9"/>
      <c r="PEX4" s="9"/>
      <c r="PEY4" s="9"/>
      <c r="PEZ4" s="9"/>
      <c r="PFA4" s="9"/>
      <c r="PFB4" s="9"/>
      <c r="PFC4" s="9"/>
      <c r="PFD4" s="9"/>
      <c r="PFE4" s="9"/>
      <c r="PFF4" s="9"/>
      <c r="PFG4" s="9"/>
      <c r="PFH4" s="9"/>
      <c r="PFI4" s="9"/>
      <c r="PFJ4" s="9"/>
      <c r="PFK4" s="9"/>
      <c r="PFL4" s="9"/>
      <c r="PFM4" s="9"/>
      <c r="PFN4" s="9"/>
      <c r="PFO4" s="9"/>
      <c r="PFP4" s="9"/>
      <c r="PFQ4" s="9"/>
      <c r="PFR4" s="9"/>
      <c r="PFS4" s="9"/>
      <c r="PFT4" s="9"/>
      <c r="PFU4" s="9"/>
      <c r="PFV4" s="9"/>
      <c r="PFW4" s="9"/>
      <c r="PFX4" s="9"/>
      <c r="PFY4" s="9"/>
      <c r="PFZ4" s="9"/>
      <c r="PGA4" s="9"/>
      <c r="PGB4" s="9"/>
      <c r="PGC4" s="9"/>
      <c r="PGD4" s="9"/>
      <c r="PGE4" s="9"/>
      <c r="PGF4" s="9"/>
      <c r="PGG4" s="9"/>
      <c r="PGH4" s="9"/>
      <c r="PGI4" s="9"/>
      <c r="PGJ4" s="9"/>
      <c r="PGK4" s="9"/>
      <c r="PGL4" s="9"/>
      <c r="PGM4" s="9"/>
      <c r="PGN4" s="9"/>
      <c r="PGO4" s="9"/>
      <c r="PGP4" s="9"/>
      <c r="PGQ4" s="9"/>
      <c r="PGR4" s="9"/>
      <c r="PGS4" s="9"/>
      <c r="PGT4" s="9"/>
      <c r="PGU4" s="9"/>
      <c r="PGV4" s="9"/>
      <c r="PGW4" s="9"/>
      <c r="PGX4" s="9"/>
      <c r="PGY4" s="9"/>
      <c r="PGZ4" s="9"/>
      <c r="PHA4" s="9"/>
      <c r="PHB4" s="9"/>
      <c r="PHC4" s="9"/>
      <c r="PHD4" s="9"/>
      <c r="PHE4" s="9"/>
      <c r="PHF4" s="9"/>
      <c r="PHG4" s="9"/>
      <c r="PHH4" s="9"/>
      <c r="PHI4" s="9"/>
      <c r="PHJ4" s="9"/>
      <c r="PHK4" s="9"/>
      <c r="PHL4" s="9"/>
      <c r="PHM4" s="9"/>
      <c r="PHN4" s="9"/>
      <c r="PHO4" s="9"/>
      <c r="PHP4" s="9"/>
      <c r="PHQ4" s="9"/>
      <c r="PHR4" s="9"/>
      <c r="PHS4" s="9"/>
      <c r="PHT4" s="9"/>
      <c r="PHU4" s="9"/>
      <c r="PHV4" s="9"/>
      <c r="PHW4" s="9"/>
      <c r="PHX4" s="9"/>
      <c r="PHY4" s="9"/>
      <c r="PHZ4" s="9"/>
      <c r="PIA4" s="9"/>
      <c r="PIB4" s="9"/>
      <c r="PIC4" s="9"/>
      <c r="PID4" s="9"/>
      <c r="PIE4" s="9"/>
      <c r="PIF4" s="9"/>
      <c r="PIG4" s="9"/>
      <c r="PIH4" s="9"/>
      <c r="PII4" s="9"/>
      <c r="PIJ4" s="9"/>
      <c r="PIK4" s="9"/>
      <c r="PIL4" s="9"/>
      <c r="PIM4" s="9"/>
      <c r="PIN4" s="9"/>
      <c r="PIO4" s="9"/>
      <c r="PIP4" s="9"/>
      <c r="PIQ4" s="9"/>
      <c r="PIR4" s="9"/>
      <c r="PIS4" s="9"/>
      <c r="PIT4" s="9"/>
      <c r="PIU4" s="9"/>
      <c r="PIV4" s="9"/>
      <c r="PIW4" s="9"/>
      <c r="PIX4" s="9"/>
      <c r="PIY4" s="9"/>
      <c r="PIZ4" s="9"/>
      <c r="PJA4" s="9"/>
      <c r="PJB4" s="9"/>
      <c r="PJC4" s="9"/>
      <c r="PJD4" s="9"/>
      <c r="PJE4" s="9"/>
      <c r="PJF4" s="9"/>
      <c r="PJG4" s="9"/>
      <c r="PJH4" s="9"/>
      <c r="PJI4" s="9"/>
      <c r="PJJ4" s="9"/>
      <c r="PJK4" s="9"/>
      <c r="PJL4" s="9"/>
      <c r="PJM4" s="9"/>
      <c r="PJN4" s="9"/>
      <c r="PJO4" s="9"/>
      <c r="PJP4" s="9"/>
      <c r="PJQ4" s="9"/>
      <c r="PJR4" s="9"/>
      <c r="PJS4" s="9"/>
      <c r="PJT4" s="9"/>
      <c r="PJU4" s="9"/>
      <c r="PJV4" s="9"/>
      <c r="PJW4" s="9"/>
      <c r="PJX4" s="9"/>
      <c r="PJY4" s="9"/>
      <c r="PJZ4" s="9"/>
      <c r="PKA4" s="9"/>
      <c r="PKB4" s="9"/>
      <c r="PKC4" s="9"/>
      <c r="PKD4" s="9"/>
      <c r="PKE4" s="9"/>
      <c r="PKF4" s="9"/>
      <c r="PKG4" s="9"/>
      <c r="PKH4" s="9"/>
      <c r="PKI4" s="9"/>
      <c r="PKJ4" s="9"/>
      <c r="PKK4" s="9"/>
      <c r="PKL4" s="9"/>
      <c r="PKM4" s="9"/>
      <c r="PKN4" s="9"/>
      <c r="PKO4" s="9"/>
      <c r="PKP4" s="9"/>
      <c r="PKQ4" s="9"/>
      <c r="PKR4" s="9"/>
      <c r="PKS4" s="9"/>
      <c r="PKT4" s="9"/>
      <c r="PKU4" s="9"/>
      <c r="PKV4" s="9"/>
      <c r="PKW4" s="9"/>
      <c r="PKX4" s="9"/>
      <c r="PKY4" s="9"/>
      <c r="PKZ4" s="9"/>
      <c r="PLA4" s="9"/>
      <c r="PLB4" s="9"/>
      <c r="PLC4" s="9"/>
      <c r="PLD4" s="9"/>
      <c r="PLE4" s="9"/>
      <c r="PLF4" s="9"/>
      <c r="PLG4" s="9"/>
      <c r="PLH4" s="9"/>
      <c r="PLI4" s="9"/>
      <c r="PLJ4" s="9"/>
      <c r="PLK4" s="9"/>
      <c r="PLL4" s="9"/>
      <c r="PLM4" s="9"/>
      <c r="PLN4" s="9"/>
      <c r="PLO4" s="9"/>
      <c r="PLP4" s="9"/>
      <c r="PLQ4" s="9"/>
      <c r="PLR4" s="9"/>
      <c r="PLS4" s="9"/>
      <c r="PLT4" s="9"/>
      <c r="PLU4" s="9"/>
      <c r="PLV4" s="9"/>
      <c r="PLW4" s="9"/>
      <c r="PLX4" s="9"/>
      <c r="PLY4" s="9"/>
      <c r="PLZ4" s="9"/>
      <c r="PMA4" s="9"/>
      <c r="PMB4" s="9"/>
      <c r="PMC4" s="9"/>
      <c r="PMD4" s="9"/>
      <c r="PME4" s="9"/>
      <c r="PMF4" s="9"/>
      <c r="PMG4" s="9"/>
      <c r="PMH4" s="9"/>
      <c r="PMI4" s="9"/>
      <c r="PMJ4" s="9"/>
      <c r="PMK4" s="9"/>
      <c r="PML4" s="9"/>
      <c r="PMM4" s="9"/>
      <c r="PMN4" s="9"/>
      <c r="PMO4" s="9"/>
      <c r="PMP4" s="9"/>
      <c r="PMQ4" s="9"/>
      <c r="PMR4" s="9"/>
      <c r="PMS4" s="9"/>
      <c r="PMT4" s="9"/>
      <c r="PMU4" s="9"/>
      <c r="PMV4" s="9"/>
      <c r="PMW4" s="9"/>
      <c r="PMX4" s="9"/>
      <c r="PMY4" s="9"/>
      <c r="PMZ4" s="9"/>
      <c r="PNA4" s="9"/>
      <c r="PNB4" s="9"/>
      <c r="PNC4" s="9"/>
      <c r="PND4" s="9"/>
      <c r="PNE4" s="9"/>
      <c r="PNF4" s="9"/>
      <c r="PNG4" s="9"/>
      <c r="PNH4" s="9"/>
      <c r="PNI4" s="9"/>
      <c r="PNJ4" s="9"/>
      <c r="PNK4" s="9"/>
      <c r="PNL4" s="9"/>
      <c r="PNM4" s="9"/>
      <c r="PNN4" s="9"/>
      <c r="PNO4" s="9"/>
      <c r="PNP4" s="9"/>
      <c r="PNQ4" s="9"/>
      <c r="PNR4" s="9"/>
      <c r="PNS4" s="9"/>
      <c r="PNT4" s="9"/>
      <c r="PNU4" s="9"/>
      <c r="PNV4" s="9"/>
      <c r="PNW4" s="9"/>
      <c r="PNX4" s="9"/>
      <c r="PNY4" s="9"/>
      <c r="PNZ4" s="9"/>
      <c r="POA4" s="9"/>
      <c r="POB4" s="9"/>
      <c r="POC4" s="9"/>
      <c r="POD4" s="9"/>
      <c r="POE4" s="9"/>
      <c r="POF4" s="9"/>
      <c r="POG4" s="9"/>
      <c r="POH4" s="9"/>
      <c r="POI4" s="9"/>
      <c r="POJ4" s="9"/>
      <c r="POK4" s="9"/>
      <c r="POL4" s="9"/>
      <c r="POM4" s="9"/>
      <c r="PON4" s="9"/>
      <c r="POO4" s="9"/>
      <c r="POP4" s="9"/>
      <c r="POQ4" s="9"/>
      <c r="POR4" s="9"/>
      <c r="POS4" s="9"/>
      <c r="POT4" s="9"/>
      <c r="POU4" s="9"/>
      <c r="POV4" s="9"/>
      <c r="POW4" s="9"/>
      <c r="POX4" s="9"/>
      <c r="POY4" s="9"/>
      <c r="POZ4" s="9"/>
      <c r="PPA4" s="9"/>
      <c r="PPB4" s="9"/>
      <c r="PPC4" s="9"/>
      <c r="PPD4" s="9"/>
      <c r="PPE4" s="9"/>
      <c r="PPF4" s="9"/>
      <c r="PPG4" s="9"/>
      <c r="PPH4" s="9"/>
      <c r="PPI4" s="9"/>
      <c r="PPJ4" s="9"/>
      <c r="PPK4" s="9"/>
      <c r="PPL4" s="9"/>
      <c r="PPM4" s="9"/>
      <c r="PPN4" s="9"/>
      <c r="PPO4" s="9"/>
      <c r="PPP4" s="9"/>
      <c r="PPQ4" s="9"/>
      <c r="PPR4" s="9"/>
      <c r="PPS4" s="9"/>
      <c r="PPT4" s="9"/>
      <c r="PPU4" s="9"/>
      <c r="PPV4" s="9"/>
      <c r="PPW4" s="9"/>
      <c r="PPX4" s="9"/>
      <c r="PPY4" s="9"/>
      <c r="PPZ4" s="9"/>
      <c r="PQA4" s="9"/>
      <c r="PQB4" s="9"/>
      <c r="PQC4" s="9"/>
      <c r="PQD4" s="9"/>
      <c r="PQE4" s="9"/>
      <c r="PQF4" s="9"/>
      <c r="PQG4" s="9"/>
      <c r="PQH4" s="9"/>
      <c r="PQI4" s="9"/>
      <c r="PQJ4" s="9"/>
      <c r="PQK4" s="9"/>
      <c r="PQL4" s="9"/>
      <c r="PQM4" s="9"/>
      <c r="PQN4" s="9"/>
      <c r="PQO4" s="9"/>
      <c r="PQP4" s="9"/>
      <c r="PQQ4" s="9"/>
      <c r="PQR4" s="9"/>
      <c r="PQS4" s="9"/>
      <c r="PQT4" s="9"/>
      <c r="PQU4" s="9"/>
      <c r="PQV4" s="9"/>
      <c r="PQW4" s="9"/>
      <c r="PQX4" s="9"/>
      <c r="PQY4" s="9"/>
      <c r="PQZ4" s="9"/>
      <c r="PRA4" s="9"/>
      <c r="PRB4" s="9"/>
      <c r="PRC4" s="9"/>
      <c r="PRD4" s="9"/>
      <c r="PRE4" s="9"/>
      <c r="PRF4" s="9"/>
      <c r="PRG4" s="9"/>
      <c r="PRH4" s="9"/>
      <c r="PRI4" s="9"/>
      <c r="PRJ4" s="9"/>
      <c r="PRK4" s="9"/>
      <c r="PRL4" s="9"/>
      <c r="PRM4" s="9"/>
      <c r="PRN4" s="9"/>
      <c r="PRO4" s="9"/>
      <c r="PRP4" s="9"/>
      <c r="PRQ4" s="9"/>
      <c r="PRR4" s="9"/>
      <c r="PRS4" s="9"/>
      <c r="PRT4" s="9"/>
      <c r="PRU4" s="9"/>
      <c r="PRV4" s="9"/>
      <c r="PRW4" s="9"/>
      <c r="PRX4" s="9"/>
      <c r="PRY4" s="9"/>
      <c r="PRZ4" s="9"/>
      <c r="PSA4" s="9"/>
      <c r="PSB4" s="9"/>
      <c r="PSC4" s="9"/>
      <c r="PSD4" s="9"/>
      <c r="PSE4" s="9"/>
      <c r="PSF4" s="9"/>
      <c r="PSG4" s="9"/>
      <c r="PSH4" s="9"/>
      <c r="PSI4" s="9"/>
      <c r="PSJ4" s="9"/>
      <c r="PSK4" s="9"/>
      <c r="PSL4" s="9"/>
      <c r="PSM4" s="9"/>
      <c r="PSN4" s="9"/>
      <c r="PSO4" s="9"/>
      <c r="PSP4" s="9"/>
      <c r="PSQ4" s="9"/>
      <c r="PSR4" s="9"/>
      <c r="PSS4" s="9"/>
      <c r="PST4" s="9"/>
      <c r="PSU4" s="9"/>
      <c r="PSV4" s="9"/>
      <c r="PSW4" s="9"/>
      <c r="PSX4" s="9"/>
      <c r="PSY4" s="9"/>
      <c r="PSZ4" s="9"/>
      <c r="PTA4" s="9"/>
      <c r="PTB4" s="9"/>
      <c r="PTC4" s="9"/>
      <c r="PTD4" s="9"/>
      <c r="PTE4" s="9"/>
      <c r="PTF4" s="9"/>
      <c r="PTG4" s="9"/>
      <c r="PTH4" s="9"/>
      <c r="PTI4" s="9"/>
      <c r="PTJ4" s="9"/>
      <c r="PTK4" s="9"/>
      <c r="PTL4" s="9"/>
      <c r="PTM4" s="9"/>
      <c r="PTN4" s="9"/>
      <c r="PTO4" s="9"/>
      <c r="PTP4" s="9"/>
      <c r="PTQ4" s="9"/>
      <c r="PTR4" s="9"/>
      <c r="PTS4" s="9"/>
      <c r="PTT4" s="9"/>
      <c r="PTU4" s="9"/>
      <c r="PTV4" s="9"/>
      <c r="PTW4" s="9"/>
      <c r="PTX4" s="9"/>
      <c r="PTY4" s="9"/>
      <c r="PTZ4" s="9"/>
      <c r="PUA4" s="9"/>
      <c r="PUB4" s="9"/>
      <c r="PUC4" s="9"/>
      <c r="PUD4" s="9"/>
      <c r="PUE4" s="9"/>
      <c r="PUF4" s="9"/>
      <c r="PUG4" s="9"/>
      <c r="PUH4" s="9"/>
      <c r="PUI4" s="9"/>
      <c r="PUJ4" s="9"/>
      <c r="PUK4" s="9"/>
      <c r="PUL4" s="9"/>
      <c r="PUM4" s="9"/>
      <c r="PUN4" s="9"/>
      <c r="PUO4" s="9"/>
      <c r="PUP4" s="9"/>
      <c r="PUQ4" s="9"/>
      <c r="PUR4" s="9"/>
      <c r="PUS4" s="9"/>
      <c r="PUT4" s="9"/>
      <c r="PUU4" s="9"/>
      <c r="PUV4" s="9"/>
      <c r="PUW4" s="9"/>
      <c r="PUX4" s="9"/>
      <c r="PUY4" s="9"/>
      <c r="PUZ4" s="9"/>
      <c r="PVA4" s="9"/>
      <c r="PVB4" s="9"/>
      <c r="PVC4" s="9"/>
      <c r="PVD4" s="9"/>
      <c r="PVE4" s="9"/>
      <c r="PVF4" s="9"/>
      <c r="PVG4" s="9"/>
      <c r="PVH4" s="9"/>
      <c r="PVI4" s="9"/>
      <c r="PVJ4" s="9"/>
      <c r="PVK4" s="9"/>
      <c r="PVL4" s="9"/>
      <c r="PVM4" s="9"/>
      <c r="PVN4" s="9"/>
      <c r="PVO4" s="9"/>
      <c r="PVP4" s="9"/>
      <c r="PVQ4" s="9"/>
      <c r="PVR4" s="9"/>
      <c r="PVS4" s="9"/>
      <c r="PVT4" s="9"/>
      <c r="PVU4" s="9"/>
      <c r="PVV4" s="9"/>
      <c r="PVW4" s="9"/>
      <c r="PVX4" s="9"/>
      <c r="PVY4" s="9"/>
      <c r="PVZ4" s="9"/>
      <c r="PWA4" s="9"/>
      <c r="PWB4" s="9"/>
      <c r="PWC4" s="9"/>
      <c r="PWD4" s="9"/>
      <c r="PWE4" s="9"/>
      <c r="PWF4" s="9"/>
      <c r="PWG4" s="9"/>
      <c r="PWH4" s="9"/>
      <c r="PWI4" s="9"/>
      <c r="PWJ4" s="9"/>
      <c r="PWK4" s="9"/>
      <c r="PWL4" s="9"/>
      <c r="PWM4" s="9"/>
      <c r="PWN4" s="9"/>
      <c r="PWO4" s="9"/>
      <c r="PWP4" s="9"/>
      <c r="PWQ4" s="9"/>
      <c r="PWR4" s="9"/>
      <c r="PWS4" s="9"/>
      <c r="PWT4" s="9"/>
      <c r="PWU4" s="9"/>
      <c r="PWV4" s="9"/>
      <c r="PWW4" s="9"/>
      <c r="PWX4" s="9"/>
      <c r="PWY4" s="9"/>
      <c r="PWZ4" s="9"/>
      <c r="PXA4" s="9"/>
      <c r="PXB4" s="9"/>
      <c r="PXC4" s="9"/>
      <c r="PXD4" s="9"/>
      <c r="PXE4" s="9"/>
      <c r="PXF4" s="9"/>
      <c r="PXG4" s="9"/>
      <c r="PXH4" s="9"/>
      <c r="PXI4" s="9"/>
      <c r="PXJ4" s="9"/>
      <c r="PXK4" s="9"/>
      <c r="PXL4" s="9"/>
      <c r="PXM4" s="9"/>
      <c r="PXN4" s="9"/>
      <c r="PXO4" s="9"/>
      <c r="PXP4" s="9"/>
      <c r="PXQ4" s="9"/>
      <c r="PXR4" s="9"/>
      <c r="PXS4" s="9"/>
      <c r="PXT4" s="9"/>
      <c r="PXU4" s="9"/>
      <c r="PXV4" s="9"/>
      <c r="PXW4" s="9"/>
      <c r="PXX4" s="9"/>
      <c r="PXY4" s="9"/>
      <c r="PXZ4" s="9"/>
      <c r="PYA4" s="9"/>
      <c r="PYB4" s="9"/>
      <c r="PYC4" s="9"/>
      <c r="PYD4" s="9"/>
      <c r="PYE4" s="9"/>
      <c r="PYF4" s="9"/>
      <c r="PYG4" s="9"/>
      <c r="PYH4" s="9"/>
      <c r="PYI4" s="9"/>
      <c r="PYJ4" s="9"/>
      <c r="PYK4" s="9"/>
      <c r="PYL4" s="9"/>
      <c r="PYM4" s="9"/>
      <c r="PYN4" s="9"/>
      <c r="PYO4" s="9"/>
      <c r="PYP4" s="9"/>
      <c r="PYQ4" s="9"/>
      <c r="PYR4" s="9"/>
      <c r="PYS4" s="9"/>
      <c r="PYT4" s="9"/>
      <c r="PYU4" s="9"/>
      <c r="PYV4" s="9"/>
      <c r="PYW4" s="9"/>
      <c r="PYX4" s="9"/>
      <c r="PYY4" s="9"/>
      <c r="PYZ4" s="9"/>
      <c r="PZA4" s="9"/>
      <c r="PZB4" s="9"/>
      <c r="PZC4" s="9"/>
      <c r="PZD4" s="9"/>
      <c r="PZE4" s="9"/>
      <c r="PZF4" s="9"/>
      <c r="PZG4" s="9"/>
      <c r="PZH4" s="9"/>
      <c r="PZI4" s="9"/>
      <c r="PZJ4" s="9"/>
      <c r="PZK4" s="9"/>
      <c r="PZL4" s="9"/>
      <c r="PZM4" s="9"/>
      <c r="PZN4" s="9"/>
      <c r="PZO4" s="9"/>
      <c r="PZP4" s="9"/>
      <c r="PZQ4" s="9"/>
      <c r="PZR4" s="9"/>
      <c r="PZS4" s="9"/>
      <c r="PZT4" s="9"/>
      <c r="PZU4" s="9"/>
      <c r="PZV4" s="9"/>
      <c r="PZW4" s="9"/>
      <c r="PZX4" s="9"/>
      <c r="PZY4" s="9"/>
      <c r="PZZ4" s="9"/>
      <c r="QAA4" s="9"/>
      <c r="QAB4" s="9"/>
      <c r="QAC4" s="9"/>
      <c r="QAD4" s="9"/>
      <c r="QAE4" s="9"/>
      <c r="QAF4" s="9"/>
      <c r="QAG4" s="9"/>
      <c r="QAH4" s="9"/>
      <c r="QAI4" s="9"/>
      <c r="QAJ4" s="9"/>
      <c r="QAK4" s="9"/>
      <c r="QAL4" s="9"/>
      <c r="QAM4" s="9"/>
      <c r="QAN4" s="9"/>
      <c r="QAO4" s="9"/>
      <c r="QAP4" s="9"/>
      <c r="QAQ4" s="9"/>
      <c r="QAR4" s="9"/>
      <c r="QAS4" s="9"/>
      <c r="QAT4" s="9"/>
      <c r="QAU4" s="9"/>
      <c r="QAV4" s="9"/>
      <c r="QAW4" s="9"/>
      <c r="QAX4" s="9"/>
      <c r="QAY4" s="9"/>
      <c r="QAZ4" s="9"/>
      <c r="QBA4" s="9"/>
      <c r="QBB4" s="9"/>
      <c r="QBC4" s="9"/>
      <c r="QBD4" s="9"/>
      <c r="QBE4" s="9"/>
      <c r="QBF4" s="9"/>
      <c r="QBG4" s="9"/>
      <c r="QBH4" s="9"/>
      <c r="QBI4" s="9"/>
      <c r="QBJ4" s="9"/>
      <c r="QBK4" s="9"/>
      <c r="QBL4" s="9"/>
      <c r="QBM4" s="9"/>
      <c r="QBN4" s="9"/>
      <c r="QBO4" s="9"/>
      <c r="QBP4" s="9"/>
      <c r="QBQ4" s="9"/>
      <c r="QBR4" s="9"/>
      <c r="QBS4" s="9"/>
      <c r="QBT4" s="9"/>
      <c r="QBU4" s="9"/>
      <c r="QBV4" s="9"/>
      <c r="QBW4" s="9"/>
      <c r="QBX4" s="9"/>
      <c r="QBY4" s="9"/>
      <c r="QBZ4" s="9"/>
      <c r="QCA4" s="9"/>
      <c r="QCB4" s="9"/>
      <c r="QCC4" s="9"/>
      <c r="QCD4" s="9"/>
      <c r="QCE4" s="9"/>
      <c r="QCF4" s="9"/>
      <c r="QCG4" s="9"/>
      <c r="QCH4" s="9"/>
      <c r="QCI4" s="9"/>
      <c r="QCJ4" s="9"/>
      <c r="QCK4" s="9"/>
      <c r="QCL4" s="9"/>
      <c r="QCM4" s="9"/>
      <c r="QCN4" s="9"/>
      <c r="QCO4" s="9"/>
      <c r="QCP4" s="9"/>
      <c r="QCQ4" s="9"/>
      <c r="QCR4" s="9"/>
      <c r="QCS4" s="9"/>
      <c r="QCT4" s="9"/>
      <c r="QCU4" s="9"/>
      <c r="QCV4" s="9"/>
      <c r="QCW4" s="9"/>
      <c r="QCX4" s="9"/>
      <c r="QCY4" s="9"/>
      <c r="QCZ4" s="9"/>
      <c r="QDA4" s="9"/>
      <c r="QDB4" s="9"/>
      <c r="QDC4" s="9"/>
      <c r="QDD4" s="9"/>
      <c r="QDE4" s="9"/>
      <c r="QDF4" s="9"/>
      <c r="QDG4" s="9"/>
      <c r="QDH4" s="9"/>
      <c r="QDI4" s="9"/>
      <c r="QDJ4" s="9"/>
      <c r="QDK4" s="9"/>
      <c r="QDL4" s="9"/>
      <c r="QDM4" s="9"/>
      <c r="QDN4" s="9"/>
      <c r="QDO4" s="9"/>
      <c r="QDP4" s="9"/>
      <c r="QDQ4" s="9"/>
      <c r="QDR4" s="9"/>
      <c r="QDS4" s="9"/>
      <c r="QDT4" s="9"/>
      <c r="QDU4" s="9"/>
      <c r="QDV4" s="9"/>
      <c r="QDW4" s="9"/>
      <c r="QDX4" s="9"/>
      <c r="QDY4" s="9"/>
      <c r="QDZ4" s="9"/>
      <c r="QEA4" s="9"/>
      <c r="QEB4" s="9"/>
      <c r="QEC4" s="9"/>
      <c r="QED4" s="9"/>
      <c r="QEE4" s="9"/>
      <c r="QEF4" s="9"/>
      <c r="QEG4" s="9"/>
      <c r="QEH4" s="9"/>
      <c r="QEI4" s="9"/>
      <c r="QEJ4" s="9"/>
      <c r="QEK4" s="9"/>
      <c r="QEL4" s="9"/>
      <c r="QEM4" s="9"/>
      <c r="QEN4" s="9"/>
      <c r="QEO4" s="9"/>
      <c r="QEP4" s="9"/>
      <c r="QEQ4" s="9"/>
      <c r="QER4" s="9"/>
      <c r="QES4" s="9"/>
      <c r="QET4" s="9"/>
      <c r="QEU4" s="9"/>
      <c r="QEV4" s="9"/>
      <c r="QEW4" s="9"/>
      <c r="QEX4" s="9"/>
      <c r="QEY4" s="9"/>
      <c r="QEZ4" s="9"/>
      <c r="QFA4" s="9"/>
      <c r="QFB4" s="9"/>
      <c r="QFC4" s="9"/>
      <c r="QFD4" s="9"/>
      <c r="QFE4" s="9"/>
      <c r="QFF4" s="9"/>
      <c r="QFG4" s="9"/>
      <c r="QFH4" s="9"/>
      <c r="QFI4" s="9"/>
      <c r="QFJ4" s="9"/>
      <c r="QFK4" s="9"/>
      <c r="QFL4" s="9"/>
      <c r="QFM4" s="9"/>
      <c r="QFN4" s="9"/>
      <c r="QFO4" s="9"/>
      <c r="QFP4" s="9"/>
      <c r="QFQ4" s="9"/>
      <c r="QFR4" s="9"/>
      <c r="QFS4" s="9"/>
      <c r="QFT4" s="9"/>
      <c r="QFU4" s="9"/>
      <c r="QFV4" s="9"/>
      <c r="QFW4" s="9"/>
      <c r="QFX4" s="9"/>
      <c r="QFY4" s="9"/>
      <c r="QFZ4" s="9"/>
      <c r="QGA4" s="9"/>
      <c r="QGB4" s="9"/>
      <c r="QGC4" s="9"/>
      <c r="QGD4" s="9"/>
      <c r="QGE4" s="9"/>
      <c r="QGF4" s="9"/>
      <c r="QGG4" s="9"/>
      <c r="QGH4" s="9"/>
      <c r="QGI4" s="9"/>
      <c r="QGJ4" s="9"/>
      <c r="QGK4" s="9"/>
      <c r="QGL4" s="9"/>
      <c r="QGM4" s="9"/>
      <c r="QGN4" s="9"/>
      <c r="QGO4" s="9"/>
      <c r="QGP4" s="9"/>
      <c r="QGQ4" s="9"/>
      <c r="QGR4" s="9"/>
      <c r="QGS4" s="9"/>
      <c r="QGT4" s="9"/>
      <c r="QGU4" s="9"/>
      <c r="QGV4" s="9"/>
      <c r="QGW4" s="9"/>
      <c r="QGX4" s="9"/>
      <c r="QGY4" s="9"/>
      <c r="QGZ4" s="9"/>
      <c r="QHA4" s="9"/>
      <c r="QHB4" s="9"/>
      <c r="QHC4" s="9"/>
      <c r="QHD4" s="9"/>
      <c r="QHE4" s="9"/>
      <c r="QHF4" s="9"/>
      <c r="QHG4" s="9"/>
      <c r="QHH4" s="9"/>
      <c r="QHI4" s="9"/>
      <c r="QHJ4" s="9"/>
      <c r="QHK4" s="9"/>
      <c r="QHL4" s="9"/>
      <c r="QHM4" s="9"/>
      <c r="QHN4" s="9"/>
      <c r="QHO4" s="9"/>
      <c r="QHP4" s="9"/>
      <c r="QHQ4" s="9"/>
      <c r="QHR4" s="9"/>
      <c r="QHS4" s="9"/>
      <c r="QHT4" s="9"/>
      <c r="QHU4" s="9"/>
      <c r="QHV4" s="9"/>
      <c r="QHW4" s="9"/>
      <c r="QHX4" s="9"/>
      <c r="QHY4" s="9"/>
      <c r="QHZ4" s="9"/>
      <c r="QIA4" s="9"/>
      <c r="QIB4" s="9"/>
      <c r="QIC4" s="9"/>
      <c r="QID4" s="9"/>
      <c r="QIE4" s="9"/>
      <c r="QIF4" s="9"/>
      <c r="QIG4" s="9"/>
      <c r="QIH4" s="9"/>
      <c r="QII4" s="9"/>
      <c r="QIJ4" s="9"/>
      <c r="QIK4" s="9"/>
      <c r="QIL4" s="9"/>
      <c r="QIM4" s="9"/>
      <c r="QIN4" s="9"/>
      <c r="QIO4" s="9"/>
      <c r="QIP4" s="9"/>
      <c r="QIQ4" s="9"/>
      <c r="QIR4" s="9"/>
      <c r="QIS4" s="9"/>
      <c r="QIT4" s="9"/>
      <c r="QIU4" s="9"/>
      <c r="QIV4" s="9"/>
      <c r="QIW4" s="9"/>
      <c r="QIX4" s="9"/>
      <c r="QIY4" s="9"/>
      <c r="QIZ4" s="9"/>
      <c r="QJA4" s="9"/>
      <c r="QJB4" s="9"/>
      <c r="QJC4" s="9"/>
      <c r="QJD4" s="9"/>
      <c r="QJE4" s="9"/>
      <c r="QJF4" s="9"/>
      <c r="QJG4" s="9"/>
      <c r="QJH4" s="9"/>
      <c r="QJI4" s="9"/>
      <c r="QJJ4" s="9"/>
      <c r="QJK4" s="9"/>
      <c r="QJL4" s="9"/>
      <c r="QJM4" s="9"/>
      <c r="QJN4" s="9"/>
      <c r="QJO4" s="9"/>
      <c r="QJP4" s="9"/>
      <c r="QJQ4" s="9"/>
      <c r="QJR4" s="9"/>
      <c r="QJS4" s="9"/>
      <c r="QJT4" s="9"/>
      <c r="QJU4" s="9"/>
      <c r="QJV4" s="9"/>
      <c r="QJW4" s="9"/>
      <c r="QJX4" s="9"/>
      <c r="QJY4" s="9"/>
      <c r="QJZ4" s="9"/>
      <c r="QKA4" s="9"/>
      <c r="QKB4" s="9"/>
      <c r="QKC4" s="9"/>
      <c r="QKD4" s="9"/>
      <c r="QKE4" s="9"/>
      <c r="QKF4" s="9"/>
      <c r="QKG4" s="9"/>
      <c r="QKH4" s="9"/>
      <c r="QKI4" s="9"/>
      <c r="QKJ4" s="9"/>
      <c r="QKK4" s="9"/>
      <c r="QKL4" s="9"/>
      <c r="QKM4" s="9"/>
      <c r="QKN4" s="9"/>
      <c r="QKO4" s="9"/>
      <c r="QKP4" s="9"/>
      <c r="QKQ4" s="9"/>
      <c r="QKR4" s="9"/>
      <c r="QKS4" s="9"/>
      <c r="QKT4" s="9"/>
      <c r="QKU4" s="9"/>
      <c r="QKV4" s="9"/>
      <c r="QKW4" s="9"/>
      <c r="QKX4" s="9"/>
      <c r="QKY4" s="9"/>
      <c r="QKZ4" s="9"/>
      <c r="QLA4" s="9"/>
      <c r="QLB4" s="9"/>
      <c r="QLC4" s="9"/>
      <c r="QLD4" s="9"/>
      <c r="QLE4" s="9"/>
      <c r="QLF4" s="9"/>
      <c r="QLG4" s="9"/>
      <c r="QLH4" s="9"/>
      <c r="QLI4" s="9"/>
      <c r="QLJ4" s="9"/>
      <c r="QLK4" s="9"/>
      <c r="QLL4" s="9"/>
      <c r="QLM4" s="9"/>
      <c r="QLN4" s="9"/>
      <c r="QLO4" s="9"/>
      <c r="QLP4" s="9"/>
      <c r="QLQ4" s="9"/>
      <c r="QLR4" s="9"/>
      <c r="QLS4" s="9"/>
      <c r="QLT4" s="9"/>
      <c r="QLU4" s="9"/>
      <c r="QLV4" s="9"/>
      <c r="QLW4" s="9"/>
      <c r="QLX4" s="9"/>
      <c r="QLY4" s="9"/>
      <c r="QLZ4" s="9"/>
      <c r="QMA4" s="9"/>
      <c r="QMB4" s="9"/>
      <c r="QMC4" s="9"/>
      <c r="QMD4" s="9"/>
      <c r="QME4" s="9"/>
      <c r="QMF4" s="9"/>
      <c r="QMG4" s="9"/>
      <c r="QMH4" s="9"/>
      <c r="QMI4" s="9"/>
      <c r="QMJ4" s="9"/>
      <c r="QMK4" s="9"/>
      <c r="QML4" s="9"/>
      <c r="QMM4" s="9"/>
      <c r="QMN4" s="9"/>
      <c r="QMO4" s="9"/>
      <c r="QMP4" s="9"/>
      <c r="QMQ4" s="9"/>
      <c r="QMR4" s="9"/>
      <c r="QMS4" s="9"/>
      <c r="QMT4" s="9"/>
      <c r="QMU4" s="9"/>
      <c r="QMV4" s="9"/>
      <c r="QMW4" s="9"/>
      <c r="QMX4" s="9"/>
      <c r="QMY4" s="9"/>
      <c r="QMZ4" s="9"/>
      <c r="QNA4" s="9"/>
      <c r="QNB4" s="9"/>
      <c r="QNC4" s="9"/>
      <c r="QND4" s="9"/>
      <c r="QNE4" s="9"/>
      <c r="QNF4" s="9"/>
      <c r="QNG4" s="9"/>
      <c r="QNH4" s="9"/>
      <c r="QNI4" s="9"/>
      <c r="QNJ4" s="9"/>
      <c r="QNK4" s="9"/>
      <c r="QNL4" s="9"/>
      <c r="QNM4" s="9"/>
      <c r="QNN4" s="9"/>
      <c r="QNO4" s="9"/>
      <c r="QNP4" s="9"/>
      <c r="QNQ4" s="9"/>
      <c r="QNR4" s="9"/>
      <c r="QNS4" s="9"/>
      <c r="QNT4" s="9"/>
      <c r="QNU4" s="9"/>
      <c r="QNV4" s="9"/>
      <c r="QNW4" s="9"/>
      <c r="QNX4" s="9"/>
      <c r="QNY4" s="9"/>
      <c r="QNZ4" s="9"/>
      <c r="QOA4" s="9"/>
      <c r="QOB4" s="9"/>
      <c r="QOC4" s="9"/>
      <c r="QOD4" s="9"/>
      <c r="QOE4" s="9"/>
      <c r="QOF4" s="9"/>
      <c r="QOG4" s="9"/>
      <c r="QOH4" s="9"/>
      <c r="QOI4" s="9"/>
      <c r="QOJ4" s="9"/>
      <c r="QOK4" s="9"/>
      <c r="QOL4" s="9"/>
      <c r="QOM4" s="9"/>
      <c r="QON4" s="9"/>
      <c r="QOO4" s="9"/>
      <c r="QOP4" s="9"/>
      <c r="QOQ4" s="9"/>
      <c r="QOR4" s="9"/>
      <c r="QOS4" s="9"/>
      <c r="QOT4" s="9"/>
      <c r="QOU4" s="9"/>
      <c r="QOV4" s="9"/>
      <c r="QOW4" s="9"/>
      <c r="QOX4" s="9"/>
      <c r="QOY4" s="9"/>
      <c r="QOZ4" s="9"/>
      <c r="QPA4" s="9"/>
      <c r="QPB4" s="9"/>
      <c r="QPC4" s="9"/>
      <c r="QPD4" s="9"/>
      <c r="QPE4" s="9"/>
      <c r="QPF4" s="9"/>
      <c r="QPG4" s="9"/>
      <c r="QPH4" s="9"/>
      <c r="QPI4" s="9"/>
      <c r="QPJ4" s="9"/>
      <c r="QPK4" s="9"/>
      <c r="QPL4" s="9"/>
      <c r="QPM4" s="9"/>
      <c r="QPN4" s="9"/>
      <c r="QPO4" s="9"/>
      <c r="QPP4" s="9"/>
      <c r="QPQ4" s="9"/>
      <c r="QPR4" s="9"/>
      <c r="QPS4" s="9"/>
      <c r="QPT4" s="9"/>
      <c r="QPU4" s="9"/>
      <c r="QPV4" s="9"/>
      <c r="QPW4" s="9"/>
      <c r="QPX4" s="9"/>
      <c r="QPY4" s="9"/>
      <c r="QPZ4" s="9"/>
      <c r="QQA4" s="9"/>
      <c r="QQB4" s="9"/>
      <c r="QQC4" s="9"/>
      <c r="QQD4" s="9"/>
      <c r="QQE4" s="9"/>
      <c r="QQF4" s="9"/>
      <c r="QQG4" s="9"/>
      <c r="QQH4" s="9"/>
      <c r="QQI4" s="9"/>
      <c r="QQJ4" s="9"/>
      <c r="QQK4" s="9"/>
      <c r="QQL4" s="9"/>
      <c r="QQM4" s="9"/>
      <c r="QQN4" s="9"/>
      <c r="QQO4" s="9"/>
      <c r="QQP4" s="9"/>
      <c r="QQQ4" s="9"/>
      <c r="QQR4" s="9"/>
      <c r="QQS4" s="9"/>
      <c r="QQT4" s="9"/>
      <c r="QQU4" s="9"/>
      <c r="QQV4" s="9"/>
      <c r="QQW4" s="9"/>
      <c r="QQX4" s="9"/>
      <c r="QQY4" s="9"/>
      <c r="QQZ4" s="9"/>
      <c r="QRA4" s="9"/>
      <c r="QRB4" s="9"/>
      <c r="QRC4" s="9"/>
      <c r="QRD4" s="9"/>
      <c r="QRE4" s="9"/>
      <c r="QRF4" s="9"/>
      <c r="QRG4" s="9"/>
      <c r="QRH4" s="9"/>
      <c r="QRI4" s="9"/>
      <c r="QRJ4" s="9"/>
      <c r="QRK4" s="9"/>
      <c r="QRL4" s="9"/>
      <c r="QRM4" s="9"/>
      <c r="QRN4" s="9"/>
      <c r="QRO4" s="9"/>
      <c r="QRP4" s="9"/>
      <c r="QRQ4" s="9"/>
      <c r="QRR4" s="9"/>
      <c r="QRS4" s="9"/>
      <c r="QRT4" s="9"/>
      <c r="QRU4" s="9"/>
      <c r="QRV4" s="9"/>
      <c r="QRW4" s="9"/>
      <c r="QRX4" s="9"/>
      <c r="QRY4" s="9"/>
      <c r="QRZ4" s="9"/>
      <c r="QSA4" s="9"/>
      <c r="QSB4" s="9"/>
      <c r="QSC4" s="9"/>
      <c r="QSD4" s="9"/>
      <c r="QSE4" s="9"/>
      <c r="QSF4" s="9"/>
      <c r="QSG4" s="9"/>
      <c r="QSH4" s="9"/>
      <c r="QSI4" s="9"/>
      <c r="QSJ4" s="9"/>
      <c r="QSK4" s="9"/>
      <c r="QSL4" s="9"/>
      <c r="QSM4" s="9"/>
      <c r="QSN4" s="9"/>
      <c r="QSO4" s="9"/>
      <c r="QSP4" s="9"/>
      <c r="QSQ4" s="9"/>
      <c r="QSR4" s="9"/>
      <c r="QSS4" s="9"/>
      <c r="QST4" s="9"/>
      <c r="QSU4" s="9"/>
      <c r="QSV4" s="9"/>
      <c r="QSW4" s="9"/>
      <c r="QSX4" s="9"/>
      <c r="QSY4" s="9"/>
      <c r="QSZ4" s="9"/>
      <c r="QTA4" s="9"/>
      <c r="QTB4" s="9"/>
      <c r="QTC4" s="9"/>
      <c r="QTD4" s="9"/>
      <c r="QTE4" s="9"/>
      <c r="QTF4" s="9"/>
      <c r="QTG4" s="9"/>
      <c r="QTH4" s="9"/>
      <c r="QTI4" s="9"/>
      <c r="QTJ4" s="9"/>
      <c r="QTK4" s="9"/>
      <c r="QTL4" s="9"/>
      <c r="QTM4" s="9"/>
      <c r="QTN4" s="9"/>
      <c r="QTO4" s="9"/>
      <c r="QTP4" s="9"/>
      <c r="QTQ4" s="9"/>
      <c r="QTR4" s="9"/>
      <c r="QTS4" s="9"/>
      <c r="QTT4" s="9"/>
      <c r="QTU4" s="9"/>
      <c r="QTV4" s="9"/>
      <c r="QTW4" s="9"/>
      <c r="QTX4" s="9"/>
      <c r="QTY4" s="9"/>
      <c r="QTZ4" s="9"/>
      <c r="QUA4" s="9"/>
      <c r="QUB4" s="9"/>
      <c r="QUC4" s="9"/>
      <c r="QUD4" s="9"/>
      <c r="QUE4" s="9"/>
      <c r="QUF4" s="9"/>
      <c r="QUG4" s="9"/>
      <c r="QUH4" s="9"/>
      <c r="QUI4" s="9"/>
      <c r="QUJ4" s="9"/>
      <c r="QUK4" s="9"/>
      <c r="QUL4" s="9"/>
      <c r="QUM4" s="9"/>
      <c r="QUN4" s="9"/>
      <c r="QUO4" s="9"/>
      <c r="QUP4" s="9"/>
      <c r="QUQ4" s="9"/>
      <c r="QUR4" s="9"/>
      <c r="QUS4" s="9"/>
      <c r="QUT4" s="9"/>
      <c r="QUU4" s="9"/>
      <c r="QUV4" s="9"/>
      <c r="QUW4" s="9"/>
      <c r="QUX4" s="9"/>
      <c r="QUY4" s="9"/>
      <c r="QUZ4" s="9"/>
      <c r="QVA4" s="9"/>
      <c r="QVB4" s="9"/>
      <c r="QVC4" s="9"/>
      <c r="QVD4" s="9"/>
      <c r="QVE4" s="9"/>
      <c r="QVF4" s="9"/>
      <c r="QVG4" s="9"/>
      <c r="QVH4" s="9"/>
      <c r="QVI4" s="9"/>
      <c r="QVJ4" s="9"/>
      <c r="QVK4" s="9"/>
      <c r="QVL4" s="9"/>
      <c r="QVM4" s="9"/>
      <c r="QVN4" s="9"/>
      <c r="QVO4" s="9"/>
      <c r="QVP4" s="9"/>
      <c r="QVQ4" s="9"/>
      <c r="QVR4" s="9"/>
      <c r="QVS4" s="9"/>
      <c r="QVT4" s="9"/>
      <c r="QVU4" s="9"/>
      <c r="QVV4" s="9"/>
      <c r="QVW4" s="9"/>
      <c r="QVX4" s="9"/>
      <c r="QVY4" s="9"/>
      <c r="QVZ4" s="9"/>
      <c r="QWA4" s="9"/>
      <c r="QWB4" s="9"/>
      <c r="QWC4" s="9"/>
      <c r="QWD4" s="9"/>
      <c r="QWE4" s="9"/>
      <c r="QWF4" s="9"/>
      <c r="QWG4" s="9"/>
      <c r="QWH4" s="9"/>
      <c r="QWI4" s="9"/>
      <c r="QWJ4" s="9"/>
      <c r="QWK4" s="9"/>
      <c r="QWL4" s="9"/>
      <c r="QWM4" s="9"/>
      <c r="QWN4" s="9"/>
      <c r="QWO4" s="9"/>
      <c r="QWP4" s="9"/>
      <c r="QWQ4" s="9"/>
      <c r="QWR4" s="9"/>
      <c r="QWS4" s="9"/>
      <c r="QWT4" s="9"/>
      <c r="QWU4" s="9"/>
      <c r="QWV4" s="9"/>
      <c r="QWW4" s="9"/>
      <c r="QWX4" s="9"/>
      <c r="QWY4" s="9"/>
      <c r="QWZ4" s="9"/>
      <c r="QXA4" s="9"/>
      <c r="QXB4" s="9"/>
      <c r="QXC4" s="9"/>
      <c r="QXD4" s="9"/>
      <c r="QXE4" s="9"/>
      <c r="QXF4" s="9"/>
      <c r="QXG4" s="9"/>
      <c r="QXH4" s="9"/>
      <c r="QXI4" s="9"/>
      <c r="QXJ4" s="9"/>
      <c r="QXK4" s="9"/>
      <c r="QXL4" s="9"/>
      <c r="QXM4" s="9"/>
      <c r="QXN4" s="9"/>
      <c r="QXO4" s="9"/>
      <c r="QXP4" s="9"/>
      <c r="QXQ4" s="9"/>
      <c r="QXR4" s="9"/>
      <c r="QXS4" s="9"/>
      <c r="QXT4" s="9"/>
      <c r="QXU4" s="9"/>
      <c r="QXV4" s="9"/>
      <c r="QXW4" s="9"/>
      <c r="QXX4" s="9"/>
      <c r="QXY4" s="9"/>
      <c r="QXZ4" s="9"/>
      <c r="QYA4" s="9"/>
      <c r="QYB4" s="9"/>
      <c r="QYC4" s="9"/>
      <c r="QYD4" s="9"/>
      <c r="QYE4" s="9"/>
      <c r="QYF4" s="9"/>
      <c r="QYG4" s="9"/>
      <c r="QYH4" s="9"/>
      <c r="QYI4" s="9"/>
      <c r="QYJ4" s="9"/>
      <c r="QYK4" s="9"/>
      <c r="QYL4" s="9"/>
      <c r="QYM4" s="9"/>
      <c r="QYN4" s="9"/>
      <c r="QYO4" s="9"/>
      <c r="QYP4" s="9"/>
      <c r="QYQ4" s="9"/>
      <c r="QYR4" s="9"/>
      <c r="QYS4" s="9"/>
      <c r="QYT4" s="9"/>
      <c r="QYU4" s="9"/>
      <c r="QYV4" s="9"/>
      <c r="QYW4" s="9"/>
      <c r="QYX4" s="9"/>
      <c r="QYY4" s="9"/>
      <c r="QYZ4" s="9"/>
      <c r="QZA4" s="9"/>
      <c r="QZB4" s="9"/>
      <c r="QZC4" s="9"/>
      <c r="QZD4" s="9"/>
      <c r="QZE4" s="9"/>
      <c r="QZF4" s="9"/>
      <c r="QZG4" s="9"/>
      <c r="QZH4" s="9"/>
      <c r="QZI4" s="9"/>
      <c r="QZJ4" s="9"/>
      <c r="QZK4" s="9"/>
      <c r="QZL4" s="9"/>
      <c r="QZM4" s="9"/>
      <c r="QZN4" s="9"/>
      <c r="QZO4" s="9"/>
      <c r="QZP4" s="9"/>
      <c r="QZQ4" s="9"/>
      <c r="QZR4" s="9"/>
      <c r="QZS4" s="9"/>
      <c r="QZT4" s="9"/>
      <c r="QZU4" s="9"/>
      <c r="QZV4" s="9"/>
      <c r="QZW4" s="9"/>
      <c r="QZX4" s="9"/>
      <c r="QZY4" s="9"/>
      <c r="QZZ4" s="9"/>
      <c r="RAA4" s="9"/>
      <c r="RAB4" s="9"/>
      <c r="RAC4" s="9"/>
      <c r="RAD4" s="9"/>
      <c r="RAE4" s="9"/>
      <c r="RAF4" s="9"/>
      <c r="RAG4" s="9"/>
      <c r="RAH4" s="9"/>
      <c r="RAI4" s="9"/>
      <c r="RAJ4" s="9"/>
      <c r="RAK4" s="9"/>
      <c r="RAL4" s="9"/>
      <c r="RAM4" s="9"/>
      <c r="RAN4" s="9"/>
      <c r="RAO4" s="9"/>
      <c r="RAP4" s="9"/>
      <c r="RAQ4" s="9"/>
      <c r="RAR4" s="9"/>
      <c r="RAS4" s="9"/>
      <c r="RAT4" s="9"/>
      <c r="RAU4" s="9"/>
      <c r="RAV4" s="9"/>
      <c r="RAW4" s="9"/>
      <c r="RAX4" s="9"/>
      <c r="RAY4" s="9"/>
      <c r="RAZ4" s="9"/>
      <c r="RBA4" s="9"/>
      <c r="RBB4" s="9"/>
      <c r="RBC4" s="9"/>
      <c r="RBD4" s="9"/>
      <c r="RBE4" s="9"/>
      <c r="RBF4" s="9"/>
      <c r="RBG4" s="9"/>
      <c r="RBH4" s="9"/>
      <c r="RBI4" s="9"/>
      <c r="RBJ4" s="9"/>
      <c r="RBK4" s="9"/>
      <c r="RBL4" s="9"/>
      <c r="RBM4" s="9"/>
      <c r="RBN4" s="9"/>
      <c r="RBO4" s="9"/>
      <c r="RBP4" s="9"/>
      <c r="RBQ4" s="9"/>
      <c r="RBR4" s="9"/>
      <c r="RBS4" s="9"/>
      <c r="RBT4" s="9"/>
      <c r="RBU4" s="9"/>
      <c r="RBV4" s="9"/>
      <c r="RBW4" s="9"/>
      <c r="RBX4" s="9"/>
      <c r="RBY4" s="9"/>
      <c r="RBZ4" s="9"/>
      <c r="RCA4" s="9"/>
      <c r="RCB4" s="9"/>
      <c r="RCC4" s="9"/>
      <c r="RCD4" s="9"/>
      <c r="RCE4" s="9"/>
      <c r="RCF4" s="9"/>
      <c r="RCG4" s="9"/>
      <c r="RCH4" s="9"/>
      <c r="RCI4" s="9"/>
      <c r="RCJ4" s="9"/>
      <c r="RCK4" s="9"/>
      <c r="RCL4" s="9"/>
      <c r="RCM4" s="9"/>
      <c r="RCN4" s="9"/>
      <c r="RCO4" s="9"/>
      <c r="RCP4" s="9"/>
      <c r="RCQ4" s="9"/>
      <c r="RCR4" s="9"/>
      <c r="RCS4" s="9"/>
      <c r="RCT4" s="9"/>
      <c r="RCU4" s="9"/>
      <c r="RCV4" s="9"/>
      <c r="RCW4" s="9"/>
      <c r="RCX4" s="9"/>
      <c r="RCY4" s="9"/>
      <c r="RCZ4" s="9"/>
      <c r="RDA4" s="9"/>
      <c r="RDB4" s="9"/>
      <c r="RDC4" s="9"/>
      <c r="RDD4" s="9"/>
      <c r="RDE4" s="9"/>
      <c r="RDF4" s="9"/>
      <c r="RDG4" s="9"/>
      <c r="RDH4" s="9"/>
      <c r="RDI4" s="9"/>
      <c r="RDJ4" s="9"/>
      <c r="RDK4" s="9"/>
      <c r="RDL4" s="9"/>
      <c r="RDM4" s="9"/>
      <c r="RDN4" s="9"/>
      <c r="RDO4" s="9"/>
      <c r="RDP4" s="9"/>
      <c r="RDQ4" s="9"/>
      <c r="RDR4" s="9"/>
      <c r="RDS4" s="9"/>
      <c r="RDT4" s="9"/>
      <c r="RDU4" s="9"/>
      <c r="RDV4" s="9"/>
      <c r="RDW4" s="9"/>
      <c r="RDX4" s="9"/>
      <c r="RDY4" s="9"/>
      <c r="RDZ4" s="9"/>
      <c r="REA4" s="9"/>
      <c r="REB4" s="9"/>
      <c r="REC4" s="9"/>
      <c r="RED4" s="9"/>
      <c r="REE4" s="9"/>
      <c r="REF4" s="9"/>
      <c r="REG4" s="9"/>
      <c r="REH4" s="9"/>
      <c r="REI4" s="9"/>
      <c r="REJ4" s="9"/>
      <c r="REK4" s="9"/>
      <c r="REL4" s="9"/>
      <c r="REM4" s="9"/>
      <c r="REN4" s="9"/>
      <c r="REO4" s="9"/>
      <c r="REP4" s="9"/>
      <c r="REQ4" s="9"/>
      <c r="RER4" s="9"/>
      <c r="RES4" s="9"/>
      <c r="RET4" s="9"/>
      <c r="REU4" s="9"/>
      <c r="REV4" s="9"/>
      <c r="REW4" s="9"/>
      <c r="REX4" s="9"/>
      <c r="REY4" s="9"/>
      <c r="REZ4" s="9"/>
      <c r="RFA4" s="9"/>
      <c r="RFB4" s="9"/>
      <c r="RFC4" s="9"/>
      <c r="RFD4" s="9"/>
      <c r="RFE4" s="9"/>
      <c r="RFF4" s="9"/>
      <c r="RFG4" s="9"/>
      <c r="RFH4" s="9"/>
      <c r="RFI4" s="9"/>
      <c r="RFJ4" s="9"/>
      <c r="RFK4" s="9"/>
      <c r="RFL4" s="9"/>
      <c r="RFM4" s="9"/>
      <c r="RFN4" s="9"/>
      <c r="RFO4" s="9"/>
      <c r="RFP4" s="9"/>
      <c r="RFQ4" s="9"/>
      <c r="RFR4" s="9"/>
      <c r="RFS4" s="9"/>
      <c r="RFT4" s="9"/>
      <c r="RFU4" s="9"/>
      <c r="RFV4" s="9"/>
      <c r="RFW4" s="9"/>
      <c r="RFX4" s="9"/>
      <c r="RFY4" s="9"/>
      <c r="RFZ4" s="9"/>
      <c r="RGA4" s="9"/>
      <c r="RGB4" s="9"/>
      <c r="RGC4" s="9"/>
      <c r="RGD4" s="9"/>
      <c r="RGE4" s="9"/>
      <c r="RGF4" s="9"/>
      <c r="RGG4" s="9"/>
      <c r="RGH4" s="9"/>
      <c r="RGI4" s="9"/>
      <c r="RGJ4" s="9"/>
      <c r="RGK4" s="9"/>
      <c r="RGL4" s="9"/>
      <c r="RGM4" s="9"/>
      <c r="RGN4" s="9"/>
      <c r="RGO4" s="9"/>
      <c r="RGP4" s="9"/>
      <c r="RGQ4" s="9"/>
      <c r="RGR4" s="9"/>
      <c r="RGS4" s="9"/>
      <c r="RGT4" s="9"/>
      <c r="RGU4" s="9"/>
      <c r="RGV4" s="9"/>
      <c r="RGW4" s="9"/>
      <c r="RGX4" s="9"/>
      <c r="RGY4" s="9"/>
      <c r="RGZ4" s="9"/>
      <c r="RHA4" s="9"/>
      <c r="RHB4" s="9"/>
      <c r="RHC4" s="9"/>
      <c r="RHD4" s="9"/>
      <c r="RHE4" s="9"/>
      <c r="RHF4" s="9"/>
      <c r="RHG4" s="9"/>
      <c r="RHH4" s="9"/>
      <c r="RHI4" s="9"/>
      <c r="RHJ4" s="9"/>
      <c r="RHK4" s="9"/>
      <c r="RHL4" s="9"/>
      <c r="RHM4" s="9"/>
      <c r="RHN4" s="9"/>
      <c r="RHO4" s="9"/>
      <c r="RHP4" s="9"/>
      <c r="RHQ4" s="9"/>
      <c r="RHR4" s="9"/>
      <c r="RHS4" s="9"/>
      <c r="RHT4" s="9"/>
      <c r="RHU4" s="9"/>
      <c r="RHV4" s="9"/>
      <c r="RHW4" s="9"/>
      <c r="RHX4" s="9"/>
      <c r="RHY4" s="9"/>
      <c r="RHZ4" s="9"/>
      <c r="RIA4" s="9"/>
      <c r="RIB4" s="9"/>
      <c r="RIC4" s="9"/>
      <c r="RID4" s="9"/>
      <c r="RIE4" s="9"/>
      <c r="RIF4" s="9"/>
      <c r="RIG4" s="9"/>
      <c r="RIH4" s="9"/>
      <c r="RII4" s="9"/>
      <c r="RIJ4" s="9"/>
      <c r="RIK4" s="9"/>
      <c r="RIL4" s="9"/>
      <c r="RIM4" s="9"/>
      <c r="RIN4" s="9"/>
      <c r="RIO4" s="9"/>
      <c r="RIP4" s="9"/>
      <c r="RIQ4" s="9"/>
      <c r="RIR4" s="9"/>
      <c r="RIS4" s="9"/>
      <c r="RIT4" s="9"/>
      <c r="RIU4" s="9"/>
      <c r="RIV4" s="9"/>
      <c r="RIW4" s="9"/>
      <c r="RIX4" s="9"/>
      <c r="RIY4" s="9"/>
      <c r="RIZ4" s="9"/>
      <c r="RJA4" s="9"/>
      <c r="RJB4" s="9"/>
      <c r="RJC4" s="9"/>
      <c r="RJD4" s="9"/>
      <c r="RJE4" s="9"/>
      <c r="RJF4" s="9"/>
      <c r="RJG4" s="9"/>
      <c r="RJH4" s="9"/>
      <c r="RJI4" s="9"/>
      <c r="RJJ4" s="9"/>
      <c r="RJK4" s="9"/>
      <c r="RJL4" s="9"/>
      <c r="RJM4" s="9"/>
      <c r="RJN4" s="9"/>
      <c r="RJO4" s="9"/>
      <c r="RJP4" s="9"/>
      <c r="RJQ4" s="9"/>
      <c r="RJR4" s="9"/>
      <c r="RJS4" s="9"/>
      <c r="RJT4" s="9"/>
      <c r="RJU4" s="9"/>
      <c r="RJV4" s="9"/>
      <c r="RJW4" s="9"/>
      <c r="RJX4" s="9"/>
      <c r="RJY4" s="9"/>
      <c r="RJZ4" s="9"/>
      <c r="RKA4" s="9"/>
      <c r="RKB4" s="9"/>
      <c r="RKC4" s="9"/>
      <c r="RKD4" s="9"/>
      <c r="RKE4" s="9"/>
      <c r="RKF4" s="9"/>
      <c r="RKG4" s="9"/>
      <c r="RKH4" s="9"/>
      <c r="RKI4" s="9"/>
      <c r="RKJ4" s="9"/>
      <c r="RKK4" s="9"/>
      <c r="RKL4" s="9"/>
      <c r="RKM4" s="9"/>
      <c r="RKN4" s="9"/>
      <c r="RKO4" s="9"/>
      <c r="RKP4" s="9"/>
      <c r="RKQ4" s="9"/>
      <c r="RKR4" s="9"/>
      <c r="RKS4" s="9"/>
      <c r="RKT4" s="9"/>
      <c r="RKU4" s="9"/>
      <c r="RKV4" s="9"/>
      <c r="RKW4" s="9"/>
      <c r="RKX4" s="9"/>
      <c r="RKY4" s="9"/>
      <c r="RKZ4" s="9"/>
      <c r="RLA4" s="9"/>
      <c r="RLB4" s="9"/>
      <c r="RLC4" s="9"/>
      <c r="RLD4" s="9"/>
      <c r="RLE4" s="9"/>
      <c r="RLF4" s="9"/>
      <c r="RLG4" s="9"/>
      <c r="RLH4" s="9"/>
      <c r="RLI4" s="9"/>
      <c r="RLJ4" s="9"/>
      <c r="RLK4" s="9"/>
      <c r="RLL4" s="9"/>
      <c r="RLM4" s="9"/>
      <c r="RLN4" s="9"/>
      <c r="RLO4" s="9"/>
      <c r="RLP4" s="9"/>
      <c r="RLQ4" s="9"/>
      <c r="RLR4" s="9"/>
      <c r="RLS4" s="9"/>
      <c r="RLT4" s="9"/>
      <c r="RLU4" s="9"/>
      <c r="RLV4" s="9"/>
      <c r="RLW4" s="9"/>
      <c r="RLX4" s="9"/>
      <c r="RLY4" s="9"/>
      <c r="RLZ4" s="9"/>
      <c r="RMA4" s="9"/>
      <c r="RMB4" s="9"/>
      <c r="RMC4" s="9"/>
      <c r="RMD4" s="9"/>
      <c r="RME4" s="9"/>
      <c r="RMF4" s="9"/>
      <c r="RMG4" s="9"/>
      <c r="RMH4" s="9"/>
      <c r="RMI4" s="9"/>
      <c r="RMJ4" s="9"/>
      <c r="RMK4" s="9"/>
      <c r="RML4" s="9"/>
      <c r="RMM4" s="9"/>
      <c r="RMN4" s="9"/>
      <c r="RMO4" s="9"/>
      <c r="RMP4" s="9"/>
      <c r="RMQ4" s="9"/>
      <c r="RMR4" s="9"/>
      <c r="RMS4" s="9"/>
      <c r="RMT4" s="9"/>
      <c r="RMU4" s="9"/>
      <c r="RMV4" s="9"/>
      <c r="RMW4" s="9"/>
      <c r="RMX4" s="9"/>
      <c r="RMY4" s="9"/>
      <c r="RMZ4" s="9"/>
      <c r="RNA4" s="9"/>
      <c r="RNB4" s="9"/>
      <c r="RNC4" s="9"/>
      <c r="RND4" s="9"/>
      <c r="RNE4" s="9"/>
      <c r="RNF4" s="9"/>
      <c r="RNG4" s="9"/>
      <c r="RNH4" s="9"/>
      <c r="RNI4" s="9"/>
      <c r="RNJ4" s="9"/>
      <c r="RNK4" s="9"/>
      <c r="RNL4" s="9"/>
      <c r="RNM4" s="9"/>
      <c r="RNN4" s="9"/>
      <c r="RNO4" s="9"/>
      <c r="RNP4" s="9"/>
      <c r="RNQ4" s="9"/>
      <c r="RNR4" s="9"/>
      <c r="RNS4" s="9"/>
      <c r="RNT4" s="9"/>
      <c r="RNU4" s="9"/>
      <c r="RNV4" s="9"/>
      <c r="RNW4" s="9"/>
      <c r="RNX4" s="9"/>
      <c r="RNY4" s="9"/>
      <c r="RNZ4" s="9"/>
      <c r="ROA4" s="9"/>
      <c r="ROB4" s="9"/>
      <c r="ROC4" s="9"/>
      <c r="ROD4" s="9"/>
      <c r="ROE4" s="9"/>
      <c r="ROF4" s="9"/>
      <c r="ROG4" s="9"/>
      <c r="ROH4" s="9"/>
      <c r="ROI4" s="9"/>
      <c r="ROJ4" s="9"/>
      <c r="ROK4" s="9"/>
      <c r="ROL4" s="9"/>
      <c r="ROM4" s="9"/>
      <c r="RON4" s="9"/>
      <c r="ROO4" s="9"/>
      <c r="ROP4" s="9"/>
      <c r="ROQ4" s="9"/>
      <c r="ROR4" s="9"/>
      <c r="ROS4" s="9"/>
      <c r="ROT4" s="9"/>
      <c r="ROU4" s="9"/>
      <c r="ROV4" s="9"/>
      <c r="ROW4" s="9"/>
      <c r="ROX4" s="9"/>
      <c r="ROY4" s="9"/>
      <c r="ROZ4" s="9"/>
      <c r="RPA4" s="9"/>
      <c r="RPB4" s="9"/>
      <c r="RPC4" s="9"/>
      <c r="RPD4" s="9"/>
      <c r="RPE4" s="9"/>
      <c r="RPF4" s="9"/>
      <c r="RPG4" s="9"/>
      <c r="RPH4" s="9"/>
      <c r="RPI4" s="9"/>
      <c r="RPJ4" s="9"/>
      <c r="RPK4" s="9"/>
      <c r="RPL4" s="9"/>
      <c r="RPM4" s="9"/>
      <c r="RPN4" s="9"/>
      <c r="RPO4" s="9"/>
      <c r="RPP4" s="9"/>
      <c r="RPQ4" s="9"/>
      <c r="RPR4" s="9"/>
      <c r="RPS4" s="9"/>
      <c r="RPT4" s="9"/>
      <c r="RPU4" s="9"/>
      <c r="RPV4" s="9"/>
      <c r="RPW4" s="9"/>
      <c r="RPX4" s="9"/>
      <c r="RPY4" s="9"/>
      <c r="RPZ4" s="9"/>
      <c r="RQA4" s="9"/>
      <c r="RQB4" s="9"/>
      <c r="RQC4" s="9"/>
      <c r="RQD4" s="9"/>
      <c r="RQE4" s="9"/>
      <c r="RQF4" s="9"/>
      <c r="RQG4" s="9"/>
      <c r="RQH4" s="9"/>
      <c r="RQI4" s="9"/>
      <c r="RQJ4" s="9"/>
      <c r="RQK4" s="9"/>
      <c r="RQL4" s="9"/>
      <c r="RQM4" s="9"/>
      <c r="RQN4" s="9"/>
      <c r="RQO4" s="9"/>
      <c r="RQP4" s="9"/>
      <c r="RQQ4" s="9"/>
      <c r="RQR4" s="9"/>
      <c r="RQS4" s="9"/>
      <c r="RQT4" s="9"/>
      <c r="RQU4" s="9"/>
      <c r="RQV4" s="9"/>
      <c r="RQW4" s="9"/>
      <c r="RQX4" s="9"/>
      <c r="RQY4" s="9"/>
      <c r="RQZ4" s="9"/>
      <c r="RRA4" s="9"/>
      <c r="RRB4" s="9"/>
      <c r="RRC4" s="9"/>
      <c r="RRD4" s="9"/>
      <c r="RRE4" s="9"/>
      <c r="RRF4" s="9"/>
      <c r="RRG4" s="9"/>
      <c r="RRH4" s="9"/>
      <c r="RRI4" s="9"/>
      <c r="RRJ4" s="9"/>
      <c r="RRK4" s="9"/>
      <c r="RRL4" s="9"/>
      <c r="RRM4" s="9"/>
      <c r="RRN4" s="9"/>
      <c r="RRO4" s="9"/>
      <c r="RRP4" s="9"/>
      <c r="RRQ4" s="9"/>
      <c r="RRR4" s="9"/>
      <c r="RRS4" s="9"/>
      <c r="RRT4" s="9"/>
      <c r="RRU4" s="9"/>
      <c r="RRV4" s="9"/>
      <c r="RRW4" s="9"/>
      <c r="RRX4" s="9"/>
      <c r="RRY4" s="9"/>
      <c r="RRZ4" s="9"/>
      <c r="RSA4" s="9"/>
      <c r="RSB4" s="9"/>
      <c r="RSC4" s="9"/>
      <c r="RSD4" s="9"/>
      <c r="RSE4" s="9"/>
      <c r="RSF4" s="9"/>
      <c r="RSG4" s="9"/>
      <c r="RSH4" s="9"/>
      <c r="RSI4" s="9"/>
      <c r="RSJ4" s="9"/>
      <c r="RSK4" s="9"/>
      <c r="RSL4" s="9"/>
      <c r="RSM4" s="9"/>
      <c r="RSN4" s="9"/>
      <c r="RSO4" s="9"/>
      <c r="RSP4" s="9"/>
      <c r="RSQ4" s="9"/>
      <c r="RSR4" s="9"/>
      <c r="RSS4" s="9"/>
      <c r="RST4" s="9"/>
      <c r="RSU4" s="9"/>
      <c r="RSV4" s="9"/>
      <c r="RSW4" s="9"/>
      <c r="RSX4" s="9"/>
      <c r="RSY4" s="9"/>
      <c r="RSZ4" s="9"/>
      <c r="RTA4" s="9"/>
      <c r="RTB4" s="9"/>
      <c r="RTC4" s="9"/>
      <c r="RTD4" s="9"/>
      <c r="RTE4" s="9"/>
      <c r="RTF4" s="9"/>
      <c r="RTG4" s="9"/>
      <c r="RTH4" s="9"/>
      <c r="RTI4" s="9"/>
      <c r="RTJ4" s="9"/>
      <c r="RTK4" s="9"/>
      <c r="RTL4" s="9"/>
      <c r="RTM4" s="9"/>
      <c r="RTN4" s="9"/>
      <c r="RTO4" s="9"/>
      <c r="RTP4" s="9"/>
      <c r="RTQ4" s="9"/>
      <c r="RTR4" s="9"/>
      <c r="RTS4" s="9"/>
      <c r="RTT4" s="9"/>
      <c r="RTU4" s="9"/>
      <c r="RTV4" s="9"/>
      <c r="RTW4" s="9"/>
      <c r="RTX4" s="9"/>
      <c r="RTY4" s="9"/>
      <c r="RTZ4" s="9"/>
      <c r="RUA4" s="9"/>
      <c r="RUB4" s="9"/>
      <c r="RUC4" s="9"/>
      <c r="RUD4" s="9"/>
      <c r="RUE4" s="9"/>
      <c r="RUF4" s="9"/>
      <c r="RUG4" s="9"/>
      <c r="RUH4" s="9"/>
      <c r="RUI4" s="9"/>
      <c r="RUJ4" s="9"/>
      <c r="RUK4" s="9"/>
      <c r="RUL4" s="9"/>
      <c r="RUM4" s="9"/>
      <c r="RUN4" s="9"/>
      <c r="RUO4" s="9"/>
      <c r="RUP4" s="9"/>
      <c r="RUQ4" s="9"/>
      <c r="RUR4" s="9"/>
      <c r="RUS4" s="9"/>
      <c r="RUT4" s="9"/>
      <c r="RUU4" s="9"/>
      <c r="RUV4" s="9"/>
      <c r="RUW4" s="9"/>
      <c r="RUX4" s="9"/>
      <c r="RUY4" s="9"/>
      <c r="RUZ4" s="9"/>
      <c r="RVA4" s="9"/>
      <c r="RVB4" s="9"/>
      <c r="RVC4" s="9"/>
      <c r="RVD4" s="9"/>
      <c r="RVE4" s="9"/>
      <c r="RVF4" s="9"/>
      <c r="RVG4" s="9"/>
      <c r="RVH4" s="9"/>
      <c r="RVI4" s="9"/>
      <c r="RVJ4" s="9"/>
      <c r="RVK4" s="9"/>
      <c r="RVL4" s="9"/>
      <c r="RVM4" s="9"/>
      <c r="RVN4" s="9"/>
      <c r="RVO4" s="9"/>
      <c r="RVP4" s="9"/>
      <c r="RVQ4" s="9"/>
      <c r="RVR4" s="9"/>
      <c r="RVS4" s="9"/>
      <c r="RVT4" s="9"/>
      <c r="RVU4" s="9"/>
      <c r="RVV4" s="9"/>
      <c r="RVW4" s="9"/>
      <c r="RVX4" s="9"/>
      <c r="RVY4" s="9"/>
      <c r="RVZ4" s="9"/>
      <c r="RWA4" s="9"/>
      <c r="RWB4" s="9"/>
      <c r="RWC4" s="9"/>
      <c r="RWD4" s="9"/>
      <c r="RWE4" s="9"/>
      <c r="RWF4" s="9"/>
      <c r="RWG4" s="9"/>
      <c r="RWH4" s="9"/>
      <c r="RWI4" s="9"/>
      <c r="RWJ4" s="9"/>
      <c r="RWK4" s="9"/>
      <c r="RWL4" s="9"/>
      <c r="RWM4" s="9"/>
      <c r="RWN4" s="9"/>
      <c r="RWO4" s="9"/>
      <c r="RWP4" s="9"/>
      <c r="RWQ4" s="9"/>
      <c r="RWR4" s="9"/>
      <c r="RWS4" s="9"/>
      <c r="RWT4" s="9"/>
      <c r="RWU4" s="9"/>
      <c r="RWV4" s="9"/>
      <c r="RWW4" s="9"/>
      <c r="RWX4" s="9"/>
      <c r="RWY4" s="9"/>
      <c r="RWZ4" s="9"/>
      <c r="RXA4" s="9"/>
      <c r="RXB4" s="9"/>
      <c r="RXC4" s="9"/>
      <c r="RXD4" s="9"/>
      <c r="RXE4" s="9"/>
      <c r="RXF4" s="9"/>
      <c r="RXG4" s="9"/>
      <c r="RXH4" s="9"/>
      <c r="RXI4" s="9"/>
      <c r="RXJ4" s="9"/>
      <c r="RXK4" s="9"/>
      <c r="RXL4" s="9"/>
      <c r="RXM4" s="9"/>
      <c r="RXN4" s="9"/>
      <c r="RXO4" s="9"/>
      <c r="RXP4" s="9"/>
      <c r="RXQ4" s="9"/>
      <c r="RXR4" s="9"/>
      <c r="RXS4" s="9"/>
      <c r="RXT4" s="9"/>
      <c r="RXU4" s="9"/>
      <c r="RXV4" s="9"/>
      <c r="RXW4" s="9"/>
      <c r="RXX4" s="9"/>
      <c r="RXY4" s="9"/>
      <c r="RXZ4" s="9"/>
      <c r="RYA4" s="9"/>
      <c r="RYB4" s="9"/>
      <c r="RYC4" s="9"/>
      <c r="RYD4" s="9"/>
      <c r="RYE4" s="9"/>
      <c r="RYF4" s="9"/>
      <c r="RYG4" s="9"/>
      <c r="RYH4" s="9"/>
      <c r="RYI4" s="9"/>
      <c r="RYJ4" s="9"/>
      <c r="RYK4" s="9"/>
      <c r="RYL4" s="9"/>
      <c r="RYM4" s="9"/>
      <c r="RYN4" s="9"/>
      <c r="RYO4" s="9"/>
      <c r="RYP4" s="9"/>
      <c r="RYQ4" s="9"/>
      <c r="RYR4" s="9"/>
      <c r="RYS4" s="9"/>
      <c r="RYT4" s="9"/>
      <c r="RYU4" s="9"/>
      <c r="RYV4" s="9"/>
      <c r="RYW4" s="9"/>
      <c r="RYX4" s="9"/>
      <c r="RYY4" s="9"/>
      <c r="RYZ4" s="9"/>
      <c r="RZA4" s="9"/>
      <c r="RZB4" s="9"/>
      <c r="RZC4" s="9"/>
      <c r="RZD4" s="9"/>
      <c r="RZE4" s="9"/>
      <c r="RZF4" s="9"/>
      <c r="RZG4" s="9"/>
      <c r="RZH4" s="9"/>
      <c r="RZI4" s="9"/>
      <c r="RZJ4" s="9"/>
      <c r="RZK4" s="9"/>
      <c r="RZL4" s="9"/>
      <c r="RZM4" s="9"/>
      <c r="RZN4" s="9"/>
      <c r="RZO4" s="9"/>
      <c r="RZP4" s="9"/>
      <c r="RZQ4" s="9"/>
      <c r="RZR4" s="9"/>
      <c r="RZS4" s="9"/>
      <c r="RZT4" s="9"/>
      <c r="RZU4" s="9"/>
      <c r="RZV4" s="9"/>
      <c r="RZW4" s="9"/>
      <c r="RZX4" s="9"/>
      <c r="RZY4" s="9"/>
      <c r="RZZ4" s="9"/>
      <c r="SAA4" s="9"/>
      <c r="SAB4" s="9"/>
      <c r="SAC4" s="9"/>
      <c r="SAD4" s="9"/>
      <c r="SAE4" s="9"/>
      <c r="SAF4" s="9"/>
      <c r="SAG4" s="9"/>
      <c r="SAH4" s="9"/>
      <c r="SAI4" s="9"/>
      <c r="SAJ4" s="9"/>
      <c r="SAK4" s="9"/>
      <c r="SAL4" s="9"/>
      <c r="SAM4" s="9"/>
      <c r="SAN4" s="9"/>
      <c r="SAO4" s="9"/>
      <c r="SAP4" s="9"/>
      <c r="SAQ4" s="9"/>
      <c r="SAR4" s="9"/>
      <c r="SAS4" s="9"/>
      <c r="SAT4" s="9"/>
      <c r="SAU4" s="9"/>
      <c r="SAV4" s="9"/>
      <c r="SAW4" s="9"/>
      <c r="SAX4" s="9"/>
      <c r="SAY4" s="9"/>
      <c r="SAZ4" s="9"/>
      <c r="SBA4" s="9"/>
      <c r="SBB4" s="9"/>
      <c r="SBC4" s="9"/>
      <c r="SBD4" s="9"/>
      <c r="SBE4" s="9"/>
      <c r="SBF4" s="9"/>
      <c r="SBG4" s="9"/>
      <c r="SBH4" s="9"/>
      <c r="SBI4" s="9"/>
      <c r="SBJ4" s="9"/>
      <c r="SBK4" s="9"/>
      <c r="SBL4" s="9"/>
      <c r="SBM4" s="9"/>
      <c r="SBN4" s="9"/>
      <c r="SBO4" s="9"/>
      <c r="SBP4" s="9"/>
      <c r="SBQ4" s="9"/>
      <c r="SBR4" s="9"/>
      <c r="SBS4" s="9"/>
      <c r="SBT4" s="9"/>
      <c r="SBU4" s="9"/>
      <c r="SBV4" s="9"/>
      <c r="SBW4" s="9"/>
      <c r="SBX4" s="9"/>
      <c r="SBY4" s="9"/>
      <c r="SBZ4" s="9"/>
      <c r="SCA4" s="9"/>
      <c r="SCB4" s="9"/>
      <c r="SCC4" s="9"/>
      <c r="SCD4" s="9"/>
      <c r="SCE4" s="9"/>
      <c r="SCF4" s="9"/>
      <c r="SCG4" s="9"/>
      <c r="SCH4" s="9"/>
      <c r="SCI4" s="9"/>
      <c r="SCJ4" s="9"/>
      <c r="SCK4" s="9"/>
      <c r="SCL4" s="9"/>
      <c r="SCM4" s="9"/>
      <c r="SCN4" s="9"/>
      <c r="SCO4" s="9"/>
      <c r="SCP4" s="9"/>
      <c r="SCQ4" s="9"/>
      <c r="SCR4" s="9"/>
      <c r="SCS4" s="9"/>
      <c r="SCT4" s="9"/>
      <c r="SCU4" s="9"/>
      <c r="SCV4" s="9"/>
      <c r="SCW4" s="9"/>
      <c r="SCX4" s="9"/>
      <c r="SCY4" s="9"/>
      <c r="SCZ4" s="9"/>
      <c r="SDA4" s="9"/>
      <c r="SDB4" s="9"/>
      <c r="SDC4" s="9"/>
      <c r="SDD4" s="9"/>
      <c r="SDE4" s="9"/>
      <c r="SDF4" s="9"/>
      <c r="SDG4" s="9"/>
      <c r="SDH4" s="9"/>
      <c r="SDI4" s="9"/>
      <c r="SDJ4" s="9"/>
      <c r="SDK4" s="9"/>
      <c r="SDL4" s="9"/>
      <c r="SDM4" s="9"/>
      <c r="SDN4" s="9"/>
      <c r="SDO4" s="9"/>
      <c r="SDP4" s="9"/>
      <c r="SDQ4" s="9"/>
      <c r="SDR4" s="9"/>
      <c r="SDS4" s="9"/>
      <c r="SDT4" s="9"/>
      <c r="SDU4" s="9"/>
      <c r="SDV4" s="9"/>
      <c r="SDW4" s="9"/>
      <c r="SDX4" s="9"/>
      <c r="SDY4" s="9"/>
      <c r="SDZ4" s="9"/>
      <c r="SEA4" s="9"/>
      <c r="SEB4" s="9"/>
      <c r="SEC4" s="9"/>
      <c r="SED4" s="9"/>
      <c r="SEE4" s="9"/>
      <c r="SEF4" s="9"/>
      <c r="SEG4" s="9"/>
      <c r="SEH4" s="9"/>
      <c r="SEI4" s="9"/>
      <c r="SEJ4" s="9"/>
      <c r="SEK4" s="9"/>
      <c r="SEL4" s="9"/>
      <c r="SEM4" s="9"/>
      <c r="SEN4" s="9"/>
      <c r="SEO4" s="9"/>
      <c r="SEP4" s="9"/>
      <c r="SEQ4" s="9"/>
      <c r="SER4" s="9"/>
      <c r="SES4" s="9"/>
      <c r="SET4" s="9"/>
      <c r="SEU4" s="9"/>
      <c r="SEV4" s="9"/>
      <c r="SEW4" s="9"/>
      <c r="SEX4" s="9"/>
      <c r="SEY4" s="9"/>
      <c r="SEZ4" s="9"/>
      <c r="SFA4" s="9"/>
      <c r="SFB4" s="9"/>
      <c r="SFC4" s="9"/>
      <c r="SFD4" s="9"/>
      <c r="SFE4" s="9"/>
      <c r="SFF4" s="9"/>
      <c r="SFG4" s="9"/>
      <c r="SFH4" s="9"/>
      <c r="SFI4" s="9"/>
      <c r="SFJ4" s="9"/>
      <c r="SFK4" s="9"/>
      <c r="SFL4" s="9"/>
      <c r="SFM4" s="9"/>
      <c r="SFN4" s="9"/>
      <c r="SFO4" s="9"/>
      <c r="SFP4" s="9"/>
      <c r="SFQ4" s="9"/>
      <c r="SFR4" s="9"/>
      <c r="SFS4" s="9"/>
      <c r="SFT4" s="9"/>
      <c r="SFU4" s="9"/>
      <c r="SFV4" s="9"/>
      <c r="SFW4" s="9"/>
      <c r="SFX4" s="9"/>
      <c r="SFY4" s="9"/>
      <c r="SFZ4" s="9"/>
      <c r="SGA4" s="9"/>
      <c r="SGB4" s="9"/>
      <c r="SGC4" s="9"/>
      <c r="SGD4" s="9"/>
      <c r="SGE4" s="9"/>
      <c r="SGF4" s="9"/>
      <c r="SGG4" s="9"/>
      <c r="SGH4" s="9"/>
      <c r="SGI4" s="9"/>
      <c r="SGJ4" s="9"/>
      <c r="SGK4" s="9"/>
      <c r="SGL4" s="9"/>
      <c r="SGM4" s="9"/>
      <c r="SGN4" s="9"/>
      <c r="SGO4" s="9"/>
      <c r="SGP4" s="9"/>
      <c r="SGQ4" s="9"/>
      <c r="SGR4" s="9"/>
      <c r="SGS4" s="9"/>
      <c r="SGT4" s="9"/>
      <c r="SGU4" s="9"/>
      <c r="SGV4" s="9"/>
      <c r="SGW4" s="9"/>
      <c r="SGX4" s="9"/>
      <c r="SGY4" s="9"/>
      <c r="SGZ4" s="9"/>
      <c r="SHA4" s="9"/>
      <c r="SHB4" s="9"/>
      <c r="SHC4" s="9"/>
      <c r="SHD4" s="9"/>
      <c r="SHE4" s="9"/>
      <c r="SHF4" s="9"/>
      <c r="SHG4" s="9"/>
      <c r="SHH4" s="9"/>
      <c r="SHI4" s="9"/>
      <c r="SHJ4" s="9"/>
      <c r="SHK4" s="9"/>
      <c r="SHL4" s="9"/>
      <c r="SHM4" s="9"/>
      <c r="SHN4" s="9"/>
      <c r="SHO4" s="9"/>
      <c r="SHP4" s="9"/>
      <c r="SHQ4" s="9"/>
      <c r="SHR4" s="9"/>
      <c r="SHS4" s="9"/>
      <c r="SHT4" s="9"/>
      <c r="SHU4" s="9"/>
      <c r="SHV4" s="9"/>
      <c r="SHW4" s="9"/>
      <c r="SHX4" s="9"/>
      <c r="SHY4" s="9"/>
      <c r="SHZ4" s="9"/>
      <c r="SIA4" s="9"/>
      <c r="SIB4" s="9"/>
      <c r="SIC4" s="9"/>
      <c r="SID4" s="9"/>
      <c r="SIE4" s="9"/>
      <c r="SIF4" s="9"/>
      <c r="SIG4" s="9"/>
      <c r="SIH4" s="9"/>
      <c r="SII4" s="9"/>
      <c r="SIJ4" s="9"/>
      <c r="SIK4" s="9"/>
      <c r="SIL4" s="9"/>
      <c r="SIM4" s="9"/>
      <c r="SIN4" s="9"/>
      <c r="SIO4" s="9"/>
      <c r="SIP4" s="9"/>
      <c r="SIQ4" s="9"/>
      <c r="SIR4" s="9"/>
      <c r="SIS4" s="9"/>
      <c r="SIT4" s="9"/>
      <c r="SIU4" s="9"/>
      <c r="SIV4" s="9"/>
      <c r="SIW4" s="9"/>
      <c r="SIX4" s="9"/>
      <c r="SIY4" s="9"/>
      <c r="SIZ4" s="9"/>
      <c r="SJA4" s="9"/>
      <c r="SJB4" s="9"/>
      <c r="SJC4" s="9"/>
      <c r="SJD4" s="9"/>
      <c r="SJE4" s="9"/>
      <c r="SJF4" s="9"/>
      <c r="SJG4" s="9"/>
      <c r="SJH4" s="9"/>
      <c r="SJI4" s="9"/>
      <c r="SJJ4" s="9"/>
      <c r="SJK4" s="9"/>
      <c r="SJL4" s="9"/>
      <c r="SJM4" s="9"/>
      <c r="SJN4" s="9"/>
      <c r="SJO4" s="9"/>
      <c r="SJP4" s="9"/>
      <c r="SJQ4" s="9"/>
      <c r="SJR4" s="9"/>
      <c r="SJS4" s="9"/>
      <c r="SJT4" s="9"/>
      <c r="SJU4" s="9"/>
      <c r="SJV4" s="9"/>
      <c r="SJW4" s="9"/>
      <c r="SJX4" s="9"/>
      <c r="SJY4" s="9"/>
      <c r="SJZ4" s="9"/>
      <c r="SKA4" s="9"/>
      <c r="SKB4" s="9"/>
      <c r="SKC4" s="9"/>
      <c r="SKD4" s="9"/>
      <c r="SKE4" s="9"/>
      <c r="SKF4" s="9"/>
      <c r="SKG4" s="9"/>
      <c r="SKH4" s="9"/>
      <c r="SKI4" s="9"/>
      <c r="SKJ4" s="9"/>
      <c r="SKK4" s="9"/>
      <c r="SKL4" s="9"/>
      <c r="SKM4" s="9"/>
      <c r="SKN4" s="9"/>
      <c r="SKO4" s="9"/>
      <c r="SKP4" s="9"/>
      <c r="SKQ4" s="9"/>
      <c r="SKR4" s="9"/>
      <c r="SKS4" s="9"/>
      <c r="SKT4" s="9"/>
      <c r="SKU4" s="9"/>
      <c r="SKV4" s="9"/>
      <c r="SKW4" s="9"/>
      <c r="SKX4" s="9"/>
      <c r="SKY4" s="9"/>
      <c r="SKZ4" s="9"/>
      <c r="SLA4" s="9"/>
      <c r="SLB4" s="9"/>
      <c r="SLC4" s="9"/>
      <c r="SLD4" s="9"/>
      <c r="SLE4" s="9"/>
      <c r="SLF4" s="9"/>
      <c r="SLG4" s="9"/>
      <c r="SLH4" s="9"/>
      <c r="SLI4" s="9"/>
      <c r="SLJ4" s="9"/>
      <c r="SLK4" s="9"/>
      <c r="SLL4" s="9"/>
      <c r="SLM4" s="9"/>
      <c r="SLN4" s="9"/>
      <c r="SLO4" s="9"/>
      <c r="SLP4" s="9"/>
      <c r="SLQ4" s="9"/>
      <c r="SLR4" s="9"/>
      <c r="SLS4" s="9"/>
      <c r="SLT4" s="9"/>
      <c r="SLU4" s="9"/>
      <c r="SLV4" s="9"/>
      <c r="SLW4" s="9"/>
      <c r="SLX4" s="9"/>
      <c r="SLY4" s="9"/>
      <c r="SLZ4" s="9"/>
      <c r="SMA4" s="9"/>
      <c r="SMB4" s="9"/>
      <c r="SMC4" s="9"/>
      <c r="SMD4" s="9"/>
      <c r="SME4" s="9"/>
      <c r="SMF4" s="9"/>
      <c r="SMG4" s="9"/>
      <c r="SMH4" s="9"/>
      <c r="SMI4" s="9"/>
      <c r="SMJ4" s="9"/>
      <c r="SMK4" s="9"/>
      <c r="SML4" s="9"/>
      <c r="SMM4" s="9"/>
      <c r="SMN4" s="9"/>
      <c r="SMO4" s="9"/>
      <c r="SMP4" s="9"/>
      <c r="SMQ4" s="9"/>
      <c r="SMR4" s="9"/>
      <c r="SMS4" s="9"/>
      <c r="SMT4" s="9"/>
      <c r="SMU4" s="9"/>
      <c r="SMV4" s="9"/>
      <c r="SMW4" s="9"/>
      <c r="SMX4" s="9"/>
      <c r="SMY4" s="9"/>
      <c r="SMZ4" s="9"/>
      <c r="SNA4" s="9"/>
      <c r="SNB4" s="9"/>
      <c r="SNC4" s="9"/>
      <c r="SND4" s="9"/>
      <c r="SNE4" s="9"/>
      <c r="SNF4" s="9"/>
      <c r="SNG4" s="9"/>
      <c r="SNH4" s="9"/>
      <c r="SNI4" s="9"/>
      <c r="SNJ4" s="9"/>
      <c r="SNK4" s="9"/>
      <c r="SNL4" s="9"/>
      <c r="SNM4" s="9"/>
      <c r="SNN4" s="9"/>
      <c r="SNO4" s="9"/>
      <c r="SNP4" s="9"/>
      <c r="SNQ4" s="9"/>
      <c r="SNR4" s="9"/>
      <c r="SNS4" s="9"/>
      <c r="SNT4" s="9"/>
      <c r="SNU4" s="9"/>
      <c r="SNV4" s="9"/>
      <c r="SNW4" s="9"/>
      <c r="SNX4" s="9"/>
      <c r="SNY4" s="9"/>
      <c r="SNZ4" s="9"/>
      <c r="SOA4" s="9"/>
      <c r="SOB4" s="9"/>
      <c r="SOC4" s="9"/>
      <c r="SOD4" s="9"/>
      <c r="SOE4" s="9"/>
      <c r="SOF4" s="9"/>
      <c r="SOG4" s="9"/>
      <c r="SOH4" s="9"/>
      <c r="SOI4" s="9"/>
      <c r="SOJ4" s="9"/>
      <c r="SOK4" s="9"/>
      <c r="SOL4" s="9"/>
      <c r="SOM4" s="9"/>
      <c r="SON4" s="9"/>
      <c r="SOO4" s="9"/>
      <c r="SOP4" s="9"/>
      <c r="SOQ4" s="9"/>
      <c r="SOR4" s="9"/>
      <c r="SOS4" s="9"/>
      <c r="SOT4" s="9"/>
      <c r="SOU4" s="9"/>
      <c r="SOV4" s="9"/>
      <c r="SOW4" s="9"/>
      <c r="SOX4" s="9"/>
      <c r="SOY4" s="9"/>
      <c r="SOZ4" s="9"/>
      <c r="SPA4" s="9"/>
      <c r="SPB4" s="9"/>
      <c r="SPC4" s="9"/>
      <c r="SPD4" s="9"/>
      <c r="SPE4" s="9"/>
      <c r="SPF4" s="9"/>
      <c r="SPG4" s="9"/>
      <c r="SPH4" s="9"/>
      <c r="SPI4" s="9"/>
      <c r="SPJ4" s="9"/>
      <c r="SPK4" s="9"/>
      <c r="SPL4" s="9"/>
      <c r="SPM4" s="9"/>
      <c r="SPN4" s="9"/>
      <c r="SPO4" s="9"/>
      <c r="SPP4" s="9"/>
      <c r="SPQ4" s="9"/>
      <c r="SPR4" s="9"/>
      <c r="SPS4" s="9"/>
      <c r="SPT4" s="9"/>
      <c r="SPU4" s="9"/>
      <c r="SPV4" s="9"/>
      <c r="SPW4" s="9"/>
      <c r="SPX4" s="9"/>
      <c r="SPY4" s="9"/>
      <c r="SPZ4" s="9"/>
      <c r="SQA4" s="9"/>
      <c r="SQB4" s="9"/>
      <c r="SQC4" s="9"/>
      <c r="SQD4" s="9"/>
      <c r="SQE4" s="9"/>
      <c r="SQF4" s="9"/>
      <c r="SQG4" s="9"/>
      <c r="SQH4" s="9"/>
      <c r="SQI4" s="9"/>
      <c r="SQJ4" s="9"/>
      <c r="SQK4" s="9"/>
      <c r="SQL4" s="9"/>
      <c r="SQM4" s="9"/>
      <c r="SQN4" s="9"/>
      <c r="SQO4" s="9"/>
      <c r="SQP4" s="9"/>
      <c r="SQQ4" s="9"/>
      <c r="SQR4" s="9"/>
      <c r="SQS4" s="9"/>
      <c r="SQT4" s="9"/>
      <c r="SQU4" s="9"/>
      <c r="SQV4" s="9"/>
      <c r="SQW4" s="9"/>
      <c r="SQX4" s="9"/>
      <c r="SQY4" s="9"/>
      <c r="SQZ4" s="9"/>
      <c r="SRA4" s="9"/>
      <c r="SRB4" s="9"/>
      <c r="SRC4" s="9"/>
      <c r="SRD4" s="9"/>
      <c r="SRE4" s="9"/>
      <c r="SRF4" s="9"/>
      <c r="SRG4" s="9"/>
      <c r="SRH4" s="9"/>
      <c r="SRI4" s="9"/>
      <c r="SRJ4" s="9"/>
      <c r="SRK4" s="9"/>
      <c r="SRL4" s="9"/>
      <c r="SRM4" s="9"/>
      <c r="SRN4" s="9"/>
      <c r="SRO4" s="9"/>
      <c r="SRP4" s="9"/>
      <c r="SRQ4" s="9"/>
      <c r="SRR4" s="9"/>
      <c r="SRS4" s="9"/>
      <c r="SRT4" s="9"/>
      <c r="SRU4" s="9"/>
      <c r="SRV4" s="9"/>
      <c r="SRW4" s="9"/>
      <c r="SRX4" s="9"/>
      <c r="SRY4" s="9"/>
      <c r="SRZ4" s="9"/>
      <c r="SSA4" s="9"/>
      <c r="SSB4" s="9"/>
      <c r="SSC4" s="9"/>
      <c r="SSD4" s="9"/>
      <c r="SSE4" s="9"/>
      <c r="SSF4" s="9"/>
      <c r="SSG4" s="9"/>
      <c r="SSH4" s="9"/>
      <c r="SSI4" s="9"/>
      <c r="SSJ4" s="9"/>
      <c r="SSK4" s="9"/>
      <c r="SSL4" s="9"/>
      <c r="SSM4" s="9"/>
      <c r="SSN4" s="9"/>
      <c r="SSO4" s="9"/>
      <c r="SSP4" s="9"/>
      <c r="SSQ4" s="9"/>
      <c r="SSR4" s="9"/>
      <c r="SSS4" s="9"/>
      <c r="SST4" s="9"/>
      <c r="SSU4" s="9"/>
      <c r="SSV4" s="9"/>
      <c r="SSW4" s="9"/>
      <c r="SSX4" s="9"/>
      <c r="SSY4" s="9"/>
      <c r="SSZ4" s="9"/>
      <c r="STA4" s="9"/>
      <c r="STB4" s="9"/>
      <c r="STC4" s="9"/>
      <c r="STD4" s="9"/>
      <c r="STE4" s="9"/>
      <c r="STF4" s="9"/>
      <c r="STG4" s="9"/>
      <c r="STH4" s="9"/>
      <c r="STI4" s="9"/>
      <c r="STJ4" s="9"/>
      <c r="STK4" s="9"/>
      <c r="STL4" s="9"/>
      <c r="STM4" s="9"/>
      <c r="STN4" s="9"/>
      <c r="STO4" s="9"/>
      <c r="STP4" s="9"/>
      <c r="STQ4" s="9"/>
      <c r="STR4" s="9"/>
      <c r="STS4" s="9"/>
      <c r="STT4" s="9"/>
      <c r="STU4" s="9"/>
      <c r="STV4" s="9"/>
      <c r="STW4" s="9"/>
      <c r="STX4" s="9"/>
      <c r="STY4" s="9"/>
      <c r="STZ4" s="9"/>
      <c r="SUA4" s="9"/>
      <c r="SUB4" s="9"/>
      <c r="SUC4" s="9"/>
      <c r="SUD4" s="9"/>
      <c r="SUE4" s="9"/>
      <c r="SUF4" s="9"/>
      <c r="SUG4" s="9"/>
      <c r="SUH4" s="9"/>
      <c r="SUI4" s="9"/>
      <c r="SUJ4" s="9"/>
      <c r="SUK4" s="9"/>
      <c r="SUL4" s="9"/>
      <c r="SUM4" s="9"/>
      <c r="SUN4" s="9"/>
      <c r="SUO4" s="9"/>
      <c r="SUP4" s="9"/>
      <c r="SUQ4" s="9"/>
      <c r="SUR4" s="9"/>
      <c r="SUS4" s="9"/>
      <c r="SUT4" s="9"/>
      <c r="SUU4" s="9"/>
      <c r="SUV4" s="9"/>
      <c r="SUW4" s="9"/>
      <c r="SUX4" s="9"/>
      <c r="SUY4" s="9"/>
      <c r="SUZ4" s="9"/>
      <c r="SVA4" s="9"/>
      <c r="SVB4" s="9"/>
      <c r="SVC4" s="9"/>
      <c r="SVD4" s="9"/>
      <c r="SVE4" s="9"/>
      <c r="SVF4" s="9"/>
      <c r="SVG4" s="9"/>
      <c r="SVH4" s="9"/>
      <c r="SVI4" s="9"/>
      <c r="SVJ4" s="9"/>
      <c r="SVK4" s="9"/>
      <c r="SVL4" s="9"/>
      <c r="SVM4" s="9"/>
      <c r="SVN4" s="9"/>
      <c r="SVO4" s="9"/>
      <c r="SVP4" s="9"/>
      <c r="SVQ4" s="9"/>
      <c r="SVR4" s="9"/>
      <c r="SVS4" s="9"/>
      <c r="SVT4" s="9"/>
      <c r="SVU4" s="9"/>
      <c r="SVV4" s="9"/>
      <c r="SVW4" s="9"/>
      <c r="SVX4" s="9"/>
      <c r="SVY4" s="9"/>
      <c r="SVZ4" s="9"/>
      <c r="SWA4" s="9"/>
      <c r="SWB4" s="9"/>
      <c r="SWC4" s="9"/>
      <c r="SWD4" s="9"/>
      <c r="SWE4" s="9"/>
      <c r="SWF4" s="9"/>
      <c r="SWG4" s="9"/>
      <c r="SWH4" s="9"/>
      <c r="SWI4" s="9"/>
      <c r="SWJ4" s="9"/>
      <c r="SWK4" s="9"/>
      <c r="SWL4" s="9"/>
      <c r="SWM4" s="9"/>
      <c r="SWN4" s="9"/>
      <c r="SWO4" s="9"/>
      <c r="SWP4" s="9"/>
      <c r="SWQ4" s="9"/>
      <c r="SWR4" s="9"/>
      <c r="SWS4" s="9"/>
      <c r="SWT4" s="9"/>
      <c r="SWU4" s="9"/>
      <c r="SWV4" s="9"/>
      <c r="SWW4" s="9"/>
      <c r="SWX4" s="9"/>
      <c r="SWY4" s="9"/>
      <c r="SWZ4" s="9"/>
      <c r="SXA4" s="9"/>
      <c r="SXB4" s="9"/>
      <c r="SXC4" s="9"/>
      <c r="SXD4" s="9"/>
      <c r="SXE4" s="9"/>
      <c r="SXF4" s="9"/>
      <c r="SXG4" s="9"/>
      <c r="SXH4" s="9"/>
      <c r="SXI4" s="9"/>
      <c r="SXJ4" s="9"/>
      <c r="SXK4" s="9"/>
      <c r="SXL4" s="9"/>
      <c r="SXM4" s="9"/>
      <c r="SXN4" s="9"/>
      <c r="SXO4" s="9"/>
      <c r="SXP4" s="9"/>
      <c r="SXQ4" s="9"/>
      <c r="SXR4" s="9"/>
      <c r="SXS4" s="9"/>
      <c r="SXT4" s="9"/>
      <c r="SXU4" s="9"/>
      <c r="SXV4" s="9"/>
      <c r="SXW4" s="9"/>
      <c r="SXX4" s="9"/>
      <c r="SXY4" s="9"/>
      <c r="SXZ4" s="9"/>
      <c r="SYA4" s="9"/>
      <c r="SYB4" s="9"/>
      <c r="SYC4" s="9"/>
      <c r="SYD4" s="9"/>
      <c r="SYE4" s="9"/>
      <c r="SYF4" s="9"/>
      <c r="SYG4" s="9"/>
      <c r="SYH4" s="9"/>
      <c r="SYI4" s="9"/>
      <c r="SYJ4" s="9"/>
      <c r="SYK4" s="9"/>
      <c r="SYL4" s="9"/>
      <c r="SYM4" s="9"/>
      <c r="SYN4" s="9"/>
      <c r="SYO4" s="9"/>
      <c r="SYP4" s="9"/>
      <c r="SYQ4" s="9"/>
      <c r="SYR4" s="9"/>
      <c r="SYS4" s="9"/>
      <c r="SYT4" s="9"/>
      <c r="SYU4" s="9"/>
      <c r="SYV4" s="9"/>
      <c r="SYW4" s="9"/>
      <c r="SYX4" s="9"/>
      <c r="SYY4" s="9"/>
      <c r="SYZ4" s="9"/>
      <c r="SZA4" s="9"/>
      <c r="SZB4" s="9"/>
      <c r="SZC4" s="9"/>
      <c r="SZD4" s="9"/>
      <c r="SZE4" s="9"/>
      <c r="SZF4" s="9"/>
      <c r="SZG4" s="9"/>
      <c r="SZH4" s="9"/>
      <c r="SZI4" s="9"/>
      <c r="SZJ4" s="9"/>
      <c r="SZK4" s="9"/>
      <c r="SZL4" s="9"/>
      <c r="SZM4" s="9"/>
      <c r="SZN4" s="9"/>
      <c r="SZO4" s="9"/>
      <c r="SZP4" s="9"/>
      <c r="SZQ4" s="9"/>
      <c r="SZR4" s="9"/>
      <c r="SZS4" s="9"/>
      <c r="SZT4" s="9"/>
      <c r="SZU4" s="9"/>
      <c r="SZV4" s="9"/>
      <c r="SZW4" s="9"/>
      <c r="SZX4" s="9"/>
      <c r="SZY4" s="9"/>
      <c r="SZZ4" s="9"/>
      <c r="TAA4" s="9"/>
      <c r="TAB4" s="9"/>
      <c r="TAC4" s="9"/>
      <c r="TAD4" s="9"/>
      <c r="TAE4" s="9"/>
      <c r="TAF4" s="9"/>
      <c r="TAG4" s="9"/>
      <c r="TAH4" s="9"/>
      <c r="TAI4" s="9"/>
      <c r="TAJ4" s="9"/>
      <c r="TAK4" s="9"/>
      <c r="TAL4" s="9"/>
      <c r="TAM4" s="9"/>
      <c r="TAN4" s="9"/>
      <c r="TAO4" s="9"/>
      <c r="TAP4" s="9"/>
      <c r="TAQ4" s="9"/>
      <c r="TAR4" s="9"/>
      <c r="TAS4" s="9"/>
      <c r="TAT4" s="9"/>
      <c r="TAU4" s="9"/>
      <c r="TAV4" s="9"/>
      <c r="TAW4" s="9"/>
      <c r="TAX4" s="9"/>
      <c r="TAY4" s="9"/>
      <c r="TAZ4" s="9"/>
      <c r="TBA4" s="9"/>
      <c r="TBB4" s="9"/>
      <c r="TBC4" s="9"/>
      <c r="TBD4" s="9"/>
      <c r="TBE4" s="9"/>
      <c r="TBF4" s="9"/>
      <c r="TBG4" s="9"/>
      <c r="TBH4" s="9"/>
      <c r="TBI4" s="9"/>
      <c r="TBJ4" s="9"/>
      <c r="TBK4" s="9"/>
      <c r="TBL4" s="9"/>
      <c r="TBM4" s="9"/>
      <c r="TBN4" s="9"/>
      <c r="TBO4" s="9"/>
      <c r="TBP4" s="9"/>
      <c r="TBQ4" s="9"/>
      <c r="TBR4" s="9"/>
      <c r="TBS4" s="9"/>
      <c r="TBT4" s="9"/>
      <c r="TBU4" s="9"/>
      <c r="TBV4" s="9"/>
      <c r="TBW4" s="9"/>
      <c r="TBX4" s="9"/>
      <c r="TBY4" s="9"/>
      <c r="TBZ4" s="9"/>
      <c r="TCA4" s="9"/>
      <c r="TCB4" s="9"/>
      <c r="TCC4" s="9"/>
      <c r="TCD4" s="9"/>
      <c r="TCE4" s="9"/>
      <c r="TCF4" s="9"/>
      <c r="TCG4" s="9"/>
      <c r="TCH4" s="9"/>
      <c r="TCI4" s="9"/>
      <c r="TCJ4" s="9"/>
      <c r="TCK4" s="9"/>
      <c r="TCL4" s="9"/>
      <c r="TCM4" s="9"/>
      <c r="TCN4" s="9"/>
      <c r="TCO4" s="9"/>
      <c r="TCP4" s="9"/>
      <c r="TCQ4" s="9"/>
      <c r="TCR4" s="9"/>
      <c r="TCS4" s="9"/>
      <c r="TCT4" s="9"/>
      <c r="TCU4" s="9"/>
      <c r="TCV4" s="9"/>
      <c r="TCW4" s="9"/>
      <c r="TCX4" s="9"/>
      <c r="TCY4" s="9"/>
      <c r="TCZ4" s="9"/>
      <c r="TDA4" s="9"/>
      <c r="TDB4" s="9"/>
      <c r="TDC4" s="9"/>
      <c r="TDD4" s="9"/>
      <c r="TDE4" s="9"/>
      <c r="TDF4" s="9"/>
      <c r="TDG4" s="9"/>
      <c r="TDH4" s="9"/>
      <c r="TDI4" s="9"/>
      <c r="TDJ4" s="9"/>
      <c r="TDK4" s="9"/>
      <c r="TDL4" s="9"/>
      <c r="TDM4" s="9"/>
      <c r="TDN4" s="9"/>
      <c r="TDO4" s="9"/>
      <c r="TDP4" s="9"/>
      <c r="TDQ4" s="9"/>
      <c r="TDR4" s="9"/>
      <c r="TDS4" s="9"/>
      <c r="TDT4" s="9"/>
      <c r="TDU4" s="9"/>
      <c r="TDV4" s="9"/>
      <c r="TDW4" s="9"/>
      <c r="TDX4" s="9"/>
      <c r="TDY4" s="9"/>
      <c r="TDZ4" s="9"/>
      <c r="TEA4" s="9"/>
      <c r="TEB4" s="9"/>
      <c r="TEC4" s="9"/>
      <c r="TED4" s="9"/>
      <c r="TEE4" s="9"/>
      <c r="TEF4" s="9"/>
      <c r="TEG4" s="9"/>
      <c r="TEH4" s="9"/>
      <c r="TEI4" s="9"/>
      <c r="TEJ4" s="9"/>
      <c r="TEK4" s="9"/>
      <c r="TEL4" s="9"/>
      <c r="TEM4" s="9"/>
      <c r="TEN4" s="9"/>
      <c r="TEO4" s="9"/>
      <c r="TEP4" s="9"/>
      <c r="TEQ4" s="9"/>
      <c r="TER4" s="9"/>
      <c r="TES4" s="9"/>
      <c r="TET4" s="9"/>
      <c r="TEU4" s="9"/>
      <c r="TEV4" s="9"/>
      <c r="TEW4" s="9"/>
      <c r="TEX4" s="9"/>
      <c r="TEY4" s="9"/>
      <c r="TEZ4" s="9"/>
      <c r="TFA4" s="9"/>
      <c r="TFB4" s="9"/>
      <c r="TFC4" s="9"/>
      <c r="TFD4" s="9"/>
      <c r="TFE4" s="9"/>
      <c r="TFF4" s="9"/>
      <c r="TFG4" s="9"/>
      <c r="TFH4" s="9"/>
      <c r="TFI4" s="9"/>
      <c r="TFJ4" s="9"/>
      <c r="TFK4" s="9"/>
      <c r="TFL4" s="9"/>
      <c r="TFM4" s="9"/>
      <c r="TFN4" s="9"/>
      <c r="TFO4" s="9"/>
      <c r="TFP4" s="9"/>
      <c r="TFQ4" s="9"/>
      <c r="TFR4" s="9"/>
      <c r="TFS4" s="9"/>
      <c r="TFT4" s="9"/>
      <c r="TFU4" s="9"/>
      <c r="TFV4" s="9"/>
      <c r="TFW4" s="9"/>
      <c r="TFX4" s="9"/>
      <c r="TFY4" s="9"/>
      <c r="TFZ4" s="9"/>
      <c r="TGA4" s="9"/>
      <c r="TGB4" s="9"/>
      <c r="TGC4" s="9"/>
      <c r="TGD4" s="9"/>
      <c r="TGE4" s="9"/>
      <c r="TGF4" s="9"/>
      <c r="TGG4" s="9"/>
      <c r="TGH4" s="9"/>
      <c r="TGI4" s="9"/>
      <c r="TGJ4" s="9"/>
      <c r="TGK4" s="9"/>
      <c r="TGL4" s="9"/>
      <c r="TGM4" s="9"/>
      <c r="TGN4" s="9"/>
      <c r="TGO4" s="9"/>
      <c r="TGP4" s="9"/>
      <c r="TGQ4" s="9"/>
      <c r="TGR4" s="9"/>
      <c r="TGS4" s="9"/>
      <c r="TGT4" s="9"/>
      <c r="TGU4" s="9"/>
      <c r="TGV4" s="9"/>
      <c r="TGW4" s="9"/>
      <c r="TGX4" s="9"/>
      <c r="TGY4" s="9"/>
      <c r="TGZ4" s="9"/>
      <c r="THA4" s="9"/>
      <c r="THB4" s="9"/>
      <c r="THC4" s="9"/>
      <c r="THD4" s="9"/>
      <c r="THE4" s="9"/>
      <c r="THF4" s="9"/>
      <c r="THG4" s="9"/>
      <c r="THH4" s="9"/>
      <c r="THI4" s="9"/>
      <c r="THJ4" s="9"/>
      <c r="THK4" s="9"/>
      <c r="THL4" s="9"/>
      <c r="THM4" s="9"/>
      <c r="THN4" s="9"/>
      <c r="THO4" s="9"/>
      <c r="THP4" s="9"/>
      <c r="THQ4" s="9"/>
      <c r="THR4" s="9"/>
      <c r="THS4" s="9"/>
      <c r="THT4" s="9"/>
      <c r="THU4" s="9"/>
      <c r="THV4" s="9"/>
      <c r="THW4" s="9"/>
      <c r="THX4" s="9"/>
      <c r="THY4" s="9"/>
      <c r="THZ4" s="9"/>
      <c r="TIA4" s="9"/>
      <c r="TIB4" s="9"/>
      <c r="TIC4" s="9"/>
      <c r="TID4" s="9"/>
      <c r="TIE4" s="9"/>
      <c r="TIF4" s="9"/>
      <c r="TIG4" s="9"/>
      <c r="TIH4" s="9"/>
      <c r="TII4" s="9"/>
      <c r="TIJ4" s="9"/>
      <c r="TIK4" s="9"/>
      <c r="TIL4" s="9"/>
      <c r="TIM4" s="9"/>
      <c r="TIN4" s="9"/>
      <c r="TIO4" s="9"/>
      <c r="TIP4" s="9"/>
      <c r="TIQ4" s="9"/>
      <c r="TIR4" s="9"/>
      <c r="TIS4" s="9"/>
      <c r="TIT4" s="9"/>
      <c r="TIU4" s="9"/>
      <c r="TIV4" s="9"/>
      <c r="TIW4" s="9"/>
      <c r="TIX4" s="9"/>
      <c r="TIY4" s="9"/>
      <c r="TIZ4" s="9"/>
      <c r="TJA4" s="9"/>
      <c r="TJB4" s="9"/>
      <c r="TJC4" s="9"/>
      <c r="TJD4" s="9"/>
      <c r="TJE4" s="9"/>
      <c r="TJF4" s="9"/>
      <c r="TJG4" s="9"/>
      <c r="TJH4" s="9"/>
      <c r="TJI4" s="9"/>
      <c r="TJJ4" s="9"/>
      <c r="TJK4" s="9"/>
      <c r="TJL4" s="9"/>
      <c r="TJM4" s="9"/>
      <c r="TJN4" s="9"/>
      <c r="TJO4" s="9"/>
      <c r="TJP4" s="9"/>
      <c r="TJQ4" s="9"/>
      <c r="TJR4" s="9"/>
      <c r="TJS4" s="9"/>
      <c r="TJT4" s="9"/>
      <c r="TJU4" s="9"/>
      <c r="TJV4" s="9"/>
      <c r="TJW4" s="9"/>
      <c r="TJX4" s="9"/>
      <c r="TJY4" s="9"/>
      <c r="TJZ4" s="9"/>
      <c r="TKA4" s="9"/>
      <c r="TKB4" s="9"/>
      <c r="TKC4" s="9"/>
      <c r="TKD4" s="9"/>
      <c r="TKE4" s="9"/>
      <c r="TKF4" s="9"/>
      <c r="TKG4" s="9"/>
      <c r="TKH4" s="9"/>
      <c r="TKI4" s="9"/>
      <c r="TKJ4" s="9"/>
      <c r="TKK4" s="9"/>
      <c r="TKL4" s="9"/>
      <c r="TKM4" s="9"/>
      <c r="TKN4" s="9"/>
      <c r="TKO4" s="9"/>
      <c r="TKP4" s="9"/>
      <c r="TKQ4" s="9"/>
      <c r="TKR4" s="9"/>
      <c r="TKS4" s="9"/>
      <c r="TKT4" s="9"/>
      <c r="TKU4" s="9"/>
      <c r="TKV4" s="9"/>
      <c r="TKW4" s="9"/>
      <c r="TKX4" s="9"/>
      <c r="TKY4" s="9"/>
      <c r="TKZ4" s="9"/>
      <c r="TLA4" s="9"/>
      <c r="TLB4" s="9"/>
      <c r="TLC4" s="9"/>
      <c r="TLD4" s="9"/>
      <c r="TLE4" s="9"/>
      <c r="TLF4" s="9"/>
      <c r="TLG4" s="9"/>
      <c r="TLH4" s="9"/>
      <c r="TLI4" s="9"/>
      <c r="TLJ4" s="9"/>
      <c r="TLK4" s="9"/>
      <c r="TLL4" s="9"/>
      <c r="TLM4" s="9"/>
      <c r="TLN4" s="9"/>
      <c r="TLO4" s="9"/>
      <c r="TLP4" s="9"/>
      <c r="TLQ4" s="9"/>
      <c r="TLR4" s="9"/>
      <c r="TLS4" s="9"/>
      <c r="TLT4" s="9"/>
      <c r="TLU4" s="9"/>
      <c r="TLV4" s="9"/>
      <c r="TLW4" s="9"/>
      <c r="TLX4" s="9"/>
      <c r="TLY4" s="9"/>
      <c r="TLZ4" s="9"/>
      <c r="TMA4" s="9"/>
      <c r="TMB4" s="9"/>
      <c r="TMC4" s="9"/>
      <c r="TMD4" s="9"/>
      <c r="TME4" s="9"/>
      <c r="TMF4" s="9"/>
      <c r="TMG4" s="9"/>
      <c r="TMH4" s="9"/>
      <c r="TMI4" s="9"/>
      <c r="TMJ4" s="9"/>
      <c r="TMK4" s="9"/>
      <c r="TML4" s="9"/>
      <c r="TMM4" s="9"/>
      <c r="TMN4" s="9"/>
      <c r="TMO4" s="9"/>
      <c r="TMP4" s="9"/>
      <c r="TMQ4" s="9"/>
      <c r="TMR4" s="9"/>
      <c r="TMS4" s="9"/>
      <c r="TMT4" s="9"/>
      <c r="TMU4" s="9"/>
      <c r="TMV4" s="9"/>
      <c r="TMW4" s="9"/>
      <c r="TMX4" s="9"/>
      <c r="TMY4" s="9"/>
      <c r="TMZ4" s="9"/>
      <c r="TNA4" s="9"/>
      <c r="TNB4" s="9"/>
      <c r="TNC4" s="9"/>
      <c r="TND4" s="9"/>
      <c r="TNE4" s="9"/>
      <c r="TNF4" s="9"/>
      <c r="TNG4" s="9"/>
      <c r="TNH4" s="9"/>
      <c r="TNI4" s="9"/>
      <c r="TNJ4" s="9"/>
      <c r="TNK4" s="9"/>
      <c r="TNL4" s="9"/>
      <c r="TNM4" s="9"/>
      <c r="TNN4" s="9"/>
      <c r="TNO4" s="9"/>
      <c r="TNP4" s="9"/>
      <c r="TNQ4" s="9"/>
      <c r="TNR4" s="9"/>
      <c r="TNS4" s="9"/>
      <c r="TNT4" s="9"/>
      <c r="TNU4" s="9"/>
      <c r="TNV4" s="9"/>
      <c r="TNW4" s="9"/>
      <c r="TNX4" s="9"/>
      <c r="TNY4" s="9"/>
      <c r="TNZ4" s="9"/>
      <c r="TOA4" s="9"/>
      <c r="TOB4" s="9"/>
      <c r="TOC4" s="9"/>
      <c r="TOD4" s="9"/>
      <c r="TOE4" s="9"/>
      <c r="TOF4" s="9"/>
      <c r="TOG4" s="9"/>
      <c r="TOH4" s="9"/>
      <c r="TOI4" s="9"/>
      <c r="TOJ4" s="9"/>
      <c r="TOK4" s="9"/>
      <c r="TOL4" s="9"/>
      <c r="TOM4" s="9"/>
      <c r="TON4" s="9"/>
      <c r="TOO4" s="9"/>
      <c r="TOP4" s="9"/>
      <c r="TOQ4" s="9"/>
      <c r="TOR4" s="9"/>
      <c r="TOS4" s="9"/>
      <c r="TOT4" s="9"/>
      <c r="TOU4" s="9"/>
      <c r="TOV4" s="9"/>
      <c r="TOW4" s="9"/>
      <c r="TOX4" s="9"/>
      <c r="TOY4" s="9"/>
      <c r="TOZ4" s="9"/>
      <c r="TPA4" s="9"/>
      <c r="TPB4" s="9"/>
      <c r="TPC4" s="9"/>
      <c r="TPD4" s="9"/>
      <c r="TPE4" s="9"/>
      <c r="TPF4" s="9"/>
      <c r="TPG4" s="9"/>
      <c r="TPH4" s="9"/>
      <c r="TPI4" s="9"/>
      <c r="TPJ4" s="9"/>
      <c r="TPK4" s="9"/>
      <c r="TPL4" s="9"/>
      <c r="TPM4" s="9"/>
      <c r="TPN4" s="9"/>
      <c r="TPO4" s="9"/>
      <c r="TPP4" s="9"/>
      <c r="TPQ4" s="9"/>
      <c r="TPR4" s="9"/>
      <c r="TPS4" s="9"/>
      <c r="TPT4" s="9"/>
      <c r="TPU4" s="9"/>
      <c r="TPV4" s="9"/>
      <c r="TPW4" s="9"/>
      <c r="TPX4" s="9"/>
      <c r="TPY4" s="9"/>
      <c r="TPZ4" s="9"/>
      <c r="TQA4" s="9"/>
      <c r="TQB4" s="9"/>
      <c r="TQC4" s="9"/>
      <c r="TQD4" s="9"/>
      <c r="TQE4" s="9"/>
      <c r="TQF4" s="9"/>
      <c r="TQG4" s="9"/>
      <c r="TQH4" s="9"/>
      <c r="TQI4" s="9"/>
      <c r="TQJ4" s="9"/>
      <c r="TQK4" s="9"/>
      <c r="TQL4" s="9"/>
      <c r="TQM4" s="9"/>
      <c r="TQN4" s="9"/>
      <c r="TQO4" s="9"/>
      <c r="TQP4" s="9"/>
      <c r="TQQ4" s="9"/>
      <c r="TQR4" s="9"/>
      <c r="TQS4" s="9"/>
      <c r="TQT4" s="9"/>
      <c r="TQU4" s="9"/>
      <c r="TQV4" s="9"/>
      <c r="TQW4" s="9"/>
      <c r="TQX4" s="9"/>
      <c r="TQY4" s="9"/>
      <c r="TQZ4" s="9"/>
      <c r="TRA4" s="9"/>
      <c r="TRB4" s="9"/>
      <c r="TRC4" s="9"/>
      <c r="TRD4" s="9"/>
      <c r="TRE4" s="9"/>
      <c r="TRF4" s="9"/>
      <c r="TRG4" s="9"/>
      <c r="TRH4" s="9"/>
      <c r="TRI4" s="9"/>
      <c r="TRJ4" s="9"/>
      <c r="TRK4" s="9"/>
      <c r="TRL4" s="9"/>
      <c r="TRM4" s="9"/>
      <c r="TRN4" s="9"/>
      <c r="TRO4" s="9"/>
      <c r="TRP4" s="9"/>
      <c r="TRQ4" s="9"/>
      <c r="TRR4" s="9"/>
      <c r="TRS4" s="9"/>
      <c r="TRT4" s="9"/>
      <c r="TRU4" s="9"/>
      <c r="TRV4" s="9"/>
      <c r="TRW4" s="9"/>
      <c r="TRX4" s="9"/>
      <c r="TRY4" s="9"/>
      <c r="TRZ4" s="9"/>
      <c r="TSA4" s="9"/>
      <c r="TSB4" s="9"/>
      <c r="TSC4" s="9"/>
      <c r="TSD4" s="9"/>
      <c r="TSE4" s="9"/>
      <c r="TSF4" s="9"/>
      <c r="TSG4" s="9"/>
      <c r="TSH4" s="9"/>
      <c r="TSI4" s="9"/>
      <c r="TSJ4" s="9"/>
      <c r="TSK4" s="9"/>
      <c r="TSL4" s="9"/>
      <c r="TSM4" s="9"/>
      <c r="TSN4" s="9"/>
      <c r="TSO4" s="9"/>
      <c r="TSP4" s="9"/>
      <c r="TSQ4" s="9"/>
      <c r="TSR4" s="9"/>
      <c r="TSS4" s="9"/>
      <c r="TST4" s="9"/>
      <c r="TSU4" s="9"/>
      <c r="TSV4" s="9"/>
      <c r="TSW4" s="9"/>
      <c r="TSX4" s="9"/>
      <c r="TSY4" s="9"/>
      <c r="TSZ4" s="9"/>
      <c r="TTA4" s="9"/>
      <c r="TTB4" s="9"/>
      <c r="TTC4" s="9"/>
      <c r="TTD4" s="9"/>
      <c r="TTE4" s="9"/>
      <c r="TTF4" s="9"/>
      <c r="TTG4" s="9"/>
      <c r="TTH4" s="9"/>
      <c r="TTI4" s="9"/>
      <c r="TTJ4" s="9"/>
      <c r="TTK4" s="9"/>
      <c r="TTL4" s="9"/>
      <c r="TTM4" s="9"/>
      <c r="TTN4" s="9"/>
      <c r="TTO4" s="9"/>
      <c r="TTP4" s="9"/>
      <c r="TTQ4" s="9"/>
      <c r="TTR4" s="9"/>
      <c r="TTS4" s="9"/>
      <c r="TTT4" s="9"/>
      <c r="TTU4" s="9"/>
      <c r="TTV4" s="9"/>
      <c r="TTW4" s="9"/>
      <c r="TTX4" s="9"/>
      <c r="TTY4" s="9"/>
      <c r="TTZ4" s="9"/>
      <c r="TUA4" s="9"/>
      <c r="TUB4" s="9"/>
      <c r="TUC4" s="9"/>
      <c r="TUD4" s="9"/>
      <c r="TUE4" s="9"/>
      <c r="TUF4" s="9"/>
      <c r="TUG4" s="9"/>
      <c r="TUH4" s="9"/>
      <c r="TUI4" s="9"/>
      <c r="TUJ4" s="9"/>
      <c r="TUK4" s="9"/>
      <c r="TUL4" s="9"/>
      <c r="TUM4" s="9"/>
      <c r="TUN4" s="9"/>
      <c r="TUO4" s="9"/>
      <c r="TUP4" s="9"/>
      <c r="TUQ4" s="9"/>
      <c r="TUR4" s="9"/>
      <c r="TUS4" s="9"/>
      <c r="TUT4" s="9"/>
      <c r="TUU4" s="9"/>
      <c r="TUV4" s="9"/>
      <c r="TUW4" s="9"/>
      <c r="TUX4" s="9"/>
      <c r="TUY4" s="9"/>
      <c r="TUZ4" s="9"/>
      <c r="TVA4" s="9"/>
      <c r="TVB4" s="9"/>
      <c r="TVC4" s="9"/>
      <c r="TVD4" s="9"/>
      <c r="TVE4" s="9"/>
      <c r="TVF4" s="9"/>
      <c r="TVG4" s="9"/>
      <c r="TVH4" s="9"/>
      <c r="TVI4" s="9"/>
      <c r="TVJ4" s="9"/>
      <c r="TVK4" s="9"/>
      <c r="TVL4" s="9"/>
      <c r="TVM4" s="9"/>
      <c r="TVN4" s="9"/>
      <c r="TVO4" s="9"/>
      <c r="TVP4" s="9"/>
      <c r="TVQ4" s="9"/>
      <c r="TVR4" s="9"/>
      <c r="TVS4" s="9"/>
      <c r="TVT4" s="9"/>
      <c r="TVU4" s="9"/>
      <c r="TVV4" s="9"/>
      <c r="TVW4" s="9"/>
      <c r="TVX4" s="9"/>
      <c r="TVY4" s="9"/>
      <c r="TVZ4" s="9"/>
      <c r="TWA4" s="9"/>
      <c r="TWB4" s="9"/>
      <c r="TWC4" s="9"/>
      <c r="TWD4" s="9"/>
      <c r="TWE4" s="9"/>
      <c r="TWF4" s="9"/>
      <c r="TWG4" s="9"/>
      <c r="TWH4" s="9"/>
      <c r="TWI4" s="9"/>
      <c r="TWJ4" s="9"/>
      <c r="TWK4" s="9"/>
      <c r="TWL4" s="9"/>
      <c r="TWM4" s="9"/>
      <c r="TWN4" s="9"/>
      <c r="TWO4" s="9"/>
      <c r="TWP4" s="9"/>
      <c r="TWQ4" s="9"/>
      <c r="TWR4" s="9"/>
      <c r="TWS4" s="9"/>
      <c r="TWT4" s="9"/>
      <c r="TWU4" s="9"/>
      <c r="TWV4" s="9"/>
      <c r="TWW4" s="9"/>
      <c r="TWX4" s="9"/>
      <c r="TWY4" s="9"/>
      <c r="TWZ4" s="9"/>
      <c r="TXA4" s="9"/>
      <c r="TXB4" s="9"/>
      <c r="TXC4" s="9"/>
      <c r="TXD4" s="9"/>
      <c r="TXE4" s="9"/>
      <c r="TXF4" s="9"/>
      <c r="TXG4" s="9"/>
      <c r="TXH4" s="9"/>
      <c r="TXI4" s="9"/>
      <c r="TXJ4" s="9"/>
      <c r="TXK4" s="9"/>
      <c r="TXL4" s="9"/>
      <c r="TXM4" s="9"/>
      <c r="TXN4" s="9"/>
      <c r="TXO4" s="9"/>
      <c r="TXP4" s="9"/>
      <c r="TXQ4" s="9"/>
      <c r="TXR4" s="9"/>
      <c r="TXS4" s="9"/>
      <c r="TXT4" s="9"/>
      <c r="TXU4" s="9"/>
      <c r="TXV4" s="9"/>
      <c r="TXW4" s="9"/>
      <c r="TXX4" s="9"/>
      <c r="TXY4" s="9"/>
      <c r="TXZ4" s="9"/>
      <c r="TYA4" s="9"/>
      <c r="TYB4" s="9"/>
      <c r="TYC4" s="9"/>
      <c r="TYD4" s="9"/>
      <c r="TYE4" s="9"/>
      <c r="TYF4" s="9"/>
      <c r="TYG4" s="9"/>
      <c r="TYH4" s="9"/>
      <c r="TYI4" s="9"/>
      <c r="TYJ4" s="9"/>
      <c r="TYK4" s="9"/>
      <c r="TYL4" s="9"/>
      <c r="TYM4" s="9"/>
      <c r="TYN4" s="9"/>
      <c r="TYO4" s="9"/>
      <c r="TYP4" s="9"/>
      <c r="TYQ4" s="9"/>
      <c r="TYR4" s="9"/>
      <c r="TYS4" s="9"/>
      <c r="TYT4" s="9"/>
      <c r="TYU4" s="9"/>
      <c r="TYV4" s="9"/>
      <c r="TYW4" s="9"/>
      <c r="TYX4" s="9"/>
      <c r="TYY4" s="9"/>
      <c r="TYZ4" s="9"/>
      <c r="TZA4" s="9"/>
      <c r="TZB4" s="9"/>
      <c r="TZC4" s="9"/>
      <c r="TZD4" s="9"/>
      <c r="TZE4" s="9"/>
      <c r="TZF4" s="9"/>
      <c r="TZG4" s="9"/>
      <c r="TZH4" s="9"/>
      <c r="TZI4" s="9"/>
      <c r="TZJ4" s="9"/>
      <c r="TZK4" s="9"/>
      <c r="TZL4" s="9"/>
      <c r="TZM4" s="9"/>
      <c r="TZN4" s="9"/>
      <c r="TZO4" s="9"/>
      <c r="TZP4" s="9"/>
      <c r="TZQ4" s="9"/>
      <c r="TZR4" s="9"/>
      <c r="TZS4" s="9"/>
      <c r="TZT4" s="9"/>
      <c r="TZU4" s="9"/>
      <c r="TZV4" s="9"/>
      <c r="TZW4" s="9"/>
      <c r="TZX4" s="9"/>
      <c r="TZY4" s="9"/>
      <c r="TZZ4" s="9"/>
      <c r="UAA4" s="9"/>
      <c r="UAB4" s="9"/>
      <c r="UAC4" s="9"/>
      <c r="UAD4" s="9"/>
      <c r="UAE4" s="9"/>
      <c r="UAF4" s="9"/>
      <c r="UAG4" s="9"/>
      <c r="UAH4" s="9"/>
      <c r="UAI4" s="9"/>
      <c r="UAJ4" s="9"/>
      <c r="UAK4" s="9"/>
      <c r="UAL4" s="9"/>
      <c r="UAM4" s="9"/>
      <c r="UAN4" s="9"/>
      <c r="UAO4" s="9"/>
      <c r="UAP4" s="9"/>
      <c r="UAQ4" s="9"/>
      <c r="UAR4" s="9"/>
      <c r="UAS4" s="9"/>
      <c r="UAT4" s="9"/>
      <c r="UAU4" s="9"/>
      <c r="UAV4" s="9"/>
      <c r="UAW4" s="9"/>
      <c r="UAX4" s="9"/>
      <c r="UAY4" s="9"/>
      <c r="UAZ4" s="9"/>
      <c r="UBA4" s="9"/>
      <c r="UBB4" s="9"/>
      <c r="UBC4" s="9"/>
      <c r="UBD4" s="9"/>
      <c r="UBE4" s="9"/>
      <c r="UBF4" s="9"/>
      <c r="UBG4" s="9"/>
      <c r="UBH4" s="9"/>
      <c r="UBI4" s="9"/>
      <c r="UBJ4" s="9"/>
      <c r="UBK4" s="9"/>
      <c r="UBL4" s="9"/>
      <c r="UBM4" s="9"/>
      <c r="UBN4" s="9"/>
      <c r="UBO4" s="9"/>
      <c r="UBP4" s="9"/>
      <c r="UBQ4" s="9"/>
      <c r="UBR4" s="9"/>
      <c r="UBS4" s="9"/>
      <c r="UBT4" s="9"/>
      <c r="UBU4" s="9"/>
      <c r="UBV4" s="9"/>
      <c r="UBW4" s="9"/>
      <c r="UBX4" s="9"/>
      <c r="UBY4" s="9"/>
      <c r="UBZ4" s="9"/>
      <c r="UCA4" s="9"/>
      <c r="UCB4" s="9"/>
      <c r="UCC4" s="9"/>
      <c r="UCD4" s="9"/>
      <c r="UCE4" s="9"/>
      <c r="UCF4" s="9"/>
      <c r="UCG4" s="9"/>
      <c r="UCH4" s="9"/>
      <c r="UCI4" s="9"/>
      <c r="UCJ4" s="9"/>
      <c r="UCK4" s="9"/>
      <c r="UCL4" s="9"/>
      <c r="UCM4" s="9"/>
      <c r="UCN4" s="9"/>
      <c r="UCO4" s="9"/>
      <c r="UCP4" s="9"/>
      <c r="UCQ4" s="9"/>
      <c r="UCR4" s="9"/>
      <c r="UCS4" s="9"/>
      <c r="UCT4" s="9"/>
      <c r="UCU4" s="9"/>
      <c r="UCV4" s="9"/>
      <c r="UCW4" s="9"/>
      <c r="UCX4" s="9"/>
      <c r="UCY4" s="9"/>
      <c r="UCZ4" s="9"/>
      <c r="UDA4" s="9"/>
      <c r="UDB4" s="9"/>
      <c r="UDC4" s="9"/>
      <c r="UDD4" s="9"/>
      <c r="UDE4" s="9"/>
      <c r="UDF4" s="9"/>
      <c r="UDG4" s="9"/>
      <c r="UDH4" s="9"/>
      <c r="UDI4" s="9"/>
      <c r="UDJ4" s="9"/>
      <c r="UDK4" s="9"/>
      <c r="UDL4" s="9"/>
      <c r="UDM4" s="9"/>
      <c r="UDN4" s="9"/>
      <c r="UDO4" s="9"/>
      <c r="UDP4" s="9"/>
      <c r="UDQ4" s="9"/>
      <c r="UDR4" s="9"/>
      <c r="UDS4" s="9"/>
      <c r="UDT4" s="9"/>
      <c r="UDU4" s="9"/>
      <c r="UDV4" s="9"/>
      <c r="UDW4" s="9"/>
      <c r="UDX4" s="9"/>
      <c r="UDY4" s="9"/>
      <c r="UDZ4" s="9"/>
      <c r="UEA4" s="9"/>
      <c r="UEB4" s="9"/>
      <c r="UEC4" s="9"/>
      <c r="UED4" s="9"/>
      <c r="UEE4" s="9"/>
      <c r="UEF4" s="9"/>
      <c r="UEG4" s="9"/>
      <c r="UEH4" s="9"/>
      <c r="UEI4" s="9"/>
      <c r="UEJ4" s="9"/>
      <c r="UEK4" s="9"/>
      <c r="UEL4" s="9"/>
      <c r="UEM4" s="9"/>
      <c r="UEN4" s="9"/>
      <c r="UEO4" s="9"/>
      <c r="UEP4" s="9"/>
      <c r="UEQ4" s="9"/>
      <c r="UER4" s="9"/>
      <c r="UES4" s="9"/>
      <c r="UET4" s="9"/>
      <c r="UEU4" s="9"/>
      <c r="UEV4" s="9"/>
      <c r="UEW4" s="9"/>
      <c r="UEX4" s="9"/>
      <c r="UEY4" s="9"/>
      <c r="UEZ4" s="9"/>
      <c r="UFA4" s="9"/>
      <c r="UFB4" s="9"/>
      <c r="UFC4" s="9"/>
      <c r="UFD4" s="9"/>
      <c r="UFE4" s="9"/>
      <c r="UFF4" s="9"/>
      <c r="UFG4" s="9"/>
      <c r="UFH4" s="9"/>
      <c r="UFI4" s="9"/>
      <c r="UFJ4" s="9"/>
      <c r="UFK4" s="9"/>
      <c r="UFL4" s="9"/>
      <c r="UFM4" s="9"/>
      <c r="UFN4" s="9"/>
      <c r="UFO4" s="9"/>
      <c r="UFP4" s="9"/>
      <c r="UFQ4" s="9"/>
      <c r="UFR4" s="9"/>
      <c r="UFS4" s="9"/>
      <c r="UFT4" s="9"/>
      <c r="UFU4" s="9"/>
      <c r="UFV4" s="9"/>
      <c r="UFW4" s="9"/>
      <c r="UFX4" s="9"/>
      <c r="UFY4" s="9"/>
      <c r="UFZ4" s="9"/>
      <c r="UGA4" s="9"/>
      <c r="UGB4" s="9"/>
      <c r="UGC4" s="9"/>
      <c r="UGD4" s="9"/>
      <c r="UGE4" s="9"/>
      <c r="UGF4" s="9"/>
      <c r="UGG4" s="9"/>
      <c r="UGH4" s="9"/>
      <c r="UGI4" s="9"/>
      <c r="UGJ4" s="9"/>
      <c r="UGK4" s="9"/>
      <c r="UGL4" s="9"/>
      <c r="UGM4" s="9"/>
      <c r="UGN4" s="9"/>
      <c r="UGO4" s="9"/>
      <c r="UGP4" s="9"/>
      <c r="UGQ4" s="9"/>
      <c r="UGR4" s="9"/>
      <c r="UGS4" s="9"/>
      <c r="UGT4" s="9"/>
      <c r="UGU4" s="9"/>
      <c r="UGV4" s="9"/>
      <c r="UGW4" s="9"/>
      <c r="UGX4" s="9"/>
      <c r="UGY4" s="9"/>
      <c r="UGZ4" s="9"/>
      <c r="UHA4" s="9"/>
      <c r="UHB4" s="9"/>
      <c r="UHC4" s="9"/>
      <c r="UHD4" s="9"/>
      <c r="UHE4" s="9"/>
      <c r="UHF4" s="9"/>
      <c r="UHG4" s="9"/>
      <c r="UHH4" s="9"/>
      <c r="UHI4" s="9"/>
      <c r="UHJ4" s="9"/>
      <c r="UHK4" s="9"/>
      <c r="UHL4" s="9"/>
      <c r="UHM4" s="9"/>
      <c r="UHN4" s="9"/>
      <c r="UHO4" s="9"/>
      <c r="UHP4" s="9"/>
      <c r="UHQ4" s="9"/>
      <c r="UHR4" s="9"/>
      <c r="UHS4" s="9"/>
      <c r="UHT4" s="9"/>
      <c r="UHU4" s="9"/>
      <c r="UHV4" s="9"/>
      <c r="UHW4" s="9"/>
      <c r="UHX4" s="9"/>
      <c r="UHY4" s="9"/>
      <c r="UHZ4" s="9"/>
      <c r="UIA4" s="9"/>
      <c r="UIB4" s="9"/>
      <c r="UIC4" s="9"/>
      <c r="UID4" s="9"/>
      <c r="UIE4" s="9"/>
      <c r="UIF4" s="9"/>
      <c r="UIG4" s="9"/>
      <c r="UIH4" s="9"/>
      <c r="UII4" s="9"/>
      <c r="UIJ4" s="9"/>
      <c r="UIK4" s="9"/>
      <c r="UIL4" s="9"/>
      <c r="UIM4" s="9"/>
      <c r="UIN4" s="9"/>
      <c r="UIO4" s="9"/>
      <c r="UIP4" s="9"/>
      <c r="UIQ4" s="9"/>
      <c r="UIR4" s="9"/>
      <c r="UIS4" s="9"/>
      <c r="UIT4" s="9"/>
      <c r="UIU4" s="9"/>
      <c r="UIV4" s="9"/>
      <c r="UIW4" s="9"/>
      <c r="UIX4" s="9"/>
      <c r="UIY4" s="9"/>
      <c r="UIZ4" s="9"/>
      <c r="UJA4" s="9"/>
      <c r="UJB4" s="9"/>
      <c r="UJC4" s="9"/>
      <c r="UJD4" s="9"/>
      <c r="UJE4" s="9"/>
      <c r="UJF4" s="9"/>
      <c r="UJG4" s="9"/>
      <c r="UJH4" s="9"/>
      <c r="UJI4" s="9"/>
      <c r="UJJ4" s="9"/>
      <c r="UJK4" s="9"/>
      <c r="UJL4" s="9"/>
      <c r="UJM4" s="9"/>
      <c r="UJN4" s="9"/>
      <c r="UJO4" s="9"/>
      <c r="UJP4" s="9"/>
      <c r="UJQ4" s="9"/>
      <c r="UJR4" s="9"/>
      <c r="UJS4" s="9"/>
      <c r="UJT4" s="9"/>
      <c r="UJU4" s="9"/>
      <c r="UJV4" s="9"/>
      <c r="UJW4" s="9"/>
      <c r="UJX4" s="9"/>
      <c r="UJY4" s="9"/>
      <c r="UJZ4" s="9"/>
      <c r="UKA4" s="9"/>
      <c r="UKB4" s="9"/>
      <c r="UKC4" s="9"/>
      <c r="UKD4" s="9"/>
      <c r="UKE4" s="9"/>
      <c r="UKF4" s="9"/>
      <c r="UKG4" s="9"/>
      <c r="UKH4" s="9"/>
      <c r="UKI4" s="9"/>
      <c r="UKJ4" s="9"/>
      <c r="UKK4" s="9"/>
      <c r="UKL4" s="9"/>
      <c r="UKM4" s="9"/>
      <c r="UKN4" s="9"/>
      <c r="UKO4" s="9"/>
      <c r="UKP4" s="9"/>
      <c r="UKQ4" s="9"/>
      <c r="UKR4" s="9"/>
      <c r="UKS4" s="9"/>
      <c r="UKT4" s="9"/>
      <c r="UKU4" s="9"/>
      <c r="UKV4" s="9"/>
      <c r="UKW4" s="9"/>
      <c r="UKX4" s="9"/>
      <c r="UKY4" s="9"/>
      <c r="UKZ4" s="9"/>
      <c r="ULA4" s="9"/>
      <c r="ULB4" s="9"/>
      <c r="ULC4" s="9"/>
      <c r="ULD4" s="9"/>
      <c r="ULE4" s="9"/>
      <c r="ULF4" s="9"/>
      <c r="ULG4" s="9"/>
      <c r="ULH4" s="9"/>
      <c r="ULI4" s="9"/>
      <c r="ULJ4" s="9"/>
      <c r="ULK4" s="9"/>
      <c r="ULL4" s="9"/>
      <c r="ULM4" s="9"/>
      <c r="ULN4" s="9"/>
      <c r="ULO4" s="9"/>
      <c r="ULP4" s="9"/>
      <c r="ULQ4" s="9"/>
      <c r="ULR4" s="9"/>
      <c r="ULS4" s="9"/>
      <c r="ULT4" s="9"/>
      <c r="ULU4" s="9"/>
      <c r="ULV4" s="9"/>
      <c r="ULW4" s="9"/>
      <c r="ULX4" s="9"/>
      <c r="ULY4" s="9"/>
      <c r="ULZ4" s="9"/>
      <c r="UMA4" s="9"/>
      <c r="UMB4" s="9"/>
      <c r="UMC4" s="9"/>
      <c r="UMD4" s="9"/>
      <c r="UME4" s="9"/>
      <c r="UMF4" s="9"/>
      <c r="UMG4" s="9"/>
      <c r="UMH4" s="9"/>
      <c r="UMI4" s="9"/>
      <c r="UMJ4" s="9"/>
      <c r="UMK4" s="9"/>
      <c r="UML4" s="9"/>
      <c r="UMM4" s="9"/>
      <c r="UMN4" s="9"/>
      <c r="UMO4" s="9"/>
      <c r="UMP4" s="9"/>
      <c r="UMQ4" s="9"/>
      <c r="UMR4" s="9"/>
      <c r="UMS4" s="9"/>
      <c r="UMT4" s="9"/>
      <c r="UMU4" s="9"/>
      <c r="UMV4" s="9"/>
      <c r="UMW4" s="9"/>
      <c r="UMX4" s="9"/>
      <c r="UMY4" s="9"/>
      <c r="UMZ4" s="9"/>
      <c r="UNA4" s="9"/>
      <c r="UNB4" s="9"/>
      <c r="UNC4" s="9"/>
      <c r="UND4" s="9"/>
      <c r="UNE4" s="9"/>
      <c r="UNF4" s="9"/>
      <c r="UNG4" s="9"/>
      <c r="UNH4" s="9"/>
      <c r="UNI4" s="9"/>
      <c r="UNJ4" s="9"/>
      <c r="UNK4" s="9"/>
      <c r="UNL4" s="9"/>
      <c r="UNM4" s="9"/>
      <c r="UNN4" s="9"/>
      <c r="UNO4" s="9"/>
      <c r="UNP4" s="9"/>
      <c r="UNQ4" s="9"/>
      <c r="UNR4" s="9"/>
      <c r="UNS4" s="9"/>
      <c r="UNT4" s="9"/>
      <c r="UNU4" s="9"/>
      <c r="UNV4" s="9"/>
      <c r="UNW4" s="9"/>
      <c r="UNX4" s="9"/>
      <c r="UNY4" s="9"/>
      <c r="UNZ4" s="9"/>
      <c r="UOA4" s="9"/>
      <c r="UOB4" s="9"/>
      <c r="UOC4" s="9"/>
      <c r="UOD4" s="9"/>
      <c r="UOE4" s="9"/>
      <c r="UOF4" s="9"/>
      <c r="UOG4" s="9"/>
      <c r="UOH4" s="9"/>
      <c r="UOI4" s="9"/>
      <c r="UOJ4" s="9"/>
      <c r="UOK4" s="9"/>
      <c r="UOL4" s="9"/>
      <c r="UOM4" s="9"/>
      <c r="UON4" s="9"/>
      <c r="UOO4" s="9"/>
      <c r="UOP4" s="9"/>
      <c r="UOQ4" s="9"/>
      <c r="UOR4" s="9"/>
      <c r="UOS4" s="9"/>
      <c r="UOT4" s="9"/>
      <c r="UOU4" s="9"/>
      <c r="UOV4" s="9"/>
      <c r="UOW4" s="9"/>
      <c r="UOX4" s="9"/>
      <c r="UOY4" s="9"/>
      <c r="UOZ4" s="9"/>
      <c r="UPA4" s="9"/>
      <c r="UPB4" s="9"/>
      <c r="UPC4" s="9"/>
      <c r="UPD4" s="9"/>
      <c r="UPE4" s="9"/>
      <c r="UPF4" s="9"/>
      <c r="UPG4" s="9"/>
      <c r="UPH4" s="9"/>
      <c r="UPI4" s="9"/>
      <c r="UPJ4" s="9"/>
      <c r="UPK4" s="9"/>
      <c r="UPL4" s="9"/>
      <c r="UPM4" s="9"/>
      <c r="UPN4" s="9"/>
      <c r="UPO4" s="9"/>
      <c r="UPP4" s="9"/>
      <c r="UPQ4" s="9"/>
      <c r="UPR4" s="9"/>
      <c r="UPS4" s="9"/>
      <c r="UPT4" s="9"/>
      <c r="UPU4" s="9"/>
      <c r="UPV4" s="9"/>
      <c r="UPW4" s="9"/>
      <c r="UPX4" s="9"/>
      <c r="UPY4" s="9"/>
      <c r="UPZ4" s="9"/>
      <c r="UQA4" s="9"/>
      <c r="UQB4" s="9"/>
      <c r="UQC4" s="9"/>
      <c r="UQD4" s="9"/>
      <c r="UQE4" s="9"/>
      <c r="UQF4" s="9"/>
      <c r="UQG4" s="9"/>
      <c r="UQH4" s="9"/>
      <c r="UQI4" s="9"/>
      <c r="UQJ4" s="9"/>
      <c r="UQK4" s="9"/>
      <c r="UQL4" s="9"/>
      <c r="UQM4" s="9"/>
      <c r="UQN4" s="9"/>
      <c r="UQO4" s="9"/>
      <c r="UQP4" s="9"/>
      <c r="UQQ4" s="9"/>
      <c r="UQR4" s="9"/>
      <c r="UQS4" s="9"/>
      <c r="UQT4" s="9"/>
      <c r="UQU4" s="9"/>
      <c r="UQV4" s="9"/>
      <c r="UQW4" s="9"/>
      <c r="UQX4" s="9"/>
      <c r="UQY4" s="9"/>
      <c r="UQZ4" s="9"/>
      <c r="URA4" s="9"/>
      <c r="URB4" s="9"/>
      <c r="URC4" s="9"/>
      <c r="URD4" s="9"/>
      <c r="URE4" s="9"/>
      <c r="URF4" s="9"/>
      <c r="URG4" s="9"/>
      <c r="URH4" s="9"/>
      <c r="URI4" s="9"/>
      <c r="URJ4" s="9"/>
      <c r="URK4" s="9"/>
      <c r="URL4" s="9"/>
      <c r="URM4" s="9"/>
      <c r="URN4" s="9"/>
      <c r="URO4" s="9"/>
      <c r="URP4" s="9"/>
      <c r="URQ4" s="9"/>
      <c r="URR4" s="9"/>
      <c r="URS4" s="9"/>
      <c r="URT4" s="9"/>
      <c r="URU4" s="9"/>
      <c r="URV4" s="9"/>
      <c r="URW4" s="9"/>
      <c r="URX4" s="9"/>
      <c r="URY4" s="9"/>
      <c r="URZ4" s="9"/>
      <c r="USA4" s="9"/>
      <c r="USB4" s="9"/>
      <c r="USC4" s="9"/>
      <c r="USD4" s="9"/>
      <c r="USE4" s="9"/>
      <c r="USF4" s="9"/>
      <c r="USG4" s="9"/>
      <c r="USH4" s="9"/>
      <c r="USI4" s="9"/>
      <c r="USJ4" s="9"/>
      <c r="USK4" s="9"/>
      <c r="USL4" s="9"/>
      <c r="USM4" s="9"/>
      <c r="USN4" s="9"/>
      <c r="USO4" s="9"/>
      <c r="USP4" s="9"/>
      <c r="USQ4" s="9"/>
      <c r="USR4" s="9"/>
      <c r="USS4" s="9"/>
      <c r="UST4" s="9"/>
      <c r="USU4" s="9"/>
      <c r="USV4" s="9"/>
      <c r="USW4" s="9"/>
      <c r="USX4" s="9"/>
      <c r="USY4" s="9"/>
      <c r="USZ4" s="9"/>
      <c r="UTA4" s="9"/>
      <c r="UTB4" s="9"/>
      <c r="UTC4" s="9"/>
      <c r="UTD4" s="9"/>
      <c r="UTE4" s="9"/>
      <c r="UTF4" s="9"/>
      <c r="UTG4" s="9"/>
      <c r="UTH4" s="9"/>
      <c r="UTI4" s="9"/>
      <c r="UTJ4" s="9"/>
      <c r="UTK4" s="9"/>
      <c r="UTL4" s="9"/>
      <c r="UTM4" s="9"/>
      <c r="UTN4" s="9"/>
      <c r="UTO4" s="9"/>
      <c r="UTP4" s="9"/>
      <c r="UTQ4" s="9"/>
      <c r="UTR4" s="9"/>
      <c r="UTS4" s="9"/>
      <c r="UTT4" s="9"/>
      <c r="UTU4" s="9"/>
      <c r="UTV4" s="9"/>
      <c r="UTW4" s="9"/>
      <c r="UTX4" s="9"/>
      <c r="UTY4" s="9"/>
      <c r="UTZ4" s="9"/>
      <c r="UUA4" s="9"/>
      <c r="UUB4" s="9"/>
      <c r="UUC4" s="9"/>
      <c r="UUD4" s="9"/>
      <c r="UUE4" s="9"/>
      <c r="UUF4" s="9"/>
      <c r="UUG4" s="9"/>
      <c r="UUH4" s="9"/>
      <c r="UUI4" s="9"/>
      <c r="UUJ4" s="9"/>
      <c r="UUK4" s="9"/>
      <c r="UUL4" s="9"/>
      <c r="UUM4" s="9"/>
      <c r="UUN4" s="9"/>
      <c r="UUO4" s="9"/>
      <c r="UUP4" s="9"/>
      <c r="UUQ4" s="9"/>
      <c r="UUR4" s="9"/>
      <c r="UUS4" s="9"/>
      <c r="UUT4" s="9"/>
      <c r="UUU4" s="9"/>
      <c r="UUV4" s="9"/>
      <c r="UUW4" s="9"/>
      <c r="UUX4" s="9"/>
      <c r="UUY4" s="9"/>
      <c r="UUZ4" s="9"/>
      <c r="UVA4" s="9"/>
      <c r="UVB4" s="9"/>
      <c r="UVC4" s="9"/>
      <c r="UVD4" s="9"/>
      <c r="UVE4" s="9"/>
      <c r="UVF4" s="9"/>
      <c r="UVG4" s="9"/>
      <c r="UVH4" s="9"/>
      <c r="UVI4" s="9"/>
      <c r="UVJ4" s="9"/>
      <c r="UVK4" s="9"/>
      <c r="UVL4" s="9"/>
      <c r="UVM4" s="9"/>
      <c r="UVN4" s="9"/>
      <c r="UVO4" s="9"/>
      <c r="UVP4" s="9"/>
      <c r="UVQ4" s="9"/>
      <c r="UVR4" s="9"/>
      <c r="UVS4" s="9"/>
      <c r="UVT4" s="9"/>
      <c r="UVU4" s="9"/>
      <c r="UVV4" s="9"/>
      <c r="UVW4" s="9"/>
      <c r="UVX4" s="9"/>
      <c r="UVY4" s="9"/>
      <c r="UVZ4" s="9"/>
      <c r="UWA4" s="9"/>
      <c r="UWB4" s="9"/>
      <c r="UWC4" s="9"/>
      <c r="UWD4" s="9"/>
      <c r="UWE4" s="9"/>
      <c r="UWF4" s="9"/>
      <c r="UWG4" s="9"/>
      <c r="UWH4" s="9"/>
      <c r="UWI4" s="9"/>
      <c r="UWJ4" s="9"/>
      <c r="UWK4" s="9"/>
      <c r="UWL4" s="9"/>
      <c r="UWM4" s="9"/>
      <c r="UWN4" s="9"/>
      <c r="UWO4" s="9"/>
      <c r="UWP4" s="9"/>
      <c r="UWQ4" s="9"/>
      <c r="UWR4" s="9"/>
      <c r="UWS4" s="9"/>
      <c r="UWT4" s="9"/>
      <c r="UWU4" s="9"/>
      <c r="UWV4" s="9"/>
      <c r="UWW4" s="9"/>
      <c r="UWX4" s="9"/>
      <c r="UWY4" s="9"/>
      <c r="UWZ4" s="9"/>
      <c r="UXA4" s="9"/>
      <c r="UXB4" s="9"/>
      <c r="UXC4" s="9"/>
      <c r="UXD4" s="9"/>
      <c r="UXE4" s="9"/>
      <c r="UXF4" s="9"/>
      <c r="UXG4" s="9"/>
      <c r="UXH4" s="9"/>
      <c r="UXI4" s="9"/>
      <c r="UXJ4" s="9"/>
      <c r="UXK4" s="9"/>
      <c r="UXL4" s="9"/>
      <c r="UXM4" s="9"/>
      <c r="UXN4" s="9"/>
      <c r="UXO4" s="9"/>
      <c r="UXP4" s="9"/>
      <c r="UXQ4" s="9"/>
      <c r="UXR4" s="9"/>
      <c r="UXS4" s="9"/>
      <c r="UXT4" s="9"/>
      <c r="UXU4" s="9"/>
      <c r="UXV4" s="9"/>
      <c r="UXW4" s="9"/>
      <c r="UXX4" s="9"/>
      <c r="UXY4" s="9"/>
      <c r="UXZ4" s="9"/>
      <c r="UYA4" s="9"/>
      <c r="UYB4" s="9"/>
      <c r="UYC4" s="9"/>
      <c r="UYD4" s="9"/>
      <c r="UYE4" s="9"/>
      <c r="UYF4" s="9"/>
      <c r="UYG4" s="9"/>
      <c r="UYH4" s="9"/>
      <c r="UYI4" s="9"/>
      <c r="UYJ4" s="9"/>
      <c r="UYK4" s="9"/>
      <c r="UYL4" s="9"/>
      <c r="UYM4" s="9"/>
      <c r="UYN4" s="9"/>
      <c r="UYO4" s="9"/>
      <c r="UYP4" s="9"/>
      <c r="UYQ4" s="9"/>
      <c r="UYR4" s="9"/>
      <c r="UYS4" s="9"/>
      <c r="UYT4" s="9"/>
      <c r="UYU4" s="9"/>
      <c r="UYV4" s="9"/>
      <c r="UYW4" s="9"/>
      <c r="UYX4" s="9"/>
      <c r="UYY4" s="9"/>
      <c r="UYZ4" s="9"/>
      <c r="UZA4" s="9"/>
      <c r="UZB4" s="9"/>
      <c r="UZC4" s="9"/>
      <c r="UZD4" s="9"/>
      <c r="UZE4" s="9"/>
      <c r="UZF4" s="9"/>
      <c r="UZG4" s="9"/>
      <c r="UZH4" s="9"/>
      <c r="UZI4" s="9"/>
      <c r="UZJ4" s="9"/>
      <c r="UZK4" s="9"/>
      <c r="UZL4" s="9"/>
      <c r="UZM4" s="9"/>
      <c r="UZN4" s="9"/>
      <c r="UZO4" s="9"/>
      <c r="UZP4" s="9"/>
      <c r="UZQ4" s="9"/>
      <c r="UZR4" s="9"/>
      <c r="UZS4" s="9"/>
      <c r="UZT4" s="9"/>
      <c r="UZU4" s="9"/>
      <c r="UZV4" s="9"/>
      <c r="UZW4" s="9"/>
      <c r="UZX4" s="9"/>
      <c r="UZY4" s="9"/>
      <c r="UZZ4" s="9"/>
      <c r="VAA4" s="9"/>
      <c r="VAB4" s="9"/>
      <c r="VAC4" s="9"/>
      <c r="VAD4" s="9"/>
      <c r="VAE4" s="9"/>
      <c r="VAF4" s="9"/>
      <c r="VAG4" s="9"/>
      <c r="VAH4" s="9"/>
      <c r="VAI4" s="9"/>
      <c r="VAJ4" s="9"/>
      <c r="VAK4" s="9"/>
      <c r="VAL4" s="9"/>
      <c r="VAM4" s="9"/>
      <c r="VAN4" s="9"/>
      <c r="VAO4" s="9"/>
      <c r="VAP4" s="9"/>
      <c r="VAQ4" s="9"/>
      <c r="VAR4" s="9"/>
      <c r="VAS4" s="9"/>
      <c r="VAT4" s="9"/>
      <c r="VAU4" s="9"/>
      <c r="VAV4" s="9"/>
      <c r="VAW4" s="9"/>
      <c r="VAX4" s="9"/>
      <c r="VAY4" s="9"/>
      <c r="VAZ4" s="9"/>
      <c r="VBA4" s="9"/>
      <c r="VBB4" s="9"/>
      <c r="VBC4" s="9"/>
      <c r="VBD4" s="9"/>
      <c r="VBE4" s="9"/>
      <c r="VBF4" s="9"/>
      <c r="VBG4" s="9"/>
      <c r="VBH4" s="9"/>
      <c r="VBI4" s="9"/>
      <c r="VBJ4" s="9"/>
      <c r="VBK4" s="9"/>
      <c r="VBL4" s="9"/>
      <c r="VBM4" s="9"/>
      <c r="VBN4" s="9"/>
      <c r="VBO4" s="9"/>
      <c r="VBP4" s="9"/>
      <c r="VBQ4" s="9"/>
      <c r="VBR4" s="9"/>
      <c r="VBS4" s="9"/>
      <c r="VBT4" s="9"/>
      <c r="VBU4" s="9"/>
      <c r="VBV4" s="9"/>
      <c r="VBW4" s="9"/>
      <c r="VBX4" s="9"/>
      <c r="VBY4" s="9"/>
      <c r="VBZ4" s="9"/>
      <c r="VCA4" s="9"/>
      <c r="VCB4" s="9"/>
      <c r="VCC4" s="9"/>
      <c r="VCD4" s="9"/>
      <c r="VCE4" s="9"/>
      <c r="VCF4" s="9"/>
      <c r="VCG4" s="9"/>
      <c r="VCH4" s="9"/>
      <c r="VCI4" s="9"/>
      <c r="VCJ4" s="9"/>
      <c r="VCK4" s="9"/>
      <c r="VCL4" s="9"/>
      <c r="VCM4" s="9"/>
      <c r="VCN4" s="9"/>
      <c r="VCO4" s="9"/>
      <c r="VCP4" s="9"/>
      <c r="VCQ4" s="9"/>
      <c r="VCR4" s="9"/>
      <c r="VCS4" s="9"/>
      <c r="VCT4" s="9"/>
      <c r="VCU4" s="9"/>
      <c r="VCV4" s="9"/>
      <c r="VCW4" s="9"/>
      <c r="VCX4" s="9"/>
      <c r="VCY4" s="9"/>
      <c r="VCZ4" s="9"/>
      <c r="VDA4" s="9"/>
      <c r="VDB4" s="9"/>
      <c r="VDC4" s="9"/>
      <c r="VDD4" s="9"/>
      <c r="VDE4" s="9"/>
      <c r="VDF4" s="9"/>
      <c r="VDG4" s="9"/>
      <c r="VDH4" s="9"/>
      <c r="VDI4" s="9"/>
      <c r="VDJ4" s="9"/>
      <c r="VDK4" s="9"/>
      <c r="VDL4" s="9"/>
      <c r="VDM4" s="9"/>
      <c r="VDN4" s="9"/>
      <c r="VDO4" s="9"/>
      <c r="VDP4" s="9"/>
      <c r="VDQ4" s="9"/>
      <c r="VDR4" s="9"/>
      <c r="VDS4" s="9"/>
      <c r="VDT4" s="9"/>
      <c r="VDU4" s="9"/>
      <c r="VDV4" s="9"/>
      <c r="VDW4" s="9"/>
      <c r="VDX4" s="9"/>
      <c r="VDY4" s="9"/>
      <c r="VDZ4" s="9"/>
      <c r="VEA4" s="9"/>
      <c r="VEB4" s="9"/>
      <c r="VEC4" s="9"/>
      <c r="VED4" s="9"/>
      <c r="VEE4" s="9"/>
      <c r="VEF4" s="9"/>
      <c r="VEG4" s="9"/>
      <c r="VEH4" s="9"/>
      <c r="VEI4" s="9"/>
      <c r="VEJ4" s="9"/>
      <c r="VEK4" s="9"/>
      <c r="VEL4" s="9"/>
      <c r="VEM4" s="9"/>
      <c r="VEN4" s="9"/>
      <c r="VEO4" s="9"/>
      <c r="VEP4" s="9"/>
      <c r="VEQ4" s="9"/>
      <c r="VER4" s="9"/>
      <c r="VES4" s="9"/>
      <c r="VET4" s="9"/>
      <c r="VEU4" s="9"/>
      <c r="VEV4" s="9"/>
      <c r="VEW4" s="9"/>
      <c r="VEX4" s="9"/>
      <c r="VEY4" s="9"/>
      <c r="VEZ4" s="9"/>
      <c r="VFA4" s="9"/>
      <c r="VFB4" s="9"/>
      <c r="VFC4" s="9"/>
      <c r="VFD4" s="9"/>
      <c r="VFE4" s="9"/>
      <c r="VFF4" s="9"/>
      <c r="VFG4" s="9"/>
      <c r="VFH4" s="9"/>
      <c r="VFI4" s="9"/>
      <c r="VFJ4" s="9"/>
      <c r="VFK4" s="9"/>
      <c r="VFL4" s="9"/>
      <c r="VFM4" s="9"/>
      <c r="VFN4" s="9"/>
      <c r="VFO4" s="9"/>
      <c r="VFP4" s="9"/>
      <c r="VFQ4" s="9"/>
      <c r="VFR4" s="9"/>
      <c r="VFS4" s="9"/>
      <c r="VFT4" s="9"/>
      <c r="VFU4" s="9"/>
      <c r="VFV4" s="9"/>
      <c r="VFW4" s="9"/>
      <c r="VFX4" s="9"/>
      <c r="VFY4" s="9"/>
      <c r="VFZ4" s="9"/>
      <c r="VGA4" s="9"/>
      <c r="VGB4" s="9"/>
      <c r="VGC4" s="9"/>
      <c r="VGD4" s="9"/>
      <c r="VGE4" s="9"/>
      <c r="VGF4" s="9"/>
      <c r="VGG4" s="9"/>
      <c r="VGH4" s="9"/>
      <c r="VGI4" s="9"/>
      <c r="VGJ4" s="9"/>
      <c r="VGK4" s="9"/>
      <c r="VGL4" s="9"/>
      <c r="VGM4" s="9"/>
      <c r="VGN4" s="9"/>
      <c r="VGO4" s="9"/>
      <c r="VGP4" s="9"/>
      <c r="VGQ4" s="9"/>
      <c r="VGR4" s="9"/>
      <c r="VGS4" s="9"/>
      <c r="VGT4" s="9"/>
      <c r="VGU4" s="9"/>
      <c r="VGV4" s="9"/>
      <c r="VGW4" s="9"/>
      <c r="VGX4" s="9"/>
      <c r="VGY4" s="9"/>
      <c r="VGZ4" s="9"/>
      <c r="VHA4" s="9"/>
      <c r="VHB4" s="9"/>
      <c r="VHC4" s="9"/>
      <c r="VHD4" s="9"/>
      <c r="VHE4" s="9"/>
      <c r="VHF4" s="9"/>
      <c r="VHG4" s="9"/>
      <c r="VHH4" s="9"/>
      <c r="VHI4" s="9"/>
      <c r="VHJ4" s="9"/>
      <c r="VHK4" s="9"/>
      <c r="VHL4" s="9"/>
      <c r="VHM4" s="9"/>
      <c r="VHN4" s="9"/>
      <c r="VHO4" s="9"/>
      <c r="VHP4" s="9"/>
      <c r="VHQ4" s="9"/>
      <c r="VHR4" s="9"/>
      <c r="VHS4" s="9"/>
      <c r="VHT4" s="9"/>
      <c r="VHU4" s="9"/>
      <c r="VHV4" s="9"/>
      <c r="VHW4" s="9"/>
      <c r="VHX4" s="9"/>
      <c r="VHY4" s="9"/>
      <c r="VHZ4" s="9"/>
      <c r="VIA4" s="9"/>
      <c r="VIB4" s="9"/>
      <c r="VIC4" s="9"/>
      <c r="VID4" s="9"/>
      <c r="VIE4" s="9"/>
      <c r="VIF4" s="9"/>
      <c r="VIG4" s="9"/>
      <c r="VIH4" s="9"/>
      <c r="VII4" s="9"/>
      <c r="VIJ4" s="9"/>
      <c r="VIK4" s="9"/>
      <c r="VIL4" s="9"/>
      <c r="VIM4" s="9"/>
      <c r="VIN4" s="9"/>
      <c r="VIO4" s="9"/>
      <c r="VIP4" s="9"/>
      <c r="VIQ4" s="9"/>
      <c r="VIR4" s="9"/>
      <c r="VIS4" s="9"/>
      <c r="VIT4" s="9"/>
      <c r="VIU4" s="9"/>
      <c r="VIV4" s="9"/>
      <c r="VIW4" s="9"/>
      <c r="VIX4" s="9"/>
      <c r="VIY4" s="9"/>
      <c r="VIZ4" s="9"/>
      <c r="VJA4" s="9"/>
      <c r="VJB4" s="9"/>
      <c r="VJC4" s="9"/>
      <c r="VJD4" s="9"/>
      <c r="VJE4" s="9"/>
      <c r="VJF4" s="9"/>
      <c r="VJG4" s="9"/>
      <c r="VJH4" s="9"/>
      <c r="VJI4" s="9"/>
      <c r="VJJ4" s="9"/>
      <c r="VJK4" s="9"/>
      <c r="VJL4" s="9"/>
      <c r="VJM4" s="9"/>
      <c r="VJN4" s="9"/>
      <c r="VJO4" s="9"/>
      <c r="VJP4" s="9"/>
      <c r="VJQ4" s="9"/>
      <c r="VJR4" s="9"/>
      <c r="VJS4" s="9"/>
      <c r="VJT4" s="9"/>
      <c r="VJU4" s="9"/>
      <c r="VJV4" s="9"/>
      <c r="VJW4" s="9"/>
      <c r="VJX4" s="9"/>
      <c r="VJY4" s="9"/>
      <c r="VJZ4" s="9"/>
      <c r="VKA4" s="9"/>
      <c r="VKB4" s="9"/>
      <c r="VKC4" s="9"/>
      <c r="VKD4" s="9"/>
      <c r="VKE4" s="9"/>
      <c r="VKF4" s="9"/>
      <c r="VKG4" s="9"/>
      <c r="VKH4" s="9"/>
      <c r="VKI4" s="9"/>
      <c r="VKJ4" s="9"/>
      <c r="VKK4" s="9"/>
      <c r="VKL4" s="9"/>
      <c r="VKM4" s="9"/>
      <c r="VKN4" s="9"/>
      <c r="VKO4" s="9"/>
      <c r="VKP4" s="9"/>
      <c r="VKQ4" s="9"/>
      <c r="VKR4" s="9"/>
      <c r="VKS4" s="9"/>
      <c r="VKT4" s="9"/>
      <c r="VKU4" s="9"/>
      <c r="VKV4" s="9"/>
      <c r="VKW4" s="9"/>
      <c r="VKX4" s="9"/>
      <c r="VKY4" s="9"/>
      <c r="VKZ4" s="9"/>
      <c r="VLA4" s="9"/>
      <c r="VLB4" s="9"/>
      <c r="VLC4" s="9"/>
      <c r="VLD4" s="9"/>
      <c r="VLE4" s="9"/>
      <c r="VLF4" s="9"/>
      <c r="VLG4" s="9"/>
      <c r="VLH4" s="9"/>
      <c r="VLI4" s="9"/>
      <c r="VLJ4" s="9"/>
      <c r="VLK4" s="9"/>
      <c r="VLL4" s="9"/>
      <c r="VLM4" s="9"/>
      <c r="VLN4" s="9"/>
      <c r="VLO4" s="9"/>
      <c r="VLP4" s="9"/>
      <c r="VLQ4" s="9"/>
      <c r="VLR4" s="9"/>
      <c r="VLS4" s="9"/>
      <c r="VLT4" s="9"/>
      <c r="VLU4" s="9"/>
      <c r="VLV4" s="9"/>
      <c r="VLW4" s="9"/>
      <c r="VLX4" s="9"/>
      <c r="VLY4" s="9"/>
      <c r="VLZ4" s="9"/>
      <c r="VMA4" s="9"/>
      <c r="VMB4" s="9"/>
      <c r="VMC4" s="9"/>
      <c r="VMD4" s="9"/>
      <c r="VME4" s="9"/>
      <c r="VMF4" s="9"/>
      <c r="VMG4" s="9"/>
      <c r="VMH4" s="9"/>
      <c r="VMI4" s="9"/>
      <c r="VMJ4" s="9"/>
      <c r="VMK4" s="9"/>
      <c r="VML4" s="9"/>
      <c r="VMM4" s="9"/>
      <c r="VMN4" s="9"/>
      <c r="VMO4" s="9"/>
      <c r="VMP4" s="9"/>
      <c r="VMQ4" s="9"/>
      <c r="VMR4" s="9"/>
      <c r="VMS4" s="9"/>
      <c r="VMT4" s="9"/>
      <c r="VMU4" s="9"/>
      <c r="VMV4" s="9"/>
      <c r="VMW4" s="9"/>
      <c r="VMX4" s="9"/>
      <c r="VMY4" s="9"/>
      <c r="VMZ4" s="9"/>
      <c r="VNA4" s="9"/>
      <c r="VNB4" s="9"/>
      <c r="VNC4" s="9"/>
      <c r="VND4" s="9"/>
      <c r="VNE4" s="9"/>
      <c r="VNF4" s="9"/>
      <c r="VNG4" s="9"/>
      <c r="VNH4" s="9"/>
      <c r="VNI4" s="9"/>
      <c r="VNJ4" s="9"/>
      <c r="VNK4" s="9"/>
      <c r="VNL4" s="9"/>
      <c r="VNM4" s="9"/>
      <c r="VNN4" s="9"/>
      <c r="VNO4" s="9"/>
      <c r="VNP4" s="9"/>
      <c r="VNQ4" s="9"/>
      <c r="VNR4" s="9"/>
      <c r="VNS4" s="9"/>
      <c r="VNT4" s="9"/>
      <c r="VNU4" s="9"/>
      <c r="VNV4" s="9"/>
      <c r="VNW4" s="9"/>
      <c r="VNX4" s="9"/>
      <c r="VNY4" s="9"/>
      <c r="VNZ4" s="9"/>
      <c r="VOA4" s="9"/>
      <c r="VOB4" s="9"/>
      <c r="VOC4" s="9"/>
      <c r="VOD4" s="9"/>
      <c r="VOE4" s="9"/>
      <c r="VOF4" s="9"/>
      <c r="VOG4" s="9"/>
      <c r="VOH4" s="9"/>
      <c r="VOI4" s="9"/>
      <c r="VOJ4" s="9"/>
      <c r="VOK4" s="9"/>
      <c r="VOL4" s="9"/>
      <c r="VOM4" s="9"/>
      <c r="VON4" s="9"/>
      <c r="VOO4" s="9"/>
      <c r="VOP4" s="9"/>
      <c r="VOQ4" s="9"/>
      <c r="VOR4" s="9"/>
      <c r="VOS4" s="9"/>
      <c r="VOT4" s="9"/>
      <c r="VOU4" s="9"/>
      <c r="VOV4" s="9"/>
      <c r="VOW4" s="9"/>
      <c r="VOX4" s="9"/>
      <c r="VOY4" s="9"/>
      <c r="VOZ4" s="9"/>
      <c r="VPA4" s="9"/>
      <c r="VPB4" s="9"/>
      <c r="VPC4" s="9"/>
      <c r="VPD4" s="9"/>
      <c r="VPE4" s="9"/>
      <c r="VPF4" s="9"/>
      <c r="VPG4" s="9"/>
      <c r="VPH4" s="9"/>
      <c r="VPI4" s="9"/>
      <c r="VPJ4" s="9"/>
      <c r="VPK4" s="9"/>
      <c r="VPL4" s="9"/>
      <c r="VPM4" s="9"/>
      <c r="VPN4" s="9"/>
      <c r="VPO4" s="9"/>
      <c r="VPP4" s="9"/>
      <c r="VPQ4" s="9"/>
      <c r="VPR4" s="9"/>
      <c r="VPS4" s="9"/>
      <c r="VPT4" s="9"/>
      <c r="VPU4" s="9"/>
      <c r="VPV4" s="9"/>
      <c r="VPW4" s="9"/>
      <c r="VPX4" s="9"/>
      <c r="VPY4" s="9"/>
      <c r="VPZ4" s="9"/>
      <c r="VQA4" s="9"/>
      <c r="VQB4" s="9"/>
      <c r="VQC4" s="9"/>
      <c r="VQD4" s="9"/>
      <c r="VQE4" s="9"/>
      <c r="VQF4" s="9"/>
      <c r="VQG4" s="9"/>
      <c r="VQH4" s="9"/>
      <c r="VQI4" s="9"/>
      <c r="VQJ4" s="9"/>
      <c r="VQK4" s="9"/>
      <c r="VQL4" s="9"/>
      <c r="VQM4" s="9"/>
      <c r="VQN4" s="9"/>
      <c r="VQO4" s="9"/>
      <c r="VQP4" s="9"/>
      <c r="VQQ4" s="9"/>
      <c r="VQR4" s="9"/>
      <c r="VQS4" s="9"/>
      <c r="VQT4" s="9"/>
      <c r="VQU4" s="9"/>
      <c r="VQV4" s="9"/>
      <c r="VQW4" s="9"/>
      <c r="VQX4" s="9"/>
      <c r="VQY4" s="9"/>
      <c r="VQZ4" s="9"/>
      <c r="VRA4" s="9"/>
      <c r="VRB4" s="9"/>
      <c r="VRC4" s="9"/>
      <c r="VRD4" s="9"/>
      <c r="VRE4" s="9"/>
      <c r="VRF4" s="9"/>
      <c r="VRG4" s="9"/>
      <c r="VRH4" s="9"/>
      <c r="VRI4" s="9"/>
      <c r="VRJ4" s="9"/>
      <c r="VRK4" s="9"/>
      <c r="VRL4" s="9"/>
      <c r="VRM4" s="9"/>
      <c r="VRN4" s="9"/>
      <c r="VRO4" s="9"/>
      <c r="VRP4" s="9"/>
      <c r="VRQ4" s="9"/>
      <c r="VRR4" s="9"/>
      <c r="VRS4" s="9"/>
      <c r="VRT4" s="9"/>
      <c r="VRU4" s="9"/>
      <c r="VRV4" s="9"/>
      <c r="VRW4" s="9"/>
      <c r="VRX4" s="9"/>
      <c r="VRY4" s="9"/>
      <c r="VRZ4" s="9"/>
      <c r="VSA4" s="9"/>
      <c r="VSB4" s="9"/>
      <c r="VSC4" s="9"/>
      <c r="VSD4" s="9"/>
      <c r="VSE4" s="9"/>
      <c r="VSF4" s="9"/>
      <c r="VSG4" s="9"/>
      <c r="VSH4" s="9"/>
      <c r="VSI4" s="9"/>
      <c r="VSJ4" s="9"/>
      <c r="VSK4" s="9"/>
      <c r="VSL4" s="9"/>
      <c r="VSM4" s="9"/>
      <c r="VSN4" s="9"/>
      <c r="VSO4" s="9"/>
      <c r="VSP4" s="9"/>
      <c r="VSQ4" s="9"/>
      <c r="VSR4" s="9"/>
      <c r="VSS4" s="9"/>
      <c r="VST4" s="9"/>
      <c r="VSU4" s="9"/>
      <c r="VSV4" s="9"/>
      <c r="VSW4" s="9"/>
      <c r="VSX4" s="9"/>
      <c r="VSY4" s="9"/>
      <c r="VSZ4" s="9"/>
      <c r="VTA4" s="9"/>
      <c r="VTB4" s="9"/>
      <c r="VTC4" s="9"/>
      <c r="VTD4" s="9"/>
      <c r="VTE4" s="9"/>
      <c r="VTF4" s="9"/>
      <c r="VTG4" s="9"/>
      <c r="VTH4" s="9"/>
      <c r="VTI4" s="9"/>
      <c r="VTJ4" s="9"/>
      <c r="VTK4" s="9"/>
      <c r="VTL4" s="9"/>
      <c r="VTM4" s="9"/>
      <c r="VTN4" s="9"/>
      <c r="VTO4" s="9"/>
      <c r="VTP4" s="9"/>
      <c r="VTQ4" s="9"/>
      <c r="VTR4" s="9"/>
      <c r="VTS4" s="9"/>
      <c r="VTT4" s="9"/>
      <c r="VTU4" s="9"/>
      <c r="VTV4" s="9"/>
      <c r="VTW4" s="9"/>
      <c r="VTX4" s="9"/>
      <c r="VTY4" s="9"/>
      <c r="VTZ4" s="9"/>
      <c r="VUA4" s="9"/>
      <c r="VUB4" s="9"/>
      <c r="VUC4" s="9"/>
      <c r="VUD4" s="9"/>
      <c r="VUE4" s="9"/>
      <c r="VUF4" s="9"/>
      <c r="VUG4" s="9"/>
      <c r="VUH4" s="9"/>
      <c r="VUI4" s="9"/>
      <c r="VUJ4" s="9"/>
      <c r="VUK4" s="9"/>
      <c r="VUL4" s="9"/>
      <c r="VUM4" s="9"/>
      <c r="VUN4" s="9"/>
      <c r="VUO4" s="9"/>
      <c r="VUP4" s="9"/>
      <c r="VUQ4" s="9"/>
      <c r="VUR4" s="9"/>
      <c r="VUS4" s="9"/>
      <c r="VUT4" s="9"/>
      <c r="VUU4" s="9"/>
      <c r="VUV4" s="9"/>
      <c r="VUW4" s="9"/>
      <c r="VUX4" s="9"/>
      <c r="VUY4" s="9"/>
      <c r="VUZ4" s="9"/>
      <c r="VVA4" s="9"/>
      <c r="VVB4" s="9"/>
      <c r="VVC4" s="9"/>
      <c r="VVD4" s="9"/>
      <c r="VVE4" s="9"/>
      <c r="VVF4" s="9"/>
      <c r="VVG4" s="9"/>
      <c r="VVH4" s="9"/>
      <c r="VVI4" s="9"/>
      <c r="VVJ4" s="9"/>
      <c r="VVK4" s="9"/>
      <c r="VVL4" s="9"/>
      <c r="VVM4" s="9"/>
      <c r="VVN4" s="9"/>
      <c r="VVO4" s="9"/>
      <c r="VVP4" s="9"/>
      <c r="VVQ4" s="9"/>
      <c r="VVR4" s="9"/>
      <c r="VVS4" s="9"/>
      <c r="VVT4" s="9"/>
      <c r="VVU4" s="9"/>
      <c r="VVV4" s="9"/>
      <c r="VVW4" s="9"/>
      <c r="VVX4" s="9"/>
      <c r="VVY4" s="9"/>
      <c r="VVZ4" s="9"/>
      <c r="VWA4" s="9"/>
      <c r="VWB4" s="9"/>
      <c r="VWC4" s="9"/>
      <c r="VWD4" s="9"/>
      <c r="VWE4" s="9"/>
      <c r="VWF4" s="9"/>
      <c r="VWG4" s="9"/>
      <c r="VWH4" s="9"/>
      <c r="VWI4" s="9"/>
      <c r="VWJ4" s="9"/>
      <c r="VWK4" s="9"/>
      <c r="VWL4" s="9"/>
      <c r="VWM4" s="9"/>
      <c r="VWN4" s="9"/>
      <c r="VWO4" s="9"/>
      <c r="VWP4" s="9"/>
      <c r="VWQ4" s="9"/>
      <c r="VWR4" s="9"/>
      <c r="VWS4" s="9"/>
      <c r="VWT4" s="9"/>
      <c r="VWU4" s="9"/>
      <c r="VWV4" s="9"/>
      <c r="VWW4" s="9"/>
      <c r="VWX4" s="9"/>
      <c r="VWY4" s="9"/>
      <c r="VWZ4" s="9"/>
      <c r="VXA4" s="9"/>
      <c r="VXB4" s="9"/>
      <c r="VXC4" s="9"/>
      <c r="VXD4" s="9"/>
      <c r="VXE4" s="9"/>
      <c r="VXF4" s="9"/>
      <c r="VXG4" s="9"/>
      <c r="VXH4" s="9"/>
      <c r="VXI4" s="9"/>
      <c r="VXJ4" s="9"/>
      <c r="VXK4" s="9"/>
      <c r="VXL4" s="9"/>
      <c r="VXM4" s="9"/>
      <c r="VXN4" s="9"/>
      <c r="VXO4" s="9"/>
      <c r="VXP4" s="9"/>
      <c r="VXQ4" s="9"/>
      <c r="VXR4" s="9"/>
      <c r="VXS4" s="9"/>
      <c r="VXT4" s="9"/>
      <c r="VXU4" s="9"/>
      <c r="VXV4" s="9"/>
      <c r="VXW4" s="9"/>
      <c r="VXX4" s="9"/>
      <c r="VXY4" s="9"/>
      <c r="VXZ4" s="9"/>
      <c r="VYA4" s="9"/>
      <c r="VYB4" s="9"/>
      <c r="VYC4" s="9"/>
      <c r="VYD4" s="9"/>
      <c r="VYE4" s="9"/>
      <c r="VYF4" s="9"/>
      <c r="VYG4" s="9"/>
      <c r="VYH4" s="9"/>
      <c r="VYI4" s="9"/>
      <c r="VYJ4" s="9"/>
      <c r="VYK4" s="9"/>
      <c r="VYL4" s="9"/>
      <c r="VYM4" s="9"/>
      <c r="VYN4" s="9"/>
      <c r="VYO4" s="9"/>
      <c r="VYP4" s="9"/>
      <c r="VYQ4" s="9"/>
      <c r="VYR4" s="9"/>
      <c r="VYS4" s="9"/>
      <c r="VYT4" s="9"/>
      <c r="VYU4" s="9"/>
      <c r="VYV4" s="9"/>
      <c r="VYW4" s="9"/>
      <c r="VYX4" s="9"/>
      <c r="VYY4" s="9"/>
      <c r="VYZ4" s="9"/>
      <c r="VZA4" s="9"/>
      <c r="VZB4" s="9"/>
      <c r="VZC4" s="9"/>
      <c r="VZD4" s="9"/>
      <c r="VZE4" s="9"/>
      <c r="VZF4" s="9"/>
      <c r="VZG4" s="9"/>
      <c r="VZH4" s="9"/>
      <c r="VZI4" s="9"/>
      <c r="VZJ4" s="9"/>
      <c r="VZK4" s="9"/>
      <c r="VZL4" s="9"/>
      <c r="VZM4" s="9"/>
      <c r="VZN4" s="9"/>
      <c r="VZO4" s="9"/>
      <c r="VZP4" s="9"/>
      <c r="VZQ4" s="9"/>
      <c r="VZR4" s="9"/>
      <c r="VZS4" s="9"/>
      <c r="VZT4" s="9"/>
      <c r="VZU4" s="9"/>
      <c r="VZV4" s="9"/>
      <c r="VZW4" s="9"/>
      <c r="VZX4" s="9"/>
      <c r="VZY4" s="9"/>
      <c r="VZZ4" s="9"/>
      <c r="WAA4" s="9"/>
      <c r="WAB4" s="9"/>
      <c r="WAC4" s="9"/>
      <c r="WAD4" s="9"/>
      <c r="WAE4" s="9"/>
      <c r="WAF4" s="9"/>
      <c r="WAG4" s="9"/>
      <c r="WAH4" s="9"/>
      <c r="WAI4" s="9"/>
      <c r="WAJ4" s="9"/>
      <c r="WAK4" s="9"/>
      <c r="WAL4" s="9"/>
      <c r="WAM4" s="9"/>
      <c r="WAN4" s="9"/>
      <c r="WAO4" s="9"/>
      <c r="WAP4" s="9"/>
      <c r="WAQ4" s="9"/>
      <c r="WAR4" s="9"/>
      <c r="WAS4" s="9"/>
      <c r="WAT4" s="9"/>
      <c r="WAU4" s="9"/>
      <c r="WAV4" s="9"/>
      <c r="WAW4" s="9"/>
      <c r="WAX4" s="9"/>
      <c r="WAY4" s="9"/>
      <c r="WAZ4" s="9"/>
      <c r="WBA4" s="9"/>
      <c r="WBB4" s="9"/>
      <c r="WBC4" s="9"/>
      <c r="WBD4" s="9"/>
      <c r="WBE4" s="9"/>
      <c r="WBF4" s="9"/>
      <c r="WBG4" s="9"/>
      <c r="WBH4" s="9"/>
      <c r="WBI4" s="9"/>
      <c r="WBJ4" s="9"/>
      <c r="WBK4" s="9"/>
      <c r="WBL4" s="9"/>
      <c r="WBM4" s="9"/>
      <c r="WBN4" s="9"/>
      <c r="WBO4" s="9"/>
      <c r="WBP4" s="9"/>
      <c r="WBQ4" s="9"/>
      <c r="WBR4" s="9"/>
      <c r="WBS4" s="9"/>
      <c r="WBT4" s="9"/>
      <c r="WBU4" s="9"/>
      <c r="WBV4" s="9"/>
      <c r="WBW4" s="9"/>
      <c r="WBX4" s="9"/>
      <c r="WBY4" s="9"/>
      <c r="WBZ4" s="9"/>
      <c r="WCA4" s="9"/>
      <c r="WCB4" s="9"/>
      <c r="WCC4" s="9"/>
      <c r="WCD4" s="9"/>
      <c r="WCE4" s="9"/>
      <c r="WCF4" s="9"/>
      <c r="WCG4" s="9"/>
      <c r="WCH4" s="9"/>
      <c r="WCI4" s="9"/>
      <c r="WCJ4" s="9"/>
      <c r="WCK4" s="9"/>
      <c r="WCL4" s="9"/>
      <c r="WCM4" s="9"/>
      <c r="WCN4" s="9"/>
      <c r="WCO4" s="9"/>
      <c r="WCP4" s="9"/>
      <c r="WCQ4" s="9"/>
      <c r="WCR4" s="9"/>
      <c r="WCS4" s="9"/>
      <c r="WCT4" s="9"/>
      <c r="WCU4" s="9"/>
      <c r="WCV4" s="9"/>
      <c r="WCW4" s="9"/>
      <c r="WCX4" s="9"/>
      <c r="WCY4" s="9"/>
      <c r="WCZ4" s="9"/>
      <c r="WDA4" s="9"/>
      <c r="WDB4" s="9"/>
      <c r="WDC4" s="9"/>
      <c r="WDD4" s="9"/>
      <c r="WDE4" s="9"/>
      <c r="WDF4" s="9"/>
      <c r="WDG4" s="9"/>
      <c r="WDH4" s="9"/>
      <c r="WDI4" s="9"/>
      <c r="WDJ4" s="9"/>
      <c r="WDK4" s="9"/>
      <c r="WDL4" s="9"/>
      <c r="WDM4" s="9"/>
      <c r="WDN4" s="9"/>
      <c r="WDO4" s="9"/>
      <c r="WDP4" s="9"/>
      <c r="WDQ4" s="9"/>
      <c r="WDR4" s="9"/>
      <c r="WDS4" s="9"/>
      <c r="WDT4" s="9"/>
      <c r="WDU4" s="9"/>
      <c r="WDV4" s="9"/>
      <c r="WDW4" s="9"/>
      <c r="WDX4" s="9"/>
      <c r="WDY4" s="9"/>
      <c r="WDZ4" s="9"/>
      <c r="WEA4" s="9"/>
      <c r="WEB4" s="9"/>
      <c r="WEC4" s="9"/>
      <c r="WED4" s="9"/>
      <c r="WEE4" s="9"/>
      <c r="WEF4" s="9"/>
      <c r="WEG4" s="9"/>
      <c r="WEH4" s="9"/>
      <c r="WEI4" s="9"/>
      <c r="WEJ4" s="9"/>
      <c r="WEK4" s="9"/>
      <c r="WEL4" s="9"/>
      <c r="WEM4" s="9"/>
      <c r="WEN4" s="9"/>
      <c r="WEO4" s="9"/>
      <c r="WEP4" s="9"/>
      <c r="WEQ4" s="9"/>
      <c r="WER4" s="9"/>
      <c r="WES4" s="9"/>
      <c r="WET4" s="9"/>
      <c r="WEU4" s="9"/>
      <c r="WEV4" s="9"/>
      <c r="WEW4" s="9"/>
      <c r="WEX4" s="9"/>
      <c r="WEY4" s="9"/>
      <c r="WEZ4" s="9"/>
      <c r="WFA4" s="9"/>
      <c r="WFB4" s="9"/>
      <c r="WFC4" s="9"/>
      <c r="WFD4" s="9"/>
      <c r="WFE4" s="9"/>
      <c r="WFF4" s="9"/>
      <c r="WFG4" s="9"/>
      <c r="WFH4" s="9"/>
      <c r="WFI4" s="9"/>
      <c r="WFJ4" s="9"/>
      <c r="WFK4" s="9"/>
      <c r="WFL4" s="9"/>
      <c r="WFM4" s="9"/>
      <c r="WFN4" s="9"/>
      <c r="WFO4" s="9"/>
      <c r="WFP4" s="9"/>
      <c r="WFQ4" s="9"/>
      <c r="WFR4" s="9"/>
      <c r="WFS4" s="9"/>
      <c r="WFT4" s="9"/>
      <c r="WFU4" s="9"/>
      <c r="WFV4" s="9"/>
      <c r="WFW4" s="9"/>
      <c r="WFX4" s="9"/>
      <c r="WFY4" s="9"/>
      <c r="WFZ4" s="9"/>
      <c r="WGA4" s="9"/>
      <c r="WGB4" s="9"/>
      <c r="WGC4" s="9"/>
      <c r="WGD4" s="9"/>
      <c r="WGE4" s="9"/>
      <c r="WGF4" s="9"/>
      <c r="WGG4" s="9"/>
      <c r="WGH4" s="9"/>
      <c r="WGI4" s="9"/>
      <c r="WGJ4" s="9"/>
      <c r="WGK4" s="9"/>
      <c r="WGL4" s="9"/>
      <c r="WGM4" s="9"/>
      <c r="WGN4" s="9"/>
      <c r="WGO4" s="9"/>
      <c r="WGP4" s="9"/>
      <c r="WGQ4" s="9"/>
      <c r="WGR4" s="9"/>
      <c r="WGS4" s="9"/>
      <c r="WGT4" s="9"/>
      <c r="WGU4" s="9"/>
      <c r="WGV4" s="9"/>
      <c r="WGW4" s="9"/>
      <c r="WGX4" s="9"/>
      <c r="WGY4" s="9"/>
      <c r="WGZ4" s="9"/>
      <c r="WHA4" s="9"/>
      <c r="WHB4" s="9"/>
      <c r="WHC4" s="9"/>
      <c r="WHD4" s="9"/>
      <c r="WHE4" s="9"/>
      <c r="WHF4" s="9"/>
      <c r="WHG4" s="9"/>
      <c r="WHH4" s="9"/>
      <c r="WHI4" s="9"/>
      <c r="WHJ4" s="9"/>
      <c r="WHK4" s="9"/>
      <c r="WHL4" s="9"/>
      <c r="WHM4" s="9"/>
      <c r="WHN4" s="9"/>
      <c r="WHO4" s="9"/>
      <c r="WHP4" s="9"/>
      <c r="WHQ4" s="9"/>
      <c r="WHR4" s="9"/>
      <c r="WHS4" s="9"/>
      <c r="WHT4" s="9"/>
      <c r="WHU4" s="9"/>
      <c r="WHV4" s="9"/>
      <c r="WHW4" s="9"/>
      <c r="WHX4" s="9"/>
      <c r="WHY4" s="9"/>
      <c r="WHZ4" s="9"/>
      <c r="WIA4" s="9"/>
      <c r="WIB4" s="9"/>
      <c r="WIC4" s="9"/>
      <c r="WID4" s="9"/>
      <c r="WIE4" s="9"/>
      <c r="WIF4" s="9"/>
      <c r="WIG4" s="9"/>
      <c r="WIH4" s="9"/>
      <c r="WII4" s="9"/>
      <c r="WIJ4" s="9"/>
      <c r="WIK4" s="9"/>
      <c r="WIL4" s="9"/>
      <c r="WIM4" s="9"/>
      <c r="WIN4" s="9"/>
      <c r="WIO4" s="9"/>
      <c r="WIP4" s="9"/>
      <c r="WIQ4" s="9"/>
      <c r="WIR4" s="9"/>
      <c r="WIS4" s="9"/>
      <c r="WIT4" s="9"/>
      <c r="WIU4" s="9"/>
      <c r="WIV4" s="9"/>
      <c r="WIW4" s="9"/>
      <c r="WIX4" s="9"/>
      <c r="WIY4" s="9"/>
      <c r="WIZ4" s="9"/>
      <c r="WJA4" s="9"/>
      <c r="WJB4" s="9"/>
      <c r="WJC4" s="9"/>
      <c r="WJD4" s="9"/>
      <c r="WJE4" s="9"/>
      <c r="WJF4" s="9"/>
      <c r="WJG4" s="9"/>
      <c r="WJH4" s="9"/>
      <c r="WJI4" s="9"/>
      <c r="WJJ4" s="9"/>
      <c r="WJK4" s="9"/>
      <c r="WJL4" s="9"/>
      <c r="WJM4" s="9"/>
      <c r="WJN4" s="9"/>
      <c r="WJO4" s="9"/>
      <c r="WJP4" s="9"/>
      <c r="WJQ4" s="9"/>
      <c r="WJR4" s="9"/>
      <c r="WJS4" s="9"/>
      <c r="WJT4" s="9"/>
      <c r="WJU4" s="9"/>
      <c r="WJV4" s="9"/>
      <c r="WJW4" s="9"/>
      <c r="WJX4" s="9"/>
      <c r="WJY4" s="9"/>
      <c r="WJZ4" s="9"/>
      <c r="WKA4" s="9"/>
      <c r="WKB4" s="9"/>
      <c r="WKC4" s="9"/>
      <c r="WKD4" s="9"/>
      <c r="WKE4" s="9"/>
      <c r="WKF4" s="9"/>
      <c r="WKG4" s="9"/>
      <c r="WKH4" s="9"/>
      <c r="WKI4" s="9"/>
      <c r="WKJ4" s="9"/>
      <c r="WKK4" s="9"/>
      <c r="WKL4" s="9"/>
      <c r="WKM4" s="9"/>
      <c r="WKN4" s="9"/>
      <c r="WKO4" s="9"/>
      <c r="WKP4" s="9"/>
      <c r="WKQ4" s="9"/>
      <c r="WKR4" s="9"/>
      <c r="WKS4" s="9"/>
      <c r="WKT4" s="9"/>
      <c r="WKU4" s="9"/>
      <c r="WKV4" s="9"/>
      <c r="WKW4" s="9"/>
      <c r="WKX4" s="9"/>
      <c r="WKY4" s="9"/>
      <c r="WKZ4" s="9"/>
      <c r="WLA4" s="9"/>
      <c r="WLB4" s="9"/>
      <c r="WLC4" s="9"/>
      <c r="WLD4" s="9"/>
      <c r="WLE4" s="9"/>
      <c r="WLF4" s="9"/>
      <c r="WLG4" s="9"/>
      <c r="WLH4" s="9"/>
      <c r="WLI4" s="9"/>
      <c r="WLJ4" s="9"/>
      <c r="WLK4" s="9"/>
      <c r="WLL4" s="9"/>
      <c r="WLM4" s="9"/>
      <c r="WLN4" s="9"/>
      <c r="WLO4" s="9"/>
      <c r="WLP4" s="9"/>
      <c r="WLQ4" s="9"/>
      <c r="WLR4" s="9"/>
      <c r="WLS4" s="9"/>
      <c r="WLT4" s="9"/>
      <c r="WLU4" s="9"/>
      <c r="WLV4" s="9"/>
      <c r="WLW4" s="9"/>
      <c r="WLX4" s="9"/>
      <c r="WLY4" s="9"/>
      <c r="WLZ4" s="9"/>
      <c r="WMA4" s="9"/>
      <c r="WMB4" s="9"/>
      <c r="WMC4" s="9"/>
      <c r="WMD4" s="9"/>
      <c r="WME4" s="9"/>
      <c r="WMF4" s="9"/>
      <c r="WMG4" s="9"/>
      <c r="WMH4" s="9"/>
      <c r="WMI4" s="9"/>
      <c r="WMJ4" s="9"/>
      <c r="WMK4" s="9"/>
      <c r="WML4" s="9"/>
      <c r="WMM4" s="9"/>
      <c r="WMN4" s="9"/>
      <c r="WMO4" s="9"/>
      <c r="WMP4" s="9"/>
      <c r="WMQ4" s="9"/>
      <c r="WMR4" s="9"/>
      <c r="WMS4" s="9"/>
      <c r="WMT4" s="9"/>
      <c r="WMU4" s="9"/>
      <c r="WMV4" s="9"/>
      <c r="WMW4" s="9"/>
      <c r="WMX4" s="9"/>
      <c r="WMY4" s="9"/>
      <c r="WMZ4" s="9"/>
      <c r="WNA4" s="9"/>
      <c r="WNB4" s="9"/>
      <c r="WNC4" s="9"/>
      <c r="WND4" s="9"/>
      <c r="WNE4" s="9"/>
      <c r="WNF4" s="9"/>
      <c r="WNG4" s="9"/>
      <c r="WNH4" s="9"/>
      <c r="WNI4" s="9"/>
      <c r="WNJ4" s="9"/>
      <c r="WNK4" s="9"/>
      <c r="WNL4" s="9"/>
      <c r="WNM4" s="9"/>
      <c r="WNN4" s="9"/>
      <c r="WNO4" s="9"/>
      <c r="WNP4" s="9"/>
      <c r="WNQ4" s="9"/>
      <c r="WNR4" s="9"/>
      <c r="WNS4" s="9"/>
      <c r="WNT4" s="9"/>
      <c r="WNU4" s="9"/>
      <c r="WNV4" s="9"/>
      <c r="WNW4" s="9"/>
      <c r="WNX4" s="9"/>
      <c r="WNY4" s="9"/>
      <c r="WNZ4" s="9"/>
      <c r="WOA4" s="9"/>
      <c r="WOB4" s="9"/>
      <c r="WOC4" s="9"/>
      <c r="WOD4" s="9"/>
      <c r="WOE4" s="9"/>
      <c r="WOF4" s="9"/>
      <c r="WOG4" s="9"/>
      <c r="WOH4" s="9"/>
      <c r="WOI4" s="9"/>
      <c r="WOJ4" s="9"/>
      <c r="WOK4" s="9"/>
      <c r="WOL4" s="9"/>
      <c r="WOM4" s="9"/>
      <c r="WON4" s="9"/>
      <c r="WOO4" s="9"/>
      <c r="WOP4" s="9"/>
      <c r="WOQ4" s="9"/>
      <c r="WOR4" s="9"/>
      <c r="WOS4" s="9"/>
      <c r="WOT4" s="9"/>
      <c r="WOU4" s="9"/>
      <c r="WOV4" s="9"/>
      <c r="WOW4" s="9"/>
      <c r="WOX4" s="9"/>
      <c r="WOY4" s="9"/>
      <c r="WOZ4" s="9"/>
      <c r="WPA4" s="9"/>
      <c r="WPB4" s="9"/>
      <c r="WPC4" s="9"/>
      <c r="WPD4" s="9"/>
      <c r="WPE4" s="9"/>
      <c r="WPF4" s="9"/>
      <c r="WPG4" s="9"/>
      <c r="WPH4" s="9"/>
      <c r="WPI4" s="9"/>
      <c r="WPJ4" s="9"/>
      <c r="WPK4" s="9"/>
      <c r="WPL4" s="9"/>
      <c r="WPM4" s="9"/>
      <c r="WPN4" s="9"/>
      <c r="WPO4" s="9"/>
      <c r="WPP4" s="9"/>
      <c r="WPQ4" s="9"/>
      <c r="WPR4" s="9"/>
      <c r="WPS4" s="9"/>
      <c r="WPT4" s="9"/>
      <c r="WPU4" s="9"/>
      <c r="WPV4" s="9"/>
      <c r="WPW4" s="9"/>
      <c r="WPX4" s="9"/>
      <c r="WPY4" s="9"/>
      <c r="WPZ4" s="9"/>
      <c r="WQA4" s="9"/>
      <c r="WQB4" s="9"/>
      <c r="WQC4" s="9"/>
      <c r="WQD4" s="9"/>
      <c r="WQE4" s="9"/>
      <c r="WQF4" s="9"/>
      <c r="WQG4" s="9"/>
      <c r="WQH4" s="9"/>
      <c r="WQI4" s="9"/>
      <c r="WQJ4" s="9"/>
      <c r="WQK4" s="9"/>
      <c r="WQL4" s="9"/>
      <c r="WQM4" s="9"/>
      <c r="WQN4" s="9"/>
      <c r="WQO4" s="9"/>
      <c r="WQP4" s="9"/>
      <c r="WQQ4" s="9"/>
      <c r="WQR4" s="9"/>
      <c r="WQS4" s="9"/>
      <c r="WQT4" s="9"/>
      <c r="WQU4" s="9"/>
      <c r="WQV4" s="9"/>
      <c r="WQW4" s="9"/>
      <c r="WQX4" s="9"/>
      <c r="WQY4" s="9"/>
      <c r="WQZ4" s="9"/>
      <c r="WRA4" s="9"/>
      <c r="WRB4" s="9"/>
      <c r="WRC4" s="9"/>
      <c r="WRD4" s="9"/>
      <c r="WRE4" s="9"/>
      <c r="WRF4" s="9"/>
      <c r="WRG4" s="9"/>
      <c r="WRH4" s="9"/>
      <c r="WRI4" s="9"/>
      <c r="WRJ4" s="9"/>
      <c r="WRK4" s="9"/>
      <c r="WRL4" s="9"/>
      <c r="WRM4" s="9"/>
      <c r="WRN4" s="9"/>
      <c r="WRO4" s="9"/>
      <c r="WRP4" s="9"/>
      <c r="WRQ4" s="9"/>
      <c r="WRR4" s="9"/>
      <c r="WRS4" s="9"/>
      <c r="WRT4" s="9"/>
      <c r="WRU4" s="9"/>
      <c r="WRV4" s="9"/>
      <c r="WRW4" s="9"/>
      <c r="WRX4" s="9"/>
      <c r="WRY4" s="9"/>
      <c r="WRZ4" s="9"/>
      <c r="WSA4" s="9"/>
      <c r="WSB4" s="9"/>
      <c r="WSC4" s="9"/>
      <c r="WSD4" s="9"/>
      <c r="WSE4" s="9"/>
      <c r="WSF4" s="9"/>
      <c r="WSG4" s="9"/>
      <c r="WSH4" s="9"/>
      <c r="WSI4" s="9"/>
      <c r="WSJ4" s="9"/>
      <c r="WSK4" s="9"/>
      <c r="WSL4" s="9"/>
      <c r="WSM4" s="9"/>
      <c r="WSN4" s="9"/>
      <c r="WSO4" s="9"/>
      <c r="WSP4" s="9"/>
      <c r="WSQ4" s="9"/>
      <c r="WSR4" s="9"/>
      <c r="WSS4" s="9"/>
      <c r="WST4" s="9"/>
      <c r="WSU4" s="9"/>
      <c r="WSV4" s="9"/>
      <c r="WSW4" s="9"/>
      <c r="WSX4" s="9"/>
      <c r="WSY4" s="9"/>
      <c r="WSZ4" s="9"/>
      <c r="WTA4" s="9"/>
      <c r="WTB4" s="9"/>
      <c r="WTC4" s="9"/>
      <c r="WTD4" s="9"/>
      <c r="WTE4" s="9"/>
      <c r="WTF4" s="9"/>
      <c r="WTG4" s="9"/>
      <c r="WTH4" s="9"/>
      <c r="WTI4" s="9"/>
      <c r="WTJ4" s="9"/>
      <c r="WTK4" s="9"/>
      <c r="WTL4" s="9"/>
      <c r="WTM4" s="9"/>
      <c r="WTN4" s="9"/>
      <c r="WTO4" s="9"/>
      <c r="WTP4" s="9"/>
      <c r="WTQ4" s="9"/>
      <c r="WTR4" s="9"/>
      <c r="WTS4" s="9"/>
      <c r="WTT4" s="9"/>
      <c r="WTU4" s="9"/>
      <c r="WTV4" s="9"/>
      <c r="WTW4" s="9"/>
      <c r="WTX4" s="9"/>
      <c r="WTY4" s="9"/>
      <c r="WTZ4" s="9"/>
      <c r="WUA4" s="9"/>
      <c r="WUB4" s="9"/>
      <c r="WUC4" s="9"/>
      <c r="WUD4" s="9"/>
      <c r="WUE4" s="9"/>
      <c r="WUF4" s="9"/>
      <c r="WUG4" s="9"/>
      <c r="WUH4" s="9"/>
      <c r="WUI4" s="9"/>
      <c r="WUJ4" s="9"/>
      <c r="WUK4" s="9"/>
      <c r="WUL4" s="9"/>
      <c r="WUM4" s="9"/>
      <c r="WUN4" s="9"/>
      <c r="WUO4" s="9"/>
      <c r="WUP4" s="9"/>
      <c r="WUQ4" s="9"/>
      <c r="WUR4" s="9"/>
      <c r="WUS4" s="9"/>
      <c r="WUT4" s="9"/>
      <c r="WUU4" s="9"/>
      <c r="WUV4" s="9"/>
      <c r="WUW4" s="9"/>
      <c r="WUX4" s="9"/>
      <c r="WUY4" s="9"/>
      <c r="WUZ4" s="9"/>
      <c r="WVA4" s="9"/>
      <c r="WVB4" s="9"/>
      <c r="WVC4" s="9"/>
      <c r="WVD4" s="9"/>
      <c r="WVE4" s="9"/>
      <c r="WVF4" s="9"/>
      <c r="WVG4" s="9"/>
      <c r="WVH4" s="9"/>
      <c r="WVI4" s="9"/>
      <c r="WVJ4" s="9"/>
      <c r="WVK4" s="9"/>
      <c r="WVL4" s="9"/>
      <c r="WVM4" s="9"/>
      <c r="WVN4" s="9"/>
      <c r="WVO4" s="9"/>
      <c r="WVP4" s="9"/>
      <c r="WVQ4" s="9"/>
      <c r="WVR4" s="9"/>
      <c r="WVS4" s="9"/>
      <c r="WVT4" s="9"/>
      <c r="WVU4" s="9"/>
      <c r="WVV4" s="9"/>
      <c r="WVW4" s="9"/>
      <c r="WVX4" s="9"/>
      <c r="WVY4" s="9"/>
      <c r="WVZ4" s="9"/>
      <c r="WWA4" s="9"/>
      <c r="WWB4" s="9"/>
      <c r="WWC4" s="9"/>
      <c r="WWD4" s="9"/>
      <c r="WWE4" s="9"/>
      <c r="WWF4" s="9"/>
      <c r="WWG4" s="9"/>
      <c r="WWH4" s="9"/>
      <c r="WWI4" s="9"/>
      <c r="WWJ4" s="9"/>
      <c r="WWK4" s="9"/>
      <c r="WWL4" s="9"/>
      <c r="WWM4" s="9"/>
      <c r="WWN4" s="9"/>
      <c r="WWO4" s="9"/>
      <c r="WWP4" s="9"/>
      <c r="WWQ4" s="9"/>
      <c r="WWR4" s="9"/>
      <c r="WWS4" s="9"/>
      <c r="WWT4" s="9"/>
      <c r="WWU4" s="9"/>
      <c r="WWV4" s="9"/>
      <c r="WWW4" s="9"/>
      <c r="WWX4" s="9"/>
      <c r="WWY4" s="9"/>
      <c r="WWZ4" s="9"/>
      <c r="WXA4" s="9"/>
      <c r="WXB4" s="9"/>
      <c r="WXC4" s="9"/>
      <c r="WXD4" s="9"/>
      <c r="WXE4" s="9"/>
      <c r="WXF4" s="9"/>
      <c r="WXG4" s="9"/>
      <c r="WXH4" s="9"/>
      <c r="WXI4" s="9"/>
      <c r="WXJ4" s="9"/>
      <c r="WXK4" s="9"/>
      <c r="WXL4" s="9"/>
      <c r="WXM4" s="9"/>
      <c r="WXN4" s="9"/>
      <c r="WXO4" s="9"/>
      <c r="WXP4" s="9"/>
      <c r="WXQ4" s="9"/>
      <c r="WXR4" s="9"/>
      <c r="WXS4" s="9"/>
      <c r="WXT4" s="9"/>
      <c r="WXU4" s="9"/>
      <c r="WXV4" s="9"/>
      <c r="WXW4" s="9"/>
      <c r="WXX4" s="9"/>
      <c r="WXY4" s="9"/>
      <c r="WXZ4" s="9"/>
      <c r="WYA4" s="9"/>
      <c r="WYB4" s="9"/>
      <c r="WYC4" s="9"/>
      <c r="WYD4" s="9"/>
      <c r="WYE4" s="9"/>
      <c r="WYF4" s="9"/>
      <c r="WYG4" s="9"/>
      <c r="WYH4" s="9"/>
      <c r="WYI4" s="9"/>
      <c r="WYJ4" s="9"/>
      <c r="WYK4" s="9"/>
      <c r="WYL4" s="9"/>
      <c r="WYM4" s="9"/>
      <c r="WYN4" s="9"/>
      <c r="WYO4" s="9"/>
      <c r="WYP4" s="9"/>
      <c r="WYQ4" s="9"/>
      <c r="WYR4" s="9"/>
      <c r="WYS4" s="9"/>
      <c r="WYT4" s="9"/>
      <c r="WYU4" s="9"/>
      <c r="WYV4" s="9"/>
      <c r="WYW4" s="9"/>
      <c r="WYX4" s="9"/>
      <c r="WYY4" s="9"/>
      <c r="WYZ4" s="9"/>
      <c r="WZA4" s="9"/>
      <c r="WZB4" s="9"/>
      <c r="WZC4" s="9"/>
      <c r="WZD4" s="9"/>
      <c r="WZE4" s="9"/>
      <c r="WZF4" s="9"/>
      <c r="WZG4" s="9"/>
      <c r="WZH4" s="9"/>
      <c r="WZI4" s="9"/>
      <c r="WZJ4" s="9"/>
      <c r="WZK4" s="9"/>
      <c r="WZL4" s="9"/>
      <c r="WZM4" s="9"/>
      <c r="WZN4" s="9"/>
      <c r="WZO4" s="9"/>
      <c r="WZP4" s="9"/>
      <c r="WZQ4" s="9"/>
      <c r="WZR4" s="9"/>
      <c r="WZS4" s="9"/>
      <c r="WZT4" s="9"/>
      <c r="WZU4" s="9"/>
      <c r="WZV4" s="9"/>
      <c r="WZW4" s="9"/>
      <c r="WZX4" s="9"/>
      <c r="WZY4" s="9"/>
      <c r="WZZ4" s="9"/>
      <c r="XAA4" s="9"/>
      <c r="XAB4" s="9"/>
      <c r="XAC4" s="9"/>
      <c r="XAD4" s="9"/>
      <c r="XAE4" s="9"/>
      <c r="XAF4" s="9"/>
      <c r="XAG4" s="9"/>
      <c r="XAH4" s="9"/>
      <c r="XAI4" s="9"/>
      <c r="XAJ4" s="9"/>
      <c r="XAK4" s="9"/>
      <c r="XAL4" s="9"/>
      <c r="XAM4" s="9"/>
      <c r="XAN4" s="9"/>
      <c r="XAO4" s="9"/>
      <c r="XAP4" s="9"/>
      <c r="XAQ4" s="9"/>
      <c r="XAR4" s="9"/>
      <c r="XAS4" s="9"/>
      <c r="XAT4" s="9"/>
      <c r="XAU4" s="9"/>
      <c r="XAV4" s="9"/>
      <c r="XAW4" s="9"/>
      <c r="XAX4" s="9"/>
      <c r="XAY4" s="9"/>
      <c r="XAZ4" s="9"/>
      <c r="XBA4" s="9"/>
      <c r="XBB4" s="9"/>
      <c r="XBC4" s="9"/>
      <c r="XBD4" s="9"/>
      <c r="XBE4" s="9"/>
      <c r="XBF4" s="9"/>
      <c r="XBG4" s="9"/>
      <c r="XBH4" s="9"/>
      <c r="XBI4" s="9"/>
      <c r="XBJ4" s="9"/>
      <c r="XBK4" s="9"/>
      <c r="XBL4" s="9"/>
      <c r="XBM4" s="9"/>
      <c r="XBN4" s="9"/>
      <c r="XBO4" s="9"/>
      <c r="XBP4" s="9"/>
      <c r="XBQ4" s="9"/>
      <c r="XBR4" s="9"/>
      <c r="XBS4" s="9"/>
      <c r="XBT4" s="9"/>
      <c r="XBU4" s="9"/>
      <c r="XBV4" s="9"/>
      <c r="XBW4" s="9"/>
      <c r="XBX4" s="9"/>
      <c r="XBY4" s="9"/>
      <c r="XBZ4" s="9"/>
      <c r="XCA4" s="9"/>
      <c r="XCB4" s="9"/>
      <c r="XCC4" s="9"/>
      <c r="XCD4" s="9"/>
      <c r="XCE4" s="9"/>
      <c r="XCF4" s="9"/>
      <c r="XCG4" s="9"/>
      <c r="XCH4" s="9"/>
      <c r="XCI4" s="9"/>
      <c r="XCJ4" s="9"/>
      <c r="XCK4" s="9"/>
      <c r="XCL4" s="9"/>
      <c r="XCM4" s="9"/>
      <c r="XCN4" s="9"/>
      <c r="XCO4" s="9"/>
      <c r="XCP4" s="9"/>
      <c r="XCQ4" s="9"/>
      <c r="XCR4" s="9"/>
      <c r="XCS4" s="9"/>
      <c r="XCT4" s="9"/>
      <c r="XCU4" s="9"/>
      <c r="XCV4" s="9"/>
      <c r="XCW4" s="9"/>
      <c r="XCX4" s="9"/>
      <c r="XCY4" s="9"/>
      <c r="XCZ4" s="9"/>
      <c r="XDA4" s="9"/>
      <c r="XDB4" s="9"/>
      <c r="XDC4" s="9"/>
      <c r="XDD4" s="9"/>
      <c r="XDE4" s="9"/>
      <c r="XDF4" s="9"/>
      <c r="XDG4" s="9"/>
      <c r="XDH4" s="9"/>
      <c r="XDI4" s="9"/>
      <c r="XDJ4" s="9"/>
      <c r="XDK4" s="9"/>
      <c r="XDL4" s="9"/>
      <c r="XDM4" s="9"/>
      <c r="XDN4" s="9"/>
      <c r="XDO4" s="9"/>
      <c r="XDP4" s="9"/>
      <c r="XDQ4" s="9"/>
      <c r="XDR4" s="9"/>
      <c r="XDS4" s="9"/>
      <c r="XDT4" s="9"/>
      <c r="XDU4" s="9"/>
      <c r="XDV4" s="9"/>
      <c r="XDW4" s="9"/>
      <c r="XDX4" s="9"/>
      <c r="XDY4" s="9"/>
      <c r="XDZ4" s="9"/>
      <c r="XEA4" s="9"/>
      <c r="XEB4" s="9"/>
      <c r="XEC4" s="9"/>
      <c r="XED4" s="9"/>
      <c r="XEE4" s="9"/>
      <c r="XEF4" s="9"/>
      <c r="XEG4" s="9"/>
      <c r="XEH4" s="9"/>
      <c r="XEI4" s="9"/>
      <c r="XEJ4" s="9"/>
      <c r="XEK4" s="9"/>
      <c r="XEL4" s="9"/>
      <c r="XEM4" s="9"/>
      <c r="XEN4" s="9"/>
      <c r="XEO4" s="9"/>
      <c r="XEP4" s="9"/>
    </row>
    <row r="5" spans="1:16370">
      <c r="A5" s="103">
        <v>1</v>
      </c>
      <c r="B5" s="116">
        <v>1</v>
      </c>
      <c r="C5" s="115">
        <v>44925</v>
      </c>
      <c r="D5" s="115">
        <v>44928</v>
      </c>
      <c r="E5" s="102" t="s">
        <v>214</v>
      </c>
      <c r="F5" s="102" t="s">
        <v>31</v>
      </c>
      <c r="G5" s="109" t="s">
        <v>240</v>
      </c>
      <c r="H5" s="158" t="s">
        <v>575</v>
      </c>
      <c r="I5" s="140"/>
      <c r="J5" s="102"/>
      <c r="K5" s="102"/>
      <c r="L5" s="114" t="s">
        <v>299</v>
      </c>
      <c r="M5" s="114" t="s">
        <v>35</v>
      </c>
      <c r="N5" s="103">
        <v>800</v>
      </c>
      <c r="O5" s="102" t="s">
        <v>190</v>
      </c>
      <c r="P5" s="114" t="s">
        <v>237</v>
      </c>
      <c r="Q5" s="122">
        <v>2200000</v>
      </c>
      <c r="R5" s="102"/>
      <c r="S5" s="102"/>
      <c r="T5" s="102"/>
      <c r="U5" s="102"/>
      <c r="V5" s="102"/>
      <c r="W5" s="102"/>
      <c r="X5" s="102"/>
      <c r="Y5" s="102"/>
      <c r="Z5" s="102"/>
      <c r="AA5" s="118">
        <v>1600000</v>
      </c>
      <c r="AB5" s="106" t="s">
        <v>731</v>
      </c>
      <c r="AC5" s="168">
        <v>44945</v>
      </c>
      <c r="AD5" s="162" t="s">
        <v>237</v>
      </c>
      <c r="AE5" s="103" t="s">
        <v>631</v>
      </c>
      <c r="AF5" s="103"/>
      <c r="AG5" s="102" t="s">
        <v>226</v>
      </c>
      <c r="AH5" s="23" t="s">
        <v>730</v>
      </c>
    </row>
    <row r="6" spans="1:16370">
      <c r="A6" s="103"/>
      <c r="B6" s="103"/>
      <c r="C6" s="119" t="s">
        <v>30</v>
      </c>
      <c r="D6" s="102"/>
      <c r="E6" s="102"/>
      <c r="F6" s="102"/>
      <c r="G6" s="102"/>
      <c r="H6" s="102"/>
      <c r="I6" s="109"/>
      <c r="J6" s="102"/>
      <c r="K6" s="102"/>
      <c r="L6" s="102"/>
      <c r="M6" s="102"/>
      <c r="N6" s="103"/>
      <c r="O6" s="102"/>
      <c r="P6" s="102"/>
      <c r="Q6" s="117">
        <f>SUM(Q5)</f>
        <v>2200000</v>
      </c>
      <c r="R6" s="102"/>
      <c r="S6" s="102"/>
      <c r="T6" s="102"/>
      <c r="U6" s="102"/>
      <c r="V6" s="102"/>
      <c r="W6" s="102"/>
      <c r="X6" s="102"/>
      <c r="Y6" s="102"/>
      <c r="Z6" s="102"/>
      <c r="AA6" s="117">
        <f>SUM(AA5)</f>
        <v>1600000</v>
      </c>
      <c r="AB6" s="102"/>
      <c r="AC6" s="103"/>
      <c r="AD6" s="162"/>
      <c r="AE6" s="103"/>
      <c r="AF6" s="102"/>
      <c r="AG6" s="102"/>
    </row>
    <row r="7" spans="1:16370">
      <c r="A7" s="103">
        <f>A5+1</f>
        <v>2</v>
      </c>
      <c r="B7" s="103">
        <v>1</v>
      </c>
      <c r="C7" s="115">
        <v>44930</v>
      </c>
      <c r="D7" s="115">
        <v>44918</v>
      </c>
      <c r="E7" s="102" t="s">
        <v>214</v>
      </c>
      <c r="F7" s="102" t="s">
        <v>31</v>
      </c>
      <c r="G7" s="102" t="s">
        <v>893</v>
      </c>
      <c r="H7" s="159" t="s">
        <v>894</v>
      </c>
      <c r="I7" s="109"/>
      <c r="J7" s="102"/>
      <c r="K7" s="102"/>
      <c r="L7" s="102" t="s">
        <v>299</v>
      </c>
      <c r="M7" s="102" t="s">
        <v>259</v>
      </c>
      <c r="N7" s="103">
        <v>354</v>
      </c>
      <c r="O7" s="102" t="s">
        <v>190</v>
      </c>
      <c r="P7" s="102" t="s">
        <v>238</v>
      </c>
      <c r="Q7" s="122">
        <v>2300000</v>
      </c>
      <c r="R7" s="102"/>
      <c r="S7" s="102"/>
      <c r="T7" s="102"/>
      <c r="U7" s="102"/>
      <c r="V7" s="102"/>
      <c r="W7" s="102"/>
      <c r="X7" s="102"/>
      <c r="Y7" s="102"/>
      <c r="Z7" s="102"/>
      <c r="AA7" s="118">
        <v>1900000</v>
      </c>
      <c r="AB7" s="106" t="s">
        <v>898</v>
      </c>
      <c r="AC7" s="168">
        <v>44930</v>
      </c>
      <c r="AD7" s="162" t="s">
        <v>238</v>
      </c>
      <c r="AE7" s="98"/>
      <c r="AF7" s="102"/>
      <c r="AG7" s="102" t="s">
        <v>226</v>
      </c>
    </row>
    <row r="8" spans="1:16370">
      <c r="A8" s="103">
        <f t="shared" ref="A8:A10" si="0">A7+1</f>
        <v>3</v>
      </c>
      <c r="B8" s="103">
        <v>2</v>
      </c>
      <c r="C8" s="115">
        <v>44930</v>
      </c>
      <c r="D8" s="115">
        <v>44918</v>
      </c>
      <c r="E8" s="102" t="s">
        <v>214</v>
      </c>
      <c r="F8" s="102" t="s">
        <v>31</v>
      </c>
      <c r="G8" s="102" t="s">
        <v>893</v>
      </c>
      <c r="H8" s="159" t="s">
        <v>895</v>
      </c>
      <c r="I8" s="109"/>
      <c r="J8" s="102"/>
      <c r="K8" s="102"/>
      <c r="L8" s="102" t="s">
        <v>299</v>
      </c>
      <c r="M8" s="102" t="s">
        <v>259</v>
      </c>
      <c r="N8" s="103">
        <v>354</v>
      </c>
      <c r="O8" s="102" t="s">
        <v>190</v>
      </c>
      <c r="P8" s="102" t="s">
        <v>238</v>
      </c>
      <c r="Q8" s="122">
        <v>2300000</v>
      </c>
      <c r="R8" s="102"/>
      <c r="S8" s="102"/>
      <c r="T8" s="102"/>
      <c r="U8" s="102"/>
      <c r="V8" s="102"/>
      <c r="W8" s="102"/>
      <c r="X8" s="102"/>
      <c r="Y8" s="102"/>
      <c r="Z8" s="102"/>
      <c r="AA8" s="118">
        <v>1900000</v>
      </c>
      <c r="AB8" s="106" t="s">
        <v>898</v>
      </c>
      <c r="AC8" s="168">
        <v>44930</v>
      </c>
      <c r="AD8" s="162" t="s">
        <v>238</v>
      </c>
      <c r="AE8" s="98"/>
      <c r="AF8" s="102"/>
      <c r="AG8" s="102" t="s">
        <v>226</v>
      </c>
    </row>
    <row r="9" spans="1:16370">
      <c r="A9" s="103">
        <f t="shared" si="0"/>
        <v>4</v>
      </c>
      <c r="B9" s="103">
        <v>3</v>
      </c>
      <c r="C9" s="115">
        <v>44930</v>
      </c>
      <c r="D9" s="115">
        <v>44918</v>
      </c>
      <c r="E9" s="102" t="s">
        <v>214</v>
      </c>
      <c r="F9" s="102" t="s">
        <v>31</v>
      </c>
      <c r="G9" s="102" t="s">
        <v>893</v>
      </c>
      <c r="H9" s="159" t="s">
        <v>896</v>
      </c>
      <c r="I9" s="109"/>
      <c r="J9" s="102"/>
      <c r="K9" s="102"/>
      <c r="L9" s="102" t="s">
        <v>299</v>
      </c>
      <c r="M9" s="102" t="s">
        <v>259</v>
      </c>
      <c r="N9" s="103">
        <v>354</v>
      </c>
      <c r="O9" s="102" t="s">
        <v>190</v>
      </c>
      <c r="P9" s="102" t="s">
        <v>238</v>
      </c>
      <c r="Q9" s="122">
        <v>2300000</v>
      </c>
      <c r="R9" s="102"/>
      <c r="S9" s="102"/>
      <c r="T9" s="102"/>
      <c r="U9" s="102"/>
      <c r="V9" s="102"/>
      <c r="W9" s="102"/>
      <c r="X9" s="102"/>
      <c r="Y9" s="102"/>
      <c r="Z9" s="102"/>
      <c r="AA9" s="118">
        <v>1900000</v>
      </c>
      <c r="AB9" s="106" t="s">
        <v>898</v>
      </c>
      <c r="AC9" s="168">
        <v>44930</v>
      </c>
      <c r="AD9" s="162" t="s">
        <v>238</v>
      </c>
      <c r="AE9" s="98"/>
      <c r="AF9" s="102"/>
      <c r="AG9" s="102" t="s">
        <v>226</v>
      </c>
    </row>
    <row r="10" spans="1:16370">
      <c r="A10" s="103">
        <f t="shared" si="0"/>
        <v>5</v>
      </c>
      <c r="B10" s="103">
        <v>4</v>
      </c>
      <c r="C10" s="115">
        <v>44930</v>
      </c>
      <c r="D10" s="115">
        <v>44918</v>
      </c>
      <c r="E10" s="102" t="s">
        <v>214</v>
      </c>
      <c r="F10" s="102" t="s">
        <v>31</v>
      </c>
      <c r="G10" s="102" t="s">
        <v>893</v>
      </c>
      <c r="H10" s="159" t="s">
        <v>897</v>
      </c>
      <c r="I10" s="109"/>
      <c r="J10" s="102"/>
      <c r="K10" s="102"/>
      <c r="L10" s="102" t="s">
        <v>299</v>
      </c>
      <c r="M10" s="102" t="s">
        <v>259</v>
      </c>
      <c r="N10" s="103">
        <v>354</v>
      </c>
      <c r="O10" s="102" t="s">
        <v>190</v>
      </c>
      <c r="P10" s="102" t="s">
        <v>238</v>
      </c>
      <c r="Q10" s="122">
        <v>2300000</v>
      </c>
      <c r="R10" s="102"/>
      <c r="S10" s="102"/>
      <c r="T10" s="102"/>
      <c r="U10" s="102"/>
      <c r="V10" s="102"/>
      <c r="W10" s="102"/>
      <c r="X10" s="102"/>
      <c r="Y10" s="102"/>
      <c r="Z10" s="102"/>
      <c r="AA10" s="118">
        <v>1900000</v>
      </c>
      <c r="AB10" s="106" t="s">
        <v>898</v>
      </c>
      <c r="AC10" s="168">
        <v>44930</v>
      </c>
      <c r="AD10" s="162" t="s">
        <v>238</v>
      </c>
      <c r="AE10" s="98"/>
      <c r="AF10" s="102"/>
      <c r="AG10" s="102" t="s">
        <v>226</v>
      </c>
    </row>
    <row r="11" spans="1:16370">
      <c r="A11" s="103"/>
      <c r="B11" s="103"/>
      <c r="C11" s="119" t="s">
        <v>30</v>
      </c>
      <c r="D11" s="102"/>
      <c r="E11" s="102"/>
      <c r="F11" s="102"/>
      <c r="G11" s="102"/>
      <c r="H11" s="102"/>
      <c r="I11" s="109"/>
      <c r="J11" s="102"/>
      <c r="K11" s="102"/>
      <c r="L11" s="102"/>
      <c r="M11" s="102"/>
      <c r="N11" s="103"/>
      <c r="O11" s="102"/>
      <c r="P11" s="102"/>
      <c r="Q11" s="117">
        <f>SUM(Q7:Q10)</f>
        <v>9200000</v>
      </c>
      <c r="R11" s="102"/>
      <c r="S11" s="102"/>
      <c r="T11" s="102"/>
      <c r="U11" s="102"/>
      <c r="V11" s="102"/>
      <c r="W11" s="102"/>
      <c r="X11" s="102"/>
      <c r="Y11" s="102"/>
      <c r="Z11" s="102"/>
      <c r="AA11" s="117">
        <f>SUM(AA7:AA10)</f>
        <v>7600000</v>
      </c>
      <c r="AB11" s="102"/>
      <c r="AC11" s="103"/>
      <c r="AD11" s="162"/>
      <c r="AE11" s="103"/>
      <c r="AF11" s="102"/>
      <c r="AG11" s="102"/>
    </row>
    <row r="12" spans="1:16370">
      <c r="A12" s="103">
        <f>A10+1</f>
        <v>6</v>
      </c>
      <c r="B12" s="103">
        <v>1</v>
      </c>
      <c r="C12" s="115">
        <v>44931</v>
      </c>
      <c r="D12" s="115">
        <v>44932</v>
      </c>
      <c r="E12" s="102" t="s">
        <v>214</v>
      </c>
      <c r="F12" s="102" t="s">
        <v>31</v>
      </c>
      <c r="G12" s="109" t="s">
        <v>240</v>
      </c>
      <c r="H12" s="159" t="s">
        <v>601</v>
      </c>
      <c r="I12" s="109"/>
      <c r="J12" s="102"/>
      <c r="K12" s="102"/>
      <c r="L12" s="114" t="s">
        <v>335</v>
      </c>
      <c r="M12" s="114" t="s">
        <v>224</v>
      </c>
      <c r="N12" s="103">
        <v>188</v>
      </c>
      <c r="O12" s="102" t="s">
        <v>190</v>
      </c>
      <c r="P12" s="102" t="s">
        <v>238</v>
      </c>
      <c r="Q12" s="108">
        <f>900000+200000</f>
        <v>1100000</v>
      </c>
      <c r="R12" s="104"/>
      <c r="S12" s="104"/>
      <c r="T12" s="104"/>
      <c r="U12" s="104"/>
      <c r="V12" s="104"/>
      <c r="W12" s="104"/>
      <c r="X12" s="104"/>
      <c r="Y12" s="104"/>
      <c r="Z12" s="104"/>
      <c r="AA12" s="108">
        <v>550000</v>
      </c>
      <c r="AB12" s="106" t="s">
        <v>1060</v>
      </c>
      <c r="AC12" s="168">
        <v>44945</v>
      </c>
      <c r="AD12" s="162" t="s">
        <v>238</v>
      </c>
      <c r="AE12" s="103" t="s">
        <v>631</v>
      </c>
      <c r="AF12" s="162" t="s">
        <v>1282</v>
      </c>
      <c r="AG12" s="102" t="s">
        <v>226</v>
      </c>
      <c r="AI12" t="s">
        <v>1075</v>
      </c>
    </row>
    <row r="13" spans="1:16370">
      <c r="A13" s="103">
        <f t="shared" ref="A13" si="1">A12+1</f>
        <v>7</v>
      </c>
      <c r="B13" s="103">
        <v>2</v>
      </c>
      <c r="C13" s="115">
        <v>44931</v>
      </c>
      <c r="D13" s="115">
        <v>44932</v>
      </c>
      <c r="E13" s="102" t="s">
        <v>214</v>
      </c>
      <c r="F13" s="102" t="s">
        <v>31</v>
      </c>
      <c r="G13" s="109" t="s">
        <v>240</v>
      </c>
      <c r="H13" s="159" t="s">
        <v>603</v>
      </c>
      <c r="I13" s="109"/>
      <c r="J13" s="102"/>
      <c r="K13" s="102"/>
      <c r="L13" s="114" t="s">
        <v>335</v>
      </c>
      <c r="M13" s="114" t="s">
        <v>224</v>
      </c>
      <c r="N13" s="103">
        <v>188</v>
      </c>
      <c r="O13" s="102" t="s">
        <v>190</v>
      </c>
      <c r="P13" s="102" t="s">
        <v>238</v>
      </c>
      <c r="Q13" s="108">
        <f>900000+200000</f>
        <v>1100000</v>
      </c>
      <c r="R13" s="104"/>
      <c r="S13" s="104"/>
      <c r="T13" s="104"/>
      <c r="U13" s="104"/>
      <c r="V13" s="104"/>
      <c r="W13" s="104"/>
      <c r="X13" s="104"/>
      <c r="Y13" s="104"/>
      <c r="Z13" s="104"/>
      <c r="AA13" s="108">
        <v>550000</v>
      </c>
      <c r="AB13" s="106" t="s">
        <v>1060</v>
      </c>
      <c r="AC13" s="168">
        <v>44945</v>
      </c>
      <c r="AD13" s="162" t="s">
        <v>238</v>
      </c>
      <c r="AE13" s="103" t="s">
        <v>631</v>
      </c>
      <c r="AF13" s="162" t="s">
        <v>1282</v>
      </c>
      <c r="AG13" s="102" t="s">
        <v>226</v>
      </c>
      <c r="AI13" t="s">
        <v>1075</v>
      </c>
    </row>
    <row r="14" spans="1:16370">
      <c r="A14" s="103"/>
      <c r="B14" s="102"/>
      <c r="C14" s="119" t="s">
        <v>30</v>
      </c>
      <c r="D14" s="102"/>
      <c r="E14" s="102"/>
      <c r="F14" s="102"/>
      <c r="G14" s="102"/>
      <c r="H14" s="102"/>
      <c r="I14" s="109"/>
      <c r="J14" s="102"/>
      <c r="K14" s="102"/>
      <c r="L14" s="102"/>
      <c r="M14" s="102"/>
      <c r="N14" s="103"/>
      <c r="O14" s="102"/>
      <c r="P14" s="102"/>
      <c r="Q14" s="117">
        <f>SUM(Q12:Q13)</f>
        <v>2200000</v>
      </c>
      <c r="R14" s="102"/>
      <c r="S14" s="102"/>
      <c r="T14" s="102"/>
      <c r="U14" s="102"/>
      <c r="V14" s="102"/>
      <c r="W14" s="102"/>
      <c r="X14" s="102"/>
      <c r="Y14" s="102"/>
      <c r="Z14" s="102"/>
      <c r="AA14" s="117">
        <f>SUM(AA12:AA13)</f>
        <v>1100000</v>
      </c>
      <c r="AB14" s="102"/>
      <c r="AC14" s="102"/>
      <c r="AD14" s="162"/>
      <c r="AE14" s="103"/>
      <c r="AF14" s="102"/>
      <c r="AG14" s="102"/>
    </row>
    <row r="15" spans="1:16370">
      <c r="A15" s="103">
        <f>A13+1</f>
        <v>8</v>
      </c>
      <c r="B15" s="142">
        <v>1</v>
      </c>
      <c r="C15" s="115">
        <v>44932</v>
      </c>
      <c r="D15" s="115">
        <v>44932</v>
      </c>
      <c r="E15" s="102" t="s">
        <v>214</v>
      </c>
      <c r="F15" s="102" t="s">
        <v>31</v>
      </c>
      <c r="G15" s="140" t="s">
        <v>1077</v>
      </c>
      <c r="H15" s="158" t="s">
        <v>1202</v>
      </c>
      <c r="I15" s="140"/>
      <c r="J15" s="102"/>
      <c r="K15" s="102"/>
      <c r="L15" s="114" t="s">
        <v>1078</v>
      </c>
      <c r="M15" s="114" t="s">
        <v>231</v>
      </c>
      <c r="N15" s="142">
        <v>188</v>
      </c>
      <c r="O15" s="102" t="s">
        <v>190</v>
      </c>
      <c r="P15" s="247" t="s">
        <v>256</v>
      </c>
      <c r="Q15" s="108">
        <f>850000+410500</f>
        <v>1260500</v>
      </c>
      <c r="R15" s="104"/>
      <c r="S15" s="104"/>
      <c r="T15" s="104"/>
      <c r="U15" s="104"/>
      <c r="V15" s="104"/>
      <c r="W15" s="104"/>
      <c r="X15" s="104"/>
      <c r="Y15" s="104"/>
      <c r="Z15" s="104"/>
      <c r="AA15" s="108">
        <v>575000</v>
      </c>
      <c r="AB15" s="106" t="s">
        <v>1079</v>
      </c>
      <c r="AC15" s="168">
        <v>44949</v>
      </c>
      <c r="AD15" s="162" t="s">
        <v>3362</v>
      </c>
      <c r="AE15" s="98" t="s">
        <v>3469</v>
      </c>
      <c r="AF15" s="102"/>
      <c r="AG15" s="102" t="s">
        <v>226</v>
      </c>
    </row>
    <row r="16" spans="1:16370">
      <c r="A16" s="103"/>
      <c r="B16" s="102"/>
      <c r="C16" s="119" t="s">
        <v>30</v>
      </c>
      <c r="D16" s="102"/>
      <c r="E16" s="102"/>
      <c r="F16" s="102"/>
      <c r="G16" s="102"/>
      <c r="H16" s="102"/>
      <c r="I16" s="109"/>
      <c r="J16" s="102"/>
      <c r="K16" s="102"/>
      <c r="L16" s="102"/>
      <c r="M16" s="102"/>
      <c r="N16" s="103"/>
      <c r="O16" s="102"/>
      <c r="P16" s="102"/>
      <c r="Q16" s="117">
        <f>SUM(Q15)</f>
        <v>1260500</v>
      </c>
      <c r="R16" s="102"/>
      <c r="S16" s="102"/>
      <c r="T16" s="102"/>
      <c r="U16" s="102"/>
      <c r="V16" s="102"/>
      <c r="W16" s="102"/>
      <c r="X16" s="102"/>
      <c r="Y16" s="102"/>
      <c r="Z16" s="102"/>
      <c r="AA16" s="117">
        <f>SUM(AA15)</f>
        <v>575000</v>
      </c>
      <c r="AB16" s="102"/>
      <c r="AC16" s="102"/>
      <c r="AD16" s="162"/>
      <c r="AE16" s="103"/>
      <c r="AF16" s="102"/>
      <c r="AG16" s="102"/>
    </row>
    <row r="17" spans="1:35" s="112" customFormat="1">
      <c r="A17" s="103">
        <f>A15+1</f>
        <v>9</v>
      </c>
      <c r="B17" s="142">
        <v>1</v>
      </c>
      <c r="C17" s="161">
        <v>44936</v>
      </c>
      <c r="D17" s="161">
        <v>44936</v>
      </c>
      <c r="E17" s="109" t="s">
        <v>214</v>
      </c>
      <c r="F17" s="109" t="s">
        <v>31</v>
      </c>
      <c r="G17" s="109" t="s">
        <v>240</v>
      </c>
      <c r="H17" s="158" t="s">
        <v>1266</v>
      </c>
      <c r="I17" s="140"/>
      <c r="J17" s="109"/>
      <c r="K17" s="109"/>
      <c r="L17" s="140" t="s">
        <v>231</v>
      </c>
      <c r="M17" s="109" t="s">
        <v>1267</v>
      </c>
      <c r="N17" s="142">
        <v>50</v>
      </c>
      <c r="O17" s="109" t="s">
        <v>190</v>
      </c>
      <c r="P17" s="140" t="s">
        <v>1268</v>
      </c>
      <c r="Q17" s="108">
        <v>600000</v>
      </c>
      <c r="R17" s="109"/>
      <c r="S17" s="109"/>
      <c r="T17" s="109"/>
      <c r="U17" s="109"/>
      <c r="V17" s="109"/>
      <c r="W17" s="109"/>
      <c r="X17" s="109"/>
      <c r="Y17" s="109"/>
      <c r="Z17" s="109"/>
      <c r="AA17" s="108">
        <v>300000</v>
      </c>
      <c r="AB17" s="106" t="s">
        <v>1269</v>
      </c>
      <c r="AC17" s="168">
        <v>44945</v>
      </c>
      <c r="AD17" s="177" t="s">
        <v>1268</v>
      </c>
      <c r="AE17" s="98" t="s">
        <v>1510</v>
      </c>
      <c r="AF17" s="177"/>
      <c r="AG17" s="140" t="s">
        <v>218</v>
      </c>
    </row>
    <row r="18" spans="1:35">
      <c r="A18" s="103"/>
      <c r="B18" s="102"/>
      <c r="C18" s="119" t="s">
        <v>30</v>
      </c>
      <c r="D18" s="102"/>
      <c r="E18" s="102"/>
      <c r="F18" s="102"/>
      <c r="G18" s="102"/>
      <c r="H18" s="102"/>
      <c r="I18" s="109"/>
      <c r="J18" s="102"/>
      <c r="K18" s="102"/>
      <c r="L18" s="102"/>
      <c r="M18" s="102"/>
      <c r="N18" s="103"/>
      <c r="O18" s="102"/>
      <c r="P18" s="102"/>
      <c r="Q18" s="117">
        <f>SUM(Q17)</f>
        <v>600000</v>
      </c>
      <c r="R18" s="102"/>
      <c r="S18" s="102"/>
      <c r="T18" s="102"/>
      <c r="U18" s="102"/>
      <c r="V18" s="102"/>
      <c r="W18" s="102"/>
      <c r="X18" s="102"/>
      <c r="Y18" s="102"/>
      <c r="Z18" s="102"/>
      <c r="AA18" s="117">
        <f>SUM(AA17)</f>
        <v>300000</v>
      </c>
      <c r="AB18" s="102"/>
      <c r="AC18" s="102"/>
      <c r="AD18" s="162"/>
      <c r="AE18" s="103"/>
      <c r="AF18" s="102"/>
      <c r="AG18" s="102"/>
    </row>
    <row r="19" spans="1:35">
      <c r="A19" s="103">
        <f>A17+1</f>
        <v>10</v>
      </c>
      <c r="B19" s="103">
        <v>1</v>
      </c>
      <c r="C19" s="161">
        <v>44936</v>
      </c>
      <c r="D19" s="115">
        <v>44937</v>
      </c>
      <c r="E19" s="102" t="s">
        <v>214</v>
      </c>
      <c r="F19" s="102" t="s">
        <v>31</v>
      </c>
      <c r="G19" s="140" t="s">
        <v>889</v>
      </c>
      <c r="H19" s="158" t="s">
        <v>888</v>
      </c>
      <c r="I19" s="140"/>
      <c r="J19" s="102"/>
      <c r="K19" s="102"/>
      <c r="L19" s="114" t="s">
        <v>299</v>
      </c>
      <c r="M19" s="102" t="s">
        <v>224</v>
      </c>
      <c r="N19" s="103">
        <v>188</v>
      </c>
      <c r="O19" s="102" t="s">
        <v>190</v>
      </c>
      <c r="P19" s="102" t="s">
        <v>890</v>
      </c>
      <c r="Q19" s="108">
        <v>900000</v>
      </c>
      <c r="R19" s="108"/>
      <c r="S19" s="108"/>
      <c r="T19" s="108"/>
      <c r="U19" s="108"/>
      <c r="V19" s="108"/>
      <c r="W19" s="108"/>
      <c r="X19" s="108"/>
      <c r="Y19" s="108"/>
      <c r="Z19" s="108"/>
      <c r="AA19" s="108">
        <v>550000</v>
      </c>
      <c r="AB19" s="106" t="s">
        <v>1283</v>
      </c>
      <c r="AC19" s="168">
        <v>44949</v>
      </c>
      <c r="AD19" s="162" t="s">
        <v>890</v>
      </c>
      <c r="AE19" s="98" t="s">
        <v>631</v>
      </c>
      <c r="AF19" s="102"/>
      <c r="AG19" s="102" t="s">
        <v>226</v>
      </c>
      <c r="AI19" s="95" t="s">
        <v>887</v>
      </c>
    </row>
    <row r="20" spans="1:35">
      <c r="A20" s="103"/>
      <c r="B20" s="102"/>
      <c r="C20" s="119" t="s">
        <v>30</v>
      </c>
      <c r="D20" s="102"/>
      <c r="E20" s="102"/>
      <c r="F20" s="102"/>
      <c r="G20" s="109"/>
      <c r="H20" s="102"/>
      <c r="I20" s="109"/>
      <c r="J20" s="102"/>
      <c r="K20" s="102"/>
      <c r="L20" s="102"/>
      <c r="M20" s="102"/>
      <c r="N20" s="103"/>
      <c r="O20" s="102"/>
      <c r="P20" s="102"/>
      <c r="Q20" s="117">
        <f>SUM(Q19)</f>
        <v>900000</v>
      </c>
      <c r="R20" s="102"/>
      <c r="S20" s="102"/>
      <c r="T20" s="102"/>
      <c r="U20" s="102"/>
      <c r="V20" s="102"/>
      <c r="W20" s="102"/>
      <c r="X20" s="102"/>
      <c r="Y20" s="102"/>
      <c r="Z20" s="102"/>
      <c r="AA20" s="117">
        <f>SUM(AA19)</f>
        <v>550000</v>
      </c>
      <c r="AB20" s="102"/>
      <c r="AC20" s="102"/>
      <c r="AD20" s="162"/>
      <c r="AE20" s="103"/>
      <c r="AF20" s="102"/>
      <c r="AG20" s="102"/>
    </row>
    <row r="21" spans="1:35">
      <c r="A21" s="103">
        <f>A19+1</f>
        <v>11</v>
      </c>
      <c r="B21" s="103">
        <v>1</v>
      </c>
      <c r="C21" s="115">
        <v>44938</v>
      </c>
      <c r="D21" s="115">
        <v>44938</v>
      </c>
      <c r="E21" s="102" t="s">
        <v>214</v>
      </c>
      <c r="F21" s="102" t="s">
        <v>31</v>
      </c>
      <c r="G21" s="140" t="s">
        <v>889</v>
      </c>
      <c r="H21" s="158" t="s">
        <v>1472</v>
      </c>
      <c r="I21" s="140"/>
      <c r="J21" s="102"/>
      <c r="K21" s="102"/>
      <c r="L21" s="102" t="s">
        <v>299</v>
      </c>
      <c r="M21" s="114" t="s">
        <v>1397</v>
      </c>
      <c r="N21" s="103">
        <v>98</v>
      </c>
      <c r="O21" s="102" t="s">
        <v>190</v>
      </c>
      <c r="P21" s="102" t="s">
        <v>890</v>
      </c>
      <c r="Q21" s="118">
        <v>750000</v>
      </c>
      <c r="R21" s="102"/>
      <c r="S21" s="102"/>
      <c r="T21" s="102"/>
      <c r="U21" s="102"/>
      <c r="V21" s="102"/>
      <c r="W21" s="102"/>
      <c r="X21" s="102"/>
      <c r="Y21" s="102"/>
      <c r="Z21" s="102"/>
      <c r="AA21" s="118">
        <v>350000</v>
      </c>
      <c r="AB21" s="106" t="s">
        <v>1473</v>
      </c>
      <c r="AC21" s="168">
        <v>44949</v>
      </c>
      <c r="AD21" s="162" t="s">
        <v>890</v>
      </c>
      <c r="AE21" s="98" t="s">
        <v>1510</v>
      </c>
      <c r="AF21" s="102"/>
      <c r="AG21" s="102" t="s">
        <v>226</v>
      </c>
    </row>
    <row r="22" spans="1:35">
      <c r="A22" s="103"/>
      <c r="B22" s="102"/>
      <c r="C22" s="119" t="s">
        <v>30</v>
      </c>
      <c r="D22" s="102"/>
      <c r="E22" s="102"/>
      <c r="F22" s="102"/>
      <c r="G22" s="102"/>
      <c r="H22" s="102"/>
      <c r="I22" s="109"/>
      <c r="J22" s="102"/>
      <c r="K22" s="102"/>
      <c r="L22" s="102"/>
      <c r="M22" s="102"/>
      <c r="N22" s="103"/>
      <c r="O22" s="102"/>
      <c r="P22" s="102"/>
      <c r="Q22" s="117">
        <f>SUM(Q21)</f>
        <v>750000</v>
      </c>
      <c r="R22" s="102"/>
      <c r="S22" s="102"/>
      <c r="T22" s="102"/>
      <c r="U22" s="102"/>
      <c r="V22" s="102"/>
      <c r="W22" s="102"/>
      <c r="X22" s="102"/>
      <c r="Y22" s="102"/>
      <c r="Z22" s="102"/>
      <c r="AA22" s="117">
        <f>SUM(AA21)</f>
        <v>350000</v>
      </c>
      <c r="AB22" s="102"/>
      <c r="AC22" s="102"/>
      <c r="AD22" s="162"/>
      <c r="AE22" s="103"/>
      <c r="AF22" s="102"/>
      <c r="AG22" s="102"/>
    </row>
    <row r="23" spans="1:35">
      <c r="A23" s="103">
        <f>A21+1</f>
        <v>12</v>
      </c>
      <c r="B23" s="103">
        <v>1</v>
      </c>
      <c r="C23" s="115">
        <v>44939</v>
      </c>
      <c r="D23" s="115">
        <v>44922</v>
      </c>
      <c r="E23" s="102" t="s">
        <v>214</v>
      </c>
      <c r="F23" s="102" t="s">
        <v>31</v>
      </c>
      <c r="G23" s="109" t="s">
        <v>240</v>
      </c>
      <c r="H23" s="159" t="s">
        <v>567</v>
      </c>
      <c r="I23" s="109"/>
      <c r="J23" s="102"/>
      <c r="K23" s="102"/>
      <c r="L23" s="114" t="s">
        <v>299</v>
      </c>
      <c r="M23" s="114" t="s">
        <v>219</v>
      </c>
      <c r="N23" s="103">
        <v>1884</v>
      </c>
      <c r="O23" s="102" t="s">
        <v>190</v>
      </c>
      <c r="P23" s="102" t="s">
        <v>238</v>
      </c>
      <c r="Q23" s="108">
        <v>5000000</v>
      </c>
      <c r="R23" s="108"/>
      <c r="S23" s="108"/>
      <c r="T23" s="108"/>
      <c r="U23" s="108"/>
      <c r="V23" s="108"/>
      <c r="W23" s="108"/>
      <c r="X23" s="108"/>
      <c r="Y23" s="108"/>
      <c r="Z23" s="108"/>
      <c r="AA23" s="108">
        <v>4500000</v>
      </c>
      <c r="AB23" s="114" t="s">
        <v>1432</v>
      </c>
      <c r="AC23" s="168">
        <v>44939</v>
      </c>
      <c r="AD23" s="162" t="s">
        <v>238</v>
      </c>
      <c r="AE23" s="103" t="s">
        <v>631</v>
      </c>
      <c r="AF23" s="103"/>
      <c r="AG23" s="102" t="s">
        <v>226</v>
      </c>
    </row>
    <row r="24" spans="1:35">
      <c r="A24" s="103">
        <f t="shared" ref="A24:A28" si="2">A23+1</f>
        <v>13</v>
      </c>
      <c r="B24" s="103">
        <v>2</v>
      </c>
      <c r="C24" s="115">
        <v>44939</v>
      </c>
      <c r="D24" s="115">
        <v>44922</v>
      </c>
      <c r="E24" s="102" t="s">
        <v>214</v>
      </c>
      <c r="F24" s="102" t="s">
        <v>31</v>
      </c>
      <c r="G24" s="109" t="s">
        <v>240</v>
      </c>
      <c r="H24" s="159" t="s">
        <v>568</v>
      </c>
      <c r="I24" s="109"/>
      <c r="J24" s="102"/>
      <c r="K24" s="102"/>
      <c r="L24" s="114" t="s">
        <v>299</v>
      </c>
      <c r="M24" s="114" t="s">
        <v>219</v>
      </c>
      <c r="N24" s="103">
        <v>1884</v>
      </c>
      <c r="O24" s="102" t="s">
        <v>190</v>
      </c>
      <c r="P24" s="102" t="s">
        <v>238</v>
      </c>
      <c r="Q24" s="108">
        <v>5000000</v>
      </c>
      <c r="R24" s="108"/>
      <c r="S24" s="108"/>
      <c r="T24" s="108"/>
      <c r="U24" s="108"/>
      <c r="V24" s="108"/>
      <c r="W24" s="108"/>
      <c r="X24" s="108"/>
      <c r="Y24" s="108"/>
      <c r="Z24" s="108"/>
      <c r="AA24" s="108">
        <v>4500000</v>
      </c>
      <c r="AB24" s="114" t="s">
        <v>1432</v>
      </c>
      <c r="AC24" s="168">
        <v>44939</v>
      </c>
      <c r="AD24" s="162" t="s">
        <v>238</v>
      </c>
      <c r="AE24" s="103" t="s">
        <v>631</v>
      </c>
      <c r="AF24" s="103"/>
      <c r="AG24" s="102" t="s">
        <v>226</v>
      </c>
    </row>
    <row r="25" spans="1:35">
      <c r="A25" s="103">
        <f t="shared" si="2"/>
        <v>14</v>
      </c>
      <c r="B25" s="103">
        <v>3</v>
      </c>
      <c r="C25" s="115">
        <v>44939</v>
      </c>
      <c r="D25" s="115">
        <v>44922</v>
      </c>
      <c r="E25" s="102" t="s">
        <v>214</v>
      </c>
      <c r="F25" s="102" t="s">
        <v>31</v>
      </c>
      <c r="G25" s="109" t="s">
        <v>240</v>
      </c>
      <c r="H25" s="159" t="s">
        <v>569</v>
      </c>
      <c r="I25" s="109"/>
      <c r="J25" s="102"/>
      <c r="K25" s="102"/>
      <c r="L25" s="114" t="s">
        <v>299</v>
      </c>
      <c r="M25" s="114" t="s">
        <v>219</v>
      </c>
      <c r="N25" s="103">
        <v>1884</v>
      </c>
      <c r="O25" s="102" t="s">
        <v>190</v>
      </c>
      <c r="P25" s="102" t="s">
        <v>238</v>
      </c>
      <c r="Q25" s="108">
        <v>5000000</v>
      </c>
      <c r="R25" s="108"/>
      <c r="S25" s="108"/>
      <c r="T25" s="108"/>
      <c r="U25" s="108"/>
      <c r="V25" s="108"/>
      <c r="W25" s="108"/>
      <c r="X25" s="108"/>
      <c r="Y25" s="108"/>
      <c r="Z25" s="108"/>
      <c r="AA25" s="108">
        <v>4500000</v>
      </c>
      <c r="AB25" s="114" t="s">
        <v>1432</v>
      </c>
      <c r="AC25" s="168">
        <v>44939</v>
      </c>
      <c r="AD25" s="162" t="s">
        <v>238</v>
      </c>
      <c r="AE25" s="103" t="s">
        <v>631</v>
      </c>
      <c r="AF25" s="103"/>
      <c r="AG25" s="102" t="s">
        <v>226</v>
      </c>
    </row>
    <row r="26" spans="1:35">
      <c r="A26" s="103">
        <f t="shared" si="2"/>
        <v>15</v>
      </c>
      <c r="B26" s="103">
        <v>4</v>
      </c>
      <c r="C26" s="115">
        <v>44939</v>
      </c>
      <c r="D26" s="115">
        <v>44922</v>
      </c>
      <c r="E26" s="102" t="s">
        <v>214</v>
      </c>
      <c r="F26" s="102" t="s">
        <v>31</v>
      </c>
      <c r="G26" s="109" t="s">
        <v>240</v>
      </c>
      <c r="H26" s="159" t="s">
        <v>570</v>
      </c>
      <c r="I26" s="109"/>
      <c r="J26" s="102"/>
      <c r="K26" s="102"/>
      <c r="L26" s="114" t="s">
        <v>299</v>
      </c>
      <c r="M26" s="114" t="s">
        <v>219</v>
      </c>
      <c r="N26" s="103">
        <v>1884</v>
      </c>
      <c r="O26" s="102" t="s">
        <v>190</v>
      </c>
      <c r="P26" s="102" t="s">
        <v>238</v>
      </c>
      <c r="Q26" s="108">
        <v>5000000</v>
      </c>
      <c r="R26" s="108"/>
      <c r="S26" s="108"/>
      <c r="T26" s="108"/>
      <c r="U26" s="108"/>
      <c r="V26" s="108"/>
      <c r="W26" s="108"/>
      <c r="X26" s="108"/>
      <c r="Y26" s="108"/>
      <c r="Z26" s="108"/>
      <c r="AA26" s="108">
        <v>4500000</v>
      </c>
      <c r="AB26" s="114" t="s">
        <v>1432</v>
      </c>
      <c r="AC26" s="168">
        <v>44939</v>
      </c>
      <c r="AD26" s="162" t="s">
        <v>238</v>
      </c>
      <c r="AE26" s="103" t="s">
        <v>631</v>
      </c>
      <c r="AF26" s="103"/>
      <c r="AG26" s="102" t="s">
        <v>226</v>
      </c>
    </row>
    <row r="27" spans="1:35">
      <c r="A27" s="103">
        <f t="shared" si="2"/>
        <v>16</v>
      </c>
      <c r="B27" s="103">
        <v>5</v>
      </c>
      <c r="C27" s="115">
        <v>44939</v>
      </c>
      <c r="D27" s="115">
        <v>44922</v>
      </c>
      <c r="E27" s="102" t="s">
        <v>214</v>
      </c>
      <c r="F27" s="102" t="s">
        <v>31</v>
      </c>
      <c r="G27" s="109" t="s">
        <v>240</v>
      </c>
      <c r="H27" s="159" t="s">
        <v>571</v>
      </c>
      <c r="I27" s="109"/>
      <c r="J27" s="102"/>
      <c r="K27" s="102"/>
      <c r="L27" s="114" t="s">
        <v>299</v>
      </c>
      <c r="M27" s="114" t="s">
        <v>219</v>
      </c>
      <c r="N27" s="103">
        <v>1884</v>
      </c>
      <c r="O27" s="102" t="s">
        <v>190</v>
      </c>
      <c r="P27" s="102" t="s">
        <v>238</v>
      </c>
      <c r="Q27" s="108">
        <v>5000000</v>
      </c>
      <c r="R27" s="108"/>
      <c r="S27" s="108"/>
      <c r="T27" s="108"/>
      <c r="U27" s="108"/>
      <c r="V27" s="108"/>
      <c r="W27" s="108"/>
      <c r="X27" s="108"/>
      <c r="Y27" s="108"/>
      <c r="Z27" s="108"/>
      <c r="AA27" s="108">
        <v>4500000</v>
      </c>
      <c r="AB27" s="114" t="s">
        <v>1432</v>
      </c>
      <c r="AC27" s="168">
        <v>44939</v>
      </c>
      <c r="AD27" s="162" t="s">
        <v>238</v>
      </c>
      <c r="AE27" s="103" t="s">
        <v>631</v>
      </c>
      <c r="AF27" s="103"/>
      <c r="AG27" s="102" t="s">
        <v>226</v>
      </c>
    </row>
    <row r="28" spans="1:35">
      <c r="A28" s="103">
        <f t="shared" si="2"/>
        <v>17</v>
      </c>
      <c r="B28" s="103">
        <v>6</v>
      </c>
      <c r="C28" s="115">
        <v>44939</v>
      </c>
      <c r="D28" s="115">
        <v>44922</v>
      </c>
      <c r="E28" s="102" t="s">
        <v>214</v>
      </c>
      <c r="F28" s="102" t="s">
        <v>31</v>
      </c>
      <c r="G28" s="109" t="s">
        <v>240</v>
      </c>
      <c r="H28" s="159" t="s">
        <v>572</v>
      </c>
      <c r="I28" s="109"/>
      <c r="J28" s="102"/>
      <c r="K28" s="102"/>
      <c r="L28" s="114" t="s">
        <v>299</v>
      </c>
      <c r="M28" s="114" t="s">
        <v>219</v>
      </c>
      <c r="N28" s="103">
        <v>1884</v>
      </c>
      <c r="O28" s="102" t="s">
        <v>190</v>
      </c>
      <c r="P28" s="102" t="s">
        <v>238</v>
      </c>
      <c r="Q28" s="108">
        <v>5000000</v>
      </c>
      <c r="R28" s="108"/>
      <c r="S28" s="108"/>
      <c r="T28" s="108"/>
      <c r="U28" s="108"/>
      <c r="V28" s="108"/>
      <c r="W28" s="108"/>
      <c r="X28" s="108"/>
      <c r="Y28" s="108"/>
      <c r="Z28" s="108"/>
      <c r="AA28" s="108">
        <v>4500000</v>
      </c>
      <c r="AB28" s="114" t="s">
        <v>1432</v>
      </c>
      <c r="AC28" s="168">
        <v>44939</v>
      </c>
      <c r="AD28" s="162" t="s">
        <v>238</v>
      </c>
      <c r="AE28" s="103" t="s">
        <v>631</v>
      </c>
      <c r="AF28" s="103"/>
      <c r="AG28" s="102" t="s">
        <v>226</v>
      </c>
    </row>
    <row r="29" spans="1:35">
      <c r="A29" s="103"/>
      <c r="B29" s="102"/>
      <c r="C29" s="119" t="s">
        <v>30</v>
      </c>
      <c r="D29" s="102"/>
      <c r="E29" s="102"/>
      <c r="F29" s="102"/>
      <c r="G29" s="102"/>
      <c r="H29" s="102"/>
      <c r="I29" s="109"/>
      <c r="J29" s="102"/>
      <c r="K29" s="102"/>
      <c r="L29" s="102"/>
      <c r="M29" s="102"/>
      <c r="N29" s="103"/>
      <c r="O29" s="102"/>
      <c r="P29" s="102"/>
      <c r="Q29" s="117">
        <f>SUM(Q23:Q28)</f>
        <v>30000000</v>
      </c>
      <c r="R29" s="102"/>
      <c r="S29" s="102"/>
      <c r="T29" s="102"/>
      <c r="U29" s="102"/>
      <c r="V29" s="102"/>
      <c r="W29" s="102"/>
      <c r="X29" s="102"/>
      <c r="Y29" s="102"/>
      <c r="Z29" s="102"/>
      <c r="AA29" s="117">
        <f>SUM(AA23:AA28)</f>
        <v>27000000</v>
      </c>
      <c r="AB29" s="102"/>
      <c r="AC29" s="102"/>
      <c r="AD29" s="162"/>
      <c r="AE29" s="103"/>
      <c r="AF29" s="102"/>
      <c r="AG29" s="102"/>
    </row>
    <row r="30" spans="1:35">
      <c r="A30" s="103">
        <f>A28+1</f>
        <v>18</v>
      </c>
      <c r="B30" s="142">
        <v>1</v>
      </c>
      <c r="C30" s="115">
        <v>44939</v>
      </c>
      <c r="D30" s="115">
        <v>44925</v>
      </c>
      <c r="E30" s="102" t="s">
        <v>214</v>
      </c>
      <c r="F30" s="102" t="s">
        <v>31</v>
      </c>
      <c r="G30" s="114" t="s">
        <v>1448</v>
      </c>
      <c r="H30" s="159" t="s">
        <v>1433</v>
      </c>
      <c r="I30" s="109"/>
      <c r="J30" s="102"/>
      <c r="K30" s="102"/>
      <c r="L30" s="114" t="s">
        <v>299</v>
      </c>
      <c r="M30" s="102" t="s">
        <v>224</v>
      </c>
      <c r="N30" s="103">
        <v>188</v>
      </c>
      <c r="O30" s="102" t="s">
        <v>190</v>
      </c>
      <c r="P30" s="102" t="s">
        <v>238</v>
      </c>
      <c r="Q30" s="108">
        <v>1200000</v>
      </c>
      <c r="R30" s="108"/>
      <c r="S30" s="108"/>
      <c r="T30" s="108"/>
      <c r="U30" s="108"/>
      <c r="V30" s="108"/>
      <c r="W30" s="108"/>
      <c r="X30" s="108"/>
      <c r="Y30" s="108"/>
      <c r="Z30" s="108"/>
      <c r="AA30" s="108">
        <v>800000</v>
      </c>
      <c r="AB30" s="114" t="s">
        <v>1451</v>
      </c>
      <c r="AC30" s="168">
        <v>44939</v>
      </c>
      <c r="AD30" s="162" t="s">
        <v>238</v>
      </c>
      <c r="AE30" s="103" t="s">
        <v>1510</v>
      </c>
      <c r="AF30" s="103"/>
      <c r="AG30" s="102" t="s">
        <v>226</v>
      </c>
    </row>
    <row r="31" spans="1:35">
      <c r="A31" s="103">
        <f t="shared" ref="A31:A44" si="3">A30+1</f>
        <v>19</v>
      </c>
      <c r="B31" s="142">
        <v>2</v>
      </c>
      <c r="C31" s="115">
        <v>44939</v>
      </c>
      <c r="D31" s="115">
        <v>44925</v>
      </c>
      <c r="E31" s="102" t="s">
        <v>214</v>
      </c>
      <c r="F31" s="102" t="s">
        <v>31</v>
      </c>
      <c r="G31" s="114" t="s">
        <v>1448</v>
      </c>
      <c r="H31" s="159" t="s">
        <v>1434</v>
      </c>
      <c r="I31" s="109"/>
      <c r="J31" s="102"/>
      <c r="K31" s="102"/>
      <c r="L31" s="114" t="s">
        <v>299</v>
      </c>
      <c r="M31" s="102" t="s">
        <v>224</v>
      </c>
      <c r="N31" s="103">
        <v>188</v>
      </c>
      <c r="O31" s="102" t="s">
        <v>190</v>
      </c>
      <c r="P31" s="102" t="s">
        <v>238</v>
      </c>
      <c r="Q31" s="108">
        <v>1200000</v>
      </c>
      <c r="R31" s="108"/>
      <c r="S31" s="108"/>
      <c r="T31" s="108"/>
      <c r="U31" s="108"/>
      <c r="V31" s="108"/>
      <c r="W31" s="108"/>
      <c r="X31" s="108"/>
      <c r="Y31" s="108"/>
      <c r="Z31" s="108"/>
      <c r="AA31" s="108">
        <v>800000</v>
      </c>
      <c r="AB31" s="114" t="s">
        <v>1451</v>
      </c>
      <c r="AC31" s="168">
        <v>44939</v>
      </c>
      <c r="AD31" s="162" t="s">
        <v>238</v>
      </c>
      <c r="AE31" s="103" t="s">
        <v>1510</v>
      </c>
      <c r="AF31" s="103"/>
      <c r="AG31" s="102" t="s">
        <v>226</v>
      </c>
    </row>
    <row r="32" spans="1:35">
      <c r="A32" s="103">
        <f t="shared" si="3"/>
        <v>20</v>
      </c>
      <c r="B32" s="142">
        <v>3</v>
      </c>
      <c r="C32" s="115">
        <v>44939</v>
      </c>
      <c r="D32" s="115">
        <v>44925</v>
      </c>
      <c r="E32" s="102" t="s">
        <v>214</v>
      </c>
      <c r="F32" s="102" t="s">
        <v>31</v>
      </c>
      <c r="G32" s="114" t="s">
        <v>1448</v>
      </c>
      <c r="H32" s="159" t="s">
        <v>1435</v>
      </c>
      <c r="I32" s="109"/>
      <c r="J32" s="102"/>
      <c r="K32" s="102"/>
      <c r="L32" s="114" t="s">
        <v>299</v>
      </c>
      <c r="M32" s="102" t="s">
        <v>224</v>
      </c>
      <c r="N32" s="103">
        <v>188</v>
      </c>
      <c r="O32" s="102" t="s">
        <v>190</v>
      </c>
      <c r="P32" s="102" t="s">
        <v>238</v>
      </c>
      <c r="Q32" s="108">
        <v>1200000</v>
      </c>
      <c r="R32" s="108"/>
      <c r="S32" s="108"/>
      <c r="T32" s="108"/>
      <c r="U32" s="108"/>
      <c r="V32" s="108"/>
      <c r="W32" s="108"/>
      <c r="X32" s="108"/>
      <c r="Y32" s="108"/>
      <c r="Z32" s="108"/>
      <c r="AA32" s="108">
        <v>800000</v>
      </c>
      <c r="AB32" s="114" t="s">
        <v>1451</v>
      </c>
      <c r="AC32" s="168">
        <v>44939</v>
      </c>
      <c r="AD32" s="162" t="s">
        <v>238</v>
      </c>
      <c r="AE32" s="103" t="s">
        <v>1510</v>
      </c>
      <c r="AF32" s="103"/>
      <c r="AG32" s="102" t="s">
        <v>226</v>
      </c>
    </row>
    <row r="33" spans="1:35">
      <c r="A33" s="103">
        <f t="shared" si="3"/>
        <v>21</v>
      </c>
      <c r="B33" s="142">
        <v>4</v>
      </c>
      <c r="C33" s="115">
        <v>44939</v>
      </c>
      <c r="D33" s="115">
        <v>44925</v>
      </c>
      <c r="E33" s="102" t="s">
        <v>214</v>
      </c>
      <c r="F33" s="102" t="s">
        <v>31</v>
      </c>
      <c r="G33" s="114" t="s">
        <v>1448</v>
      </c>
      <c r="H33" s="159" t="s">
        <v>1436</v>
      </c>
      <c r="I33" s="109"/>
      <c r="J33" s="102"/>
      <c r="K33" s="102"/>
      <c r="L33" s="114" t="s">
        <v>299</v>
      </c>
      <c r="M33" s="102" t="s">
        <v>224</v>
      </c>
      <c r="N33" s="103">
        <v>188</v>
      </c>
      <c r="O33" s="102" t="s">
        <v>190</v>
      </c>
      <c r="P33" s="102" t="s">
        <v>238</v>
      </c>
      <c r="Q33" s="108">
        <v>1200000</v>
      </c>
      <c r="R33" s="108"/>
      <c r="S33" s="108"/>
      <c r="T33" s="108"/>
      <c r="U33" s="108"/>
      <c r="V33" s="108"/>
      <c r="W33" s="108"/>
      <c r="X33" s="108"/>
      <c r="Y33" s="108"/>
      <c r="Z33" s="108"/>
      <c r="AA33" s="108">
        <v>800000</v>
      </c>
      <c r="AB33" s="114" t="s">
        <v>1451</v>
      </c>
      <c r="AC33" s="168">
        <v>44939</v>
      </c>
      <c r="AD33" s="162" t="s">
        <v>238</v>
      </c>
      <c r="AE33" s="103" t="s">
        <v>1510</v>
      </c>
      <c r="AF33" s="103"/>
      <c r="AG33" s="102" t="s">
        <v>226</v>
      </c>
    </row>
    <row r="34" spans="1:35">
      <c r="A34" s="103">
        <f t="shared" si="3"/>
        <v>22</v>
      </c>
      <c r="B34" s="142">
        <v>5</v>
      </c>
      <c r="C34" s="115">
        <v>44939</v>
      </c>
      <c r="D34" s="115">
        <v>44925</v>
      </c>
      <c r="E34" s="102" t="s">
        <v>214</v>
      </c>
      <c r="F34" s="102" t="s">
        <v>31</v>
      </c>
      <c r="G34" s="114" t="s">
        <v>1448</v>
      </c>
      <c r="H34" s="159" t="s">
        <v>1437</v>
      </c>
      <c r="I34" s="109"/>
      <c r="J34" s="102"/>
      <c r="K34" s="102"/>
      <c r="L34" s="114" t="s">
        <v>299</v>
      </c>
      <c r="M34" s="102" t="s">
        <v>224</v>
      </c>
      <c r="N34" s="103">
        <v>188</v>
      </c>
      <c r="O34" s="102" t="s">
        <v>190</v>
      </c>
      <c r="P34" s="102" t="s">
        <v>238</v>
      </c>
      <c r="Q34" s="108">
        <v>1200000</v>
      </c>
      <c r="R34" s="108"/>
      <c r="S34" s="108"/>
      <c r="T34" s="108"/>
      <c r="U34" s="108"/>
      <c r="V34" s="108"/>
      <c r="W34" s="108"/>
      <c r="X34" s="108"/>
      <c r="Y34" s="108"/>
      <c r="Z34" s="108"/>
      <c r="AA34" s="108">
        <v>800000</v>
      </c>
      <c r="AB34" s="114" t="s">
        <v>1451</v>
      </c>
      <c r="AC34" s="168">
        <v>44939</v>
      </c>
      <c r="AD34" s="162" t="s">
        <v>238</v>
      </c>
      <c r="AE34" s="103" t="s">
        <v>1510</v>
      </c>
      <c r="AF34" s="103"/>
      <c r="AG34" s="102" t="s">
        <v>226</v>
      </c>
    </row>
    <row r="35" spans="1:35">
      <c r="A35" s="103">
        <f t="shared" si="3"/>
        <v>23</v>
      </c>
      <c r="B35" s="142">
        <v>6</v>
      </c>
      <c r="C35" s="115">
        <v>44939</v>
      </c>
      <c r="D35" s="115">
        <v>44925</v>
      </c>
      <c r="E35" s="102" t="s">
        <v>214</v>
      </c>
      <c r="F35" s="102" t="s">
        <v>31</v>
      </c>
      <c r="G35" s="114" t="s">
        <v>1448</v>
      </c>
      <c r="H35" s="159" t="s">
        <v>1438</v>
      </c>
      <c r="I35" s="109"/>
      <c r="J35" s="102"/>
      <c r="K35" s="102"/>
      <c r="L35" s="114" t="s">
        <v>299</v>
      </c>
      <c r="M35" s="102" t="s">
        <v>224</v>
      </c>
      <c r="N35" s="103">
        <v>188</v>
      </c>
      <c r="O35" s="102" t="s">
        <v>190</v>
      </c>
      <c r="P35" s="102" t="s">
        <v>238</v>
      </c>
      <c r="Q35" s="108">
        <v>1200000</v>
      </c>
      <c r="R35" s="108"/>
      <c r="S35" s="108"/>
      <c r="T35" s="108"/>
      <c r="U35" s="108"/>
      <c r="V35" s="108"/>
      <c r="W35" s="108"/>
      <c r="X35" s="108"/>
      <c r="Y35" s="108"/>
      <c r="Z35" s="108"/>
      <c r="AA35" s="108">
        <v>800000</v>
      </c>
      <c r="AB35" s="114" t="s">
        <v>1451</v>
      </c>
      <c r="AC35" s="168">
        <v>44939</v>
      </c>
      <c r="AD35" s="162" t="s">
        <v>238</v>
      </c>
      <c r="AE35" s="103" t="s">
        <v>1510</v>
      </c>
      <c r="AF35" s="103"/>
      <c r="AG35" s="102" t="s">
        <v>226</v>
      </c>
    </row>
    <row r="36" spans="1:35">
      <c r="A36" s="103">
        <f t="shared" si="3"/>
        <v>24</v>
      </c>
      <c r="B36" s="142">
        <v>7</v>
      </c>
      <c r="C36" s="115">
        <v>44939</v>
      </c>
      <c r="D36" s="115">
        <v>44925</v>
      </c>
      <c r="E36" s="102" t="s">
        <v>214</v>
      </c>
      <c r="F36" s="102" t="s">
        <v>31</v>
      </c>
      <c r="G36" s="114" t="s">
        <v>1449</v>
      </c>
      <c r="H36" s="159" t="s">
        <v>1440</v>
      </c>
      <c r="I36" s="109"/>
      <c r="J36" s="102"/>
      <c r="K36" s="102"/>
      <c r="L36" s="114" t="s">
        <v>299</v>
      </c>
      <c r="M36" s="102" t="s">
        <v>224</v>
      </c>
      <c r="N36" s="103">
        <v>188</v>
      </c>
      <c r="O36" s="102" t="s">
        <v>190</v>
      </c>
      <c r="P36" s="102" t="s">
        <v>238</v>
      </c>
      <c r="Q36" s="108">
        <v>1200000</v>
      </c>
      <c r="R36" s="102"/>
      <c r="S36" s="102"/>
      <c r="T36" s="102"/>
      <c r="U36" s="102"/>
      <c r="V36" s="102"/>
      <c r="W36" s="102"/>
      <c r="X36" s="102"/>
      <c r="Y36" s="102"/>
      <c r="Z36" s="102"/>
      <c r="AA36" s="108">
        <v>800000</v>
      </c>
      <c r="AB36" s="114" t="s">
        <v>1451</v>
      </c>
      <c r="AC36" s="168">
        <v>44939</v>
      </c>
      <c r="AD36" s="162" t="s">
        <v>238</v>
      </c>
      <c r="AE36" s="103" t="s">
        <v>1510</v>
      </c>
      <c r="AF36" s="103"/>
      <c r="AG36" s="102" t="s">
        <v>226</v>
      </c>
    </row>
    <row r="37" spans="1:35">
      <c r="A37" s="103">
        <f t="shared" si="3"/>
        <v>25</v>
      </c>
      <c r="B37" s="142">
        <v>8</v>
      </c>
      <c r="C37" s="115">
        <v>44939</v>
      </c>
      <c r="D37" s="115">
        <v>44925</v>
      </c>
      <c r="E37" s="102" t="s">
        <v>214</v>
      </c>
      <c r="F37" s="102" t="s">
        <v>31</v>
      </c>
      <c r="G37" s="114" t="s">
        <v>1449</v>
      </c>
      <c r="H37" s="159" t="s">
        <v>1441</v>
      </c>
      <c r="I37" s="109"/>
      <c r="J37" s="102"/>
      <c r="K37" s="102"/>
      <c r="L37" s="114" t="s">
        <v>299</v>
      </c>
      <c r="M37" s="102" t="s">
        <v>224</v>
      </c>
      <c r="N37" s="103">
        <v>188</v>
      </c>
      <c r="O37" s="102" t="s">
        <v>190</v>
      </c>
      <c r="P37" s="102" t="s">
        <v>238</v>
      </c>
      <c r="Q37" s="108">
        <v>1200000</v>
      </c>
      <c r="R37" s="102"/>
      <c r="S37" s="102"/>
      <c r="T37" s="102"/>
      <c r="U37" s="102"/>
      <c r="V37" s="102"/>
      <c r="W37" s="102"/>
      <c r="X37" s="102"/>
      <c r="Y37" s="102"/>
      <c r="Z37" s="102"/>
      <c r="AA37" s="108">
        <v>800000</v>
      </c>
      <c r="AB37" s="114" t="s">
        <v>1451</v>
      </c>
      <c r="AC37" s="168">
        <v>44939</v>
      </c>
      <c r="AD37" s="162" t="s">
        <v>238</v>
      </c>
      <c r="AE37" s="103" t="s">
        <v>1510</v>
      </c>
      <c r="AF37" s="103"/>
      <c r="AG37" s="102" t="s">
        <v>226</v>
      </c>
    </row>
    <row r="38" spans="1:35">
      <c r="A38" s="103">
        <f t="shared" si="3"/>
        <v>26</v>
      </c>
      <c r="B38" s="142">
        <v>9</v>
      </c>
      <c r="C38" s="115">
        <v>44939</v>
      </c>
      <c r="D38" s="115">
        <v>44925</v>
      </c>
      <c r="E38" s="102" t="s">
        <v>214</v>
      </c>
      <c r="F38" s="102" t="s">
        <v>31</v>
      </c>
      <c r="G38" s="114" t="s">
        <v>1449</v>
      </c>
      <c r="H38" s="159" t="s">
        <v>1442</v>
      </c>
      <c r="I38" s="109"/>
      <c r="J38" s="102"/>
      <c r="K38" s="102"/>
      <c r="L38" s="114" t="s">
        <v>299</v>
      </c>
      <c r="M38" s="102" t="s">
        <v>224</v>
      </c>
      <c r="N38" s="103">
        <v>188</v>
      </c>
      <c r="O38" s="102" t="s">
        <v>190</v>
      </c>
      <c r="P38" s="102" t="s">
        <v>238</v>
      </c>
      <c r="Q38" s="108">
        <v>1200000</v>
      </c>
      <c r="R38" s="102"/>
      <c r="S38" s="102"/>
      <c r="T38" s="102"/>
      <c r="U38" s="102"/>
      <c r="V38" s="102"/>
      <c r="W38" s="102"/>
      <c r="X38" s="102"/>
      <c r="Y38" s="102"/>
      <c r="Z38" s="102"/>
      <c r="AA38" s="108">
        <v>800000</v>
      </c>
      <c r="AB38" s="114" t="s">
        <v>1451</v>
      </c>
      <c r="AC38" s="168">
        <v>44939</v>
      </c>
      <c r="AD38" s="162" t="s">
        <v>238</v>
      </c>
      <c r="AE38" s="103" t="s">
        <v>1510</v>
      </c>
      <c r="AF38" s="103"/>
      <c r="AG38" s="102" t="s">
        <v>226</v>
      </c>
    </row>
    <row r="39" spans="1:35">
      <c r="A39" s="103">
        <f t="shared" si="3"/>
        <v>27</v>
      </c>
      <c r="B39" s="142">
        <v>10</v>
      </c>
      <c r="C39" s="115">
        <v>44939</v>
      </c>
      <c r="D39" s="115">
        <v>44925</v>
      </c>
      <c r="E39" s="102" t="s">
        <v>214</v>
      </c>
      <c r="F39" s="102" t="s">
        <v>31</v>
      </c>
      <c r="G39" s="114" t="s">
        <v>1449</v>
      </c>
      <c r="H39" s="159" t="s">
        <v>1443</v>
      </c>
      <c r="I39" s="109"/>
      <c r="J39" s="102"/>
      <c r="K39" s="102"/>
      <c r="L39" s="114" t="s">
        <v>299</v>
      </c>
      <c r="M39" s="102" t="s">
        <v>224</v>
      </c>
      <c r="N39" s="103">
        <v>188</v>
      </c>
      <c r="O39" s="102" t="s">
        <v>190</v>
      </c>
      <c r="P39" s="102" t="s">
        <v>238</v>
      </c>
      <c r="Q39" s="108">
        <v>1200000</v>
      </c>
      <c r="R39" s="102"/>
      <c r="S39" s="102"/>
      <c r="T39" s="102"/>
      <c r="U39" s="102"/>
      <c r="V39" s="102"/>
      <c r="W39" s="102"/>
      <c r="X39" s="102"/>
      <c r="Y39" s="102"/>
      <c r="Z39" s="102"/>
      <c r="AA39" s="108">
        <v>800000</v>
      </c>
      <c r="AB39" s="114" t="s">
        <v>1451</v>
      </c>
      <c r="AC39" s="168">
        <v>44939</v>
      </c>
      <c r="AD39" s="162" t="s">
        <v>238</v>
      </c>
      <c r="AE39" s="103" t="s">
        <v>1510</v>
      </c>
      <c r="AF39" s="103"/>
      <c r="AG39" s="102" t="s">
        <v>226</v>
      </c>
    </row>
    <row r="40" spans="1:35">
      <c r="A40" s="103">
        <f t="shared" si="3"/>
        <v>28</v>
      </c>
      <c r="B40" s="142">
        <v>11</v>
      </c>
      <c r="C40" s="115">
        <v>44939</v>
      </c>
      <c r="D40" s="115">
        <v>44925</v>
      </c>
      <c r="E40" s="102" t="s">
        <v>214</v>
      </c>
      <c r="F40" s="102" t="s">
        <v>31</v>
      </c>
      <c r="G40" s="114" t="s">
        <v>1449</v>
      </c>
      <c r="H40" s="159" t="s">
        <v>1444</v>
      </c>
      <c r="I40" s="109"/>
      <c r="J40" s="102"/>
      <c r="K40" s="102"/>
      <c r="L40" s="114" t="s">
        <v>299</v>
      </c>
      <c r="M40" s="102" t="s">
        <v>224</v>
      </c>
      <c r="N40" s="103">
        <v>188</v>
      </c>
      <c r="O40" s="102" t="s">
        <v>190</v>
      </c>
      <c r="P40" s="102" t="s">
        <v>238</v>
      </c>
      <c r="Q40" s="108">
        <v>1200000</v>
      </c>
      <c r="R40" s="102"/>
      <c r="S40" s="102"/>
      <c r="T40" s="102"/>
      <c r="U40" s="102"/>
      <c r="V40" s="102"/>
      <c r="W40" s="102"/>
      <c r="X40" s="102"/>
      <c r="Y40" s="102"/>
      <c r="Z40" s="102"/>
      <c r="AA40" s="108">
        <v>800000</v>
      </c>
      <c r="AB40" s="114" t="s">
        <v>1451</v>
      </c>
      <c r="AC40" s="168">
        <v>44939</v>
      </c>
      <c r="AD40" s="162" t="s">
        <v>238</v>
      </c>
      <c r="AE40" s="103" t="s">
        <v>1510</v>
      </c>
      <c r="AF40" s="103"/>
      <c r="AG40" s="102" t="s">
        <v>226</v>
      </c>
    </row>
    <row r="41" spans="1:35">
      <c r="A41" s="103">
        <f t="shared" si="3"/>
        <v>29</v>
      </c>
      <c r="B41" s="142">
        <v>12</v>
      </c>
      <c r="C41" s="115">
        <v>44939</v>
      </c>
      <c r="D41" s="115">
        <v>44925</v>
      </c>
      <c r="E41" s="102" t="s">
        <v>214</v>
      </c>
      <c r="F41" s="102" t="s">
        <v>31</v>
      </c>
      <c r="G41" s="102" t="s">
        <v>1450</v>
      </c>
      <c r="H41" s="159" t="s">
        <v>1446</v>
      </c>
      <c r="I41" s="109"/>
      <c r="J41" s="102"/>
      <c r="K41" s="102"/>
      <c r="L41" s="114" t="s">
        <v>299</v>
      </c>
      <c r="M41" s="102" t="s">
        <v>224</v>
      </c>
      <c r="N41" s="103">
        <v>188</v>
      </c>
      <c r="O41" s="102" t="s">
        <v>190</v>
      </c>
      <c r="P41" s="102" t="s">
        <v>238</v>
      </c>
      <c r="Q41" s="108">
        <v>1200000</v>
      </c>
      <c r="R41" s="102"/>
      <c r="S41" s="102"/>
      <c r="T41" s="102"/>
      <c r="U41" s="102"/>
      <c r="V41" s="102"/>
      <c r="W41" s="102"/>
      <c r="X41" s="102"/>
      <c r="Y41" s="102"/>
      <c r="Z41" s="102"/>
      <c r="AA41" s="108">
        <v>800000</v>
      </c>
      <c r="AB41" s="114" t="s">
        <v>1451</v>
      </c>
      <c r="AC41" s="168">
        <v>44939</v>
      </c>
      <c r="AD41" s="162" t="s">
        <v>238</v>
      </c>
      <c r="AE41" s="103" t="s">
        <v>1510</v>
      </c>
      <c r="AF41" s="103"/>
      <c r="AG41" s="102" t="s">
        <v>226</v>
      </c>
    </row>
    <row r="42" spans="1:35">
      <c r="A42" s="103">
        <f t="shared" si="3"/>
        <v>30</v>
      </c>
      <c r="B42" s="142">
        <v>13</v>
      </c>
      <c r="C42" s="115">
        <v>44939</v>
      </c>
      <c r="D42" s="115">
        <v>44925</v>
      </c>
      <c r="E42" s="102" t="s">
        <v>214</v>
      </c>
      <c r="F42" s="102" t="s">
        <v>31</v>
      </c>
      <c r="G42" s="114" t="s">
        <v>1448</v>
      </c>
      <c r="H42" s="159" t="s">
        <v>1439</v>
      </c>
      <c r="I42" s="109"/>
      <c r="J42" s="102"/>
      <c r="K42" s="102"/>
      <c r="L42" s="114" t="s">
        <v>299</v>
      </c>
      <c r="M42" s="114" t="s">
        <v>255</v>
      </c>
      <c r="N42" s="103">
        <v>197</v>
      </c>
      <c r="O42" s="102" t="s">
        <v>190</v>
      </c>
      <c r="P42" s="102" t="s">
        <v>238</v>
      </c>
      <c r="Q42" s="108">
        <v>1400000</v>
      </c>
      <c r="R42" s="108"/>
      <c r="S42" s="108"/>
      <c r="T42" s="108"/>
      <c r="U42" s="108"/>
      <c r="V42" s="108"/>
      <c r="W42" s="108"/>
      <c r="X42" s="108"/>
      <c r="Y42" s="108"/>
      <c r="Z42" s="108"/>
      <c r="AA42" s="108">
        <v>950000</v>
      </c>
      <c r="AB42" s="114" t="s">
        <v>1451</v>
      </c>
      <c r="AC42" s="168">
        <v>44939</v>
      </c>
      <c r="AD42" s="162" t="s">
        <v>238</v>
      </c>
      <c r="AE42" s="103" t="s">
        <v>1510</v>
      </c>
      <c r="AF42" s="103"/>
      <c r="AG42" s="102" t="s">
        <v>226</v>
      </c>
    </row>
    <row r="43" spans="1:35">
      <c r="A43" s="103">
        <f t="shared" si="3"/>
        <v>31</v>
      </c>
      <c r="B43" s="142">
        <v>14</v>
      </c>
      <c r="C43" s="115">
        <v>44939</v>
      </c>
      <c r="D43" s="115">
        <v>44925</v>
      </c>
      <c r="E43" s="102" t="s">
        <v>214</v>
      </c>
      <c r="F43" s="102" t="s">
        <v>31</v>
      </c>
      <c r="G43" s="114" t="s">
        <v>1449</v>
      </c>
      <c r="H43" s="159" t="s">
        <v>1445</v>
      </c>
      <c r="I43" s="109"/>
      <c r="J43" s="102"/>
      <c r="K43" s="102"/>
      <c r="L43" s="114" t="s">
        <v>299</v>
      </c>
      <c r="M43" s="114" t="s">
        <v>255</v>
      </c>
      <c r="N43" s="103">
        <v>197</v>
      </c>
      <c r="O43" s="102" t="s">
        <v>190</v>
      </c>
      <c r="P43" s="190" t="s">
        <v>238</v>
      </c>
      <c r="Q43" s="108">
        <v>1400000</v>
      </c>
      <c r="R43" s="102"/>
      <c r="S43" s="102"/>
      <c r="T43" s="102"/>
      <c r="U43" s="102"/>
      <c r="V43" s="102"/>
      <c r="W43" s="102"/>
      <c r="X43" s="102"/>
      <c r="Y43" s="102"/>
      <c r="Z43" s="102"/>
      <c r="AA43" s="108">
        <v>950000</v>
      </c>
      <c r="AB43" s="114" t="s">
        <v>1451</v>
      </c>
      <c r="AC43" s="168">
        <v>44939</v>
      </c>
      <c r="AD43" s="263" t="s">
        <v>238</v>
      </c>
      <c r="AE43" s="103" t="s">
        <v>1510</v>
      </c>
      <c r="AF43" s="103"/>
      <c r="AG43" s="102" t="s">
        <v>226</v>
      </c>
    </row>
    <row r="44" spans="1:35">
      <c r="A44" s="103">
        <f t="shared" si="3"/>
        <v>32</v>
      </c>
      <c r="B44" s="142">
        <v>15</v>
      </c>
      <c r="C44" s="115">
        <v>44939</v>
      </c>
      <c r="D44" s="115">
        <v>44925</v>
      </c>
      <c r="E44" s="102" t="s">
        <v>214</v>
      </c>
      <c r="F44" s="102" t="s">
        <v>31</v>
      </c>
      <c r="G44" s="102" t="s">
        <v>1450</v>
      </c>
      <c r="H44" s="159" t="s">
        <v>1447</v>
      </c>
      <c r="I44" s="109"/>
      <c r="J44" s="102"/>
      <c r="K44" s="102"/>
      <c r="L44" s="114" t="s">
        <v>299</v>
      </c>
      <c r="M44" s="114" t="s">
        <v>255</v>
      </c>
      <c r="N44" s="103">
        <v>197</v>
      </c>
      <c r="O44" s="102" t="s">
        <v>190</v>
      </c>
      <c r="P44" s="102" t="s">
        <v>238</v>
      </c>
      <c r="Q44" s="108">
        <v>1400000</v>
      </c>
      <c r="R44" s="102"/>
      <c r="S44" s="102"/>
      <c r="T44" s="102"/>
      <c r="U44" s="102"/>
      <c r="V44" s="102"/>
      <c r="W44" s="102"/>
      <c r="X44" s="102"/>
      <c r="Y44" s="102"/>
      <c r="Z44" s="102"/>
      <c r="AA44" s="108">
        <v>950000</v>
      </c>
      <c r="AB44" s="114" t="s">
        <v>1451</v>
      </c>
      <c r="AC44" s="168">
        <v>44939</v>
      </c>
      <c r="AD44" s="162" t="s">
        <v>238</v>
      </c>
      <c r="AE44" s="103" t="s">
        <v>1510</v>
      </c>
      <c r="AF44" s="103"/>
      <c r="AG44" s="102" t="s">
        <v>226</v>
      </c>
    </row>
    <row r="45" spans="1:35">
      <c r="A45" s="103"/>
      <c r="B45" s="102"/>
      <c r="C45" s="119" t="s">
        <v>30</v>
      </c>
      <c r="D45" s="102"/>
      <c r="E45" s="102"/>
      <c r="F45" s="102"/>
      <c r="G45" s="102"/>
      <c r="H45" s="102"/>
      <c r="I45" s="109"/>
      <c r="J45" s="102"/>
      <c r="K45" s="102"/>
      <c r="L45" s="102"/>
      <c r="M45" s="102"/>
      <c r="N45" s="103"/>
      <c r="O45" s="102"/>
      <c r="P45" s="102"/>
      <c r="Q45" s="117">
        <f>SUM(Q30:Q44)</f>
        <v>18600000</v>
      </c>
      <c r="R45" s="102"/>
      <c r="S45" s="102"/>
      <c r="T45" s="102"/>
      <c r="U45" s="102"/>
      <c r="V45" s="102"/>
      <c r="W45" s="102"/>
      <c r="X45" s="102"/>
      <c r="Y45" s="102"/>
      <c r="Z45" s="102"/>
      <c r="AA45" s="117">
        <f>SUM(AA30:AA44)</f>
        <v>12450000</v>
      </c>
      <c r="AB45" s="102"/>
      <c r="AC45" s="102"/>
      <c r="AD45" s="162"/>
      <c r="AE45" s="103"/>
      <c r="AF45" s="102"/>
      <c r="AG45" s="102"/>
    </row>
    <row r="46" spans="1:35">
      <c r="A46" s="103">
        <f>A44+1</f>
        <v>33</v>
      </c>
      <c r="B46" s="103">
        <v>1</v>
      </c>
      <c r="C46" s="115">
        <v>44939</v>
      </c>
      <c r="D46" s="115">
        <v>44940</v>
      </c>
      <c r="E46" s="102" t="s">
        <v>214</v>
      </c>
      <c r="F46" s="102" t="s">
        <v>31</v>
      </c>
      <c r="G46" s="140" t="s">
        <v>1077</v>
      </c>
      <c r="H46" s="158" t="s">
        <v>1202</v>
      </c>
      <c r="I46" s="140"/>
      <c r="J46" s="102"/>
      <c r="K46" s="102"/>
      <c r="L46" s="114" t="s">
        <v>231</v>
      </c>
      <c r="M46" s="114" t="s">
        <v>1078</v>
      </c>
      <c r="N46" s="142">
        <v>188</v>
      </c>
      <c r="O46" s="102" t="s">
        <v>190</v>
      </c>
      <c r="P46" s="247" t="s">
        <v>256</v>
      </c>
      <c r="Q46" s="108">
        <f>850000+410500</f>
        <v>1260500</v>
      </c>
      <c r="R46" s="104"/>
      <c r="S46" s="104"/>
      <c r="T46" s="104"/>
      <c r="U46" s="104"/>
      <c r="V46" s="104"/>
      <c r="W46" s="104"/>
      <c r="X46" s="104"/>
      <c r="Y46" s="104"/>
      <c r="Z46" s="104"/>
      <c r="AA46" s="108">
        <v>575000</v>
      </c>
      <c r="AB46" s="106" t="s">
        <v>1551</v>
      </c>
      <c r="AC46" s="168">
        <v>44952</v>
      </c>
      <c r="AD46" s="162" t="s">
        <v>3362</v>
      </c>
      <c r="AE46" s="174" t="s">
        <v>3469</v>
      </c>
      <c r="AF46" s="102"/>
      <c r="AG46" s="102" t="s">
        <v>226</v>
      </c>
    </row>
    <row r="47" spans="1:35">
      <c r="A47" s="103"/>
      <c r="B47" s="103"/>
      <c r="C47" s="119" t="s">
        <v>30</v>
      </c>
      <c r="D47" s="115"/>
      <c r="E47" s="102"/>
      <c r="F47" s="102"/>
      <c r="G47" s="114"/>
      <c r="H47" s="102"/>
      <c r="I47" s="109"/>
      <c r="J47" s="102"/>
      <c r="K47" s="102"/>
      <c r="L47" s="114"/>
      <c r="M47" s="114"/>
      <c r="N47" s="142"/>
      <c r="O47" s="102"/>
      <c r="P47" s="102"/>
      <c r="Q47" s="151">
        <f>SUM(Q46)</f>
        <v>1260500</v>
      </c>
      <c r="R47" s="104"/>
      <c r="S47" s="104"/>
      <c r="T47" s="104"/>
      <c r="U47" s="104"/>
      <c r="V47" s="104"/>
      <c r="W47" s="104"/>
      <c r="X47" s="104"/>
      <c r="Y47" s="104"/>
      <c r="Z47" s="104"/>
      <c r="AA47" s="151">
        <f>SUM(AA46)</f>
        <v>575000</v>
      </c>
      <c r="AB47" s="106"/>
      <c r="AC47" s="102"/>
      <c r="AD47" s="162"/>
      <c r="AE47" s="103"/>
      <c r="AF47" s="102"/>
      <c r="AG47" s="102"/>
    </row>
    <row r="48" spans="1:35">
      <c r="A48" s="103">
        <f>A46+1</f>
        <v>34</v>
      </c>
      <c r="B48" s="142">
        <v>1</v>
      </c>
      <c r="C48" s="115">
        <v>44942</v>
      </c>
      <c r="D48" s="115">
        <v>44942</v>
      </c>
      <c r="E48" s="102" t="s">
        <v>214</v>
      </c>
      <c r="F48" s="102" t="s">
        <v>31</v>
      </c>
      <c r="G48" s="109" t="s">
        <v>240</v>
      </c>
      <c r="H48" s="159" t="s">
        <v>1385</v>
      </c>
      <c r="I48" s="109"/>
      <c r="J48" s="102"/>
      <c r="K48" s="102"/>
      <c r="L48" s="102" t="s">
        <v>299</v>
      </c>
      <c r="M48" s="114" t="s">
        <v>1397</v>
      </c>
      <c r="N48" s="103">
        <v>98</v>
      </c>
      <c r="O48" s="102" t="s">
        <v>190</v>
      </c>
      <c r="P48" s="102" t="s">
        <v>238</v>
      </c>
      <c r="Q48" s="108">
        <v>650000</v>
      </c>
      <c r="R48" s="108"/>
      <c r="S48" s="108"/>
      <c r="T48" s="108"/>
      <c r="U48" s="108"/>
      <c r="V48" s="108"/>
      <c r="W48" s="108"/>
      <c r="X48" s="108"/>
      <c r="Y48" s="108"/>
      <c r="Z48" s="108"/>
      <c r="AA48" s="108">
        <f>350000+75000</f>
        <v>425000</v>
      </c>
      <c r="AB48" s="106" t="s">
        <v>1583</v>
      </c>
      <c r="AC48" s="168">
        <v>44950</v>
      </c>
      <c r="AD48" s="162" t="s">
        <v>238</v>
      </c>
      <c r="AE48" s="174" t="s">
        <v>631</v>
      </c>
      <c r="AF48" s="102"/>
      <c r="AG48" s="102" t="s">
        <v>226</v>
      </c>
      <c r="AI48" s="95" t="s">
        <v>1121</v>
      </c>
    </row>
    <row r="49" spans="1:35">
      <c r="A49" s="103">
        <f t="shared" ref="A49" si="4">A48+1</f>
        <v>35</v>
      </c>
      <c r="B49" s="142">
        <v>2</v>
      </c>
      <c r="C49" s="115">
        <v>44942</v>
      </c>
      <c r="D49" s="115">
        <v>44942</v>
      </c>
      <c r="E49" s="102" t="s">
        <v>214</v>
      </c>
      <c r="F49" s="102" t="s">
        <v>31</v>
      </c>
      <c r="G49" s="109" t="s">
        <v>240</v>
      </c>
      <c r="H49" s="159" t="s">
        <v>602</v>
      </c>
      <c r="I49" s="109"/>
      <c r="J49" s="102"/>
      <c r="K49" s="102"/>
      <c r="L49" s="114" t="s">
        <v>335</v>
      </c>
      <c r="M49" s="114" t="s">
        <v>255</v>
      </c>
      <c r="N49" s="103">
        <v>219</v>
      </c>
      <c r="O49" s="102" t="s">
        <v>190</v>
      </c>
      <c r="P49" s="102" t="s">
        <v>238</v>
      </c>
      <c r="Q49" s="108">
        <v>1300000</v>
      </c>
      <c r="R49" s="108"/>
      <c r="S49" s="108"/>
      <c r="T49" s="108"/>
      <c r="U49" s="108"/>
      <c r="V49" s="108"/>
      <c r="W49" s="108"/>
      <c r="X49" s="108"/>
      <c r="Y49" s="108"/>
      <c r="Z49" s="108"/>
      <c r="AA49" s="108">
        <f>700000+75000</f>
        <v>775000</v>
      </c>
      <c r="AB49" s="106" t="s">
        <v>1583</v>
      </c>
      <c r="AC49" s="168">
        <v>44950</v>
      </c>
      <c r="AD49" s="162" t="s">
        <v>238</v>
      </c>
      <c r="AE49" s="174" t="s">
        <v>631</v>
      </c>
      <c r="AF49" s="102"/>
      <c r="AG49" s="102" t="s">
        <v>226</v>
      </c>
    </row>
    <row r="50" spans="1:35">
      <c r="A50" s="103"/>
      <c r="B50" s="102"/>
      <c r="C50" s="119" t="s">
        <v>30</v>
      </c>
      <c r="D50" s="102"/>
      <c r="E50" s="102"/>
      <c r="F50" s="102"/>
      <c r="G50" s="109"/>
      <c r="H50" s="102"/>
      <c r="I50" s="109"/>
      <c r="J50" s="102"/>
      <c r="K50" s="102"/>
      <c r="L50" s="102"/>
      <c r="M50" s="102"/>
      <c r="N50" s="103"/>
      <c r="O50" s="102"/>
      <c r="P50" s="102"/>
      <c r="Q50" s="151">
        <f>SUM(Q48:Q49)</f>
        <v>1950000</v>
      </c>
      <c r="R50" s="108"/>
      <c r="S50" s="108"/>
      <c r="T50" s="108"/>
      <c r="U50" s="108"/>
      <c r="V50" s="108"/>
      <c r="W50" s="108"/>
      <c r="X50" s="108"/>
      <c r="Y50" s="108"/>
      <c r="Z50" s="108"/>
      <c r="AA50" s="151">
        <f>SUM(AA48:AA49)</f>
        <v>1200000</v>
      </c>
      <c r="AB50" s="102"/>
      <c r="AC50" s="102"/>
      <c r="AD50" s="162"/>
      <c r="AE50" s="103"/>
      <c r="AF50" s="102"/>
      <c r="AG50" s="102"/>
    </row>
    <row r="51" spans="1:35">
      <c r="A51" s="103">
        <f>A49+1</f>
        <v>36</v>
      </c>
      <c r="B51" s="103">
        <v>1</v>
      </c>
      <c r="C51" s="200">
        <v>44943</v>
      </c>
      <c r="D51" s="200">
        <v>44943</v>
      </c>
      <c r="E51" s="102" t="s">
        <v>214</v>
      </c>
      <c r="F51" s="102" t="s">
        <v>31</v>
      </c>
      <c r="G51" s="109" t="s">
        <v>240</v>
      </c>
      <c r="H51" s="158" t="s">
        <v>1414</v>
      </c>
      <c r="I51" s="140"/>
      <c r="J51" s="102"/>
      <c r="K51" s="102"/>
      <c r="L51" s="114" t="s">
        <v>335</v>
      </c>
      <c r="M51" s="140" t="s">
        <v>1427</v>
      </c>
      <c r="N51" s="103">
        <v>212</v>
      </c>
      <c r="O51" s="102" t="s">
        <v>190</v>
      </c>
      <c r="P51" s="102" t="s">
        <v>238</v>
      </c>
      <c r="Q51" s="108">
        <v>1300000</v>
      </c>
      <c r="R51" s="108"/>
      <c r="S51" s="108"/>
      <c r="T51" s="108"/>
      <c r="U51" s="108"/>
      <c r="V51" s="108"/>
      <c r="W51" s="108"/>
      <c r="X51" s="108"/>
      <c r="Y51" s="108"/>
      <c r="Z51" s="108"/>
      <c r="AA51" s="108">
        <v>775000</v>
      </c>
      <c r="AB51" s="106" t="s">
        <v>1769</v>
      </c>
      <c r="AC51" s="168">
        <v>44950</v>
      </c>
      <c r="AD51" s="162" t="s">
        <v>238</v>
      </c>
      <c r="AE51" s="174" t="s">
        <v>631</v>
      </c>
      <c r="AF51" s="102"/>
      <c r="AG51" s="102" t="s">
        <v>226</v>
      </c>
    </row>
    <row r="52" spans="1:35">
      <c r="A52" s="103">
        <f t="shared" ref="A52" si="5">A51+1</f>
        <v>37</v>
      </c>
      <c r="B52" s="103">
        <v>2</v>
      </c>
      <c r="C52" s="200">
        <v>44943</v>
      </c>
      <c r="D52" s="200">
        <v>44943</v>
      </c>
      <c r="E52" s="102" t="s">
        <v>214</v>
      </c>
      <c r="F52" s="102" t="s">
        <v>31</v>
      </c>
      <c r="G52" s="109" t="s">
        <v>240</v>
      </c>
      <c r="H52" s="159" t="s">
        <v>1415</v>
      </c>
      <c r="I52" s="109"/>
      <c r="J52" s="102"/>
      <c r="K52" s="102"/>
      <c r="L52" s="114" t="s">
        <v>335</v>
      </c>
      <c r="M52" s="140" t="s">
        <v>825</v>
      </c>
      <c r="N52" s="103">
        <v>104</v>
      </c>
      <c r="O52" s="102" t="s">
        <v>190</v>
      </c>
      <c r="P52" s="102" t="s">
        <v>238</v>
      </c>
      <c r="Q52" s="108">
        <v>700000</v>
      </c>
      <c r="R52" s="108"/>
      <c r="S52" s="108"/>
      <c r="T52" s="108"/>
      <c r="U52" s="108"/>
      <c r="V52" s="108"/>
      <c r="W52" s="108"/>
      <c r="X52" s="108"/>
      <c r="Y52" s="108"/>
      <c r="Z52" s="108"/>
      <c r="AA52" s="118">
        <v>425000</v>
      </c>
      <c r="AB52" s="106" t="s">
        <v>1769</v>
      </c>
      <c r="AC52" s="168">
        <v>44950</v>
      </c>
      <c r="AD52" s="162" t="s">
        <v>238</v>
      </c>
      <c r="AE52" s="174" t="s">
        <v>631</v>
      </c>
      <c r="AF52" s="102"/>
      <c r="AG52" s="102" t="s">
        <v>226</v>
      </c>
    </row>
    <row r="53" spans="1:35">
      <c r="A53" s="103"/>
      <c r="B53" s="102"/>
      <c r="C53" s="119" t="s">
        <v>30</v>
      </c>
      <c r="D53" s="102"/>
      <c r="E53" s="102"/>
      <c r="F53" s="102"/>
      <c r="G53" s="102"/>
      <c r="H53" s="102"/>
      <c r="I53" s="109"/>
      <c r="J53" s="102"/>
      <c r="K53" s="102"/>
      <c r="L53" s="102"/>
      <c r="M53" s="102"/>
      <c r="N53" s="103"/>
      <c r="O53" s="102"/>
      <c r="P53" s="102"/>
      <c r="Q53" s="117">
        <f>SUM(Q51:Q52)</f>
        <v>2000000</v>
      </c>
      <c r="R53" s="102"/>
      <c r="S53" s="102"/>
      <c r="T53" s="102"/>
      <c r="U53" s="102"/>
      <c r="V53" s="102"/>
      <c r="W53" s="102"/>
      <c r="X53" s="102"/>
      <c r="Y53" s="102"/>
      <c r="Z53" s="102"/>
      <c r="AA53" s="117">
        <f>SUM(AA51:AA52)</f>
        <v>1200000</v>
      </c>
      <c r="AB53" s="102"/>
      <c r="AC53" s="102"/>
      <c r="AD53" s="162"/>
      <c r="AE53" s="103"/>
      <c r="AF53" s="102"/>
      <c r="AG53" s="102"/>
    </row>
    <row r="54" spans="1:35">
      <c r="A54" s="103">
        <f>A52+1</f>
        <v>38</v>
      </c>
      <c r="B54" s="142">
        <v>1</v>
      </c>
      <c r="C54" s="200">
        <v>44943</v>
      </c>
      <c r="D54" s="115">
        <v>44944</v>
      </c>
      <c r="E54" s="102" t="s">
        <v>214</v>
      </c>
      <c r="F54" s="102" t="s">
        <v>31</v>
      </c>
      <c r="G54" s="140" t="s">
        <v>236</v>
      </c>
      <c r="H54" s="158" t="s">
        <v>1779</v>
      </c>
      <c r="I54" s="140"/>
      <c r="J54" s="102"/>
      <c r="K54" s="102"/>
      <c r="L54" s="114" t="s">
        <v>231</v>
      </c>
      <c r="M54" s="114" t="s">
        <v>255</v>
      </c>
      <c r="N54" s="103">
        <v>219</v>
      </c>
      <c r="O54" s="102" t="s">
        <v>190</v>
      </c>
      <c r="P54" s="102" t="s">
        <v>890</v>
      </c>
      <c r="Q54" s="108">
        <v>1400000</v>
      </c>
      <c r="R54" s="108"/>
      <c r="S54" s="108"/>
      <c r="T54" s="108"/>
      <c r="U54" s="108"/>
      <c r="V54" s="108"/>
      <c r="W54" s="108"/>
      <c r="X54" s="108"/>
      <c r="Y54" s="108"/>
      <c r="Z54" s="108"/>
      <c r="AA54" s="118">
        <v>750000</v>
      </c>
      <c r="AB54" s="106" t="s">
        <v>1780</v>
      </c>
      <c r="AC54" s="168">
        <v>44949</v>
      </c>
      <c r="AD54" s="162" t="s">
        <v>890</v>
      </c>
      <c r="AE54" s="103" t="s">
        <v>1510</v>
      </c>
      <c r="AF54" s="103"/>
      <c r="AG54" s="102" t="s">
        <v>226</v>
      </c>
    </row>
    <row r="55" spans="1:35">
      <c r="A55" s="103"/>
      <c r="B55" s="102"/>
      <c r="C55" s="119" t="s">
        <v>30</v>
      </c>
      <c r="D55" s="102"/>
      <c r="E55" s="102"/>
      <c r="F55" s="102"/>
      <c r="G55" s="102"/>
      <c r="H55" s="114"/>
      <c r="I55" s="140"/>
      <c r="J55" s="102"/>
      <c r="K55" s="102"/>
      <c r="L55" s="102"/>
      <c r="M55" s="102"/>
      <c r="N55" s="103"/>
      <c r="O55" s="102"/>
      <c r="P55" s="102"/>
      <c r="Q55" s="117">
        <f>SUM(Q54)</f>
        <v>1400000</v>
      </c>
      <c r="R55" s="102"/>
      <c r="S55" s="102"/>
      <c r="T55" s="102"/>
      <c r="U55" s="102"/>
      <c r="V55" s="102"/>
      <c r="W55" s="102"/>
      <c r="X55" s="102"/>
      <c r="Y55" s="102"/>
      <c r="Z55" s="102"/>
      <c r="AA55" s="117">
        <f>SUM(AA54)</f>
        <v>750000</v>
      </c>
      <c r="AB55" s="102"/>
      <c r="AC55" s="102"/>
      <c r="AD55" s="162"/>
      <c r="AE55" s="103"/>
      <c r="AF55" s="102"/>
      <c r="AG55" s="102"/>
    </row>
    <row r="56" spans="1:35">
      <c r="A56" s="103">
        <f>A54+1</f>
        <v>39</v>
      </c>
      <c r="B56" s="142">
        <v>1</v>
      </c>
      <c r="C56" s="115">
        <v>44944</v>
      </c>
      <c r="D56" s="213">
        <v>44946</v>
      </c>
      <c r="E56" s="102" t="s">
        <v>214</v>
      </c>
      <c r="F56" s="102" t="s">
        <v>31</v>
      </c>
      <c r="G56" s="109" t="s">
        <v>240</v>
      </c>
      <c r="H56" s="158" t="s">
        <v>1811</v>
      </c>
      <c r="I56" s="140"/>
      <c r="J56" s="102"/>
      <c r="K56" s="102"/>
      <c r="L56" s="114" t="s">
        <v>335</v>
      </c>
      <c r="M56" s="102" t="s">
        <v>451</v>
      </c>
      <c r="N56" s="103">
        <v>239</v>
      </c>
      <c r="O56" s="102" t="s">
        <v>190</v>
      </c>
      <c r="P56" s="102" t="s">
        <v>238</v>
      </c>
      <c r="Q56" s="108">
        <v>1450000</v>
      </c>
      <c r="R56" s="108"/>
      <c r="S56" s="108"/>
      <c r="T56" s="108"/>
      <c r="U56" s="108"/>
      <c r="V56" s="108"/>
      <c r="W56" s="108"/>
      <c r="X56" s="108"/>
      <c r="Y56" s="108"/>
      <c r="Z56" s="108"/>
      <c r="AA56" s="108">
        <v>775000</v>
      </c>
      <c r="AB56" s="106" t="s">
        <v>1852</v>
      </c>
      <c r="AC56" s="168">
        <v>44950</v>
      </c>
      <c r="AD56" s="162" t="s">
        <v>238</v>
      </c>
      <c r="AE56" s="174" t="s">
        <v>631</v>
      </c>
      <c r="AF56" s="102"/>
      <c r="AG56" s="102" t="s">
        <v>226</v>
      </c>
    </row>
    <row r="57" spans="1:35">
      <c r="A57" s="103"/>
      <c r="B57" s="102"/>
      <c r="C57" s="119" t="s">
        <v>30</v>
      </c>
      <c r="D57" s="102"/>
      <c r="E57" s="102"/>
      <c r="F57" s="102"/>
      <c r="G57" s="102"/>
      <c r="H57" s="102"/>
      <c r="I57" s="109"/>
      <c r="J57" s="102"/>
      <c r="K57" s="102"/>
      <c r="L57" s="102"/>
      <c r="M57" s="102"/>
      <c r="N57" s="103"/>
      <c r="O57" s="102"/>
      <c r="P57" s="102"/>
      <c r="Q57" s="117">
        <f>SUM(Q56:Q56)</f>
        <v>1450000</v>
      </c>
      <c r="R57" s="102"/>
      <c r="S57" s="102"/>
      <c r="T57" s="102"/>
      <c r="U57" s="102"/>
      <c r="V57" s="102"/>
      <c r="W57" s="102"/>
      <c r="X57" s="102"/>
      <c r="Y57" s="102"/>
      <c r="Z57" s="102"/>
      <c r="AA57" s="117">
        <f>SUM(AA56:AA56)</f>
        <v>775000</v>
      </c>
      <c r="AB57" s="102"/>
      <c r="AC57" s="102"/>
      <c r="AD57" s="162"/>
      <c r="AE57" s="103"/>
      <c r="AF57" s="102"/>
      <c r="AG57" s="102"/>
    </row>
    <row r="58" spans="1:35" s="112" customFormat="1">
      <c r="A58" s="103">
        <f>A56+1</f>
        <v>40</v>
      </c>
      <c r="B58" s="142">
        <v>1</v>
      </c>
      <c r="C58" s="161">
        <v>44945</v>
      </c>
      <c r="D58" s="161">
        <v>44865</v>
      </c>
      <c r="E58" s="109" t="s">
        <v>214</v>
      </c>
      <c r="F58" s="109" t="s">
        <v>31</v>
      </c>
      <c r="G58" s="109" t="s">
        <v>240</v>
      </c>
      <c r="H58" s="159" t="s">
        <v>415</v>
      </c>
      <c r="I58" s="109"/>
      <c r="J58" s="109"/>
      <c r="K58" s="109"/>
      <c r="L58" s="140" t="s">
        <v>280</v>
      </c>
      <c r="M58" s="140" t="s">
        <v>421</v>
      </c>
      <c r="N58" s="142">
        <v>1782</v>
      </c>
      <c r="O58" s="109" t="s">
        <v>190</v>
      </c>
      <c r="P58" s="109" t="s">
        <v>364</v>
      </c>
      <c r="Q58" s="122">
        <v>5700000</v>
      </c>
      <c r="R58" s="122"/>
      <c r="S58" s="122"/>
      <c r="T58" s="122"/>
      <c r="U58" s="122"/>
      <c r="V58" s="122"/>
      <c r="W58" s="122"/>
      <c r="X58" s="122"/>
      <c r="Y58" s="122"/>
      <c r="Z58" s="122"/>
      <c r="AA58" s="202">
        <v>4700000</v>
      </c>
      <c r="AB58" s="106" t="s">
        <v>1731</v>
      </c>
      <c r="AC58" s="212">
        <v>44945</v>
      </c>
      <c r="AD58" s="177" t="s">
        <v>364</v>
      </c>
      <c r="AE58" s="174" t="s">
        <v>631</v>
      </c>
      <c r="AF58" s="102"/>
      <c r="AG58" s="102" t="s">
        <v>226</v>
      </c>
      <c r="AI58" s="112" t="s">
        <v>297</v>
      </c>
    </row>
    <row r="59" spans="1:35" s="112" customFormat="1">
      <c r="A59" s="103">
        <f t="shared" ref="A59:A62" si="6">A58+1</f>
        <v>41</v>
      </c>
      <c r="B59" s="142">
        <v>2</v>
      </c>
      <c r="C59" s="161">
        <v>44945</v>
      </c>
      <c r="D59" s="161">
        <v>44865</v>
      </c>
      <c r="E59" s="109" t="s">
        <v>214</v>
      </c>
      <c r="F59" s="109" t="s">
        <v>31</v>
      </c>
      <c r="G59" s="109" t="s">
        <v>240</v>
      </c>
      <c r="H59" s="159" t="s">
        <v>416</v>
      </c>
      <c r="I59" s="109"/>
      <c r="J59" s="109"/>
      <c r="K59" s="109"/>
      <c r="L59" s="140" t="s">
        <v>280</v>
      </c>
      <c r="M59" s="140" t="s">
        <v>421</v>
      </c>
      <c r="N59" s="142">
        <v>1782</v>
      </c>
      <c r="O59" s="109" t="s">
        <v>190</v>
      </c>
      <c r="P59" s="109" t="s">
        <v>364</v>
      </c>
      <c r="Q59" s="122">
        <v>5700000</v>
      </c>
      <c r="R59" s="122"/>
      <c r="S59" s="122"/>
      <c r="T59" s="122"/>
      <c r="U59" s="122"/>
      <c r="V59" s="122"/>
      <c r="W59" s="122"/>
      <c r="X59" s="122"/>
      <c r="Y59" s="122"/>
      <c r="Z59" s="122"/>
      <c r="AA59" s="202">
        <v>4700000</v>
      </c>
      <c r="AB59" s="106" t="s">
        <v>1731</v>
      </c>
      <c r="AC59" s="212">
        <v>44945</v>
      </c>
      <c r="AD59" s="177" t="s">
        <v>364</v>
      </c>
      <c r="AE59" s="174" t="s">
        <v>631</v>
      </c>
      <c r="AF59" s="102"/>
      <c r="AG59" s="102" t="s">
        <v>226</v>
      </c>
      <c r="AI59" s="112" t="s">
        <v>297</v>
      </c>
    </row>
    <row r="60" spans="1:35" s="112" customFormat="1">
      <c r="A60" s="103">
        <f t="shared" si="6"/>
        <v>42</v>
      </c>
      <c r="B60" s="142">
        <v>3</v>
      </c>
      <c r="C60" s="161">
        <v>44945</v>
      </c>
      <c r="D60" s="161">
        <v>44865</v>
      </c>
      <c r="E60" s="109" t="s">
        <v>214</v>
      </c>
      <c r="F60" s="109" t="s">
        <v>31</v>
      </c>
      <c r="G60" s="109" t="s">
        <v>240</v>
      </c>
      <c r="H60" s="159" t="s">
        <v>417</v>
      </c>
      <c r="I60" s="109"/>
      <c r="J60" s="109"/>
      <c r="K60" s="109"/>
      <c r="L60" s="140" t="s">
        <v>314</v>
      </c>
      <c r="M60" s="140" t="s">
        <v>421</v>
      </c>
      <c r="N60" s="142">
        <v>2098</v>
      </c>
      <c r="O60" s="109" t="s">
        <v>190</v>
      </c>
      <c r="P60" s="109" t="s">
        <v>346</v>
      </c>
      <c r="Q60" s="122">
        <v>5500000</v>
      </c>
      <c r="R60" s="122"/>
      <c r="S60" s="122"/>
      <c r="T60" s="122"/>
      <c r="U60" s="122"/>
      <c r="V60" s="122"/>
      <c r="W60" s="122"/>
      <c r="X60" s="122"/>
      <c r="Y60" s="122"/>
      <c r="Z60" s="122"/>
      <c r="AA60" s="202">
        <v>4500000</v>
      </c>
      <c r="AB60" s="106" t="s">
        <v>1731</v>
      </c>
      <c r="AC60" s="212">
        <v>44945</v>
      </c>
      <c r="AD60" s="177" t="s">
        <v>346</v>
      </c>
      <c r="AE60" s="174" t="s">
        <v>631</v>
      </c>
      <c r="AF60" s="102"/>
      <c r="AG60" s="102" t="s">
        <v>226</v>
      </c>
    </row>
    <row r="61" spans="1:35" s="112" customFormat="1">
      <c r="A61" s="103">
        <f t="shared" si="6"/>
        <v>43</v>
      </c>
      <c r="B61" s="142">
        <v>4</v>
      </c>
      <c r="C61" s="161">
        <v>44945</v>
      </c>
      <c r="D61" s="161">
        <v>44865</v>
      </c>
      <c r="E61" s="109" t="s">
        <v>214</v>
      </c>
      <c r="F61" s="109" t="s">
        <v>31</v>
      </c>
      <c r="G61" s="109" t="s">
        <v>240</v>
      </c>
      <c r="H61" s="159" t="s">
        <v>418</v>
      </c>
      <c r="I61" s="109"/>
      <c r="J61" s="109"/>
      <c r="K61" s="109"/>
      <c r="L61" s="140" t="s">
        <v>314</v>
      </c>
      <c r="M61" s="140" t="s">
        <v>421</v>
      </c>
      <c r="N61" s="142">
        <v>2098</v>
      </c>
      <c r="O61" s="109" t="s">
        <v>190</v>
      </c>
      <c r="P61" s="109" t="s">
        <v>346</v>
      </c>
      <c r="Q61" s="122">
        <v>5500000</v>
      </c>
      <c r="R61" s="122"/>
      <c r="S61" s="122"/>
      <c r="T61" s="122"/>
      <c r="U61" s="122"/>
      <c r="V61" s="122"/>
      <c r="W61" s="122"/>
      <c r="X61" s="122"/>
      <c r="Y61" s="122"/>
      <c r="Z61" s="122"/>
      <c r="AA61" s="202">
        <v>4500000</v>
      </c>
      <c r="AB61" s="106" t="s">
        <v>1731</v>
      </c>
      <c r="AC61" s="212">
        <v>44945</v>
      </c>
      <c r="AD61" s="177" t="s">
        <v>346</v>
      </c>
      <c r="AE61" s="174" t="s">
        <v>631</v>
      </c>
      <c r="AF61" s="102"/>
      <c r="AG61" s="102" t="s">
        <v>226</v>
      </c>
    </row>
    <row r="62" spans="1:35" s="112" customFormat="1">
      <c r="A62" s="103">
        <f t="shared" si="6"/>
        <v>44</v>
      </c>
      <c r="B62" s="142">
        <v>5</v>
      </c>
      <c r="C62" s="161">
        <v>44945</v>
      </c>
      <c r="D62" s="161">
        <v>44865</v>
      </c>
      <c r="E62" s="109" t="s">
        <v>214</v>
      </c>
      <c r="F62" s="109" t="s">
        <v>31</v>
      </c>
      <c r="G62" s="140" t="s">
        <v>236</v>
      </c>
      <c r="H62" s="159" t="s">
        <v>419</v>
      </c>
      <c r="I62" s="109"/>
      <c r="J62" s="109"/>
      <c r="K62" s="109"/>
      <c r="L62" s="140" t="s">
        <v>314</v>
      </c>
      <c r="M62" s="140" t="s">
        <v>421</v>
      </c>
      <c r="N62" s="142">
        <v>1782</v>
      </c>
      <c r="O62" s="109" t="s">
        <v>190</v>
      </c>
      <c r="P62" s="109" t="s">
        <v>237</v>
      </c>
      <c r="Q62" s="122">
        <v>5700000</v>
      </c>
      <c r="R62" s="122"/>
      <c r="S62" s="122"/>
      <c r="T62" s="122"/>
      <c r="U62" s="122"/>
      <c r="V62" s="122"/>
      <c r="W62" s="122"/>
      <c r="X62" s="122"/>
      <c r="Y62" s="122"/>
      <c r="Z62" s="122"/>
      <c r="AA62" s="202">
        <v>4500000</v>
      </c>
      <c r="AB62" s="106" t="s">
        <v>1731</v>
      </c>
      <c r="AC62" s="212">
        <v>44945</v>
      </c>
      <c r="AD62" s="177" t="s">
        <v>237</v>
      </c>
      <c r="AE62" s="174" t="s">
        <v>631</v>
      </c>
      <c r="AF62" s="102"/>
      <c r="AG62" s="102" t="s">
        <v>226</v>
      </c>
    </row>
    <row r="63" spans="1:35">
      <c r="A63" s="103"/>
      <c r="B63" s="203"/>
      <c r="C63" s="204" t="s">
        <v>30</v>
      </c>
      <c r="D63" s="205"/>
      <c r="E63" s="205"/>
      <c r="F63" s="205"/>
      <c r="G63" s="205"/>
      <c r="H63" s="205"/>
      <c r="I63" s="239"/>
      <c r="J63" s="205"/>
      <c r="K63" s="205"/>
      <c r="L63" s="205"/>
      <c r="M63" s="205"/>
      <c r="N63" s="203"/>
      <c r="O63" s="205"/>
      <c r="P63" s="205"/>
      <c r="Q63" s="206">
        <f>SUM(Q58:Q62)</f>
        <v>28100000</v>
      </c>
      <c r="R63" s="205"/>
      <c r="S63" s="205"/>
      <c r="T63" s="205"/>
      <c r="U63" s="205"/>
      <c r="V63" s="205"/>
      <c r="W63" s="205"/>
      <c r="X63" s="205"/>
      <c r="Y63" s="205"/>
      <c r="Z63" s="205"/>
      <c r="AA63" s="206">
        <f>SUM(AA58:AA62)</f>
        <v>22900000</v>
      </c>
      <c r="AB63" s="205"/>
      <c r="AC63" s="103"/>
      <c r="AD63" s="264"/>
      <c r="AE63" s="103"/>
      <c r="AF63" s="102"/>
      <c r="AG63" s="102"/>
    </row>
    <row r="64" spans="1:35" s="112" customFormat="1">
      <c r="A64" s="103">
        <f>A62+1</f>
        <v>45</v>
      </c>
      <c r="B64" s="142">
        <v>1</v>
      </c>
      <c r="C64" s="161">
        <v>44945</v>
      </c>
      <c r="D64" s="161">
        <v>44865</v>
      </c>
      <c r="E64" s="109" t="s">
        <v>214</v>
      </c>
      <c r="F64" s="109" t="s">
        <v>31</v>
      </c>
      <c r="G64" s="140" t="s">
        <v>236</v>
      </c>
      <c r="H64" s="159" t="s">
        <v>420</v>
      </c>
      <c r="I64" s="109"/>
      <c r="J64" s="109"/>
      <c r="K64" s="109"/>
      <c r="L64" s="140" t="s">
        <v>314</v>
      </c>
      <c r="M64" s="140" t="s">
        <v>421</v>
      </c>
      <c r="N64" s="142">
        <v>2098</v>
      </c>
      <c r="O64" s="109" t="s">
        <v>190</v>
      </c>
      <c r="P64" s="109" t="s">
        <v>237</v>
      </c>
      <c r="Q64" s="122">
        <v>5700000</v>
      </c>
      <c r="R64" s="122"/>
      <c r="S64" s="122"/>
      <c r="T64" s="122"/>
      <c r="U64" s="122"/>
      <c r="V64" s="122"/>
      <c r="W64" s="122"/>
      <c r="X64" s="122"/>
      <c r="Y64" s="122"/>
      <c r="Z64" s="122"/>
      <c r="AA64" s="202">
        <v>4500000</v>
      </c>
      <c r="AB64" s="106" t="s">
        <v>1732</v>
      </c>
      <c r="AC64" s="212">
        <v>44945</v>
      </c>
      <c r="AD64" s="177" t="s">
        <v>237</v>
      </c>
      <c r="AE64" s="174" t="s">
        <v>631</v>
      </c>
      <c r="AF64" s="102"/>
      <c r="AG64" s="102" t="s">
        <v>226</v>
      </c>
    </row>
    <row r="65" spans="1:33" s="112" customFormat="1">
      <c r="A65" s="103">
        <f t="shared" ref="A65:A68" si="7">A64+1</f>
        <v>46</v>
      </c>
      <c r="B65" s="142">
        <v>2</v>
      </c>
      <c r="C65" s="161">
        <v>44945</v>
      </c>
      <c r="D65" s="161">
        <v>44865</v>
      </c>
      <c r="E65" s="109" t="s">
        <v>214</v>
      </c>
      <c r="F65" s="109" t="s">
        <v>31</v>
      </c>
      <c r="G65" s="109" t="s">
        <v>240</v>
      </c>
      <c r="H65" s="159" t="s">
        <v>422</v>
      </c>
      <c r="I65" s="109"/>
      <c r="J65" s="109"/>
      <c r="K65" s="109"/>
      <c r="L65" s="140" t="s">
        <v>369</v>
      </c>
      <c r="M65" s="109" t="s">
        <v>421</v>
      </c>
      <c r="N65" s="142">
        <v>1782</v>
      </c>
      <c r="O65" s="109" t="s">
        <v>190</v>
      </c>
      <c r="P65" s="109" t="s">
        <v>246</v>
      </c>
      <c r="Q65" s="122">
        <v>5500000</v>
      </c>
      <c r="R65" s="122"/>
      <c r="S65" s="122"/>
      <c r="T65" s="122"/>
      <c r="U65" s="122"/>
      <c r="V65" s="122"/>
      <c r="W65" s="122"/>
      <c r="X65" s="122"/>
      <c r="Y65" s="122"/>
      <c r="Z65" s="122"/>
      <c r="AA65" s="202">
        <v>4500000</v>
      </c>
      <c r="AB65" s="106" t="s">
        <v>1732</v>
      </c>
      <c r="AC65" s="212">
        <v>44945</v>
      </c>
      <c r="AD65" s="177" t="s">
        <v>246</v>
      </c>
      <c r="AE65" s="174" t="s">
        <v>631</v>
      </c>
      <c r="AF65" s="102"/>
      <c r="AG65" s="102" t="s">
        <v>226</v>
      </c>
    </row>
    <row r="66" spans="1:33" s="112" customFormat="1">
      <c r="A66" s="103">
        <f t="shared" si="7"/>
        <v>47</v>
      </c>
      <c r="B66" s="142">
        <v>3</v>
      </c>
      <c r="C66" s="161">
        <v>44945</v>
      </c>
      <c r="D66" s="161">
        <v>44865</v>
      </c>
      <c r="E66" s="109" t="s">
        <v>214</v>
      </c>
      <c r="F66" s="109" t="s">
        <v>31</v>
      </c>
      <c r="G66" s="109" t="s">
        <v>240</v>
      </c>
      <c r="H66" s="159" t="s">
        <v>423</v>
      </c>
      <c r="I66" s="109"/>
      <c r="J66" s="109"/>
      <c r="K66" s="109"/>
      <c r="L66" s="140" t="s">
        <v>369</v>
      </c>
      <c r="M66" s="109" t="s">
        <v>421</v>
      </c>
      <c r="N66" s="142">
        <v>1782</v>
      </c>
      <c r="O66" s="109" t="s">
        <v>190</v>
      </c>
      <c r="P66" s="109" t="s">
        <v>246</v>
      </c>
      <c r="Q66" s="122">
        <v>5500000</v>
      </c>
      <c r="R66" s="122"/>
      <c r="S66" s="122"/>
      <c r="T66" s="122"/>
      <c r="U66" s="122"/>
      <c r="V66" s="122"/>
      <c r="W66" s="122"/>
      <c r="X66" s="122"/>
      <c r="Y66" s="122"/>
      <c r="Z66" s="122"/>
      <c r="AA66" s="202">
        <v>4500000</v>
      </c>
      <c r="AB66" s="106" t="s">
        <v>1732</v>
      </c>
      <c r="AC66" s="212">
        <v>44945</v>
      </c>
      <c r="AD66" s="177" t="s">
        <v>246</v>
      </c>
      <c r="AE66" s="174" t="s">
        <v>631</v>
      </c>
      <c r="AF66" s="102"/>
      <c r="AG66" s="102" t="s">
        <v>226</v>
      </c>
    </row>
    <row r="67" spans="1:33" s="112" customFormat="1">
      <c r="A67" s="103">
        <f t="shared" si="7"/>
        <v>48</v>
      </c>
      <c r="B67" s="142">
        <v>4</v>
      </c>
      <c r="C67" s="161">
        <v>44945</v>
      </c>
      <c r="D67" s="161">
        <v>44865</v>
      </c>
      <c r="E67" s="109" t="s">
        <v>214</v>
      </c>
      <c r="F67" s="109" t="s">
        <v>31</v>
      </c>
      <c r="G67" s="109" t="s">
        <v>240</v>
      </c>
      <c r="H67" s="159" t="s">
        <v>424</v>
      </c>
      <c r="I67" s="109"/>
      <c r="J67" s="109"/>
      <c r="K67" s="109"/>
      <c r="L67" s="140" t="s">
        <v>314</v>
      </c>
      <c r="M67" s="140" t="s">
        <v>421</v>
      </c>
      <c r="N67" s="142">
        <v>2098</v>
      </c>
      <c r="O67" s="109" t="s">
        <v>190</v>
      </c>
      <c r="P67" s="109" t="s">
        <v>242</v>
      </c>
      <c r="Q67" s="122">
        <v>5500000</v>
      </c>
      <c r="R67" s="122"/>
      <c r="S67" s="122"/>
      <c r="T67" s="122"/>
      <c r="U67" s="122"/>
      <c r="V67" s="122"/>
      <c r="W67" s="122"/>
      <c r="X67" s="122"/>
      <c r="Y67" s="122"/>
      <c r="Z67" s="122"/>
      <c r="AA67" s="202">
        <v>4500000</v>
      </c>
      <c r="AB67" s="106" t="s">
        <v>1732</v>
      </c>
      <c r="AC67" s="212">
        <v>44945</v>
      </c>
      <c r="AD67" s="177" t="s">
        <v>242</v>
      </c>
      <c r="AE67" s="174" t="s">
        <v>631</v>
      </c>
      <c r="AF67" s="102"/>
      <c r="AG67" s="102" t="s">
        <v>226</v>
      </c>
    </row>
    <row r="68" spans="1:33" s="112" customFormat="1">
      <c r="A68" s="103">
        <f t="shared" si="7"/>
        <v>49</v>
      </c>
      <c r="B68" s="142">
        <v>5</v>
      </c>
      <c r="C68" s="161">
        <v>44945</v>
      </c>
      <c r="D68" s="161">
        <v>44865</v>
      </c>
      <c r="E68" s="109" t="s">
        <v>214</v>
      </c>
      <c r="F68" s="109" t="s">
        <v>31</v>
      </c>
      <c r="G68" s="109" t="s">
        <v>240</v>
      </c>
      <c r="H68" s="159" t="s">
        <v>425</v>
      </c>
      <c r="I68" s="109"/>
      <c r="J68" s="109"/>
      <c r="K68" s="109"/>
      <c r="L68" s="140" t="s">
        <v>314</v>
      </c>
      <c r="M68" s="140" t="s">
        <v>421</v>
      </c>
      <c r="N68" s="142">
        <v>2098</v>
      </c>
      <c r="O68" s="109" t="s">
        <v>190</v>
      </c>
      <c r="P68" s="109" t="s">
        <v>242</v>
      </c>
      <c r="Q68" s="122">
        <v>5500000</v>
      </c>
      <c r="R68" s="122"/>
      <c r="S68" s="122"/>
      <c r="T68" s="122"/>
      <c r="U68" s="122"/>
      <c r="V68" s="122"/>
      <c r="W68" s="122"/>
      <c r="X68" s="122"/>
      <c r="Y68" s="122"/>
      <c r="Z68" s="122"/>
      <c r="AA68" s="202">
        <v>4500000</v>
      </c>
      <c r="AB68" s="106" t="s">
        <v>1732</v>
      </c>
      <c r="AC68" s="212">
        <v>44945</v>
      </c>
      <c r="AD68" s="177" t="s">
        <v>242</v>
      </c>
      <c r="AE68" s="174" t="s">
        <v>631</v>
      </c>
      <c r="AF68" s="102"/>
      <c r="AG68" s="102" t="s">
        <v>226</v>
      </c>
    </row>
    <row r="69" spans="1:33">
      <c r="A69" s="103"/>
      <c r="B69" s="103"/>
      <c r="C69" s="119" t="s">
        <v>30</v>
      </c>
      <c r="D69" s="102"/>
      <c r="E69" s="102"/>
      <c r="F69" s="102"/>
      <c r="G69" s="102"/>
      <c r="H69" s="102"/>
      <c r="I69" s="109"/>
      <c r="J69" s="102"/>
      <c r="K69" s="102"/>
      <c r="L69" s="102"/>
      <c r="M69" s="102"/>
      <c r="N69" s="103"/>
      <c r="O69" s="102"/>
      <c r="P69" s="102"/>
      <c r="Q69" s="117">
        <f>SUM(Q64:Q68)</f>
        <v>27700000</v>
      </c>
      <c r="R69" s="102"/>
      <c r="S69" s="102"/>
      <c r="T69" s="102"/>
      <c r="U69" s="102"/>
      <c r="V69" s="102"/>
      <c r="W69" s="102"/>
      <c r="X69" s="102"/>
      <c r="Y69" s="102"/>
      <c r="Z69" s="102"/>
      <c r="AA69" s="117">
        <f>SUM(AA64:AA68)</f>
        <v>22500000</v>
      </c>
      <c r="AB69" s="102"/>
      <c r="AC69" s="103"/>
      <c r="AD69" s="162"/>
      <c r="AE69" s="103"/>
      <c r="AF69" s="102"/>
      <c r="AG69" s="102"/>
    </row>
    <row r="70" spans="1:33">
      <c r="A70" s="103">
        <f>A68+1</f>
        <v>50</v>
      </c>
      <c r="B70" s="103">
        <v>1</v>
      </c>
      <c r="C70" s="161">
        <v>44945</v>
      </c>
      <c r="D70" s="115">
        <v>44865</v>
      </c>
      <c r="E70" s="102" t="s">
        <v>214</v>
      </c>
      <c r="F70" s="102" t="s">
        <v>31</v>
      </c>
      <c r="G70" s="102" t="s">
        <v>240</v>
      </c>
      <c r="H70" s="158" t="s">
        <v>413</v>
      </c>
      <c r="I70" s="140"/>
      <c r="J70" s="102"/>
      <c r="K70" s="102"/>
      <c r="L70" s="114" t="s">
        <v>314</v>
      </c>
      <c r="M70" s="102" t="s">
        <v>421</v>
      </c>
      <c r="N70" s="103">
        <v>1782</v>
      </c>
      <c r="O70" s="102" t="s">
        <v>190</v>
      </c>
      <c r="P70" s="109" t="s">
        <v>242</v>
      </c>
      <c r="Q70" s="118">
        <v>5500000</v>
      </c>
      <c r="R70" s="118"/>
      <c r="S70" s="118"/>
      <c r="T70" s="118"/>
      <c r="U70" s="118"/>
      <c r="V70" s="118"/>
      <c r="W70" s="118"/>
      <c r="X70" s="118"/>
      <c r="Y70" s="118"/>
      <c r="Z70" s="118"/>
      <c r="AA70" s="118">
        <v>4500000</v>
      </c>
      <c r="AB70" s="106" t="s">
        <v>1740</v>
      </c>
      <c r="AC70" s="212">
        <v>44945</v>
      </c>
      <c r="AD70" s="177" t="s">
        <v>242</v>
      </c>
      <c r="AE70" s="174" t="s">
        <v>631</v>
      </c>
      <c r="AF70" s="102"/>
      <c r="AG70" s="102" t="s">
        <v>226</v>
      </c>
    </row>
    <row r="71" spans="1:33">
      <c r="A71" s="103">
        <f t="shared" ref="A71:A72" si="8">A70+1</f>
        <v>51</v>
      </c>
      <c r="B71" s="103">
        <v>2</v>
      </c>
      <c r="C71" s="161">
        <v>44945</v>
      </c>
      <c r="D71" s="115">
        <v>44865</v>
      </c>
      <c r="E71" s="102" t="s">
        <v>214</v>
      </c>
      <c r="F71" s="102" t="s">
        <v>31</v>
      </c>
      <c r="G71" s="102" t="s">
        <v>240</v>
      </c>
      <c r="H71" s="159" t="s">
        <v>426</v>
      </c>
      <c r="I71" s="109"/>
      <c r="J71" s="102"/>
      <c r="K71" s="102"/>
      <c r="L71" s="114" t="s">
        <v>280</v>
      </c>
      <c r="M71" s="102" t="s">
        <v>421</v>
      </c>
      <c r="N71" s="103">
        <v>1782</v>
      </c>
      <c r="O71" s="102" t="s">
        <v>190</v>
      </c>
      <c r="P71" s="109" t="s">
        <v>291</v>
      </c>
      <c r="Q71" s="118">
        <v>5700000</v>
      </c>
      <c r="R71" s="118"/>
      <c r="S71" s="118"/>
      <c r="T71" s="118"/>
      <c r="U71" s="118"/>
      <c r="V71" s="118"/>
      <c r="W71" s="118"/>
      <c r="X71" s="118"/>
      <c r="Y71" s="118"/>
      <c r="Z71" s="118"/>
      <c r="AA71" s="207">
        <v>4700000</v>
      </c>
      <c r="AB71" s="106" t="s">
        <v>1740</v>
      </c>
      <c r="AC71" s="212">
        <v>44945</v>
      </c>
      <c r="AD71" s="177" t="s">
        <v>291</v>
      </c>
      <c r="AE71" s="174" t="s">
        <v>631</v>
      </c>
      <c r="AF71" s="102"/>
      <c r="AG71" s="102" t="s">
        <v>226</v>
      </c>
    </row>
    <row r="72" spans="1:33">
      <c r="A72" s="103">
        <f t="shared" si="8"/>
        <v>52</v>
      </c>
      <c r="B72" s="103">
        <v>3</v>
      </c>
      <c r="C72" s="161">
        <v>44945</v>
      </c>
      <c r="D72" s="115">
        <v>44865</v>
      </c>
      <c r="E72" s="102" t="s">
        <v>214</v>
      </c>
      <c r="F72" s="102" t="s">
        <v>31</v>
      </c>
      <c r="G72" s="102" t="s">
        <v>240</v>
      </c>
      <c r="H72" s="159" t="s">
        <v>427</v>
      </c>
      <c r="I72" s="109"/>
      <c r="J72" s="102"/>
      <c r="K72" s="102"/>
      <c r="L72" s="114" t="s">
        <v>280</v>
      </c>
      <c r="M72" s="102" t="s">
        <v>421</v>
      </c>
      <c r="N72" s="103">
        <v>1782</v>
      </c>
      <c r="O72" s="102" t="s">
        <v>190</v>
      </c>
      <c r="P72" s="109" t="s">
        <v>291</v>
      </c>
      <c r="Q72" s="118">
        <v>5700000</v>
      </c>
      <c r="R72" s="118"/>
      <c r="S72" s="118"/>
      <c r="T72" s="118"/>
      <c r="U72" s="118"/>
      <c r="V72" s="118"/>
      <c r="W72" s="118"/>
      <c r="X72" s="118"/>
      <c r="Y72" s="118"/>
      <c r="Z72" s="118"/>
      <c r="AA72" s="118">
        <v>4700000</v>
      </c>
      <c r="AB72" s="106" t="s">
        <v>1740</v>
      </c>
      <c r="AC72" s="212">
        <v>44945</v>
      </c>
      <c r="AD72" s="177" t="s">
        <v>291</v>
      </c>
      <c r="AE72" s="174" t="s">
        <v>631</v>
      </c>
      <c r="AF72" s="102"/>
      <c r="AG72" s="102" t="s">
        <v>226</v>
      </c>
    </row>
    <row r="73" spans="1:33">
      <c r="A73" s="103"/>
      <c r="B73" s="103"/>
      <c r="C73" s="119" t="s">
        <v>30</v>
      </c>
      <c r="D73" s="102"/>
      <c r="E73" s="102"/>
      <c r="F73" s="102"/>
      <c r="G73" s="102"/>
      <c r="H73" s="102"/>
      <c r="I73" s="109"/>
      <c r="J73" s="102"/>
      <c r="K73" s="102"/>
      <c r="L73" s="102"/>
      <c r="M73" s="102"/>
      <c r="N73" s="103"/>
      <c r="O73" s="102"/>
      <c r="P73" s="102"/>
      <c r="Q73" s="117">
        <f>SUM(Q70:Q72)</f>
        <v>16900000</v>
      </c>
      <c r="R73" s="102"/>
      <c r="S73" s="102"/>
      <c r="T73" s="102"/>
      <c r="U73" s="102"/>
      <c r="V73" s="102"/>
      <c r="W73" s="102"/>
      <c r="X73" s="102"/>
      <c r="Y73" s="102"/>
      <c r="Z73" s="102"/>
      <c r="AA73" s="117">
        <f>SUM(AA70:AA72)</f>
        <v>13900000</v>
      </c>
      <c r="AB73" s="102"/>
      <c r="AC73" s="103"/>
      <c r="AD73" s="162"/>
      <c r="AE73" s="103"/>
      <c r="AF73" s="102"/>
      <c r="AG73" s="102"/>
    </row>
    <row r="74" spans="1:33">
      <c r="A74" s="103">
        <f>A72+1</f>
        <v>53</v>
      </c>
      <c r="B74" s="142">
        <v>1</v>
      </c>
      <c r="C74" s="161">
        <v>44945</v>
      </c>
      <c r="D74" s="115">
        <v>44925</v>
      </c>
      <c r="E74" s="102" t="s">
        <v>214</v>
      </c>
      <c r="F74" s="102" t="s">
        <v>31</v>
      </c>
      <c r="G74" s="140" t="s">
        <v>236</v>
      </c>
      <c r="H74" s="159" t="s">
        <v>1750</v>
      </c>
      <c r="I74" s="109"/>
      <c r="J74" s="102"/>
      <c r="K74" s="102"/>
      <c r="L74" s="114" t="s">
        <v>299</v>
      </c>
      <c r="M74" s="102" t="s">
        <v>224</v>
      </c>
      <c r="N74" s="103">
        <v>188</v>
      </c>
      <c r="O74" s="102" t="s">
        <v>190</v>
      </c>
      <c r="P74" s="102" t="s">
        <v>238</v>
      </c>
      <c r="Q74" s="118">
        <v>1200000</v>
      </c>
      <c r="R74" s="118"/>
      <c r="S74" s="118"/>
      <c r="T74" s="118"/>
      <c r="U74" s="118"/>
      <c r="V74" s="118"/>
      <c r="W74" s="118"/>
      <c r="X74" s="118"/>
      <c r="Y74" s="118"/>
      <c r="Z74" s="118"/>
      <c r="AA74" s="118">
        <v>800000</v>
      </c>
      <c r="AB74" s="106" t="s">
        <v>1751</v>
      </c>
      <c r="AC74" s="212">
        <v>44945</v>
      </c>
      <c r="AD74" s="162" t="s">
        <v>238</v>
      </c>
      <c r="AE74" s="174" t="s">
        <v>1510</v>
      </c>
      <c r="AF74" s="102"/>
      <c r="AG74" s="102" t="s">
        <v>226</v>
      </c>
    </row>
    <row r="75" spans="1:33">
      <c r="A75" s="103">
        <f t="shared" ref="A75:A89" si="9">A74+1</f>
        <v>54</v>
      </c>
      <c r="B75" s="142">
        <v>2</v>
      </c>
      <c r="C75" s="161">
        <v>44945</v>
      </c>
      <c r="D75" s="115">
        <v>44925</v>
      </c>
      <c r="E75" s="102" t="s">
        <v>214</v>
      </c>
      <c r="F75" s="102" t="s">
        <v>31</v>
      </c>
      <c r="G75" s="114" t="s">
        <v>236</v>
      </c>
      <c r="H75" s="159" t="s">
        <v>1752</v>
      </c>
      <c r="I75" s="109"/>
      <c r="J75" s="102"/>
      <c r="K75" s="102"/>
      <c r="L75" s="114" t="s">
        <v>299</v>
      </c>
      <c r="M75" s="102" t="s">
        <v>224</v>
      </c>
      <c r="N75" s="103">
        <v>188</v>
      </c>
      <c r="O75" s="102" t="s">
        <v>190</v>
      </c>
      <c r="P75" s="102" t="s">
        <v>238</v>
      </c>
      <c r="Q75" s="118">
        <v>1200000</v>
      </c>
      <c r="R75" s="118"/>
      <c r="S75" s="118"/>
      <c r="T75" s="118"/>
      <c r="U75" s="118"/>
      <c r="V75" s="118"/>
      <c r="W75" s="118"/>
      <c r="X75" s="118"/>
      <c r="Y75" s="118"/>
      <c r="Z75" s="118"/>
      <c r="AA75" s="118">
        <v>800000</v>
      </c>
      <c r="AB75" s="106" t="s">
        <v>1751</v>
      </c>
      <c r="AC75" s="212">
        <v>44945</v>
      </c>
      <c r="AD75" s="162" t="s">
        <v>238</v>
      </c>
      <c r="AE75" s="174" t="s">
        <v>1510</v>
      </c>
      <c r="AF75" s="102"/>
      <c r="AG75" s="102" t="s">
        <v>226</v>
      </c>
    </row>
    <row r="76" spans="1:33">
      <c r="A76" s="103">
        <f t="shared" si="9"/>
        <v>55</v>
      </c>
      <c r="B76" s="142">
        <v>3</v>
      </c>
      <c r="C76" s="161">
        <v>44945</v>
      </c>
      <c r="D76" s="115">
        <v>44925</v>
      </c>
      <c r="E76" s="102" t="s">
        <v>214</v>
      </c>
      <c r="F76" s="102" t="s">
        <v>31</v>
      </c>
      <c r="G76" s="114" t="s">
        <v>236</v>
      </c>
      <c r="H76" s="159" t="s">
        <v>1753</v>
      </c>
      <c r="I76" s="109"/>
      <c r="J76" s="102"/>
      <c r="K76" s="102"/>
      <c r="L76" s="114" t="s">
        <v>299</v>
      </c>
      <c r="M76" s="102" t="s">
        <v>224</v>
      </c>
      <c r="N76" s="103">
        <v>188</v>
      </c>
      <c r="O76" s="102" t="s">
        <v>190</v>
      </c>
      <c r="P76" s="102" t="s">
        <v>238</v>
      </c>
      <c r="Q76" s="118">
        <v>1200000</v>
      </c>
      <c r="R76" s="118"/>
      <c r="S76" s="118"/>
      <c r="T76" s="118"/>
      <c r="U76" s="118"/>
      <c r="V76" s="118"/>
      <c r="W76" s="118"/>
      <c r="X76" s="118"/>
      <c r="Y76" s="118"/>
      <c r="Z76" s="118"/>
      <c r="AA76" s="118">
        <v>800000</v>
      </c>
      <c r="AB76" s="106" t="s">
        <v>1751</v>
      </c>
      <c r="AC76" s="212">
        <v>44945</v>
      </c>
      <c r="AD76" s="162" t="s">
        <v>238</v>
      </c>
      <c r="AE76" s="174" t="s">
        <v>1510</v>
      </c>
      <c r="AF76" s="102"/>
      <c r="AG76" s="102" t="s">
        <v>226</v>
      </c>
    </row>
    <row r="77" spans="1:33">
      <c r="A77" s="103">
        <f t="shared" si="9"/>
        <v>56</v>
      </c>
      <c r="B77" s="142">
        <v>4</v>
      </c>
      <c r="C77" s="161">
        <v>44945</v>
      </c>
      <c r="D77" s="115">
        <v>44925</v>
      </c>
      <c r="E77" s="102" t="s">
        <v>214</v>
      </c>
      <c r="F77" s="102" t="s">
        <v>31</v>
      </c>
      <c r="G77" s="114" t="s">
        <v>236</v>
      </c>
      <c r="H77" s="159" t="s">
        <v>1754</v>
      </c>
      <c r="I77" s="109"/>
      <c r="J77" s="102"/>
      <c r="K77" s="102"/>
      <c r="L77" s="114" t="s">
        <v>299</v>
      </c>
      <c r="M77" s="102" t="s">
        <v>224</v>
      </c>
      <c r="N77" s="103">
        <v>188</v>
      </c>
      <c r="O77" s="102" t="s">
        <v>190</v>
      </c>
      <c r="P77" s="102" t="s">
        <v>238</v>
      </c>
      <c r="Q77" s="118">
        <v>1200000</v>
      </c>
      <c r="R77" s="118"/>
      <c r="S77" s="118"/>
      <c r="T77" s="118"/>
      <c r="U77" s="118"/>
      <c r="V77" s="118"/>
      <c r="W77" s="118"/>
      <c r="X77" s="118"/>
      <c r="Y77" s="118"/>
      <c r="Z77" s="118"/>
      <c r="AA77" s="118">
        <v>800000</v>
      </c>
      <c r="AB77" s="106" t="s">
        <v>1751</v>
      </c>
      <c r="AC77" s="212">
        <v>44945</v>
      </c>
      <c r="AD77" s="162" t="s">
        <v>238</v>
      </c>
      <c r="AE77" s="174" t="s">
        <v>1510</v>
      </c>
      <c r="AF77" s="102"/>
      <c r="AG77" s="102" t="s">
        <v>226</v>
      </c>
    </row>
    <row r="78" spans="1:33">
      <c r="A78" s="103">
        <f t="shared" si="9"/>
        <v>57</v>
      </c>
      <c r="B78" s="142">
        <v>5</v>
      </c>
      <c r="C78" s="161">
        <v>44945</v>
      </c>
      <c r="D78" s="115">
        <v>44925</v>
      </c>
      <c r="E78" s="102" t="s">
        <v>214</v>
      </c>
      <c r="F78" s="102" t="s">
        <v>31</v>
      </c>
      <c r="G78" s="114" t="s">
        <v>236</v>
      </c>
      <c r="H78" s="159" t="s">
        <v>1755</v>
      </c>
      <c r="I78" s="109"/>
      <c r="J78" s="102"/>
      <c r="K78" s="102"/>
      <c r="L78" s="114" t="s">
        <v>299</v>
      </c>
      <c r="M78" s="102" t="s">
        <v>224</v>
      </c>
      <c r="N78" s="103">
        <v>188</v>
      </c>
      <c r="O78" s="102" t="s">
        <v>190</v>
      </c>
      <c r="P78" s="102" t="s">
        <v>238</v>
      </c>
      <c r="Q78" s="118">
        <v>1200000</v>
      </c>
      <c r="R78" s="118"/>
      <c r="S78" s="118"/>
      <c r="T78" s="118"/>
      <c r="U78" s="118"/>
      <c r="V78" s="118"/>
      <c r="W78" s="118"/>
      <c r="X78" s="118"/>
      <c r="Y78" s="118"/>
      <c r="Z78" s="118"/>
      <c r="AA78" s="118">
        <v>800000</v>
      </c>
      <c r="AB78" s="106" t="s">
        <v>1751</v>
      </c>
      <c r="AC78" s="212">
        <v>44945</v>
      </c>
      <c r="AD78" s="162" t="s">
        <v>238</v>
      </c>
      <c r="AE78" s="174" t="s">
        <v>1510</v>
      </c>
      <c r="AF78" s="102"/>
      <c r="AG78" s="102" t="s">
        <v>226</v>
      </c>
    </row>
    <row r="79" spans="1:33">
      <c r="A79" s="103">
        <f t="shared" si="9"/>
        <v>58</v>
      </c>
      <c r="B79" s="142">
        <v>6</v>
      </c>
      <c r="C79" s="161">
        <v>44945</v>
      </c>
      <c r="D79" s="115">
        <v>44925</v>
      </c>
      <c r="E79" s="102" t="s">
        <v>214</v>
      </c>
      <c r="F79" s="102" t="s">
        <v>31</v>
      </c>
      <c r="G79" s="114" t="s">
        <v>236</v>
      </c>
      <c r="H79" s="159" t="s">
        <v>1756</v>
      </c>
      <c r="I79" s="109"/>
      <c r="J79" s="102"/>
      <c r="K79" s="102"/>
      <c r="L79" s="114" t="s">
        <v>299</v>
      </c>
      <c r="M79" s="102" t="s">
        <v>224</v>
      </c>
      <c r="N79" s="103">
        <v>188</v>
      </c>
      <c r="O79" s="102" t="s">
        <v>190</v>
      </c>
      <c r="P79" s="102" t="s">
        <v>238</v>
      </c>
      <c r="Q79" s="118">
        <v>1200000</v>
      </c>
      <c r="R79" s="118"/>
      <c r="S79" s="118"/>
      <c r="T79" s="118"/>
      <c r="U79" s="118"/>
      <c r="V79" s="118"/>
      <c r="W79" s="118"/>
      <c r="X79" s="118"/>
      <c r="Y79" s="118"/>
      <c r="Z79" s="118"/>
      <c r="AA79" s="118">
        <v>800000</v>
      </c>
      <c r="AB79" s="106" t="s">
        <v>1751</v>
      </c>
      <c r="AC79" s="212">
        <v>44945</v>
      </c>
      <c r="AD79" s="162" t="s">
        <v>238</v>
      </c>
      <c r="AE79" s="174" t="s">
        <v>1510</v>
      </c>
      <c r="AF79" s="102"/>
      <c r="AG79" s="102" t="s">
        <v>226</v>
      </c>
    </row>
    <row r="80" spans="1:33">
      <c r="A80" s="103">
        <f t="shared" si="9"/>
        <v>59</v>
      </c>
      <c r="B80" s="142">
        <v>7</v>
      </c>
      <c r="C80" s="161">
        <v>44945</v>
      </c>
      <c r="D80" s="115">
        <v>44925</v>
      </c>
      <c r="E80" s="102" t="s">
        <v>214</v>
      </c>
      <c r="F80" s="102" t="s">
        <v>31</v>
      </c>
      <c r="G80" s="114" t="s">
        <v>236</v>
      </c>
      <c r="H80" s="159" t="s">
        <v>1757</v>
      </c>
      <c r="I80" s="109"/>
      <c r="J80" s="102"/>
      <c r="K80" s="102"/>
      <c r="L80" s="114" t="s">
        <v>299</v>
      </c>
      <c r="M80" s="102" t="s">
        <v>224</v>
      </c>
      <c r="N80" s="103">
        <v>188</v>
      </c>
      <c r="O80" s="102" t="s">
        <v>190</v>
      </c>
      <c r="P80" s="102" t="s">
        <v>238</v>
      </c>
      <c r="Q80" s="118">
        <v>1200000</v>
      </c>
      <c r="R80" s="118"/>
      <c r="S80" s="118"/>
      <c r="T80" s="118"/>
      <c r="U80" s="118"/>
      <c r="V80" s="118"/>
      <c r="W80" s="118"/>
      <c r="X80" s="118"/>
      <c r="Y80" s="118"/>
      <c r="Z80" s="118"/>
      <c r="AA80" s="118">
        <v>800000</v>
      </c>
      <c r="AB80" s="106" t="s">
        <v>1751</v>
      </c>
      <c r="AC80" s="212">
        <v>44945</v>
      </c>
      <c r="AD80" s="162" t="s">
        <v>238</v>
      </c>
      <c r="AE80" s="174" t="s">
        <v>1510</v>
      </c>
      <c r="AF80" s="102"/>
      <c r="AG80" s="102" t="s">
        <v>226</v>
      </c>
    </row>
    <row r="81" spans="1:33">
      <c r="A81" s="103">
        <f t="shared" si="9"/>
        <v>60</v>
      </c>
      <c r="B81" s="142">
        <v>8</v>
      </c>
      <c r="C81" s="161">
        <v>44945</v>
      </c>
      <c r="D81" s="115">
        <v>44925</v>
      </c>
      <c r="E81" s="102" t="s">
        <v>214</v>
      </c>
      <c r="F81" s="102" t="s">
        <v>31</v>
      </c>
      <c r="G81" s="114" t="s">
        <v>236</v>
      </c>
      <c r="H81" s="159" t="s">
        <v>1758</v>
      </c>
      <c r="I81" s="109"/>
      <c r="J81" s="102"/>
      <c r="K81" s="102"/>
      <c r="L81" s="114" t="s">
        <v>299</v>
      </c>
      <c r="M81" s="102" t="s">
        <v>224</v>
      </c>
      <c r="N81" s="103">
        <v>188</v>
      </c>
      <c r="O81" s="102" t="s">
        <v>190</v>
      </c>
      <c r="P81" s="102" t="s">
        <v>238</v>
      </c>
      <c r="Q81" s="118">
        <v>1200000</v>
      </c>
      <c r="R81" s="118"/>
      <c r="S81" s="118"/>
      <c r="T81" s="118"/>
      <c r="U81" s="118"/>
      <c r="V81" s="118"/>
      <c r="W81" s="118"/>
      <c r="X81" s="118"/>
      <c r="Y81" s="118"/>
      <c r="Z81" s="118"/>
      <c r="AA81" s="118">
        <v>800000</v>
      </c>
      <c r="AB81" s="106" t="s">
        <v>1751</v>
      </c>
      <c r="AC81" s="212">
        <v>44945</v>
      </c>
      <c r="AD81" s="162" t="s">
        <v>238</v>
      </c>
      <c r="AE81" s="174" t="s">
        <v>1510</v>
      </c>
      <c r="AF81" s="102"/>
      <c r="AG81" s="102" t="s">
        <v>226</v>
      </c>
    </row>
    <row r="82" spans="1:33">
      <c r="A82" s="103">
        <f t="shared" si="9"/>
        <v>61</v>
      </c>
      <c r="B82" s="142">
        <v>9</v>
      </c>
      <c r="C82" s="161">
        <v>44945</v>
      </c>
      <c r="D82" s="115">
        <v>44925</v>
      </c>
      <c r="E82" s="102" t="s">
        <v>214</v>
      </c>
      <c r="F82" s="102" t="s">
        <v>31</v>
      </c>
      <c r="G82" s="114" t="s">
        <v>236</v>
      </c>
      <c r="H82" s="159" t="s">
        <v>1759</v>
      </c>
      <c r="I82" s="109"/>
      <c r="J82" s="102"/>
      <c r="K82" s="102"/>
      <c r="L82" s="114" t="s">
        <v>299</v>
      </c>
      <c r="M82" s="102" t="s">
        <v>224</v>
      </c>
      <c r="N82" s="103">
        <v>188</v>
      </c>
      <c r="O82" s="102" t="s">
        <v>190</v>
      </c>
      <c r="P82" s="102" t="s">
        <v>238</v>
      </c>
      <c r="Q82" s="118">
        <v>1200000</v>
      </c>
      <c r="R82" s="118"/>
      <c r="S82" s="118"/>
      <c r="T82" s="118"/>
      <c r="U82" s="118"/>
      <c r="V82" s="118"/>
      <c r="W82" s="118"/>
      <c r="X82" s="118"/>
      <c r="Y82" s="118"/>
      <c r="Z82" s="118"/>
      <c r="AA82" s="118">
        <v>800000</v>
      </c>
      <c r="AB82" s="106" t="s">
        <v>1751</v>
      </c>
      <c r="AC82" s="212">
        <v>44945</v>
      </c>
      <c r="AD82" s="162" t="s">
        <v>238</v>
      </c>
      <c r="AE82" s="174" t="s">
        <v>1510</v>
      </c>
      <c r="AF82" s="102"/>
      <c r="AG82" s="102" t="s">
        <v>226</v>
      </c>
    </row>
    <row r="83" spans="1:33">
      <c r="A83" s="103">
        <f t="shared" si="9"/>
        <v>62</v>
      </c>
      <c r="B83" s="142">
        <v>10</v>
      </c>
      <c r="C83" s="161">
        <v>44945</v>
      </c>
      <c r="D83" s="115">
        <v>44925</v>
      </c>
      <c r="E83" s="102" t="s">
        <v>214</v>
      </c>
      <c r="F83" s="102" t="s">
        <v>31</v>
      </c>
      <c r="G83" s="114" t="s">
        <v>236</v>
      </c>
      <c r="H83" s="159" t="s">
        <v>1760</v>
      </c>
      <c r="I83" s="109"/>
      <c r="J83" s="102"/>
      <c r="K83" s="102"/>
      <c r="L83" s="114" t="s">
        <v>299</v>
      </c>
      <c r="M83" s="102" t="s">
        <v>224</v>
      </c>
      <c r="N83" s="103">
        <v>188</v>
      </c>
      <c r="O83" s="102" t="s">
        <v>190</v>
      </c>
      <c r="P83" s="102" t="s">
        <v>238</v>
      </c>
      <c r="Q83" s="118">
        <v>1200000</v>
      </c>
      <c r="R83" s="118"/>
      <c r="S83" s="118"/>
      <c r="T83" s="118"/>
      <c r="U83" s="118"/>
      <c r="V83" s="118"/>
      <c r="W83" s="118"/>
      <c r="X83" s="118"/>
      <c r="Y83" s="118"/>
      <c r="Z83" s="118"/>
      <c r="AA83" s="118">
        <v>800000</v>
      </c>
      <c r="AB83" s="106" t="s">
        <v>1751</v>
      </c>
      <c r="AC83" s="212">
        <v>44945</v>
      </c>
      <c r="AD83" s="162" t="s">
        <v>238</v>
      </c>
      <c r="AE83" s="174" t="s">
        <v>1510</v>
      </c>
      <c r="AF83" s="102"/>
      <c r="AG83" s="102" t="s">
        <v>226</v>
      </c>
    </row>
    <row r="84" spans="1:33">
      <c r="A84" s="103">
        <f t="shared" si="9"/>
        <v>63</v>
      </c>
      <c r="B84" s="142">
        <v>11</v>
      </c>
      <c r="C84" s="161">
        <v>44945</v>
      </c>
      <c r="D84" s="115">
        <v>44925</v>
      </c>
      <c r="E84" s="102" t="s">
        <v>214</v>
      </c>
      <c r="F84" s="102" t="s">
        <v>31</v>
      </c>
      <c r="G84" s="114" t="s">
        <v>236</v>
      </c>
      <c r="H84" s="159" t="s">
        <v>1761</v>
      </c>
      <c r="I84" s="109"/>
      <c r="J84" s="102"/>
      <c r="K84" s="102"/>
      <c r="L84" s="114" t="s">
        <v>299</v>
      </c>
      <c r="M84" s="102" t="s">
        <v>224</v>
      </c>
      <c r="N84" s="103">
        <v>188</v>
      </c>
      <c r="O84" s="102" t="s">
        <v>190</v>
      </c>
      <c r="P84" s="102" t="s">
        <v>238</v>
      </c>
      <c r="Q84" s="118">
        <v>1200000</v>
      </c>
      <c r="R84" s="118"/>
      <c r="S84" s="118"/>
      <c r="T84" s="118"/>
      <c r="U84" s="118"/>
      <c r="V84" s="118"/>
      <c r="W84" s="118"/>
      <c r="X84" s="118"/>
      <c r="Y84" s="118"/>
      <c r="Z84" s="118"/>
      <c r="AA84" s="118">
        <v>800000</v>
      </c>
      <c r="AB84" s="106" t="s">
        <v>1751</v>
      </c>
      <c r="AC84" s="212">
        <v>44945</v>
      </c>
      <c r="AD84" s="162" t="s">
        <v>238</v>
      </c>
      <c r="AE84" s="174" t="s">
        <v>1510</v>
      </c>
      <c r="AF84" s="102"/>
      <c r="AG84" s="102" t="s">
        <v>226</v>
      </c>
    </row>
    <row r="85" spans="1:33">
      <c r="A85" s="103">
        <f t="shared" si="9"/>
        <v>64</v>
      </c>
      <c r="B85" s="142">
        <v>12</v>
      </c>
      <c r="C85" s="161">
        <v>44945</v>
      </c>
      <c r="D85" s="115">
        <v>44925</v>
      </c>
      <c r="E85" s="102" t="s">
        <v>214</v>
      </c>
      <c r="F85" s="102" t="s">
        <v>31</v>
      </c>
      <c r="G85" s="114" t="s">
        <v>236</v>
      </c>
      <c r="H85" s="159" t="s">
        <v>1762</v>
      </c>
      <c r="I85" s="109"/>
      <c r="J85" s="102"/>
      <c r="K85" s="102"/>
      <c r="L85" s="114" t="s">
        <v>299</v>
      </c>
      <c r="M85" s="114" t="s">
        <v>1767</v>
      </c>
      <c r="N85" s="103">
        <v>188</v>
      </c>
      <c r="O85" s="102" t="s">
        <v>190</v>
      </c>
      <c r="P85" s="102" t="s">
        <v>238</v>
      </c>
      <c r="Q85" s="118">
        <v>1400000</v>
      </c>
      <c r="R85" s="118"/>
      <c r="S85" s="118"/>
      <c r="T85" s="118"/>
      <c r="U85" s="118"/>
      <c r="V85" s="118"/>
      <c r="W85" s="118"/>
      <c r="X85" s="118"/>
      <c r="Y85" s="118"/>
      <c r="Z85" s="118"/>
      <c r="AA85" s="118">
        <v>950000</v>
      </c>
      <c r="AB85" s="106" t="s">
        <v>1751</v>
      </c>
      <c r="AC85" s="212">
        <v>44945</v>
      </c>
      <c r="AD85" s="162" t="s">
        <v>238</v>
      </c>
      <c r="AE85" s="174" t="s">
        <v>1510</v>
      </c>
      <c r="AF85" s="102"/>
      <c r="AG85" s="102" t="s">
        <v>226</v>
      </c>
    </row>
    <row r="86" spans="1:33">
      <c r="A86" s="103">
        <f t="shared" si="9"/>
        <v>65</v>
      </c>
      <c r="B86" s="142">
        <v>13</v>
      </c>
      <c r="C86" s="161">
        <v>44945</v>
      </c>
      <c r="D86" s="115">
        <v>44925</v>
      </c>
      <c r="E86" s="102" t="s">
        <v>214</v>
      </c>
      <c r="F86" s="102" t="s">
        <v>31</v>
      </c>
      <c r="G86" s="114" t="s">
        <v>236</v>
      </c>
      <c r="H86" s="159" t="s">
        <v>1763</v>
      </c>
      <c r="I86" s="109"/>
      <c r="J86" s="102"/>
      <c r="K86" s="102"/>
      <c r="L86" s="114" t="s">
        <v>299</v>
      </c>
      <c r="M86" s="114" t="s">
        <v>1767</v>
      </c>
      <c r="N86" s="103">
        <v>188</v>
      </c>
      <c r="O86" s="102" t="s">
        <v>190</v>
      </c>
      <c r="P86" s="102" t="s">
        <v>238</v>
      </c>
      <c r="Q86" s="118">
        <v>1400000</v>
      </c>
      <c r="R86" s="118"/>
      <c r="S86" s="118"/>
      <c r="T86" s="118"/>
      <c r="U86" s="118"/>
      <c r="V86" s="118"/>
      <c r="W86" s="118"/>
      <c r="X86" s="118"/>
      <c r="Y86" s="118"/>
      <c r="Z86" s="118"/>
      <c r="AA86" s="118">
        <v>950000</v>
      </c>
      <c r="AB86" s="106" t="s">
        <v>1751</v>
      </c>
      <c r="AC86" s="212">
        <v>44945</v>
      </c>
      <c r="AD86" s="162" t="s">
        <v>238</v>
      </c>
      <c r="AE86" s="174" t="s">
        <v>1510</v>
      </c>
      <c r="AF86" s="102"/>
      <c r="AG86" s="102" t="s">
        <v>226</v>
      </c>
    </row>
    <row r="87" spans="1:33">
      <c r="A87" s="103">
        <f t="shared" si="9"/>
        <v>66</v>
      </c>
      <c r="B87" s="142">
        <v>14</v>
      </c>
      <c r="C87" s="161">
        <v>44945</v>
      </c>
      <c r="D87" s="115">
        <v>44925</v>
      </c>
      <c r="E87" s="102" t="s">
        <v>214</v>
      </c>
      <c r="F87" s="102" t="s">
        <v>31</v>
      </c>
      <c r="G87" s="114" t="s">
        <v>236</v>
      </c>
      <c r="H87" s="159" t="s">
        <v>1764</v>
      </c>
      <c r="I87" s="109"/>
      <c r="J87" s="102"/>
      <c r="K87" s="102"/>
      <c r="L87" s="114" t="s">
        <v>299</v>
      </c>
      <c r="M87" s="114" t="s">
        <v>1767</v>
      </c>
      <c r="N87" s="103">
        <v>188</v>
      </c>
      <c r="O87" s="102" t="s">
        <v>190</v>
      </c>
      <c r="P87" s="102" t="s">
        <v>238</v>
      </c>
      <c r="Q87" s="118">
        <v>1400000</v>
      </c>
      <c r="R87" s="118"/>
      <c r="S87" s="118"/>
      <c r="T87" s="118"/>
      <c r="U87" s="118"/>
      <c r="V87" s="118"/>
      <c r="W87" s="118"/>
      <c r="X87" s="118"/>
      <c r="Y87" s="118"/>
      <c r="Z87" s="118"/>
      <c r="AA87" s="118">
        <v>950000</v>
      </c>
      <c r="AB87" s="106" t="s">
        <v>1751</v>
      </c>
      <c r="AC87" s="212">
        <v>44945</v>
      </c>
      <c r="AD87" s="162" t="s">
        <v>238</v>
      </c>
      <c r="AE87" s="174" t="s">
        <v>1510</v>
      </c>
      <c r="AF87" s="102"/>
      <c r="AG87" s="102" t="s">
        <v>226</v>
      </c>
    </row>
    <row r="88" spans="1:33">
      <c r="A88" s="103">
        <f t="shared" si="9"/>
        <v>67</v>
      </c>
      <c r="B88" s="142">
        <v>15</v>
      </c>
      <c r="C88" s="161">
        <v>44945</v>
      </c>
      <c r="D88" s="115">
        <v>44925</v>
      </c>
      <c r="E88" s="102" t="s">
        <v>214</v>
      </c>
      <c r="F88" s="102" t="s">
        <v>31</v>
      </c>
      <c r="G88" s="114" t="s">
        <v>236</v>
      </c>
      <c r="H88" s="159" t="s">
        <v>1765</v>
      </c>
      <c r="I88" s="109"/>
      <c r="J88" s="102"/>
      <c r="K88" s="102"/>
      <c r="L88" s="114" t="s">
        <v>299</v>
      </c>
      <c r="M88" s="114" t="s">
        <v>1767</v>
      </c>
      <c r="N88" s="103">
        <v>188</v>
      </c>
      <c r="O88" s="102" t="s">
        <v>190</v>
      </c>
      <c r="P88" s="102" t="s">
        <v>238</v>
      </c>
      <c r="Q88" s="118">
        <v>1400000</v>
      </c>
      <c r="R88" s="118"/>
      <c r="S88" s="118"/>
      <c r="T88" s="118"/>
      <c r="U88" s="118"/>
      <c r="V88" s="118"/>
      <c r="W88" s="118"/>
      <c r="X88" s="118"/>
      <c r="Y88" s="118"/>
      <c r="Z88" s="118"/>
      <c r="AA88" s="118">
        <v>950000</v>
      </c>
      <c r="AB88" s="106" t="s">
        <v>1751</v>
      </c>
      <c r="AC88" s="212">
        <v>44945</v>
      </c>
      <c r="AD88" s="162" t="s">
        <v>238</v>
      </c>
      <c r="AE88" s="174" t="s">
        <v>1510</v>
      </c>
      <c r="AF88" s="102"/>
      <c r="AG88" s="102" t="s">
        <v>226</v>
      </c>
    </row>
    <row r="89" spans="1:33">
      <c r="A89" s="103">
        <f t="shared" si="9"/>
        <v>68</v>
      </c>
      <c r="B89" s="142">
        <v>16</v>
      </c>
      <c r="C89" s="161">
        <v>44945</v>
      </c>
      <c r="D89" s="115">
        <v>44925</v>
      </c>
      <c r="E89" s="102" t="s">
        <v>214</v>
      </c>
      <c r="F89" s="102" t="s">
        <v>31</v>
      </c>
      <c r="G89" s="114" t="s">
        <v>236</v>
      </c>
      <c r="H89" s="159" t="s">
        <v>1766</v>
      </c>
      <c r="I89" s="109"/>
      <c r="J89" s="102"/>
      <c r="K89" s="102"/>
      <c r="L89" s="114" t="s">
        <v>299</v>
      </c>
      <c r="M89" s="114" t="s">
        <v>1767</v>
      </c>
      <c r="N89" s="103">
        <v>188</v>
      </c>
      <c r="O89" s="102" t="s">
        <v>190</v>
      </c>
      <c r="P89" s="102" t="s">
        <v>238</v>
      </c>
      <c r="Q89" s="118">
        <v>1400000</v>
      </c>
      <c r="R89" s="118"/>
      <c r="S89" s="118"/>
      <c r="T89" s="118"/>
      <c r="U89" s="118"/>
      <c r="V89" s="118"/>
      <c r="W89" s="118"/>
      <c r="X89" s="118"/>
      <c r="Y89" s="118"/>
      <c r="Z89" s="118"/>
      <c r="AA89" s="118">
        <v>950000</v>
      </c>
      <c r="AB89" s="106" t="s">
        <v>1751</v>
      </c>
      <c r="AC89" s="212">
        <v>44945</v>
      </c>
      <c r="AD89" s="162" t="s">
        <v>238</v>
      </c>
      <c r="AE89" s="174" t="s">
        <v>1510</v>
      </c>
      <c r="AF89" s="102"/>
      <c r="AG89" s="102" t="s">
        <v>226</v>
      </c>
    </row>
    <row r="90" spans="1:33">
      <c r="A90" s="103"/>
      <c r="B90" s="102"/>
      <c r="C90" s="119" t="s">
        <v>30</v>
      </c>
      <c r="D90" s="102"/>
      <c r="E90" s="102"/>
      <c r="F90" s="102"/>
      <c r="G90" s="102"/>
      <c r="H90" s="102"/>
      <c r="I90" s="109"/>
      <c r="J90" s="102"/>
      <c r="K90" s="102"/>
      <c r="L90" s="102"/>
      <c r="M90" s="102"/>
      <c r="N90" s="103"/>
      <c r="O90" s="102"/>
      <c r="P90" s="102"/>
      <c r="Q90" s="117">
        <f>SUM(Q74:Q89)</f>
        <v>20200000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17">
        <f>SUM(AA74:AA89)</f>
        <v>13550000</v>
      </c>
      <c r="AB90" s="102"/>
      <c r="AC90" s="102"/>
      <c r="AD90" s="162"/>
      <c r="AE90" s="103"/>
      <c r="AF90" s="102"/>
      <c r="AG90" s="102"/>
    </row>
    <row r="91" spans="1:33">
      <c r="A91" s="103">
        <f>A89+1</f>
        <v>69</v>
      </c>
      <c r="B91" s="103">
        <v>1</v>
      </c>
      <c r="C91" s="161">
        <v>44945</v>
      </c>
      <c r="D91" s="115">
        <v>44946</v>
      </c>
      <c r="E91" s="102" t="s">
        <v>214</v>
      </c>
      <c r="F91" s="102" t="s">
        <v>31</v>
      </c>
      <c r="G91" s="140" t="s">
        <v>1915</v>
      </c>
      <c r="H91" s="159" t="s">
        <v>1909</v>
      </c>
      <c r="I91" s="109"/>
      <c r="J91" s="102"/>
      <c r="K91" s="102"/>
      <c r="L91" s="114" t="s">
        <v>1078</v>
      </c>
      <c r="M91" s="114" t="s">
        <v>231</v>
      </c>
      <c r="N91" s="142">
        <v>188</v>
      </c>
      <c r="O91" s="102" t="s">
        <v>190</v>
      </c>
      <c r="P91" s="247" t="s">
        <v>256</v>
      </c>
      <c r="Q91" s="118">
        <f>950000+450000</f>
        <v>1400000</v>
      </c>
      <c r="R91" s="102"/>
      <c r="S91" s="102"/>
      <c r="T91" s="102"/>
      <c r="U91" s="102"/>
      <c r="V91" s="102"/>
      <c r="W91" s="102"/>
      <c r="X91" s="102"/>
      <c r="Y91" s="102"/>
      <c r="Z91" s="102"/>
      <c r="AA91" s="118">
        <v>600000</v>
      </c>
      <c r="AB91" s="106" t="s">
        <v>1919</v>
      </c>
      <c r="AC91" s="212">
        <v>44958</v>
      </c>
      <c r="AD91" s="283" t="s">
        <v>3362</v>
      </c>
      <c r="AE91" s="174" t="s">
        <v>3469</v>
      </c>
      <c r="AF91" s="102"/>
      <c r="AG91" s="102" t="s">
        <v>226</v>
      </c>
    </row>
    <row r="92" spans="1:33">
      <c r="A92" s="103">
        <f t="shared" ref="A92:A96" si="10">A91+1</f>
        <v>70</v>
      </c>
      <c r="B92" s="103">
        <v>2</v>
      </c>
      <c r="C92" s="161">
        <v>44945</v>
      </c>
      <c r="D92" s="115">
        <v>44946</v>
      </c>
      <c r="E92" s="102" t="s">
        <v>214</v>
      </c>
      <c r="F92" s="102" t="s">
        <v>31</v>
      </c>
      <c r="G92" s="140" t="s">
        <v>1916</v>
      </c>
      <c r="H92" s="159" t="s">
        <v>1910</v>
      </c>
      <c r="I92" s="109"/>
      <c r="J92" s="102"/>
      <c r="K92" s="102"/>
      <c r="L92" s="114" t="s">
        <v>1078</v>
      </c>
      <c r="M92" s="114" t="s">
        <v>231</v>
      </c>
      <c r="N92" s="142">
        <v>188</v>
      </c>
      <c r="O92" s="102" t="s">
        <v>190</v>
      </c>
      <c r="P92" s="247" t="s">
        <v>256</v>
      </c>
      <c r="Q92" s="118">
        <f>950000+205000</f>
        <v>1155000</v>
      </c>
      <c r="R92" s="102"/>
      <c r="S92" s="102"/>
      <c r="T92" s="102"/>
      <c r="U92" s="102"/>
      <c r="V92" s="102"/>
      <c r="W92" s="102"/>
      <c r="X92" s="102"/>
      <c r="Y92" s="102"/>
      <c r="Z92" s="102"/>
      <c r="AA92" s="118">
        <v>600000</v>
      </c>
      <c r="AB92" s="106" t="s">
        <v>1919</v>
      </c>
      <c r="AC92" s="212">
        <v>44958</v>
      </c>
      <c r="AD92" s="283" t="s">
        <v>3362</v>
      </c>
      <c r="AE92" s="174" t="s">
        <v>3469</v>
      </c>
      <c r="AF92" s="102"/>
      <c r="AG92" s="102" t="s">
        <v>226</v>
      </c>
    </row>
    <row r="93" spans="1:33">
      <c r="A93" s="103">
        <f t="shared" si="10"/>
        <v>71</v>
      </c>
      <c r="B93" s="103">
        <v>3</v>
      </c>
      <c r="C93" s="161">
        <v>44945</v>
      </c>
      <c r="D93" s="115">
        <v>44946</v>
      </c>
      <c r="E93" s="102" t="s">
        <v>214</v>
      </c>
      <c r="F93" s="102" t="s">
        <v>31</v>
      </c>
      <c r="G93" s="140" t="s">
        <v>1917</v>
      </c>
      <c r="H93" s="159" t="s">
        <v>1911</v>
      </c>
      <c r="I93" s="109"/>
      <c r="J93" s="102"/>
      <c r="K93" s="102"/>
      <c r="L93" s="114" t="s">
        <v>1078</v>
      </c>
      <c r="M93" s="114" t="s">
        <v>231</v>
      </c>
      <c r="N93" s="142">
        <v>188</v>
      </c>
      <c r="O93" s="102" t="s">
        <v>190</v>
      </c>
      <c r="P93" s="247" t="s">
        <v>256</v>
      </c>
      <c r="Q93" s="118">
        <f>950000+483000</f>
        <v>1433000</v>
      </c>
      <c r="R93" s="102"/>
      <c r="S93" s="102"/>
      <c r="T93" s="102"/>
      <c r="U93" s="102"/>
      <c r="V93" s="102"/>
      <c r="W93" s="102"/>
      <c r="X93" s="102"/>
      <c r="Y93" s="102"/>
      <c r="Z93" s="102"/>
      <c r="AA93" s="118">
        <v>600000</v>
      </c>
      <c r="AB93" s="106" t="s">
        <v>1919</v>
      </c>
      <c r="AC93" s="212">
        <v>44958</v>
      </c>
      <c r="AD93" s="283" t="s">
        <v>3362</v>
      </c>
      <c r="AE93" s="174" t="s">
        <v>3469</v>
      </c>
      <c r="AF93" s="102"/>
      <c r="AG93" s="102" t="s">
        <v>226</v>
      </c>
    </row>
    <row r="94" spans="1:33">
      <c r="A94" s="103">
        <f t="shared" si="10"/>
        <v>72</v>
      </c>
      <c r="B94" s="103">
        <v>4</v>
      </c>
      <c r="C94" s="161">
        <v>44945</v>
      </c>
      <c r="D94" s="115">
        <v>44946</v>
      </c>
      <c r="E94" s="102" t="s">
        <v>214</v>
      </c>
      <c r="F94" s="102" t="s">
        <v>31</v>
      </c>
      <c r="G94" s="140" t="s">
        <v>1917</v>
      </c>
      <c r="H94" s="159" t="s">
        <v>1912</v>
      </c>
      <c r="I94" s="109"/>
      <c r="J94" s="102"/>
      <c r="K94" s="102"/>
      <c r="L94" s="114" t="s">
        <v>1078</v>
      </c>
      <c r="M94" s="114" t="s">
        <v>231</v>
      </c>
      <c r="N94" s="142">
        <v>188</v>
      </c>
      <c r="O94" s="102" t="s">
        <v>190</v>
      </c>
      <c r="P94" s="247" t="s">
        <v>256</v>
      </c>
      <c r="Q94" s="118">
        <f>950000+325000</f>
        <v>1275000</v>
      </c>
      <c r="R94" s="102"/>
      <c r="S94" s="102"/>
      <c r="T94" s="102"/>
      <c r="U94" s="102"/>
      <c r="V94" s="102"/>
      <c r="W94" s="102"/>
      <c r="X94" s="102"/>
      <c r="Y94" s="102"/>
      <c r="Z94" s="102"/>
      <c r="AA94" s="118">
        <v>600000</v>
      </c>
      <c r="AB94" s="106" t="s">
        <v>1919</v>
      </c>
      <c r="AC94" s="212">
        <v>44958</v>
      </c>
      <c r="AD94" s="283" t="s">
        <v>3362</v>
      </c>
      <c r="AE94" s="174" t="s">
        <v>3469</v>
      </c>
      <c r="AF94" s="102"/>
      <c r="AG94" s="102" t="s">
        <v>226</v>
      </c>
    </row>
    <row r="95" spans="1:33">
      <c r="A95" s="103">
        <f t="shared" si="10"/>
        <v>73</v>
      </c>
      <c r="B95" s="103">
        <v>5</v>
      </c>
      <c r="C95" s="161">
        <v>44945</v>
      </c>
      <c r="D95" s="115">
        <v>44946</v>
      </c>
      <c r="E95" s="102" t="s">
        <v>214</v>
      </c>
      <c r="F95" s="102" t="s">
        <v>31</v>
      </c>
      <c r="G95" s="140" t="s">
        <v>1918</v>
      </c>
      <c r="H95" s="159" t="s">
        <v>1913</v>
      </c>
      <c r="I95" s="109"/>
      <c r="J95" s="102"/>
      <c r="K95" s="102"/>
      <c r="L95" s="114" t="s">
        <v>1078</v>
      </c>
      <c r="M95" s="114" t="s">
        <v>231</v>
      </c>
      <c r="N95" s="142">
        <v>188</v>
      </c>
      <c r="O95" s="102" t="s">
        <v>190</v>
      </c>
      <c r="P95" s="247" t="s">
        <v>256</v>
      </c>
      <c r="Q95" s="118">
        <f>950000+290000</f>
        <v>1240000</v>
      </c>
      <c r="R95" s="102"/>
      <c r="S95" s="102"/>
      <c r="T95" s="102"/>
      <c r="U95" s="102"/>
      <c r="V95" s="102"/>
      <c r="W95" s="102"/>
      <c r="X95" s="102"/>
      <c r="Y95" s="102"/>
      <c r="Z95" s="102"/>
      <c r="AA95" s="118">
        <v>600000</v>
      </c>
      <c r="AB95" s="106" t="s">
        <v>1919</v>
      </c>
      <c r="AC95" s="212">
        <v>44958</v>
      </c>
      <c r="AD95" s="283" t="s">
        <v>3362</v>
      </c>
      <c r="AE95" s="174" t="s">
        <v>3469</v>
      </c>
      <c r="AF95" s="102"/>
      <c r="AG95" s="102" t="s">
        <v>226</v>
      </c>
    </row>
    <row r="96" spans="1:33">
      <c r="A96" s="103">
        <f t="shared" si="10"/>
        <v>74</v>
      </c>
      <c r="B96" s="103">
        <v>6</v>
      </c>
      <c r="C96" s="161">
        <v>44945</v>
      </c>
      <c r="D96" s="115">
        <v>44946</v>
      </c>
      <c r="E96" s="102" t="s">
        <v>214</v>
      </c>
      <c r="F96" s="102" t="s">
        <v>31</v>
      </c>
      <c r="G96" s="140" t="s">
        <v>1917</v>
      </c>
      <c r="H96" s="159" t="s">
        <v>1914</v>
      </c>
      <c r="I96" s="109"/>
      <c r="J96" s="102"/>
      <c r="K96" s="102"/>
      <c r="L96" s="114" t="s">
        <v>1078</v>
      </c>
      <c r="M96" s="114" t="s">
        <v>231</v>
      </c>
      <c r="N96" s="142">
        <v>188</v>
      </c>
      <c r="O96" s="102" t="s">
        <v>190</v>
      </c>
      <c r="P96" s="247" t="s">
        <v>256</v>
      </c>
      <c r="Q96" s="118">
        <f>950000+480500</f>
        <v>1430500</v>
      </c>
      <c r="R96" s="102"/>
      <c r="S96" s="102"/>
      <c r="T96" s="102"/>
      <c r="U96" s="102"/>
      <c r="V96" s="102"/>
      <c r="W96" s="102"/>
      <c r="X96" s="102"/>
      <c r="Y96" s="102"/>
      <c r="Z96" s="102"/>
      <c r="AA96" s="118">
        <v>600000</v>
      </c>
      <c r="AB96" s="106" t="s">
        <v>1919</v>
      </c>
      <c r="AC96" s="212">
        <v>44958</v>
      </c>
      <c r="AD96" s="283" t="s">
        <v>3362</v>
      </c>
      <c r="AE96" s="174" t="s">
        <v>3469</v>
      </c>
      <c r="AF96" s="102"/>
      <c r="AG96" s="102" t="s">
        <v>226</v>
      </c>
    </row>
    <row r="97" spans="1:35">
      <c r="A97" s="103"/>
      <c r="B97" s="102"/>
      <c r="C97" s="119" t="s">
        <v>30</v>
      </c>
      <c r="D97" s="102"/>
      <c r="E97" s="102"/>
      <c r="F97" s="102"/>
      <c r="G97" s="102"/>
      <c r="H97" s="102"/>
      <c r="I97" s="109"/>
      <c r="J97" s="102"/>
      <c r="K97" s="102"/>
      <c r="L97" s="102"/>
      <c r="M97" s="102"/>
      <c r="N97" s="103"/>
      <c r="O97" s="102"/>
      <c r="P97" s="102"/>
      <c r="Q97" s="117">
        <f>SUM(Q91:Q96)</f>
        <v>7933500</v>
      </c>
      <c r="R97" s="102"/>
      <c r="S97" s="102"/>
      <c r="T97" s="102"/>
      <c r="U97" s="102"/>
      <c r="V97" s="102"/>
      <c r="W97" s="102"/>
      <c r="X97" s="102"/>
      <c r="Y97" s="102"/>
      <c r="Z97" s="102"/>
      <c r="AA97" s="117">
        <f>SUM(AA91:AA96)</f>
        <v>3600000</v>
      </c>
      <c r="AB97" s="102"/>
      <c r="AC97" s="102"/>
      <c r="AD97" s="162"/>
      <c r="AE97" s="103"/>
      <c r="AF97" s="102"/>
      <c r="AG97" s="102"/>
    </row>
    <row r="98" spans="1:35">
      <c r="A98" s="103">
        <f>A96+1</f>
        <v>75</v>
      </c>
      <c r="B98" s="142">
        <v>1</v>
      </c>
      <c r="C98" s="115">
        <v>44946</v>
      </c>
      <c r="D98" s="115">
        <v>44946</v>
      </c>
      <c r="E98" s="102" t="s">
        <v>214</v>
      </c>
      <c r="F98" s="102" t="s">
        <v>31</v>
      </c>
      <c r="G98" s="102" t="s">
        <v>240</v>
      </c>
      <c r="H98" s="158" t="s">
        <v>1875</v>
      </c>
      <c r="I98" s="140"/>
      <c r="J98" s="102"/>
      <c r="K98" s="102"/>
      <c r="L98" s="114" t="s">
        <v>335</v>
      </c>
      <c r="M98" s="114" t="s">
        <v>870</v>
      </c>
      <c r="N98" s="142">
        <v>109</v>
      </c>
      <c r="O98" s="102" t="s">
        <v>190</v>
      </c>
      <c r="P98" s="102" t="s">
        <v>238</v>
      </c>
      <c r="Q98" s="118">
        <v>800000</v>
      </c>
      <c r="R98" s="102"/>
      <c r="S98" s="102"/>
      <c r="T98" s="102"/>
      <c r="U98" s="102"/>
      <c r="V98" s="102"/>
      <c r="W98" s="102"/>
      <c r="X98" s="102"/>
      <c r="Y98" s="102"/>
      <c r="Z98" s="102"/>
      <c r="AA98" s="122">
        <v>375000</v>
      </c>
      <c r="AB98" s="106" t="s">
        <v>1926</v>
      </c>
      <c r="AC98" s="168">
        <v>44953</v>
      </c>
      <c r="AD98" s="162" t="s">
        <v>238</v>
      </c>
      <c r="AE98" s="174" t="s">
        <v>631</v>
      </c>
      <c r="AF98" s="102"/>
      <c r="AG98" s="114" t="s">
        <v>226</v>
      </c>
      <c r="AI98" s="18" t="s">
        <v>1121</v>
      </c>
    </row>
    <row r="99" spans="1:35" s="112" customFormat="1">
      <c r="A99" s="103">
        <f t="shared" ref="A99" si="11">A98+1</f>
        <v>76</v>
      </c>
      <c r="B99" s="142">
        <v>2</v>
      </c>
      <c r="C99" s="115">
        <v>44946</v>
      </c>
      <c r="D99" s="115">
        <v>44946</v>
      </c>
      <c r="E99" s="109" t="s">
        <v>214</v>
      </c>
      <c r="F99" s="109" t="s">
        <v>31</v>
      </c>
      <c r="G99" s="102" t="s">
        <v>240</v>
      </c>
      <c r="H99" s="158" t="s">
        <v>1810</v>
      </c>
      <c r="I99" s="140"/>
      <c r="J99" s="109"/>
      <c r="K99" s="109"/>
      <c r="L99" s="140" t="s">
        <v>335</v>
      </c>
      <c r="M99" s="109" t="s">
        <v>224</v>
      </c>
      <c r="N99" s="142">
        <v>188</v>
      </c>
      <c r="O99" s="109" t="s">
        <v>190</v>
      </c>
      <c r="P99" s="109" t="s">
        <v>238</v>
      </c>
      <c r="Q99" s="108">
        <v>1000000</v>
      </c>
      <c r="R99" s="108"/>
      <c r="S99" s="108"/>
      <c r="T99" s="108"/>
      <c r="U99" s="108"/>
      <c r="V99" s="108"/>
      <c r="W99" s="108"/>
      <c r="X99" s="108"/>
      <c r="Y99" s="108"/>
      <c r="Z99" s="108"/>
      <c r="AA99" s="108">
        <v>550000</v>
      </c>
      <c r="AB99" s="106" t="s">
        <v>1926</v>
      </c>
      <c r="AC99" s="168">
        <v>44953</v>
      </c>
      <c r="AD99" s="177" t="s">
        <v>238</v>
      </c>
      <c r="AE99" s="197" t="s">
        <v>631</v>
      </c>
      <c r="AF99" s="177"/>
      <c r="AG99" s="109" t="s">
        <v>226</v>
      </c>
      <c r="AI99" s="18" t="s">
        <v>1121</v>
      </c>
    </row>
    <row r="100" spans="1:35">
      <c r="A100" s="103"/>
      <c r="B100" s="102"/>
      <c r="C100" s="119" t="s">
        <v>30</v>
      </c>
      <c r="D100" s="102"/>
      <c r="E100" s="102"/>
      <c r="F100" s="102"/>
      <c r="G100" s="102"/>
      <c r="H100" s="102"/>
      <c r="I100" s="109"/>
      <c r="J100" s="102"/>
      <c r="K100" s="102"/>
      <c r="L100" s="102"/>
      <c r="M100" s="102"/>
      <c r="N100" s="103"/>
      <c r="O100" s="102"/>
      <c r="P100" s="102"/>
      <c r="Q100" s="117">
        <f>SUM(Q98:Q99)</f>
        <v>1800000</v>
      </c>
      <c r="R100" s="102"/>
      <c r="S100" s="102"/>
      <c r="T100" s="102"/>
      <c r="U100" s="102"/>
      <c r="V100" s="102"/>
      <c r="W100" s="102"/>
      <c r="X100" s="102"/>
      <c r="Y100" s="102"/>
      <c r="Z100" s="102"/>
      <c r="AA100" s="117">
        <f>SUM(AA98:AA99)</f>
        <v>925000</v>
      </c>
      <c r="AB100" s="102"/>
      <c r="AC100" s="102"/>
      <c r="AD100" s="162"/>
      <c r="AE100" s="103"/>
      <c r="AF100" s="102"/>
      <c r="AG100" s="102"/>
    </row>
    <row r="101" spans="1:35">
      <c r="A101" s="103">
        <f>A99+1</f>
        <v>77</v>
      </c>
      <c r="B101" s="103">
        <v>1</v>
      </c>
      <c r="C101" s="115">
        <v>44946</v>
      </c>
      <c r="D101" s="200">
        <v>44919</v>
      </c>
      <c r="E101" s="102" t="s">
        <v>214</v>
      </c>
      <c r="F101" s="102" t="s">
        <v>31</v>
      </c>
      <c r="G101" s="102" t="s">
        <v>240</v>
      </c>
      <c r="H101" s="159" t="s">
        <v>561</v>
      </c>
      <c r="I101" s="109"/>
      <c r="J101" s="102"/>
      <c r="K101" s="102"/>
      <c r="L101" s="114" t="s">
        <v>299</v>
      </c>
      <c r="M101" s="114" t="s">
        <v>222</v>
      </c>
      <c r="N101" s="103">
        <v>1239</v>
      </c>
      <c r="O101" s="102" t="s">
        <v>190</v>
      </c>
      <c r="P101" s="102" t="s">
        <v>238</v>
      </c>
      <c r="Q101" s="122">
        <v>4300000</v>
      </c>
      <c r="R101" s="102"/>
      <c r="S101" s="102"/>
      <c r="T101" s="102"/>
      <c r="U101" s="102"/>
      <c r="V101" s="102"/>
      <c r="W101" s="102"/>
      <c r="X101" s="102"/>
      <c r="Y101" s="102"/>
      <c r="Z101" s="102"/>
      <c r="AA101" s="122">
        <v>3500000</v>
      </c>
      <c r="AB101" s="106" t="s">
        <v>1770</v>
      </c>
      <c r="AC101" s="168">
        <v>44946</v>
      </c>
      <c r="AD101" s="162" t="s">
        <v>238</v>
      </c>
      <c r="AE101" s="174" t="s">
        <v>631</v>
      </c>
      <c r="AF101" s="102"/>
      <c r="AG101" s="102" t="s">
        <v>226</v>
      </c>
      <c r="AH101" s="18"/>
      <c r="AI101" s="18" t="s">
        <v>483</v>
      </c>
    </row>
    <row r="102" spans="1:35">
      <c r="A102" s="103">
        <f t="shared" ref="A102" si="12">A101+1</f>
        <v>78</v>
      </c>
      <c r="B102" s="103">
        <v>2</v>
      </c>
      <c r="C102" s="115">
        <v>44946</v>
      </c>
      <c r="D102" s="200">
        <v>44919</v>
      </c>
      <c r="E102" s="102" t="s">
        <v>214</v>
      </c>
      <c r="F102" s="102" t="s">
        <v>31</v>
      </c>
      <c r="G102" s="102" t="s">
        <v>240</v>
      </c>
      <c r="H102" s="159" t="s">
        <v>560</v>
      </c>
      <c r="I102" s="109"/>
      <c r="J102" s="102"/>
      <c r="K102" s="102"/>
      <c r="L102" s="114" t="s">
        <v>299</v>
      </c>
      <c r="M102" s="114" t="s">
        <v>222</v>
      </c>
      <c r="N102" s="103">
        <v>1239</v>
      </c>
      <c r="O102" s="102" t="s">
        <v>190</v>
      </c>
      <c r="P102" s="102" t="s">
        <v>238</v>
      </c>
      <c r="Q102" s="122">
        <v>4300000</v>
      </c>
      <c r="R102" s="102"/>
      <c r="S102" s="102"/>
      <c r="T102" s="102"/>
      <c r="U102" s="102"/>
      <c r="V102" s="102"/>
      <c r="W102" s="102"/>
      <c r="X102" s="102"/>
      <c r="Y102" s="102"/>
      <c r="Z102" s="102"/>
      <c r="AA102" s="122">
        <v>3500000</v>
      </c>
      <c r="AB102" s="106" t="s">
        <v>1770</v>
      </c>
      <c r="AC102" s="168">
        <v>44946</v>
      </c>
      <c r="AD102" s="162" t="s">
        <v>238</v>
      </c>
      <c r="AE102" s="174" t="s">
        <v>631</v>
      </c>
      <c r="AF102" s="102"/>
      <c r="AG102" s="102" t="s">
        <v>226</v>
      </c>
      <c r="AH102" s="18"/>
      <c r="AI102" s="18" t="s">
        <v>483</v>
      </c>
    </row>
    <row r="103" spans="1:35">
      <c r="A103" s="103"/>
      <c r="B103" s="102"/>
      <c r="C103" s="119" t="s">
        <v>30</v>
      </c>
      <c r="D103" s="102"/>
      <c r="E103" s="102"/>
      <c r="F103" s="102"/>
      <c r="G103" s="102"/>
      <c r="H103" s="102"/>
      <c r="I103" s="109"/>
      <c r="J103" s="102"/>
      <c r="K103" s="102"/>
      <c r="L103" s="102"/>
      <c r="M103" s="102"/>
      <c r="N103" s="103"/>
      <c r="O103" s="102"/>
      <c r="P103" s="102"/>
      <c r="Q103" s="117">
        <f>SUM(Q101:Q102)</f>
        <v>8600000</v>
      </c>
      <c r="R103" s="102"/>
      <c r="S103" s="102"/>
      <c r="T103" s="102"/>
      <c r="U103" s="102"/>
      <c r="V103" s="102"/>
      <c r="W103" s="102"/>
      <c r="X103" s="102"/>
      <c r="Y103" s="102"/>
      <c r="Z103" s="102"/>
      <c r="AA103" s="117">
        <f>SUM(AA101:AA102)</f>
        <v>7000000</v>
      </c>
      <c r="AB103" s="102"/>
      <c r="AC103" s="102"/>
      <c r="AD103" s="162"/>
      <c r="AE103" s="103"/>
      <c r="AF103" s="102"/>
      <c r="AG103" s="102"/>
    </row>
    <row r="104" spans="1:35">
      <c r="A104" s="103">
        <f>A102+1</f>
        <v>79</v>
      </c>
      <c r="B104" s="103">
        <v>1</v>
      </c>
      <c r="C104" s="115">
        <v>44946</v>
      </c>
      <c r="D104" s="115">
        <v>44817</v>
      </c>
      <c r="E104" s="102" t="s">
        <v>214</v>
      </c>
      <c r="F104" s="102" t="s">
        <v>31</v>
      </c>
      <c r="G104" s="140" t="s">
        <v>319</v>
      </c>
      <c r="H104" s="158" t="s">
        <v>428</v>
      </c>
      <c r="I104" s="140"/>
      <c r="J104" s="102"/>
      <c r="K104" s="102"/>
      <c r="L104" s="102" t="s">
        <v>231</v>
      </c>
      <c r="M104" s="114" t="s">
        <v>259</v>
      </c>
      <c r="N104" s="103">
        <v>354</v>
      </c>
      <c r="O104" s="102" t="s">
        <v>190</v>
      </c>
      <c r="P104" s="102" t="s">
        <v>239</v>
      </c>
      <c r="Q104" s="118">
        <v>2200000</v>
      </c>
      <c r="R104" s="102"/>
      <c r="S104" s="102"/>
      <c r="T104" s="102"/>
      <c r="U104" s="102"/>
      <c r="V104" s="102"/>
      <c r="W104" s="102"/>
      <c r="X104" s="102"/>
      <c r="Y104" s="102"/>
      <c r="Z104" s="102"/>
      <c r="AA104" s="122">
        <v>1700000</v>
      </c>
      <c r="AB104" s="106" t="s">
        <v>1987</v>
      </c>
      <c r="AC104" s="168">
        <v>44949</v>
      </c>
      <c r="AD104" s="162" t="s">
        <v>239</v>
      </c>
      <c r="AE104" s="174" t="s">
        <v>1510</v>
      </c>
      <c r="AF104" s="102"/>
      <c r="AG104" s="102" t="s">
        <v>226</v>
      </c>
    </row>
    <row r="105" spans="1:35">
      <c r="A105" s="103">
        <f t="shared" ref="A105:A108" si="13">A104+1</f>
        <v>80</v>
      </c>
      <c r="B105" s="103">
        <v>2</v>
      </c>
      <c r="C105" s="115">
        <v>44946</v>
      </c>
      <c r="D105" s="115">
        <v>44840</v>
      </c>
      <c r="E105" s="102" t="s">
        <v>214</v>
      </c>
      <c r="F105" s="102" t="s">
        <v>31</v>
      </c>
      <c r="G105" s="109" t="s">
        <v>401</v>
      </c>
      <c r="H105" s="159" t="s">
        <v>400</v>
      </c>
      <c r="I105" s="109"/>
      <c r="J105" s="102"/>
      <c r="K105" s="102"/>
      <c r="L105" s="102" t="s">
        <v>231</v>
      </c>
      <c r="M105" s="102" t="s">
        <v>255</v>
      </c>
      <c r="N105" s="103">
        <v>197</v>
      </c>
      <c r="O105" s="102" t="s">
        <v>190</v>
      </c>
      <c r="P105" s="102" t="s">
        <v>239</v>
      </c>
      <c r="Q105" s="118">
        <v>2200000</v>
      </c>
      <c r="R105" s="118"/>
      <c r="S105" s="118"/>
      <c r="T105" s="118"/>
      <c r="U105" s="118"/>
      <c r="V105" s="118"/>
      <c r="W105" s="118"/>
      <c r="X105" s="118"/>
      <c r="Y105" s="118"/>
      <c r="Z105" s="118"/>
      <c r="AA105" s="118">
        <v>1200000</v>
      </c>
      <c r="AB105" s="106" t="s">
        <v>1987</v>
      </c>
      <c r="AC105" s="168">
        <v>44949</v>
      </c>
      <c r="AD105" s="162" t="s">
        <v>239</v>
      </c>
      <c r="AE105" s="174" t="s">
        <v>1510</v>
      </c>
      <c r="AF105" s="102"/>
      <c r="AG105" s="102" t="s">
        <v>226</v>
      </c>
      <c r="AI105" t="s">
        <v>406</v>
      </c>
    </row>
    <row r="106" spans="1:35">
      <c r="A106" s="103">
        <f t="shared" si="13"/>
        <v>81</v>
      </c>
      <c r="B106" s="103">
        <v>3</v>
      </c>
      <c r="C106" s="115">
        <v>44946</v>
      </c>
      <c r="D106" s="115">
        <v>44840</v>
      </c>
      <c r="E106" s="102" t="s">
        <v>214</v>
      </c>
      <c r="F106" s="102" t="s">
        <v>31</v>
      </c>
      <c r="G106" s="109" t="s">
        <v>403</v>
      </c>
      <c r="H106" s="159" t="s">
        <v>402</v>
      </c>
      <c r="I106" s="109"/>
      <c r="J106" s="102"/>
      <c r="K106" s="102"/>
      <c r="L106" s="102" t="s">
        <v>231</v>
      </c>
      <c r="M106" s="102" t="s">
        <v>224</v>
      </c>
      <c r="N106" s="103">
        <v>188</v>
      </c>
      <c r="O106" s="102" t="s">
        <v>190</v>
      </c>
      <c r="P106" s="102" t="s">
        <v>239</v>
      </c>
      <c r="Q106" s="118">
        <v>1100000</v>
      </c>
      <c r="R106" s="118"/>
      <c r="S106" s="118"/>
      <c r="T106" s="118"/>
      <c r="U106" s="118"/>
      <c r="V106" s="118"/>
      <c r="W106" s="118"/>
      <c r="X106" s="118"/>
      <c r="Y106" s="118"/>
      <c r="Z106" s="118"/>
      <c r="AA106" s="118">
        <v>800000</v>
      </c>
      <c r="AB106" s="106" t="s">
        <v>1987</v>
      </c>
      <c r="AC106" s="168">
        <v>44949</v>
      </c>
      <c r="AD106" s="162" t="s">
        <v>239</v>
      </c>
      <c r="AE106" s="174" t="s">
        <v>1510</v>
      </c>
      <c r="AF106" s="102"/>
      <c r="AG106" s="102" t="s">
        <v>226</v>
      </c>
      <c r="AI106" t="s">
        <v>406</v>
      </c>
    </row>
    <row r="107" spans="1:35">
      <c r="A107" s="103">
        <f t="shared" si="13"/>
        <v>82</v>
      </c>
      <c r="B107" s="103">
        <v>4</v>
      </c>
      <c r="C107" s="115">
        <v>44946</v>
      </c>
      <c r="D107" s="115">
        <v>44865</v>
      </c>
      <c r="E107" s="102" t="s">
        <v>214</v>
      </c>
      <c r="F107" s="102" t="s">
        <v>31</v>
      </c>
      <c r="G107" s="109" t="s">
        <v>236</v>
      </c>
      <c r="H107" s="158" t="s">
        <v>444</v>
      </c>
      <c r="I107" s="140"/>
      <c r="J107" s="102"/>
      <c r="K107" s="102"/>
      <c r="L107" s="114" t="s">
        <v>377</v>
      </c>
      <c r="M107" s="114" t="s">
        <v>451</v>
      </c>
      <c r="N107" s="103">
        <v>239</v>
      </c>
      <c r="O107" s="102" t="s">
        <v>190</v>
      </c>
      <c r="P107" s="102" t="s">
        <v>239</v>
      </c>
      <c r="Q107" s="118">
        <v>1550000</v>
      </c>
      <c r="R107" s="118"/>
      <c r="S107" s="118"/>
      <c r="T107" s="118"/>
      <c r="U107" s="118"/>
      <c r="V107" s="118"/>
      <c r="W107" s="118"/>
      <c r="X107" s="118"/>
      <c r="Y107" s="118"/>
      <c r="Z107" s="118"/>
      <c r="AA107" s="118">
        <v>1000000</v>
      </c>
      <c r="AB107" s="106" t="s">
        <v>1987</v>
      </c>
      <c r="AC107" s="168">
        <v>44949</v>
      </c>
      <c r="AD107" s="162" t="s">
        <v>239</v>
      </c>
      <c r="AE107" s="174" t="s">
        <v>1510</v>
      </c>
      <c r="AF107" s="102"/>
      <c r="AG107" s="102" t="s">
        <v>226</v>
      </c>
    </row>
    <row r="108" spans="1:35">
      <c r="A108" s="103">
        <f t="shared" si="13"/>
        <v>83</v>
      </c>
      <c r="B108" s="103">
        <v>5</v>
      </c>
      <c r="C108" s="115">
        <v>44946</v>
      </c>
      <c r="D108" s="115">
        <v>44840</v>
      </c>
      <c r="E108" s="102" t="s">
        <v>214</v>
      </c>
      <c r="F108" s="102" t="s">
        <v>31</v>
      </c>
      <c r="G108" s="109" t="s">
        <v>405</v>
      </c>
      <c r="H108" s="159" t="s">
        <v>404</v>
      </c>
      <c r="I108" s="109"/>
      <c r="J108" s="102"/>
      <c r="K108" s="102"/>
      <c r="L108" s="102" t="s">
        <v>231</v>
      </c>
      <c r="M108" s="102" t="s">
        <v>233</v>
      </c>
      <c r="N108" s="103">
        <v>235</v>
      </c>
      <c r="O108" s="102" t="s">
        <v>190</v>
      </c>
      <c r="P108" s="102" t="s">
        <v>239</v>
      </c>
      <c r="Q108" s="118">
        <v>3500000</v>
      </c>
      <c r="R108" s="118"/>
      <c r="S108" s="118"/>
      <c r="T108" s="118"/>
      <c r="U108" s="118"/>
      <c r="V108" s="118"/>
      <c r="W108" s="118"/>
      <c r="X108" s="118"/>
      <c r="Y108" s="118"/>
      <c r="Z108" s="118"/>
      <c r="AA108" s="118">
        <v>2500000</v>
      </c>
      <c r="AB108" s="106" t="s">
        <v>1987</v>
      </c>
      <c r="AC108" s="168">
        <v>44949</v>
      </c>
      <c r="AD108" s="162" t="s">
        <v>239</v>
      </c>
      <c r="AE108" s="174" t="s">
        <v>1510</v>
      </c>
      <c r="AF108" s="102"/>
      <c r="AG108" s="102" t="s">
        <v>226</v>
      </c>
      <c r="AI108" t="s">
        <v>406</v>
      </c>
    </row>
    <row r="109" spans="1:35">
      <c r="A109" s="103"/>
      <c r="B109" s="102"/>
      <c r="C109" s="119" t="s">
        <v>30</v>
      </c>
      <c r="D109" s="102"/>
      <c r="E109" s="102"/>
      <c r="F109" s="102"/>
      <c r="G109" s="102"/>
      <c r="H109" s="102"/>
      <c r="I109" s="109"/>
      <c r="J109" s="102"/>
      <c r="K109" s="102"/>
      <c r="L109" s="102"/>
      <c r="M109" s="102"/>
      <c r="N109" s="103"/>
      <c r="O109" s="102"/>
      <c r="P109" s="102"/>
      <c r="Q109" s="117">
        <f>SUM(Q104:Q108)</f>
        <v>10550000</v>
      </c>
      <c r="R109" s="102"/>
      <c r="S109" s="102"/>
      <c r="T109" s="102"/>
      <c r="U109" s="102"/>
      <c r="V109" s="102"/>
      <c r="W109" s="102"/>
      <c r="X109" s="102"/>
      <c r="Y109" s="102"/>
      <c r="Z109" s="102"/>
      <c r="AA109" s="117">
        <f>SUM(AA104:AA108)</f>
        <v>7200000</v>
      </c>
      <c r="AB109" s="102"/>
      <c r="AC109" s="102"/>
      <c r="AD109" s="162"/>
      <c r="AE109" s="103"/>
      <c r="AF109" s="102"/>
      <c r="AG109" s="102"/>
    </row>
    <row r="110" spans="1:35">
      <c r="A110" s="103">
        <f>A108+1</f>
        <v>84</v>
      </c>
      <c r="B110" s="142">
        <v>1</v>
      </c>
      <c r="C110" s="115">
        <v>44951</v>
      </c>
      <c r="D110" s="115">
        <v>44953</v>
      </c>
      <c r="E110" s="102" t="s">
        <v>214</v>
      </c>
      <c r="F110" s="102" t="s">
        <v>31</v>
      </c>
      <c r="G110" s="231" t="s">
        <v>240</v>
      </c>
      <c r="H110" s="159" t="s">
        <v>1998</v>
      </c>
      <c r="I110" s="109"/>
      <c r="J110" s="102"/>
      <c r="K110" s="102"/>
      <c r="L110" s="102" t="s">
        <v>299</v>
      </c>
      <c r="M110" s="114" t="s">
        <v>1643</v>
      </c>
      <c r="N110" s="103">
        <v>781</v>
      </c>
      <c r="O110" s="102" t="s">
        <v>190</v>
      </c>
      <c r="P110" s="102" t="s">
        <v>242</v>
      </c>
      <c r="Q110" s="122">
        <v>2200000</v>
      </c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>
        <v>1600000</v>
      </c>
      <c r="AB110" s="106" t="s">
        <v>2091</v>
      </c>
      <c r="AC110" s="168">
        <v>44965</v>
      </c>
      <c r="AD110" s="162" t="s">
        <v>242</v>
      </c>
      <c r="AE110" s="174" t="s">
        <v>631</v>
      </c>
      <c r="AF110" s="102"/>
      <c r="AG110" s="102" t="s">
        <v>226</v>
      </c>
      <c r="AI110" s="18" t="s">
        <v>2005</v>
      </c>
    </row>
    <row r="111" spans="1:35">
      <c r="A111" s="103">
        <f t="shared" ref="A111" si="14">A110+1</f>
        <v>85</v>
      </c>
      <c r="B111" s="142">
        <v>2</v>
      </c>
      <c r="C111" s="115">
        <v>44951</v>
      </c>
      <c r="D111" s="115">
        <v>44953</v>
      </c>
      <c r="E111" s="102" t="s">
        <v>214</v>
      </c>
      <c r="F111" s="102" t="s">
        <v>31</v>
      </c>
      <c r="G111" s="231" t="s">
        <v>240</v>
      </c>
      <c r="H111" s="159" t="s">
        <v>1999</v>
      </c>
      <c r="I111" s="109"/>
      <c r="J111" s="102"/>
      <c r="K111" s="102"/>
      <c r="L111" s="102" t="s">
        <v>299</v>
      </c>
      <c r="M111" s="114" t="s">
        <v>1643</v>
      </c>
      <c r="N111" s="103">
        <v>781</v>
      </c>
      <c r="O111" s="102" t="s">
        <v>190</v>
      </c>
      <c r="P111" s="102" t="s">
        <v>242</v>
      </c>
      <c r="Q111" s="122">
        <v>2200000</v>
      </c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>
        <v>1600000</v>
      </c>
      <c r="AB111" s="106" t="s">
        <v>2091</v>
      </c>
      <c r="AC111" s="168">
        <v>44965</v>
      </c>
      <c r="AD111" s="162" t="s">
        <v>242</v>
      </c>
      <c r="AE111" s="174" t="s">
        <v>631</v>
      </c>
      <c r="AF111" s="102"/>
      <c r="AG111" s="102" t="s">
        <v>226</v>
      </c>
      <c r="AI111" s="18" t="s">
        <v>2005</v>
      </c>
    </row>
    <row r="112" spans="1:35">
      <c r="A112" s="103"/>
      <c r="B112" s="102"/>
      <c r="C112" s="119" t="s">
        <v>30</v>
      </c>
      <c r="D112" s="115"/>
      <c r="E112" s="102"/>
      <c r="F112" s="102"/>
      <c r="G112" s="114"/>
      <c r="H112" s="102"/>
      <c r="I112" s="109"/>
      <c r="J112" s="102"/>
      <c r="K112" s="102"/>
      <c r="L112" s="102"/>
      <c r="M112" s="114"/>
      <c r="N112" s="103"/>
      <c r="O112" s="102"/>
      <c r="P112" s="102"/>
      <c r="Q112" s="148">
        <f>SUM(Q110:Q111)</f>
        <v>4400000</v>
      </c>
      <c r="R112" s="122"/>
      <c r="S112" s="122"/>
      <c r="T112" s="122"/>
      <c r="U112" s="122"/>
      <c r="V112" s="122"/>
      <c r="W112" s="122"/>
      <c r="X112" s="122"/>
      <c r="Y112" s="122"/>
      <c r="Z112" s="122"/>
      <c r="AA112" s="148">
        <f>SUM(AA110:AA111)</f>
        <v>3200000</v>
      </c>
      <c r="AB112" s="102"/>
      <c r="AC112" s="102"/>
      <c r="AD112" s="162"/>
      <c r="AE112" s="103"/>
      <c r="AF112" s="102"/>
      <c r="AG112" s="102"/>
    </row>
    <row r="113" spans="1:37">
      <c r="A113" s="103">
        <f>A111+1</f>
        <v>86</v>
      </c>
      <c r="B113" s="142">
        <v>1</v>
      </c>
      <c r="C113" s="115">
        <v>44952</v>
      </c>
      <c r="D113" s="115">
        <v>44953</v>
      </c>
      <c r="E113" s="102" t="s">
        <v>214</v>
      </c>
      <c r="F113" s="102" t="s">
        <v>31</v>
      </c>
      <c r="G113" s="231" t="s">
        <v>240</v>
      </c>
      <c r="H113" s="158" t="s">
        <v>2000</v>
      </c>
      <c r="I113" s="140"/>
      <c r="J113" s="102"/>
      <c r="K113" s="102"/>
      <c r="L113" s="102" t="s">
        <v>299</v>
      </c>
      <c r="M113" s="114" t="s">
        <v>224</v>
      </c>
      <c r="N113" s="103">
        <v>188</v>
      </c>
      <c r="O113" s="102" t="s">
        <v>190</v>
      </c>
      <c r="P113" s="102" t="s">
        <v>242</v>
      </c>
      <c r="Q113" s="122">
        <v>1000000</v>
      </c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>
        <v>550000</v>
      </c>
      <c r="AB113" s="106" t="s">
        <v>2187</v>
      </c>
      <c r="AC113" s="168">
        <v>44965</v>
      </c>
      <c r="AD113" s="162" t="s">
        <v>242</v>
      </c>
      <c r="AE113" s="174" t="s">
        <v>631</v>
      </c>
      <c r="AF113" s="102"/>
      <c r="AG113" s="102" t="s">
        <v>226</v>
      </c>
      <c r="AI113" s="18" t="s">
        <v>2005</v>
      </c>
    </row>
    <row r="114" spans="1:37">
      <c r="A114" s="103">
        <f t="shared" ref="A114" si="15">A113+1</f>
        <v>87</v>
      </c>
      <c r="B114" s="142">
        <v>2</v>
      </c>
      <c r="C114" s="115">
        <v>44952</v>
      </c>
      <c r="D114" s="115">
        <v>44953</v>
      </c>
      <c r="E114" s="102" t="s">
        <v>214</v>
      </c>
      <c r="F114" s="102" t="s">
        <v>31</v>
      </c>
      <c r="G114" s="231" t="s">
        <v>240</v>
      </c>
      <c r="H114" s="158" t="s">
        <v>2001</v>
      </c>
      <c r="I114" s="140"/>
      <c r="J114" s="102"/>
      <c r="K114" s="102"/>
      <c r="L114" s="102" t="s">
        <v>299</v>
      </c>
      <c r="M114" s="114" t="s">
        <v>224</v>
      </c>
      <c r="N114" s="103">
        <v>188</v>
      </c>
      <c r="O114" s="102" t="s">
        <v>190</v>
      </c>
      <c r="P114" s="102" t="s">
        <v>242</v>
      </c>
      <c r="Q114" s="122">
        <v>1000000</v>
      </c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>
        <v>550000</v>
      </c>
      <c r="AB114" s="106" t="s">
        <v>2187</v>
      </c>
      <c r="AC114" s="168">
        <v>44965</v>
      </c>
      <c r="AD114" s="162" t="s">
        <v>242</v>
      </c>
      <c r="AE114" s="174" t="s">
        <v>631</v>
      </c>
      <c r="AF114" s="102"/>
      <c r="AG114" s="102" t="s">
        <v>226</v>
      </c>
      <c r="AI114" s="18" t="s">
        <v>2005</v>
      </c>
    </row>
    <row r="115" spans="1:37">
      <c r="A115" s="103"/>
      <c r="B115" s="102"/>
      <c r="C115" s="119" t="s">
        <v>30</v>
      </c>
      <c r="D115" s="102"/>
      <c r="E115" s="102"/>
      <c r="F115" s="102"/>
      <c r="G115" s="102"/>
      <c r="H115" s="102"/>
      <c r="I115" s="109"/>
      <c r="J115" s="102"/>
      <c r="K115" s="102"/>
      <c r="L115" s="102"/>
      <c r="M115" s="102"/>
      <c r="N115" s="103"/>
      <c r="O115" s="102"/>
      <c r="P115" s="102"/>
      <c r="Q115" s="148">
        <f>SUM(Q113:Q114)</f>
        <v>2000000</v>
      </c>
      <c r="R115" s="122"/>
      <c r="S115" s="122"/>
      <c r="T115" s="122"/>
      <c r="U115" s="122"/>
      <c r="V115" s="122"/>
      <c r="W115" s="122"/>
      <c r="X115" s="122"/>
      <c r="Y115" s="122"/>
      <c r="Z115" s="122"/>
      <c r="AA115" s="148">
        <f>SUM(AA113:AA114)</f>
        <v>1100000</v>
      </c>
      <c r="AB115" s="102"/>
      <c r="AC115" s="102"/>
      <c r="AD115" s="162"/>
      <c r="AE115" s="103"/>
      <c r="AF115" s="102"/>
      <c r="AG115" s="102"/>
    </row>
    <row r="116" spans="1:37">
      <c r="A116" s="103">
        <f>A114+1</f>
        <v>88</v>
      </c>
      <c r="B116" s="142">
        <v>1</v>
      </c>
      <c r="C116" s="115">
        <v>44953</v>
      </c>
      <c r="D116" s="115">
        <v>44953</v>
      </c>
      <c r="E116" s="102" t="s">
        <v>214</v>
      </c>
      <c r="F116" s="102" t="s">
        <v>31</v>
      </c>
      <c r="G116" s="231" t="s">
        <v>240</v>
      </c>
      <c r="H116" s="158" t="s">
        <v>2002</v>
      </c>
      <c r="I116" s="140"/>
      <c r="J116" s="102"/>
      <c r="K116" s="102"/>
      <c r="L116" s="102" t="s">
        <v>299</v>
      </c>
      <c r="M116" s="114" t="s">
        <v>255</v>
      </c>
      <c r="N116" s="103">
        <v>197</v>
      </c>
      <c r="O116" s="102" t="s">
        <v>190</v>
      </c>
      <c r="P116" s="102" t="s">
        <v>242</v>
      </c>
      <c r="Q116" s="122">
        <v>1300000</v>
      </c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>
        <v>800000</v>
      </c>
      <c r="AB116" s="106" t="s">
        <v>2292</v>
      </c>
      <c r="AC116" s="168">
        <v>44965</v>
      </c>
      <c r="AD116" s="162" t="s">
        <v>242</v>
      </c>
      <c r="AE116" s="174" t="s">
        <v>631</v>
      </c>
      <c r="AF116" s="102"/>
      <c r="AG116" s="102" t="s">
        <v>226</v>
      </c>
      <c r="AI116" s="18" t="s">
        <v>2005</v>
      </c>
    </row>
    <row r="117" spans="1:37">
      <c r="A117" s="103"/>
      <c r="B117" s="142"/>
      <c r="C117" s="119" t="s">
        <v>30</v>
      </c>
      <c r="D117" s="115"/>
      <c r="E117" s="102"/>
      <c r="F117" s="102"/>
      <c r="G117" s="114"/>
      <c r="H117" s="114"/>
      <c r="I117" s="140"/>
      <c r="J117" s="102"/>
      <c r="K117" s="102"/>
      <c r="L117" s="102"/>
      <c r="M117" s="114"/>
      <c r="N117" s="103"/>
      <c r="O117" s="102"/>
      <c r="P117" s="102"/>
      <c r="Q117" s="148">
        <f>SUM(Q116)</f>
        <v>1300000</v>
      </c>
      <c r="R117" s="122"/>
      <c r="S117" s="122"/>
      <c r="T117" s="122"/>
      <c r="U117" s="122"/>
      <c r="V117" s="122"/>
      <c r="W117" s="122"/>
      <c r="X117" s="122"/>
      <c r="Y117" s="122"/>
      <c r="Z117" s="122"/>
      <c r="AA117" s="148">
        <f>SUM(AA116)</f>
        <v>800000</v>
      </c>
      <c r="AB117" s="106"/>
      <c r="AC117" s="102"/>
      <c r="AD117" s="162"/>
      <c r="AE117" s="174"/>
      <c r="AF117" s="102"/>
      <c r="AG117" s="102"/>
      <c r="AI117" s="18"/>
    </row>
    <row r="118" spans="1:37">
      <c r="A118" s="103">
        <f>A116+1</f>
        <v>89</v>
      </c>
      <c r="B118" s="230">
        <v>1</v>
      </c>
      <c r="C118" s="237">
        <v>44953</v>
      </c>
      <c r="D118" s="232">
        <v>44929</v>
      </c>
      <c r="E118" s="231" t="s">
        <v>214</v>
      </c>
      <c r="F118" s="231" t="s">
        <v>31</v>
      </c>
      <c r="G118" s="231" t="s">
        <v>240</v>
      </c>
      <c r="H118" s="240" t="s">
        <v>562</v>
      </c>
      <c r="I118" s="254"/>
      <c r="J118" s="231"/>
      <c r="K118" s="231"/>
      <c r="L118" s="233" t="s">
        <v>231</v>
      </c>
      <c r="M118" s="233" t="s">
        <v>276</v>
      </c>
      <c r="N118" s="234">
        <v>1585</v>
      </c>
      <c r="O118" s="231" t="s">
        <v>190</v>
      </c>
      <c r="P118" s="231" t="s">
        <v>238</v>
      </c>
      <c r="Q118" s="235">
        <v>5500000</v>
      </c>
      <c r="R118" s="235"/>
      <c r="S118" s="235"/>
      <c r="T118" s="235"/>
      <c r="U118" s="235"/>
      <c r="V118" s="235"/>
      <c r="W118" s="235"/>
      <c r="X118" s="235"/>
      <c r="Y118" s="235"/>
      <c r="Z118" s="235"/>
      <c r="AA118" s="235">
        <v>4500000</v>
      </c>
      <c r="AB118" s="18" t="s">
        <v>2122</v>
      </c>
      <c r="AC118" s="168">
        <v>44953</v>
      </c>
      <c r="AD118" s="265" t="s">
        <v>238</v>
      </c>
      <c r="AE118" s="236" t="s">
        <v>631</v>
      </c>
      <c r="AF118" s="231"/>
      <c r="AG118" s="231" t="s">
        <v>226</v>
      </c>
      <c r="AH118" s="18" t="s">
        <v>483</v>
      </c>
    </row>
    <row r="119" spans="1:37">
      <c r="A119" s="103"/>
      <c r="B119" s="103"/>
      <c r="C119" s="119" t="s">
        <v>30</v>
      </c>
      <c r="D119" s="200"/>
      <c r="E119" s="102"/>
      <c r="F119" s="102"/>
      <c r="G119" s="102"/>
      <c r="H119" s="102"/>
      <c r="I119" s="109"/>
      <c r="J119" s="102"/>
      <c r="K119" s="102"/>
      <c r="L119" s="114"/>
      <c r="M119" s="114"/>
      <c r="N119" s="103"/>
      <c r="O119" s="102"/>
      <c r="P119" s="102"/>
      <c r="Q119" s="117">
        <f>SUM(Q118)</f>
        <v>5500000</v>
      </c>
      <c r="R119" s="102"/>
      <c r="S119" s="102"/>
      <c r="T119" s="102"/>
      <c r="U119" s="102"/>
      <c r="V119" s="102"/>
      <c r="W119" s="102"/>
      <c r="X119" s="102"/>
      <c r="Y119" s="102"/>
      <c r="Z119" s="102"/>
      <c r="AA119" s="117">
        <f>SUM(AA118)</f>
        <v>4500000</v>
      </c>
      <c r="AB119" s="102"/>
      <c r="AC119" s="103"/>
      <c r="AD119" s="162"/>
      <c r="AE119" s="103"/>
      <c r="AF119" s="102"/>
      <c r="AG119" s="102"/>
      <c r="AH119" s="18"/>
    </row>
    <row r="120" spans="1:37">
      <c r="A120" s="103">
        <f>A118+1</f>
        <v>90</v>
      </c>
      <c r="B120" s="103">
        <v>1</v>
      </c>
      <c r="C120" s="115">
        <v>44953</v>
      </c>
      <c r="D120" s="115">
        <v>44924</v>
      </c>
      <c r="E120" s="114" t="s">
        <v>726</v>
      </c>
      <c r="F120" s="102" t="s">
        <v>31</v>
      </c>
      <c r="G120" s="114" t="s">
        <v>713</v>
      </c>
      <c r="H120" s="158" t="s">
        <v>714</v>
      </c>
      <c r="I120" s="140"/>
      <c r="J120" s="102"/>
      <c r="K120" s="102"/>
      <c r="L120" s="114" t="s">
        <v>231</v>
      </c>
      <c r="M120" s="114" t="s">
        <v>241</v>
      </c>
      <c r="N120" s="103">
        <v>1294</v>
      </c>
      <c r="O120" s="102" t="s">
        <v>190</v>
      </c>
      <c r="P120" s="243" t="s">
        <v>727</v>
      </c>
      <c r="Q120" s="118">
        <f>11000000/1.011</f>
        <v>10880316.518298715</v>
      </c>
      <c r="R120" s="118"/>
      <c r="S120" s="118"/>
      <c r="T120" s="118"/>
      <c r="U120" s="118"/>
      <c r="V120" s="118"/>
      <c r="W120" s="118"/>
      <c r="X120" s="118"/>
      <c r="Y120" s="118"/>
      <c r="Z120" s="118"/>
      <c r="AA120" s="118">
        <v>9700000</v>
      </c>
      <c r="AB120" s="106" t="s">
        <v>2303</v>
      </c>
      <c r="AC120" s="168">
        <v>44953</v>
      </c>
      <c r="AD120" s="266" t="s">
        <v>727</v>
      </c>
      <c r="AE120" s="174" t="s">
        <v>200</v>
      </c>
      <c r="AF120" s="114" t="s">
        <v>2304</v>
      </c>
      <c r="AG120" s="102" t="s">
        <v>226</v>
      </c>
      <c r="AI120" s="18"/>
    </row>
    <row r="121" spans="1:37">
      <c r="A121" s="103"/>
      <c r="B121" s="103"/>
      <c r="C121" s="119" t="s">
        <v>30</v>
      </c>
      <c r="D121" s="102"/>
      <c r="E121" s="102"/>
      <c r="F121" s="102"/>
      <c r="G121" s="102"/>
      <c r="H121" s="102"/>
      <c r="I121" s="109"/>
      <c r="J121" s="102"/>
      <c r="K121" s="102"/>
      <c r="L121" s="102"/>
      <c r="M121" s="102"/>
      <c r="N121" s="103"/>
      <c r="O121" s="102"/>
      <c r="P121" s="102"/>
      <c r="Q121" s="117">
        <f>SUM(Q120)</f>
        <v>10880316.518298715</v>
      </c>
      <c r="R121" s="102"/>
      <c r="S121" s="102"/>
      <c r="T121" s="102"/>
      <c r="U121" s="102"/>
      <c r="V121" s="102"/>
      <c r="W121" s="102"/>
      <c r="X121" s="102"/>
      <c r="Y121" s="102"/>
      <c r="Z121" s="102"/>
      <c r="AA121" s="117">
        <f>SUM(AA120)</f>
        <v>9700000</v>
      </c>
      <c r="AB121" s="102"/>
      <c r="AC121" s="103"/>
      <c r="AD121" s="162"/>
      <c r="AE121" s="103"/>
      <c r="AF121" s="102"/>
      <c r="AG121" s="102"/>
    </row>
    <row r="122" spans="1:37">
      <c r="A122" s="103">
        <f>A120+1</f>
        <v>91</v>
      </c>
      <c r="B122" s="174">
        <v>1</v>
      </c>
      <c r="C122" s="115">
        <v>44953</v>
      </c>
      <c r="D122" s="115">
        <v>44957</v>
      </c>
      <c r="E122" s="102" t="s">
        <v>214</v>
      </c>
      <c r="F122" s="102" t="s">
        <v>31</v>
      </c>
      <c r="G122" s="231" t="s">
        <v>240</v>
      </c>
      <c r="H122" s="159" t="s">
        <v>1857</v>
      </c>
      <c r="I122" s="109"/>
      <c r="J122" s="102"/>
      <c r="K122" s="102"/>
      <c r="L122" s="102" t="s">
        <v>299</v>
      </c>
      <c r="M122" s="114" t="s">
        <v>35</v>
      </c>
      <c r="N122" s="103">
        <v>800</v>
      </c>
      <c r="O122" s="102" t="s">
        <v>190</v>
      </c>
      <c r="P122" s="114" t="s">
        <v>1859</v>
      </c>
      <c r="Q122" s="122">
        <v>2200000</v>
      </c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>
        <v>1600000</v>
      </c>
      <c r="AB122" s="106" t="s">
        <v>2316</v>
      </c>
      <c r="AC122" s="168">
        <v>44967</v>
      </c>
      <c r="AD122" s="162" t="s">
        <v>1859</v>
      </c>
      <c r="AE122" s="174" t="s">
        <v>631</v>
      </c>
      <c r="AF122" s="102"/>
      <c r="AG122" s="102" t="s">
        <v>226</v>
      </c>
      <c r="AI122" s="18" t="s">
        <v>1834</v>
      </c>
      <c r="AJ122" t="s">
        <v>2288</v>
      </c>
    </row>
    <row r="123" spans="1:37">
      <c r="A123" s="103">
        <f t="shared" ref="A123:A124" si="16">A122+1</f>
        <v>92</v>
      </c>
      <c r="B123" s="174">
        <v>2</v>
      </c>
      <c r="C123" s="115">
        <v>44953</v>
      </c>
      <c r="D123" s="115">
        <v>44957</v>
      </c>
      <c r="E123" s="102" t="s">
        <v>214</v>
      </c>
      <c r="F123" s="102" t="s">
        <v>31</v>
      </c>
      <c r="G123" s="231" t="s">
        <v>240</v>
      </c>
      <c r="H123" s="159" t="s">
        <v>1858</v>
      </c>
      <c r="I123" s="109"/>
      <c r="J123" s="102"/>
      <c r="K123" s="102"/>
      <c r="L123" s="102" t="s">
        <v>299</v>
      </c>
      <c r="M123" s="114" t="s">
        <v>35</v>
      </c>
      <c r="N123" s="103">
        <v>800</v>
      </c>
      <c r="O123" s="102" t="s">
        <v>190</v>
      </c>
      <c r="P123" s="114" t="s">
        <v>1859</v>
      </c>
      <c r="Q123" s="122">
        <v>2200000</v>
      </c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>
        <v>1600000</v>
      </c>
      <c r="AB123" s="106" t="s">
        <v>2316</v>
      </c>
      <c r="AC123" s="168">
        <v>44967</v>
      </c>
      <c r="AD123" s="162" t="s">
        <v>1859</v>
      </c>
      <c r="AE123" s="174" t="s">
        <v>631</v>
      </c>
      <c r="AF123" s="102"/>
      <c r="AG123" s="102" t="s">
        <v>226</v>
      </c>
      <c r="AI123" s="18" t="s">
        <v>1834</v>
      </c>
      <c r="AJ123" t="s">
        <v>2289</v>
      </c>
    </row>
    <row r="124" spans="1:37">
      <c r="A124" s="103">
        <f t="shared" si="16"/>
        <v>93</v>
      </c>
      <c r="B124" s="174">
        <v>3</v>
      </c>
      <c r="C124" s="115">
        <v>44953</v>
      </c>
      <c r="D124" s="115">
        <v>44957</v>
      </c>
      <c r="E124" s="102" t="s">
        <v>214</v>
      </c>
      <c r="F124" s="102" t="s">
        <v>31</v>
      </c>
      <c r="G124" s="231" t="s">
        <v>240</v>
      </c>
      <c r="H124" s="158" t="s">
        <v>1860</v>
      </c>
      <c r="I124" s="140"/>
      <c r="J124" s="102"/>
      <c r="K124" s="102"/>
      <c r="L124" s="102" t="s">
        <v>299</v>
      </c>
      <c r="M124" s="114" t="s">
        <v>137</v>
      </c>
      <c r="N124" s="103">
        <v>851</v>
      </c>
      <c r="O124" s="102" t="s">
        <v>190</v>
      </c>
      <c r="P124" s="114" t="s">
        <v>1859</v>
      </c>
      <c r="Q124" s="122">
        <v>2500000</v>
      </c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>
        <v>1650000</v>
      </c>
      <c r="AB124" s="106" t="s">
        <v>2316</v>
      </c>
      <c r="AC124" s="168">
        <v>44967</v>
      </c>
      <c r="AD124" s="162" t="s">
        <v>1859</v>
      </c>
      <c r="AE124" s="174" t="s">
        <v>631</v>
      </c>
      <c r="AF124" s="102"/>
      <c r="AG124" s="102" t="s">
        <v>226</v>
      </c>
      <c r="AI124" s="18" t="s">
        <v>1834</v>
      </c>
      <c r="AJ124" t="s">
        <v>2290</v>
      </c>
    </row>
    <row r="125" spans="1:37">
      <c r="A125" s="103"/>
      <c r="B125" s="102"/>
      <c r="C125" s="119" t="s">
        <v>30</v>
      </c>
      <c r="D125" s="102"/>
      <c r="E125" s="102"/>
      <c r="F125" s="102"/>
      <c r="G125" s="102"/>
      <c r="H125" s="102"/>
      <c r="I125" s="109"/>
      <c r="J125" s="102"/>
      <c r="K125" s="102"/>
      <c r="L125" s="102"/>
      <c r="M125" s="102"/>
      <c r="N125" s="103"/>
      <c r="O125" s="102"/>
      <c r="P125" s="102"/>
      <c r="Q125" s="148">
        <f>SUM(Q122:Q124)</f>
        <v>6900000</v>
      </c>
      <c r="R125" s="122"/>
      <c r="S125" s="122"/>
      <c r="T125" s="122"/>
      <c r="U125" s="122"/>
      <c r="V125" s="122"/>
      <c r="W125" s="122"/>
      <c r="X125" s="122"/>
      <c r="Y125" s="122"/>
      <c r="Z125" s="122"/>
      <c r="AA125" s="148">
        <f>SUM(AA122:AA124)</f>
        <v>4850000</v>
      </c>
      <c r="AB125" s="102"/>
      <c r="AC125" s="102"/>
      <c r="AD125" s="162"/>
      <c r="AE125" s="103"/>
      <c r="AF125" s="102"/>
      <c r="AG125" s="102"/>
    </row>
    <row r="126" spans="1:37">
      <c r="A126" s="103">
        <f>A124+1</f>
        <v>94</v>
      </c>
      <c r="B126" s="142">
        <v>1</v>
      </c>
      <c r="C126" s="115">
        <v>44953</v>
      </c>
      <c r="D126" s="115">
        <v>44942</v>
      </c>
      <c r="E126" s="102" t="s">
        <v>214</v>
      </c>
      <c r="F126" s="102" t="s">
        <v>31</v>
      </c>
      <c r="G126" s="102" t="s">
        <v>240</v>
      </c>
      <c r="H126" s="159" t="s">
        <v>1020</v>
      </c>
      <c r="I126" s="109"/>
      <c r="J126" s="102"/>
      <c r="K126" s="102"/>
      <c r="L126" s="114" t="s">
        <v>299</v>
      </c>
      <c r="M126" s="114" t="s">
        <v>219</v>
      </c>
      <c r="N126" s="103">
        <v>1884</v>
      </c>
      <c r="O126" s="102" t="s">
        <v>190</v>
      </c>
      <c r="P126" s="102" t="s">
        <v>291</v>
      </c>
      <c r="Q126" s="122">
        <v>5000000</v>
      </c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>
        <v>4500000</v>
      </c>
      <c r="AB126" s="114" t="s">
        <v>2118</v>
      </c>
      <c r="AC126" s="168">
        <v>44953</v>
      </c>
      <c r="AD126" s="162" t="s">
        <v>291</v>
      </c>
      <c r="AE126" s="174" t="s">
        <v>631</v>
      </c>
      <c r="AF126" s="102"/>
      <c r="AG126" s="102" t="s">
        <v>226</v>
      </c>
      <c r="AI126" s="18" t="s">
        <v>1019</v>
      </c>
      <c r="AK126" s="114" t="s">
        <v>1452</v>
      </c>
    </row>
    <row r="127" spans="1:37">
      <c r="A127" s="103">
        <f t="shared" ref="A127:A131" si="17">A126+1</f>
        <v>95</v>
      </c>
      <c r="B127" s="142">
        <v>2</v>
      </c>
      <c r="C127" s="115">
        <v>44953</v>
      </c>
      <c r="D127" s="115">
        <v>44942</v>
      </c>
      <c r="E127" s="102" t="s">
        <v>214</v>
      </c>
      <c r="F127" s="102" t="s">
        <v>31</v>
      </c>
      <c r="G127" s="102" t="s">
        <v>240</v>
      </c>
      <c r="H127" s="159" t="s">
        <v>1021</v>
      </c>
      <c r="I127" s="109"/>
      <c r="J127" s="102"/>
      <c r="K127" s="102"/>
      <c r="L127" s="114" t="s">
        <v>299</v>
      </c>
      <c r="M127" s="114" t="s">
        <v>219</v>
      </c>
      <c r="N127" s="103">
        <v>1884</v>
      </c>
      <c r="O127" s="102" t="s">
        <v>190</v>
      </c>
      <c r="P127" s="102" t="s">
        <v>291</v>
      </c>
      <c r="Q127" s="122">
        <v>5000000</v>
      </c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>
        <v>4500000</v>
      </c>
      <c r="AB127" s="114" t="s">
        <v>2118</v>
      </c>
      <c r="AC127" s="168">
        <v>44953</v>
      </c>
      <c r="AD127" s="162" t="s">
        <v>291</v>
      </c>
      <c r="AE127" s="174" t="s">
        <v>631</v>
      </c>
      <c r="AF127" s="102"/>
      <c r="AG127" s="102" t="s">
        <v>226</v>
      </c>
      <c r="AI127" s="18" t="s">
        <v>1019</v>
      </c>
      <c r="AK127" s="114" t="s">
        <v>1452</v>
      </c>
    </row>
    <row r="128" spans="1:37">
      <c r="A128" s="103">
        <f t="shared" si="17"/>
        <v>96</v>
      </c>
      <c r="B128" s="142">
        <v>3</v>
      </c>
      <c r="C128" s="115">
        <v>44953</v>
      </c>
      <c r="D128" s="115">
        <v>44942</v>
      </c>
      <c r="E128" s="102" t="s">
        <v>214</v>
      </c>
      <c r="F128" s="102" t="s">
        <v>31</v>
      </c>
      <c r="G128" s="102" t="s">
        <v>240</v>
      </c>
      <c r="H128" s="159" t="s">
        <v>1022</v>
      </c>
      <c r="I128" s="109"/>
      <c r="J128" s="102"/>
      <c r="K128" s="102"/>
      <c r="L128" s="114" t="s">
        <v>299</v>
      </c>
      <c r="M128" s="114" t="s">
        <v>219</v>
      </c>
      <c r="N128" s="103">
        <v>1884</v>
      </c>
      <c r="O128" s="102" t="s">
        <v>190</v>
      </c>
      <c r="P128" s="102" t="s">
        <v>291</v>
      </c>
      <c r="Q128" s="122">
        <v>5000000</v>
      </c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>
        <v>4500000</v>
      </c>
      <c r="AB128" s="114" t="s">
        <v>2118</v>
      </c>
      <c r="AC128" s="168">
        <v>44953</v>
      </c>
      <c r="AD128" s="162" t="s">
        <v>291</v>
      </c>
      <c r="AE128" s="174" t="s">
        <v>631</v>
      </c>
      <c r="AF128" s="102"/>
      <c r="AG128" s="102" t="s">
        <v>226</v>
      </c>
      <c r="AI128" s="18" t="s">
        <v>1019</v>
      </c>
      <c r="AK128" s="114" t="s">
        <v>1452</v>
      </c>
    </row>
    <row r="129" spans="1:37">
      <c r="A129" s="103">
        <f t="shared" si="17"/>
        <v>97</v>
      </c>
      <c r="B129" s="142">
        <v>4</v>
      </c>
      <c r="C129" s="115">
        <v>44953</v>
      </c>
      <c r="D129" s="115">
        <v>44942</v>
      </c>
      <c r="E129" s="102" t="s">
        <v>214</v>
      </c>
      <c r="F129" s="102" t="s">
        <v>31</v>
      </c>
      <c r="G129" s="102" t="s">
        <v>240</v>
      </c>
      <c r="H129" s="159" t="s">
        <v>1023</v>
      </c>
      <c r="I129" s="109"/>
      <c r="J129" s="102"/>
      <c r="K129" s="102"/>
      <c r="L129" s="114" t="s">
        <v>299</v>
      </c>
      <c r="M129" s="114" t="s">
        <v>219</v>
      </c>
      <c r="N129" s="103">
        <v>1884</v>
      </c>
      <c r="O129" s="102" t="s">
        <v>190</v>
      </c>
      <c r="P129" s="102" t="s">
        <v>291</v>
      </c>
      <c r="Q129" s="122">
        <v>5000000</v>
      </c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>
        <v>4500000</v>
      </c>
      <c r="AB129" s="114" t="s">
        <v>2118</v>
      </c>
      <c r="AC129" s="168">
        <v>44953</v>
      </c>
      <c r="AD129" s="162" t="s">
        <v>291</v>
      </c>
      <c r="AE129" s="174" t="s">
        <v>631</v>
      </c>
      <c r="AF129" s="102"/>
      <c r="AG129" s="102" t="s">
        <v>226</v>
      </c>
      <c r="AI129" s="18" t="s">
        <v>1019</v>
      </c>
      <c r="AK129" s="114" t="s">
        <v>1452</v>
      </c>
    </row>
    <row r="130" spans="1:37">
      <c r="A130" s="103">
        <f t="shared" si="17"/>
        <v>98</v>
      </c>
      <c r="B130" s="142">
        <v>5</v>
      </c>
      <c r="C130" s="115">
        <v>44953</v>
      </c>
      <c r="D130" s="115">
        <v>44942</v>
      </c>
      <c r="E130" s="102" t="s">
        <v>214</v>
      </c>
      <c r="F130" s="102" t="s">
        <v>31</v>
      </c>
      <c r="G130" s="102" t="s">
        <v>240</v>
      </c>
      <c r="H130" s="159" t="s">
        <v>1024</v>
      </c>
      <c r="I130" s="109"/>
      <c r="J130" s="102"/>
      <c r="K130" s="102"/>
      <c r="L130" s="114" t="s">
        <v>299</v>
      </c>
      <c r="M130" s="114" t="s">
        <v>219</v>
      </c>
      <c r="N130" s="103">
        <v>1884</v>
      </c>
      <c r="O130" s="102" t="s">
        <v>190</v>
      </c>
      <c r="P130" s="102" t="s">
        <v>291</v>
      </c>
      <c r="Q130" s="122">
        <v>5000000</v>
      </c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>
        <v>4500000</v>
      </c>
      <c r="AB130" s="114" t="s">
        <v>2118</v>
      </c>
      <c r="AC130" s="168">
        <v>44953</v>
      </c>
      <c r="AD130" s="162" t="s">
        <v>291</v>
      </c>
      <c r="AE130" s="174" t="s">
        <v>631</v>
      </c>
      <c r="AF130" s="102"/>
      <c r="AG130" s="102" t="s">
        <v>226</v>
      </c>
      <c r="AI130" s="18" t="s">
        <v>1019</v>
      </c>
      <c r="AK130" s="114" t="s">
        <v>1452</v>
      </c>
    </row>
    <row r="131" spans="1:37">
      <c r="A131" s="103">
        <f t="shared" si="17"/>
        <v>99</v>
      </c>
      <c r="B131" s="142">
        <v>6</v>
      </c>
      <c r="C131" s="115">
        <v>44953</v>
      </c>
      <c r="D131" s="115">
        <v>44942</v>
      </c>
      <c r="E131" s="102" t="s">
        <v>214</v>
      </c>
      <c r="F131" s="102" t="s">
        <v>31</v>
      </c>
      <c r="G131" s="102" t="s">
        <v>240</v>
      </c>
      <c r="H131" s="159" t="s">
        <v>1025</v>
      </c>
      <c r="I131" s="109"/>
      <c r="J131" s="102"/>
      <c r="K131" s="102"/>
      <c r="L131" s="114" t="s">
        <v>299</v>
      </c>
      <c r="M131" s="114" t="s">
        <v>219</v>
      </c>
      <c r="N131" s="103">
        <v>1884</v>
      </c>
      <c r="O131" s="102" t="s">
        <v>190</v>
      </c>
      <c r="P131" s="102" t="s">
        <v>291</v>
      </c>
      <c r="Q131" s="122">
        <v>5000000</v>
      </c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>
        <v>4500000</v>
      </c>
      <c r="AB131" s="114" t="s">
        <v>2118</v>
      </c>
      <c r="AC131" s="168">
        <v>44953</v>
      </c>
      <c r="AD131" s="162" t="s">
        <v>291</v>
      </c>
      <c r="AE131" s="174" t="s">
        <v>631</v>
      </c>
      <c r="AF131" s="102"/>
      <c r="AG131" s="102" t="s">
        <v>226</v>
      </c>
      <c r="AI131" s="18" t="s">
        <v>1019</v>
      </c>
      <c r="AK131" s="114" t="s">
        <v>1452</v>
      </c>
    </row>
    <row r="132" spans="1:37">
      <c r="A132" s="103"/>
      <c r="B132" s="102"/>
      <c r="C132" s="119" t="s">
        <v>30</v>
      </c>
      <c r="D132" s="115"/>
      <c r="E132" s="102"/>
      <c r="F132" s="102"/>
      <c r="G132" s="102"/>
      <c r="H132" s="102"/>
      <c r="I132" s="109"/>
      <c r="J132" s="102"/>
      <c r="K132" s="102"/>
      <c r="L132" s="114"/>
      <c r="M132" s="114"/>
      <c r="N132" s="103"/>
      <c r="O132" s="102"/>
      <c r="P132" s="102"/>
      <c r="Q132" s="148">
        <f>SUM(Q126:Q131)</f>
        <v>30000000</v>
      </c>
      <c r="R132" s="122"/>
      <c r="S132" s="122"/>
      <c r="T132" s="122"/>
      <c r="U132" s="122"/>
      <c r="V132" s="122"/>
      <c r="W132" s="122"/>
      <c r="X132" s="122"/>
      <c r="Y132" s="122"/>
      <c r="Z132" s="122"/>
      <c r="AA132" s="148">
        <f>SUM(AA126:AA131)</f>
        <v>27000000</v>
      </c>
      <c r="AB132" s="102"/>
      <c r="AC132" s="102"/>
      <c r="AD132" s="162"/>
      <c r="AE132" s="103"/>
      <c r="AF132" s="102"/>
      <c r="AG132" s="102"/>
      <c r="AI132" s="18"/>
    </row>
    <row r="133" spans="1:37">
      <c r="A133" s="103">
        <f>A131+1</f>
        <v>100</v>
      </c>
      <c r="B133" s="142">
        <v>1</v>
      </c>
      <c r="C133" s="115">
        <v>44953</v>
      </c>
      <c r="D133" s="115">
        <v>44942</v>
      </c>
      <c r="E133" s="102" t="s">
        <v>214</v>
      </c>
      <c r="F133" s="102" t="s">
        <v>31</v>
      </c>
      <c r="G133" s="102" t="s">
        <v>240</v>
      </c>
      <c r="H133" s="159" t="s">
        <v>1026</v>
      </c>
      <c r="I133" s="109"/>
      <c r="J133" s="102"/>
      <c r="K133" s="102"/>
      <c r="L133" s="114" t="s">
        <v>299</v>
      </c>
      <c r="M133" s="114" t="s">
        <v>219</v>
      </c>
      <c r="N133" s="103">
        <v>1884</v>
      </c>
      <c r="O133" s="102" t="s">
        <v>190</v>
      </c>
      <c r="P133" s="102" t="s">
        <v>291</v>
      </c>
      <c r="Q133" s="122">
        <v>5000000</v>
      </c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>
        <v>4500000</v>
      </c>
      <c r="AB133" s="114" t="s">
        <v>2119</v>
      </c>
      <c r="AC133" s="168">
        <v>44953</v>
      </c>
      <c r="AD133" s="162" t="s">
        <v>291</v>
      </c>
      <c r="AE133" s="174" t="s">
        <v>631</v>
      </c>
      <c r="AF133" s="102"/>
      <c r="AG133" s="102" t="s">
        <v>226</v>
      </c>
      <c r="AI133" s="18" t="s">
        <v>1019</v>
      </c>
      <c r="AK133" s="114" t="s">
        <v>1452</v>
      </c>
    </row>
    <row r="134" spans="1:37">
      <c r="A134" s="103">
        <f t="shared" ref="A134:A139" si="18">A133+1</f>
        <v>101</v>
      </c>
      <c r="B134" s="142">
        <v>2</v>
      </c>
      <c r="C134" s="115">
        <v>44953</v>
      </c>
      <c r="D134" s="115">
        <v>44942</v>
      </c>
      <c r="E134" s="102" t="s">
        <v>214</v>
      </c>
      <c r="F134" s="102" t="s">
        <v>31</v>
      </c>
      <c r="G134" s="102" t="s">
        <v>240</v>
      </c>
      <c r="H134" s="159" t="s">
        <v>1027</v>
      </c>
      <c r="I134" s="109"/>
      <c r="J134" s="102"/>
      <c r="K134" s="102"/>
      <c r="L134" s="114" t="s">
        <v>299</v>
      </c>
      <c r="M134" s="114" t="s">
        <v>219</v>
      </c>
      <c r="N134" s="103">
        <v>1884</v>
      </c>
      <c r="O134" s="102" t="s">
        <v>190</v>
      </c>
      <c r="P134" s="102" t="s">
        <v>291</v>
      </c>
      <c r="Q134" s="122">
        <v>5000000</v>
      </c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>
        <v>4500000</v>
      </c>
      <c r="AB134" s="114" t="s">
        <v>2119</v>
      </c>
      <c r="AC134" s="168">
        <v>44953</v>
      </c>
      <c r="AD134" s="162" t="s">
        <v>291</v>
      </c>
      <c r="AE134" s="174" t="s">
        <v>631</v>
      </c>
      <c r="AF134" s="102"/>
      <c r="AG134" s="102" t="s">
        <v>226</v>
      </c>
      <c r="AI134" s="18" t="s">
        <v>1019</v>
      </c>
      <c r="AK134" s="114" t="s">
        <v>1452</v>
      </c>
    </row>
    <row r="135" spans="1:37">
      <c r="A135" s="103">
        <f t="shared" si="18"/>
        <v>102</v>
      </c>
      <c r="B135" s="142">
        <v>3</v>
      </c>
      <c r="C135" s="115">
        <v>44953</v>
      </c>
      <c r="D135" s="115">
        <v>44942</v>
      </c>
      <c r="E135" s="102" t="s">
        <v>214</v>
      </c>
      <c r="F135" s="102" t="s">
        <v>31</v>
      </c>
      <c r="G135" s="102" t="s">
        <v>240</v>
      </c>
      <c r="H135" s="159" t="s">
        <v>1028</v>
      </c>
      <c r="I135" s="109"/>
      <c r="J135" s="102"/>
      <c r="K135" s="102"/>
      <c r="L135" s="114" t="s">
        <v>299</v>
      </c>
      <c r="M135" s="114" t="s">
        <v>219</v>
      </c>
      <c r="N135" s="103">
        <v>1884</v>
      </c>
      <c r="O135" s="102" t="s">
        <v>190</v>
      </c>
      <c r="P135" s="102" t="s">
        <v>291</v>
      </c>
      <c r="Q135" s="122">
        <v>5000000</v>
      </c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>
        <v>4500000</v>
      </c>
      <c r="AB135" s="114" t="s">
        <v>2119</v>
      </c>
      <c r="AC135" s="168">
        <v>44953</v>
      </c>
      <c r="AD135" s="162" t="s">
        <v>291</v>
      </c>
      <c r="AE135" s="174" t="s">
        <v>631</v>
      </c>
      <c r="AF135" s="102"/>
      <c r="AG135" s="102" t="s">
        <v>226</v>
      </c>
      <c r="AI135" s="18" t="s">
        <v>1019</v>
      </c>
      <c r="AK135" s="114" t="s">
        <v>1452</v>
      </c>
    </row>
    <row r="136" spans="1:37">
      <c r="A136" s="103">
        <f t="shared" si="18"/>
        <v>103</v>
      </c>
      <c r="B136" s="142">
        <v>4</v>
      </c>
      <c r="C136" s="115">
        <v>44953</v>
      </c>
      <c r="D136" s="115">
        <v>44942</v>
      </c>
      <c r="E136" s="102" t="s">
        <v>214</v>
      </c>
      <c r="F136" s="102" t="s">
        <v>31</v>
      </c>
      <c r="G136" s="102" t="s">
        <v>240</v>
      </c>
      <c r="H136" s="159" t="s">
        <v>1029</v>
      </c>
      <c r="I136" s="109"/>
      <c r="J136" s="102"/>
      <c r="K136" s="102"/>
      <c r="L136" s="114" t="s">
        <v>299</v>
      </c>
      <c r="M136" s="114" t="s">
        <v>219</v>
      </c>
      <c r="N136" s="103">
        <v>1884</v>
      </c>
      <c r="O136" s="102" t="s">
        <v>190</v>
      </c>
      <c r="P136" s="102" t="s">
        <v>291</v>
      </c>
      <c r="Q136" s="122">
        <v>5000000</v>
      </c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>
        <v>4500000</v>
      </c>
      <c r="AB136" s="114" t="s">
        <v>2119</v>
      </c>
      <c r="AC136" s="168">
        <v>44953</v>
      </c>
      <c r="AD136" s="162" t="s">
        <v>291</v>
      </c>
      <c r="AE136" s="174" t="s">
        <v>631</v>
      </c>
      <c r="AF136" s="102"/>
      <c r="AG136" s="102" t="s">
        <v>226</v>
      </c>
      <c r="AI136" s="18" t="s">
        <v>1019</v>
      </c>
      <c r="AK136" s="114" t="s">
        <v>1452</v>
      </c>
    </row>
    <row r="137" spans="1:37">
      <c r="A137" s="103">
        <f t="shared" si="18"/>
        <v>104</v>
      </c>
      <c r="B137" s="142">
        <v>5</v>
      </c>
      <c r="C137" s="115">
        <v>44953</v>
      </c>
      <c r="D137" s="115">
        <v>44942</v>
      </c>
      <c r="E137" s="102" t="s">
        <v>214</v>
      </c>
      <c r="F137" s="102" t="s">
        <v>31</v>
      </c>
      <c r="G137" s="102" t="s">
        <v>240</v>
      </c>
      <c r="H137" s="159" t="s">
        <v>1030</v>
      </c>
      <c r="I137" s="109"/>
      <c r="J137" s="102"/>
      <c r="K137" s="102"/>
      <c r="L137" s="114" t="s">
        <v>299</v>
      </c>
      <c r="M137" s="114" t="s">
        <v>219</v>
      </c>
      <c r="N137" s="103">
        <v>1884</v>
      </c>
      <c r="O137" s="102" t="s">
        <v>190</v>
      </c>
      <c r="P137" s="102" t="s">
        <v>291</v>
      </c>
      <c r="Q137" s="122">
        <v>5000000</v>
      </c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>
        <v>4500000</v>
      </c>
      <c r="AB137" s="114" t="s">
        <v>2119</v>
      </c>
      <c r="AC137" s="168">
        <v>44953</v>
      </c>
      <c r="AD137" s="162" t="s">
        <v>291</v>
      </c>
      <c r="AE137" s="174" t="s">
        <v>631</v>
      </c>
      <c r="AF137" s="102"/>
      <c r="AG137" s="102" t="s">
        <v>226</v>
      </c>
      <c r="AI137" s="18" t="s">
        <v>1019</v>
      </c>
      <c r="AK137" s="114" t="s">
        <v>1452</v>
      </c>
    </row>
    <row r="138" spans="1:37">
      <c r="A138" s="103">
        <f t="shared" si="18"/>
        <v>105</v>
      </c>
      <c r="B138" s="142">
        <v>6</v>
      </c>
      <c r="C138" s="115">
        <v>44953</v>
      </c>
      <c r="D138" s="115">
        <v>44942</v>
      </c>
      <c r="E138" s="102" t="s">
        <v>214</v>
      </c>
      <c r="F138" s="102" t="s">
        <v>31</v>
      </c>
      <c r="G138" s="114" t="s">
        <v>236</v>
      </c>
      <c r="H138" s="159" t="s">
        <v>1017</v>
      </c>
      <c r="I138" s="109"/>
      <c r="J138" s="102"/>
      <c r="K138" s="102"/>
      <c r="L138" s="114" t="s">
        <v>299</v>
      </c>
      <c r="M138" s="114" t="s">
        <v>219</v>
      </c>
      <c r="N138" s="103">
        <v>1884</v>
      </c>
      <c r="O138" s="102" t="s">
        <v>190</v>
      </c>
      <c r="P138" s="102" t="s">
        <v>239</v>
      </c>
      <c r="Q138" s="122">
        <v>5300000</v>
      </c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>
        <v>4500000</v>
      </c>
      <c r="AB138" s="114" t="s">
        <v>2119</v>
      </c>
      <c r="AC138" s="168">
        <v>44953</v>
      </c>
      <c r="AD138" s="162" t="s">
        <v>239</v>
      </c>
      <c r="AE138" s="174" t="s">
        <v>631</v>
      </c>
      <c r="AF138" s="102"/>
      <c r="AG138" s="102" t="s">
        <v>226</v>
      </c>
      <c r="AI138" s="18" t="s">
        <v>1019</v>
      </c>
      <c r="AK138" s="114" t="s">
        <v>1452</v>
      </c>
    </row>
    <row r="139" spans="1:37">
      <c r="A139" s="103">
        <f t="shared" si="18"/>
        <v>106</v>
      </c>
      <c r="B139" s="142">
        <v>7</v>
      </c>
      <c r="C139" s="115">
        <v>44953</v>
      </c>
      <c r="D139" s="115">
        <v>44942</v>
      </c>
      <c r="E139" s="102" t="s">
        <v>214</v>
      </c>
      <c r="F139" s="102" t="s">
        <v>31</v>
      </c>
      <c r="G139" s="114" t="s">
        <v>236</v>
      </c>
      <c r="H139" s="159" t="s">
        <v>1018</v>
      </c>
      <c r="I139" s="109"/>
      <c r="J139" s="102"/>
      <c r="K139" s="102"/>
      <c r="L139" s="114" t="s">
        <v>299</v>
      </c>
      <c r="M139" s="114" t="s">
        <v>219</v>
      </c>
      <c r="N139" s="103">
        <v>1884</v>
      </c>
      <c r="O139" s="102" t="s">
        <v>190</v>
      </c>
      <c r="P139" s="102" t="s">
        <v>239</v>
      </c>
      <c r="Q139" s="122">
        <v>5300000</v>
      </c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>
        <v>4500000</v>
      </c>
      <c r="AB139" s="114" t="s">
        <v>2119</v>
      </c>
      <c r="AC139" s="168">
        <v>44953</v>
      </c>
      <c r="AD139" s="162" t="s">
        <v>239</v>
      </c>
      <c r="AE139" s="174" t="s">
        <v>631</v>
      </c>
      <c r="AF139" s="102"/>
      <c r="AG139" s="102" t="s">
        <v>226</v>
      </c>
      <c r="AI139" s="18" t="s">
        <v>1019</v>
      </c>
      <c r="AK139" s="114" t="s">
        <v>1452</v>
      </c>
    </row>
    <row r="140" spans="1:37">
      <c r="A140" s="103"/>
      <c r="B140" s="102"/>
      <c r="C140" s="119" t="s">
        <v>30</v>
      </c>
      <c r="D140" s="102"/>
      <c r="E140" s="102"/>
      <c r="F140" s="102"/>
      <c r="G140" s="102"/>
      <c r="H140" s="102"/>
      <c r="I140" s="109"/>
      <c r="J140" s="102"/>
      <c r="K140" s="102"/>
      <c r="L140" s="102"/>
      <c r="M140" s="102"/>
      <c r="N140" s="103"/>
      <c r="O140" s="102"/>
      <c r="P140" s="102"/>
      <c r="Q140" s="148">
        <f>SUM(Q133:Q139)</f>
        <v>35600000</v>
      </c>
      <c r="R140" s="122"/>
      <c r="S140" s="122"/>
      <c r="T140" s="122"/>
      <c r="U140" s="122"/>
      <c r="V140" s="122"/>
      <c r="W140" s="122"/>
      <c r="X140" s="122"/>
      <c r="Y140" s="122"/>
      <c r="Z140" s="122"/>
      <c r="AA140" s="148">
        <f>SUM(AA133:AA139)</f>
        <v>31500000</v>
      </c>
      <c r="AB140" s="102"/>
      <c r="AC140" s="102"/>
      <c r="AD140" s="162"/>
      <c r="AE140" s="103"/>
      <c r="AF140" s="102"/>
      <c r="AG140" s="102"/>
      <c r="AK140" s="102"/>
    </row>
    <row r="141" spans="1:37">
      <c r="A141" s="116">
        <v>1</v>
      </c>
      <c r="B141" s="103">
        <v>1</v>
      </c>
      <c r="C141" s="115">
        <v>44958</v>
      </c>
      <c r="D141" s="115">
        <v>44924</v>
      </c>
      <c r="E141" s="102" t="s">
        <v>214</v>
      </c>
      <c r="F141" s="102" t="s">
        <v>31</v>
      </c>
      <c r="G141" s="140" t="s">
        <v>236</v>
      </c>
      <c r="H141" s="159" t="s">
        <v>860</v>
      </c>
      <c r="I141" s="109"/>
      <c r="J141" s="102"/>
      <c r="K141" s="102"/>
      <c r="L141" s="114" t="s">
        <v>299</v>
      </c>
      <c r="M141" s="114" t="s">
        <v>255</v>
      </c>
      <c r="N141" s="103">
        <v>197</v>
      </c>
      <c r="O141" s="102" t="s">
        <v>190</v>
      </c>
      <c r="P141" s="102" t="s">
        <v>238</v>
      </c>
      <c r="Q141" s="118">
        <v>1400000</v>
      </c>
      <c r="R141" s="102"/>
      <c r="S141" s="102"/>
      <c r="T141" s="102"/>
      <c r="U141" s="102"/>
      <c r="V141" s="102"/>
      <c r="W141" s="102"/>
      <c r="X141" s="102"/>
      <c r="Y141" s="102"/>
      <c r="Z141" s="102"/>
      <c r="AA141" s="122">
        <v>950000</v>
      </c>
      <c r="AB141" s="106" t="s">
        <v>2538</v>
      </c>
      <c r="AC141" s="168">
        <v>44958</v>
      </c>
      <c r="AD141" s="162" t="s">
        <v>238</v>
      </c>
      <c r="AE141" s="174" t="s">
        <v>1510</v>
      </c>
      <c r="AF141" s="102"/>
      <c r="AG141" s="102" t="s">
        <v>226</v>
      </c>
    </row>
    <row r="142" spans="1:37">
      <c r="A142" s="103">
        <f>A141+1</f>
        <v>2</v>
      </c>
      <c r="B142" s="103">
        <v>2</v>
      </c>
      <c r="C142" s="115">
        <v>44958</v>
      </c>
      <c r="D142" s="115">
        <v>44924</v>
      </c>
      <c r="E142" s="102" t="s">
        <v>214</v>
      </c>
      <c r="F142" s="102" t="s">
        <v>31</v>
      </c>
      <c r="G142" s="109" t="s">
        <v>240</v>
      </c>
      <c r="H142" s="159" t="s">
        <v>859</v>
      </c>
      <c r="I142" s="109"/>
      <c r="J142" s="102"/>
      <c r="K142" s="102"/>
      <c r="L142" s="114" t="s">
        <v>299</v>
      </c>
      <c r="M142" s="114" t="s">
        <v>255</v>
      </c>
      <c r="N142" s="103">
        <v>197</v>
      </c>
      <c r="O142" s="102" t="s">
        <v>190</v>
      </c>
      <c r="P142" s="102" t="s">
        <v>238</v>
      </c>
      <c r="Q142" s="118">
        <v>1300000</v>
      </c>
      <c r="R142" s="102"/>
      <c r="S142" s="102"/>
      <c r="T142" s="102"/>
      <c r="U142" s="102"/>
      <c r="V142" s="102"/>
      <c r="W142" s="102"/>
      <c r="X142" s="102"/>
      <c r="Y142" s="102"/>
      <c r="Z142" s="102"/>
      <c r="AA142" s="122">
        <v>950000</v>
      </c>
      <c r="AB142" s="106" t="s">
        <v>2538</v>
      </c>
      <c r="AC142" s="168">
        <v>44958</v>
      </c>
      <c r="AD142" s="162" t="s">
        <v>238</v>
      </c>
      <c r="AE142" s="174" t="s">
        <v>1510</v>
      </c>
      <c r="AF142" s="102"/>
      <c r="AG142" s="102" t="s">
        <v>226</v>
      </c>
    </row>
    <row r="143" spans="1:37">
      <c r="A143" s="103">
        <f t="shared" ref="A143:A150" si="19">A142+1</f>
        <v>3</v>
      </c>
      <c r="B143" s="103">
        <v>3</v>
      </c>
      <c r="C143" s="115">
        <v>44958</v>
      </c>
      <c r="D143" s="115">
        <v>44924</v>
      </c>
      <c r="E143" s="102" t="s">
        <v>214</v>
      </c>
      <c r="F143" s="102" t="s">
        <v>31</v>
      </c>
      <c r="G143" s="109" t="s">
        <v>240</v>
      </c>
      <c r="H143" s="159" t="s">
        <v>851</v>
      </c>
      <c r="I143" s="109"/>
      <c r="J143" s="102"/>
      <c r="K143" s="102"/>
      <c r="L143" s="114" t="s">
        <v>299</v>
      </c>
      <c r="M143" s="114" t="s">
        <v>255</v>
      </c>
      <c r="N143" s="103">
        <v>197</v>
      </c>
      <c r="O143" s="102" t="s">
        <v>190</v>
      </c>
      <c r="P143" s="102" t="s">
        <v>238</v>
      </c>
      <c r="Q143" s="118">
        <v>1300000</v>
      </c>
      <c r="R143" s="102"/>
      <c r="S143" s="102"/>
      <c r="T143" s="102"/>
      <c r="U143" s="102"/>
      <c r="V143" s="102"/>
      <c r="W143" s="102"/>
      <c r="X143" s="102"/>
      <c r="Y143" s="102"/>
      <c r="Z143" s="102"/>
      <c r="AA143" s="122">
        <v>950000</v>
      </c>
      <c r="AB143" s="106" t="s">
        <v>2538</v>
      </c>
      <c r="AC143" s="168">
        <v>44958</v>
      </c>
      <c r="AD143" s="162" t="s">
        <v>238</v>
      </c>
      <c r="AE143" s="174" t="s">
        <v>1510</v>
      </c>
      <c r="AF143" s="102"/>
      <c r="AG143" s="102" t="s">
        <v>226</v>
      </c>
    </row>
    <row r="144" spans="1:37">
      <c r="A144" s="103">
        <f t="shared" si="19"/>
        <v>4</v>
      </c>
      <c r="B144" s="103">
        <v>4</v>
      </c>
      <c r="C144" s="115">
        <v>44958</v>
      </c>
      <c r="D144" s="115">
        <v>44924</v>
      </c>
      <c r="E144" s="102" t="s">
        <v>214</v>
      </c>
      <c r="F144" s="102" t="s">
        <v>31</v>
      </c>
      <c r="G144" s="109" t="s">
        <v>240</v>
      </c>
      <c r="H144" s="159" t="s">
        <v>852</v>
      </c>
      <c r="I144" s="109"/>
      <c r="J144" s="102"/>
      <c r="K144" s="102"/>
      <c r="L144" s="114" t="s">
        <v>299</v>
      </c>
      <c r="M144" s="114" t="s">
        <v>255</v>
      </c>
      <c r="N144" s="103">
        <v>197</v>
      </c>
      <c r="O144" s="102" t="s">
        <v>190</v>
      </c>
      <c r="P144" s="102" t="s">
        <v>238</v>
      </c>
      <c r="Q144" s="118">
        <v>1300000</v>
      </c>
      <c r="R144" s="102"/>
      <c r="S144" s="102"/>
      <c r="T144" s="102"/>
      <c r="U144" s="102"/>
      <c r="V144" s="102"/>
      <c r="W144" s="102"/>
      <c r="X144" s="102"/>
      <c r="Y144" s="102"/>
      <c r="Z144" s="102"/>
      <c r="AA144" s="122">
        <v>950000</v>
      </c>
      <c r="AB144" s="106" t="s">
        <v>2538</v>
      </c>
      <c r="AC144" s="168">
        <v>44958</v>
      </c>
      <c r="AD144" s="162" t="s">
        <v>238</v>
      </c>
      <c r="AE144" s="174" t="s">
        <v>1510</v>
      </c>
      <c r="AF144" s="102"/>
      <c r="AG144" s="102" t="s">
        <v>226</v>
      </c>
    </row>
    <row r="145" spans="1:33">
      <c r="A145" s="103">
        <f t="shared" si="19"/>
        <v>5</v>
      </c>
      <c r="B145" s="103">
        <v>5</v>
      </c>
      <c r="C145" s="115">
        <v>44958</v>
      </c>
      <c r="D145" s="115">
        <v>44924</v>
      </c>
      <c r="E145" s="102" t="s">
        <v>214</v>
      </c>
      <c r="F145" s="102" t="s">
        <v>31</v>
      </c>
      <c r="G145" s="109" t="s">
        <v>240</v>
      </c>
      <c r="H145" s="159" t="s">
        <v>853</v>
      </c>
      <c r="I145" s="109"/>
      <c r="J145" s="102"/>
      <c r="K145" s="102"/>
      <c r="L145" s="114" t="s">
        <v>299</v>
      </c>
      <c r="M145" s="114" t="s">
        <v>255</v>
      </c>
      <c r="N145" s="103">
        <v>197</v>
      </c>
      <c r="O145" s="102" t="s">
        <v>190</v>
      </c>
      <c r="P145" s="102" t="s">
        <v>238</v>
      </c>
      <c r="Q145" s="118">
        <v>1300000</v>
      </c>
      <c r="R145" s="102"/>
      <c r="S145" s="102"/>
      <c r="T145" s="102"/>
      <c r="U145" s="102"/>
      <c r="V145" s="102"/>
      <c r="W145" s="102"/>
      <c r="X145" s="102"/>
      <c r="Y145" s="102"/>
      <c r="Z145" s="102"/>
      <c r="AA145" s="122">
        <v>950000</v>
      </c>
      <c r="AB145" s="106" t="s">
        <v>2538</v>
      </c>
      <c r="AC145" s="168">
        <v>44958</v>
      </c>
      <c r="AD145" s="162" t="s">
        <v>238</v>
      </c>
      <c r="AE145" s="174" t="s">
        <v>1510</v>
      </c>
      <c r="AF145" s="102"/>
      <c r="AG145" s="102" t="s">
        <v>226</v>
      </c>
    </row>
    <row r="146" spans="1:33">
      <c r="A146" s="103">
        <f t="shared" si="19"/>
        <v>6</v>
      </c>
      <c r="B146" s="103">
        <v>6</v>
      </c>
      <c r="C146" s="115">
        <v>44958</v>
      </c>
      <c r="D146" s="115">
        <v>44924</v>
      </c>
      <c r="E146" s="102" t="s">
        <v>214</v>
      </c>
      <c r="F146" s="102" t="s">
        <v>31</v>
      </c>
      <c r="G146" s="109" t="s">
        <v>240</v>
      </c>
      <c r="H146" s="159" t="s">
        <v>854</v>
      </c>
      <c r="I146" s="109"/>
      <c r="J146" s="102"/>
      <c r="K146" s="102"/>
      <c r="L146" s="114" t="s">
        <v>299</v>
      </c>
      <c r="M146" s="102" t="s">
        <v>224</v>
      </c>
      <c r="N146" s="103">
        <v>188</v>
      </c>
      <c r="O146" s="102" t="s">
        <v>190</v>
      </c>
      <c r="P146" s="102" t="s">
        <v>238</v>
      </c>
      <c r="Q146" s="118">
        <v>1000000</v>
      </c>
      <c r="R146" s="102"/>
      <c r="S146" s="102"/>
      <c r="T146" s="102"/>
      <c r="U146" s="102"/>
      <c r="V146" s="102"/>
      <c r="W146" s="102"/>
      <c r="X146" s="102"/>
      <c r="Y146" s="102"/>
      <c r="Z146" s="102"/>
      <c r="AA146" s="122">
        <v>800000</v>
      </c>
      <c r="AB146" s="106" t="s">
        <v>2538</v>
      </c>
      <c r="AC146" s="168">
        <v>44958</v>
      </c>
      <c r="AD146" s="162" t="s">
        <v>238</v>
      </c>
      <c r="AE146" s="174" t="s">
        <v>1510</v>
      </c>
      <c r="AF146" s="102"/>
      <c r="AG146" s="102" t="s">
        <v>226</v>
      </c>
    </row>
    <row r="147" spans="1:33">
      <c r="A147" s="103">
        <f t="shared" si="19"/>
        <v>7</v>
      </c>
      <c r="B147" s="103">
        <v>7</v>
      </c>
      <c r="C147" s="115">
        <v>44958</v>
      </c>
      <c r="D147" s="115">
        <v>44924</v>
      </c>
      <c r="E147" s="102" t="s">
        <v>214</v>
      </c>
      <c r="F147" s="102" t="s">
        <v>31</v>
      </c>
      <c r="G147" s="109" t="s">
        <v>240</v>
      </c>
      <c r="H147" s="159" t="s">
        <v>855</v>
      </c>
      <c r="I147" s="109"/>
      <c r="J147" s="102"/>
      <c r="K147" s="102"/>
      <c r="L147" s="114" t="s">
        <v>299</v>
      </c>
      <c r="M147" s="102" t="s">
        <v>224</v>
      </c>
      <c r="N147" s="103">
        <v>188</v>
      </c>
      <c r="O147" s="102" t="s">
        <v>190</v>
      </c>
      <c r="P147" s="102" t="s">
        <v>238</v>
      </c>
      <c r="Q147" s="118">
        <v>1000000</v>
      </c>
      <c r="R147" s="102"/>
      <c r="S147" s="102"/>
      <c r="T147" s="102"/>
      <c r="U147" s="102"/>
      <c r="V147" s="102"/>
      <c r="W147" s="102"/>
      <c r="X147" s="102"/>
      <c r="Y147" s="102"/>
      <c r="Z147" s="102"/>
      <c r="AA147" s="122">
        <v>800000</v>
      </c>
      <c r="AB147" s="106" t="s">
        <v>2538</v>
      </c>
      <c r="AC147" s="168">
        <v>44958</v>
      </c>
      <c r="AD147" s="162" t="s">
        <v>238</v>
      </c>
      <c r="AE147" s="174" t="s">
        <v>1510</v>
      </c>
      <c r="AF147" s="102"/>
      <c r="AG147" s="102" t="s">
        <v>226</v>
      </c>
    </row>
    <row r="148" spans="1:33">
      <c r="A148" s="103">
        <f t="shared" si="19"/>
        <v>8</v>
      </c>
      <c r="B148" s="103">
        <v>8</v>
      </c>
      <c r="C148" s="115">
        <v>44958</v>
      </c>
      <c r="D148" s="115">
        <v>44924</v>
      </c>
      <c r="E148" s="102" t="s">
        <v>214</v>
      </c>
      <c r="F148" s="102" t="s">
        <v>31</v>
      </c>
      <c r="G148" s="109" t="s">
        <v>240</v>
      </c>
      <c r="H148" s="159" t="s">
        <v>856</v>
      </c>
      <c r="I148" s="109"/>
      <c r="J148" s="102"/>
      <c r="K148" s="102"/>
      <c r="L148" s="114" t="s">
        <v>299</v>
      </c>
      <c r="M148" s="102" t="s">
        <v>224</v>
      </c>
      <c r="N148" s="103">
        <v>188</v>
      </c>
      <c r="O148" s="102" t="s">
        <v>190</v>
      </c>
      <c r="P148" s="102" t="s">
        <v>238</v>
      </c>
      <c r="Q148" s="118">
        <v>1000000</v>
      </c>
      <c r="R148" s="102"/>
      <c r="S148" s="102"/>
      <c r="T148" s="102"/>
      <c r="U148" s="102"/>
      <c r="V148" s="102"/>
      <c r="W148" s="102"/>
      <c r="X148" s="102"/>
      <c r="Y148" s="102"/>
      <c r="Z148" s="102"/>
      <c r="AA148" s="122">
        <v>800000</v>
      </c>
      <c r="AB148" s="106" t="s">
        <v>2538</v>
      </c>
      <c r="AC148" s="168">
        <v>44958</v>
      </c>
      <c r="AD148" s="162" t="s">
        <v>238</v>
      </c>
      <c r="AE148" s="174" t="s">
        <v>1510</v>
      </c>
      <c r="AF148" s="102"/>
      <c r="AG148" s="102" t="s">
        <v>226</v>
      </c>
    </row>
    <row r="149" spans="1:33">
      <c r="A149" s="103">
        <f t="shared" si="19"/>
        <v>9</v>
      </c>
      <c r="B149" s="103">
        <v>9</v>
      </c>
      <c r="C149" s="115">
        <v>44958</v>
      </c>
      <c r="D149" s="115">
        <v>44924</v>
      </c>
      <c r="E149" s="102" t="s">
        <v>214</v>
      </c>
      <c r="F149" s="102" t="s">
        <v>31</v>
      </c>
      <c r="G149" s="109" t="s">
        <v>240</v>
      </c>
      <c r="H149" s="159" t="s">
        <v>857</v>
      </c>
      <c r="I149" s="109"/>
      <c r="J149" s="102"/>
      <c r="K149" s="102"/>
      <c r="L149" s="114" t="s">
        <v>299</v>
      </c>
      <c r="M149" s="102" t="s">
        <v>224</v>
      </c>
      <c r="N149" s="103">
        <v>188</v>
      </c>
      <c r="O149" s="102" t="s">
        <v>190</v>
      </c>
      <c r="P149" s="102" t="s">
        <v>238</v>
      </c>
      <c r="Q149" s="118">
        <v>1000000</v>
      </c>
      <c r="R149" s="102"/>
      <c r="S149" s="102"/>
      <c r="T149" s="102"/>
      <c r="U149" s="102"/>
      <c r="V149" s="102"/>
      <c r="W149" s="102"/>
      <c r="X149" s="102"/>
      <c r="Y149" s="102"/>
      <c r="Z149" s="102"/>
      <c r="AA149" s="122">
        <v>800000</v>
      </c>
      <c r="AB149" s="106" t="s">
        <v>2538</v>
      </c>
      <c r="AC149" s="168">
        <v>44958</v>
      </c>
      <c r="AD149" s="162" t="s">
        <v>238</v>
      </c>
      <c r="AE149" s="174" t="s">
        <v>1510</v>
      </c>
      <c r="AF149" s="102"/>
      <c r="AG149" s="102" t="s">
        <v>226</v>
      </c>
    </row>
    <row r="150" spans="1:33">
      <c r="A150" s="103">
        <f t="shared" si="19"/>
        <v>10</v>
      </c>
      <c r="B150" s="103">
        <v>10</v>
      </c>
      <c r="C150" s="115">
        <v>44958</v>
      </c>
      <c r="D150" s="115">
        <v>44924</v>
      </c>
      <c r="E150" s="102" t="s">
        <v>214</v>
      </c>
      <c r="F150" s="102" t="s">
        <v>31</v>
      </c>
      <c r="G150" s="109" t="s">
        <v>240</v>
      </c>
      <c r="H150" s="159" t="s">
        <v>858</v>
      </c>
      <c r="I150" s="109"/>
      <c r="J150" s="102"/>
      <c r="K150" s="102"/>
      <c r="L150" s="114" t="s">
        <v>299</v>
      </c>
      <c r="M150" s="102" t="s">
        <v>224</v>
      </c>
      <c r="N150" s="103">
        <v>188</v>
      </c>
      <c r="O150" s="102" t="s">
        <v>190</v>
      </c>
      <c r="P150" s="102" t="s">
        <v>238</v>
      </c>
      <c r="Q150" s="118">
        <v>1000000</v>
      </c>
      <c r="R150" s="102"/>
      <c r="S150" s="102"/>
      <c r="T150" s="102"/>
      <c r="U150" s="102"/>
      <c r="V150" s="102"/>
      <c r="W150" s="102"/>
      <c r="X150" s="102"/>
      <c r="Y150" s="102"/>
      <c r="Z150" s="102"/>
      <c r="AA150" s="122">
        <v>800000</v>
      </c>
      <c r="AB150" s="106" t="s">
        <v>2538</v>
      </c>
      <c r="AC150" s="168">
        <v>44958</v>
      </c>
      <c r="AD150" s="162" t="s">
        <v>238</v>
      </c>
      <c r="AE150" s="174" t="s">
        <v>1510</v>
      </c>
      <c r="AF150" s="102"/>
      <c r="AG150" s="102" t="s">
        <v>226</v>
      </c>
    </row>
    <row r="151" spans="1:33">
      <c r="A151" s="103"/>
      <c r="B151" s="103"/>
      <c r="C151" s="119" t="s">
        <v>30</v>
      </c>
      <c r="D151" s="115"/>
      <c r="E151" s="102"/>
      <c r="F151" s="102"/>
      <c r="G151" s="109"/>
      <c r="H151" s="102"/>
      <c r="I151" s="109"/>
      <c r="J151" s="102"/>
      <c r="K151" s="102"/>
      <c r="L151" s="114"/>
      <c r="M151" s="102"/>
      <c r="N151" s="103"/>
      <c r="O151" s="102"/>
      <c r="P151" s="102"/>
      <c r="Q151" s="117">
        <f>SUM(Q141:Q150)</f>
        <v>11600000</v>
      </c>
      <c r="R151" s="102"/>
      <c r="S151" s="102"/>
      <c r="T151" s="102"/>
      <c r="U151" s="102"/>
      <c r="V151" s="102"/>
      <c r="W151" s="102"/>
      <c r="X151" s="102"/>
      <c r="Y151" s="102"/>
      <c r="Z151" s="102"/>
      <c r="AA151" s="117">
        <f>SUM(AA141:AA150)</f>
        <v>8750000</v>
      </c>
      <c r="AB151" s="102"/>
      <c r="AC151" s="103"/>
      <c r="AD151" s="162"/>
      <c r="AE151" s="103"/>
      <c r="AF151" s="102"/>
      <c r="AG151" s="102"/>
    </row>
    <row r="152" spans="1:33">
      <c r="A152" s="103">
        <f>A150+1</f>
        <v>11</v>
      </c>
      <c r="B152" s="142">
        <v>1</v>
      </c>
      <c r="C152" s="115">
        <v>44958</v>
      </c>
      <c r="D152" s="115">
        <v>44958</v>
      </c>
      <c r="E152" s="102" t="s">
        <v>214</v>
      </c>
      <c r="F152" s="102" t="s">
        <v>31</v>
      </c>
      <c r="G152" s="140" t="s">
        <v>2548</v>
      </c>
      <c r="H152" s="158" t="s">
        <v>2549</v>
      </c>
      <c r="I152" s="140"/>
      <c r="J152" s="102"/>
      <c r="K152" s="102"/>
      <c r="L152" s="114" t="s">
        <v>2550</v>
      </c>
      <c r="M152" s="114" t="s">
        <v>32</v>
      </c>
      <c r="N152" s="103">
        <v>137</v>
      </c>
      <c r="O152" s="102" t="s">
        <v>190</v>
      </c>
      <c r="P152" s="243" t="s">
        <v>2551</v>
      </c>
      <c r="Q152" s="122">
        <f>667260/1.011</f>
        <v>660000.00000000012</v>
      </c>
      <c r="R152" s="118"/>
      <c r="S152" s="118"/>
      <c r="T152" s="118"/>
      <c r="U152" s="118"/>
      <c r="V152" s="118"/>
      <c r="W152" s="118"/>
      <c r="X152" s="118"/>
      <c r="Y152" s="118"/>
      <c r="Z152" s="118"/>
      <c r="AA152" s="118">
        <v>500000</v>
      </c>
      <c r="AB152" s="106" t="s">
        <v>2552</v>
      </c>
      <c r="AC152" s="168">
        <v>44965</v>
      </c>
      <c r="AD152" s="266" t="s">
        <v>2551</v>
      </c>
      <c r="AE152" s="174" t="s">
        <v>200</v>
      </c>
      <c r="AF152" s="102"/>
      <c r="AG152" s="102" t="s">
        <v>226</v>
      </c>
    </row>
    <row r="153" spans="1:33">
      <c r="A153" s="103"/>
      <c r="B153" s="102"/>
      <c r="C153" s="119" t="s">
        <v>30</v>
      </c>
      <c r="D153" s="102"/>
      <c r="E153" s="102"/>
      <c r="F153" s="102"/>
      <c r="G153" s="109"/>
      <c r="H153" s="102"/>
      <c r="I153" s="109"/>
      <c r="J153" s="102"/>
      <c r="K153" s="102"/>
      <c r="L153" s="102"/>
      <c r="M153" s="102"/>
      <c r="N153" s="103"/>
      <c r="O153" s="102"/>
      <c r="P153" s="102"/>
      <c r="Q153" s="117">
        <f>SUM(Q152)</f>
        <v>660000.00000000012</v>
      </c>
      <c r="R153" s="102"/>
      <c r="S153" s="102"/>
      <c r="T153" s="102"/>
      <c r="U153" s="102"/>
      <c r="V153" s="102"/>
      <c r="W153" s="102"/>
      <c r="X153" s="102"/>
      <c r="Y153" s="102"/>
      <c r="Z153" s="102"/>
      <c r="AA153" s="117">
        <f>SUM(AA152)</f>
        <v>500000</v>
      </c>
      <c r="AB153" s="102"/>
      <c r="AC153" s="102"/>
      <c r="AD153" s="162"/>
      <c r="AE153" s="103"/>
      <c r="AF153" s="102"/>
      <c r="AG153" s="102"/>
    </row>
    <row r="154" spans="1:33">
      <c r="A154" s="103">
        <f>A152+1</f>
        <v>12</v>
      </c>
      <c r="B154" s="142">
        <v>1</v>
      </c>
      <c r="C154" s="115">
        <v>44958</v>
      </c>
      <c r="D154" s="115">
        <v>44958</v>
      </c>
      <c r="E154" s="102" t="s">
        <v>214</v>
      </c>
      <c r="F154" s="102" t="s">
        <v>31</v>
      </c>
      <c r="G154" s="140" t="s">
        <v>2561</v>
      </c>
      <c r="H154" s="158" t="s">
        <v>2562</v>
      </c>
      <c r="I154" s="140"/>
      <c r="J154" s="102"/>
      <c r="K154" s="102"/>
      <c r="L154" s="114" t="s">
        <v>231</v>
      </c>
      <c r="M154" s="114" t="s">
        <v>34</v>
      </c>
      <c r="N154" s="103">
        <v>562</v>
      </c>
      <c r="O154" s="102" t="s">
        <v>190</v>
      </c>
      <c r="P154" s="247" t="s">
        <v>2563</v>
      </c>
      <c r="Q154" s="122">
        <f>2022000/1.011</f>
        <v>2000000.0000000002</v>
      </c>
      <c r="R154" s="102"/>
      <c r="S154" s="102"/>
      <c r="T154" s="102"/>
      <c r="U154" s="102"/>
      <c r="V154" s="102"/>
      <c r="W154" s="102"/>
      <c r="X154" s="102"/>
      <c r="Y154" s="102"/>
      <c r="Z154" s="102"/>
      <c r="AA154" s="118">
        <v>1425000</v>
      </c>
      <c r="AB154" s="106" t="s">
        <v>2564</v>
      </c>
      <c r="AC154" s="168">
        <v>44965</v>
      </c>
      <c r="AD154" s="266" t="s">
        <v>2563</v>
      </c>
      <c r="AE154" s="174" t="s">
        <v>200</v>
      </c>
      <c r="AF154" s="102"/>
      <c r="AG154" s="102" t="s">
        <v>226</v>
      </c>
    </row>
    <row r="155" spans="1:33">
      <c r="A155" s="103"/>
      <c r="B155" s="102"/>
      <c r="C155" s="119" t="s">
        <v>30</v>
      </c>
      <c r="D155" s="102"/>
      <c r="E155" s="102"/>
      <c r="F155" s="102"/>
      <c r="G155" s="109"/>
      <c r="H155" s="102"/>
      <c r="I155" s="109"/>
      <c r="J155" s="102"/>
      <c r="K155" s="102"/>
      <c r="L155" s="102"/>
      <c r="M155" s="102"/>
      <c r="N155" s="103"/>
      <c r="O155" s="102"/>
      <c r="P155" s="102"/>
      <c r="Q155" s="117">
        <f>SUM(Q154)</f>
        <v>2000000.0000000002</v>
      </c>
      <c r="R155" s="102"/>
      <c r="S155" s="102"/>
      <c r="T155" s="102"/>
      <c r="U155" s="102"/>
      <c r="V155" s="102"/>
      <c r="W155" s="102"/>
      <c r="X155" s="102"/>
      <c r="Y155" s="102"/>
      <c r="Z155" s="102"/>
      <c r="AA155" s="117">
        <f>SUM(AA154)</f>
        <v>1425000</v>
      </c>
      <c r="AB155" s="102"/>
      <c r="AC155" s="102"/>
      <c r="AD155" s="162"/>
      <c r="AE155" s="103"/>
      <c r="AF155" s="102"/>
      <c r="AG155" s="102"/>
    </row>
    <row r="156" spans="1:33">
      <c r="A156" s="103">
        <f>A154+1</f>
        <v>13</v>
      </c>
      <c r="B156" s="103">
        <v>1</v>
      </c>
      <c r="C156" s="115">
        <v>44965</v>
      </c>
      <c r="D156" s="115">
        <v>44937</v>
      </c>
      <c r="E156" s="102" t="s">
        <v>214</v>
      </c>
      <c r="F156" s="102" t="s">
        <v>31</v>
      </c>
      <c r="G156" s="140" t="s">
        <v>240</v>
      </c>
      <c r="H156" s="158" t="s">
        <v>1456</v>
      </c>
      <c r="I156" s="140"/>
      <c r="J156" s="102"/>
      <c r="K156" s="102"/>
      <c r="L156" s="114" t="s">
        <v>299</v>
      </c>
      <c r="M156" s="114" t="s">
        <v>1464</v>
      </c>
      <c r="N156" s="103">
        <v>796</v>
      </c>
      <c r="O156" s="102" t="s">
        <v>190</v>
      </c>
      <c r="P156" s="102" t="s">
        <v>242</v>
      </c>
      <c r="Q156" s="118">
        <v>2200000</v>
      </c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>
        <v>1800000</v>
      </c>
      <c r="AB156" s="106" t="s">
        <v>2607</v>
      </c>
      <c r="AC156" s="168">
        <v>44965</v>
      </c>
      <c r="AD156" s="162" t="s">
        <v>242</v>
      </c>
      <c r="AE156" s="174" t="s">
        <v>631</v>
      </c>
      <c r="AF156" s="102"/>
      <c r="AG156" s="102" t="s">
        <v>226</v>
      </c>
    </row>
    <row r="157" spans="1:33">
      <c r="A157" s="103">
        <f t="shared" ref="A157:A163" si="20">A156+1</f>
        <v>14</v>
      </c>
      <c r="B157" s="103">
        <v>2</v>
      </c>
      <c r="C157" s="115">
        <v>44965</v>
      </c>
      <c r="D157" s="115">
        <v>44937</v>
      </c>
      <c r="E157" s="102" t="s">
        <v>214</v>
      </c>
      <c r="F157" s="102" t="s">
        <v>31</v>
      </c>
      <c r="G157" s="140" t="s">
        <v>240</v>
      </c>
      <c r="H157" s="158" t="s">
        <v>1457</v>
      </c>
      <c r="I157" s="140"/>
      <c r="J157" s="102"/>
      <c r="K157" s="102"/>
      <c r="L157" s="114" t="s">
        <v>299</v>
      </c>
      <c r="M157" s="114" t="s">
        <v>1464</v>
      </c>
      <c r="N157" s="103">
        <v>796</v>
      </c>
      <c r="O157" s="102" t="s">
        <v>190</v>
      </c>
      <c r="P157" s="102" t="s">
        <v>242</v>
      </c>
      <c r="Q157" s="118">
        <v>2200000</v>
      </c>
      <c r="R157" s="118"/>
      <c r="S157" s="118"/>
      <c r="T157" s="118"/>
      <c r="U157" s="118"/>
      <c r="V157" s="118"/>
      <c r="W157" s="118"/>
      <c r="X157" s="118"/>
      <c r="Y157" s="118"/>
      <c r="Z157" s="118"/>
      <c r="AA157" s="118">
        <v>1800000</v>
      </c>
      <c r="AB157" s="106" t="s">
        <v>2607</v>
      </c>
      <c r="AC157" s="168">
        <v>44965</v>
      </c>
      <c r="AD157" s="162" t="s">
        <v>242</v>
      </c>
      <c r="AE157" s="174" t="s">
        <v>631</v>
      </c>
      <c r="AF157" s="102"/>
      <c r="AG157" s="102" t="s">
        <v>226</v>
      </c>
    </row>
    <row r="158" spans="1:33">
      <c r="A158" s="103">
        <f t="shared" si="20"/>
        <v>15</v>
      </c>
      <c r="B158" s="103">
        <v>3</v>
      </c>
      <c r="C158" s="115">
        <v>44965</v>
      </c>
      <c r="D158" s="115">
        <v>44937</v>
      </c>
      <c r="E158" s="102" t="s">
        <v>214</v>
      </c>
      <c r="F158" s="102" t="s">
        <v>31</v>
      </c>
      <c r="G158" s="140" t="s">
        <v>240</v>
      </c>
      <c r="H158" s="158" t="s">
        <v>1458</v>
      </c>
      <c r="I158" s="140"/>
      <c r="J158" s="102"/>
      <c r="K158" s="102"/>
      <c r="L158" s="114" t="s">
        <v>299</v>
      </c>
      <c r="M158" s="114" t="s">
        <v>1464</v>
      </c>
      <c r="N158" s="103">
        <v>796</v>
      </c>
      <c r="O158" s="102" t="s">
        <v>190</v>
      </c>
      <c r="P158" s="102" t="s">
        <v>242</v>
      </c>
      <c r="Q158" s="118">
        <v>2200000</v>
      </c>
      <c r="R158" s="118"/>
      <c r="S158" s="118"/>
      <c r="T158" s="118"/>
      <c r="U158" s="118"/>
      <c r="V158" s="118"/>
      <c r="W158" s="118"/>
      <c r="X158" s="118"/>
      <c r="Y158" s="118"/>
      <c r="Z158" s="118"/>
      <c r="AA158" s="118">
        <v>1800000</v>
      </c>
      <c r="AB158" s="106" t="s">
        <v>2607</v>
      </c>
      <c r="AC158" s="168">
        <v>44965</v>
      </c>
      <c r="AD158" s="162" t="s">
        <v>242</v>
      </c>
      <c r="AE158" s="174" t="s">
        <v>631</v>
      </c>
      <c r="AF158" s="102"/>
      <c r="AG158" s="102" t="s">
        <v>226</v>
      </c>
    </row>
    <row r="159" spans="1:33">
      <c r="A159" s="103">
        <f t="shared" si="20"/>
        <v>16</v>
      </c>
      <c r="B159" s="103">
        <v>4</v>
      </c>
      <c r="C159" s="115">
        <v>44965</v>
      </c>
      <c r="D159" s="115">
        <v>44937</v>
      </c>
      <c r="E159" s="102" t="s">
        <v>214</v>
      </c>
      <c r="F159" s="102" t="s">
        <v>31</v>
      </c>
      <c r="G159" s="140" t="s">
        <v>240</v>
      </c>
      <c r="H159" s="158" t="s">
        <v>1459</v>
      </c>
      <c r="I159" s="140"/>
      <c r="J159" s="102"/>
      <c r="K159" s="102"/>
      <c r="L159" s="114" t="s">
        <v>299</v>
      </c>
      <c r="M159" s="114" t="s">
        <v>1464</v>
      </c>
      <c r="N159" s="103">
        <v>796</v>
      </c>
      <c r="O159" s="102" t="s">
        <v>190</v>
      </c>
      <c r="P159" s="102" t="s">
        <v>242</v>
      </c>
      <c r="Q159" s="118">
        <v>2200000</v>
      </c>
      <c r="R159" s="118"/>
      <c r="S159" s="118"/>
      <c r="T159" s="118"/>
      <c r="U159" s="118"/>
      <c r="V159" s="118"/>
      <c r="W159" s="118"/>
      <c r="X159" s="118"/>
      <c r="Y159" s="118"/>
      <c r="Z159" s="118"/>
      <c r="AA159" s="118">
        <v>1800000</v>
      </c>
      <c r="AB159" s="106" t="s">
        <v>2607</v>
      </c>
      <c r="AC159" s="168">
        <v>44965</v>
      </c>
      <c r="AD159" s="162" t="s">
        <v>242</v>
      </c>
      <c r="AE159" s="174" t="s">
        <v>631</v>
      </c>
      <c r="AF159" s="102"/>
      <c r="AG159" s="102" t="s">
        <v>226</v>
      </c>
    </row>
    <row r="160" spans="1:33">
      <c r="A160" s="103">
        <f t="shared" si="20"/>
        <v>17</v>
      </c>
      <c r="B160" s="103">
        <v>5</v>
      </c>
      <c r="C160" s="115">
        <v>44965</v>
      </c>
      <c r="D160" s="115">
        <v>44937</v>
      </c>
      <c r="E160" s="102" t="s">
        <v>214</v>
      </c>
      <c r="F160" s="102" t="s">
        <v>31</v>
      </c>
      <c r="G160" s="140" t="s">
        <v>240</v>
      </c>
      <c r="H160" s="158" t="s">
        <v>1460</v>
      </c>
      <c r="I160" s="140"/>
      <c r="J160" s="102"/>
      <c r="K160" s="102"/>
      <c r="L160" s="114" t="s">
        <v>299</v>
      </c>
      <c r="M160" s="114" t="s">
        <v>1464</v>
      </c>
      <c r="N160" s="103">
        <v>796</v>
      </c>
      <c r="O160" s="102" t="s">
        <v>190</v>
      </c>
      <c r="P160" s="102" t="s">
        <v>242</v>
      </c>
      <c r="Q160" s="118">
        <v>2200000</v>
      </c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>
        <v>1800000</v>
      </c>
      <c r="AB160" s="106" t="s">
        <v>2607</v>
      </c>
      <c r="AC160" s="168">
        <v>44965</v>
      </c>
      <c r="AD160" s="162" t="s">
        <v>242</v>
      </c>
      <c r="AE160" s="174" t="s">
        <v>631</v>
      </c>
      <c r="AF160" s="102"/>
      <c r="AG160" s="102" t="s">
        <v>226</v>
      </c>
    </row>
    <row r="161" spans="1:35">
      <c r="A161" s="103">
        <f t="shared" si="20"/>
        <v>18</v>
      </c>
      <c r="B161" s="103">
        <v>6</v>
      </c>
      <c r="C161" s="115">
        <v>44965</v>
      </c>
      <c r="D161" s="115">
        <v>44937</v>
      </c>
      <c r="E161" s="102" t="s">
        <v>214</v>
      </c>
      <c r="F161" s="102" t="s">
        <v>31</v>
      </c>
      <c r="G161" s="140" t="s">
        <v>240</v>
      </c>
      <c r="H161" s="158" t="s">
        <v>1461</v>
      </c>
      <c r="I161" s="140"/>
      <c r="J161" s="102"/>
      <c r="K161" s="102"/>
      <c r="L161" s="114" t="s">
        <v>299</v>
      </c>
      <c r="M161" s="114" t="s">
        <v>1464</v>
      </c>
      <c r="N161" s="103">
        <v>796</v>
      </c>
      <c r="O161" s="102" t="s">
        <v>190</v>
      </c>
      <c r="P161" s="102" t="s">
        <v>242</v>
      </c>
      <c r="Q161" s="118">
        <v>2200000</v>
      </c>
      <c r="R161" s="118"/>
      <c r="S161" s="118"/>
      <c r="T161" s="118"/>
      <c r="U161" s="118"/>
      <c r="V161" s="118"/>
      <c r="W161" s="118"/>
      <c r="X161" s="118"/>
      <c r="Y161" s="118"/>
      <c r="Z161" s="118"/>
      <c r="AA161" s="118">
        <v>1800000</v>
      </c>
      <c r="AB161" s="106" t="s">
        <v>2607</v>
      </c>
      <c r="AC161" s="168">
        <v>44965</v>
      </c>
      <c r="AD161" s="162" t="s">
        <v>242</v>
      </c>
      <c r="AE161" s="174" t="s">
        <v>631</v>
      </c>
      <c r="AF161" s="102"/>
      <c r="AG161" s="102" t="s">
        <v>226</v>
      </c>
    </row>
    <row r="162" spans="1:35">
      <c r="A162" s="103">
        <f t="shared" si="20"/>
        <v>19</v>
      </c>
      <c r="B162" s="103">
        <v>7</v>
      </c>
      <c r="C162" s="115">
        <v>44965</v>
      </c>
      <c r="D162" s="115">
        <v>44937</v>
      </c>
      <c r="E162" s="102" t="s">
        <v>214</v>
      </c>
      <c r="F162" s="102" t="s">
        <v>31</v>
      </c>
      <c r="G162" s="140" t="s">
        <v>240</v>
      </c>
      <c r="H162" s="158" t="s">
        <v>1462</v>
      </c>
      <c r="I162" s="140"/>
      <c r="J162" s="102"/>
      <c r="K162" s="102"/>
      <c r="L162" s="114" t="s">
        <v>299</v>
      </c>
      <c r="M162" s="114" t="s">
        <v>1464</v>
      </c>
      <c r="N162" s="103">
        <v>796</v>
      </c>
      <c r="O162" s="102" t="s">
        <v>190</v>
      </c>
      <c r="P162" s="102" t="s">
        <v>242</v>
      </c>
      <c r="Q162" s="118">
        <v>2200000</v>
      </c>
      <c r="R162" s="118"/>
      <c r="S162" s="118"/>
      <c r="T162" s="118"/>
      <c r="U162" s="118"/>
      <c r="V162" s="118"/>
      <c r="W162" s="118"/>
      <c r="X162" s="118"/>
      <c r="Y162" s="118"/>
      <c r="Z162" s="118"/>
      <c r="AA162" s="118">
        <v>1800000</v>
      </c>
      <c r="AB162" s="106" t="s">
        <v>2607</v>
      </c>
      <c r="AC162" s="168">
        <v>44965</v>
      </c>
      <c r="AD162" s="162" t="s">
        <v>242</v>
      </c>
      <c r="AE162" s="174" t="s">
        <v>631</v>
      </c>
      <c r="AF162" s="102"/>
      <c r="AG162" s="102" t="s">
        <v>226</v>
      </c>
    </row>
    <row r="163" spans="1:35">
      <c r="A163" s="103">
        <f t="shared" si="20"/>
        <v>20</v>
      </c>
      <c r="B163" s="103">
        <v>8</v>
      </c>
      <c r="C163" s="115">
        <v>44965</v>
      </c>
      <c r="D163" s="115">
        <v>44937</v>
      </c>
      <c r="E163" s="102" t="s">
        <v>214</v>
      </c>
      <c r="F163" s="102" t="s">
        <v>31</v>
      </c>
      <c r="G163" s="140" t="s">
        <v>240</v>
      </c>
      <c r="H163" s="158" t="s">
        <v>1463</v>
      </c>
      <c r="I163" s="140"/>
      <c r="J163" s="102"/>
      <c r="K163" s="102"/>
      <c r="L163" s="114" t="s">
        <v>299</v>
      </c>
      <c r="M163" s="114" t="s">
        <v>1464</v>
      </c>
      <c r="N163" s="103">
        <v>796</v>
      </c>
      <c r="O163" s="102" t="s">
        <v>190</v>
      </c>
      <c r="P163" s="102" t="s">
        <v>242</v>
      </c>
      <c r="Q163" s="118">
        <v>2200000</v>
      </c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>
        <v>1800000</v>
      </c>
      <c r="AB163" s="106" t="s">
        <v>2607</v>
      </c>
      <c r="AC163" s="168">
        <v>44965</v>
      </c>
      <c r="AD163" s="162" t="s">
        <v>242</v>
      </c>
      <c r="AE163" s="174" t="s">
        <v>631</v>
      </c>
      <c r="AF163" s="102"/>
      <c r="AG163" s="102" t="s">
        <v>226</v>
      </c>
    </row>
    <row r="164" spans="1:35">
      <c r="A164" s="103"/>
      <c r="B164" s="102"/>
      <c r="C164" s="119" t="s">
        <v>30</v>
      </c>
      <c r="D164" s="115"/>
      <c r="E164" s="102"/>
      <c r="F164" s="102"/>
      <c r="G164" s="114"/>
      <c r="H164" s="114"/>
      <c r="I164" s="140"/>
      <c r="J164" s="102"/>
      <c r="K164" s="102"/>
      <c r="L164" s="114"/>
      <c r="M164" s="114"/>
      <c r="N164" s="103"/>
      <c r="O164" s="102"/>
      <c r="P164" s="102"/>
      <c r="Q164" s="117">
        <f>SUM(Q156:Q163)</f>
        <v>17600000</v>
      </c>
      <c r="R164" s="102"/>
      <c r="S164" s="102"/>
      <c r="T164" s="102"/>
      <c r="U164" s="102"/>
      <c r="V164" s="102"/>
      <c r="W164" s="102"/>
      <c r="X164" s="102"/>
      <c r="Y164" s="102"/>
      <c r="Z164" s="102"/>
      <c r="AA164" s="117">
        <f>SUM(AA156:AA163)</f>
        <v>14400000</v>
      </c>
      <c r="AB164" s="102"/>
      <c r="AC164" s="102"/>
      <c r="AD164" s="162"/>
      <c r="AE164" s="103"/>
      <c r="AF164" s="102"/>
      <c r="AG164" s="102"/>
    </row>
    <row r="165" spans="1:35">
      <c r="A165" s="103">
        <f>A163+1</f>
        <v>21</v>
      </c>
      <c r="B165" s="142">
        <v>1</v>
      </c>
      <c r="C165" s="115">
        <v>44971</v>
      </c>
      <c r="D165" s="200">
        <v>44933</v>
      </c>
      <c r="E165" s="102" t="s">
        <v>214</v>
      </c>
      <c r="F165" s="102" t="s">
        <v>31</v>
      </c>
      <c r="G165" s="140" t="s">
        <v>240</v>
      </c>
      <c r="H165" s="158" t="s">
        <v>590</v>
      </c>
      <c r="I165" s="109"/>
      <c r="J165" s="102"/>
      <c r="K165" s="102"/>
      <c r="L165" s="114" t="s">
        <v>335</v>
      </c>
      <c r="M165" s="114" t="s">
        <v>241</v>
      </c>
      <c r="N165" s="103">
        <v>1339</v>
      </c>
      <c r="O165" s="102" t="s">
        <v>190</v>
      </c>
      <c r="P165" s="102" t="s">
        <v>238</v>
      </c>
      <c r="Q165" s="118">
        <v>4000000</v>
      </c>
      <c r="R165" s="118"/>
      <c r="S165" s="118"/>
      <c r="T165" s="118"/>
      <c r="U165" s="118"/>
      <c r="V165" s="118"/>
      <c r="W165" s="118"/>
      <c r="X165" s="118"/>
      <c r="Y165" s="118"/>
      <c r="Z165" s="118"/>
      <c r="AA165" s="118">
        <v>3500000</v>
      </c>
      <c r="AB165" s="244" t="s">
        <v>2545</v>
      </c>
      <c r="AC165" s="168">
        <v>44971</v>
      </c>
      <c r="AD165" s="162" t="s">
        <v>238</v>
      </c>
      <c r="AE165" s="174" t="s">
        <v>631</v>
      </c>
      <c r="AF165" s="102"/>
      <c r="AG165" s="102" t="s">
        <v>226</v>
      </c>
    </row>
    <row r="166" spans="1:35">
      <c r="A166" s="103"/>
      <c r="B166" s="102"/>
      <c r="C166" s="119" t="s">
        <v>30</v>
      </c>
      <c r="D166" s="102"/>
      <c r="E166" s="102"/>
      <c r="F166" s="102"/>
      <c r="G166" s="102"/>
      <c r="H166" s="102"/>
      <c r="I166" s="109"/>
      <c r="J166" s="102"/>
      <c r="K166" s="102"/>
      <c r="L166" s="102"/>
      <c r="M166" s="102"/>
      <c r="N166" s="103"/>
      <c r="O166" s="102"/>
      <c r="P166" s="102"/>
      <c r="Q166" s="245">
        <f>SUM(Q165)</f>
        <v>4000000</v>
      </c>
      <c r="R166" s="118"/>
      <c r="S166" s="118"/>
      <c r="T166" s="118"/>
      <c r="U166" s="118"/>
      <c r="V166" s="118"/>
      <c r="W166" s="118"/>
      <c r="X166" s="118"/>
      <c r="Y166" s="118"/>
      <c r="Z166" s="118"/>
      <c r="AA166" s="245">
        <f>SUM(AA165)</f>
        <v>3500000</v>
      </c>
      <c r="AB166" s="102"/>
      <c r="AC166" s="102"/>
      <c r="AD166" s="162"/>
      <c r="AE166" s="103"/>
      <c r="AF166" s="102"/>
      <c r="AG166" s="102"/>
    </row>
    <row r="167" spans="1:35">
      <c r="A167" s="103">
        <f>A165+1</f>
        <v>22</v>
      </c>
      <c r="B167" s="142">
        <v>1</v>
      </c>
      <c r="C167" s="115">
        <v>44973</v>
      </c>
      <c r="D167" s="115">
        <v>44973</v>
      </c>
      <c r="E167" s="102" t="s">
        <v>214</v>
      </c>
      <c r="F167" s="102" t="s">
        <v>31</v>
      </c>
      <c r="G167" s="140" t="s">
        <v>2984</v>
      </c>
      <c r="H167" s="158" t="s">
        <v>2983</v>
      </c>
      <c r="I167" s="109"/>
      <c r="J167" s="102"/>
      <c r="K167" s="102"/>
      <c r="L167" s="102" t="s">
        <v>224</v>
      </c>
      <c r="M167" s="102" t="s">
        <v>35</v>
      </c>
      <c r="N167" s="103">
        <v>710</v>
      </c>
      <c r="O167" s="102" t="s">
        <v>190</v>
      </c>
      <c r="P167" s="247" t="s">
        <v>256</v>
      </c>
      <c r="Q167" s="118">
        <f>2100000+69000</f>
        <v>2169000</v>
      </c>
      <c r="R167" s="118"/>
      <c r="S167" s="118"/>
      <c r="T167" s="118"/>
      <c r="U167" s="118"/>
      <c r="V167" s="118"/>
      <c r="W167" s="118"/>
      <c r="X167" s="118"/>
      <c r="Y167" s="118"/>
      <c r="Z167" s="118"/>
      <c r="AA167" s="118">
        <v>1350000</v>
      </c>
      <c r="AB167" s="106" t="s">
        <v>2985</v>
      </c>
      <c r="AC167" s="168">
        <v>44994</v>
      </c>
      <c r="AD167" s="283" t="s">
        <v>3362</v>
      </c>
      <c r="AE167" s="174" t="s">
        <v>3469</v>
      </c>
      <c r="AF167" s="102"/>
      <c r="AG167" s="102" t="s">
        <v>226</v>
      </c>
    </row>
    <row r="168" spans="1:35">
      <c r="A168" s="103"/>
      <c r="B168" s="102"/>
      <c r="C168" s="119" t="s">
        <v>30</v>
      </c>
      <c r="D168" s="102"/>
      <c r="E168" s="102"/>
      <c r="F168" s="102"/>
      <c r="G168" s="102"/>
      <c r="H168" s="102"/>
      <c r="I168" s="109"/>
      <c r="J168" s="102"/>
      <c r="K168" s="102"/>
      <c r="L168" s="102"/>
      <c r="M168" s="102"/>
      <c r="N168" s="103"/>
      <c r="O168" s="102"/>
      <c r="P168" s="102"/>
      <c r="Q168" s="117">
        <f>SUM(Q167)</f>
        <v>2169000</v>
      </c>
      <c r="R168" s="102"/>
      <c r="S168" s="102"/>
      <c r="T168" s="102"/>
      <c r="U168" s="102"/>
      <c r="V168" s="102"/>
      <c r="W168" s="102"/>
      <c r="X168" s="102"/>
      <c r="Y168" s="102"/>
      <c r="Z168" s="102"/>
      <c r="AA168" s="117">
        <f>SUM(AA167)</f>
        <v>1350000</v>
      </c>
      <c r="AB168" s="102"/>
      <c r="AC168" s="102"/>
      <c r="AD168" s="102"/>
      <c r="AE168" s="103"/>
      <c r="AF168" s="102"/>
      <c r="AG168" s="102"/>
    </row>
    <row r="169" spans="1:35">
      <c r="A169" s="103">
        <f>A167+1</f>
        <v>23</v>
      </c>
      <c r="B169" s="142">
        <v>1</v>
      </c>
      <c r="C169" s="115">
        <v>44974</v>
      </c>
      <c r="D169" s="200">
        <v>44933</v>
      </c>
      <c r="E169" s="102" t="s">
        <v>214</v>
      </c>
      <c r="F169" s="102" t="s">
        <v>31</v>
      </c>
      <c r="G169" s="140" t="s">
        <v>240</v>
      </c>
      <c r="H169" s="159" t="s">
        <v>589</v>
      </c>
      <c r="I169" s="109"/>
      <c r="J169" s="102"/>
      <c r="K169" s="102"/>
      <c r="L169" s="114" t="s">
        <v>335</v>
      </c>
      <c r="M169" s="114" t="s">
        <v>1140</v>
      </c>
      <c r="N169" s="103">
        <v>1326</v>
      </c>
      <c r="O169" s="102" t="s">
        <v>190</v>
      </c>
      <c r="P169" s="102" t="s">
        <v>238</v>
      </c>
      <c r="Q169" s="118">
        <v>4000000</v>
      </c>
      <c r="R169" s="118"/>
      <c r="S169" s="118"/>
      <c r="T169" s="118"/>
      <c r="U169" s="118"/>
      <c r="V169" s="118"/>
      <c r="W169" s="118"/>
      <c r="X169" s="118"/>
      <c r="Y169" s="118"/>
      <c r="Z169" s="118"/>
      <c r="AA169" s="118">
        <v>3500000</v>
      </c>
      <c r="AB169" s="114" t="s">
        <v>2546</v>
      </c>
      <c r="AC169" s="168">
        <v>44974</v>
      </c>
      <c r="AD169" s="162" t="s">
        <v>238</v>
      </c>
      <c r="AE169" s="174" t="s">
        <v>631</v>
      </c>
      <c r="AF169" s="102"/>
      <c r="AG169" s="102" t="s">
        <v>226</v>
      </c>
    </row>
    <row r="170" spans="1:35">
      <c r="A170" s="103">
        <f t="shared" ref="A170" si="21">A169+1</f>
        <v>24</v>
      </c>
      <c r="B170" s="103">
        <v>2</v>
      </c>
      <c r="C170" s="115">
        <v>44974</v>
      </c>
      <c r="D170" s="200">
        <v>44935</v>
      </c>
      <c r="E170" s="102" t="s">
        <v>214</v>
      </c>
      <c r="F170" s="102" t="s">
        <v>31</v>
      </c>
      <c r="G170" s="140" t="s">
        <v>240</v>
      </c>
      <c r="H170" s="159" t="s">
        <v>588</v>
      </c>
      <c r="I170" s="109"/>
      <c r="J170" s="102"/>
      <c r="K170" s="102"/>
      <c r="L170" s="114" t="s">
        <v>335</v>
      </c>
      <c r="M170" s="102" t="s">
        <v>593</v>
      </c>
      <c r="N170" s="103">
        <v>1819</v>
      </c>
      <c r="O170" s="102" t="s">
        <v>190</v>
      </c>
      <c r="P170" s="190" t="s">
        <v>238</v>
      </c>
      <c r="Q170" s="118">
        <v>5000000</v>
      </c>
      <c r="R170" s="118"/>
      <c r="S170" s="118"/>
      <c r="T170" s="118"/>
      <c r="U170" s="118"/>
      <c r="V170" s="118"/>
      <c r="W170" s="118"/>
      <c r="X170" s="118"/>
      <c r="Y170" s="118"/>
      <c r="Z170" s="118"/>
      <c r="AA170" s="118">
        <v>4500000</v>
      </c>
      <c r="AB170" s="114" t="s">
        <v>2546</v>
      </c>
      <c r="AC170" s="168">
        <v>44974</v>
      </c>
      <c r="AD170" s="263" t="s">
        <v>238</v>
      </c>
      <c r="AE170" s="174" t="s">
        <v>631</v>
      </c>
      <c r="AF170" s="102"/>
      <c r="AG170" s="102" t="s">
        <v>226</v>
      </c>
    </row>
    <row r="171" spans="1:35">
      <c r="A171" s="103"/>
      <c r="B171" s="102"/>
      <c r="C171" s="119" t="s">
        <v>30</v>
      </c>
      <c r="D171" s="102"/>
      <c r="E171" s="102"/>
      <c r="F171" s="102"/>
      <c r="G171" s="102"/>
      <c r="H171" s="102"/>
      <c r="I171" s="109"/>
      <c r="J171" s="102"/>
      <c r="K171" s="102"/>
      <c r="L171" s="102"/>
      <c r="M171" s="102"/>
      <c r="N171" s="103"/>
      <c r="O171" s="102"/>
      <c r="P171" s="190"/>
      <c r="Q171" s="117">
        <f>SUM(Q169:Q170)</f>
        <v>9000000</v>
      </c>
      <c r="R171" s="102"/>
      <c r="S171" s="102"/>
      <c r="T171" s="102"/>
      <c r="U171" s="102"/>
      <c r="V171" s="102"/>
      <c r="W171" s="102"/>
      <c r="X171" s="102"/>
      <c r="Y171" s="102"/>
      <c r="Z171" s="102"/>
      <c r="AA171" s="117">
        <f>SUM(AA169:AA170)</f>
        <v>8000000</v>
      </c>
      <c r="AB171" s="102"/>
      <c r="AC171" s="102"/>
      <c r="AD171" s="263"/>
      <c r="AE171" s="103"/>
      <c r="AF171" s="102"/>
      <c r="AG171" s="102"/>
    </row>
    <row r="172" spans="1:35">
      <c r="A172" s="103">
        <f>A170+1</f>
        <v>25</v>
      </c>
      <c r="B172" s="103">
        <v>1</v>
      </c>
      <c r="C172" s="224">
        <v>44980</v>
      </c>
      <c r="D172" s="224">
        <v>44980</v>
      </c>
      <c r="E172" s="102" t="s">
        <v>214</v>
      </c>
      <c r="F172" s="102" t="s">
        <v>31</v>
      </c>
      <c r="G172" s="140" t="s">
        <v>3246</v>
      </c>
      <c r="H172" s="159" t="s">
        <v>3247</v>
      </c>
      <c r="I172" s="109"/>
      <c r="J172" s="102"/>
      <c r="K172" s="102"/>
      <c r="L172" s="114" t="s">
        <v>231</v>
      </c>
      <c r="M172" s="114" t="s">
        <v>825</v>
      </c>
      <c r="N172" s="103">
        <v>104</v>
      </c>
      <c r="O172" s="102" t="s">
        <v>190</v>
      </c>
      <c r="P172" s="140" t="s">
        <v>1268</v>
      </c>
      <c r="Q172" s="118">
        <v>1300000</v>
      </c>
      <c r="R172" s="118"/>
      <c r="S172" s="118"/>
      <c r="T172" s="118"/>
      <c r="U172" s="118"/>
      <c r="V172" s="118"/>
      <c r="W172" s="118"/>
      <c r="X172" s="118"/>
      <c r="Y172" s="118"/>
      <c r="Z172" s="118"/>
      <c r="AA172" s="122">
        <v>900000</v>
      </c>
      <c r="AB172" s="106" t="s">
        <v>3278</v>
      </c>
      <c r="AC172" s="168">
        <v>44995</v>
      </c>
      <c r="AD172" s="177" t="s">
        <v>1268</v>
      </c>
      <c r="AE172" s="174" t="s">
        <v>1510</v>
      </c>
      <c r="AF172" s="102"/>
      <c r="AG172" s="102" t="s">
        <v>226</v>
      </c>
    </row>
    <row r="173" spans="1:35">
      <c r="A173" s="103"/>
      <c r="B173" s="102"/>
      <c r="C173" s="119" t="s">
        <v>30</v>
      </c>
      <c r="D173" s="102"/>
      <c r="E173" s="102"/>
      <c r="F173" s="102"/>
      <c r="G173" s="102"/>
      <c r="H173" s="102"/>
      <c r="I173" s="109"/>
      <c r="J173" s="102"/>
      <c r="K173" s="102"/>
      <c r="L173" s="102"/>
      <c r="M173" s="102"/>
      <c r="N173" s="103"/>
      <c r="O173" s="102"/>
      <c r="P173" s="102"/>
      <c r="Q173" s="117">
        <f>SUM(Q172)</f>
        <v>1300000</v>
      </c>
      <c r="R173" s="102"/>
      <c r="S173" s="102"/>
      <c r="T173" s="102"/>
      <c r="U173" s="102"/>
      <c r="V173" s="102"/>
      <c r="W173" s="102"/>
      <c r="X173" s="102"/>
      <c r="Y173" s="102"/>
      <c r="Z173" s="102"/>
      <c r="AA173" s="117">
        <f>SUM(AA172)</f>
        <v>900000</v>
      </c>
      <c r="AB173" s="102"/>
      <c r="AC173" s="102"/>
      <c r="AD173" s="263"/>
      <c r="AE173" s="103"/>
      <c r="AF173" s="102"/>
      <c r="AG173" s="102"/>
    </row>
    <row r="174" spans="1:35">
      <c r="A174" s="103">
        <f>A172+1</f>
        <v>26</v>
      </c>
      <c r="B174" s="103">
        <v>1</v>
      </c>
      <c r="C174" s="200">
        <v>44980</v>
      </c>
      <c r="D174" s="115">
        <v>44928</v>
      </c>
      <c r="E174" s="102" t="s">
        <v>214</v>
      </c>
      <c r="F174" s="102" t="s">
        <v>31</v>
      </c>
      <c r="G174" s="140" t="s">
        <v>240</v>
      </c>
      <c r="H174" s="158" t="s">
        <v>672</v>
      </c>
      <c r="I174" s="140"/>
      <c r="J174" s="102"/>
      <c r="K174" s="102"/>
      <c r="L174" s="114" t="s">
        <v>299</v>
      </c>
      <c r="M174" s="114" t="s">
        <v>247</v>
      </c>
      <c r="N174" s="103">
        <v>1819</v>
      </c>
      <c r="O174" s="102" t="s">
        <v>190</v>
      </c>
      <c r="P174" s="102" t="s">
        <v>242</v>
      </c>
      <c r="Q174" s="118">
        <v>5000000</v>
      </c>
      <c r="R174" s="118"/>
      <c r="S174" s="118"/>
      <c r="T174" s="118"/>
      <c r="U174" s="118"/>
      <c r="V174" s="118"/>
      <c r="W174" s="118"/>
      <c r="X174" s="118"/>
      <c r="Y174" s="118"/>
      <c r="Z174" s="118"/>
      <c r="AA174" s="118">
        <v>4500000</v>
      </c>
      <c r="AB174" s="114" t="s">
        <v>3099</v>
      </c>
      <c r="AC174" s="168">
        <v>44980</v>
      </c>
      <c r="AD174" s="162" t="s">
        <v>242</v>
      </c>
      <c r="AE174" s="174" t="s">
        <v>631</v>
      </c>
      <c r="AF174" s="102"/>
      <c r="AG174" s="102" t="s">
        <v>226</v>
      </c>
      <c r="AH174" s="18"/>
      <c r="AI174" s="18" t="s">
        <v>673</v>
      </c>
    </row>
    <row r="175" spans="1:35">
      <c r="A175" s="103">
        <f t="shared" ref="A175:A178" si="22">A174+1</f>
        <v>27</v>
      </c>
      <c r="B175" s="142">
        <v>2</v>
      </c>
      <c r="C175" s="200">
        <v>44980</v>
      </c>
      <c r="D175" s="115">
        <v>44935</v>
      </c>
      <c r="E175" s="102" t="s">
        <v>214</v>
      </c>
      <c r="F175" s="102" t="s">
        <v>31</v>
      </c>
      <c r="G175" s="140" t="s">
        <v>240</v>
      </c>
      <c r="H175" s="158" t="s">
        <v>585</v>
      </c>
      <c r="I175" s="109"/>
      <c r="J175" s="102"/>
      <c r="K175" s="102"/>
      <c r="L175" s="114" t="s">
        <v>335</v>
      </c>
      <c r="M175" s="114" t="s">
        <v>1884</v>
      </c>
      <c r="N175" s="103">
        <v>1600</v>
      </c>
      <c r="O175" s="102" t="s">
        <v>190</v>
      </c>
      <c r="P175" s="102" t="s">
        <v>238</v>
      </c>
      <c r="Q175" s="118">
        <v>5000000</v>
      </c>
      <c r="R175" s="118"/>
      <c r="S175" s="118"/>
      <c r="T175" s="118"/>
      <c r="U175" s="118"/>
      <c r="V175" s="118"/>
      <c r="W175" s="118"/>
      <c r="X175" s="118"/>
      <c r="Y175" s="118"/>
      <c r="Z175" s="118"/>
      <c r="AA175" s="118">
        <v>4500000</v>
      </c>
      <c r="AB175" s="114" t="s">
        <v>3099</v>
      </c>
      <c r="AC175" s="168">
        <v>44980</v>
      </c>
      <c r="AD175" s="162" t="s">
        <v>238</v>
      </c>
      <c r="AE175" s="174" t="s">
        <v>631</v>
      </c>
      <c r="AF175" s="102"/>
      <c r="AG175" s="102" t="s">
        <v>226</v>
      </c>
    </row>
    <row r="176" spans="1:35">
      <c r="A176" s="103">
        <f t="shared" si="22"/>
        <v>28</v>
      </c>
      <c r="B176" s="103">
        <v>3</v>
      </c>
      <c r="C176" s="200">
        <v>44980</v>
      </c>
      <c r="D176" s="115">
        <v>44935</v>
      </c>
      <c r="E176" s="102" t="s">
        <v>214</v>
      </c>
      <c r="F176" s="102" t="s">
        <v>31</v>
      </c>
      <c r="G176" s="140" t="s">
        <v>240</v>
      </c>
      <c r="H176" s="159" t="s">
        <v>586</v>
      </c>
      <c r="I176" s="109"/>
      <c r="J176" s="102"/>
      <c r="K176" s="102"/>
      <c r="L176" s="114" t="s">
        <v>299</v>
      </c>
      <c r="M176" s="114" t="s">
        <v>1115</v>
      </c>
      <c r="N176" s="103">
        <v>3769</v>
      </c>
      <c r="O176" s="102" t="s">
        <v>190</v>
      </c>
      <c r="P176" s="102" t="s">
        <v>238</v>
      </c>
      <c r="Q176" s="118">
        <v>10000000</v>
      </c>
      <c r="R176" s="118"/>
      <c r="S176" s="118"/>
      <c r="T176" s="118"/>
      <c r="U176" s="118"/>
      <c r="V176" s="118"/>
      <c r="W176" s="118"/>
      <c r="X176" s="118"/>
      <c r="Y176" s="118"/>
      <c r="Z176" s="118"/>
      <c r="AA176" s="118">
        <v>8500000</v>
      </c>
      <c r="AB176" s="114" t="s">
        <v>3099</v>
      </c>
      <c r="AC176" s="168">
        <v>44980</v>
      </c>
      <c r="AD176" s="162" t="s">
        <v>238</v>
      </c>
      <c r="AE176" s="174" t="s">
        <v>631</v>
      </c>
      <c r="AF176" s="102"/>
      <c r="AG176" s="102" t="s">
        <v>226</v>
      </c>
    </row>
    <row r="177" spans="1:35">
      <c r="A177" s="103">
        <f t="shared" si="22"/>
        <v>29</v>
      </c>
      <c r="B177" s="142">
        <v>4</v>
      </c>
      <c r="C177" s="200">
        <v>44980</v>
      </c>
      <c r="D177" s="115">
        <v>44935</v>
      </c>
      <c r="E177" s="102" t="s">
        <v>214</v>
      </c>
      <c r="F177" s="102" t="s">
        <v>31</v>
      </c>
      <c r="G177" s="140" t="s">
        <v>240</v>
      </c>
      <c r="H177" s="159" t="s">
        <v>584</v>
      </c>
      <c r="I177" s="109"/>
      <c r="J177" s="102"/>
      <c r="K177" s="102"/>
      <c r="L177" s="114" t="s">
        <v>335</v>
      </c>
      <c r="M177" s="114" t="s">
        <v>3100</v>
      </c>
      <c r="N177" s="103">
        <v>1912</v>
      </c>
      <c r="O177" s="102" t="s">
        <v>190</v>
      </c>
      <c r="P177" s="102" t="s">
        <v>238</v>
      </c>
      <c r="Q177" s="118">
        <v>5000000</v>
      </c>
      <c r="R177" s="118"/>
      <c r="S177" s="118"/>
      <c r="T177" s="118"/>
      <c r="U177" s="118"/>
      <c r="V177" s="118"/>
      <c r="W177" s="118"/>
      <c r="X177" s="118"/>
      <c r="Y177" s="118"/>
      <c r="Z177" s="118"/>
      <c r="AA177" s="118">
        <v>4500000</v>
      </c>
      <c r="AB177" s="114" t="s">
        <v>3099</v>
      </c>
      <c r="AC177" s="168">
        <v>44980</v>
      </c>
      <c r="AD177" s="162" t="s">
        <v>238</v>
      </c>
      <c r="AE177" s="174" t="s">
        <v>631</v>
      </c>
      <c r="AF177" s="102"/>
      <c r="AG177" s="102" t="s">
        <v>226</v>
      </c>
    </row>
    <row r="178" spans="1:35">
      <c r="A178" s="103">
        <f t="shared" si="22"/>
        <v>30</v>
      </c>
      <c r="B178" s="103">
        <v>5</v>
      </c>
      <c r="C178" s="200">
        <v>44980</v>
      </c>
      <c r="D178" s="115">
        <v>44935</v>
      </c>
      <c r="E178" s="102" t="s">
        <v>214</v>
      </c>
      <c r="F178" s="102" t="s">
        <v>31</v>
      </c>
      <c r="G178" s="140" t="s">
        <v>240</v>
      </c>
      <c r="H178" s="159" t="s">
        <v>583</v>
      </c>
      <c r="I178" s="109"/>
      <c r="J178" s="102"/>
      <c r="K178" s="102"/>
      <c r="L178" s="114" t="s">
        <v>299</v>
      </c>
      <c r="M178" s="102" t="s">
        <v>592</v>
      </c>
      <c r="N178" s="103">
        <v>1858</v>
      </c>
      <c r="O178" s="102" t="s">
        <v>190</v>
      </c>
      <c r="P178" s="102" t="s">
        <v>238</v>
      </c>
      <c r="Q178" s="118">
        <v>5000000</v>
      </c>
      <c r="R178" s="118"/>
      <c r="S178" s="118"/>
      <c r="T178" s="118"/>
      <c r="U178" s="118"/>
      <c r="V178" s="118"/>
      <c r="W178" s="118"/>
      <c r="X178" s="118"/>
      <c r="Y178" s="118"/>
      <c r="Z178" s="118"/>
      <c r="AA178" s="118">
        <v>4500000</v>
      </c>
      <c r="AB178" s="114" t="s">
        <v>3099</v>
      </c>
      <c r="AC178" s="168">
        <v>44980</v>
      </c>
      <c r="AD178" s="162" t="s">
        <v>238</v>
      </c>
      <c r="AE178" s="174" t="s">
        <v>631</v>
      </c>
      <c r="AF178" s="102"/>
      <c r="AG178" s="102" t="s">
        <v>226</v>
      </c>
    </row>
    <row r="179" spans="1:35">
      <c r="A179" s="103"/>
      <c r="B179" s="102"/>
      <c r="C179" s="119" t="s">
        <v>30</v>
      </c>
      <c r="D179" s="102"/>
      <c r="E179" s="102"/>
      <c r="F179" s="102"/>
      <c r="G179" s="102"/>
      <c r="H179" s="102"/>
      <c r="I179" s="109"/>
      <c r="J179" s="102"/>
      <c r="K179" s="102"/>
      <c r="L179" s="102"/>
      <c r="M179" s="102"/>
      <c r="N179" s="103"/>
      <c r="O179" s="102"/>
      <c r="P179" s="102"/>
      <c r="Q179" s="117">
        <f>SUM(Q174:Q178)</f>
        <v>30000000</v>
      </c>
      <c r="R179" s="102"/>
      <c r="S179" s="102"/>
      <c r="T179" s="102"/>
      <c r="U179" s="102"/>
      <c r="V179" s="102"/>
      <c r="W179" s="102"/>
      <c r="X179" s="102"/>
      <c r="Y179" s="102"/>
      <c r="Z179" s="102"/>
      <c r="AA179" s="117">
        <f>SUM(AA174:AA178)</f>
        <v>26500000</v>
      </c>
      <c r="AB179" s="102"/>
      <c r="AC179" s="102"/>
      <c r="AD179" s="102"/>
      <c r="AE179" s="103"/>
      <c r="AF179" s="102"/>
      <c r="AG179" s="102"/>
    </row>
    <row r="180" spans="1:35">
      <c r="A180" s="103">
        <f>A178+1</f>
        <v>31</v>
      </c>
      <c r="B180" s="142">
        <v>1</v>
      </c>
      <c r="C180" s="200">
        <v>44980</v>
      </c>
      <c r="D180" s="115">
        <v>44940</v>
      </c>
      <c r="E180" s="102" t="s">
        <v>214</v>
      </c>
      <c r="F180" s="102" t="s">
        <v>31</v>
      </c>
      <c r="G180" s="140" t="s">
        <v>240</v>
      </c>
      <c r="H180" s="159" t="s">
        <v>587</v>
      </c>
      <c r="I180" s="109"/>
      <c r="J180" s="102"/>
      <c r="K180" s="102"/>
      <c r="L180" s="114" t="s">
        <v>299</v>
      </c>
      <c r="M180" s="114" t="s">
        <v>1637</v>
      </c>
      <c r="N180" s="103">
        <v>1651</v>
      </c>
      <c r="O180" s="102" t="s">
        <v>190</v>
      </c>
      <c r="P180" s="102" t="s">
        <v>238</v>
      </c>
      <c r="Q180" s="118">
        <v>5000000</v>
      </c>
      <c r="R180" s="118"/>
      <c r="S180" s="118"/>
      <c r="T180" s="118"/>
      <c r="U180" s="118"/>
      <c r="V180" s="118"/>
      <c r="W180" s="118"/>
      <c r="X180" s="118"/>
      <c r="Y180" s="118"/>
      <c r="Z180" s="118"/>
      <c r="AA180" s="118">
        <v>4500000</v>
      </c>
      <c r="AB180" s="114" t="s">
        <v>3096</v>
      </c>
      <c r="AC180" s="168">
        <v>44980</v>
      </c>
      <c r="AD180" s="162" t="s">
        <v>238</v>
      </c>
      <c r="AE180" s="174" t="s">
        <v>631</v>
      </c>
      <c r="AF180" s="102"/>
      <c r="AG180" s="102" t="s">
        <v>226</v>
      </c>
    </row>
    <row r="181" spans="1:35">
      <c r="A181" s="103">
        <f t="shared" ref="A181:A183" si="23">A180+1</f>
        <v>32</v>
      </c>
      <c r="B181" s="174">
        <v>2</v>
      </c>
      <c r="C181" s="200">
        <v>44980</v>
      </c>
      <c r="D181" s="115">
        <v>44940</v>
      </c>
      <c r="E181" s="102" t="s">
        <v>214</v>
      </c>
      <c r="F181" s="102" t="s">
        <v>31</v>
      </c>
      <c r="G181" s="140" t="s">
        <v>240</v>
      </c>
      <c r="H181" s="158" t="s">
        <v>1412</v>
      </c>
      <c r="I181" s="102"/>
      <c r="J181" s="102"/>
      <c r="K181" s="102"/>
      <c r="L181" s="114" t="s">
        <v>335</v>
      </c>
      <c r="M181" s="140" t="s">
        <v>3098</v>
      </c>
      <c r="N181" s="103">
        <v>1352</v>
      </c>
      <c r="O181" s="102" t="s">
        <v>190</v>
      </c>
      <c r="P181" s="102" t="s">
        <v>238</v>
      </c>
      <c r="Q181" s="108">
        <v>4000000</v>
      </c>
      <c r="R181" s="108"/>
      <c r="S181" s="108"/>
      <c r="T181" s="108"/>
      <c r="U181" s="108"/>
      <c r="V181" s="108"/>
      <c r="W181" s="108"/>
      <c r="X181" s="108"/>
      <c r="Y181" s="108"/>
      <c r="Z181" s="108"/>
      <c r="AA181" s="108">
        <v>3500000</v>
      </c>
      <c r="AB181" s="114" t="s">
        <v>3096</v>
      </c>
      <c r="AC181" s="168">
        <v>44980</v>
      </c>
      <c r="AD181" s="162" t="s">
        <v>238</v>
      </c>
      <c r="AE181" s="174" t="s">
        <v>631</v>
      </c>
      <c r="AF181" s="102"/>
      <c r="AG181" s="102"/>
    </row>
    <row r="182" spans="1:35">
      <c r="A182" s="103">
        <f t="shared" si="23"/>
        <v>33</v>
      </c>
      <c r="B182" s="142">
        <v>2</v>
      </c>
      <c r="C182" s="200">
        <v>44980</v>
      </c>
      <c r="D182" s="115">
        <v>44940</v>
      </c>
      <c r="E182" s="102" t="s">
        <v>214</v>
      </c>
      <c r="F182" s="102" t="s">
        <v>31</v>
      </c>
      <c r="G182" s="140" t="s">
        <v>240</v>
      </c>
      <c r="H182" s="159" t="s">
        <v>1413</v>
      </c>
      <c r="I182" s="109"/>
      <c r="J182" s="102"/>
      <c r="K182" s="102"/>
      <c r="L182" s="114" t="s">
        <v>335</v>
      </c>
      <c r="M182" s="114" t="s">
        <v>219</v>
      </c>
      <c r="N182" s="103">
        <v>1884</v>
      </c>
      <c r="O182" s="102" t="s">
        <v>190</v>
      </c>
      <c r="P182" s="102" t="s">
        <v>238</v>
      </c>
      <c r="Q182" s="118">
        <v>5000000</v>
      </c>
      <c r="R182" s="118"/>
      <c r="S182" s="118"/>
      <c r="T182" s="118"/>
      <c r="U182" s="118"/>
      <c r="V182" s="118"/>
      <c r="W182" s="118"/>
      <c r="X182" s="118"/>
      <c r="Y182" s="118"/>
      <c r="Z182" s="118"/>
      <c r="AA182" s="118">
        <v>4500000</v>
      </c>
      <c r="AB182" s="114" t="s">
        <v>3096</v>
      </c>
      <c r="AC182" s="168">
        <v>44980</v>
      </c>
      <c r="AD182" s="162" t="s">
        <v>238</v>
      </c>
      <c r="AE182" s="174" t="s">
        <v>631</v>
      </c>
      <c r="AF182" s="102"/>
      <c r="AG182" s="102" t="s">
        <v>226</v>
      </c>
      <c r="AI182" s="18" t="s">
        <v>1137</v>
      </c>
    </row>
    <row r="183" spans="1:35">
      <c r="A183" s="103">
        <f t="shared" si="23"/>
        <v>34</v>
      </c>
      <c r="B183" s="142">
        <v>3</v>
      </c>
      <c r="C183" s="200">
        <v>44980</v>
      </c>
      <c r="D183" s="115">
        <v>44940</v>
      </c>
      <c r="E183" s="102" t="s">
        <v>214</v>
      </c>
      <c r="F183" s="102" t="s">
        <v>31</v>
      </c>
      <c r="G183" s="140" t="s">
        <v>240</v>
      </c>
      <c r="H183" s="159" t="s">
        <v>1390</v>
      </c>
      <c r="I183" s="109"/>
      <c r="J183" s="102"/>
      <c r="K183" s="102"/>
      <c r="L183" s="114" t="s">
        <v>335</v>
      </c>
      <c r="M183" s="114" t="s">
        <v>219</v>
      </c>
      <c r="N183" s="103">
        <v>1884</v>
      </c>
      <c r="O183" s="102" t="s">
        <v>190</v>
      </c>
      <c r="P183" s="102" t="s">
        <v>238</v>
      </c>
      <c r="Q183" s="118">
        <v>5000000</v>
      </c>
      <c r="R183" s="118"/>
      <c r="S183" s="118"/>
      <c r="T183" s="118"/>
      <c r="U183" s="118"/>
      <c r="V183" s="118"/>
      <c r="W183" s="118"/>
      <c r="X183" s="118"/>
      <c r="Y183" s="118"/>
      <c r="Z183" s="118"/>
      <c r="AA183" s="118">
        <v>4500000</v>
      </c>
      <c r="AB183" s="114" t="s">
        <v>3096</v>
      </c>
      <c r="AC183" s="168">
        <v>44980</v>
      </c>
      <c r="AD183" s="162" t="s">
        <v>238</v>
      </c>
      <c r="AE183" s="174" t="s">
        <v>631</v>
      </c>
      <c r="AF183" s="102"/>
      <c r="AG183" s="102" t="s">
        <v>226</v>
      </c>
      <c r="AI183" s="95" t="s">
        <v>1121</v>
      </c>
    </row>
    <row r="184" spans="1:35">
      <c r="A184" s="103"/>
      <c r="B184" s="102"/>
      <c r="C184" s="119" t="s">
        <v>30</v>
      </c>
      <c r="D184" s="102"/>
      <c r="E184" s="102"/>
      <c r="F184" s="102"/>
      <c r="G184" s="102"/>
      <c r="H184" s="102"/>
      <c r="I184" s="109"/>
      <c r="J184" s="102"/>
      <c r="K184" s="102"/>
      <c r="L184" s="102"/>
      <c r="M184" s="102"/>
      <c r="N184" s="103"/>
      <c r="O184" s="102"/>
      <c r="P184" s="102"/>
      <c r="Q184" s="245">
        <f>SUM(Q180:Q183)</f>
        <v>19000000</v>
      </c>
      <c r="R184" s="118"/>
      <c r="S184" s="118"/>
      <c r="T184" s="118"/>
      <c r="U184" s="118"/>
      <c r="V184" s="118"/>
      <c r="W184" s="118"/>
      <c r="X184" s="118"/>
      <c r="Y184" s="118"/>
      <c r="Z184" s="118"/>
      <c r="AA184" s="245">
        <f>SUM(AA180:AA183)</f>
        <v>17000000</v>
      </c>
      <c r="AB184" s="114"/>
      <c r="AC184" s="102"/>
      <c r="AD184" s="102"/>
      <c r="AE184" s="103"/>
      <c r="AF184" s="102"/>
      <c r="AG184" s="102"/>
    </row>
    <row r="185" spans="1:35">
      <c r="A185" s="103">
        <f>A183+1</f>
        <v>35</v>
      </c>
      <c r="B185" s="142">
        <v>1</v>
      </c>
      <c r="C185" s="115">
        <v>44981</v>
      </c>
      <c r="D185" s="115">
        <v>44981</v>
      </c>
      <c r="E185" s="102" t="s">
        <v>214</v>
      </c>
      <c r="F185" s="102" t="s">
        <v>31</v>
      </c>
      <c r="G185" s="140" t="s">
        <v>3359</v>
      </c>
      <c r="H185" s="158" t="s">
        <v>3360</v>
      </c>
      <c r="I185" s="109"/>
      <c r="J185" s="102"/>
      <c r="K185" s="102"/>
      <c r="L185" s="102" t="s">
        <v>231</v>
      </c>
      <c r="M185" s="102" t="s">
        <v>1078</v>
      </c>
      <c r="N185" s="103">
        <v>188</v>
      </c>
      <c r="O185" s="102" t="s">
        <v>190</v>
      </c>
      <c r="P185" s="243" t="s">
        <v>256</v>
      </c>
      <c r="Q185" s="118">
        <f>850000+135000</f>
        <v>985000</v>
      </c>
      <c r="R185" s="102"/>
      <c r="S185" s="102"/>
      <c r="T185" s="102"/>
      <c r="U185" s="102"/>
      <c r="V185" s="102"/>
      <c r="W185" s="102"/>
      <c r="X185" s="102"/>
      <c r="Y185" s="102"/>
      <c r="Z185" s="102"/>
      <c r="AA185" s="118">
        <v>550000</v>
      </c>
      <c r="AB185" s="106" t="s">
        <v>3361</v>
      </c>
      <c r="AC185" s="168">
        <v>44994</v>
      </c>
      <c r="AD185" s="283" t="s">
        <v>3362</v>
      </c>
      <c r="AE185" s="174" t="s">
        <v>3469</v>
      </c>
      <c r="AF185" s="102"/>
      <c r="AG185" s="102" t="s">
        <v>226</v>
      </c>
    </row>
    <row r="186" spans="1:35">
      <c r="A186" s="103"/>
      <c r="B186" s="102"/>
      <c r="C186" s="119" t="s">
        <v>30</v>
      </c>
      <c r="D186" s="102"/>
      <c r="E186" s="102"/>
      <c r="F186" s="102"/>
      <c r="G186" s="102"/>
      <c r="H186" s="102"/>
      <c r="I186" s="109"/>
      <c r="J186" s="102"/>
      <c r="K186" s="102"/>
      <c r="L186" s="102"/>
      <c r="M186" s="102"/>
      <c r="N186" s="103"/>
      <c r="O186" s="102"/>
      <c r="P186" s="102"/>
      <c r="Q186" s="117">
        <f>SUM(Q185)</f>
        <v>985000</v>
      </c>
      <c r="R186" s="102"/>
      <c r="S186" s="102"/>
      <c r="T186" s="102"/>
      <c r="U186" s="102"/>
      <c r="V186" s="102"/>
      <c r="W186" s="102"/>
      <c r="X186" s="102"/>
      <c r="Y186" s="102"/>
      <c r="Z186" s="102"/>
      <c r="AA186" s="117">
        <f>SUM(AA185)</f>
        <v>550000</v>
      </c>
      <c r="AB186" s="102"/>
      <c r="AC186" s="102"/>
      <c r="AD186" s="102"/>
      <c r="AE186" s="103"/>
      <c r="AF186" s="102"/>
      <c r="AG186" s="102"/>
    </row>
    <row r="187" spans="1:35">
      <c r="A187" s="103">
        <f>A185+1</f>
        <v>36</v>
      </c>
      <c r="B187" s="142">
        <v>1</v>
      </c>
      <c r="C187" s="115">
        <v>44981</v>
      </c>
      <c r="D187" s="115">
        <v>44981</v>
      </c>
      <c r="E187" s="102" t="s">
        <v>214</v>
      </c>
      <c r="F187" s="102" t="s">
        <v>31</v>
      </c>
      <c r="G187" s="140" t="s">
        <v>3504</v>
      </c>
      <c r="H187" s="158" t="s">
        <v>3366</v>
      </c>
      <c r="I187" s="109"/>
      <c r="J187" s="102"/>
      <c r="K187" s="102"/>
      <c r="L187" s="114" t="s">
        <v>224</v>
      </c>
      <c r="M187" s="114" t="s">
        <v>32</v>
      </c>
      <c r="N187" s="103">
        <v>137</v>
      </c>
      <c r="O187" s="102" t="s">
        <v>190</v>
      </c>
      <c r="P187" s="243" t="s">
        <v>3367</v>
      </c>
      <c r="Q187" s="118">
        <f>667260/1.011</f>
        <v>660000.00000000012</v>
      </c>
      <c r="R187" s="118"/>
      <c r="S187" s="118"/>
      <c r="T187" s="118"/>
      <c r="U187" s="118"/>
      <c r="V187" s="118"/>
      <c r="W187" s="118"/>
      <c r="X187" s="118"/>
      <c r="Y187" s="118"/>
      <c r="Z187" s="118"/>
      <c r="AA187" s="118">
        <v>500000</v>
      </c>
      <c r="AB187" s="106" t="s">
        <v>3369</v>
      </c>
      <c r="AC187" s="168">
        <v>44995</v>
      </c>
      <c r="AD187" s="162" t="s">
        <v>3367</v>
      </c>
      <c r="AE187" s="174" t="s">
        <v>200</v>
      </c>
      <c r="AF187" s="114" t="s">
        <v>3368</v>
      </c>
      <c r="AG187" s="102" t="s">
        <v>226</v>
      </c>
    </row>
    <row r="188" spans="1:35">
      <c r="A188" s="103"/>
      <c r="B188" s="102"/>
      <c r="C188" s="119" t="s">
        <v>30</v>
      </c>
      <c r="D188" s="102"/>
      <c r="E188" s="102"/>
      <c r="F188" s="102"/>
      <c r="G188" s="102"/>
      <c r="H188" s="102"/>
      <c r="I188" s="109"/>
      <c r="J188" s="102"/>
      <c r="K188" s="102"/>
      <c r="L188" s="102"/>
      <c r="M188" s="102"/>
      <c r="N188" s="103"/>
      <c r="O188" s="102"/>
      <c r="P188" s="102"/>
      <c r="Q188" s="117">
        <f>SUM(Q187)</f>
        <v>660000.00000000012</v>
      </c>
      <c r="R188" s="102"/>
      <c r="S188" s="102"/>
      <c r="T188" s="102"/>
      <c r="U188" s="102"/>
      <c r="V188" s="102"/>
      <c r="W188" s="102"/>
      <c r="X188" s="102"/>
      <c r="Y188" s="102"/>
      <c r="Z188" s="102"/>
      <c r="AA188" s="117">
        <f>SUM(AA187)</f>
        <v>500000</v>
      </c>
      <c r="AB188" s="102"/>
      <c r="AC188" s="102"/>
      <c r="AD188" s="102"/>
      <c r="AE188" s="103"/>
      <c r="AF188" s="102"/>
      <c r="AG188" s="102"/>
    </row>
    <row r="189" spans="1:35">
      <c r="A189" s="103">
        <f>A187+1</f>
        <v>37</v>
      </c>
      <c r="B189" s="103">
        <v>1</v>
      </c>
      <c r="C189" s="115">
        <v>44981</v>
      </c>
      <c r="D189" s="115">
        <v>44981</v>
      </c>
      <c r="E189" s="102" t="s">
        <v>214</v>
      </c>
      <c r="F189" s="102" t="s">
        <v>31</v>
      </c>
      <c r="G189" s="140" t="s">
        <v>3504</v>
      </c>
      <c r="H189" s="158" t="s">
        <v>3384</v>
      </c>
      <c r="I189" s="109"/>
      <c r="J189" s="102"/>
      <c r="K189" s="102"/>
      <c r="L189" s="114" t="s">
        <v>224</v>
      </c>
      <c r="M189" s="114" t="s">
        <v>32</v>
      </c>
      <c r="N189" s="103">
        <v>137</v>
      </c>
      <c r="O189" s="102" t="s">
        <v>190</v>
      </c>
      <c r="P189" s="243" t="s">
        <v>3382</v>
      </c>
      <c r="Q189" s="118">
        <f>667260/1.011</f>
        <v>660000.00000000012</v>
      </c>
      <c r="R189" s="118"/>
      <c r="S189" s="118"/>
      <c r="T189" s="118"/>
      <c r="U189" s="118"/>
      <c r="V189" s="118"/>
      <c r="W189" s="118"/>
      <c r="X189" s="118"/>
      <c r="Y189" s="118"/>
      <c r="Z189" s="118"/>
      <c r="AA189" s="118">
        <v>500000</v>
      </c>
      <c r="AB189" s="106" t="s">
        <v>3383</v>
      </c>
      <c r="AC189" s="168">
        <v>44995</v>
      </c>
      <c r="AD189" s="162" t="s">
        <v>3382</v>
      </c>
      <c r="AE189" s="174" t="s">
        <v>200</v>
      </c>
      <c r="AF189" s="114" t="s">
        <v>3368</v>
      </c>
      <c r="AG189" s="102" t="s">
        <v>226</v>
      </c>
    </row>
    <row r="190" spans="1:35">
      <c r="A190" s="103"/>
      <c r="B190" s="102"/>
      <c r="C190" s="119" t="s">
        <v>30</v>
      </c>
      <c r="D190" s="102"/>
      <c r="E190" s="102"/>
      <c r="F190" s="102"/>
      <c r="G190" s="102"/>
      <c r="H190" s="102"/>
      <c r="I190" s="109"/>
      <c r="J190" s="102"/>
      <c r="K190" s="102"/>
      <c r="L190" s="102"/>
      <c r="M190" s="102"/>
      <c r="N190" s="103"/>
      <c r="O190" s="102"/>
      <c r="P190" s="102"/>
      <c r="Q190" s="117">
        <f>SUM(Q189)</f>
        <v>660000.00000000012</v>
      </c>
      <c r="R190" s="102"/>
      <c r="S190" s="102"/>
      <c r="T190" s="102"/>
      <c r="U190" s="102"/>
      <c r="V190" s="102"/>
      <c r="W190" s="102"/>
      <c r="X190" s="102"/>
      <c r="Y190" s="102"/>
      <c r="Z190" s="102"/>
      <c r="AA190" s="117">
        <f>SUM(AA189)</f>
        <v>500000</v>
      </c>
      <c r="AB190" s="102"/>
      <c r="AC190" s="102"/>
      <c r="AD190" s="102"/>
      <c r="AE190" s="103"/>
      <c r="AF190" s="102"/>
      <c r="AG190" s="102"/>
    </row>
    <row r="191" spans="1:35">
      <c r="A191" s="103">
        <f>A189+1</f>
        <v>38</v>
      </c>
      <c r="B191" s="103">
        <v>1</v>
      </c>
      <c r="C191" s="115">
        <v>44981</v>
      </c>
      <c r="D191" s="115">
        <v>44982</v>
      </c>
      <c r="E191" s="102" t="s">
        <v>214</v>
      </c>
      <c r="F191" s="102" t="s">
        <v>31</v>
      </c>
      <c r="G191" s="109" t="s">
        <v>3393</v>
      </c>
      <c r="H191" s="159" t="s">
        <v>3394</v>
      </c>
      <c r="I191" s="109"/>
      <c r="J191" s="102"/>
      <c r="K191" s="102"/>
      <c r="L191" s="102" t="s">
        <v>1829</v>
      </c>
      <c r="M191" s="102" t="s">
        <v>1078</v>
      </c>
      <c r="N191" s="103">
        <v>147</v>
      </c>
      <c r="O191" s="102" t="s">
        <v>190</v>
      </c>
      <c r="P191" s="243" t="s">
        <v>256</v>
      </c>
      <c r="Q191" s="118">
        <f>780000+167000</f>
        <v>947000</v>
      </c>
      <c r="R191" s="102"/>
      <c r="S191" s="102"/>
      <c r="T191" s="102"/>
      <c r="U191" s="102"/>
      <c r="V191" s="102"/>
      <c r="W191" s="102"/>
      <c r="X191" s="102"/>
      <c r="Y191" s="102"/>
      <c r="Z191" s="102"/>
      <c r="AA191" s="284">
        <v>425000</v>
      </c>
      <c r="AB191" s="106" t="s">
        <v>3395</v>
      </c>
      <c r="AC191" s="168">
        <v>44994</v>
      </c>
      <c r="AD191" s="283" t="s">
        <v>3362</v>
      </c>
      <c r="AE191" s="174" t="s">
        <v>3469</v>
      </c>
      <c r="AF191" s="102"/>
      <c r="AG191" s="102" t="s">
        <v>226</v>
      </c>
    </row>
    <row r="192" spans="1:35">
      <c r="A192" s="103">
        <f>A191+1</f>
        <v>39</v>
      </c>
      <c r="B192" s="103">
        <v>2</v>
      </c>
      <c r="C192" s="115">
        <v>44981</v>
      </c>
      <c r="D192" s="115">
        <v>44985</v>
      </c>
      <c r="E192" s="102" t="s">
        <v>214</v>
      </c>
      <c r="F192" s="102" t="s">
        <v>31</v>
      </c>
      <c r="G192" s="140" t="s">
        <v>240</v>
      </c>
      <c r="H192" s="158" t="s">
        <v>3397</v>
      </c>
      <c r="I192" s="109"/>
      <c r="J192" s="102"/>
      <c r="K192" s="102"/>
      <c r="L192" s="114" t="s">
        <v>299</v>
      </c>
      <c r="M192" s="114" t="s">
        <v>35</v>
      </c>
      <c r="N192" s="103">
        <v>800</v>
      </c>
      <c r="O192" s="102" t="s">
        <v>190</v>
      </c>
      <c r="P192" s="114" t="s">
        <v>1268</v>
      </c>
      <c r="Q192" s="284">
        <v>2200000</v>
      </c>
      <c r="R192" s="102"/>
      <c r="S192" s="102"/>
      <c r="T192" s="102"/>
      <c r="U192" s="102"/>
      <c r="V192" s="102"/>
      <c r="W192" s="102"/>
      <c r="X192" s="102"/>
      <c r="Y192" s="102"/>
      <c r="Z192" s="102"/>
      <c r="AA192" s="284">
        <v>1700000</v>
      </c>
      <c r="AB192" s="106" t="s">
        <v>3395</v>
      </c>
      <c r="AC192" s="168">
        <v>44995</v>
      </c>
      <c r="AD192" s="162" t="s">
        <v>1268</v>
      </c>
      <c r="AE192" s="174" t="s">
        <v>631</v>
      </c>
      <c r="AF192" s="102"/>
      <c r="AG192" s="102" t="s">
        <v>226</v>
      </c>
    </row>
    <row r="193" spans="1:35">
      <c r="A193" s="103"/>
      <c r="B193" s="102"/>
      <c r="C193" s="119" t="s">
        <v>30</v>
      </c>
      <c r="D193" s="102"/>
      <c r="E193" s="102"/>
      <c r="F193" s="102"/>
      <c r="G193" s="102"/>
      <c r="H193" s="102"/>
      <c r="I193" s="109"/>
      <c r="J193" s="102"/>
      <c r="K193" s="102"/>
      <c r="L193" s="102"/>
      <c r="M193" s="102"/>
      <c r="N193" s="103"/>
      <c r="O193" s="102"/>
      <c r="P193" s="102"/>
      <c r="Q193" s="117">
        <f>SUM(Q191:Q192)</f>
        <v>3147000</v>
      </c>
      <c r="R193" s="102"/>
      <c r="S193" s="102"/>
      <c r="T193" s="102"/>
      <c r="U193" s="102"/>
      <c r="V193" s="102"/>
      <c r="W193" s="102"/>
      <c r="X193" s="102"/>
      <c r="Y193" s="102"/>
      <c r="Z193" s="102"/>
      <c r="AA193" s="117">
        <f>SUM(AA191:AA192)</f>
        <v>2125000</v>
      </c>
      <c r="AB193" s="102"/>
      <c r="AC193" s="102"/>
      <c r="AD193" s="102"/>
      <c r="AE193" s="103"/>
      <c r="AF193" s="102"/>
      <c r="AG193" s="102"/>
    </row>
    <row r="194" spans="1:35">
      <c r="A194" s="103">
        <f>A192+1</f>
        <v>40</v>
      </c>
      <c r="B194" s="142">
        <v>1</v>
      </c>
      <c r="C194" s="115">
        <v>44984</v>
      </c>
      <c r="D194" s="115">
        <v>44984</v>
      </c>
      <c r="E194" s="102" t="s">
        <v>214</v>
      </c>
      <c r="F194" s="102" t="s">
        <v>31</v>
      </c>
      <c r="G194" s="109" t="s">
        <v>236</v>
      </c>
      <c r="H194" s="159" t="s">
        <v>3432</v>
      </c>
      <c r="I194" s="109"/>
      <c r="J194" s="102"/>
      <c r="K194" s="102"/>
      <c r="L194" s="114" t="s">
        <v>299</v>
      </c>
      <c r="M194" s="109" t="s">
        <v>1397</v>
      </c>
      <c r="N194" s="103">
        <v>98</v>
      </c>
      <c r="O194" s="102" t="s">
        <v>190</v>
      </c>
      <c r="P194" s="102" t="s">
        <v>238</v>
      </c>
      <c r="Q194" s="284">
        <v>950000</v>
      </c>
      <c r="R194" s="284"/>
      <c r="S194" s="284"/>
      <c r="T194" s="284"/>
      <c r="U194" s="284"/>
      <c r="V194" s="284"/>
      <c r="W194" s="284"/>
      <c r="X194" s="284"/>
      <c r="Y194" s="284"/>
      <c r="Z194" s="284"/>
      <c r="AA194" s="284">
        <v>500000</v>
      </c>
      <c r="AB194" s="106" t="s">
        <v>3431</v>
      </c>
      <c r="AC194" s="168">
        <v>44995</v>
      </c>
      <c r="AD194" s="162" t="s">
        <v>238</v>
      </c>
      <c r="AE194" s="174" t="s">
        <v>1510</v>
      </c>
      <c r="AF194" s="102"/>
      <c r="AG194" s="102" t="s">
        <v>226</v>
      </c>
    </row>
    <row r="195" spans="1:35">
      <c r="A195" s="103"/>
      <c r="B195" s="102"/>
      <c r="C195" s="119" t="s">
        <v>30</v>
      </c>
      <c r="D195" s="102"/>
      <c r="E195" s="102"/>
      <c r="F195" s="102"/>
      <c r="G195" s="102"/>
      <c r="H195" s="102"/>
      <c r="I195" s="109"/>
      <c r="J195" s="102"/>
      <c r="K195" s="102"/>
      <c r="L195" s="102"/>
      <c r="M195" s="102"/>
      <c r="N195" s="103"/>
      <c r="O195" s="102"/>
      <c r="P195" s="102"/>
      <c r="Q195" s="117">
        <f>SUM(Q194)</f>
        <v>950000</v>
      </c>
      <c r="R195" s="102"/>
      <c r="S195" s="102"/>
      <c r="T195" s="102"/>
      <c r="U195" s="102"/>
      <c r="V195" s="102"/>
      <c r="W195" s="102"/>
      <c r="X195" s="102"/>
      <c r="Y195" s="102"/>
      <c r="Z195" s="102"/>
      <c r="AA195" s="117">
        <f>SUM(AA194)</f>
        <v>500000</v>
      </c>
      <c r="AB195" s="102"/>
      <c r="AC195" s="102"/>
      <c r="AD195" s="102"/>
      <c r="AE195" s="103"/>
      <c r="AF195" s="102"/>
      <c r="AG195" s="102"/>
    </row>
    <row r="196" spans="1:35">
      <c r="A196" s="103">
        <f>A194+1</f>
        <v>41</v>
      </c>
      <c r="B196" s="142">
        <v>1</v>
      </c>
      <c r="C196" s="115">
        <v>44984</v>
      </c>
      <c r="D196" s="115">
        <v>44984</v>
      </c>
      <c r="E196" s="102" t="s">
        <v>214</v>
      </c>
      <c r="F196" s="102" t="s">
        <v>31</v>
      </c>
      <c r="G196" s="109" t="s">
        <v>240</v>
      </c>
      <c r="H196" s="158" t="s">
        <v>2953</v>
      </c>
      <c r="I196" s="109"/>
      <c r="J196" s="102"/>
      <c r="K196" s="102"/>
      <c r="L196" s="114" t="s">
        <v>299</v>
      </c>
      <c r="M196" s="114" t="s">
        <v>154</v>
      </c>
      <c r="N196" s="103">
        <v>862</v>
      </c>
      <c r="O196" s="102" t="s">
        <v>190</v>
      </c>
      <c r="P196" s="114" t="s">
        <v>346</v>
      </c>
      <c r="Q196" s="284">
        <v>2500000</v>
      </c>
      <c r="R196" s="102"/>
      <c r="S196" s="102"/>
      <c r="T196" s="102"/>
      <c r="U196" s="102"/>
      <c r="V196" s="102"/>
      <c r="W196" s="102"/>
      <c r="X196" s="102"/>
      <c r="Y196" s="102"/>
      <c r="Z196" s="102"/>
      <c r="AA196" s="284">
        <v>1700000</v>
      </c>
      <c r="AB196" s="106" t="s">
        <v>3440</v>
      </c>
      <c r="AC196" s="168">
        <v>44995</v>
      </c>
      <c r="AD196" s="162" t="s">
        <v>346</v>
      </c>
      <c r="AE196" s="174" t="s">
        <v>631</v>
      </c>
      <c r="AF196" s="102"/>
      <c r="AG196" s="102" t="s">
        <v>226</v>
      </c>
      <c r="AH196" s="285">
        <v>44986</v>
      </c>
      <c r="AI196" s="18" t="s">
        <v>251</v>
      </c>
    </row>
    <row r="197" spans="1:35">
      <c r="A197" s="103"/>
      <c r="B197" s="102"/>
      <c r="C197" s="119" t="s">
        <v>30</v>
      </c>
      <c r="D197" s="102"/>
      <c r="E197" s="102"/>
      <c r="F197" s="102"/>
      <c r="G197" s="102"/>
      <c r="H197" s="102"/>
      <c r="I197" s="109"/>
      <c r="J197" s="102"/>
      <c r="K197" s="102"/>
      <c r="L197" s="102"/>
      <c r="M197" s="102"/>
      <c r="N197" s="103"/>
      <c r="O197" s="102"/>
      <c r="P197" s="102"/>
      <c r="Q197" s="117">
        <f>SUM(Q196)</f>
        <v>2500000</v>
      </c>
      <c r="R197" s="102"/>
      <c r="S197" s="102"/>
      <c r="T197" s="102"/>
      <c r="U197" s="102"/>
      <c r="V197" s="102"/>
      <c r="W197" s="102"/>
      <c r="X197" s="102"/>
      <c r="Y197" s="102"/>
      <c r="Z197" s="102"/>
      <c r="AA197" s="117">
        <f>SUM(AA196)</f>
        <v>1700000</v>
      </c>
      <c r="AB197" s="102"/>
      <c r="AC197" s="102"/>
      <c r="AD197" s="102"/>
      <c r="AE197" s="103"/>
      <c r="AF197" s="102"/>
      <c r="AG197" s="102"/>
    </row>
    <row r="198" spans="1:35">
      <c r="A198" s="103">
        <f>A196+1</f>
        <v>42</v>
      </c>
      <c r="B198" s="142">
        <v>1</v>
      </c>
      <c r="C198" s="115">
        <v>44985</v>
      </c>
      <c r="D198" s="115">
        <v>44984</v>
      </c>
      <c r="E198" s="102" t="s">
        <v>214</v>
      </c>
      <c r="F198" s="102" t="s">
        <v>31</v>
      </c>
      <c r="G198" s="140" t="s">
        <v>3467</v>
      </c>
      <c r="H198" s="158" t="s">
        <v>3466</v>
      </c>
      <c r="I198" s="109"/>
      <c r="J198" s="102"/>
      <c r="K198" s="102"/>
      <c r="L198" s="114" t="s">
        <v>224</v>
      </c>
      <c r="M198" s="114" t="s">
        <v>231</v>
      </c>
      <c r="N198" s="103">
        <v>188</v>
      </c>
      <c r="O198" s="102" t="s">
        <v>190</v>
      </c>
      <c r="P198" s="243" t="s">
        <v>256</v>
      </c>
      <c r="Q198" s="118">
        <f>850000+108500</f>
        <v>958500</v>
      </c>
      <c r="R198" s="118"/>
      <c r="S198" s="118"/>
      <c r="T198" s="118"/>
      <c r="U198" s="118"/>
      <c r="V198" s="118"/>
      <c r="W198" s="118"/>
      <c r="X198" s="118"/>
      <c r="Y198" s="118"/>
      <c r="Z198" s="118"/>
      <c r="AA198" s="118">
        <v>575000</v>
      </c>
      <c r="AB198" s="106" t="s">
        <v>3468</v>
      </c>
      <c r="AC198" s="168">
        <v>44994</v>
      </c>
      <c r="AD198" s="283" t="s">
        <v>3362</v>
      </c>
      <c r="AE198" s="174" t="s">
        <v>3469</v>
      </c>
      <c r="AF198" s="102"/>
      <c r="AG198" s="102" t="s">
        <v>226</v>
      </c>
    </row>
    <row r="199" spans="1:35">
      <c r="A199" s="103"/>
      <c r="B199" s="102"/>
      <c r="C199" s="119" t="s">
        <v>30</v>
      </c>
      <c r="D199" s="102"/>
      <c r="E199" s="102"/>
      <c r="F199" s="102"/>
      <c r="G199" s="102"/>
      <c r="H199" s="102"/>
      <c r="I199" s="109"/>
      <c r="J199" s="102"/>
      <c r="K199" s="102"/>
      <c r="L199" s="102"/>
      <c r="M199" s="102"/>
      <c r="N199" s="103"/>
      <c r="O199" s="102"/>
      <c r="P199" s="102"/>
      <c r="Q199" s="117">
        <f>SUM(Q198)</f>
        <v>958500</v>
      </c>
      <c r="R199" s="102"/>
      <c r="S199" s="102"/>
      <c r="T199" s="102"/>
      <c r="U199" s="102"/>
      <c r="V199" s="102"/>
      <c r="W199" s="102"/>
      <c r="X199" s="102"/>
      <c r="Y199" s="102"/>
      <c r="Z199" s="102"/>
      <c r="AA199" s="117">
        <f>SUM(AA198)</f>
        <v>575000</v>
      </c>
      <c r="AB199" s="102"/>
      <c r="AC199" s="102"/>
      <c r="AD199" s="102"/>
      <c r="AE199" s="103"/>
      <c r="AF199" s="102"/>
      <c r="AG199" s="102"/>
    </row>
    <row r="200" spans="1:35">
      <c r="A200" s="116">
        <v>1</v>
      </c>
      <c r="B200" s="142">
        <v>1</v>
      </c>
      <c r="C200" s="115">
        <v>44986</v>
      </c>
      <c r="D200" s="115">
        <v>44986</v>
      </c>
      <c r="E200" s="102" t="s">
        <v>214</v>
      </c>
      <c r="F200" s="102" t="s">
        <v>31</v>
      </c>
      <c r="G200" s="140" t="s">
        <v>3504</v>
      </c>
      <c r="H200" s="159" t="s">
        <v>3505</v>
      </c>
      <c r="I200" s="109"/>
      <c r="J200" s="102"/>
      <c r="K200" s="102"/>
      <c r="L200" s="114" t="s">
        <v>224</v>
      </c>
      <c r="M200" s="114" t="s">
        <v>32</v>
      </c>
      <c r="N200" s="103">
        <v>137</v>
      </c>
      <c r="O200" s="102" t="s">
        <v>190</v>
      </c>
      <c r="P200" s="243" t="s">
        <v>3506</v>
      </c>
      <c r="Q200" s="118">
        <f>667260/1.011</f>
        <v>660000.00000000012</v>
      </c>
      <c r="R200" s="118"/>
      <c r="S200" s="118"/>
      <c r="T200" s="118"/>
      <c r="U200" s="118"/>
      <c r="V200" s="118"/>
      <c r="W200" s="118"/>
      <c r="X200" s="118"/>
      <c r="Y200" s="118"/>
      <c r="Z200" s="118"/>
      <c r="AA200" s="118">
        <v>500000</v>
      </c>
      <c r="AB200" s="106" t="s">
        <v>3507</v>
      </c>
      <c r="AC200" s="168">
        <v>44995</v>
      </c>
      <c r="AD200" s="162" t="s">
        <v>3506</v>
      </c>
      <c r="AE200" s="174" t="s">
        <v>200</v>
      </c>
      <c r="AF200" s="102"/>
      <c r="AG200" s="102" t="s">
        <v>226</v>
      </c>
    </row>
    <row r="201" spans="1:35">
      <c r="A201" s="103"/>
      <c r="B201" s="102"/>
      <c r="C201" s="119" t="s">
        <v>30</v>
      </c>
      <c r="D201" s="102"/>
      <c r="E201" s="102"/>
      <c r="F201" s="102"/>
      <c r="G201" s="102"/>
      <c r="H201" s="102"/>
      <c r="I201" s="109"/>
      <c r="J201" s="102"/>
      <c r="K201" s="102"/>
      <c r="L201" s="102"/>
      <c r="M201" s="102"/>
      <c r="N201" s="103"/>
      <c r="O201" s="102"/>
      <c r="P201" s="102"/>
      <c r="Q201" s="117">
        <f>SUM(Q200)</f>
        <v>660000.00000000012</v>
      </c>
      <c r="R201" s="102"/>
      <c r="S201" s="102"/>
      <c r="T201" s="102"/>
      <c r="U201" s="102"/>
      <c r="V201" s="102"/>
      <c r="W201" s="102"/>
      <c r="X201" s="102"/>
      <c r="Y201" s="102"/>
      <c r="Z201" s="102"/>
      <c r="AA201" s="117">
        <f>SUM(AA200)</f>
        <v>500000</v>
      </c>
      <c r="AB201" s="102"/>
      <c r="AC201" s="102"/>
      <c r="AD201" s="102"/>
      <c r="AE201" s="103"/>
      <c r="AF201" s="102"/>
      <c r="AG201" s="102"/>
    </row>
    <row r="202" spans="1:35">
      <c r="A202" s="103">
        <f>A200+1</f>
        <v>2</v>
      </c>
      <c r="B202" s="142">
        <v>1</v>
      </c>
      <c r="C202" s="115">
        <v>44986</v>
      </c>
      <c r="D202" s="115">
        <v>44986</v>
      </c>
      <c r="E202" s="102" t="s">
        <v>214</v>
      </c>
      <c r="F202" s="102" t="s">
        <v>31</v>
      </c>
      <c r="G202" s="140" t="s">
        <v>3504</v>
      </c>
      <c r="H202" s="158" t="s">
        <v>3532</v>
      </c>
      <c r="I202" s="109"/>
      <c r="J202" s="102"/>
      <c r="K202" s="102"/>
      <c r="L202" s="114" t="s">
        <v>224</v>
      </c>
      <c r="M202" s="114" t="s">
        <v>32</v>
      </c>
      <c r="N202" s="103">
        <v>137</v>
      </c>
      <c r="O202" s="102" t="s">
        <v>190</v>
      </c>
      <c r="P202" s="243" t="s">
        <v>3533</v>
      </c>
      <c r="Q202" s="118">
        <f>667260/1.011</f>
        <v>660000.00000000012</v>
      </c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>
        <v>500000</v>
      </c>
      <c r="AB202" s="106" t="s">
        <v>3510</v>
      </c>
      <c r="AC202" s="168">
        <v>44995</v>
      </c>
      <c r="AD202" s="102"/>
      <c r="AE202" s="103"/>
      <c r="AF202" s="102"/>
      <c r="AG202" s="102"/>
    </row>
    <row r="203" spans="1:35">
      <c r="A203" s="103"/>
      <c r="B203" s="102"/>
      <c r="C203" s="119" t="s">
        <v>30</v>
      </c>
      <c r="D203" s="102"/>
      <c r="E203" s="102"/>
      <c r="F203" s="102"/>
      <c r="G203" s="102"/>
      <c r="H203" s="102"/>
      <c r="I203" s="109"/>
      <c r="J203" s="102"/>
      <c r="K203" s="102"/>
      <c r="L203" s="102"/>
      <c r="M203" s="102"/>
      <c r="N203" s="103"/>
      <c r="O203" s="102"/>
      <c r="P203" s="102"/>
      <c r="Q203" s="117">
        <f>SUM(Q202)</f>
        <v>660000.00000000012</v>
      </c>
      <c r="R203" s="102"/>
      <c r="S203" s="102"/>
      <c r="T203" s="102"/>
      <c r="U203" s="102"/>
      <c r="V203" s="102"/>
      <c r="W203" s="102"/>
      <c r="X203" s="102"/>
      <c r="Y203" s="102"/>
      <c r="Z203" s="102"/>
      <c r="AA203" s="117">
        <f>SUM(AA202)</f>
        <v>500000</v>
      </c>
      <c r="AB203" s="102"/>
      <c r="AC203" s="102"/>
      <c r="AD203" s="102"/>
      <c r="AE203" s="103"/>
      <c r="AF203" s="102"/>
      <c r="AG203" s="102"/>
    </row>
    <row r="204" spans="1:35">
      <c r="A204" s="103">
        <f>A202+1</f>
        <v>3</v>
      </c>
      <c r="B204" s="142">
        <v>1</v>
      </c>
      <c r="C204" s="115">
        <v>44986</v>
      </c>
      <c r="D204" s="115">
        <v>44986</v>
      </c>
      <c r="E204" s="102" t="s">
        <v>214</v>
      </c>
      <c r="F204" s="102" t="s">
        <v>31</v>
      </c>
      <c r="G204" s="155" t="s">
        <v>3508</v>
      </c>
      <c r="H204" s="114" t="s">
        <v>3509</v>
      </c>
      <c r="I204" s="109"/>
      <c r="J204" s="102"/>
      <c r="K204" s="102"/>
      <c r="L204" s="114" t="s">
        <v>231</v>
      </c>
      <c r="M204" s="114" t="s">
        <v>33</v>
      </c>
      <c r="N204" s="103">
        <v>450</v>
      </c>
      <c r="O204" s="102" t="s">
        <v>190</v>
      </c>
      <c r="P204" s="243" t="s">
        <v>256</v>
      </c>
      <c r="Q204" s="118">
        <f>1700000+155500</f>
        <v>1855500</v>
      </c>
      <c r="R204" s="118"/>
      <c r="S204" s="118"/>
      <c r="T204" s="118"/>
      <c r="U204" s="118"/>
      <c r="V204" s="118"/>
      <c r="W204" s="118"/>
      <c r="X204" s="118"/>
      <c r="Y204" s="118"/>
      <c r="Z204" s="118"/>
      <c r="AA204" s="118">
        <v>1175000</v>
      </c>
      <c r="AB204" s="106" t="s">
        <v>3536</v>
      </c>
      <c r="AC204" s="102"/>
      <c r="AD204" s="283" t="s">
        <v>3362</v>
      </c>
      <c r="AE204" s="174" t="s">
        <v>3469</v>
      </c>
      <c r="AF204" s="102"/>
      <c r="AG204" s="102" t="s">
        <v>226</v>
      </c>
    </row>
    <row r="205" spans="1:35">
      <c r="A205" s="103"/>
      <c r="B205" s="102"/>
      <c r="C205" s="119" t="s">
        <v>30</v>
      </c>
      <c r="D205" s="102"/>
      <c r="E205" s="102"/>
      <c r="F205" s="102"/>
      <c r="G205" s="102"/>
      <c r="H205" s="102"/>
      <c r="I205" s="109"/>
      <c r="J205" s="102"/>
      <c r="K205" s="102"/>
      <c r="L205" s="102"/>
      <c r="M205" s="102"/>
      <c r="N205" s="103"/>
      <c r="O205" s="102"/>
      <c r="P205" s="102"/>
      <c r="Q205" s="117">
        <f>SUM(Q204)</f>
        <v>1855500</v>
      </c>
      <c r="R205" s="102"/>
      <c r="S205" s="102"/>
      <c r="T205" s="102"/>
      <c r="U205" s="102"/>
      <c r="V205" s="102"/>
      <c r="W205" s="102"/>
      <c r="X205" s="102"/>
      <c r="Y205" s="102"/>
      <c r="Z205" s="102"/>
      <c r="AA205" s="117">
        <f>SUM(AA204)</f>
        <v>1175000</v>
      </c>
      <c r="AB205" s="102"/>
      <c r="AC205" s="102"/>
      <c r="AD205" s="102"/>
      <c r="AE205" s="103"/>
      <c r="AF205" s="102"/>
      <c r="AG205" s="102"/>
    </row>
    <row r="206" spans="1:35">
      <c r="A206" s="103">
        <f>A204+1</f>
        <v>4</v>
      </c>
      <c r="B206" s="103">
        <v>1</v>
      </c>
      <c r="C206" s="115">
        <v>44986</v>
      </c>
      <c r="D206" s="115">
        <v>44957</v>
      </c>
      <c r="E206" s="102" t="s">
        <v>214</v>
      </c>
      <c r="F206" s="102" t="s">
        <v>31</v>
      </c>
      <c r="G206" s="140" t="s">
        <v>240</v>
      </c>
      <c r="H206" s="158" t="s">
        <v>1866</v>
      </c>
      <c r="I206" s="140"/>
      <c r="J206" s="102"/>
      <c r="K206" s="102"/>
      <c r="L206" s="102" t="s">
        <v>299</v>
      </c>
      <c r="M206" s="114" t="s">
        <v>276</v>
      </c>
      <c r="N206" s="103">
        <v>1585</v>
      </c>
      <c r="O206" s="102" t="s">
        <v>190</v>
      </c>
      <c r="P206" s="109" t="s">
        <v>890</v>
      </c>
      <c r="Q206" s="118">
        <v>5500000</v>
      </c>
      <c r="R206" s="102"/>
      <c r="S206" s="102"/>
      <c r="T206" s="102"/>
      <c r="U206" s="102"/>
      <c r="V206" s="102"/>
      <c r="W206" s="102"/>
      <c r="X206" s="102"/>
      <c r="Y206" s="102"/>
      <c r="Z206" s="102"/>
      <c r="AA206" s="118">
        <v>4500000</v>
      </c>
      <c r="AB206" s="114" t="s">
        <v>3237</v>
      </c>
      <c r="AC206" s="168">
        <v>44986</v>
      </c>
      <c r="AD206" s="162" t="s">
        <v>890</v>
      </c>
      <c r="AE206" s="174" t="s">
        <v>631</v>
      </c>
      <c r="AF206" s="102"/>
      <c r="AG206" s="102" t="s">
        <v>226</v>
      </c>
      <c r="AI206" s="18" t="s">
        <v>1834</v>
      </c>
    </row>
    <row r="207" spans="1:35">
      <c r="A207" s="103">
        <f>A206+1</f>
        <v>5</v>
      </c>
      <c r="B207" s="103">
        <v>2</v>
      </c>
      <c r="C207" s="115">
        <v>44986</v>
      </c>
      <c r="D207" s="115">
        <v>44957</v>
      </c>
      <c r="E207" s="102" t="s">
        <v>214</v>
      </c>
      <c r="F207" s="102" t="s">
        <v>31</v>
      </c>
      <c r="G207" s="140" t="s">
        <v>240</v>
      </c>
      <c r="H207" s="159" t="s">
        <v>1870</v>
      </c>
      <c r="I207" s="109"/>
      <c r="J207" s="102"/>
      <c r="K207" s="102"/>
      <c r="L207" s="102" t="s">
        <v>299</v>
      </c>
      <c r="M207" s="102" t="s">
        <v>241</v>
      </c>
      <c r="N207" s="103">
        <v>1344</v>
      </c>
      <c r="O207" s="102" t="s">
        <v>190</v>
      </c>
      <c r="P207" s="140" t="s">
        <v>1874</v>
      </c>
      <c r="Q207" s="118">
        <v>4000000</v>
      </c>
      <c r="R207" s="102"/>
      <c r="S207" s="102"/>
      <c r="T207" s="102"/>
      <c r="U207" s="102"/>
      <c r="V207" s="102"/>
      <c r="W207" s="102"/>
      <c r="X207" s="102"/>
      <c r="Y207" s="102"/>
      <c r="Z207" s="102"/>
      <c r="AA207" s="118">
        <v>3500000</v>
      </c>
      <c r="AB207" s="114" t="s">
        <v>3237</v>
      </c>
      <c r="AC207" s="168">
        <v>44986</v>
      </c>
      <c r="AD207" s="162" t="s">
        <v>1874</v>
      </c>
      <c r="AE207" s="174" t="s">
        <v>631</v>
      </c>
      <c r="AF207" s="102"/>
      <c r="AG207" s="102" t="s">
        <v>226</v>
      </c>
    </row>
    <row r="208" spans="1:35">
      <c r="A208" s="103">
        <f t="shared" ref="A208:A210" si="24">A207+1</f>
        <v>6</v>
      </c>
      <c r="B208" s="103">
        <v>3</v>
      </c>
      <c r="C208" s="115">
        <v>44986</v>
      </c>
      <c r="D208" s="115">
        <v>44953</v>
      </c>
      <c r="E208" s="102" t="s">
        <v>214</v>
      </c>
      <c r="F208" s="102" t="s">
        <v>31</v>
      </c>
      <c r="G208" s="140" t="s">
        <v>240</v>
      </c>
      <c r="H208" s="158" t="s">
        <v>1995</v>
      </c>
      <c r="I208" s="109"/>
      <c r="J208" s="102"/>
      <c r="K208" s="102"/>
      <c r="L208" s="102" t="s">
        <v>231</v>
      </c>
      <c r="M208" s="114" t="s">
        <v>219</v>
      </c>
      <c r="N208" s="103">
        <v>1884</v>
      </c>
      <c r="O208" s="102" t="s">
        <v>190</v>
      </c>
      <c r="P208" s="109" t="s">
        <v>242</v>
      </c>
      <c r="Q208" s="118">
        <v>5000000</v>
      </c>
      <c r="R208" s="102"/>
      <c r="S208" s="102"/>
      <c r="T208" s="102"/>
      <c r="U208" s="102"/>
      <c r="V208" s="102"/>
      <c r="W208" s="102"/>
      <c r="X208" s="102"/>
      <c r="Y208" s="102"/>
      <c r="Z208" s="102"/>
      <c r="AA208" s="118">
        <v>4500000</v>
      </c>
      <c r="AB208" s="114" t="s">
        <v>3237</v>
      </c>
      <c r="AC208" s="168">
        <v>44986</v>
      </c>
      <c r="AD208" s="162" t="s">
        <v>242</v>
      </c>
      <c r="AE208" s="174" t="s">
        <v>631</v>
      </c>
      <c r="AF208" s="102"/>
      <c r="AG208" s="102" t="s">
        <v>226</v>
      </c>
    </row>
    <row r="209" spans="1:35">
      <c r="A209" s="103">
        <f t="shared" si="24"/>
        <v>7</v>
      </c>
      <c r="B209" s="103">
        <v>4</v>
      </c>
      <c r="C209" s="115">
        <v>44986</v>
      </c>
      <c r="D209" s="115">
        <v>44953</v>
      </c>
      <c r="E209" s="102" t="s">
        <v>214</v>
      </c>
      <c r="F209" s="102" t="s">
        <v>31</v>
      </c>
      <c r="G209" s="140" t="s">
        <v>240</v>
      </c>
      <c r="H209" s="159" t="s">
        <v>1996</v>
      </c>
      <c r="I209" s="109"/>
      <c r="J209" s="102"/>
      <c r="K209" s="102"/>
      <c r="L209" s="102" t="s">
        <v>231</v>
      </c>
      <c r="M209" s="114" t="s">
        <v>219</v>
      </c>
      <c r="N209" s="103">
        <v>1884</v>
      </c>
      <c r="O209" s="102" t="s">
        <v>190</v>
      </c>
      <c r="P209" s="109" t="s">
        <v>242</v>
      </c>
      <c r="Q209" s="118">
        <v>5000000</v>
      </c>
      <c r="R209" s="102"/>
      <c r="S209" s="102"/>
      <c r="T209" s="102"/>
      <c r="U209" s="102"/>
      <c r="V209" s="102"/>
      <c r="W209" s="102"/>
      <c r="X209" s="102"/>
      <c r="Y209" s="102"/>
      <c r="Z209" s="102"/>
      <c r="AA209" s="118">
        <v>4500000</v>
      </c>
      <c r="AB209" s="114" t="s">
        <v>3237</v>
      </c>
      <c r="AC209" s="168">
        <v>44986</v>
      </c>
      <c r="AD209" s="162" t="s">
        <v>242</v>
      </c>
      <c r="AE209" s="174" t="s">
        <v>631</v>
      </c>
      <c r="AF209" s="102"/>
      <c r="AG209" s="102" t="s">
        <v>226</v>
      </c>
    </row>
    <row r="210" spans="1:35">
      <c r="A210" s="103">
        <f t="shared" si="24"/>
        <v>8</v>
      </c>
      <c r="B210" s="103">
        <v>5</v>
      </c>
      <c r="C210" s="115">
        <v>44986</v>
      </c>
      <c r="D210" s="200">
        <v>44952</v>
      </c>
      <c r="E210" s="102" t="s">
        <v>214</v>
      </c>
      <c r="F210" s="102" t="s">
        <v>31</v>
      </c>
      <c r="G210" s="140" t="s">
        <v>240</v>
      </c>
      <c r="H210" s="159" t="s">
        <v>595</v>
      </c>
      <c r="I210" s="109"/>
      <c r="J210" s="102"/>
      <c r="K210" s="102"/>
      <c r="L210" s="114" t="s">
        <v>299</v>
      </c>
      <c r="M210" s="102" t="s">
        <v>234</v>
      </c>
      <c r="N210" s="103">
        <v>1782</v>
      </c>
      <c r="O210" s="102" t="s">
        <v>190</v>
      </c>
      <c r="P210" s="109" t="s">
        <v>238</v>
      </c>
      <c r="Q210" s="118">
        <v>5500000</v>
      </c>
      <c r="R210" s="102"/>
      <c r="S210" s="102"/>
      <c r="T210" s="102"/>
      <c r="U210" s="102"/>
      <c r="V210" s="102"/>
      <c r="W210" s="102"/>
      <c r="X210" s="102"/>
      <c r="Y210" s="102"/>
      <c r="Z210" s="102"/>
      <c r="AA210" s="118">
        <v>4500000</v>
      </c>
      <c r="AB210" s="114" t="s">
        <v>3237</v>
      </c>
      <c r="AC210" s="168">
        <v>44986</v>
      </c>
      <c r="AD210" s="162" t="s">
        <v>238</v>
      </c>
      <c r="AE210" s="174" t="s">
        <v>631</v>
      </c>
      <c r="AF210" s="102"/>
      <c r="AG210" s="102" t="s">
        <v>226</v>
      </c>
      <c r="AI210" s="18" t="s">
        <v>1121</v>
      </c>
    </row>
    <row r="211" spans="1:35">
      <c r="A211" s="103"/>
      <c r="B211" s="102"/>
      <c r="C211" s="119" t="s">
        <v>30</v>
      </c>
      <c r="D211" s="102"/>
      <c r="E211" s="102"/>
      <c r="F211" s="102"/>
      <c r="G211" s="102"/>
      <c r="H211" s="102"/>
      <c r="I211" s="109"/>
      <c r="J211" s="102"/>
      <c r="K211" s="102"/>
      <c r="L211" s="102"/>
      <c r="M211" s="102"/>
      <c r="N211" s="103"/>
      <c r="O211" s="102"/>
      <c r="P211" s="102"/>
      <c r="Q211" s="117">
        <f>SUM(Q206:Q210)</f>
        <v>25000000</v>
      </c>
      <c r="R211" s="102"/>
      <c r="S211" s="102"/>
      <c r="T211" s="102"/>
      <c r="U211" s="102"/>
      <c r="V211" s="102"/>
      <c r="W211" s="102"/>
      <c r="X211" s="102"/>
      <c r="Y211" s="102"/>
      <c r="Z211" s="102"/>
      <c r="AA211" s="117">
        <f>SUM(AA206:AA210)</f>
        <v>21500000</v>
      </c>
      <c r="AB211" s="102"/>
      <c r="AC211" s="102"/>
      <c r="AD211" s="162"/>
      <c r="AE211" s="103"/>
      <c r="AF211" s="102"/>
      <c r="AG211" s="102"/>
    </row>
    <row r="212" spans="1:35">
      <c r="A212" s="103">
        <f>A210+1</f>
        <v>9</v>
      </c>
      <c r="B212" s="103">
        <v>1</v>
      </c>
      <c r="C212" s="115">
        <v>44988</v>
      </c>
      <c r="D212" s="115">
        <v>44988</v>
      </c>
      <c r="E212" s="114" t="s">
        <v>214</v>
      </c>
      <c r="F212" s="102" t="s">
        <v>31</v>
      </c>
      <c r="G212" s="114" t="s">
        <v>3647</v>
      </c>
      <c r="H212" s="158" t="s">
        <v>3648</v>
      </c>
      <c r="I212" s="109"/>
      <c r="J212" s="102"/>
      <c r="K212" s="102"/>
      <c r="L212" s="114" t="s">
        <v>221</v>
      </c>
      <c r="M212" s="114" t="s">
        <v>3646</v>
      </c>
      <c r="N212" s="103">
        <v>478</v>
      </c>
      <c r="O212" s="102" t="s">
        <v>190</v>
      </c>
      <c r="P212" s="243" t="s">
        <v>3367</v>
      </c>
      <c r="Q212" s="122">
        <v>1900000</v>
      </c>
      <c r="R212" s="102"/>
      <c r="S212" s="102"/>
      <c r="T212" s="102"/>
      <c r="U212" s="102"/>
      <c r="V212" s="102"/>
      <c r="W212" s="102"/>
      <c r="X212" s="102"/>
      <c r="Y212" s="102"/>
      <c r="Z212" s="102"/>
      <c r="AA212" s="118">
        <v>1350000</v>
      </c>
      <c r="AB212" s="106" t="s">
        <v>3649</v>
      </c>
      <c r="AC212" s="168">
        <v>44995</v>
      </c>
      <c r="AD212" s="162" t="s">
        <v>3367</v>
      </c>
      <c r="AE212" s="174" t="s">
        <v>200</v>
      </c>
      <c r="AF212" s="114" t="s">
        <v>2434</v>
      </c>
      <c r="AG212" s="102" t="s">
        <v>226</v>
      </c>
    </row>
    <row r="213" spans="1:35">
      <c r="A213" s="103">
        <f>A212+1</f>
        <v>10</v>
      </c>
      <c r="B213" s="142">
        <v>2</v>
      </c>
      <c r="C213" s="115">
        <v>44988</v>
      </c>
      <c r="D213" s="115">
        <v>44988</v>
      </c>
      <c r="E213" s="102" t="s">
        <v>214</v>
      </c>
      <c r="F213" s="102" t="s">
        <v>31</v>
      </c>
      <c r="G213" s="155" t="s">
        <v>3651</v>
      </c>
      <c r="H213" s="114" t="s">
        <v>3650</v>
      </c>
      <c r="I213" s="109"/>
      <c r="J213" s="102"/>
      <c r="K213" s="102"/>
      <c r="L213" s="114" t="s">
        <v>224</v>
      </c>
      <c r="M213" s="102" t="s">
        <v>35</v>
      </c>
      <c r="N213" s="103">
        <v>710</v>
      </c>
      <c r="O213" s="102" t="s">
        <v>190</v>
      </c>
      <c r="P213" s="102" t="s">
        <v>256</v>
      </c>
      <c r="Q213" s="118">
        <f>2100000+134500</f>
        <v>2234500</v>
      </c>
      <c r="R213" s="102"/>
      <c r="S213" s="102"/>
      <c r="T213" s="102"/>
      <c r="U213" s="102"/>
      <c r="V213" s="102"/>
      <c r="W213" s="102"/>
      <c r="X213" s="102"/>
      <c r="Y213" s="102"/>
      <c r="Z213" s="102"/>
      <c r="AA213" s="118">
        <v>1350000</v>
      </c>
      <c r="AB213" s="106" t="s">
        <v>3649</v>
      </c>
      <c r="AC213" s="102"/>
      <c r="AD213" s="283" t="s">
        <v>3362</v>
      </c>
      <c r="AE213" s="174" t="s">
        <v>3469</v>
      </c>
      <c r="AF213" s="114" t="s">
        <v>2433</v>
      </c>
      <c r="AG213" s="102" t="s">
        <v>226</v>
      </c>
    </row>
    <row r="214" spans="1:35">
      <c r="A214" s="103"/>
      <c r="B214" s="102"/>
      <c r="C214" s="119" t="s">
        <v>30</v>
      </c>
      <c r="D214" s="102"/>
      <c r="E214" s="102"/>
      <c r="F214" s="102"/>
      <c r="G214" s="102"/>
      <c r="H214" s="102"/>
      <c r="I214" s="109"/>
      <c r="J214" s="102"/>
      <c r="K214" s="102"/>
      <c r="L214" s="102"/>
      <c r="M214" s="102"/>
      <c r="N214" s="103"/>
      <c r="O214" s="102"/>
      <c r="P214" s="102"/>
      <c r="Q214" s="117">
        <f>SUM(Q212:Q213)</f>
        <v>4134500</v>
      </c>
      <c r="R214" s="102"/>
      <c r="S214" s="102"/>
      <c r="T214" s="102"/>
      <c r="U214" s="102"/>
      <c r="V214" s="102"/>
      <c r="W214" s="102"/>
      <c r="X214" s="102"/>
      <c r="Y214" s="102"/>
      <c r="Z214" s="102"/>
      <c r="AA214" s="117">
        <f>SUM(AA212:AA213)</f>
        <v>2700000</v>
      </c>
      <c r="AB214" s="102"/>
      <c r="AC214" s="102"/>
      <c r="AD214" s="102"/>
      <c r="AE214" s="103"/>
      <c r="AF214" s="102"/>
      <c r="AG214" s="102"/>
    </row>
    <row r="215" spans="1:35">
      <c r="A215" s="103">
        <f>A213+1</f>
        <v>11</v>
      </c>
      <c r="B215" s="103">
        <v>1</v>
      </c>
      <c r="C215" s="115">
        <v>44991</v>
      </c>
      <c r="D215" s="115">
        <v>44991</v>
      </c>
      <c r="E215" s="102" t="s">
        <v>214</v>
      </c>
      <c r="F215" s="102" t="s">
        <v>31</v>
      </c>
      <c r="G215" s="155" t="s">
        <v>3685</v>
      </c>
      <c r="H215" s="114" t="s">
        <v>3686</v>
      </c>
      <c r="I215" s="109"/>
      <c r="J215" s="102"/>
      <c r="K215" s="102"/>
      <c r="L215" s="114" t="s">
        <v>231</v>
      </c>
      <c r="M215" s="114" t="s">
        <v>35</v>
      </c>
      <c r="N215" s="103">
        <v>800</v>
      </c>
      <c r="O215" s="102" t="s">
        <v>190</v>
      </c>
      <c r="P215" s="302" t="s">
        <v>256</v>
      </c>
      <c r="Q215" s="118">
        <f>2350000+158500</f>
        <v>2508500</v>
      </c>
      <c r="R215" s="118"/>
      <c r="S215" s="118"/>
      <c r="T215" s="118"/>
      <c r="U215" s="118"/>
      <c r="V215" s="118"/>
      <c r="W215" s="118"/>
      <c r="X215" s="118"/>
      <c r="Y215" s="118"/>
      <c r="Z215" s="118"/>
      <c r="AA215" s="118">
        <v>1650000</v>
      </c>
      <c r="AB215" s="106" t="s">
        <v>3690</v>
      </c>
      <c r="AD215" s="283" t="s">
        <v>3362</v>
      </c>
      <c r="AE215" s="174" t="s">
        <v>3469</v>
      </c>
      <c r="AG215" s="102" t="s">
        <v>226</v>
      </c>
    </row>
    <row r="216" spans="1:35">
      <c r="A216" s="103">
        <f>A215+1</f>
        <v>12</v>
      </c>
      <c r="B216" s="142">
        <v>2</v>
      </c>
      <c r="C216" s="115">
        <v>44991</v>
      </c>
      <c r="D216" s="115">
        <v>44992</v>
      </c>
      <c r="E216" s="102" t="s">
        <v>214</v>
      </c>
      <c r="F216" s="102" t="s">
        <v>31</v>
      </c>
      <c r="G216" s="155" t="s">
        <v>3689</v>
      </c>
      <c r="H216" s="114" t="s">
        <v>3687</v>
      </c>
      <c r="I216" s="109"/>
      <c r="J216" s="102"/>
      <c r="K216" s="102"/>
      <c r="L216" s="102" t="s">
        <v>255</v>
      </c>
      <c r="M216" s="102" t="s">
        <v>1078</v>
      </c>
      <c r="N216" s="103">
        <v>209</v>
      </c>
      <c r="O216" s="102" t="s">
        <v>190</v>
      </c>
      <c r="P216" s="302" t="s">
        <v>256</v>
      </c>
      <c r="Q216" s="118">
        <f>870000+105000</f>
        <v>975000</v>
      </c>
      <c r="R216" s="118"/>
      <c r="S216" s="118"/>
      <c r="T216" s="118"/>
      <c r="U216" s="118"/>
      <c r="V216" s="118"/>
      <c r="W216" s="118"/>
      <c r="X216" s="118"/>
      <c r="Y216" s="118"/>
      <c r="Z216" s="118"/>
      <c r="AA216" s="118">
        <v>375000</v>
      </c>
      <c r="AB216" s="106" t="s">
        <v>3690</v>
      </c>
      <c r="AD216" s="283" t="s">
        <v>3362</v>
      </c>
      <c r="AE216" s="174" t="s">
        <v>3469</v>
      </c>
      <c r="AG216" s="102" t="s">
        <v>226</v>
      </c>
    </row>
    <row r="217" spans="1:35">
      <c r="A217" s="103">
        <f t="shared" ref="A217:A218" si="25">A216+1</f>
        <v>13</v>
      </c>
      <c r="B217" s="103">
        <v>3</v>
      </c>
      <c r="C217" s="115">
        <v>44991</v>
      </c>
      <c r="D217" s="115">
        <v>44992</v>
      </c>
      <c r="E217" s="102" t="s">
        <v>214</v>
      </c>
      <c r="F217" s="102" t="s">
        <v>31</v>
      </c>
      <c r="G217" s="155" t="s">
        <v>3467</v>
      </c>
      <c r="H217" s="114" t="s">
        <v>3688</v>
      </c>
      <c r="I217" s="109"/>
      <c r="J217" s="102"/>
      <c r="K217" s="102"/>
      <c r="L217" s="102" t="s">
        <v>255</v>
      </c>
      <c r="M217" s="102" t="s">
        <v>1078</v>
      </c>
      <c r="N217" s="103">
        <v>209</v>
      </c>
      <c r="O217" s="102" t="s">
        <v>190</v>
      </c>
      <c r="P217" s="102" t="s">
        <v>256</v>
      </c>
      <c r="Q217" s="118">
        <f>870000+112000</f>
        <v>982000</v>
      </c>
      <c r="R217" s="118"/>
      <c r="S217" s="118"/>
      <c r="T217" s="118"/>
      <c r="U217" s="118"/>
      <c r="V217" s="118"/>
      <c r="W217" s="118"/>
      <c r="X217" s="118"/>
      <c r="Y217" s="118"/>
      <c r="Z217" s="118"/>
      <c r="AA217" s="118">
        <v>375000</v>
      </c>
      <c r="AB217" s="106" t="s">
        <v>3690</v>
      </c>
      <c r="AD217" s="283" t="s">
        <v>3362</v>
      </c>
      <c r="AE217" s="174" t="s">
        <v>3469</v>
      </c>
      <c r="AG217" s="102" t="s">
        <v>226</v>
      </c>
    </row>
    <row r="218" spans="1:35">
      <c r="A218" s="103">
        <f t="shared" si="25"/>
        <v>14</v>
      </c>
      <c r="B218" s="142">
        <v>4</v>
      </c>
      <c r="C218" s="115">
        <v>44991</v>
      </c>
      <c r="D218" s="115">
        <v>44994</v>
      </c>
      <c r="E218" s="102" t="s">
        <v>214</v>
      </c>
      <c r="F218" s="102" t="s">
        <v>31</v>
      </c>
      <c r="G218" s="155" t="s">
        <v>240</v>
      </c>
      <c r="H218" s="114" t="s">
        <v>3665</v>
      </c>
      <c r="I218" s="109"/>
      <c r="J218" s="102"/>
      <c r="K218" s="102"/>
      <c r="L218" s="114" t="s">
        <v>299</v>
      </c>
      <c r="M218" s="114" t="s">
        <v>35</v>
      </c>
      <c r="N218" s="103">
        <v>800</v>
      </c>
      <c r="O218" s="102" t="s">
        <v>190</v>
      </c>
      <c r="P218" s="114" t="s">
        <v>1268</v>
      </c>
      <c r="Q218" s="284">
        <v>2200000</v>
      </c>
      <c r="R218" s="102"/>
      <c r="S218" s="102"/>
      <c r="T218" s="102"/>
      <c r="U218" s="102"/>
      <c r="V218" s="102"/>
      <c r="W218" s="102"/>
      <c r="X218" s="102"/>
      <c r="Y218" s="102"/>
      <c r="Z218" s="102"/>
      <c r="AA218" s="118">
        <v>1600000</v>
      </c>
      <c r="AB218" s="106" t="s">
        <v>3690</v>
      </c>
      <c r="AD218" s="7" t="s">
        <v>1268</v>
      </c>
      <c r="AE218" s="174" t="s">
        <v>631</v>
      </c>
      <c r="AF218" t="s">
        <v>2840</v>
      </c>
      <c r="AG218" s="102" t="s">
        <v>226</v>
      </c>
    </row>
    <row r="219" spans="1:35">
      <c r="A219" s="103"/>
      <c r="B219" s="102"/>
      <c r="C219" s="119" t="s">
        <v>30</v>
      </c>
      <c r="D219" s="102"/>
      <c r="E219" s="102"/>
      <c r="F219" s="102"/>
      <c r="G219" s="102"/>
      <c r="H219" s="102"/>
      <c r="I219" s="109"/>
      <c r="J219" s="102"/>
      <c r="K219" s="102"/>
      <c r="L219" s="102"/>
      <c r="M219" s="102"/>
      <c r="N219" s="103"/>
      <c r="O219" s="102"/>
      <c r="P219" s="102"/>
      <c r="Q219" s="117">
        <f>SUM(Q215:Q218)</f>
        <v>6665500</v>
      </c>
      <c r="R219" s="102"/>
      <c r="S219" s="102"/>
      <c r="T219" s="102"/>
      <c r="U219" s="102"/>
      <c r="V219" s="102"/>
      <c r="W219" s="102"/>
      <c r="X219" s="102"/>
      <c r="Y219" s="102"/>
      <c r="Z219" s="102"/>
      <c r="AA219" s="117">
        <f>SUM(AA215:AA218)</f>
        <v>4000000</v>
      </c>
      <c r="AB219" s="102"/>
      <c r="AG219" s="102"/>
    </row>
    <row r="220" spans="1:35" s="93" customFormat="1">
      <c r="A220" s="103">
        <f>A218+1</f>
        <v>15</v>
      </c>
      <c r="B220" s="103">
        <v>1</v>
      </c>
      <c r="C220" s="115">
        <v>44991</v>
      </c>
      <c r="D220" s="115">
        <v>44881</v>
      </c>
      <c r="E220" s="102" t="s">
        <v>214</v>
      </c>
      <c r="F220" s="102" t="s">
        <v>31</v>
      </c>
      <c r="G220" s="109" t="s">
        <v>236</v>
      </c>
      <c r="H220" s="158" t="s">
        <v>469</v>
      </c>
      <c r="I220" s="140"/>
      <c r="J220" s="102"/>
      <c r="K220" s="102"/>
      <c r="L220" s="114" t="s">
        <v>231</v>
      </c>
      <c r="M220" s="109" t="s">
        <v>332</v>
      </c>
      <c r="N220" s="103">
        <v>208</v>
      </c>
      <c r="O220" s="102" t="s">
        <v>190</v>
      </c>
      <c r="P220" s="109" t="s">
        <v>303</v>
      </c>
      <c r="Q220" s="122">
        <v>1100000</v>
      </c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>
        <v>800000</v>
      </c>
      <c r="AB220" s="114" t="s">
        <v>3283</v>
      </c>
      <c r="AC220" s="168">
        <v>44991</v>
      </c>
      <c r="AD220" s="282" t="s">
        <v>303</v>
      </c>
      <c r="AE220" s="174" t="s">
        <v>1510</v>
      </c>
      <c r="AF220" s="102"/>
      <c r="AG220" s="102" t="s">
        <v>226</v>
      </c>
    </row>
    <row r="221" spans="1:35">
      <c r="A221" s="103">
        <f>A220+1</f>
        <v>16</v>
      </c>
      <c r="B221" s="142">
        <v>2</v>
      </c>
      <c r="C221" s="115">
        <v>44991</v>
      </c>
      <c r="D221" s="115">
        <v>44916</v>
      </c>
      <c r="E221" s="102" t="s">
        <v>214</v>
      </c>
      <c r="F221" s="102" t="s">
        <v>31</v>
      </c>
      <c r="G221" s="140" t="s">
        <v>240</v>
      </c>
      <c r="H221" s="286" t="s">
        <v>1354</v>
      </c>
      <c r="I221" s="281"/>
      <c r="J221" s="102"/>
      <c r="K221" s="102"/>
      <c r="L221" s="114" t="s">
        <v>299</v>
      </c>
      <c r="M221" s="114" t="s">
        <v>1348</v>
      </c>
      <c r="N221" s="103">
        <v>235</v>
      </c>
      <c r="O221" s="102" t="s">
        <v>190</v>
      </c>
      <c r="P221" s="109" t="s">
        <v>1350</v>
      </c>
      <c r="Q221" s="122">
        <v>1550000</v>
      </c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>
        <v>1350000</v>
      </c>
      <c r="AB221" s="114" t="s">
        <v>3283</v>
      </c>
      <c r="AC221" s="168">
        <v>44991</v>
      </c>
      <c r="AD221" s="282" t="s">
        <v>1350</v>
      </c>
      <c r="AE221" s="174" t="s">
        <v>1510</v>
      </c>
      <c r="AF221" s="102"/>
      <c r="AG221" s="102" t="s">
        <v>226</v>
      </c>
    </row>
    <row r="222" spans="1:35">
      <c r="A222" s="103">
        <f t="shared" ref="A222:A234" si="26">A221+1</f>
        <v>17</v>
      </c>
      <c r="B222" s="103">
        <v>3</v>
      </c>
      <c r="C222" s="115">
        <v>44991</v>
      </c>
      <c r="D222" s="115">
        <v>44916</v>
      </c>
      <c r="E222" s="102" t="s">
        <v>214</v>
      </c>
      <c r="F222" s="102" t="s">
        <v>31</v>
      </c>
      <c r="G222" s="140" t="s">
        <v>236</v>
      </c>
      <c r="H222" s="158" t="s">
        <v>1355</v>
      </c>
      <c r="I222" s="140"/>
      <c r="J222" s="102"/>
      <c r="K222" s="102"/>
      <c r="L222" s="114" t="s">
        <v>299</v>
      </c>
      <c r="M222" s="114" t="s">
        <v>1348</v>
      </c>
      <c r="N222" s="103">
        <v>235</v>
      </c>
      <c r="O222" s="102" t="s">
        <v>190</v>
      </c>
      <c r="P222" s="109" t="s">
        <v>1350</v>
      </c>
      <c r="Q222" s="122">
        <v>1750000</v>
      </c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>
        <v>1550000</v>
      </c>
      <c r="AB222" s="114" t="s">
        <v>3283</v>
      </c>
      <c r="AC222" s="168">
        <v>44991</v>
      </c>
      <c r="AD222" s="282" t="s">
        <v>1350</v>
      </c>
      <c r="AE222" s="174" t="s">
        <v>1510</v>
      </c>
      <c r="AF222" s="102"/>
      <c r="AG222" s="102" t="s">
        <v>226</v>
      </c>
    </row>
    <row r="223" spans="1:35">
      <c r="A223" s="103">
        <f t="shared" si="26"/>
        <v>18</v>
      </c>
      <c r="B223" s="142">
        <v>4</v>
      </c>
      <c r="C223" s="115">
        <v>44991</v>
      </c>
      <c r="D223" s="115">
        <v>44918</v>
      </c>
      <c r="E223" s="102" t="s">
        <v>214</v>
      </c>
      <c r="F223" s="102" t="s">
        <v>31</v>
      </c>
      <c r="G223" s="140" t="s">
        <v>319</v>
      </c>
      <c r="H223" s="158" t="s">
        <v>3305</v>
      </c>
      <c r="I223" s="109"/>
      <c r="J223" s="102"/>
      <c r="K223" s="102"/>
      <c r="L223" s="114" t="s">
        <v>1356</v>
      </c>
      <c r="M223" s="114" t="s">
        <v>1348</v>
      </c>
      <c r="N223" s="103">
        <v>235</v>
      </c>
      <c r="O223" s="102" t="s">
        <v>190</v>
      </c>
      <c r="P223" s="109" t="s">
        <v>1350</v>
      </c>
      <c r="Q223" s="122">
        <v>1750000</v>
      </c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>
        <v>1550000</v>
      </c>
      <c r="AB223" s="114" t="s">
        <v>3283</v>
      </c>
      <c r="AC223" s="168">
        <v>44991</v>
      </c>
      <c r="AD223" s="282" t="s">
        <v>1350</v>
      </c>
      <c r="AE223" s="174" t="s">
        <v>1510</v>
      </c>
      <c r="AF223" s="102"/>
      <c r="AG223" s="102" t="s">
        <v>226</v>
      </c>
    </row>
    <row r="224" spans="1:35">
      <c r="A224" s="103">
        <f t="shared" si="26"/>
        <v>19</v>
      </c>
      <c r="B224" s="103">
        <v>5</v>
      </c>
      <c r="C224" s="115">
        <v>44991</v>
      </c>
      <c r="D224" s="115">
        <v>44919</v>
      </c>
      <c r="E224" s="102" t="s">
        <v>214</v>
      </c>
      <c r="F224" s="102" t="s">
        <v>31</v>
      </c>
      <c r="G224" s="140" t="s">
        <v>240</v>
      </c>
      <c r="H224" s="158" t="s">
        <v>1353</v>
      </c>
      <c r="I224" s="140"/>
      <c r="J224" s="102"/>
      <c r="K224" s="102"/>
      <c r="L224" s="114" t="s">
        <v>299</v>
      </c>
      <c r="M224" s="114" t="s">
        <v>1348</v>
      </c>
      <c r="N224" s="103">
        <v>235</v>
      </c>
      <c r="O224" s="102" t="s">
        <v>190</v>
      </c>
      <c r="P224" s="109" t="s">
        <v>1350</v>
      </c>
      <c r="Q224" s="122">
        <v>1550000</v>
      </c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>
        <v>1350000</v>
      </c>
      <c r="AB224" s="114" t="s">
        <v>3283</v>
      </c>
      <c r="AC224" s="168">
        <v>44991</v>
      </c>
      <c r="AD224" s="282" t="s">
        <v>1350</v>
      </c>
      <c r="AE224" s="174" t="s">
        <v>1510</v>
      </c>
      <c r="AF224" s="102"/>
      <c r="AG224" s="102" t="s">
        <v>226</v>
      </c>
    </row>
    <row r="225" spans="1:36">
      <c r="A225" s="103">
        <f t="shared" si="26"/>
        <v>20</v>
      </c>
      <c r="B225" s="142">
        <v>6</v>
      </c>
      <c r="C225" s="115">
        <v>44991</v>
      </c>
      <c r="D225" s="115">
        <v>44920</v>
      </c>
      <c r="E225" s="102" t="s">
        <v>214</v>
      </c>
      <c r="F225" s="102" t="s">
        <v>31</v>
      </c>
      <c r="G225" s="140" t="s">
        <v>1345</v>
      </c>
      <c r="H225" s="158" t="s">
        <v>1357</v>
      </c>
      <c r="I225" s="140"/>
      <c r="J225" s="102"/>
      <c r="K225" s="102"/>
      <c r="L225" s="114" t="s">
        <v>299</v>
      </c>
      <c r="M225" s="114" t="s">
        <v>1348</v>
      </c>
      <c r="N225" s="103">
        <v>235</v>
      </c>
      <c r="O225" s="102" t="s">
        <v>190</v>
      </c>
      <c r="P225" s="109" t="s">
        <v>1350</v>
      </c>
      <c r="Q225" s="122">
        <v>1550000</v>
      </c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>
        <v>1350000</v>
      </c>
      <c r="AB225" s="114" t="s">
        <v>3283</v>
      </c>
      <c r="AC225" s="168">
        <v>44991</v>
      </c>
      <c r="AD225" s="282" t="s">
        <v>1350</v>
      </c>
      <c r="AE225" s="174" t="s">
        <v>1510</v>
      </c>
      <c r="AF225" s="102"/>
      <c r="AG225" s="102" t="s">
        <v>226</v>
      </c>
    </row>
    <row r="226" spans="1:36">
      <c r="A226" s="103">
        <f t="shared" si="26"/>
        <v>21</v>
      </c>
      <c r="B226" s="103">
        <v>7</v>
      </c>
      <c r="C226" s="115">
        <v>44991</v>
      </c>
      <c r="D226" s="115">
        <v>44924</v>
      </c>
      <c r="E226" s="102" t="s">
        <v>214</v>
      </c>
      <c r="F226" s="102" t="s">
        <v>31</v>
      </c>
      <c r="G226" s="140" t="s">
        <v>319</v>
      </c>
      <c r="H226" s="158" t="s">
        <v>1349</v>
      </c>
      <c r="I226" s="140"/>
      <c r="J226" s="102"/>
      <c r="K226" s="102"/>
      <c r="L226" s="114" t="s">
        <v>299</v>
      </c>
      <c r="M226" s="114" t="s">
        <v>1348</v>
      </c>
      <c r="N226" s="103">
        <v>235</v>
      </c>
      <c r="O226" s="102" t="s">
        <v>190</v>
      </c>
      <c r="P226" s="109" t="s">
        <v>1350</v>
      </c>
      <c r="Q226" s="122">
        <v>1750000</v>
      </c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>
        <v>1550000</v>
      </c>
      <c r="AB226" s="114" t="s">
        <v>3283</v>
      </c>
      <c r="AC226" s="168">
        <v>44991</v>
      </c>
      <c r="AD226" s="282" t="s">
        <v>1350</v>
      </c>
      <c r="AE226" s="174" t="s">
        <v>1510</v>
      </c>
      <c r="AF226" s="102"/>
      <c r="AG226" s="102" t="s">
        <v>226</v>
      </c>
    </row>
    <row r="227" spans="1:36">
      <c r="A227" s="103">
        <f t="shared" si="26"/>
        <v>22</v>
      </c>
      <c r="B227" s="142">
        <v>8</v>
      </c>
      <c r="C227" s="115">
        <v>44991</v>
      </c>
      <c r="D227" s="115">
        <v>44932</v>
      </c>
      <c r="E227" s="102" t="s">
        <v>214</v>
      </c>
      <c r="F227" s="102" t="s">
        <v>31</v>
      </c>
      <c r="G227" s="140" t="s">
        <v>240</v>
      </c>
      <c r="H227" s="158" t="s">
        <v>1358</v>
      </c>
      <c r="I227" s="140"/>
      <c r="J227" s="102"/>
      <c r="K227" s="102"/>
      <c r="L227" s="114" t="s">
        <v>299</v>
      </c>
      <c r="M227" s="114" t="s">
        <v>1348</v>
      </c>
      <c r="N227" s="103">
        <v>235</v>
      </c>
      <c r="O227" s="102" t="s">
        <v>190</v>
      </c>
      <c r="P227" s="109" t="s">
        <v>1350</v>
      </c>
      <c r="Q227" s="122">
        <v>1550000</v>
      </c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>
        <v>1350000</v>
      </c>
      <c r="AB227" s="114" t="s">
        <v>3283</v>
      </c>
      <c r="AC227" s="168">
        <v>44991</v>
      </c>
      <c r="AD227" s="282" t="s">
        <v>1350</v>
      </c>
      <c r="AE227" s="174" t="s">
        <v>1510</v>
      </c>
      <c r="AF227" s="102"/>
      <c r="AG227" s="102" t="s">
        <v>226</v>
      </c>
    </row>
    <row r="228" spans="1:36">
      <c r="A228" s="103">
        <f t="shared" si="26"/>
        <v>23</v>
      </c>
      <c r="B228" s="103">
        <v>9</v>
      </c>
      <c r="C228" s="115">
        <v>44991</v>
      </c>
      <c r="D228" s="115">
        <v>44945</v>
      </c>
      <c r="E228" s="102" t="s">
        <v>214</v>
      </c>
      <c r="F228" s="102" t="s">
        <v>31</v>
      </c>
      <c r="G228" s="140" t="s">
        <v>319</v>
      </c>
      <c r="H228" s="158" t="s">
        <v>2052</v>
      </c>
      <c r="I228" s="140"/>
      <c r="J228" s="102"/>
      <c r="K228" s="102"/>
      <c r="L228" s="114" t="s">
        <v>299</v>
      </c>
      <c r="M228" s="114" t="s">
        <v>1348</v>
      </c>
      <c r="N228" s="103">
        <v>235</v>
      </c>
      <c r="O228" s="102" t="s">
        <v>190</v>
      </c>
      <c r="P228" s="109" t="s">
        <v>1350</v>
      </c>
      <c r="Q228" s="122">
        <v>1750000</v>
      </c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>
        <v>1550000</v>
      </c>
      <c r="AB228" s="114" t="s">
        <v>3283</v>
      </c>
      <c r="AC228" s="168">
        <v>44991</v>
      </c>
      <c r="AD228" s="282" t="s">
        <v>1350</v>
      </c>
      <c r="AE228" s="174" t="s">
        <v>1510</v>
      </c>
      <c r="AF228" s="102"/>
      <c r="AG228" s="102" t="s">
        <v>226</v>
      </c>
    </row>
    <row r="229" spans="1:36">
      <c r="A229" s="103">
        <f t="shared" si="26"/>
        <v>24</v>
      </c>
      <c r="B229" s="142">
        <v>10</v>
      </c>
      <c r="C229" s="115">
        <v>44991</v>
      </c>
      <c r="D229" s="115">
        <v>44943</v>
      </c>
      <c r="E229" s="102" t="s">
        <v>214</v>
      </c>
      <c r="F229" s="102" t="s">
        <v>31</v>
      </c>
      <c r="G229" s="140" t="s">
        <v>319</v>
      </c>
      <c r="H229" s="158" t="s">
        <v>2088</v>
      </c>
      <c r="I229" s="140"/>
      <c r="J229" s="102"/>
      <c r="K229" s="102"/>
      <c r="L229" s="114" t="s">
        <v>299</v>
      </c>
      <c r="M229" s="114" t="s">
        <v>1348</v>
      </c>
      <c r="N229" s="103">
        <v>235</v>
      </c>
      <c r="O229" s="102" t="s">
        <v>190</v>
      </c>
      <c r="P229" s="109" t="s">
        <v>1350</v>
      </c>
      <c r="Q229" s="122">
        <v>1750000</v>
      </c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>
        <v>1550000</v>
      </c>
      <c r="AB229" s="114" t="s">
        <v>3283</v>
      </c>
      <c r="AC229" s="168">
        <v>44991</v>
      </c>
      <c r="AD229" s="282" t="s">
        <v>1350</v>
      </c>
      <c r="AE229" s="174" t="s">
        <v>1510</v>
      </c>
      <c r="AF229" s="102"/>
      <c r="AG229" s="102" t="s">
        <v>226</v>
      </c>
    </row>
    <row r="230" spans="1:36">
      <c r="A230" s="103">
        <f t="shared" si="26"/>
        <v>25</v>
      </c>
      <c r="B230" s="103">
        <v>11</v>
      </c>
      <c r="C230" s="115">
        <v>44991</v>
      </c>
      <c r="D230" s="115">
        <v>44895</v>
      </c>
      <c r="E230" s="102" t="s">
        <v>214</v>
      </c>
      <c r="F230" s="102" t="s">
        <v>31</v>
      </c>
      <c r="G230" s="140" t="s">
        <v>889</v>
      </c>
      <c r="H230" s="158" t="s">
        <v>2608</v>
      </c>
      <c r="I230" s="140"/>
      <c r="J230" s="102"/>
      <c r="K230" s="102"/>
      <c r="L230" s="114" t="s">
        <v>1348</v>
      </c>
      <c r="M230" s="114" t="s">
        <v>219</v>
      </c>
      <c r="N230" s="103">
        <v>1612</v>
      </c>
      <c r="O230" s="102" t="s">
        <v>190</v>
      </c>
      <c r="P230" s="109" t="s">
        <v>1350</v>
      </c>
      <c r="Q230" s="122">
        <v>4200000</v>
      </c>
      <c r="R230" s="122"/>
      <c r="S230" s="122"/>
      <c r="T230" s="122"/>
      <c r="U230" s="122"/>
      <c r="V230" s="122"/>
      <c r="W230" s="122"/>
      <c r="X230" s="122"/>
      <c r="Y230" s="122"/>
      <c r="Z230" s="122"/>
      <c r="AA230" s="202">
        <v>3700000</v>
      </c>
      <c r="AB230" s="114" t="s">
        <v>3283</v>
      </c>
      <c r="AC230" s="168">
        <v>44991</v>
      </c>
      <c r="AD230" s="282" t="s">
        <v>1350</v>
      </c>
      <c r="AE230" s="174" t="s">
        <v>1510</v>
      </c>
      <c r="AF230" s="102"/>
      <c r="AG230" s="102" t="s">
        <v>226</v>
      </c>
    </row>
    <row r="231" spans="1:36">
      <c r="A231" s="103">
        <f t="shared" si="26"/>
        <v>26</v>
      </c>
      <c r="B231" s="142">
        <v>12</v>
      </c>
      <c r="C231" s="115">
        <v>44991</v>
      </c>
      <c r="D231" s="115">
        <v>44922</v>
      </c>
      <c r="E231" s="102" t="s">
        <v>214</v>
      </c>
      <c r="F231" s="102" t="s">
        <v>31</v>
      </c>
      <c r="G231" s="140" t="s">
        <v>1351</v>
      </c>
      <c r="H231" s="158" t="s">
        <v>1352</v>
      </c>
      <c r="I231" s="140"/>
      <c r="J231" s="102"/>
      <c r="K231" s="102"/>
      <c r="L231" s="114" t="s">
        <v>299</v>
      </c>
      <c r="M231" s="114" t="s">
        <v>1348</v>
      </c>
      <c r="N231" s="103">
        <v>235</v>
      </c>
      <c r="O231" s="102" t="s">
        <v>190</v>
      </c>
      <c r="P231" s="109" t="s">
        <v>1350</v>
      </c>
      <c r="Q231" s="122">
        <v>1800000</v>
      </c>
      <c r="R231" s="122"/>
      <c r="S231" s="122"/>
      <c r="T231" s="122"/>
      <c r="U231" s="122"/>
      <c r="V231" s="122"/>
      <c r="W231" s="122"/>
      <c r="X231" s="122"/>
      <c r="Y231" s="122"/>
      <c r="Z231" s="122"/>
      <c r="AA231" s="122">
        <v>1550000</v>
      </c>
      <c r="AB231" s="114" t="s">
        <v>3283</v>
      </c>
      <c r="AC231" s="168">
        <v>44991</v>
      </c>
      <c r="AD231" s="282" t="s">
        <v>1350</v>
      </c>
      <c r="AE231" s="174" t="s">
        <v>1510</v>
      </c>
      <c r="AF231" s="102"/>
      <c r="AG231" s="102" t="s">
        <v>226</v>
      </c>
    </row>
    <row r="232" spans="1:36">
      <c r="A232" s="103">
        <f t="shared" si="26"/>
        <v>27</v>
      </c>
      <c r="B232" s="103">
        <v>13</v>
      </c>
      <c r="C232" s="115">
        <v>44991</v>
      </c>
      <c r="D232" s="115">
        <v>44924</v>
      </c>
      <c r="E232" s="102" t="s">
        <v>214</v>
      </c>
      <c r="F232" s="102" t="s">
        <v>31</v>
      </c>
      <c r="G232" s="140" t="s">
        <v>1345</v>
      </c>
      <c r="H232" s="158" t="s">
        <v>1346</v>
      </c>
      <c r="I232" s="140"/>
      <c r="J232" s="102"/>
      <c r="K232" s="102"/>
      <c r="L232" s="114" t="s">
        <v>1347</v>
      </c>
      <c r="M232" s="114" t="s">
        <v>1348</v>
      </c>
      <c r="N232" s="103">
        <v>235</v>
      </c>
      <c r="O232" s="102" t="s">
        <v>190</v>
      </c>
      <c r="P232" s="140" t="s">
        <v>1350</v>
      </c>
      <c r="Q232" s="122">
        <v>1800000</v>
      </c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>
        <v>1550000</v>
      </c>
      <c r="AB232" s="114" t="s">
        <v>3283</v>
      </c>
      <c r="AC232" s="168">
        <v>44991</v>
      </c>
      <c r="AD232" s="282" t="s">
        <v>1350</v>
      </c>
      <c r="AE232" s="174" t="s">
        <v>1510</v>
      </c>
      <c r="AF232" s="102"/>
      <c r="AG232" s="102" t="s">
        <v>226</v>
      </c>
    </row>
    <row r="233" spans="1:36">
      <c r="A233" s="103">
        <f t="shared" si="26"/>
        <v>28</v>
      </c>
      <c r="B233" s="142">
        <v>14</v>
      </c>
      <c r="C233" s="115">
        <v>44991</v>
      </c>
      <c r="D233" s="115">
        <v>44941</v>
      </c>
      <c r="E233" s="102" t="s">
        <v>214</v>
      </c>
      <c r="F233" s="102" t="s">
        <v>31</v>
      </c>
      <c r="G233" s="140" t="s">
        <v>2087</v>
      </c>
      <c r="H233" s="158" t="s">
        <v>3594</v>
      </c>
      <c r="I233" s="140"/>
      <c r="J233" s="102"/>
      <c r="K233" s="102"/>
      <c r="L233" s="114" t="s">
        <v>1717</v>
      </c>
      <c r="M233" s="114" t="s">
        <v>1348</v>
      </c>
      <c r="N233" s="103">
        <v>235</v>
      </c>
      <c r="O233" s="102" t="s">
        <v>190</v>
      </c>
      <c r="P233" s="109" t="s">
        <v>1350</v>
      </c>
      <c r="Q233" s="122">
        <v>1800000</v>
      </c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>
        <v>1550000</v>
      </c>
      <c r="AB233" s="114" t="s">
        <v>3283</v>
      </c>
      <c r="AC233" s="168">
        <v>44991</v>
      </c>
      <c r="AD233" s="282" t="s">
        <v>1350</v>
      </c>
      <c r="AE233" s="174" t="s">
        <v>1510</v>
      </c>
      <c r="AF233" s="102"/>
      <c r="AG233" s="102" t="s">
        <v>226</v>
      </c>
    </row>
    <row r="234" spans="1:36">
      <c r="A234" s="103">
        <f t="shared" si="26"/>
        <v>29</v>
      </c>
      <c r="B234" s="103">
        <v>15</v>
      </c>
      <c r="C234" s="115">
        <v>44991</v>
      </c>
      <c r="D234" s="115">
        <v>44924</v>
      </c>
      <c r="E234" s="102" t="s">
        <v>214</v>
      </c>
      <c r="F234" s="102" t="s">
        <v>31</v>
      </c>
      <c r="G234" s="140" t="s">
        <v>1345</v>
      </c>
      <c r="H234" s="158" t="s">
        <v>2053</v>
      </c>
      <c r="I234" s="140"/>
      <c r="J234" s="102"/>
      <c r="K234" s="102"/>
      <c r="L234" s="114" t="s">
        <v>231</v>
      </c>
      <c r="M234" s="114" t="s">
        <v>224</v>
      </c>
      <c r="N234" s="103">
        <v>188</v>
      </c>
      <c r="O234" s="102" t="s">
        <v>190</v>
      </c>
      <c r="P234" s="140" t="s">
        <v>1859</v>
      </c>
      <c r="Q234" s="118">
        <v>900000</v>
      </c>
      <c r="R234" s="102"/>
      <c r="S234" s="102"/>
      <c r="T234" s="102"/>
      <c r="U234" s="102"/>
      <c r="V234" s="102"/>
      <c r="W234" s="102"/>
      <c r="X234" s="102"/>
      <c r="Y234" s="102"/>
      <c r="Z234" s="102"/>
      <c r="AA234" s="118">
        <v>700000</v>
      </c>
      <c r="AB234" s="114" t="s">
        <v>3283</v>
      </c>
      <c r="AC234" s="168">
        <v>44991</v>
      </c>
      <c r="AD234" s="282" t="s">
        <v>1859</v>
      </c>
      <c r="AE234" s="174" t="s">
        <v>1510</v>
      </c>
      <c r="AF234" s="102"/>
      <c r="AG234" s="102" t="s">
        <v>226</v>
      </c>
    </row>
    <row r="235" spans="1:36">
      <c r="A235" s="103"/>
      <c r="B235" s="102"/>
      <c r="C235" s="119" t="s">
        <v>30</v>
      </c>
      <c r="D235" s="102"/>
      <c r="E235" s="102"/>
      <c r="F235" s="102"/>
      <c r="G235" s="102"/>
      <c r="H235" s="102"/>
      <c r="I235" s="109"/>
      <c r="J235" s="102"/>
      <c r="K235" s="102"/>
      <c r="L235" s="102"/>
      <c r="M235" s="102"/>
      <c r="N235" s="103"/>
      <c r="O235" s="102"/>
      <c r="P235" s="102"/>
      <c r="Q235" s="117">
        <f>SUM(Q220:Q234)</f>
        <v>26550000</v>
      </c>
      <c r="R235" s="102"/>
      <c r="S235" s="102"/>
      <c r="T235" s="102"/>
      <c r="U235" s="102"/>
      <c r="V235" s="102"/>
      <c r="W235" s="102"/>
      <c r="X235" s="102"/>
      <c r="Y235" s="102"/>
      <c r="Z235" s="102"/>
      <c r="AA235" s="117">
        <f>SUM(AA220:AA234)</f>
        <v>23000000</v>
      </c>
      <c r="AB235" s="102"/>
      <c r="AC235" s="102"/>
      <c r="AD235" s="102"/>
      <c r="AE235" s="103"/>
      <c r="AF235" s="102"/>
      <c r="AG235" s="102"/>
    </row>
    <row r="236" spans="1:36">
      <c r="A236" s="103">
        <f>A234+1</f>
        <v>30</v>
      </c>
      <c r="B236" s="142">
        <v>1</v>
      </c>
      <c r="C236" s="115">
        <v>44991</v>
      </c>
      <c r="D236" s="115">
        <v>44957</v>
      </c>
      <c r="E236" s="102" t="s">
        <v>214</v>
      </c>
      <c r="F236" s="102" t="s">
        <v>31</v>
      </c>
      <c r="G236" s="140" t="s">
        <v>240</v>
      </c>
      <c r="H236" s="158" t="s">
        <v>1842</v>
      </c>
      <c r="I236" s="140"/>
      <c r="J236" s="102"/>
      <c r="K236" s="102"/>
      <c r="L236" s="114" t="s">
        <v>299</v>
      </c>
      <c r="M236" s="114" t="s">
        <v>221</v>
      </c>
      <c r="N236" s="103">
        <v>530</v>
      </c>
      <c r="O236" s="102" t="s">
        <v>190</v>
      </c>
      <c r="P236" s="140" t="s">
        <v>1843</v>
      </c>
      <c r="Q236" s="118">
        <v>2100000</v>
      </c>
      <c r="R236" s="118"/>
      <c r="S236" s="118"/>
      <c r="T236" s="118"/>
      <c r="U236" s="118"/>
      <c r="V236" s="118"/>
      <c r="W236" s="118"/>
      <c r="X236" s="118"/>
      <c r="Y236" s="118"/>
      <c r="Z236" s="118"/>
      <c r="AA236" s="118">
        <v>1750000</v>
      </c>
      <c r="AB236" s="114" t="s">
        <v>3286</v>
      </c>
      <c r="AC236" s="168">
        <v>44991</v>
      </c>
      <c r="AD236" s="162" t="s">
        <v>1843</v>
      </c>
      <c r="AE236" s="174" t="s">
        <v>631</v>
      </c>
      <c r="AF236" s="102"/>
      <c r="AG236" s="102" t="s">
        <v>226</v>
      </c>
      <c r="AI236" s="18" t="s">
        <v>1834</v>
      </c>
    </row>
    <row r="237" spans="1:36">
      <c r="A237" s="103">
        <f>A236+1</f>
        <v>31</v>
      </c>
      <c r="B237" s="142">
        <v>2</v>
      </c>
      <c r="C237" s="115">
        <v>44991</v>
      </c>
      <c r="D237" s="115">
        <v>44958</v>
      </c>
      <c r="E237" s="102" t="s">
        <v>214</v>
      </c>
      <c r="F237" s="102" t="s">
        <v>31</v>
      </c>
      <c r="G237" s="140" t="s">
        <v>240</v>
      </c>
      <c r="H237" s="158" t="s">
        <v>2344</v>
      </c>
      <c r="I237" s="140"/>
      <c r="J237" s="102"/>
      <c r="K237" s="102"/>
      <c r="L237" s="102" t="s">
        <v>299</v>
      </c>
      <c r="M237" s="114" t="s">
        <v>221</v>
      </c>
      <c r="N237" s="103">
        <v>530</v>
      </c>
      <c r="O237" s="102" t="s">
        <v>190</v>
      </c>
      <c r="P237" s="140" t="s">
        <v>1268</v>
      </c>
      <c r="Q237" s="118">
        <v>2100000</v>
      </c>
      <c r="R237" s="118"/>
      <c r="S237" s="118"/>
      <c r="T237" s="118"/>
      <c r="U237" s="118"/>
      <c r="V237" s="118"/>
      <c r="W237" s="118"/>
      <c r="X237" s="118"/>
      <c r="Y237" s="118"/>
      <c r="Z237" s="118"/>
      <c r="AA237" s="118">
        <v>1750000</v>
      </c>
      <c r="AB237" s="114" t="s">
        <v>3286</v>
      </c>
      <c r="AC237" s="168">
        <v>44991</v>
      </c>
      <c r="AD237" s="162" t="s">
        <v>1268</v>
      </c>
      <c r="AE237" s="174" t="s">
        <v>631</v>
      </c>
      <c r="AF237" s="102"/>
      <c r="AG237" s="102" t="s">
        <v>226</v>
      </c>
      <c r="AJ237" s="18" t="s">
        <v>2345</v>
      </c>
    </row>
    <row r="238" spans="1:36">
      <c r="A238" s="103">
        <f t="shared" ref="A238:A240" si="27">A237+1</f>
        <v>32</v>
      </c>
      <c r="B238" s="142">
        <v>3</v>
      </c>
      <c r="C238" s="115">
        <v>44991</v>
      </c>
      <c r="D238" s="115">
        <v>44957</v>
      </c>
      <c r="E238" s="102" t="s">
        <v>214</v>
      </c>
      <c r="F238" s="102" t="s">
        <v>31</v>
      </c>
      <c r="G238" s="140" t="s">
        <v>240</v>
      </c>
      <c r="H238" s="158" t="s">
        <v>1839</v>
      </c>
      <c r="I238" s="140"/>
      <c r="J238" s="102"/>
      <c r="K238" s="102"/>
      <c r="L238" s="114" t="s">
        <v>299</v>
      </c>
      <c r="M238" s="114" t="s">
        <v>219</v>
      </c>
      <c r="N238" s="103">
        <v>1884</v>
      </c>
      <c r="O238" s="102" t="s">
        <v>190</v>
      </c>
      <c r="P238" s="109" t="s">
        <v>242</v>
      </c>
      <c r="Q238" s="118">
        <v>5000000</v>
      </c>
      <c r="R238" s="118"/>
      <c r="S238" s="118"/>
      <c r="T238" s="118"/>
      <c r="U238" s="118"/>
      <c r="V238" s="118"/>
      <c r="W238" s="118"/>
      <c r="X238" s="118"/>
      <c r="Y238" s="118"/>
      <c r="Z238" s="118"/>
      <c r="AA238" s="118">
        <v>4500000</v>
      </c>
      <c r="AB238" s="114" t="s">
        <v>3286</v>
      </c>
      <c r="AC238" s="168">
        <v>44991</v>
      </c>
      <c r="AD238" s="162" t="s">
        <v>242</v>
      </c>
      <c r="AE238" s="174" t="s">
        <v>631</v>
      </c>
      <c r="AF238" s="102"/>
      <c r="AG238" s="102" t="s">
        <v>226</v>
      </c>
      <c r="AI238" s="18" t="s">
        <v>1834</v>
      </c>
    </row>
    <row r="239" spans="1:36">
      <c r="A239" s="103">
        <f t="shared" si="27"/>
        <v>33</v>
      </c>
      <c r="B239" s="142">
        <v>4</v>
      </c>
      <c r="C239" s="115">
        <v>44991</v>
      </c>
      <c r="D239" s="115">
        <v>44957</v>
      </c>
      <c r="E239" s="102" t="s">
        <v>214</v>
      </c>
      <c r="F239" s="102" t="s">
        <v>31</v>
      </c>
      <c r="G239" s="140" t="s">
        <v>240</v>
      </c>
      <c r="H239" s="159" t="s">
        <v>1840</v>
      </c>
      <c r="I239" s="109"/>
      <c r="J239" s="102"/>
      <c r="K239" s="102"/>
      <c r="L239" s="114" t="s">
        <v>299</v>
      </c>
      <c r="M239" s="114" t="s">
        <v>219</v>
      </c>
      <c r="N239" s="103">
        <v>1884</v>
      </c>
      <c r="O239" s="102" t="s">
        <v>190</v>
      </c>
      <c r="P239" s="102" t="s">
        <v>242</v>
      </c>
      <c r="Q239" s="118">
        <v>5000000</v>
      </c>
      <c r="R239" s="118"/>
      <c r="S239" s="118"/>
      <c r="T239" s="118"/>
      <c r="U239" s="118"/>
      <c r="V239" s="118"/>
      <c r="W239" s="118"/>
      <c r="X239" s="118"/>
      <c r="Y239" s="118"/>
      <c r="Z239" s="118"/>
      <c r="AA239" s="118">
        <v>4500000</v>
      </c>
      <c r="AB239" s="114" t="s">
        <v>3286</v>
      </c>
      <c r="AC239" s="168">
        <v>44991</v>
      </c>
      <c r="AD239" s="162" t="s">
        <v>242</v>
      </c>
      <c r="AE239" s="174" t="s">
        <v>631</v>
      </c>
      <c r="AF239" s="102"/>
      <c r="AG239" s="102" t="s">
        <v>226</v>
      </c>
      <c r="AI239" s="18" t="s">
        <v>1834</v>
      </c>
    </row>
    <row r="240" spans="1:36">
      <c r="A240" s="103">
        <f t="shared" si="27"/>
        <v>34</v>
      </c>
      <c r="B240" s="142">
        <v>5</v>
      </c>
      <c r="C240" s="115">
        <v>44991</v>
      </c>
      <c r="D240" s="115">
        <v>44957</v>
      </c>
      <c r="E240" s="102" t="s">
        <v>214</v>
      </c>
      <c r="F240" s="102" t="s">
        <v>31</v>
      </c>
      <c r="G240" s="140" t="s">
        <v>240</v>
      </c>
      <c r="H240" s="159" t="s">
        <v>1841</v>
      </c>
      <c r="I240" s="109"/>
      <c r="J240" s="102"/>
      <c r="K240" s="102"/>
      <c r="L240" s="114" t="s">
        <v>299</v>
      </c>
      <c r="M240" s="114" t="s">
        <v>219</v>
      </c>
      <c r="N240" s="103">
        <v>1884</v>
      </c>
      <c r="O240" s="102" t="s">
        <v>190</v>
      </c>
      <c r="P240" s="102" t="s">
        <v>242</v>
      </c>
      <c r="Q240" s="118">
        <v>5000000</v>
      </c>
      <c r="R240" s="118"/>
      <c r="S240" s="118"/>
      <c r="T240" s="118"/>
      <c r="U240" s="118"/>
      <c r="V240" s="118"/>
      <c r="W240" s="118"/>
      <c r="X240" s="118"/>
      <c r="Y240" s="118"/>
      <c r="Z240" s="118"/>
      <c r="AA240" s="118">
        <v>4500000</v>
      </c>
      <c r="AB240" s="114" t="s">
        <v>3286</v>
      </c>
      <c r="AC240" s="168">
        <v>44991</v>
      </c>
      <c r="AD240" s="162" t="s">
        <v>242</v>
      </c>
      <c r="AE240" s="174" t="s">
        <v>631</v>
      </c>
      <c r="AF240" s="102"/>
      <c r="AG240" s="102" t="s">
        <v>226</v>
      </c>
      <c r="AI240" s="18" t="s">
        <v>1834</v>
      </c>
    </row>
    <row r="241" spans="1:35">
      <c r="A241" s="103"/>
      <c r="B241" s="102"/>
      <c r="C241" s="119" t="s">
        <v>30</v>
      </c>
      <c r="D241" s="102"/>
      <c r="E241" s="102"/>
      <c r="F241" s="102"/>
      <c r="G241" s="102"/>
      <c r="H241" s="102"/>
      <c r="I241" s="109"/>
      <c r="J241" s="102"/>
      <c r="K241" s="102"/>
      <c r="L241" s="102"/>
      <c r="M241" s="102"/>
      <c r="N241" s="103"/>
      <c r="O241" s="102"/>
      <c r="P241" s="102"/>
      <c r="Q241" s="117">
        <f>SUM(Q236:Q240)</f>
        <v>19200000</v>
      </c>
      <c r="R241" s="102"/>
      <c r="S241" s="102"/>
      <c r="T241" s="102"/>
      <c r="U241" s="102"/>
      <c r="V241" s="102"/>
      <c r="W241" s="102"/>
      <c r="X241" s="102"/>
      <c r="Y241" s="102"/>
      <c r="Z241" s="102"/>
      <c r="AA241" s="117">
        <f>SUM(AA236:AA240)</f>
        <v>17000000</v>
      </c>
      <c r="AB241" s="102"/>
      <c r="AC241" s="102"/>
      <c r="AD241" s="102"/>
      <c r="AE241" s="103"/>
      <c r="AF241" s="102"/>
      <c r="AG241" s="102"/>
    </row>
    <row r="242" spans="1:35">
      <c r="A242" s="103">
        <f>A240+1</f>
        <v>35</v>
      </c>
      <c r="B242" s="142">
        <v>2</v>
      </c>
      <c r="C242" s="115">
        <v>44992</v>
      </c>
      <c r="D242" s="115">
        <v>44993</v>
      </c>
      <c r="E242" s="102" t="s">
        <v>214</v>
      </c>
      <c r="F242" s="102" t="s">
        <v>31</v>
      </c>
      <c r="G242" s="155" t="s">
        <v>240</v>
      </c>
      <c r="H242" s="114" t="s">
        <v>3734</v>
      </c>
      <c r="I242" s="109"/>
      <c r="J242" s="102"/>
      <c r="K242" s="102"/>
      <c r="L242" s="114" t="s">
        <v>3775</v>
      </c>
      <c r="M242" s="114" t="s">
        <v>1397</v>
      </c>
      <c r="N242" s="103">
        <v>98</v>
      </c>
      <c r="O242" s="102" t="s">
        <v>190</v>
      </c>
      <c r="P242" s="109" t="s">
        <v>890</v>
      </c>
      <c r="Q242" s="118">
        <v>750000</v>
      </c>
      <c r="R242" s="118"/>
      <c r="S242" s="118"/>
      <c r="T242" s="118"/>
      <c r="U242" s="118"/>
      <c r="V242" s="118"/>
      <c r="W242" s="118"/>
      <c r="X242" s="118"/>
      <c r="Y242" s="118"/>
      <c r="Z242" s="118"/>
      <c r="AA242" s="118">
        <f>350000+75000</f>
        <v>425000</v>
      </c>
      <c r="AB242" s="106" t="s">
        <v>3773</v>
      </c>
      <c r="AD242" s="177" t="s">
        <v>890</v>
      </c>
      <c r="AE242" s="174" t="s">
        <v>631</v>
      </c>
      <c r="AF242" s="102"/>
      <c r="AG242" s="102" t="s">
        <v>226</v>
      </c>
    </row>
    <row r="243" spans="1:35">
      <c r="A243" s="103"/>
      <c r="B243" s="102"/>
      <c r="C243" s="119" t="s">
        <v>30</v>
      </c>
      <c r="D243" s="102"/>
      <c r="E243" s="102"/>
      <c r="F243" s="102"/>
      <c r="G243" s="102"/>
      <c r="H243" s="102"/>
      <c r="I243" s="109"/>
      <c r="J243" s="102"/>
      <c r="K243" s="102"/>
      <c r="L243" s="102"/>
      <c r="M243" s="102"/>
      <c r="N243" s="103"/>
      <c r="O243" s="102"/>
      <c r="P243" s="102"/>
      <c r="Q243" s="206">
        <f>SUM(Q242:Q242)</f>
        <v>750000</v>
      </c>
      <c r="R243" s="205"/>
      <c r="S243" s="205"/>
      <c r="T243" s="205"/>
      <c r="U243" s="205"/>
      <c r="V243" s="205"/>
      <c r="W243" s="205"/>
      <c r="X243" s="205"/>
      <c r="Y243" s="205"/>
      <c r="Z243" s="205"/>
      <c r="AA243" s="206">
        <f>SUM(AA242:AA242)</f>
        <v>425000</v>
      </c>
      <c r="AB243" s="205"/>
    </row>
    <row r="244" spans="1:35">
      <c r="A244" s="103">
        <f>A242+1</f>
        <v>36</v>
      </c>
      <c r="B244" s="142">
        <v>1</v>
      </c>
      <c r="C244" s="115">
        <v>44993</v>
      </c>
      <c r="D244" s="115">
        <v>44994</v>
      </c>
      <c r="E244" s="102" t="s">
        <v>214</v>
      </c>
      <c r="F244" s="102" t="s">
        <v>31</v>
      </c>
      <c r="G244" s="155" t="s">
        <v>3826</v>
      </c>
      <c r="H244" s="114" t="s">
        <v>3825</v>
      </c>
      <c r="I244" s="109"/>
      <c r="J244" s="102"/>
      <c r="K244" s="102"/>
      <c r="L244" s="102" t="s">
        <v>255</v>
      </c>
      <c r="M244" s="102" t="s">
        <v>1078</v>
      </c>
      <c r="N244" s="103">
        <v>209</v>
      </c>
      <c r="O244" s="102" t="s">
        <v>190</v>
      </c>
      <c r="P244" s="302" t="s">
        <v>256</v>
      </c>
      <c r="Q244" s="118">
        <f>870000+120000</f>
        <v>990000</v>
      </c>
      <c r="R244" s="118"/>
      <c r="S244" s="118"/>
      <c r="T244" s="118"/>
      <c r="U244" s="118"/>
      <c r="V244" s="118"/>
      <c r="W244" s="118"/>
      <c r="X244" s="118"/>
      <c r="Y244" s="118"/>
      <c r="Z244" s="118"/>
      <c r="AA244" s="118">
        <v>375000</v>
      </c>
      <c r="AB244" s="106" t="s">
        <v>3832</v>
      </c>
      <c r="AC244" s="102"/>
      <c r="AD244" s="283" t="s">
        <v>3362</v>
      </c>
      <c r="AE244" s="174" t="s">
        <v>3469</v>
      </c>
      <c r="AF244" s="102"/>
      <c r="AG244" s="102" t="s">
        <v>226</v>
      </c>
    </row>
    <row r="245" spans="1:35">
      <c r="A245" s="103">
        <f>A244+1</f>
        <v>37</v>
      </c>
      <c r="B245" s="142">
        <v>2</v>
      </c>
      <c r="C245" s="115">
        <v>44993</v>
      </c>
      <c r="D245" s="115">
        <v>44994</v>
      </c>
      <c r="E245" s="102" t="s">
        <v>214</v>
      </c>
      <c r="F245" s="102" t="s">
        <v>31</v>
      </c>
      <c r="G245" s="114" t="s">
        <v>3830</v>
      </c>
      <c r="H245" s="114" t="s">
        <v>3828</v>
      </c>
      <c r="I245" s="109"/>
      <c r="J245" s="102"/>
      <c r="K245" s="102"/>
      <c r="L245" s="114" t="s">
        <v>33</v>
      </c>
      <c r="M245" s="114" t="s">
        <v>35</v>
      </c>
      <c r="N245" s="103">
        <v>311</v>
      </c>
      <c r="O245" s="102" t="s">
        <v>190</v>
      </c>
      <c r="P245" s="109" t="s">
        <v>256</v>
      </c>
      <c r="Q245" s="118">
        <f>1350000+174808</f>
        <v>1524808</v>
      </c>
      <c r="R245" s="118"/>
      <c r="S245" s="118"/>
      <c r="T245" s="118"/>
      <c r="U245" s="118"/>
      <c r="V245" s="118"/>
      <c r="W245" s="118"/>
      <c r="X245" s="118"/>
      <c r="Y245" s="118"/>
      <c r="Z245" s="118"/>
      <c r="AA245" s="118">
        <v>800000</v>
      </c>
      <c r="AB245" s="106" t="s">
        <v>3832</v>
      </c>
      <c r="AC245" s="102"/>
      <c r="AD245" s="283" t="s">
        <v>3362</v>
      </c>
      <c r="AE245" s="174" t="s">
        <v>3469</v>
      </c>
      <c r="AF245" s="102"/>
      <c r="AG245" s="102" t="s">
        <v>226</v>
      </c>
    </row>
    <row r="246" spans="1:35">
      <c r="A246" s="103">
        <f t="shared" ref="A246" si="28">A245+1</f>
        <v>38</v>
      </c>
      <c r="B246" s="142">
        <v>3</v>
      </c>
      <c r="C246" s="115">
        <v>44993</v>
      </c>
      <c r="D246" s="115">
        <v>44994</v>
      </c>
      <c r="E246" s="102" t="s">
        <v>214</v>
      </c>
      <c r="F246" s="102" t="s">
        <v>31</v>
      </c>
      <c r="G246" s="114" t="s">
        <v>3831</v>
      </c>
      <c r="H246" s="114" t="s">
        <v>3829</v>
      </c>
      <c r="I246" s="109"/>
      <c r="J246" s="102"/>
      <c r="K246" s="102"/>
      <c r="L246" s="114" t="s">
        <v>33</v>
      </c>
      <c r="M246" s="114" t="s">
        <v>35</v>
      </c>
      <c r="N246" s="103">
        <v>311</v>
      </c>
      <c r="O246" s="102" t="s">
        <v>190</v>
      </c>
      <c r="P246" s="109" t="s">
        <v>256</v>
      </c>
      <c r="Q246" s="118">
        <f>1350000+134500</f>
        <v>1484500</v>
      </c>
      <c r="R246" s="118"/>
      <c r="S246" s="118"/>
      <c r="T246" s="118"/>
      <c r="U246" s="118"/>
      <c r="V246" s="118"/>
      <c r="W246" s="118"/>
      <c r="X246" s="118"/>
      <c r="Y246" s="118"/>
      <c r="Z246" s="118"/>
      <c r="AA246" s="118">
        <v>800000</v>
      </c>
      <c r="AB246" s="106" t="s">
        <v>3832</v>
      </c>
      <c r="AC246" s="102"/>
      <c r="AD246" s="283" t="s">
        <v>3362</v>
      </c>
      <c r="AE246" s="174" t="s">
        <v>3469</v>
      </c>
      <c r="AF246" s="102"/>
      <c r="AG246" s="102" t="s">
        <v>226</v>
      </c>
    </row>
    <row r="247" spans="1:35">
      <c r="A247" s="103"/>
      <c r="B247" s="142"/>
      <c r="C247" s="119" t="s">
        <v>30</v>
      </c>
      <c r="D247" s="115"/>
      <c r="E247" s="102"/>
      <c r="F247" s="102"/>
      <c r="G247" s="114"/>
      <c r="H247" s="114"/>
      <c r="I247" s="109"/>
      <c r="J247" s="102"/>
      <c r="K247" s="102"/>
      <c r="L247" s="102"/>
      <c r="M247" s="102"/>
      <c r="N247" s="103"/>
      <c r="O247" s="102"/>
      <c r="P247" s="109"/>
      <c r="Q247" s="117">
        <f>SUM(Q244:Q246)</f>
        <v>3999308</v>
      </c>
      <c r="R247" s="102"/>
      <c r="S247" s="102"/>
      <c r="T247" s="102"/>
      <c r="U247" s="102"/>
      <c r="V247" s="102"/>
      <c r="W247" s="102"/>
      <c r="X247" s="102"/>
      <c r="Y247" s="102"/>
      <c r="Z247" s="102"/>
      <c r="AA247" s="117">
        <f>SUM(AA244:AA246)</f>
        <v>1975000</v>
      </c>
      <c r="AB247" s="102"/>
      <c r="AC247" s="102"/>
      <c r="AD247" s="102"/>
      <c r="AE247" s="103"/>
      <c r="AF247" s="102"/>
      <c r="AG247" s="102"/>
    </row>
    <row r="248" spans="1:35">
      <c r="A248" s="103">
        <f>A246+1</f>
        <v>39</v>
      </c>
      <c r="B248" s="142">
        <v>1</v>
      </c>
      <c r="C248" s="200">
        <v>44994</v>
      </c>
      <c r="D248" s="115">
        <v>44949</v>
      </c>
      <c r="E248" s="102" t="s">
        <v>214</v>
      </c>
      <c r="F248" s="102" t="s">
        <v>31</v>
      </c>
      <c r="G248" s="140" t="s">
        <v>3198</v>
      </c>
      <c r="H248" s="159" t="s">
        <v>3191</v>
      </c>
      <c r="I248" s="109"/>
      <c r="J248" s="102"/>
      <c r="K248" s="102"/>
      <c r="L248" s="114" t="s">
        <v>299</v>
      </c>
      <c r="M248" s="114" t="s">
        <v>228</v>
      </c>
      <c r="N248" s="103">
        <v>1609</v>
      </c>
      <c r="O248" s="102" t="s">
        <v>190</v>
      </c>
      <c r="P248" s="109" t="s">
        <v>242</v>
      </c>
      <c r="Q248" s="118">
        <v>9000000</v>
      </c>
      <c r="R248" s="118"/>
      <c r="S248" s="118"/>
      <c r="T248" s="118"/>
      <c r="U248" s="118"/>
      <c r="V248" s="118"/>
      <c r="W248" s="118"/>
      <c r="X248" s="118"/>
      <c r="Y248" s="118"/>
      <c r="Z248" s="118"/>
      <c r="AA248" s="118">
        <v>7000000</v>
      </c>
      <c r="AB248" s="114" t="s">
        <v>3200</v>
      </c>
      <c r="AC248" s="168">
        <v>44994</v>
      </c>
      <c r="AD248" s="162" t="s">
        <v>242</v>
      </c>
      <c r="AE248" s="174" t="s">
        <v>631</v>
      </c>
      <c r="AF248" s="102"/>
      <c r="AG248" s="102" t="s">
        <v>226</v>
      </c>
    </row>
    <row r="249" spans="1:35">
      <c r="A249" s="103">
        <f>A248+1</f>
        <v>40</v>
      </c>
      <c r="B249" s="142">
        <v>2</v>
      </c>
      <c r="C249" s="200">
        <v>44994</v>
      </c>
      <c r="D249" s="115">
        <v>44949</v>
      </c>
      <c r="E249" s="102" t="s">
        <v>214</v>
      </c>
      <c r="F249" s="102" t="s">
        <v>31</v>
      </c>
      <c r="G249" s="140" t="s">
        <v>3198</v>
      </c>
      <c r="H249" s="159" t="s">
        <v>3192</v>
      </c>
      <c r="I249" s="109"/>
      <c r="J249" s="102"/>
      <c r="K249" s="102"/>
      <c r="L249" s="114" t="s">
        <v>299</v>
      </c>
      <c r="M249" s="114" t="s">
        <v>228</v>
      </c>
      <c r="N249" s="103">
        <v>1609</v>
      </c>
      <c r="O249" s="102" t="s">
        <v>190</v>
      </c>
      <c r="P249" s="109" t="s">
        <v>242</v>
      </c>
      <c r="Q249" s="118">
        <v>9000000</v>
      </c>
      <c r="R249" s="118"/>
      <c r="S249" s="118"/>
      <c r="T249" s="118"/>
      <c r="U249" s="118"/>
      <c r="V249" s="118"/>
      <c r="W249" s="118"/>
      <c r="X249" s="118"/>
      <c r="Y249" s="118"/>
      <c r="Z249" s="118"/>
      <c r="AA249" s="118">
        <v>7000000</v>
      </c>
      <c r="AB249" s="114" t="s">
        <v>3200</v>
      </c>
      <c r="AC249" s="168">
        <v>44994</v>
      </c>
      <c r="AD249" s="162" t="s">
        <v>242</v>
      </c>
      <c r="AE249" s="174" t="s">
        <v>631</v>
      </c>
      <c r="AF249" s="102"/>
      <c r="AG249" s="102" t="s">
        <v>226</v>
      </c>
    </row>
    <row r="250" spans="1:35">
      <c r="A250" s="103">
        <f t="shared" ref="A250:A254" si="29">A249+1</f>
        <v>41</v>
      </c>
      <c r="B250" s="142">
        <v>3</v>
      </c>
      <c r="C250" s="200">
        <v>44994</v>
      </c>
      <c r="D250" s="115">
        <v>44949</v>
      </c>
      <c r="E250" s="102" t="s">
        <v>214</v>
      </c>
      <c r="F250" s="102" t="s">
        <v>31</v>
      </c>
      <c r="G250" s="140" t="s">
        <v>3198</v>
      </c>
      <c r="H250" s="159" t="s">
        <v>3193</v>
      </c>
      <c r="I250" s="109"/>
      <c r="J250" s="102"/>
      <c r="K250" s="102"/>
      <c r="L250" s="114" t="s">
        <v>299</v>
      </c>
      <c r="M250" s="114" t="s">
        <v>228</v>
      </c>
      <c r="N250" s="103">
        <v>1609</v>
      </c>
      <c r="O250" s="102" t="s">
        <v>190</v>
      </c>
      <c r="P250" s="109" t="s">
        <v>242</v>
      </c>
      <c r="Q250" s="118">
        <v>9000000</v>
      </c>
      <c r="R250" s="118"/>
      <c r="S250" s="118"/>
      <c r="T250" s="118"/>
      <c r="U250" s="118"/>
      <c r="V250" s="118"/>
      <c r="W250" s="118"/>
      <c r="X250" s="118"/>
      <c r="Y250" s="118"/>
      <c r="Z250" s="118"/>
      <c r="AA250" s="118">
        <v>7000000</v>
      </c>
      <c r="AB250" s="114" t="s">
        <v>3200</v>
      </c>
      <c r="AC250" s="168">
        <v>44994</v>
      </c>
      <c r="AD250" s="162" t="s">
        <v>242</v>
      </c>
      <c r="AE250" s="174" t="s">
        <v>631</v>
      </c>
      <c r="AF250" s="102"/>
      <c r="AG250" s="102" t="s">
        <v>226</v>
      </c>
    </row>
    <row r="251" spans="1:35">
      <c r="A251" s="103">
        <f t="shared" si="29"/>
        <v>42</v>
      </c>
      <c r="B251" s="142">
        <v>4</v>
      </c>
      <c r="C251" s="200">
        <v>44994</v>
      </c>
      <c r="D251" s="115">
        <v>44949</v>
      </c>
      <c r="E251" s="102" t="s">
        <v>214</v>
      </c>
      <c r="F251" s="102" t="s">
        <v>31</v>
      </c>
      <c r="G251" s="140" t="s">
        <v>3198</v>
      </c>
      <c r="H251" s="159" t="s">
        <v>3194</v>
      </c>
      <c r="I251" s="109"/>
      <c r="J251" s="102"/>
      <c r="K251" s="102"/>
      <c r="L251" s="114" t="s">
        <v>299</v>
      </c>
      <c r="M251" s="114" t="s">
        <v>276</v>
      </c>
      <c r="N251" s="103">
        <v>1585</v>
      </c>
      <c r="O251" s="102" t="s">
        <v>190</v>
      </c>
      <c r="P251" s="109" t="s">
        <v>242</v>
      </c>
      <c r="Q251" s="118">
        <v>9500000</v>
      </c>
      <c r="R251" s="118"/>
      <c r="S251" s="118"/>
      <c r="T251" s="118"/>
      <c r="U251" s="118"/>
      <c r="V251" s="118"/>
      <c r="W251" s="118"/>
      <c r="X251" s="118"/>
      <c r="Y251" s="118"/>
      <c r="Z251" s="118"/>
      <c r="AA251" s="118">
        <v>7000000</v>
      </c>
      <c r="AB251" s="114" t="s">
        <v>3200</v>
      </c>
      <c r="AC251" s="168">
        <v>44994</v>
      </c>
      <c r="AD251" s="162" t="s">
        <v>242</v>
      </c>
      <c r="AE251" s="174" t="s">
        <v>631</v>
      </c>
      <c r="AF251" s="102"/>
      <c r="AG251" s="102" t="s">
        <v>226</v>
      </c>
    </row>
    <row r="252" spans="1:35">
      <c r="A252" s="103">
        <f t="shared" si="29"/>
        <v>43</v>
      </c>
      <c r="B252" s="142">
        <v>5</v>
      </c>
      <c r="C252" s="200">
        <v>44994</v>
      </c>
      <c r="D252" s="115">
        <v>44949</v>
      </c>
      <c r="E252" s="102" t="s">
        <v>214</v>
      </c>
      <c r="F252" s="102" t="s">
        <v>31</v>
      </c>
      <c r="G252" s="140" t="s">
        <v>3198</v>
      </c>
      <c r="H252" s="159" t="s">
        <v>3195</v>
      </c>
      <c r="I252" s="109"/>
      <c r="J252" s="102"/>
      <c r="K252" s="102"/>
      <c r="L252" s="114" t="s">
        <v>299</v>
      </c>
      <c r="M252" s="114" t="s">
        <v>284</v>
      </c>
      <c r="N252" s="103">
        <v>1392</v>
      </c>
      <c r="O252" s="102" t="s">
        <v>190</v>
      </c>
      <c r="P252" s="109" t="s">
        <v>242</v>
      </c>
      <c r="Q252" s="118">
        <v>12500000</v>
      </c>
      <c r="R252" s="118"/>
      <c r="S252" s="118"/>
      <c r="T252" s="118"/>
      <c r="U252" s="118"/>
      <c r="V252" s="118"/>
      <c r="W252" s="118"/>
      <c r="X252" s="118"/>
      <c r="Y252" s="118"/>
      <c r="Z252" s="118"/>
      <c r="AA252" s="118">
        <v>11100000</v>
      </c>
      <c r="AB252" s="114" t="s">
        <v>3200</v>
      </c>
      <c r="AC252" s="168">
        <v>44994</v>
      </c>
      <c r="AD252" s="162" t="s">
        <v>242</v>
      </c>
      <c r="AE252" s="174" t="s">
        <v>631</v>
      </c>
      <c r="AF252" s="102"/>
      <c r="AG252" s="102" t="s">
        <v>226</v>
      </c>
    </row>
    <row r="253" spans="1:35">
      <c r="A253" s="103">
        <f t="shared" si="29"/>
        <v>44</v>
      </c>
      <c r="B253" s="142">
        <v>6</v>
      </c>
      <c r="C253" s="200">
        <v>44994</v>
      </c>
      <c r="D253" s="115">
        <v>44954</v>
      </c>
      <c r="E253" s="102" t="s">
        <v>214</v>
      </c>
      <c r="F253" s="102" t="s">
        <v>31</v>
      </c>
      <c r="G253" s="140" t="s">
        <v>3199</v>
      </c>
      <c r="H253" s="159" t="s">
        <v>3196</v>
      </c>
      <c r="I253" s="109"/>
      <c r="J253" s="102"/>
      <c r="K253" s="102"/>
      <c r="L253" s="114" t="s">
        <v>231</v>
      </c>
      <c r="M253" s="114" t="s">
        <v>221</v>
      </c>
      <c r="N253" s="103">
        <v>530</v>
      </c>
      <c r="O253" s="102" t="s">
        <v>190</v>
      </c>
      <c r="P253" s="140" t="s">
        <v>3245</v>
      </c>
      <c r="Q253" s="118">
        <v>8500000</v>
      </c>
      <c r="R253" s="118"/>
      <c r="S253" s="118"/>
      <c r="T253" s="118"/>
      <c r="U253" s="118"/>
      <c r="V253" s="118"/>
      <c r="W253" s="118"/>
      <c r="X253" s="118"/>
      <c r="Y253" s="118"/>
      <c r="Z253" s="118"/>
      <c r="AA253" s="118">
        <v>7000000</v>
      </c>
      <c r="AB253" s="114" t="s">
        <v>3200</v>
      </c>
      <c r="AC253" s="168">
        <v>44994</v>
      </c>
      <c r="AD253" s="162" t="s">
        <v>3245</v>
      </c>
      <c r="AE253" s="174" t="s">
        <v>631</v>
      </c>
      <c r="AF253" s="102"/>
      <c r="AG253" s="102" t="s">
        <v>226</v>
      </c>
    </row>
    <row r="254" spans="1:35">
      <c r="A254" s="103">
        <f t="shared" si="29"/>
        <v>45</v>
      </c>
      <c r="B254" s="142">
        <v>7</v>
      </c>
      <c r="C254" s="200">
        <v>44994</v>
      </c>
      <c r="D254" s="115">
        <v>44954</v>
      </c>
      <c r="E254" s="102" t="s">
        <v>214</v>
      </c>
      <c r="F254" s="102" t="s">
        <v>31</v>
      </c>
      <c r="G254" s="140" t="s">
        <v>3199</v>
      </c>
      <c r="H254" s="159" t="s">
        <v>3197</v>
      </c>
      <c r="I254" s="109"/>
      <c r="J254" s="102"/>
      <c r="K254" s="102"/>
      <c r="L254" s="114" t="s">
        <v>221</v>
      </c>
      <c r="M254" s="114" t="s">
        <v>221</v>
      </c>
      <c r="N254" s="103">
        <v>40</v>
      </c>
      <c r="O254" s="102" t="s">
        <v>190</v>
      </c>
      <c r="P254" s="140" t="s">
        <v>3245</v>
      </c>
      <c r="Q254" s="118">
        <v>750000</v>
      </c>
      <c r="R254" s="118"/>
      <c r="S254" s="118"/>
      <c r="T254" s="118"/>
      <c r="U254" s="118"/>
      <c r="V254" s="118"/>
      <c r="W254" s="118"/>
      <c r="X254" s="118"/>
      <c r="Y254" s="118"/>
      <c r="Z254" s="118"/>
      <c r="AA254" s="118">
        <v>650000</v>
      </c>
      <c r="AB254" s="114" t="s">
        <v>3200</v>
      </c>
      <c r="AC254" s="168">
        <v>44994</v>
      </c>
      <c r="AD254" s="162" t="s">
        <v>3245</v>
      </c>
      <c r="AE254" s="174" t="s">
        <v>631</v>
      </c>
      <c r="AF254" s="102"/>
      <c r="AG254" s="102"/>
    </row>
    <row r="255" spans="1:35">
      <c r="A255" s="103"/>
      <c r="B255" s="102"/>
      <c r="C255" s="119" t="s">
        <v>30</v>
      </c>
      <c r="D255" s="102"/>
      <c r="E255" s="102"/>
      <c r="F255" s="102"/>
      <c r="G255" s="102"/>
      <c r="H255" s="102"/>
      <c r="I255" s="109"/>
      <c r="J255" s="102"/>
      <c r="K255" s="102"/>
      <c r="L255" s="102"/>
      <c r="M255" s="102"/>
      <c r="N255" s="103"/>
      <c r="O255" s="102"/>
      <c r="P255" s="109"/>
      <c r="Q255" s="117">
        <f>SUM(Q248:Q254)</f>
        <v>58250000</v>
      </c>
      <c r="R255" s="102"/>
      <c r="S255" s="102"/>
      <c r="T255" s="102"/>
      <c r="U255" s="102"/>
      <c r="V255" s="102"/>
      <c r="W255" s="102"/>
      <c r="X255" s="102"/>
      <c r="Y255" s="102"/>
      <c r="Z255" s="102"/>
      <c r="AA255" s="117">
        <f>SUM(AA248:AA254)</f>
        <v>46750000</v>
      </c>
      <c r="AB255" s="102"/>
      <c r="AC255" s="102"/>
      <c r="AD255" s="102"/>
      <c r="AE255" s="103"/>
      <c r="AF255" s="102"/>
      <c r="AG255" s="102"/>
    </row>
    <row r="256" spans="1:35">
      <c r="A256" s="103">
        <f>A254+1</f>
        <v>46</v>
      </c>
      <c r="B256" s="103">
        <v>1</v>
      </c>
      <c r="C256" s="200">
        <v>44994</v>
      </c>
      <c r="D256" s="115">
        <v>44896</v>
      </c>
      <c r="E256" s="102" t="s">
        <v>214</v>
      </c>
      <c r="F256" s="102" t="s">
        <v>31</v>
      </c>
      <c r="G256" s="140" t="s">
        <v>240</v>
      </c>
      <c r="H256" s="158" t="s">
        <v>482</v>
      </c>
      <c r="I256" s="140"/>
      <c r="J256" s="102"/>
      <c r="K256" s="102"/>
      <c r="L256" s="114" t="s">
        <v>299</v>
      </c>
      <c r="M256" s="114" t="s">
        <v>235</v>
      </c>
      <c r="N256" s="103">
        <v>2083</v>
      </c>
      <c r="O256" s="102" t="s">
        <v>190</v>
      </c>
      <c r="P256" s="140" t="s">
        <v>290</v>
      </c>
      <c r="Q256" s="118">
        <f>5500000+1500000</f>
        <v>7000000</v>
      </c>
      <c r="R256" s="102"/>
      <c r="S256" s="102"/>
      <c r="T256" s="102"/>
      <c r="U256" s="102"/>
      <c r="V256" s="102"/>
      <c r="W256" s="102"/>
      <c r="X256" s="102"/>
      <c r="Y256" s="102"/>
      <c r="Z256" s="102"/>
      <c r="AA256" s="118">
        <v>6000000</v>
      </c>
      <c r="AB256" s="114" t="s">
        <v>3284</v>
      </c>
      <c r="AC256" s="168">
        <v>44994</v>
      </c>
      <c r="AD256" s="162" t="s">
        <v>290</v>
      </c>
      <c r="AE256" s="174" t="s">
        <v>631</v>
      </c>
      <c r="AF256" s="102"/>
      <c r="AG256" s="102" t="s">
        <v>226</v>
      </c>
      <c r="AH256" s="18"/>
      <c r="AI256" s="18" t="s">
        <v>483</v>
      </c>
    </row>
    <row r="257" spans="1:35">
      <c r="A257" s="103">
        <f>A256+1</f>
        <v>47</v>
      </c>
      <c r="B257" s="103">
        <v>2</v>
      </c>
      <c r="C257" s="200">
        <v>44994</v>
      </c>
      <c r="D257" s="115">
        <v>44896</v>
      </c>
      <c r="E257" s="102" t="s">
        <v>214</v>
      </c>
      <c r="F257" s="102" t="s">
        <v>31</v>
      </c>
      <c r="G257" s="140" t="s">
        <v>240</v>
      </c>
      <c r="H257" s="159" t="s">
        <v>484</v>
      </c>
      <c r="I257" s="109"/>
      <c r="J257" s="102"/>
      <c r="K257" s="102"/>
      <c r="L257" s="114" t="s">
        <v>449</v>
      </c>
      <c r="M257" s="114" t="s">
        <v>235</v>
      </c>
      <c r="N257" s="103">
        <v>2083</v>
      </c>
      <c r="O257" s="102" t="s">
        <v>190</v>
      </c>
      <c r="P257" s="109" t="s">
        <v>291</v>
      </c>
      <c r="Q257" s="118">
        <f t="shared" ref="Q257:Q258" si="30">5500000+1500000</f>
        <v>7000000</v>
      </c>
      <c r="R257" s="102"/>
      <c r="S257" s="102"/>
      <c r="T257" s="102"/>
      <c r="U257" s="102"/>
      <c r="V257" s="102"/>
      <c r="W257" s="102"/>
      <c r="X257" s="102"/>
      <c r="Y257" s="102"/>
      <c r="Z257" s="102"/>
      <c r="AA257" s="118">
        <v>6000000</v>
      </c>
      <c r="AB257" s="114" t="s">
        <v>3284</v>
      </c>
      <c r="AC257" s="168">
        <v>44994</v>
      </c>
      <c r="AD257" s="162" t="s">
        <v>291</v>
      </c>
      <c r="AE257" s="174" t="s">
        <v>631</v>
      </c>
      <c r="AF257" s="102"/>
      <c r="AG257" s="102" t="s">
        <v>226</v>
      </c>
      <c r="AH257" s="18"/>
      <c r="AI257" s="18" t="s">
        <v>483</v>
      </c>
    </row>
    <row r="258" spans="1:35">
      <c r="A258" s="103">
        <f t="shared" ref="A258:A259" si="31">A257+1</f>
        <v>48</v>
      </c>
      <c r="B258" s="103">
        <v>3</v>
      </c>
      <c r="C258" s="200">
        <v>44994</v>
      </c>
      <c r="D258" s="115">
        <v>44896</v>
      </c>
      <c r="E258" s="102" t="s">
        <v>214</v>
      </c>
      <c r="F258" s="102" t="s">
        <v>31</v>
      </c>
      <c r="G258" s="140" t="s">
        <v>240</v>
      </c>
      <c r="H258" s="159" t="s">
        <v>485</v>
      </c>
      <c r="I258" s="109"/>
      <c r="J258" s="102"/>
      <c r="K258" s="102"/>
      <c r="L258" s="114" t="s">
        <v>449</v>
      </c>
      <c r="M258" s="114" t="s">
        <v>235</v>
      </c>
      <c r="N258" s="103">
        <v>2083</v>
      </c>
      <c r="O258" s="102" t="s">
        <v>190</v>
      </c>
      <c r="P258" s="109" t="s">
        <v>291</v>
      </c>
      <c r="Q258" s="118">
        <f t="shared" si="30"/>
        <v>7000000</v>
      </c>
      <c r="R258" s="102"/>
      <c r="S258" s="102"/>
      <c r="T258" s="102"/>
      <c r="U258" s="102"/>
      <c r="V258" s="102"/>
      <c r="W258" s="102"/>
      <c r="X258" s="102"/>
      <c r="Y258" s="102"/>
      <c r="Z258" s="102"/>
      <c r="AA258" s="118">
        <v>6000000</v>
      </c>
      <c r="AB258" s="114" t="s">
        <v>3284</v>
      </c>
      <c r="AC258" s="168">
        <v>44994</v>
      </c>
      <c r="AD258" s="162" t="s">
        <v>291</v>
      </c>
      <c r="AE258" s="174" t="s">
        <v>631</v>
      </c>
      <c r="AF258" s="102"/>
      <c r="AG258" s="102" t="s">
        <v>226</v>
      </c>
      <c r="AH258" s="18"/>
      <c r="AI258" s="18" t="s">
        <v>483</v>
      </c>
    </row>
    <row r="259" spans="1:35">
      <c r="A259" s="103">
        <f t="shared" si="31"/>
        <v>49</v>
      </c>
      <c r="B259" s="103">
        <v>4</v>
      </c>
      <c r="C259" s="200">
        <v>44994</v>
      </c>
      <c r="D259" s="115">
        <v>44905</v>
      </c>
      <c r="E259" s="102" t="s">
        <v>214</v>
      </c>
      <c r="F259" s="102" t="s">
        <v>31</v>
      </c>
      <c r="G259" s="140" t="s">
        <v>240</v>
      </c>
      <c r="H259" s="158" t="s">
        <v>470</v>
      </c>
      <c r="I259" s="140"/>
      <c r="J259" s="102"/>
      <c r="K259" s="102"/>
      <c r="L259" s="114" t="s">
        <v>299</v>
      </c>
      <c r="M259" s="114" t="s">
        <v>234</v>
      </c>
      <c r="N259" s="103">
        <v>1782</v>
      </c>
      <c r="O259" s="102" t="s">
        <v>190</v>
      </c>
      <c r="P259" s="109" t="s">
        <v>237</v>
      </c>
      <c r="Q259" s="118">
        <v>5500000</v>
      </c>
      <c r="R259" s="102"/>
      <c r="S259" s="102"/>
      <c r="T259" s="102"/>
      <c r="U259" s="102"/>
      <c r="V259" s="102"/>
      <c r="W259" s="102"/>
      <c r="X259" s="102"/>
      <c r="Y259" s="102"/>
      <c r="Z259" s="102"/>
      <c r="AA259" s="118">
        <v>5000000</v>
      </c>
      <c r="AB259" s="114" t="s">
        <v>3284</v>
      </c>
      <c r="AC259" s="168">
        <v>44994</v>
      </c>
      <c r="AD259" s="162" t="s">
        <v>237</v>
      </c>
      <c r="AE259" s="174" t="s">
        <v>631</v>
      </c>
      <c r="AF259" s="102"/>
      <c r="AG259" s="102" t="s">
        <v>226</v>
      </c>
      <c r="AH259" s="18"/>
      <c r="AI259" s="18" t="s">
        <v>471</v>
      </c>
    </row>
    <row r="260" spans="1:35">
      <c r="A260" s="103"/>
      <c r="B260" s="102"/>
      <c r="C260" s="119" t="s">
        <v>30</v>
      </c>
      <c r="D260" s="102"/>
      <c r="E260" s="102"/>
      <c r="F260" s="102"/>
      <c r="G260" s="102"/>
      <c r="H260" s="102"/>
      <c r="I260" s="109"/>
      <c r="J260" s="102"/>
      <c r="K260" s="102"/>
      <c r="L260" s="102"/>
      <c r="M260" s="102"/>
      <c r="N260" s="103"/>
      <c r="O260" s="102"/>
      <c r="P260" s="109"/>
      <c r="Q260" s="117">
        <f>SUM(Q256:Q259)</f>
        <v>26500000</v>
      </c>
      <c r="R260" s="102"/>
      <c r="S260" s="102"/>
      <c r="T260" s="102"/>
      <c r="U260" s="102"/>
      <c r="V260" s="102"/>
      <c r="W260" s="102"/>
      <c r="X260" s="102"/>
      <c r="Y260" s="102"/>
      <c r="Z260" s="102"/>
      <c r="AA260" s="117">
        <f>SUM(AA256:AA259)</f>
        <v>23000000</v>
      </c>
      <c r="AB260" s="102"/>
      <c r="AC260" s="102"/>
      <c r="AD260" s="102"/>
      <c r="AE260" s="103"/>
      <c r="AF260" s="102"/>
      <c r="AG260" s="102"/>
    </row>
    <row r="261" spans="1:35">
      <c r="A261" s="103">
        <f>A259+1</f>
        <v>50</v>
      </c>
      <c r="B261" s="103">
        <v>1</v>
      </c>
      <c r="C261" s="115">
        <v>44995</v>
      </c>
      <c r="D261" s="115">
        <v>44995</v>
      </c>
      <c r="E261" s="102" t="s">
        <v>214</v>
      </c>
      <c r="F261" s="102" t="s">
        <v>31</v>
      </c>
      <c r="G261" s="114" t="s">
        <v>3869</v>
      </c>
      <c r="H261" s="114" t="s">
        <v>3872</v>
      </c>
      <c r="I261" s="109"/>
      <c r="J261" s="102"/>
      <c r="K261" s="102"/>
      <c r="L261" s="114" t="s">
        <v>34</v>
      </c>
      <c r="M261" s="114" t="s">
        <v>35</v>
      </c>
      <c r="N261" s="103">
        <v>325</v>
      </c>
      <c r="O261" s="102" t="s">
        <v>190</v>
      </c>
      <c r="P261" s="109" t="s">
        <v>256</v>
      </c>
      <c r="Q261" s="118">
        <f>1350000+187750</f>
        <v>1537750</v>
      </c>
      <c r="R261" s="118"/>
      <c r="S261" s="118"/>
      <c r="T261" s="118"/>
      <c r="U261" s="118"/>
      <c r="V261" s="118"/>
      <c r="W261" s="118"/>
      <c r="X261" s="118"/>
      <c r="Y261" s="118"/>
      <c r="Z261" s="118"/>
      <c r="AA261" s="118">
        <v>800000</v>
      </c>
      <c r="AB261" s="106" t="s">
        <v>3892</v>
      </c>
      <c r="AC261" s="102" t="s">
        <v>2906</v>
      </c>
      <c r="AD261" s="283" t="s">
        <v>3362</v>
      </c>
      <c r="AE261" s="174" t="s">
        <v>3469</v>
      </c>
      <c r="AF261" s="102"/>
      <c r="AG261" s="102" t="s">
        <v>226</v>
      </c>
    </row>
    <row r="262" spans="1:35">
      <c r="A262" s="103">
        <f>A261+1</f>
        <v>51</v>
      </c>
      <c r="B262" s="103">
        <v>2</v>
      </c>
      <c r="C262" s="115">
        <v>44995</v>
      </c>
      <c r="D262" s="115">
        <v>44995</v>
      </c>
      <c r="E262" s="102" t="s">
        <v>214</v>
      </c>
      <c r="F262" s="102" t="s">
        <v>31</v>
      </c>
      <c r="G262" s="114" t="s">
        <v>3870</v>
      </c>
      <c r="H262" s="114" t="s">
        <v>3873</v>
      </c>
      <c r="I262" s="109"/>
      <c r="J262" s="102"/>
      <c r="K262" s="102"/>
      <c r="L262" s="114" t="s">
        <v>34</v>
      </c>
      <c r="M262" s="114" t="s">
        <v>35</v>
      </c>
      <c r="N262" s="103">
        <v>325</v>
      </c>
      <c r="O262" s="102" t="s">
        <v>190</v>
      </c>
      <c r="P262" s="109" t="s">
        <v>256</v>
      </c>
      <c r="Q262" s="118">
        <f>1450000+147000</f>
        <v>1597000</v>
      </c>
      <c r="R262" s="118"/>
      <c r="S262" s="118"/>
      <c r="T262" s="118"/>
      <c r="U262" s="118"/>
      <c r="V262" s="118"/>
      <c r="W262" s="118"/>
      <c r="X262" s="118"/>
      <c r="Y262" s="118"/>
      <c r="Z262" s="118"/>
      <c r="AA262" s="118">
        <v>850000</v>
      </c>
      <c r="AB262" s="106" t="s">
        <v>3892</v>
      </c>
      <c r="AC262" s="102" t="s">
        <v>3898</v>
      </c>
      <c r="AD262" s="283" t="s">
        <v>3362</v>
      </c>
      <c r="AE262" s="174" t="s">
        <v>3469</v>
      </c>
      <c r="AF262" s="102"/>
      <c r="AG262" s="102" t="s">
        <v>226</v>
      </c>
    </row>
    <row r="263" spans="1:35">
      <c r="A263" s="103">
        <f t="shared" ref="A263:A268" si="32">A262+1</f>
        <v>52</v>
      </c>
      <c r="B263" s="103">
        <v>3</v>
      </c>
      <c r="C263" s="115">
        <v>44995</v>
      </c>
      <c r="D263" s="115">
        <v>44995</v>
      </c>
      <c r="E263" s="102" t="s">
        <v>214</v>
      </c>
      <c r="F263" s="102" t="s">
        <v>31</v>
      </c>
      <c r="G263" s="114" t="s">
        <v>3871</v>
      </c>
      <c r="H263" s="114" t="s">
        <v>3874</v>
      </c>
      <c r="I263" s="109"/>
      <c r="J263" s="102"/>
      <c r="K263" s="102"/>
      <c r="L263" s="114" t="s">
        <v>34</v>
      </c>
      <c r="M263" s="114" t="s">
        <v>35</v>
      </c>
      <c r="N263" s="103">
        <v>325</v>
      </c>
      <c r="O263" s="102" t="s">
        <v>190</v>
      </c>
      <c r="P263" s="109" t="s">
        <v>256</v>
      </c>
      <c r="Q263" s="118">
        <f>1350000+114150</f>
        <v>1464150</v>
      </c>
      <c r="R263" s="118"/>
      <c r="S263" s="118"/>
      <c r="T263" s="118"/>
      <c r="U263" s="118"/>
      <c r="V263" s="118"/>
      <c r="W263" s="118"/>
      <c r="X263" s="118"/>
      <c r="Y263" s="118"/>
      <c r="Z263" s="118"/>
      <c r="AA263" s="118">
        <v>800000</v>
      </c>
      <c r="AB263" s="106" t="s">
        <v>3892</v>
      </c>
      <c r="AC263" s="102" t="s">
        <v>2840</v>
      </c>
      <c r="AD263" s="283" t="s">
        <v>3362</v>
      </c>
      <c r="AE263" s="174" t="s">
        <v>3469</v>
      </c>
      <c r="AF263" s="102"/>
      <c r="AG263" s="102" t="s">
        <v>226</v>
      </c>
    </row>
    <row r="264" spans="1:35">
      <c r="A264" s="103">
        <f t="shared" si="32"/>
        <v>53</v>
      </c>
      <c r="B264" s="103">
        <v>4</v>
      </c>
      <c r="C264" s="115">
        <v>44995</v>
      </c>
      <c r="D264" s="115">
        <v>44995</v>
      </c>
      <c r="E264" s="102" t="s">
        <v>214</v>
      </c>
      <c r="F264" s="102" t="s">
        <v>31</v>
      </c>
      <c r="G264" s="114" t="s">
        <v>3885</v>
      </c>
      <c r="H264" s="102" t="s">
        <v>3883</v>
      </c>
      <c r="I264" s="109"/>
      <c r="J264" s="102"/>
      <c r="K264" s="102"/>
      <c r="L264" s="114" t="s">
        <v>33</v>
      </c>
      <c r="M264" s="114" t="s">
        <v>137</v>
      </c>
      <c r="N264" s="103">
        <v>419</v>
      </c>
      <c r="O264" s="102" t="s">
        <v>190</v>
      </c>
      <c r="P264" s="109" t="s">
        <v>256</v>
      </c>
      <c r="Q264" s="118">
        <f>1500000+113200</f>
        <v>1613200</v>
      </c>
      <c r="R264" s="118"/>
      <c r="S264" s="118"/>
      <c r="T264" s="118"/>
      <c r="U264" s="118"/>
      <c r="V264" s="118"/>
      <c r="W264" s="118"/>
      <c r="X264" s="118"/>
      <c r="Y264" s="118"/>
      <c r="Z264" s="118"/>
      <c r="AA264" s="118">
        <v>900000</v>
      </c>
      <c r="AB264" s="106" t="s">
        <v>3892</v>
      </c>
      <c r="AC264" s="102" t="s">
        <v>3893</v>
      </c>
      <c r="AD264" s="283" t="s">
        <v>3362</v>
      </c>
      <c r="AE264" s="174" t="s">
        <v>3469</v>
      </c>
      <c r="AF264" s="102"/>
      <c r="AG264" s="102" t="s">
        <v>226</v>
      </c>
    </row>
    <row r="265" spans="1:35">
      <c r="A265" s="103">
        <f t="shared" si="32"/>
        <v>54</v>
      </c>
      <c r="B265" s="103">
        <v>5</v>
      </c>
      <c r="C265" s="115">
        <v>44995</v>
      </c>
      <c r="D265" s="115">
        <v>44995</v>
      </c>
      <c r="E265" s="102" t="s">
        <v>214</v>
      </c>
      <c r="F265" s="102" t="s">
        <v>31</v>
      </c>
      <c r="G265" s="114" t="s">
        <v>3886</v>
      </c>
      <c r="H265" s="102" t="s">
        <v>3884</v>
      </c>
      <c r="I265" s="109"/>
      <c r="J265" s="102"/>
      <c r="K265" s="102"/>
      <c r="L265" s="114" t="s">
        <v>33</v>
      </c>
      <c r="M265" s="114" t="s">
        <v>137</v>
      </c>
      <c r="N265" s="103">
        <v>419</v>
      </c>
      <c r="O265" s="102" t="s">
        <v>190</v>
      </c>
      <c r="P265" s="109" t="s">
        <v>256</v>
      </c>
      <c r="Q265" s="118">
        <f>1500000+247500</f>
        <v>1747500</v>
      </c>
      <c r="R265" s="118"/>
      <c r="S265" s="118"/>
      <c r="T265" s="118"/>
      <c r="U265" s="118"/>
      <c r="V265" s="118"/>
      <c r="W265" s="118"/>
      <c r="X265" s="118"/>
      <c r="Y265" s="118"/>
      <c r="Z265" s="118"/>
      <c r="AA265" s="118">
        <v>900000</v>
      </c>
      <c r="AB265" s="106" t="s">
        <v>3892</v>
      </c>
      <c r="AC265" s="102" t="s">
        <v>2435</v>
      </c>
      <c r="AD265" s="283" t="s">
        <v>3362</v>
      </c>
      <c r="AE265" s="174" t="s">
        <v>3469</v>
      </c>
      <c r="AF265" s="102"/>
      <c r="AG265" s="102" t="s">
        <v>226</v>
      </c>
    </row>
    <row r="266" spans="1:35">
      <c r="A266" s="103">
        <f t="shared" si="32"/>
        <v>55</v>
      </c>
      <c r="B266" s="103">
        <v>6</v>
      </c>
      <c r="C266" s="115">
        <v>44995</v>
      </c>
      <c r="D266" s="115">
        <v>44995</v>
      </c>
      <c r="E266" s="102" t="s">
        <v>214</v>
      </c>
      <c r="F266" s="102" t="s">
        <v>31</v>
      </c>
      <c r="G266" s="160" t="s">
        <v>3980</v>
      </c>
      <c r="H266" s="160" t="s">
        <v>3981</v>
      </c>
      <c r="I266" s="109"/>
      <c r="J266" s="102"/>
      <c r="K266" s="102"/>
      <c r="L266" s="114" t="s">
        <v>47</v>
      </c>
      <c r="M266" s="114" t="s">
        <v>137</v>
      </c>
      <c r="N266" s="103">
        <v>328</v>
      </c>
      <c r="O266" s="102" t="s">
        <v>190</v>
      </c>
      <c r="P266" s="109" t="s">
        <v>256</v>
      </c>
      <c r="Q266" s="300">
        <f>1450000+183500+194500</f>
        <v>1828000</v>
      </c>
      <c r="R266" s="118"/>
      <c r="S266" s="118"/>
      <c r="T266" s="118"/>
      <c r="U266" s="118"/>
      <c r="V266" s="118"/>
      <c r="W266" s="118"/>
      <c r="X266" s="118"/>
      <c r="Y266" s="118"/>
      <c r="Z266" s="118"/>
      <c r="AA266" s="118">
        <v>800000</v>
      </c>
      <c r="AB266" s="106" t="s">
        <v>3892</v>
      </c>
      <c r="AC266" s="102" t="s">
        <v>3894</v>
      </c>
      <c r="AD266" s="283" t="s">
        <v>3362</v>
      </c>
      <c r="AE266" s="174" t="s">
        <v>3469</v>
      </c>
      <c r="AF266" s="102"/>
      <c r="AG266" s="102" t="s">
        <v>226</v>
      </c>
    </row>
    <row r="267" spans="1:35">
      <c r="A267" s="103">
        <f t="shared" si="32"/>
        <v>56</v>
      </c>
      <c r="B267" s="103">
        <v>7</v>
      </c>
      <c r="C267" s="115">
        <v>44995</v>
      </c>
      <c r="D267" s="115">
        <v>44995</v>
      </c>
      <c r="E267" s="102" t="s">
        <v>214</v>
      </c>
      <c r="F267" s="102" t="s">
        <v>31</v>
      </c>
      <c r="G267" s="114" t="s">
        <v>3891</v>
      </c>
      <c r="H267" s="102" t="s">
        <v>3888</v>
      </c>
      <c r="I267" s="109"/>
      <c r="J267" s="102"/>
      <c r="K267" s="102"/>
      <c r="L267" s="114" t="s">
        <v>47</v>
      </c>
      <c r="M267" s="114" t="s">
        <v>137</v>
      </c>
      <c r="N267" s="103">
        <v>328</v>
      </c>
      <c r="O267" s="102" t="s">
        <v>190</v>
      </c>
      <c r="P267" s="109" t="s">
        <v>256</v>
      </c>
      <c r="Q267" s="118">
        <f>1450000+90000</f>
        <v>1540000</v>
      </c>
      <c r="R267" s="118"/>
      <c r="S267" s="118"/>
      <c r="T267" s="118"/>
      <c r="U267" s="118"/>
      <c r="V267" s="118"/>
      <c r="W267" s="118"/>
      <c r="X267" s="118"/>
      <c r="Y267" s="118"/>
      <c r="Z267" s="118"/>
      <c r="AA267" s="118">
        <v>800000</v>
      </c>
      <c r="AB267" s="106" t="s">
        <v>3892</v>
      </c>
      <c r="AC267" s="102" t="s">
        <v>3895</v>
      </c>
      <c r="AD267" s="283" t="s">
        <v>3362</v>
      </c>
      <c r="AE267" s="174" t="s">
        <v>3469</v>
      </c>
      <c r="AF267" s="102"/>
      <c r="AG267" s="102" t="s">
        <v>226</v>
      </c>
    </row>
    <row r="268" spans="1:35">
      <c r="A268" s="103">
        <f t="shared" si="32"/>
        <v>57</v>
      </c>
      <c r="B268" s="103">
        <v>8</v>
      </c>
      <c r="C268" s="115">
        <v>44995</v>
      </c>
      <c r="D268" s="115">
        <v>44995</v>
      </c>
      <c r="E268" s="102" t="s">
        <v>214</v>
      </c>
      <c r="F268" s="102" t="s">
        <v>31</v>
      </c>
      <c r="G268" s="114" t="s">
        <v>3890</v>
      </c>
      <c r="H268" s="102" t="s">
        <v>3889</v>
      </c>
      <c r="I268" s="109"/>
      <c r="J268" s="102"/>
      <c r="K268" s="102"/>
      <c r="L268" s="114" t="s">
        <v>47</v>
      </c>
      <c r="M268" s="114" t="s">
        <v>137</v>
      </c>
      <c r="N268" s="103">
        <v>328</v>
      </c>
      <c r="O268" s="102" t="s">
        <v>190</v>
      </c>
      <c r="P268" s="109" t="s">
        <v>256</v>
      </c>
      <c r="Q268" s="118">
        <f>1450000+114000</f>
        <v>1564000</v>
      </c>
      <c r="R268" s="118"/>
      <c r="S268" s="118"/>
      <c r="T268" s="118"/>
      <c r="U268" s="118"/>
      <c r="V268" s="118"/>
      <c r="W268" s="118"/>
      <c r="X268" s="118"/>
      <c r="Y268" s="118"/>
      <c r="Z268" s="118"/>
      <c r="AA268" s="118">
        <v>800000</v>
      </c>
      <c r="AB268" s="106" t="s">
        <v>3892</v>
      </c>
      <c r="AC268" s="102" t="s">
        <v>3896</v>
      </c>
      <c r="AD268" s="283" t="s">
        <v>3362</v>
      </c>
      <c r="AE268" s="174" t="s">
        <v>3469</v>
      </c>
      <c r="AF268" s="102"/>
      <c r="AG268" s="102" t="s">
        <v>226</v>
      </c>
    </row>
    <row r="269" spans="1:35">
      <c r="A269" s="103"/>
      <c r="B269" s="102"/>
      <c r="C269" s="119" t="s">
        <v>30</v>
      </c>
      <c r="D269" s="102"/>
      <c r="E269" s="102"/>
      <c r="F269" s="102"/>
      <c r="G269" s="102"/>
      <c r="H269" s="102"/>
      <c r="I269" s="109"/>
      <c r="J269" s="102"/>
      <c r="K269" s="102"/>
      <c r="L269" s="102"/>
      <c r="M269" s="102"/>
      <c r="N269" s="103"/>
      <c r="O269" s="102"/>
      <c r="P269" s="109"/>
      <c r="Q269" s="117">
        <f>SUM(Q261:Q268)</f>
        <v>12891600</v>
      </c>
      <c r="R269" s="102"/>
      <c r="S269" s="102"/>
      <c r="T269" s="102"/>
      <c r="U269" s="102"/>
      <c r="V269" s="102"/>
      <c r="W269" s="102"/>
      <c r="X269" s="102"/>
      <c r="Y269" s="102"/>
      <c r="Z269" s="102"/>
      <c r="AA269" s="117">
        <f>SUM(AA261:AA268)</f>
        <v>6650000</v>
      </c>
      <c r="AB269" s="102"/>
      <c r="AC269" s="102"/>
      <c r="AD269" s="102"/>
      <c r="AE269" s="103"/>
      <c r="AF269" s="102"/>
      <c r="AG269" s="102"/>
    </row>
    <row r="270" spans="1:35">
      <c r="A270" s="103">
        <f>A268+1</f>
        <v>58</v>
      </c>
      <c r="B270" s="103">
        <v>1</v>
      </c>
      <c r="C270" s="115">
        <v>44995</v>
      </c>
      <c r="D270" s="115">
        <v>44995</v>
      </c>
      <c r="E270" s="102" t="s">
        <v>214</v>
      </c>
      <c r="F270" s="102" t="s">
        <v>31</v>
      </c>
      <c r="G270" s="155" t="s">
        <v>3932</v>
      </c>
      <c r="H270" s="114" t="s">
        <v>3931</v>
      </c>
      <c r="I270" s="109"/>
      <c r="J270" s="102"/>
      <c r="K270" s="102"/>
      <c r="L270" s="102" t="s">
        <v>231</v>
      </c>
      <c r="M270" s="102" t="s">
        <v>33</v>
      </c>
      <c r="N270" s="103">
        <v>450</v>
      </c>
      <c r="O270" s="102" t="s">
        <v>190</v>
      </c>
      <c r="P270" s="302" t="s">
        <v>256</v>
      </c>
      <c r="Q270" s="118">
        <f>1700000+200000</f>
        <v>1900000</v>
      </c>
      <c r="R270" s="118"/>
      <c r="S270" s="118"/>
      <c r="T270" s="118"/>
      <c r="U270" s="118"/>
      <c r="V270" s="118"/>
      <c r="W270" s="118"/>
      <c r="X270" s="118"/>
      <c r="Y270" s="118"/>
      <c r="Z270" s="118"/>
      <c r="AA270" s="118">
        <v>1175000</v>
      </c>
      <c r="AB270" s="106" t="s">
        <v>3942</v>
      </c>
      <c r="AC270" s="114" t="s">
        <v>3937</v>
      </c>
      <c r="AD270" s="283" t="s">
        <v>3362</v>
      </c>
      <c r="AE270" s="174" t="s">
        <v>3469</v>
      </c>
      <c r="AF270" s="102"/>
      <c r="AG270" s="102" t="s">
        <v>226</v>
      </c>
    </row>
    <row r="271" spans="1:35">
      <c r="A271" s="103">
        <f>A270+1</f>
        <v>59</v>
      </c>
      <c r="B271" s="103">
        <v>2</v>
      </c>
      <c r="C271" s="115">
        <v>44995</v>
      </c>
      <c r="D271" s="115">
        <v>44995</v>
      </c>
      <c r="E271" s="102" t="s">
        <v>214</v>
      </c>
      <c r="F271" s="102" t="s">
        <v>31</v>
      </c>
      <c r="G271" s="155" t="s">
        <v>3934</v>
      </c>
      <c r="H271" s="140" t="s">
        <v>3933</v>
      </c>
      <c r="I271" s="109"/>
      <c r="J271" s="102"/>
      <c r="K271" s="102"/>
      <c r="L271" s="102" t="s">
        <v>231</v>
      </c>
      <c r="M271" s="102" t="s">
        <v>35</v>
      </c>
      <c r="N271" s="103">
        <v>800</v>
      </c>
      <c r="O271" s="102" t="s">
        <v>190</v>
      </c>
      <c r="P271" s="109" t="s">
        <v>256</v>
      </c>
      <c r="Q271" s="118">
        <f>2600000+370000</f>
        <v>2970000</v>
      </c>
      <c r="R271" s="118"/>
      <c r="S271" s="118"/>
      <c r="T271" s="118"/>
      <c r="U271" s="118"/>
      <c r="V271" s="118"/>
      <c r="W271" s="118"/>
      <c r="X271" s="118"/>
      <c r="Y271" s="118"/>
      <c r="Z271" s="118"/>
      <c r="AA271" s="118">
        <v>1600000</v>
      </c>
      <c r="AB271" s="106" t="s">
        <v>3942</v>
      </c>
      <c r="AC271" s="114" t="s">
        <v>2821</v>
      </c>
      <c r="AD271" s="283" t="s">
        <v>3362</v>
      </c>
      <c r="AE271" s="174" t="s">
        <v>3469</v>
      </c>
      <c r="AF271" s="102"/>
      <c r="AG271" s="102" t="s">
        <v>226</v>
      </c>
      <c r="AI271" s="18" t="s">
        <v>3123</v>
      </c>
    </row>
    <row r="272" spans="1:35">
      <c r="A272" s="103">
        <f t="shared" ref="A272:A281" si="33">A271+1</f>
        <v>60</v>
      </c>
      <c r="B272" s="103">
        <v>3</v>
      </c>
      <c r="C272" s="115">
        <v>44995</v>
      </c>
      <c r="D272" s="115">
        <v>44996</v>
      </c>
      <c r="E272" s="102" t="s">
        <v>214</v>
      </c>
      <c r="F272" s="102" t="s">
        <v>31</v>
      </c>
      <c r="G272" s="114" t="s">
        <v>3922</v>
      </c>
      <c r="H272" s="140" t="s">
        <v>3921</v>
      </c>
      <c r="I272" s="109"/>
      <c r="J272" s="102"/>
      <c r="K272" s="102"/>
      <c r="L272" s="114" t="s">
        <v>33</v>
      </c>
      <c r="M272" s="114" t="s">
        <v>35</v>
      </c>
      <c r="N272" s="103">
        <v>311</v>
      </c>
      <c r="O272" s="102" t="s">
        <v>190</v>
      </c>
      <c r="P272" s="302" t="s">
        <v>256</v>
      </c>
      <c r="Q272" s="118">
        <f>1350000+85000</f>
        <v>1435000</v>
      </c>
      <c r="R272" s="118"/>
      <c r="S272" s="118"/>
      <c r="T272" s="118"/>
      <c r="U272" s="118"/>
      <c r="V272" s="118"/>
      <c r="W272" s="118"/>
      <c r="X272" s="118"/>
      <c r="Y272" s="118"/>
      <c r="Z272" s="118"/>
      <c r="AA272" s="118">
        <v>800000</v>
      </c>
      <c r="AB272" s="106" t="s">
        <v>3942</v>
      </c>
      <c r="AC272" s="102"/>
      <c r="AD272" s="283" t="s">
        <v>3362</v>
      </c>
      <c r="AE272" s="174" t="s">
        <v>3469</v>
      </c>
      <c r="AF272" s="102"/>
      <c r="AG272" s="102" t="s">
        <v>226</v>
      </c>
    </row>
    <row r="273" spans="1:33">
      <c r="A273" s="103">
        <f t="shared" si="33"/>
        <v>61</v>
      </c>
      <c r="B273" s="103">
        <v>4</v>
      </c>
      <c r="C273" s="115">
        <v>44995</v>
      </c>
      <c r="D273" s="115">
        <v>44996</v>
      </c>
      <c r="E273" s="102" t="s">
        <v>214</v>
      </c>
      <c r="F273" s="102" t="s">
        <v>31</v>
      </c>
      <c r="G273" s="114" t="s">
        <v>3924</v>
      </c>
      <c r="H273" s="140" t="s">
        <v>3923</v>
      </c>
      <c r="I273" s="109"/>
      <c r="J273" s="102"/>
      <c r="K273" s="102"/>
      <c r="L273" s="114" t="s">
        <v>47</v>
      </c>
      <c r="M273" s="114" t="s">
        <v>35</v>
      </c>
      <c r="N273" s="103">
        <v>260</v>
      </c>
      <c r="O273" s="102" t="s">
        <v>190</v>
      </c>
      <c r="P273" s="302" t="s">
        <v>256</v>
      </c>
      <c r="Q273" s="118">
        <f>1350000+115000</f>
        <v>1465000</v>
      </c>
      <c r="R273" s="118"/>
      <c r="S273" s="118"/>
      <c r="T273" s="118"/>
      <c r="U273" s="118"/>
      <c r="V273" s="118"/>
      <c r="W273" s="118"/>
      <c r="X273" s="118"/>
      <c r="Y273" s="118"/>
      <c r="Z273" s="118"/>
      <c r="AA273" s="118">
        <v>750000</v>
      </c>
      <c r="AB273" s="106" t="s">
        <v>3942</v>
      </c>
      <c r="AC273" s="102"/>
      <c r="AD273" s="283" t="s">
        <v>3362</v>
      </c>
      <c r="AE273" s="174" t="s">
        <v>3469</v>
      </c>
      <c r="AF273" s="102"/>
      <c r="AG273" s="102" t="s">
        <v>226</v>
      </c>
    </row>
    <row r="274" spans="1:33">
      <c r="A274" s="103">
        <f t="shared" si="33"/>
        <v>62</v>
      </c>
      <c r="B274" s="103">
        <v>5</v>
      </c>
      <c r="C274" s="115">
        <v>44995</v>
      </c>
      <c r="D274" s="115">
        <v>44996</v>
      </c>
      <c r="E274" s="102" t="s">
        <v>214</v>
      </c>
      <c r="F274" s="102" t="s">
        <v>31</v>
      </c>
      <c r="G274" s="114" t="s">
        <v>3926</v>
      </c>
      <c r="H274" s="140" t="s">
        <v>3925</v>
      </c>
      <c r="I274" s="109"/>
      <c r="J274" s="102"/>
      <c r="K274" s="102"/>
      <c r="L274" s="114" t="s">
        <v>47</v>
      </c>
      <c r="M274" s="114" t="s">
        <v>35</v>
      </c>
      <c r="N274" s="103">
        <v>260</v>
      </c>
      <c r="O274" s="102" t="s">
        <v>190</v>
      </c>
      <c r="P274" s="302" t="s">
        <v>256</v>
      </c>
      <c r="Q274" s="118">
        <f>1350000+139500</f>
        <v>1489500</v>
      </c>
      <c r="R274" s="118"/>
      <c r="S274" s="118"/>
      <c r="T274" s="118"/>
      <c r="U274" s="118"/>
      <c r="V274" s="118"/>
      <c r="W274" s="118"/>
      <c r="X274" s="118"/>
      <c r="Y274" s="118"/>
      <c r="Z274" s="118"/>
      <c r="AA274" s="118">
        <v>750000</v>
      </c>
      <c r="AB274" s="106" t="s">
        <v>3942</v>
      </c>
      <c r="AC274" s="102"/>
      <c r="AD274" s="283" t="s">
        <v>3362</v>
      </c>
      <c r="AE274" s="174" t="s">
        <v>3469</v>
      </c>
      <c r="AF274" s="102"/>
      <c r="AG274" s="102" t="s">
        <v>226</v>
      </c>
    </row>
    <row r="275" spans="1:33">
      <c r="A275" s="103">
        <f t="shared" si="33"/>
        <v>63</v>
      </c>
      <c r="B275" s="103">
        <v>6</v>
      </c>
      <c r="C275" s="115">
        <v>44995</v>
      </c>
      <c r="D275" s="115">
        <v>44996</v>
      </c>
      <c r="E275" s="102" t="s">
        <v>214</v>
      </c>
      <c r="F275" s="102" t="s">
        <v>31</v>
      </c>
      <c r="G275" s="114" t="s">
        <v>3929</v>
      </c>
      <c r="H275" s="140" t="s">
        <v>3927</v>
      </c>
      <c r="I275" s="109"/>
      <c r="J275" s="102"/>
      <c r="K275" s="102"/>
      <c r="L275" s="114" t="s">
        <v>34</v>
      </c>
      <c r="M275" s="114" t="s">
        <v>35</v>
      </c>
      <c r="N275" s="103">
        <v>325</v>
      </c>
      <c r="O275" s="102" t="s">
        <v>190</v>
      </c>
      <c r="P275" s="302" t="s">
        <v>256</v>
      </c>
      <c r="Q275" s="118">
        <f>1350000+122500</f>
        <v>1472500</v>
      </c>
      <c r="R275" s="118"/>
      <c r="S275" s="118"/>
      <c r="T275" s="118"/>
      <c r="U275" s="118"/>
      <c r="V275" s="118"/>
      <c r="W275" s="118"/>
      <c r="X275" s="118"/>
      <c r="Y275" s="118"/>
      <c r="Z275" s="118"/>
      <c r="AA275" s="118">
        <v>800000</v>
      </c>
      <c r="AB275" s="106" t="s">
        <v>3942</v>
      </c>
      <c r="AC275" s="102"/>
      <c r="AD275" s="283" t="s">
        <v>3362</v>
      </c>
      <c r="AE275" s="174" t="s">
        <v>3469</v>
      </c>
      <c r="AF275" s="102"/>
      <c r="AG275" s="102" t="s">
        <v>226</v>
      </c>
    </row>
    <row r="276" spans="1:33">
      <c r="A276" s="103">
        <f t="shared" si="33"/>
        <v>64</v>
      </c>
      <c r="B276" s="103">
        <v>7</v>
      </c>
      <c r="C276" s="115">
        <v>44995</v>
      </c>
      <c r="D276" s="115">
        <v>44996</v>
      </c>
      <c r="E276" s="102" t="s">
        <v>214</v>
      </c>
      <c r="F276" s="102" t="s">
        <v>31</v>
      </c>
      <c r="G276" s="114" t="s">
        <v>3930</v>
      </c>
      <c r="H276" s="140" t="s">
        <v>3928</v>
      </c>
      <c r="I276" s="109"/>
      <c r="J276" s="102"/>
      <c r="K276" s="102"/>
      <c r="L276" s="114" t="s">
        <v>34</v>
      </c>
      <c r="M276" s="114" t="s">
        <v>35</v>
      </c>
      <c r="N276" s="103">
        <v>325</v>
      </c>
      <c r="O276" s="102" t="s">
        <v>190</v>
      </c>
      <c r="P276" s="302" t="s">
        <v>256</v>
      </c>
      <c r="Q276" s="118">
        <f>1350000+90000</f>
        <v>1440000</v>
      </c>
      <c r="R276" s="118"/>
      <c r="S276" s="118"/>
      <c r="T276" s="118"/>
      <c r="U276" s="118"/>
      <c r="V276" s="118"/>
      <c r="W276" s="118"/>
      <c r="X276" s="118"/>
      <c r="Y276" s="118"/>
      <c r="Z276" s="118"/>
      <c r="AA276" s="118">
        <v>800000</v>
      </c>
      <c r="AB276" s="106" t="s">
        <v>3942</v>
      </c>
      <c r="AC276" s="102"/>
      <c r="AD276" s="283" t="s">
        <v>3362</v>
      </c>
      <c r="AE276" s="174" t="s">
        <v>3469</v>
      </c>
      <c r="AF276" s="102"/>
      <c r="AG276" s="102" t="s">
        <v>226</v>
      </c>
    </row>
    <row r="277" spans="1:33">
      <c r="A277" s="103">
        <f t="shared" si="33"/>
        <v>65</v>
      </c>
      <c r="B277" s="103">
        <v>8</v>
      </c>
      <c r="C277" s="115">
        <v>44995</v>
      </c>
      <c r="D277" s="115">
        <v>44997</v>
      </c>
      <c r="E277" s="102" t="s">
        <v>214</v>
      </c>
      <c r="F277" s="102" t="s">
        <v>31</v>
      </c>
      <c r="G277" s="102" t="s">
        <v>3915</v>
      </c>
      <c r="H277" s="109" t="s">
        <v>3911</v>
      </c>
      <c r="I277" s="109"/>
      <c r="J277" s="102"/>
      <c r="K277" s="102"/>
      <c r="L277" s="114" t="s">
        <v>47</v>
      </c>
      <c r="M277" s="114" t="s">
        <v>35</v>
      </c>
      <c r="N277" s="103">
        <v>260</v>
      </c>
      <c r="O277" s="102" t="s">
        <v>190</v>
      </c>
      <c r="P277" s="109" t="s">
        <v>256</v>
      </c>
      <c r="Q277" s="118">
        <f>1350000+186000</f>
        <v>1536000</v>
      </c>
      <c r="R277" s="118"/>
      <c r="S277" s="118"/>
      <c r="T277" s="118"/>
      <c r="U277" s="118"/>
      <c r="V277" s="118"/>
      <c r="W277" s="118"/>
      <c r="X277" s="118"/>
      <c r="Y277" s="118"/>
      <c r="Z277" s="118"/>
      <c r="AA277" s="118">
        <v>750000</v>
      </c>
      <c r="AB277" s="106" t="s">
        <v>3942</v>
      </c>
      <c r="AC277" s="102"/>
      <c r="AD277" s="283" t="s">
        <v>3362</v>
      </c>
      <c r="AE277" s="174" t="s">
        <v>3469</v>
      </c>
      <c r="AF277" s="102"/>
      <c r="AG277" s="102" t="s">
        <v>226</v>
      </c>
    </row>
    <row r="278" spans="1:33">
      <c r="A278" s="103">
        <f t="shared" si="33"/>
        <v>66</v>
      </c>
      <c r="B278" s="103">
        <v>9</v>
      </c>
      <c r="C278" s="115">
        <v>44995</v>
      </c>
      <c r="D278" s="115">
        <v>44997</v>
      </c>
      <c r="E278" s="102" t="s">
        <v>214</v>
      </c>
      <c r="F278" s="102" t="s">
        <v>31</v>
      </c>
      <c r="G278" s="102" t="s">
        <v>3916</v>
      </c>
      <c r="H278" s="109" t="s">
        <v>3912</v>
      </c>
      <c r="I278" s="109"/>
      <c r="J278" s="102"/>
      <c r="K278" s="102"/>
      <c r="L278" s="114" t="s">
        <v>47</v>
      </c>
      <c r="M278" s="114" t="s">
        <v>35</v>
      </c>
      <c r="N278" s="103">
        <v>260</v>
      </c>
      <c r="O278" s="102" t="s">
        <v>190</v>
      </c>
      <c r="P278" s="109" t="s">
        <v>256</v>
      </c>
      <c r="Q278" s="118">
        <f>1350000+164000</f>
        <v>1514000</v>
      </c>
      <c r="R278" s="118"/>
      <c r="S278" s="118"/>
      <c r="T278" s="118"/>
      <c r="U278" s="118"/>
      <c r="V278" s="118"/>
      <c r="W278" s="118"/>
      <c r="X278" s="118"/>
      <c r="Y278" s="118"/>
      <c r="Z278" s="118"/>
      <c r="AA278" s="118">
        <v>750000</v>
      </c>
      <c r="AB278" s="106" t="s">
        <v>3942</v>
      </c>
      <c r="AC278" s="102"/>
      <c r="AD278" s="283" t="s">
        <v>3362</v>
      </c>
      <c r="AE278" s="174" t="s">
        <v>3469</v>
      </c>
      <c r="AF278" s="102"/>
      <c r="AG278" s="102" t="s">
        <v>226</v>
      </c>
    </row>
    <row r="279" spans="1:33">
      <c r="A279" s="103">
        <f t="shared" si="33"/>
        <v>67</v>
      </c>
      <c r="B279" s="103">
        <v>10</v>
      </c>
      <c r="C279" s="115">
        <v>44995</v>
      </c>
      <c r="D279" s="115">
        <v>44997</v>
      </c>
      <c r="E279" s="102" t="s">
        <v>214</v>
      </c>
      <c r="F279" s="102" t="s">
        <v>31</v>
      </c>
      <c r="G279" s="102" t="s">
        <v>3917</v>
      </c>
      <c r="H279" s="109" t="s">
        <v>3913</v>
      </c>
      <c r="I279" s="109"/>
      <c r="J279" s="102"/>
      <c r="K279" s="102"/>
      <c r="L279" s="114" t="s">
        <v>47</v>
      </c>
      <c r="M279" s="114" t="s">
        <v>35</v>
      </c>
      <c r="N279" s="103">
        <v>260</v>
      </c>
      <c r="O279" s="102" t="s">
        <v>190</v>
      </c>
      <c r="P279" s="109" t="s">
        <v>256</v>
      </c>
      <c r="Q279" s="118">
        <f>1350000+90000</f>
        <v>1440000</v>
      </c>
      <c r="R279" s="118"/>
      <c r="S279" s="118"/>
      <c r="T279" s="118"/>
      <c r="U279" s="118"/>
      <c r="V279" s="118"/>
      <c r="W279" s="118"/>
      <c r="X279" s="118"/>
      <c r="Y279" s="118"/>
      <c r="Z279" s="118"/>
      <c r="AA279" s="118">
        <v>750000</v>
      </c>
      <c r="AB279" s="106" t="s">
        <v>3942</v>
      </c>
      <c r="AC279" s="102"/>
      <c r="AD279" s="283" t="s">
        <v>3362</v>
      </c>
      <c r="AE279" s="174" t="s">
        <v>3469</v>
      </c>
      <c r="AF279" s="102"/>
      <c r="AG279" s="102" t="s">
        <v>226</v>
      </c>
    </row>
    <row r="280" spans="1:33">
      <c r="A280" s="103">
        <f t="shared" si="33"/>
        <v>68</v>
      </c>
      <c r="B280" s="103">
        <v>11</v>
      </c>
      <c r="C280" s="115">
        <v>44995</v>
      </c>
      <c r="D280" s="115">
        <v>44997</v>
      </c>
      <c r="E280" s="102" t="s">
        <v>214</v>
      </c>
      <c r="F280" s="102" t="s">
        <v>31</v>
      </c>
      <c r="G280" s="102" t="s">
        <v>3918</v>
      </c>
      <c r="H280" s="109" t="s">
        <v>3914</v>
      </c>
      <c r="I280" s="109"/>
      <c r="J280" s="102"/>
      <c r="K280" s="102"/>
      <c r="L280" s="114" t="s">
        <v>47</v>
      </c>
      <c r="M280" s="114" t="s">
        <v>35</v>
      </c>
      <c r="N280" s="103">
        <v>260</v>
      </c>
      <c r="O280" s="102" t="s">
        <v>190</v>
      </c>
      <c r="P280" s="109" t="s">
        <v>256</v>
      </c>
      <c r="Q280" s="118">
        <f>1350000+106000</f>
        <v>1456000</v>
      </c>
      <c r="R280" s="118"/>
      <c r="S280" s="118"/>
      <c r="T280" s="118"/>
      <c r="U280" s="118"/>
      <c r="V280" s="118"/>
      <c r="W280" s="118"/>
      <c r="X280" s="118"/>
      <c r="Y280" s="118"/>
      <c r="Z280" s="118"/>
      <c r="AA280" s="118">
        <v>750000</v>
      </c>
      <c r="AB280" s="106" t="s">
        <v>3942</v>
      </c>
      <c r="AC280" s="102"/>
      <c r="AD280" s="283" t="s">
        <v>3362</v>
      </c>
      <c r="AE280" s="174" t="s">
        <v>3469</v>
      </c>
      <c r="AF280" s="102"/>
      <c r="AG280" s="102" t="s">
        <v>226</v>
      </c>
    </row>
    <row r="281" spans="1:33">
      <c r="A281" s="103">
        <f t="shared" si="33"/>
        <v>69</v>
      </c>
      <c r="B281" s="103">
        <v>12</v>
      </c>
      <c r="C281" s="115">
        <v>44995</v>
      </c>
      <c r="D281" s="115">
        <v>44997</v>
      </c>
      <c r="E281" s="102" t="s">
        <v>214</v>
      </c>
      <c r="F281" s="102" t="s">
        <v>31</v>
      </c>
      <c r="G281" s="114" t="s">
        <v>3920</v>
      </c>
      <c r="H281" s="140" t="s">
        <v>3919</v>
      </c>
      <c r="I281" s="109"/>
      <c r="J281" s="102"/>
      <c r="K281" s="102"/>
      <c r="L281" s="114" t="s">
        <v>34</v>
      </c>
      <c r="M281" s="114" t="s">
        <v>35</v>
      </c>
      <c r="N281" s="103">
        <v>325</v>
      </c>
      <c r="O281" s="102" t="s">
        <v>190</v>
      </c>
      <c r="P281" s="109" t="s">
        <v>256</v>
      </c>
      <c r="Q281" s="118">
        <f>1350000+168000</f>
        <v>1518000</v>
      </c>
      <c r="R281" s="118"/>
      <c r="S281" s="118"/>
      <c r="T281" s="118"/>
      <c r="U281" s="118"/>
      <c r="V281" s="118"/>
      <c r="W281" s="118"/>
      <c r="X281" s="118"/>
      <c r="Y281" s="118"/>
      <c r="Z281" s="118"/>
      <c r="AA281" s="118">
        <v>800000</v>
      </c>
      <c r="AB281" s="106" t="s">
        <v>3942</v>
      </c>
      <c r="AC281" s="102"/>
      <c r="AD281" s="283" t="s">
        <v>3362</v>
      </c>
      <c r="AE281" s="174" t="s">
        <v>3469</v>
      </c>
      <c r="AF281" s="102"/>
      <c r="AG281" s="102" t="s">
        <v>226</v>
      </c>
    </row>
    <row r="282" spans="1:33">
      <c r="A282" s="103"/>
      <c r="B282" s="102"/>
      <c r="C282" s="119" t="s">
        <v>30</v>
      </c>
      <c r="D282" s="102"/>
      <c r="E282" s="102"/>
      <c r="F282" s="102"/>
      <c r="G282" s="102"/>
      <c r="H282" s="102"/>
      <c r="I282" s="109"/>
      <c r="J282" s="102"/>
      <c r="K282" s="102"/>
      <c r="L282" s="102"/>
      <c r="M282" s="102"/>
      <c r="N282" s="103"/>
      <c r="O282" s="102"/>
      <c r="P282" s="109"/>
      <c r="Q282" s="117">
        <f>SUM(Q270:Q281)</f>
        <v>19636000</v>
      </c>
      <c r="R282" s="102"/>
      <c r="S282" s="102"/>
      <c r="T282" s="102"/>
      <c r="U282" s="102"/>
      <c r="V282" s="102"/>
      <c r="W282" s="102"/>
      <c r="X282" s="102"/>
      <c r="Y282" s="102"/>
      <c r="Z282" s="102"/>
      <c r="AA282" s="117">
        <f>SUM(AA270:AA281)</f>
        <v>10475000</v>
      </c>
      <c r="AB282" s="102"/>
      <c r="AC282" s="102"/>
      <c r="AD282" s="102"/>
      <c r="AE282" s="103"/>
      <c r="AF282" s="102"/>
      <c r="AG282" s="102"/>
    </row>
    <row r="283" spans="1:33">
      <c r="A283" s="103">
        <f>A281+1</f>
        <v>70</v>
      </c>
      <c r="B283" s="142">
        <v>1</v>
      </c>
      <c r="C283" s="115">
        <v>44995</v>
      </c>
      <c r="D283" s="115">
        <v>44996</v>
      </c>
      <c r="E283" s="102" t="s">
        <v>214</v>
      </c>
      <c r="F283" s="102" t="s">
        <v>31</v>
      </c>
      <c r="G283" s="155" t="s">
        <v>3948</v>
      </c>
      <c r="H283" s="114" t="s">
        <v>3947</v>
      </c>
      <c r="I283" s="109"/>
      <c r="J283" s="102"/>
      <c r="K283" s="102"/>
      <c r="L283" s="102" t="s">
        <v>255</v>
      </c>
      <c r="M283" s="102" t="s">
        <v>1078</v>
      </c>
      <c r="N283" s="103">
        <v>209</v>
      </c>
      <c r="O283" s="102" t="s">
        <v>190</v>
      </c>
      <c r="P283" s="109" t="s">
        <v>256</v>
      </c>
      <c r="Q283" s="118">
        <f>870000+180000</f>
        <v>1050000</v>
      </c>
      <c r="R283" s="118"/>
      <c r="S283" s="118"/>
      <c r="T283" s="118"/>
      <c r="U283" s="118"/>
      <c r="V283" s="118"/>
      <c r="W283" s="118"/>
      <c r="X283" s="118"/>
      <c r="Y283" s="118"/>
      <c r="Z283" s="118"/>
      <c r="AA283" s="118">
        <v>375000</v>
      </c>
      <c r="AB283" s="106" t="s">
        <v>3946</v>
      </c>
      <c r="AC283" s="102"/>
      <c r="AD283" s="283" t="s">
        <v>3362</v>
      </c>
      <c r="AE283" s="174" t="s">
        <v>3469</v>
      </c>
      <c r="AF283" s="102"/>
      <c r="AG283" s="102" t="s">
        <v>226</v>
      </c>
    </row>
    <row r="284" spans="1:33">
      <c r="A284" s="103"/>
      <c r="B284" s="102"/>
      <c r="C284" s="119" t="s">
        <v>30</v>
      </c>
      <c r="D284" s="102"/>
      <c r="E284" s="102"/>
      <c r="F284" s="102"/>
      <c r="G284" s="102"/>
      <c r="H284" s="102"/>
      <c r="I284" s="109"/>
      <c r="J284" s="102"/>
      <c r="K284" s="102"/>
      <c r="L284" s="102"/>
      <c r="M284" s="102"/>
      <c r="N284" s="103"/>
      <c r="O284" s="102"/>
      <c r="P284" s="109"/>
      <c r="Q284" s="117">
        <f>SUM(Q283)</f>
        <v>1050000</v>
      </c>
      <c r="R284" s="102"/>
      <c r="S284" s="102"/>
      <c r="T284" s="102"/>
      <c r="U284" s="102"/>
      <c r="V284" s="102"/>
      <c r="W284" s="102"/>
      <c r="X284" s="102"/>
      <c r="Y284" s="102"/>
      <c r="Z284" s="102"/>
      <c r="AA284" s="117">
        <f>SUM(AA283)</f>
        <v>375000</v>
      </c>
      <c r="AB284" s="102"/>
      <c r="AC284" s="102"/>
      <c r="AD284" s="102"/>
      <c r="AE284" s="103"/>
      <c r="AF284" s="102"/>
      <c r="AG284" s="102"/>
    </row>
    <row r="285" spans="1:33">
      <c r="A285" s="103">
        <f>A283+1</f>
        <v>71</v>
      </c>
      <c r="B285" s="142">
        <v>1</v>
      </c>
      <c r="C285" s="115">
        <v>44998</v>
      </c>
      <c r="D285" s="115">
        <v>44999</v>
      </c>
      <c r="E285" s="102" t="s">
        <v>214</v>
      </c>
      <c r="F285" s="102" t="s">
        <v>31</v>
      </c>
      <c r="G285" s="114" t="s">
        <v>3989</v>
      </c>
      <c r="H285" s="114" t="s">
        <v>3988</v>
      </c>
      <c r="I285" s="109"/>
      <c r="J285" s="102"/>
      <c r="K285" s="102"/>
      <c r="L285" s="102" t="s">
        <v>255</v>
      </c>
      <c r="M285" s="102" t="s">
        <v>3654</v>
      </c>
      <c r="N285" s="103">
        <v>209</v>
      </c>
      <c r="O285" s="102" t="s">
        <v>190</v>
      </c>
      <c r="P285" s="109" t="s">
        <v>256</v>
      </c>
      <c r="Q285" s="118">
        <f>870000+132000</f>
        <v>1002000</v>
      </c>
      <c r="R285" s="118"/>
      <c r="S285" s="118"/>
      <c r="T285" s="118"/>
      <c r="U285" s="118"/>
      <c r="V285" s="118"/>
      <c r="W285" s="118"/>
      <c r="X285" s="118"/>
      <c r="Y285" s="118"/>
      <c r="Z285" s="118"/>
      <c r="AA285" s="118">
        <v>375000</v>
      </c>
      <c r="AB285" s="106" t="s">
        <v>4007</v>
      </c>
      <c r="AC285" s="114" t="s">
        <v>4050</v>
      </c>
      <c r="AD285" s="283" t="s">
        <v>3362</v>
      </c>
      <c r="AE285" s="174" t="s">
        <v>3469</v>
      </c>
      <c r="AF285" s="102"/>
      <c r="AG285" s="102" t="s">
        <v>226</v>
      </c>
    </row>
    <row r="286" spans="1:33">
      <c r="A286" s="103">
        <f t="shared" ref="A286" si="34">A285+1</f>
        <v>72</v>
      </c>
      <c r="B286" s="103">
        <v>2</v>
      </c>
      <c r="C286" s="115">
        <v>44998</v>
      </c>
      <c r="D286" s="115">
        <v>44999</v>
      </c>
      <c r="E286" s="102" t="s">
        <v>214</v>
      </c>
      <c r="F286" s="102" t="s">
        <v>31</v>
      </c>
      <c r="G286" s="114" t="s">
        <v>4002</v>
      </c>
      <c r="H286" s="114" t="s">
        <v>4001</v>
      </c>
      <c r="I286" s="109"/>
      <c r="J286" s="102"/>
      <c r="K286" s="102"/>
      <c r="L286" s="114" t="s">
        <v>231</v>
      </c>
      <c r="M286" s="114" t="s">
        <v>260</v>
      </c>
      <c r="N286" s="103">
        <v>1186</v>
      </c>
      <c r="O286" s="102" t="s">
        <v>190</v>
      </c>
      <c r="P286" s="109" t="s">
        <v>256</v>
      </c>
      <c r="Q286" s="118">
        <f>4500000+180000</f>
        <v>4680000</v>
      </c>
      <c r="R286" s="118"/>
      <c r="S286" s="118"/>
      <c r="T286" s="118"/>
      <c r="U286" s="118"/>
      <c r="V286" s="118"/>
      <c r="W286" s="118"/>
      <c r="X286" s="118"/>
      <c r="Y286" s="118"/>
      <c r="Z286" s="118"/>
      <c r="AA286" s="118">
        <v>2500000</v>
      </c>
      <c r="AB286" s="106" t="s">
        <v>4007</v>
      </c>
      <c r="AC286" s="114" t="s">
        <v>3898</v>
      </c>
      <c r="AD286" s="283" t="s">
        <v>3362</v>
      </c>
      <c r="AE286" s="174" t="s">
        <v>3469</v>
      </c>
      <c r="AF286" s="102"/>
      <c r="AG286" s="102" t="s">
        <v>226</v>
      </c>
    </row>
    <row r="287" spans="1:33">
      <c r="A287" s="103"/>
      <c r="B287" s="102"/>
      <c r="C287" s="119" t="s">
        <v>30</v>
      </c>
      <c r="D287" s="102"/>
      <c r="E287" s="102"/>
      <c r="F287" s="102"/>
      <c r="G287" s="102"/>
      <c r="H287" s="102"/>
      <c r="I287" s="109"/>
      <c r="J287" s="102"/>
      <c r="K287" s="102"/>
      <c r="L287" s="102"/>
      <c r="M287" s="102"/>
      <c r="N287" s="103"/>
      <c r="O287" s="102"/>
      <c r="P287" s="102"/>
      <c r="Q287" s="117">
        <f>SUM(Q285:Q286)</f>
        <v>5682000</v>
      </c>
      <c r="R287" s="102"/>
      <c r="S287" s="102"/>
      <c r="T287" s="102"/>
      <c r="U287" s="102"/>
      <c r="V287" s="102"/>
      <c r="W287" s="102"/>
      <c r="X287" s="102"/>
      <c r="Y287" s="102"/>
      <c r="Z287" s="102"/>
      <c r="AA287" s="117">
        <f>SUM(AA285:AA286)</f>
        <v>2875000</v>
      </c>
      <c r="AB287" s="102"/>
      <c r="AC287" s="102"/>
      <c r="AD287" s="102"/>
      <c r="AE287" s="103"/>
      <c r="AF287" s="102"/>
      <c r="AG287" s="102"/>
    </row>
    <row r="288" spans="1:33">
      <c r="A288" s="103">
        <f>A286+1</f>
        <v>73</v>
      </c>
      <c r="B288" s="142">
        <v>1</v>
      </c>
      <c r="C288" s="115">
        <v>44999</v>
      </c>
      <c r="D288" s="115">
        <v>44999</v>
      </c>
      <c r="E288" s="102" t="s">
        <v>214</v>
      </c>
      <c r="F288" s="102" t="s">
        <v>31</v>
      </c>
      <c r="G288" s="114" t="s">
        <v>4048</v>
      </c>
      <c r="H288" s="114" t="s">
        <v>4047</v>
      </c>
      <c r="I288" s="109"/>
      <c r="J288" s="102"/>
      <c r="K288" s="102"/>
      <c r="L288" s="114" t="s">
        <v>231</v>
      </c>
      <c r="M288" s="114" t="s">
        <v>260</v>
      </c>
      <c r="N288" s="103">
        <v>1186</v>
      </c>
      <c r="O288" s="102" t="s">
        <v>190</v>
      </c>
      <c r="P288" s="302" t="s">
        <v>256</v>
      </c>
      <c r="Q288" s="118">
        <f>4500000+245000</f>
        <v>4745000</v>
      </c>
      <c r="R288" s="118"/>
      <c r="S288" s="118"/>
      <c r="T288" s="118"/>
      <c r="U288" s="118"/>
      <c r="V288" s="118"/>
      <c r="W288" s="118"/>
      <c r="X288" s="118"/>
      <c r="Y288" s="118"/>
      <c r="Z288" s="118"/>
      <c r="AA288" s="118">
        <v>2500000</v>
      </c>
      <c r="AB288" s="106" t="s">
        <v>4049</v>
      </c>
      <c r="AC288" s="114" t="s">
        <v>3109</v>
      </c>
      <c r="AD288" s="283" t="s">
        <v>3362</v>
      </c>
      <c r="AE288" s="174" t="s">
        <v>3469</v>
      </c>
      <c r="AF288" s="102"/>
      <c r="AG288" s="102" t="s">
        <v>226</v>
      </c>
    </row>
    <row r="289" spans="1:33">
      <c r="A289" s="103"/>
      <c r="B289" s="102"/>
      <c r="C289" s="119" t="s">
        <v>30</v>
      </c>
      <c r="D289" s="102"/>
      <c r="E289" s="102"/>
      <c r="F289" s="102"/>
      <c r="G289" s="102"/>
      <c r="H289" s="102"/>
      <c r="I289" s="109"/>
      <c r="J289" s="102"/>
      <c r="K289" s="102"/>
      <c r="L289" s="102"/>
      <c r="M289" s="102"/>
      <c r="N289" s="103"/>
      <c r="O289" s="102"/>
      <c r="P289" s="102"/>
      <c r="Q289" s="117">
        <f>SUM(Q288)</f>
        <v>4745000</v>
      </c>
      <c r="R289" s="102"/>
      <c r="S289" s="102"/>
      <c r="T289" s="102"/>
      <c r="U289" s="102"/>
      <c r="V289" s="102"/>
      <c r="W289" s="102"/>
      <c r="X289" s="102"/>
      <c r="Y289" s="102"/>
      <c r="Z289" s="102"/>
      <c r="AA289" s="117">
        <f>SUM(AA288)</f>
        <v>2500000</v>
      </c>
      <c r="AB289" s="102"/>
      <c r="AC289" s="102"/>
      <c r="AD289" s="102"/>
      <c r="AE289" s="103"/>
      <c r="AF289" s="102"/>
      <c r="AG289" s="102"/>
    </row>
    <row r="290" spans="1:33">
      <c r="A290" s="103">
        <f>A288+1</f>
        <v>74</v>
      </c>
      <c r="B290" s="142">
        <v>1</v>
      </c>
      <c r="C290" s="115">
        <v>44999</v>
      </c>
      <c r="D290" s="115">
        <v>44999</v>
      </c>
      <c r="E290" s="102" t="s">
        <v>214</v>
      </c>
      <c r="F290" s="102" t="s">
        <v>31</v>
      </c>
      <c r="G290" s="114" t="s">
        <v>3993</v>
      </c>
      <c r="H290" s="114" t="s">
        <v>3990</v>
      </c>
      <c r="I290" s="109"/>
      <c r="J290" s="102"/>
      <c r="K290" s="102"/>
      <c r="L290" s="102" t="s">
        <v>33</v>
      </c>
      <c r="M290" s="114" t="s">
        <v>260</v>
      </c>
      <c r="N290" s="103">
        <v>754</v>
      </c>
      <c r="O290" s="102" t="s">
        <v>190</v>
      </c>
      <c r="P290" s="102" t="s">
        <v>256</v>
      </c>
      <c r="Q290" s="118">
        <f>2800000+129000</f>
        <v>2929000</v>
      </c>
      <c r="R290" s="118"/>
      <c r="S290" s="118"/>
      <c r="T290" s="118"/>
      <c r="U290" s="118"/>
      <c r="V290" s="118"/>
      <c r="W290" s="118"/>
      <c r="X290" s="118"/>
      <c r="Y290" s="118"/>
      <c r="Z290" s="118"/>
      <c r="AA290" s="118">
        <v>1900000</v>
      </c>
      <c r="AB290" s="106" t="s">
        <v>4063</v>
      </c>
      <c r="AC290" s="102"/>
      <c r="AD290" s="283" t="s">
        <v>3362</v>
      </c>
      <c r="AE290" s="174" t="s">
        <v>3469</v>
      </c>
      <c r="AF290" s="102"/>
      <c r="AG290" s="102" t="s">
        <v>226</v>
      </c>
    </row>
    <row r="291" spans="1:33">
      <c r="A291" s="103">
        <f t="shared" ref="A291:A295" si="35">A290+1</f>
        <v>75</v>
      </c>
      <c r="B291" s="103">
        <v>2</v>
      </c>
      <c r="C291" s="115">
        <v>44999</v>
      </c>
      <c r="D291" s="115">
        <v>44999</v>
      </c>
      <c r="E291" s="102" t="s">
        <v>214</v>
      </c>
      <c r="F291" s="102" t="s">
        <v>31</v>
      </c>
      <c r="G291" s="114" t="s">
        <v>3994</v>
      </c>
      <c r="H291" s="114" t="s">
        <v>3991</v>
      </c>
      <c r="I291" s="109"/>
      <c r="J291" s="102"/>
      <c r="K291" s="102"/>
      <c r="L291" s="102" t="s">
        <v>33</v>
      </c>
      <c r="M291" s="114" t="s">
        <v>260</v>
      </c>
      <c r="N291" s="103">
        <v>754</v>
      </c>
      <c r="O291" s="102" t="s">
        <v>190</v>
      </c>
      <c r="P291" s="102" t="s">
        <v>256</v>
      </c>
      <c r="Q291" s="118">
        <f>2800000+119000</f>
        <v>2919000</v>
      </c>
      <c r="R291" s="118"/>
      <c r="S291" s="118"/>
      <c r="T291" s="118"/>
      <c r="U291" s="118"/>
      <c r="V291" s="118"/>
      <c r="W291" s="118"/>
      <c r="X291" s="118"/>
      <c r="Y291" s="118"/>
      <c r="Z291" s="118"/>
      <c r="AA291" s="118">
        <v>1900000</v>
      </c>
      <c r="AB291" s="106" t="s">
        <v>4063</v>
      </c>
      <c r="AC291" s="102"/>
      <c r="AD291" s="283" t="s">
        <v>3362</v>
      </c>
      <c r="AE291" s="174" t="s">
        <v>3469</v>
      </c>
      <c r="AF291" s="102"/>
      <c r="AG291" s="102" t="s">
        <v>226</v>
      </c>
    </row>
    <row r="292" spans="1:33">
      <c r="A292" s="103">
        <f t="shared" si="35"/>
        <v>76</v>
      </c>
      <c r="B292" s="142">
        <v>3</v>
      </c>
      <c r="C292" s="115">
        <v>44999</v>
      </c>
      <c r="D292" s="115">
        <v>44999</v>
      </c>
      <c r="E292" s="102" t="s">
        <v>214</v>
      </c>
      <c r="F292" s="102" t="s">
        <v>31</v>
      </c>
      <c r="G292" s="114" t="s">
        <v>3995</v>
      </c>
      <c r="H292" s="114" t="s">
        <v>3992</v>
      </c>
      <c r="I292" s="109"/>
      <c r="J292" s="102"/>
      <c r="K292" s="102"/>
      <c r="L292" s="102" t="s">
        <v>33</v>
      </c>
      <c r="M292" s="114" t="s">
        <v>260</v>
      </c>
      <c r="N292" s="103">
        <v>754</v>
      </c>
      <c r="O292" s="102" t="s">
        <v>190</v>
      </c>
      <c r="P292" s="102" t="s">
        <v>256</v>
      </c>
      <c r="Q292" s="118">
        <f>2800000+133000</f>
        <v>2933000</v>
      </c>
      <c r="R292" s="118"/>
      <c r="S292" s="118"/>
      <c r="T292" s="118"/>
      <c r="U292" s="118"/>
      <c r="V292" s="118"/>
      <c r="W292" s="118"/>
      <c r="X292" s="118"/>
      <c r="Y292" s="118"/>
      <c r="Z292" s="118"/>
      <c r="AA292" s="118">
        <v>1900000</v>
      </c>
      <c r="AB292" s="106" t="s">
        <v>4063</v>
      </c>
      <c r="AC292" s="102"/>
      <c r="AD292" s="283" t="s">
        <v>3362</v>
      </c>
      <c r="AE292" s="174" t="s">
        <v>3469</v>
      </c>
      <c r="AF292" s="102"/>
      <c r="AG292" s="102" t="s">
        <v>226</v>
      </c>
    </row>
    <row r="293" spans="1:33">
      <c r="A293" s="103">
        <f t="shared" si="35"/>
        <v>77</v>
      </c>
      <c r="B293" s="103">
        <v>4</v>
      </c>
      <c r="C293" s="115">
        <v>44999</v>
      </c>
      <c r="D293" s="115">
        <v>44999</v>
      </c>
      <c r="E293" s="102" t="s">
        <v>214</v>
      </c>
      <c r="F293" s="102" t="s">
        <v>31</v>
      </c>
      <c r="G293" s="114" t="s">
        <v>3997</v>
      </c>
      <c r="H293" s="114" t="s">
        <v>3996</v>
      </c>
      <c r="I293" s="109"/>
      <c r="J293" s="102"/>
      <c r="K293" s="102"/>
      <c r="L293" s="114" t="s">
        <v>47</v>
      </c>
      <c r="M293" s="114" t="s">
        <v>260</v>
      </c>
      <c r="N293" s="103">
        <v>663</v>
      </c>
      <c r="O293" s="102" t="s">
        <v>190</v>
      </c>
      <c r="P293" s="102" t="s">
        <v>256</v>
      </c>
      <c r="Q293" s="118">
        <f>2600000+101000</f>
        <v>2701000</v>
      </c>
      <c r="R293" s="118"/>
      <c r="S293" s="118"/>
      <c r="T293" s="118"/>
      <c r="U293" s="118"/>
      <c r="V293" s="118"/>
      <c r="W293" s="118"/>
      <c r="X293" s="118"/>
      <c r="Y293" s="118"/>
      <c r="Z293" s="118"/>
      <c r="AA293" s="118">
        <v>1850000</v>
      </c>
      <c r="AB293" s="106" t="s">
        <v>4063</v>
      </c>
      <c r="AC293" s="102"/>
      <c r="AD293" s="283" t="s">
        <v>3362</v>
      </c>
      <c r="AE293" s="174" t="s">
        <v>3469</v>
      </c>
      <c r="AF293" s="102"/>
      <c r="AG293" s="102" t="s">
        <v>226</v>
      </c>
    </row>
    <row r="294" spans="1:33">
      <c r="A294" s="103">
        <f t="shared" si="35"/>
        <v>78</v>
      </c>
      <c r="B294" s="142">
        <v>5</v>
      </c>
      <c r="C294" s="115">
        <v>44999</v>
      </c>
      <c r="D294" s="115">
        <v>44999</v>
      </c>
      <c r="E294" s="102" t="s">
        <v>214</v>
      </c>
      <c r="F294" s="102" t="s">
        <v>31</v>
      </c>
      <c r="G294" s="114" t="s">
        <v>3998</v>
      </c>
      <c r="H294" s="114" t="s">
        <v>3887</v>
      </c>
      <c r="I294" s="109"/>
      <c r="J294" s="102"/>
      <c r="K294" s="102"/>
      <c r="L294" s="114" t="s">
        <v>47</v>
      </c>
      <c r="M294" s="114" t="s">
        <v>260</v>
      </c>
      <c r="N294" s="103">
        <v>663</v>
      </c>
      <c r="O294" s="102" t="s">
        <v>190</v>
      </c>
      <c r="P294" s="102" t="s">
        <v>256</v>
      </c>
      <c r="Q294" s="118">
        <f>2600000+183000</f>
        <v>2783000</v>
      </c>
      <c r="R294" s="118"/>
      <c r="S294" s="118"/>
      <c r="T294" s="118"/>
      <c r="U294" s="118"/>
      <c r="V294" s="118"/>
      <c r="W294" s="118"/>
      <c r="X294" s="118"/>
      <c r="Y294" s="118"/>
      <c r="Z294" s="118"/>
      <c r="AA294" s="118">
        <v>1850000</v>
      </c>
      <c r="AB294" s="106" t="s">
        <v>4063</v>
      </c>
      <c r="AC294" s="102"/>
      <c r="AD294" s="283" t="s">
        <v>3362</v>
      </c>
      <c r="AE294" s="174" t="s">
        <v>3469</v>
      </c>
      <c r="AF294" s="102"/>
      <c r="AG294" s="102" t="s">
        <v>226</v>
      </c>
    </row>
    <row r="295" spans="1:33">
      <c r="A295" s="103">
        <f t="shared" si="35"/>
        <v>79</v>
      </c>
      <c r="B295" s="103">
        <v>6</v>
      </c>
      <c r="C295" s="115">
        <v>44999</v>
      </c>
      <c r="D295" s="115">
        <v>44999</v>
      </c>
      <c r="E295" s="102" t="s">
        <v>214</v>
      </c>
      <c r="F295" s="102" t="s">
        <v>31</v>
      </c>
      <c r="G295" s="114" t="s">
        <v>4000</v>
      </c>
      <c r="H295" s="114" t="s">
        <v>3999</v>
      </c>
      <c r="I295" s="109"/>
      <c r="J295" s="102"/>
      <c r="K295" s="102"/>
      <c r="L295" s="102" t="s">
        <v>34</v>
      </c>
      <c r="M295" s="114" t="s">
        <v>260</v>
      </c>
      <c r="N295" s="103">
        <v>729</v>
      </c>
      <c r="O295" s="102" t="s">
        <v>190</v>
      </c>
      <c r="P295" s="102" t="s">
        <v>256</v>
      </c>
      <c r="Q295" s="118">
        <f>2700000+116000</f>
        <v>2816000</v>
      </c>
      <c r="R295" s="118"/>
      <c r="S295" s="118"/>
      <c r="T295" s="118"/>
      <c r="U295" s="118"/>
      <c r="V295" s="118"/>
      <c r="W295" s="118"/>
      <c r="X295" s="118"/>
      <c r="Y295" s="118"/>
      <c r="Z295" s="118"/>
      <c r="AA295" s="118">
        <v>1900000</v>
      </c>
      <c r="AB295" s="106" t="s">
        <v>4063</v>
      </c>
      <c r="AC295" s="102"/>
      <c r="AD295" s="283" t="s">
        <v>3362</v>
      </c>
      <c r="AE295" s="174" t="s">
        <v>3469</v>
      </c>
      <c r="AF295" s="102"/>
      <c r="AG295" s="102" t="s">
        <v>226</v>
      </c>
    </row>
    <row r="296" spans="1:33">
      <c r="A296" s="103"/>
      <c r="B296" s="102"/>
      <c r="C296" s="119" t="s">
        <v>30</v>
      </c>
      <c r="D296" s="102"/>
      <c r="E296" s="102"/>
      <c r="F296" s="102"/>
      <c r="G296" s="102"/>
      <c r="H296" s="102"/>
      <c r="I296" s="109"/>
      <c r="J296" s="102"/>
      <c r="K296" s="102"/>
      <c r="L296" s="102"/>
      <c r="M296" s="102"/>
      <c r="N296" s="103"/>
      <c r="O296" s="102"/>
      <c r="P296" s="102"/>
      <c r="Q296" s="245">
        <f>SUM(Q290:Q295)</f>
        <v>17081000</v>
      </c>
      <c r="R296" s="118"/>
      <c r="S296" s="118"/>
      <c r="T296" s="118"/>
      <c r="U296" s="118"/>
      <c r="V296" s="118"/>
      <c r="W296" s="118"/>
      <c r="X296" s="118"/>
      <c r="Y296" s="118"/>
      <c r="Z296" s="118"/>
      <c r="AA296" s="245">
        <f>SUM(AA290:AA295)</f>
        <v>11300000</v>
      </c>
      <c r="AB296" s="102"/>
      <c r="AC296" s="102"/>
      <c r="AD296" s="102"/>
      <c r="AE296" s="103"/>
      <c r="AF296" s="102"/>
      <c r="AG296" s="102"/>
    </row>
    <row r="297" spans="1:33">
      <c r="A297" s="103">
        <f>A295+1</f>
        <v>80</v>
      </c>
      <c r="B297" s="142">
        <v>1</v>
      </c>
      <c r="C297" s="161">
        <v>45000</v>
      </c>
      <c r="D297" s="161">
        <v>44960</v>
      </c>
      <c r="E297" s="109" t="s">
        <v>214</v>
      </c>
      <c r="F297" s="109" t="s">
        <v>31</v>
      </c>
      <c r="G297" s="140" t="s">
        <v>3198</v>
      </c>
      <c r="H297" s="159" t="s">
        <v>3325</v>
      </c>
      <c r="I297" s="109"/>
      <c r="J297" s="109"/>
      <c r="K297" s="109"/>
      <c r="L297" s="140" t="s">
        <v>231</v>
      </c>
      <c r="M297" s="109" t="s">
        <v>955</v>
      </c>
      <c r="N297" s="142">
        <v>801</v>
      </c>
      <c r="O297" s="109" t="s">
        <v>190</v>
      </c>
      <c r="P297" s="109" t="s">
        <v>242</v>
      </c>
      <c r="Q297" s="122">
        <v>12000000</v>
      </c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>
        <v>10500000</v>
      </c>
      <c r="AB297" s="140" t="s">
        <v>4088</v>
      </c>
      <c r="AC297" s="168">
        <v>45000</v>
      </c>
      <c r="AD297" s="162" t="s">
        <v>242</v>
      </c>
      <c r="AE297" s="174" t="s">
        <v>1510</v>
      </c>
      <c r="AF297" s="102"/>
      <c r="AG297" s="102" t="s">
        <v>226</v>
      </c>
    </row>
    <row r="298" spans="1:33">
      <c r="A298" s="103">
        <f t="shared" ref="A298" si="36">A297+1</f>
        <v>81</v>
      </c>
      <c r="B298" s="142">
        <v>2</v>
      </c>
      <c r="C298" s="161">
        <v>45000</v>
      </c>
      <c r="D298" s="161">
        <v>44960</v>
      </c>
      <c r="E298" s="109" t="s">
        <v>214</v>
      </c>
      <c r="F298" s="109" t="s">
        <v>31</v>
      </c>
      <c r="G298" s="140" t="s">
        <v>3198</v>
      </c>
      <c r="H298" s="159" t="s">
        <v>3326</v>
      </c>
      <c r="I298" s="109"/>
      <c r="J298" s="109"/>
      <c r="K298" s="109"/>
      <c r="L298" s="140" t="s">
        <v>231</v>
      </c>
      <c r="M298" s="109" t="s">
        <v>259</v>
      </c>
      <c r="N298" s="142">
        <v>354</v>
      </c>
      <c r="O298" s="109" t="s">
        <v>190</v>
      </c>
      <c r="P298" s="109" t="s">
        <v>242</v>
      </c>
      <c r="Q298" s="122">
        <v>8000000</v>
      </c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>
        <v>7000000</v>
      </c>
      <c r="AB298" s="140" t="s">
        <v>4088</v>
      </c>
      <c r="AC298" s="168">
        <v>45000</v>
      </c>
      <c r="AD298" s="162" t="s">
        <v>242</v>
      </c>
      <c r="AE298" s="174" t="s">
        <v>1510</v>
      </c>
      <c r="AF298" s="102"/>
      <c r="AG298" s="102" t="s">
        <v>226</v>
      </c>
    </row>
    <row r="299" spans="1:33">
      <c r="A299" s="103"/>
      <c r="B299" s="109"/>
      <c r="C299" s="119" t="s">
        <v>30</v>
      </c>
      <c r="D299" s="109"/>
      <c r="E299" s="109"/>
      <c r="F299" s="109"/>
      <c r="G299" s="109"/>
      <c r="H299" s="109"/>
      <c r="I299" s="109"/>
      <c r="J299" s="109"/>
      <c r="K299" s="109"/>
      <c r="L299" s="109"/>
      <c r="M299" s="109"/>
      <c r="N299" s="142"/>
      <c r="O299" s="109"/>
      <c r="P299" s="109"/>
      <c r="Q299" s="268">
        <f>SUM(Q297:Q298)</f>
        <v>20000000</v>
      </c>
      <c r="R299" s="109"/>
      <c r="S299" s="109"/>
      <c r="T299" s="109"/>
      <c r="U299" s="109"/>
      <c r="V299" s="109"/>
      <c r="W299" s="109"/>
      <c r="X299" s="109"/>
      <c r="Y299" s="109"/>
      <c r="Z299" s="109"/>
      <c r="AA299" s="268">
        <f>SUM(AA297:AA298)</f>
        <v>17500000</v>
      </c>
      <c r="AB299" s="109"/>
      <c r="AC299" s="102"/>
      <c r="AD299" s="102"/>
      <c r="AE299" s="103"/>
      <c r="AF299" s="102"/>
      <c r="AG299" s="102"/>
    </row>
    <row r="300" spans="1:33" s="112" customFormat="1">
      <c r="A300" s="103">
        <f>A298+1</f>
        <v>82</v>
      </c>
      <c r="B300" s="142">
        <v>1</v>
      </c>
      <c r="C300" s="161">
        <v>45000</v>
      </c>
      <c r="D300" s="161">
        <v>44960</v>
      </c>
      <c r="E300" s="109" t="s">
        <v>214</v>
      </c>
      <c r="F300" s="109" t="s">
        <v>31</v>
      </c>
      <c r="G300" s="140" t="s">
        <v>3198</v>
      </c>
      <c r="H300" s="159" t="s">
        <v>3327</v>
      </c>
      <c r="I300" s="109"/>
      <c r="J300" s="109"/>
      <c r="K300" s="109"/>
      <c r="L300" s="140" t="s">
        <v>231</v>
      </c>
      <c r="M300" s="109" t="s">
        <v>241</v>
      </c>
      <c r="N300" s="142">
        <v>1344</v>
      </c>
      <c r="O300" s="109" t="s">
        <v>190</v>
      </c>
      <c r="P300" s="109" t="s">
        <v>242</v>
      </c>
      <c r="Q300" s="122">
        <v>17000000</v>
      </c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>
        <v>15000000</v>
      </c>
      <c r="AB300" s="140" t="s">
        <v>4106</v>
      </c>
      <c r="AC300" s="168">
        <v>45000</v>
      </c>
      <c r="AD300" s="162" t="s">
        <v>242</v>
      </c>
      <c r="AE300" s="174" t="s">
        <v>1510</v>
      </c>
      <c r="AF300" s="102"/>
      <c r="AG300" s="102" t="s">
        <v>226</v>
      </c>
    </row>
    <row r="301" spans="1:33" s="112" customFormat="1">
      <c r="A301" s="103">
        <f t="shared" ref="A301" si="37">A300+1</f>
        <v>83</v>
      </c>
      <c r="B301" s="142">
        <v>2</v>
      </c>
      <c r="C301" s="161">
        <v>45000</v>
      </c>
      <c r="D301" s="161">
        <v>44960</v>
      </c>
      <c r="E301" s="109" t="s">
        <v>214</v>
      </c>
      <c r="F301" s="109" t="s">
        <v>31</v>
      </c>
      <c r="G301" s="140" t="s">
        <v>3198</v>
      </c>
      <c r="H301" s="159" t="s">
        <v>3328</v>
      </c>
      <c r="I301" s="109"/>
      <c r="J301" s="109"/>
      <c r="K301" s="109"/>
      <c r="L301" s="140" t="s">
        <v>231</v>
      </c>
      <c r="M301" s="109" t="s">
        <v>241</v>
      </c>
      <c r="N301" s="142">
        <v>1344</v>
      </c>
      <c r="O301" s="109" t="s">
        <v>190</v>
      </c>
      <c r="P301" s="109" t="s">
        <v>242</v>
      </c>
      <c r="Q301" s="122">
        <v>17000000</v>
      </c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>
        <v>15000000</v>
      </c>
      <c r="AB301" s="140" t="s">
        <v>4106</v>
      </c>
      <c r="AC301" s="168">
        <v>45000</v>
      </c>
      <c r="AD301" s="162" t="s">
        <v>242</v>
      </c>
      <c r="AE301" s="174" t="s">
        <v>1510</v>
      </c>
      <c r="AF301" s="102"/>
      <c r="AG301" s="102" t="s">
        <v>226</v>
      </c>
    </row>
    <row r="302" spans="1:33">
      <c r="A302" s="103"/>
      <c r="B302" s="102"/>
      <c r="C302" s="119" t="s">
        <v>30</v>
      </c>
      <c r="D302" s="102"/>
      <c r="E302" s="102"/>
      <c r="F302" s="102"/>
      <c r="G302" s="102"/>
      <c r="H302" s="102"/>
      <c r="I302" s="109"/>
      <c r="J302" s="102"/>
      <c r="K302" s="102"/>
      <c r="L302" s="102"/>
      <c r="M302" s="102"/>
      <c r="N302" s="103"/>
      <c r="O302" s="102"/>
      <c r="P302" s="102"/>
      <c r="Q302" s="117">
        <f>SUM(Q300:Q301)</f>
        <v>34000000</v>
      </c>
      <c r="R302" s="102"/>
      <c r="S302" s="102"/>
      <c r="T302" s="102"/>
      <c r="U302" s="102"/>
      <c r="V302" s="102"/>
      <c r="W302" s="102"/>
      <c r="X302" s="102"/>
      <c r="Y302" s="102"/>
      <c r="Z302" s="102"/>
      <c r="AA302" s="117">
        <f>SUM(AA300:AA301)</f>
        <v>30000000</v>
      </c>
      <c r="AB302" s="102"/>
      <c r="AC302" s="102"/>
      <c r="AD302" s="102"/>
      <c r="AE302" s="103"/>
      <c r="AF302" s="102"/>
      <c r="AG302" s="102"/>
    </row>
    <row r="303" spans="1:33">
      <c r="A303" s="103">
        <f>A301+1</f>
        <v>84</v>
      </c>
      <c r="B303" s="142">
        <v>1</v>
      </c>
      <c r="C303" s="161">
        <v>45000</v>
      </c>
      <c r="D303" s="161">
        <v>44959</v>
      </c>
      <c r="E303" s="109" t="s">
        <v>214</v>
      </c>
      <c r="F303" s="109" t="s">
        <v>31</v>
      </c>
      <c r="G303" s="140" t="s">
        <v>3198</v>
      </c>
      <c r="H303" s="158" t="s">
        <v>4107</v>
      </c>
      <c r="I303" s="109"/>
      <c r="J303" s="102"/>
      <c r="K303" s="102"/>
      <c r="L303" s="140" t="s">
        <v>231</v>
      </c>
      <c r="M303" s="114" t="s">
        <v>257</v>
      </c>
      <c r="N303" s="103">
        <v>2313</v>
      </c>
      <c r="O303" s="109" t="s">
        <v>190</v>
      </c>
      <c r="P303" s="109" t="s">
        <v>242</v>
      </c>
      <c r="Q303" s="122">
        <v>25000000</v>
      </c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>
        <v>23500000</v>
      </c>
      <c r="AB303" s="140" t="s">
        <v>4108</v>
      </c>
      <c r="AC303" s="168">
        <v>45000</v>
      </c>
      <c r="AD303" s="162" t="s">
        <v>242</v>
      </c>
      <c r="AE303" s="174" t="s">
        <v>1510</v>
      </c>
      <c r="AF303" s="102"/>
      <c r="AG303" s="102" t="s">
        <v>226</v>
      </c>
    </row>
    <row r="304" spans="1:33">
      <c r="A304" s="103"/>
      <c r="B304" s="102"/>
      <c r="C304" s="119" t="s">
        <v>30</v>
      </c>
      <c r="D304" s="102"/>
      <c r="E304" s="102"/>
      <c r="F304" s="102"/>
      <c r="G304" s="114" t="s">
        <v>36</v>
      </c>
      <c r="H304" s="102"/>
      <c r="I304" s="109"/>
      <c r="J304" s="102"/>
      <c r="K304" s="102"/>
      <c r="L304" s="102"/>
      <c r="M304" s="102"/>
      <c r="N304" s="103"/>
      <c r="O304" s="102"/>
      <c r="P304" s="102"/>
      <c r="Q304" s="117">
        <f>SUM(Q303)</f>
        <v>25000000</v>
      </c>
      <c r="R304" s="102"/>
      <c r="S304" s="102"/>
      <c r="T304" s="102"/>
      <c r="U304" s="102"/>
      <c r="V304" s="102"/>
      <c r="W304" s="102"/>
      <c r="X304" s="102"/>
      <c r="Y304" s="102"/>
      <c r="Z304" s="102"/>
      <c r="AA304" s="117">
        <f>SUM(AA303)</f>
        <v>23500000</v>
      </c>
      <c r="AB304" s="102"/>
      <c r="AC304" s="102"/>
      <c r="AD304" s="102"/>
      <c r="AE304" s="103"/>
      <c r="AF304" s="102"/>
      <c r="AG304" s="102"/>
    </row>
    <row r="305" spans="1:36">
      <c r="A305" s="103">
        <f>A303+1</f>
        <v>85</v>
      </c>
      <c r="B305" s="142">
        <v>1</v>
      </c>
      <c r="C305" s="161">
        <v>45000</v>
      </c>
      <c r="D305" s="161">
        <v>44960</v>
      </c>
      <c r="E305" s="109" t="s">
        <v>214</v>
      </c>
      <c r="F305" s="102" t="s">
        <v>31</v>
      </c>
      <c r="G305" s="140" t="s">
        <v>3198</v>
      </c>
      <c r="H305" s="159" t="s">
        <v>3329</v>
      </c>
      <c r="I305" s="109"/>
      <c r="J305" s="102"/>
      <c r="K305" s="102"/>
      <c r="L305" s="114" t="s">
        <v>231</v>
      </c>
      <c r="M305" s="102" t="s">
        <v>1454</v>
      </c>
      <c r="N305" s="103">
        <v>813</v>
      </c>
      <c r="O305" s="102" t="s">
        <v>190</v>
      </c>
      <c r="P305" s="102" t="s">
        <v>242</v>
      </c>
      <c r="Q305" s="122">
        <v>17000000</v>
      </c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>
        <v>15000000</v>
      </c>
      <c r="AB305" s="140" t="s">
        <v>4109</v>
      </c>
      <c r="AC305" s="168">
        <v>45000</v>
      </c>
      <c r="AD305" s="162" t="s">
        <v>242</v>
      </c>
      <c r="AE305" s="174" t="s">
        <v>1510</v>
      </c>
      <c r="AF305" s="102"/>
      <c r="AG305" s="102" t="s">
        <v>226</v>
      </c>
    </row>
    <row r="306" spans="1:36">
      <c r="A306" s="103">
        <f t="shared" ref="A306" si="38">A305+1</f>
        <v>86</v>
      </c>
      <c r="B306" s="142">
        <v>2</v>
      </c>
      <c r="C306" s="161">
        <v>45000</v>
      </c>
      <c r="D306" s="161">
        <v>44960</v>
      </c>
      <c r="E306" s="109" t="s">
        <v>214</v>
      </c>
      <c r="F306" s="102" t="s">
        <v>31</v>
      </c>
      <c r="G306" s="140" t="s">
        <v>3198</v>
      </c>
      <c r="H306" s="158" t="s">
        <v>3324</v>
      </c>
      <c r="I306" s="140"/>
      <c r="J306" s="102"/>
      <c r="K306" s="102"/>
      <c r="L306" s="114" t="s">
        <v>231</v>
      </c>
      <c r="M306" s="114" t="s">
        <v>955</v>
      </c>
      <c r="N306" s="103">
        <v>801</v>
      </c>
      <c r="O306" s="102" t="s">
        <v>190</v>
      </c>
      <c r="P306" s="102" t="s">
        <v>242</v>
      </c>
      <c r="Q306" s="122">
        <v>12000000</v>
      </c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>
        <v>10500000</v>
      </c>
      <c r="AB306" s="140" t="s">
        <v>4109</v>
      </c>
      <c r="AC306" s="168">
        <v>45000</v>
      </c>
      <c r="AD306" s="162" t="s">
        <v>242</v>
      </c>
      <c r="AE306" s="174" t="s">
        <v>1510</v>
      </c>
      <c r="AF306" s="102"/>
      <c r="AG306" s="102" t="s">
        <v>226</v>
      </c>
      <c r="AH306" s="18"/>
    </row>
    <row r="307" spans="1:36">
      <c r="A307" s="103"/>
      <c r="B307" s="102"/>
      <c r="C307" s="119" t="s">
        <v>30</v>
      </c>
      <c r="D307" s="102"/>
      <c r="E307" s="102"/>
      <c r="F307" s="102"/>
      <c r="G307" s="102"/>
      <c r="H307" s="102"/>
      <c r="I307" s="109"/>
      <c r="J307" s="102"/>
      <c r="K307" s="102"/>
      <c r="L307" s="102"/>
      <c r="M307" s="102"/>
      <c r="N307" s="103"/>
      <c r="O307" s="102"/>
      <c r="P307" s="102"/>
      <c r="Q307" s="117">
        <f>SUM(Q305:Q306)</f>
        <v>29000000</v>
      </c>
      <c r="R307" s="102"/>
      <c r="S307" s="102"/>
      <c r="T307" s="102"/>
      <c r="U307" s="102"/>
      <c r="V307" s="102"/>
      <c r="W307" s="102"/>
      <c r="X307" s="102"/>
      <c r="Y307" s="102"/>
      <c r="Z307" s="102"/>
      <c r="AA307" s="117">
        <f>SUM(AA305:AA306)</f>
        <v>25500000</v>
      </c>
      <c r="AB307" s="102"/>
      <c r="AC307" s="102"/>
      <c r="AD307" s="102"/>
      <c r="AE307" s="103"/>
      <c r="AF307" s="102"/>
      <c r="AG307" s="102"/>
    </row>
    <row r="308" spans="1:36">
      <c r="A308" s="103">
        <f>A306+1</f>
        <v>87</v>
      </c>
      <c r="B308" s="142">
        <v>1</v>
      </c>
      <c r="C308" s="115">
        <v>45001</v>
      </c>
      <c r="D308" s="115">
        <v>45001</v>
      </c>
      <c r="E308" s="102" t="s">
        <v>214</v>
      </c>
      <c r="F308" s="102" t="s">
        <v>31</v>
      </c>
      <c r="G308" s="302" t="s">
        <v>3504</v>
      </c>
      <c r="H308" s="102" t="s">
        <v>4151</v>
      </c>
      <c r="I308" s="109"/>
      <c r="J308" s="102"/>
      <c r="K308" s="102"/>
      <c r="L308" s="140" t="s">
        <v>224</v>
      </c>
      <c r="M308" s="140" t="s">
        <v>32</v>
      </c>
      <c r="N308" s="142">
        <v>137</v>
      </c>
      <c r="O308" s="109" t="s">
        <v>190</v>
      </c>
      <c r="P308" s="243" t="s">
        <v>4152</v>
      </c>
      <c r="Q308" s="122">
        <v>667260</v>
      </c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>
        <v>500000</v>
      </c>
      <c r="AB308" s="106" t="s">
        <v>4156</v>
      </c>
      <c r="AC308" s="102"/>
      <c r="AD308" s="177" t="s">
        <v>4152</v>
      </c>
      <c r="AE308" s="174" t="s">
        <v>200</v>
      </c>
      <c r="AF308" s="114" t="s">
        <v>4157</v>
      </c>
      <c r="AG308" s="102" t="s">
        <v>226</v>
      </c>
    </row>
    <row r="309" spans="1:36">
      <c r="A309" s="103"/>
      <c r="B309" s="102"/>
      <c r="C309" s="119" t="s">
        <v>30</v>
      </c>
      <c r="D309" s="102"/>
      <c r="E309" s="102"/>
      <c r="F309" s="102"/>
      <c r="G309" s="102"/>
      <c r="H309" s="102"/>
      <c r="I309" s="109"/>
      <c r="J309" s="102"/>
      <c r="K309" s="102"/>
      <c r="L309" s="102"/>
      <c r="M309" s="102"/>
      <c r="N309" s="103"/>
      <c r="O309" s="102"/>
      <c r="P309" s="102"/>
      <c r="Q309" s="117">
        <f>SUM(Q308)</f>
        <v>667260</v>
      </c>
      <c r="R309" s="102"/>
      <c r="S309" s="102"/>
      <c r="T309" s="102"/>
      <c r="U309" s="102"/>
      <c r="V309" s="102"/>
      <c r="W309" s="102"/>
      <c r="X309" s="102"/>
      <c r="Y309" s="102"/>
      <c r="Z309" s="102"/>
      <c r="AA309" s="117">
        <f>SUM(AA308)</f>
        <v>500000</v>
      </c>
      <c r="AB309" s="102"/>
      <c r="AC309" s="102"/>
      <c r="AD309" s="102"/>
      <c r="AE309" s="103"/>
      <c r="AF309" s="102"/>
      <c r="AG309" s="102"/>
    </row>
    <row r="310" spans="1:36">
      <c r="A310" s="103">
        <f>A308+1</f>
        <v>88</v>
      </c>
      <c r="B310" s="142">
        <v>1</v>
      </c>
      <c r="C310" s="115">
        <v>45001</v>
      </c>
      <c r="D310" s="115">
        <v>45002</v>
      </c>
      <c r="E310" s="102" t="s">
        <v>214</v>
      </c>
      <c r="F310" s="102" t="s">
        <v>31</v>
      </c>
      <c r="G310" s="114" t="s">
        <v>4163</v>
      </c>
      <c r="H310" s="114" t="s">
        <v>3652</v>
      </c>
      <c r="I310" s="109"/>
      <c r="J310" s="102"/>
      <c r="K310" s="102"/>
      <c r="L310" s="114" t="s">
        <v>231</v>
      </c>
      <c r="M310" s="102" t="s">
        <v>3654</v>
      </c>
      <c r="N310" s="103">
        <v>209</v>
      </c>
      <c r="O310" s="102" t="s">
        <v>190</v>
      </c>
      <c r="P310" s="109" t="s">
        <v>256</v>
      </c>
      <c r="Q310" s="118">
        <f>850000+99000</f>
        <v>949000</v>
      </c>
      <c r="R310" s="102"/>
      <c r="S310" s="102"/>
      <c r="T310" s="102"/>
      <c r="U310" s="102"/>
      <c r="V310" s="102"/>
      <c r="W310" s="102"/>
      <c r="X310" s="102"/>
      <c r="Y310" s="102"/>
      <c r="Z310" s="102"/>
      <c r="AA310" s="118">
        <v>550000</v>
      </c>
      <c r="AB310" s="106" t="s">
        <v>4166</v>
      </c>
      <c r="AC310" s="102"/>
      <c r="AD310" s="283" t="s">
        <v>3362</v>
      </c>
      <c r="AE310" s="174" t="s">
        <v>3469</v>
      </c>
      <c r="AF310" s="102"/>
      <c r="AG310" s="102" t="s">
        <v>226</v>
      </c>
    </row>
    <row r="311" spans="1:36">
      <c r="A311" s="103">
        <f t="shared" ref="A311" si="39">A310+1</f>
        <v>89</v>
      </c>
      <c r="B311" s="142">
        <v>2</v>
      </c>
      <c r="C311" s="115">
        <v>45001</v>
      </c>
      <c r="D311" s="115">
        <v>45002</v>
      </c>
      <c r="E311" s="102" t="s">
        <v>214</v>
      </c>
      <c r="F311" s="102" t="s">
        <v>31</v>
      </c>
      <c r="G311" s="114" t="s">
        <v>4165</v>
      </c>
      <c r="H311" s="114" t="s">
        <v>4164</v>
      </c>
      <c r="I311" s="109"/>
      <c r="J311" s="102"/>
      <c r="K311" s="102"/>
      <c r="L311" s="114" t="s">
        <v>34</v>
      </c>
      <c r="M311" s="114" t="s">
        <v>35</v>
      </c>
      <c r="N311" s="103">
        <v>325</v>
      </c>
      <c r="O311" s="102" t="s">
        <v>190</v>
      </c>
      <c r="P311" s="109" t="s">
        <v>256</v>
      </c>
      <c r="Q311" s="118">
        <f>1450000+205000</f>
        <v>1655000</v>
      </c>
      <c r="R311" s="118"/>
      <c r="S311" s="118"/>
      <c r="T311" s="118"/>
      <c r="U311" s="118"/>
      <c r="V311" s="118"/>
      <c r="W311" s="118"/>
      <c r="X311" s="118"/>
      <c r="Y311" s="118"/>
      <c r="Z311" s="118"/>
      <c r="AA311" s="118">
        <v>900000</v>
      </c>
      <c r="AB311" s="106" t="s">
        <v>4166</v>
      </c>
      <c r="AC311" s="102"/>
      <c r="AD311" s="283" t="s">
        <v>3362</v>
      </c>
      <c r="AE311" s="174" t="s">
        <v>3469</v>
      </c>
      <c r="AF311" s="102"/>
      <c r="AG311" s="102" t="s">
        <v>226</v>
      </c>
    </row>
    <row r="312" spans="1:36">
      <c r="A312" s="103"/>
      <c r="B312" s="102"/>
      <c r="C312" s="119" t="s">
        <v>30</v>
      </c>
      <c r="D312" s="102"/>
      <c r="E312" s="102"/>
      <c r="F312" s="102"/>
      <c r="G312" s="102"/>
      <c r="H312" s="102"/>
      <c r="I312" s="109"/>
      <c r="J312" s="102"/>
      <c r="K312" s="102"/>
      <c r="L312" s="102"/>
      <c r="M312" s="102"/>
      <c r="N312" s="103"/>
      <c r="O312" s="102"/>
      <c r="P312" s="102"/>
      <c r="Q312" s="117">
        <f>SUM(Q310:Q311)</f>
        <v>2604000</v>
      </c>
      <c r="R312" s="102"/>
      <c r="S312" s="102"/>
      <c r="T312" s="102"/>
      <c r="U312" s="102"/>
      <c r="V312" s="102"/>
      <c r="W312" s="102"/>
      <c r="X312" s="102"/>
      <c r="Y312" s="102"/>
      <c r="Z312" s="102"/>
      <c r="AA312" s="117">
        <f>SUM(AA310:AA311)</f>
        <v>1450000</v>
      </c>
      <c r="AB312" s="102"/>
      <c r="AC312" s="102"/>
      <c r="AD312" s="102"/>
      <c r="AE312" s="103"/>
      <c r="AF312" s="102"/>
      <c r="AG312" s="102"/>
    </row>
    <row r="313" spans="1:36">
      <c r="A313" s="103">
        <f>A311+1</f>
        <v>90</v>
      </c>
      <c r="B313" s="142">
        <v>1</v>
      </c>
      <c r="C313" s="115">
        <v>45002</v>
      </c>
      <c r="D313" s="115">
        <v>45003</v>
      </c>
      <c r="E313" s="102" t="s">
        <v>214</v>
      </c>
      <c r="F313" s="102" t="s">
        <v>31</v>
      </c>
      <c r="G313" s="114" t="s">
        <v>4215</v>
      </c>
      <c r="H313" s="114" t="s">
        <v>4214</v>
      </c>
      <c r="I313" s="109"/>
      <c r="J313" s="102"/>
      <c r="K313" s="102"/>
      <c r="L313" s="114" t="s">
        <v>231</v>
      </c>
      <c r="M313" s="114" t="s">
        <v>35</v>
      </c>
      <c r="N313" s="103">
        <v>800</v>
      </c>
      <c r="O313" s="102" t="s">
        <v>190</v>
      </c>
      <c r="P313" s="109" t="s">
        <v>256</v>
      </c>
      <c r="Q313" s="118">
        <f>2350000+220000</f>
        <v>2570000</v>
      </c>
      <c r="R313" s="118"/>
      <c r="S313" s="118"/>
      <c r="T313" s="118"/>
      <c r="U313" s="118"/>
      <c r="V313" s="118"/>
      <c r="W313" s="118"/>
      <c r="X313" s="118"/>
      <c r="Y313" s="118"/>
      <c r="Z313" s="118"/>
      <c r="AA313" s="118">
        <v>1600000</v>
      </c>
      <c r="AB313" s="106" t="s">
        <v>4216</v>
      </c>
      <c r="AC313" s="114"/>
      <c r="AD313" s="177" t="s">
        <v>256</v>
      </c>
      <c r="AE313" s="174" t="s">
        <v>3469</v>
      </c>
      <c r="AF313" s="102"/>
      <c r="AG313" s="102" t="s">
        <v>226</v>
      </c>
      <c r="AH313" t="s">
        <v>2435</v>
      </c>
    </row>
    <row r="314" spans="1:36">
      <c r="A314" s="103">
        <f t="shared" ref="A314" si="40">A313+1</f>
        <v>91</v>
      </c>
      <c r="B314" s="142">
        <v>2</v>
      </c>
      <c r="C314" s="115">
        <v>45002</v>
      </c>
      <c r="D314" s="115">
        <v>45006</v>
      </c>
      <c r="E314" s="102" t="s">
        <v>214</v>
      </c>
      <c r="F314" s="102" t="s">
        <v>31</v>
      </c>
      <c r="G314" s="102" t="s">
        <v>240</v>
      </c>
      <c r="H314" s="114" t="s">
        <v>4141</v>
      </c>
      <c r="I314" s="109"/>
      <c r="J314" s="102"/>
      <c r="K314" s="102"/>
      <c r="L314" s="102" t="s">
        <v>299</v>
      </c>
      <c r="M314" s="102" t="s">
        <v>1643</v>
      </c>
      <c r="N314" s="103">
        <v>781</v>
      </c>
      <c r="O314" s="102" t="s">
        <v>190</v>
      </c>
      <c r="P314" s="114" t="s">
        <v>290</v>
      </c>
      <c r="Q314" s="118">
        <v>2200000</v>
      </c>
      <c r="R314" s="118"/>
      <c r="S314" s="118"/>
      <c r="T314" s="118"/>
      <c r="U314" s="118"/>
      <c r="V314" s="118"/>
      <c r="W314" s="118"/>
      <c r="X314" s="118"/>
      <c r="Y314" s="118"/>
      <c r="Z314" s="118"/>
      <c r="AA314" s="118">
        <v>1600000</v>
      </c>
      <c r="AB314" s="106" t="s">
        <v>4216</v>
      </c>
      <c r="AC314" s="114"/>
      <c r="AD314" s="162" t="s">
        <v>290</v>
      </c>
      <c r="AE314" s="236" t="s">
        <v>631</v>
      </c>
      <c r="AF314" s="102"/>
      <c r="AG314" s="102" t="s">
        <v>226</v>
      </c>
      <c r="AH314" t="s">
        <v>2840</v>
      </c>
      <c r="AI314" t="s">
        <v>1966</v>
      </c>
    </row>
    <row r="315" spans="1:36">
      <c r="A315" s="103"/>
      <c r="B315" s="102"/>
      <c r="C315" s="119" t="s">
        <v>30</v>
      </c>
      <c r="D315" s="102"/>
      <c r="E315" s="102"/>
      <c r="F315" s="102"/>
      <c r="G315" s="102"/>
      <c r="H315" s="102"/>
      <c r="I315" s="109"/>
      <c r="J315" s="102"/>
      <c r="K315" s="102"/>
      <c r="L315" s="102"/>
      <c r="M315" s="102"/>
      <c r="N315" s="103"/>
      <c r="O315" s="102"/>
      <c r="P315" s="102"/>
      <c r="Q315" s="117">
        <f>SUM(Q313:Q314)</f>
        <v>4770000</v>
      </c>
      <c r="R315" s="102"/>
      <c r="S315" s="102"/>
      <c r="T315" s="102"/>
      <c r="U315" s="102"/>
      <c r="V315" s="102"/>
      <c r="W315" s="102"/>
      <c r="X315" s="102"/>
      <c r="Y315" s="102"/>
      <c r="Z315" s="102"/>
      <c r="AA315" s="117">
        <f>SUM(AA313:AA314)</f>
        <v>3200000</v>
      </c>
      <c r="AB315" s="102"/>
      <c r="AC315" s="102"/>
      <c r="AD315" s="162"/>
      <c r="AE315" s="103"/>
      <c r="AF315" s="102"/>
      <c r="AG315" s="102"/>
    </row>
    <row r="316" spans="1:36">
      <c r="A316" s="103">
        <f>A314+1</f>
        <v>92</v>
      </c>
      <c r="B316" s="142">
        <v>1</v>
      </c>
      <c r="C316" s="115">
        <v>45002</v>
      </c>
      <c r="D316" s="115">
        <v>45003</v>
      </c>
      <c r="E316" s="102" t="s">
        <v>214</v>
      </c>
      <c r="F316" s="102" t="s">
        <v>31</v>
      </c>
      <c r="G316" s="114" t="s">
        <v>4218</v>
      </c>
      <c r="H316" s="114" t="s">
        <v>4217</v>
      </c>
      <c r="I316" s="109"/>
      <c r="J316" s="102"/>
      <c r="K316" s="102"/>
      <c r="L316" s="114" t="s">
        <v>3775</v>
      </c>
      <c r="M316" s="114" t="s">
        <v>1397</v>
      </c>
      <c r="N316" s="103">
        <v>98</v>
      </c>
      <c r="O316" s="102" t="s">
        <v>190</v>
      </c>
      <c r="P316" s="140" t="s">
        <v>890</v>
      </c>
      <c r="Q316" s="118">
        <v>750000</v>
      </c>
      <c r="R316" s="118"/>
      <c r="S316" s="118"/>
      <c r="T316" s="118"/>
      <c r="U316" s="118"/>
      <c r="V316" s="118"/>
      <c r="W316" s="118"/>
      <c r="X316" s="118"/>
      <c r="Y316" s="118"/>
      <c r="Z316" s="118"/>
      <c r="AA316" s="118">
        <f>350000+75000</f>
        <v>425000</v>
      </c>
      <c r="AB316" s="106" t="s">
        <v>4220</v>
      </c>
      <c r="AC316" s="102"/>
      <c r="AD316" s="177" t="s">
        <v>890</v>
      </c>
      <c r="AE316" s="174" t="s">
        <v>1510</v>
      </c>
      <c r="AF316" s="102"/>
      <c r="AG316" s="102" t="s">
        <v>226</v>
      </c>
    </row>
    <row r="317" spans="1:36">
      <c r="A317" s="103"/>
      <c r="B317" s="102"/>
      <c r="C317" s="119" t="s">
        <v>30</v>
      </c>
      <c r="D317" s="102"/>
      <c r="E317" s="102"/>
      <c r="F317" s="102"/>
      <c r="G317" s="102"/>
      <c r="H317" s="102"/>
      <c r="I317" s="109"/>
      <c r="J317" s="102"/>
      <c r="K317" s="102"/>
      <c r="L317" s="102"/>
      <c r="M317" s="102"/>
      <c r="N317" s="103"/>
      <c r="O317" s="102"/>
      <c r="P317" s="102"/>
      <c r="Q317" s="117">
        <f>SUM(Q316)</f>
        <v>750000</v>
      </c>
      <c r="R317" s="102"/>
      <c r="S317" s="102"/>
      <c r="T317" s="102"/>
      <c r="U317" s="102"/>
      <c r="V317" s="102"/>
      <c r="W317" s="102"/>
      <c r="X317" s="102"/>
      <c r="Y317" s="102"/>
      <c r="Z317" s="102"/>
      <c r="AA317" s="117">
        <f>SUM(AA316)</f>
        <v>425000</v>
      </c>
      <c r="AB317" s="102"/>
      <c r="AC317" s="102"/>
      <c r="AD317" s="102"/>
      <c r="AE317" s="103"/>
      <c r="AF317" s="102"/>
      <c r="AG317" s="102"/>
    </row>
    <row r="318" spans="1:36">
      <c r="A318" s="234"/>
      <c r="B318" s="142">
        <v>1</v>
      </c>
      <c r="C318" s="102"/>
      <c r="D318" s="115">
        <v>44974</v>
      </c>
      <c r="E318" s="102" t="s">
        <v>214</v>
      </c>
      <c r="F318" s="102" t="s">
        <v>31</v>
      </c>
      <c r="G318" s="140" t="s">
        <v>236</v>
      </c>
      <c r="H318" s="114" t="s">
        <v>2731</v>
      </c>
      <c r="I318" s="140"/>
      <c r="J318" s="102"/>
      <c r="K318" s="102"/>
      <c r="L318" s="114" t="s">
        <v>231</v>
      </c>
      <c r="M318" s="114" t="s">
        <v>219</v>
      </c>
      <c r="N318" s="103">
        <v>1884</v>
      </c>
      <c r="O318" s="102" t="s">
        <v>190</v>
      </c>
      <c r="P318" s="102" t="s">
        <v>890</v>
      </c>
      <c r="Q318" s="122">
        <v>5300000</v>
      </c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>
        <v>4800000</v>
      </c>
      <c r="AB318" s="140" t="s">
        <v>4116</v>
      </c>
      <c r="AC318" s="231"/>
      <c r="AD318" s="265" t="s">
        <v>890</v>
      </c>
      <c r="AE318" s="236" t="s">
        <v>631</v>
      </c>
      <c r="AF318" s="231"/>
      <c r="AG318" s="231" t="s">
        <v>226</v>
      </c>
      <c r="AJ318" s="18" t="s">
        <v>277</v>
      </c>
    </row>
    <row r="319" spans="1:36">
      <c r="A319" s="103"/>
      <c r="B319" s="102"/>
      <c r="C319" s="119" t="s">
        <v>30</v>
      </c>
      <c r="D319" s="102"/>
      <c r="E319" s="102"/>
      <c r="F319" s="102"/>
      <c r="G319" s="102"/>
      <c r="H319" s="102"/>
      <c r="I319" s="109"/>
      <c r="J319" s="102"/>
      <c r="K319" s="102"/>
      <c r="L319" s="102"/>
      <c r="M319" s="102"/>
      <c r="N319" s="103"/>
      <c r="O319" s="102"/>
      <c r="P319" s="102"/>
      <c r="Q319" s="117">
        <f>SUM(Q318)</f>
        <v>5300000</v>
      </c>
      <c r="R319" s="102"/>
      <c r="S319" s="102"/>
      <c r="T319" s="102"/>
      <c r="U319" s="102"/>
      <c r="V319" s="102"/>
      <c r="W319" s="102"/>
      <c r="X319" s="102"/>
      <c r="Y319" s="102"/>
      <c r="Z319" s="102"/>
      <c r="AA319" s="117">
        <f>SUM(AA318)</f>
        <v>4800000</v>
      </c>
      <c r="AB319" s="102"/>
      <c r="AC319" s="102"/>
      <c r="AD319" s="102"/>
      <c r="AE319" s="103"/>
      <c r="AF319" s="102"/>
      <c r="AG319" s="102"/>
    </row>
    <row r="320" spans="1:36">
      <c r="A320" s="103"/>
      <c r="B320" s="142">
        <v>1</v>
      </c>
      <c r="C320" s="102"/>
      <c r="D320" s="115">
        <v>44965</v>
      </c>
      <c r="E320" s="102" t="s">
        <v>214</v>
      </c>
      <c r="F320" s="102" t="s">
        <v>31</v>
      </c>
      <c r="G320" s="158" t="s">
        <v>2729</v>
      </c>
      <c r="H320" s="114" t="s">
        <v>2728</v>
      </c>
      <c r="I320" s="140"/>
      <c r="J320" s="102"/>
      <c r="K320" s="102"/>
      <c r="L320" s="102" t="s">
        <v>299</v>
      </c>
      <c r="M320" s="114" t="s">
        <v>221</v>
      </c>
      <c r="N320" s="103">
        <v>530</v>
      </c>
      <c r="O320" s="102" t="s">
        <v>190</v>
      </c>
      <c r="P320" s="102" t="s">
        <v>242</v>
      </c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  <c r="AA320" s="122">
        <v>2200000</v>
      </c>
      <c r="AB320" s="102"/>
      <c r="AC320" s="102"/>
      <c r="AD320" s="162" t="s">
        <v>242</v>
      </c>
      <c r="AE320" s="236" t="s">
        <v>631</v>
      </c>
      <c r="AF320" s="102"/>
      <c r="AG320" s="231" t="s">
        <v>226</v>
      </c>
      <c r="AJ320" s="18" t="s">
        <v>2730</v>
      </c>
    </row>
    <row r="321" spans="1:35">
      <c r="A321" s="103"/>
      <c r="B321" s="102"/>
      <c r="C321" s="162" t="s">
        <v>30</v>
      </c>
      <c r="D321" s="102"/>
      <c r="E321" s="102"/>
      <c r="F321" s="102"/>
      <c r="G321" s="102"/>
      <c r="H321" s="102"/>
      <c r="I321" s="109"/>
      <c r="J321" s="102"/>
      <c r="K321" s="102"/>
      <c r="L321" s="102"/>
      <c r="M321" s="102"/>
      <c r="N321" s="103"/>
      <c r="O321" s="102"/>
      <c r="P321" s="118"/>
      <c r="Q321" s="117">
        <f>SUM(Q320)</f>
        <v>0</v>
      </c>
      <c r="R321" s="102"/>
      <c r="S321" s="102"/>
      <c r="T321" s="102"/>
      <c r="U321" s="102"/>
      <c r="V321" s="102"/>
      <c r="W321" s="102"/>
      <c r="X321" s="102"/>
      <c r="Y321" s="102"/>
      <c r="Z321" s="102"/>
      <c r="AA321" s="117">
        <f>SUM(AA320)</f>
        <v>2200000</v>
      </c>
      <c r="AB321" s="102"/>
      <c r="AC321" s="102"/>
      <c r="AD321" s="102"/>
      <c r="AE321" s="103"/>
      <c r="AF321" s="102"/>
      <c r="AG321" s="102"/>
    </row>
    <row r="322" spans="1:35">
      <c r="A322" s="103"/>
      <c r="B322" s="142">
        <v>1</v>
      </c>
      <c r="C322" s="114"/>
      <c r="D322" s="200">
        <v>44952</v>
      </c>
      <c r="E322" s="102" t="s">
        <v>214</v>
      </c>
      <c r="F322" s="102" t="s">
        <v>31</v>
      </c>
      <c r="G322" s="102" t="s">
        <v>240</v>
      </c>
      <c r="H322" s="114" t="s">
        <v>596</v>
      </c>
      <c r="I322" s="109"/>
      <c r="J322" s="102"/>
      <c r="K322" s="102"/>
      <c r="L322" s="114" t="s">
        <v>299</v>
      </c>
      <c r="M322" s="114" t="s">
        <v>292</v>
      </c>
      <c r="N322" s="103">
        <v>2184</v>
      </c>
      <c r="O322" s="102" t="s">
        <v>190</v>
      </c>
      <c r="P322" s="102" t="s">
        <v>238</v>
      </c>
      <c r="Q322" s="118">
        <v>8000000</v>
      </c>
      <c r="R322" s="102"/>
      <c r="S322" s="102"/>
      <c r="T322" s="102"/>
      <c r="U322" s="102"/>
      <c r="V322" s="102"/>
      <c r="W322" s="102"/>
      <c r="X322" s="102"/>
      <c r="Y322" s="102"/>
      <c r="Z322" s="102"/>
      <c r="AA322" s="118">
        <v>6000000</v>
      </c>
      <c r="AB322" s="114" t="s">
        <v>4284</v>
      </c>
      <c r="AC322" s="102"/>
      <c r="AD322" s="162" t="s">
        <v>238</v>
      </c>
      <c r="AE322" s="174" t="s">
        <v>631</v>
      </c>
      <c r="AF322" s="102"/>
      <c r="AG322" s="102" t="s">
        <v>226</v>
      </c>
      <c r="AI322" s="18" t="s">
        <v>1121</v>
      </c>
    </row>
    <row r="323" spans="1:35">
      <c r="A323" s="103"/>
      <c r="B323" s="102"/>
      <c r="C323" s="162" t="s">
        <v>30</v>
      </c>
      <c r="D323" s="102"/>
      <c r="E323" s="102"/>
      <c r="F323" s="102"/>
      <c r="G323" s="102"/>
      <c r="H323" s="102"/>
      <c r="I323" s="109"/>
      <c r="J323" s="102"/>
      <c r="K323" s="102"/>
      <c r="L323" s="102"/>
      <c r="M323" s="102"/>
      <c r="N323" s="103"/>
      <c r="O323" s="102"/>
      <c r="P323" s="102"/>
      <c r="Q323" s="117">
        <f>SUM(Q322)</f>
        <v>8000000</v>
      </c>
      <c r="R323" s="102"/>
      <c r="S323" s="102"/>
      <c r="T323" s="102"/>
      <c r="U323" s="102"/>
      <c r="V323" s="102"/>
      <c r="W323" s="102"/>
      <c r="X323" s="102"/>
      <c r="Y323" s="102"/>
      <c r="Z323" s="102"/>
      <c r="AA323" s="117">
        <f>SUM(AA322)</f>
        <v>6000000</v>
      </c>
      <c r="AB323" s="102"/>
      <c r="AC323" s="102"/>
      <c r="AD323" s="102"/>
      <c r="AE323" s="103"/>
      <c r="AF323" s="102"/>
      <c r="AG323" s="102"/>
    </row>
    <row r="340" spans="2:31">
      <c r="D340" s="92">
        <v>44985</v>
      </c>
      <c r="E340" t="s">
        <v>214</v>
      </c>
      <c r="F340" t="s">
        <v>31</v>
      </c>
      <c r="G340" t="s">
        <v>240</v>
      </c>
      <c r="H340" t="s">
        <v>3332</v>
      </c>
      <c r="L340" t="s">
        <v>231</v>
      </c>
      <c r="M340" t="s">
        <v>260</v>
      </c>
      <c r="O340" s="93" t="s">
        <v>190</v>
      </c>
    </row>
    <row r="344" spans="2:31">
      <c r="D344" s="92">
        <v>44946</v>
      </c>
      <c r="E344" s="93" t="s">
        <v>214</v>
      </c>
      <c r="F344" s="93" t="s">
        <v>31</v>
      </c>
      <c r="G344" s="136" t="s">
        <v>236</v>
      </c>
      <c r="H344" t="s">
        <v>2701</v>
      </c>
      <c r="L344" t="s">
        <v>259</v>
      </c>
      <c r="M344" t="s">
        <v>221</v>
      </c>
      <c r="O344" s="93" t="s">
        <v>190</v>
      </c>
      <c r="P344" s="111" t="s">
        <v>237</v>
      </c>
      <c r="Q344" s="100">
        <v>2000000</v>
      </c>
      <c r="AA344" s="100"/>
    </row>
    <row r="347" spans="2:31">
      <c r="B347" s="1"/>
      <c r="AC347" s="1"/>
      <c r="AD347" s="1"/>
    </row>
    <row r="349" spans="2:31">
      <c r="B349" s="1"/>
      <c r="AC349" s="1"/>
      <c r="AD349" s="1"/>
    </row>
    <row r="350" spans="2:31">
      <c r="B350" s="153"/>
      <c r="C350" s="154"/>
      <c r="D350" s="154"/>
      <c r="E350" s="154"/>
      <c r="F350" s="154"/>
      <c r="G350" s="154"/>
      <c r="H350" s="154"/>
      <c r="J350" s="154"/>
      <c r="K350" s="154"/>
      <c r="L350" s="154"/>
      <c r="M350" s="154"/>
      <c r="N350" s="153"/>
      <c r="O350" s="154"/>
      <c r="P350" s="154"/>
      <c r="Q350" s="154"/>
      <c r="R350" s="154"/>
      <c r="S350" s="154"/>
      <c r="T350" s="154"/>
      <c r="U350" s="154"/>
      <c r="V350" s="154"/>
      <c r="W350" s="154"/>
      <c r="X350" s="154"/>
      <c r="Y350" s="154"/>
      <c r="Z350" s="154"/>
      <c r="AA350" s="154"/>
      <c r="AB350" s="154"/>
      <c r="AC350" s="1"/>
      <c r="AD350" s="1"/>
      <c r="AE350" s="153"/>
    </row>
    <row r="351" spans="2:31">
      <c r="B351" s="1"/>
      <c r="C351" s="139">
        <v>44928</v>
      </c>
      <c r="D351" s="92">
        <v>44922</v>
      </c>
      <c r="E351" t="s">
        <v>214</v>
      </c>
      <c r="F351" t="s">
        <v>31</v>
      </c>
      <c r="G351" s="124" t="s">
        <v>591</v>
      </c>
      <c r="H351" t="s">
        <v>594</v>
      </c>
      <c r="L351" s="18" t="s">
        <v>299</v>
      </c>
      <c r="M351" t="s">
        <v>598</v>
      </c>
      <c r="O351" t="s">
        <v>190</v>
      </c>
      <c r="P351" t="s">
        <v>238</v>
      </c>
      <c r="AC351" s="1"/>
      <c r="AD351" s="1"/>
    </row>
    <row r="352" spans="2:31">
      <c r="B352" s="1"/>
      <c r="C352" s="18" t="s">
        <v>605</v>
      </c>
      <c r="D352" s="92">
        <v>44922</v>
      </c>
      <c r="E352" t="s">
        <v>214</v>
      </c>
      <c r="F352" t="s">
        <v>31</v>
      </c>
      <c r="G352" t="s">
        <v>591</v>
      </c>
      <c r="H352" s="18" t="s">
        <v>597</v>
      </c>
      <c r="L352" s="18" t="s">
        <v>299</v>
      </c>
      <c r="M352" t="s">
        <v>599</v>
      </c>
      <c r="O352" t="s">
        <v>190</v>
      </c>
      <c r="P352" t="s">
        <v>238</v>
      </c>
      <c r="AC352" s="1"/>
      <c r="AD352" s="1"/>
    </row>
    <row r="353" spans="2:35">
      <c r="B353" s="1"/>
      <c r="AC353" s="1"/>
      <c r="AD353" s="1"/>
    </row>
    <row r="354" spans="2:35">
      <c r="B354" s="1"/>
      <c r="AC354" s="1"/>
      <c r="AD354" s="1"/>
    </row>
    <row r="355" spans="2:35">
      <c r="B355" s="1"/>
      <c r="AC355" s="1"/>
      <c r="AD355" s="1"/>
    </row>
    <row r="356" spans="2:35">
      <c r="B356" s="1"/>
      <c r="C356">
        <v>23</v>
      </c>
      <c r="D356" s="92">
        <v>44928</v>
      </c>
      <c r="E356" t="s">
        <v>214</v>
      </c>
      <c r="F356" t="s">
        <v>31</v>
      </c>
      <c r="G356" s="124" t="s">
        <v>240</v>
      </c>
      <c r="H356" t="s">
        <v>579</v>
      </c>
      <c r="L356" s="18" t="s">
        <v>299</v>
      </c>
      <c r="M356" s="18" t="s">
        <v>234</v>
      </c>
      <c r="O356" t="s">
        <v>190</v>
      </c>
      <c r="P356" s="93" t="s">
        <v>242</v>
      </c>
      <c r="AC356" s="1"/>
      <c r="AD356" s="1"/>
    </row>
    <row r="357" spans="2:35">
      <c r="B357" s="1"/>
      <c r="D357" s="92">
        <v>44928</v>
      </c>
      <c r="E357" t="s">
        <v>214</v>
      </c>
      <c r="F357" t="s">
        <v>31</v>
      </c>
      <c r="G357" s="124" t="s">
        <v>240</v>
      </c>
      <c r="H357" t="s">
        <v>580</v>
      </c>
      <c r="L357" s="18" t="s">
        <v>299</v>
      </c>
      <c r="M357" s="18" t="s">
        <v>234</v>
      </c>
      <c r="O357" t="s">
        <v>190</v>
      </c>
      <c r="P357" s="93" t="s">
        <v>242</v>
      </c>
      <c r="AC357" s="1"/>
      <c r="AD357" s="1"/>
    </row>
    <row r="358" spans="2:35">
      <c r="B358" s="1"/>
      <c r="D358" s="92">
        <v>44928</v>
      </c>
      <c r="E358" t="s">
        <v>214</v>
      </c>
      <c r="F358" t="s">
        <v>31</v>
      </c>
      <c r="G358" s="124" t="s">
        <v>240</v>
      </c>
      <c r="H358" t="s">
        <v>581</v>
      </c>
      <c r="L358" s="18" t="s">
        <v>299</v>
      </c>
      <c r="M358" s="18" t="s">
        <v>234</v>
      </c>
      <c r="O358" t="s">
        <v>190</v>
      </c>
      <c r="P358" s="93" t="s">
        <v>242</v>
      </c>
      <c r="AC358" s="1"/>
      <c r="AD358" s="1"/>
    </row>
    <row r="359" spans="2:35">
      <c r="B359" s="1"/>
      <c r="D359" s="92">
        <v>44928</v>
      </c>
      <c r="E359" t="s">
        <v>214</v>
      </c>
      <c r="F359" t="s">
        <v>31</v>
      </c>
      <c r="G359" s="124" t="s">
        <v>240</v>
      </c>
      <c r="H359" t="s">
        <v>582</v>
      </c>
      <c r="L359" s="18" t="s">
        <v>299</v>
      </c>
      <c r="M359" s="18" t="s">
        <v>234</v>
      </c>
      <c r="O359" t="s">
        <v>190</v>
      </c>
      <c r="P359" s="93" t="s">
        <v>242</v>
      </c>
      <c r="AC359" s="1"/>
      <c r="AD359" s="1"/>
    </row>
    <row r="361" spans="2:35">
      <c r="C361">
        <v>14</v>
      </c>
      <c r="D361" s="18" t="s">
        <v>1114</v>
      </c>
      <c r="E361" t="s">
        <v>214</v>
      </c>
      <c r="F361" t="s">
        <v>31</v>
      </c>
      <c r="G361" s="135" t="s">
        <v>236</v>
      </c>
      <c r="H361" s="18" t="s">
        <v>1529</v>
      </c>
      <c r="I361" s="120"/>
      <c r="L361" s="18" t="s">
        <v>299</v>
      </c>
      <c r="M361" s="18" t="s">
        <v>234</v>
      </c>
      <c r="O361" t="s">
        <v>190</v>
      </c>
      <c r="P361" s="93" t="s">
        <v>242</v>
      </c>
      <c r="AI361" s="18" t="s">
        <v>1868</v>
      </c>
    </row>
    <row r="364" spans="2:35">
      <c r="C364">
        <v>20</v>
      </c>
      <c r="D364" s="18" t="s">
        <v>1114</v>
      </c>
      <c r="E364" s="93" t="s">
        <v>214</v>
      </c>
      <c r="F364" t="s">
        <v>31</v>
      </c>
      <c r="G364" s="194" t="s">
        <v>286</v>
      </c>
      <c r="H364" s="18" t="s">
        <v>1809</v>
      </c>
      <c r="I364" s="120"/>
      <c r="L364" s="18" t="s">
        <v>299</v>
      </c>
      <c r="M364" t="s">
        <v>421</v>
      </c>
      <c r="O364" t="s">
        <v>190</v>
      </c>
      <c r="P364" s="18" t="s">
        <v>290</v>
      </c>
      <c r="AI364" s="18" t="s">
        <v>1867</v>
      </c>
    </row>
    <row r="365" spans="2:35">
      <c r="C365">
        <v>25</v>
      </c>
      <c r="D365" s="92">
        <v>44957</v>
      </c>
      <c r="E365" s="93" t="s">
        <v>214</v>
      </c>
      <c r="F365" t="s">
        <v>31</v>
      </c>
      <c r="G365" s="194" t="s">
        <v>240</v>
      </c>
      <c r="H365" t="s">
        <v>1871</v>
      </c>
      <c r="L365" t="s">
        <v>299</v>
      </c>
      <c r="M365" t="s">
        <v>235</v>
      </c>
      <c r="O365" t="s">
        <v>190</v>
      </c>
      <c r="P365" s="18" t="s">
        <v>1874</v>
      </c>
    </row>
    <row r="366" spans="2:35">
      <c r="C366">
        <v>25</v>
      </c>
      <c r="D366" s="92">
        <v>44957</v>
      </c>
      <c r="E366" s="93" t="s">
        <v>214</v>
      </c>
      <c r="F366" t="s">
        <v>31</v>
      </c>
      <c r="G366" s="194" t="s">
        <v>240</v>
      </c>
      <c r="H366" t="s">
        <v>1872</v>
      </c>
      <c r="L366" t="s">
        <v>299</v>
      </c>
      <c r="M366" t="s">
        <v>234</v>
      </c>
      <c r="O366" t="s">
        <v>190</v>
      </c>
      <c r="P366" s="18" t="s">
        <v>1874</v>
      </c>
    </row>
    <row r="367" spans="2:35">
      <c r="C367">
        <v>25</v>
      </c>
      <c r="D367" s="92">
        <v>44957</v>
      </c>
      <c r="E367" s="93" t="s">
        <v>214</v>
      </c>
      <c r="F367" t="s">
        <v>31</v>
      </c>
      <c r="G367" s="194" t="s">
        <v>240</v>
      </c>
      <c r="H367" t="s">
        <v>1873</v>
      </c>
      <c r="L367" t="s">
        <v>299</v>
      </c>
      <c r="M367" t="s">
        <v>234</v>
      </c>
      <c r="O367" t="s">
        <v>190</v>
      </c>
      <c r="P367" s="18" t="s">
        <v>1874</v>
      </c>
    </row>
    <row r="370" spans="2:36">
      <c r="B370">
        <v>24</v>
      </c>
      <c r="C370" t="s">
        <v>632</v>
      </c>
      <c r="D370" s="18" t="s">
        <v>1114</v>
      </c>
      <c r="E370" s="93" t="s">
        <v>214</v>
      </c>
      <c r="F370" t="s">
        <v>31</v>
      </c>
      <c r="G370" s="194" t="s">
        <v>240</v>
      </c>
      <c r="H370" s="18" t="s">
        <v>1138</v>
      </c>
      <c r="I370" s="120"/>
      <c r="L370" s="18" t="s">
        <v>335</v>
      </c>
      <c r="M370" s="194" t="s">
        <v>241</v>
      </c>
      <c r="O370" t="s">
        <v>190</v>
      </c>
      <c r="P370" t="s">
        <v>238</v>
      </c>
      <c r="AJ370" s="18" t="s">
        <v>3760</v>
      </c>
    </row>
    <row r="374" spans="2:36">
      <c r="H374" s="18"/>
      <c r="I374" s="120"/>
    </row>
    <row r="376" spans="2:36">
      <c r="D376" s="92">
        <v>44967</v>
      </c>
      <c r="E376" s="93" t="s">
        <v>214</v>
      </c>
      <c r="F376" t="s">
        <v>31</v>
      </c>
      <c r="G376" s="18" t="s">
        <v>236</v>
      </c>
      <c r="H376" s="248" t="s">
        <v>2750</v>
      </c>
      <c r="I376" s="255"/>
      <c r="L376" t="s">
        <v>299</v>
      </c>
      <c r="M376" s="18" t="s">
        <v>219</v>
      </c>
      <c r="O376" t="s">
        <v>190</v>
      </c>
      <c r="P376" s="18" t="s">
        <v>239</v>
      </c>
    </row>
    <row r="378" spans="2:36">
      <c r="D378" s="92">
        <v>44984</v>
      </c>
      <c r="E378" s="93" t="s">
        <v>214</v>
      </c>
      <c r="F378" t="s">
        <v>31</v>
      </c>
      <c r="G378" s="18" t="s">
        <v>319</v>
      </c>
      <c r="H378" s="18" t="s">
        <v>2943</v>
      </c>
      <c r="L378" t="s">
        <v>299</v>
      </c>
      <c r="M378" s="18" t="s">
        <v>219</v>
      </c>
      <c r="O378" t="s">
        <v>190</v>
      </c>
      <c r="P378" s="18" t="s">
        <v>346</v>
      </c>
      <c r="Q378" s="100">
        <v>8000000</v>
      </c>
      <c r="AJ378" s="18" t="s">
        <v>1074</v>
      </c>
    </row>
    <row r="380" spans="2:36">
      <c r="C380" t="s">
        <v>3166</v>
      </c>
      <c r="D380" s="92">
        <v>44986</v>
      </c>
      <c r="E380" s="93" t="s">
        <v>214</v>
      </c>
      <c r="F380" t="s">
        <v>31</v>
      </c>
      <c r="G380" s="18" t="s">
        <v>240</v>
      </c>
      <c r="H380" s="18" t="s">
        <v>3172</v>
      </c>
      <c r="L380" t="s">
        <v>299</v>
      </c>
      <c r="M380" s="18" t="s">
        <v>219</v>
      </c>
      <c r="O380" t="s">
        <v>190</v>
      </c>
      <c r="P380" s="18" t="s">
        <v>290</v>
      </c>
      <c r="AJ380" s="18" t="s">
        <v>3173</v>
      </c>
    </row>
    <row r="382" spans="2:36">
      <c r="B382">
        <v>21</v>
      </c>
      <c r="C382" t="s">
        <v>3166</v>
      </c>
      <c r="D382" s="92">
        <v>44984</v>
      </c>
      <c r="E382" s="93" t="s">
        <v>214</v>
      </c>
      <c r="F382" t="s">
        <v>31</v>
      </c>
      <c r="G382" s="18" t="s">
        <v>240</v>
      </c>
      <c r="H382" t="s">
        <v>3176</v>
      </c>
      <c r="L382" t="s">
        <v>299</v>
      </c>
      <c r="M382" s="18" t="s">
        <v>219</v>
      </c>
      <c r="O382" t="s">
        <v>190</v>
      </c>
      <c r="P382" t="s">
        <v>1843</v>
      </c>
      <c r="AJ382" t="s">
        <v>3173</v>
      </c>
    </row>
    <row r="386" spans="2:36">
      <c r="B386" s="18" t="s">
        <v>3962</v>
      </c>
      <c r="C386">
        <v>28</v>
      </c>
      <c r="D386" t="s">
        <v>1114</v>
      </c>
      <c r="E386" s="93" t="s">
        <v>214</v>
      </c>
      <c r="F386" t="s">
        <v>31</v>
      </c>
      <c r="G386" s="18" t="s">
        <v>240</v>
      </c>
      <c r="H386" t="s">
        <v>3416</v>
      </c>
      <c r="L386" t="s">
        <v>299</v>
      </c>
      <c r="M386" t="s">
        <v>234</v>
      </c>
      <c r="O386" t="s">
        <v>190</v>
      </c>
      <c r="P386" s="18" t="s">
        <v>346</v>
      </c>
      <c r="Q386" s="122">
        <v>5500000</v>
      </c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>
        <v>4500000</v>
      </c>
      <c r="AJ386" t="s">
        <v>1867</v>
      </c>
    </row>
    <row r="387" spans="2:36">
      <c r="B387" s="18" t="s">
        <v>3962</v>
      </c>
      <c r="C387">
        <v>28</v>
      </c>
      <c r="D387" t="s">
        <v>1114</v>
      </c>
      <c r="E387" s="93" t="s">
        <v>214</v>
      </c>
      <c r="F387" t="s">
        <v>31</v>
      </c>
      <c r="G387" s="18" t="s">
        <v>240</v>
      </c>
      <c r="H387" t="s">
        <v>3417</v>
      </c>
      <c r="L387" t="s">
        <v>299</v>
      </c>
      <c r="M387" t="s">
        <v>234</v>
      </c>
      <c r="O387" t="s">
        <v>190</v>
      </c>
      <c r="P387" s="18" t="s">
        <v>346</v>
      </c>
      <c r="Q387" s="122">
        <v>5500000</v>
      </c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>
        <v>4500000</v>
      </c>
      <c r="AJ387" t="s">
        <v>1867</v>
      </c>
    </row>
    <row r="388" spans="2:36">
      <c r="B388" s="18" t="s">
        <v>3962</v>
      </c>
      <c r="C388">
        <v>28</v>
      </c>
      <c r="D388" t="s">
        <v>1114</v>
      </c>
      <c r="E388" s="93" t="s">
        <v>214</v>
      </c>
      <c r="F388" t="s">
        <v>31</v>
      </c>
      <c r="G388" s="18" t="s">
        <v>240</v>
      </c>
      <c r="H388" t="s">
        <v>3418</v>
      </c>
      <c r="L388" t="s">
        <v>299</v>
      </c>
      <c r="M388" t="s">
        <v>234</v>
      </c>
      <c r="O388" t="s">
        <v>190</v>
      </c>
      <c r="P388" s="18" t="s">
        <v>346</v>
      </c>
      <c r="Q388" s="122">
        <v>5500000</v>
      </c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>
        <v>4500000</v>
      </c>
      <c r="AJ388" t="s">
        <v>1867</v>
      </c>
    </row>
    <row r="389" spans="2:36">
      <c r="B389" s="18" t="s">
        <v>3962</v>
      </c>
      <c r="C389">
        <v>28</v>
      </c>
      <c r="D389" t="s">
        <v>1114</v>
      </c>
      <c r="E389" s="93" t="s">
        <v>214</v>
      </c>
      <c r="F389" t="s">
        <v>31</v>
      </c>
      <c r="G389" s="18" t="s">
        <v>240</v>
      </c>
      <c r="H389" t="s">
        <v>3419</v>
      </c>
      <c r="L389" t="s">
        <v>299</v>
      </c>
      <c r="M389" t="s">
        <v>234</v>
      </c>
      <c r="O389" t="s">
        <v>190</v>
      </c>
      <c r="P389" s="18" t="s">
        <v>346</v>
      </c>
      <c r="Q389" s="122">
        <v>5500000</v>
      </c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>
        <v>4500000</v>
      </c>
      <c r="AJ389" t="s">
        <v>1867</v>
      </c>
    </row>
    <row r="390" spans="2:36"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</row>
    <row r="391" spans="2:36">
      <c r="B391" s="18" t="s">
        <v>3962</v>
      </c>
      <c r="C391">
        <v>28</v>
      </c>
      <c r="D391" t="s">
        <v>1114</v>
      </c>
      <c r="E391" s="93" t="s">
        <v>214</v>
      </c>
      <c r="F391" t="s">
        <v>31</v>
      </c>
      <c r="G391" s="18" t="s">
        <v>240</v>
      </c>
      <c r="H391" t="s">
        <v>3420</v>
      </c>
      <c r="L391" t="s">
        <v>3423</v>
      </c>
      <c r="M391" t="s">
        <v>234</v>
      </c>
      <c r="O391" t="s">
        <v>190</v>
      </c>
      <c r="P391" t="s">
        <v>291</v>
      </c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>
        <v>4500000</v>
      </c>
      <c r="AJ391" t="s">
        <v>1867</v>
      </c>
    </row>
    <row r="392" spans="2:36">
      <c r="B392" s="18" t="s">
        <v>3962</v>
      </c>
      <c r="C392">
        <v>28</v>
      </c>
      <c r="D392" t="s">
        <v>1114</v>
      </c>
      <c r="E392" s="93" t="s">
        <v>214</v>
      </c>
      <c r="F392" t="s">
        <v>31</v>
      </c>
      <c r="G392" s="18" t="s">
        <v>240</v>
      </c>
      <c r="H392" t="s">
        <v>3421</v>
      </c>
      <c r="L392" t="s">
        <v>3423</v>
      </c>
      <c r="M392" t="s">
        <v>234</v>
      </c>
      <c r="O392" t="s">
        <v>190</v>
      </c>
      <c r="P392" t="s">
        <v>291</v>
      </c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>
        <v>4500000</v>
      </c>
      <c r="AJ392" t="s">
        <v>1867</v>
      </c>
    </row>
    <row r="393" spans="2:36">
      <c r="B393" s="18" t="s">
        <v>3962</v>
      </c>
      <c r="C393">
        <v>28</v>
      </c>
      <c r="D393" t="s">
        <v>1114</v>
      </c>
      <c r="E393" s="93" t="s">
        <v>214</v>
      </c>
      <c r="F393" t="s">
        <v>31</v>
      </c>
      <c r="G393" s="18" t="s">
        <v>240</v>
      </c>
      <c r="H393" t="s">
        <v>3422</v>
      </c>
      <c r="L393" t="s">
        <v>3423</v>
      </c>
      <c r="M393" t="s">
        <v>234</v>
      </c>
      <c r="O393" t="s">
        <v>190</v>
      </c>
      <c r="P393" t="s">
        <v>291</v>
      </c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>
        <v>4500000</v>
      </c>
      <c r="AJ393" t="s">
        <v>1867</v>
      </c>
    </row>
    <row r="395" spans="2:36">
      <c r="C395">
        <v>15</v>
      </c>
      <c r="D395" s="92">
        <v>45002</v>
      </c>
      <c r="E395" s="93" t="s">
        <v>214</v>
      </c>
      <c r="F395" t="s">
        <v>31</v>
      </c>
      <c r="G395" s="18" t="s">
        <v>240</v>
      </c>
      <c r="H395" s="18" t="s">
        <v>3692</v>
      </c>
      <c r="L395" t="s">
        <v>299</v>
      </c>
      <c r="M395" s="18" t="s">
        <v>221</v>
      </c>
      <c r="O395" t="s">
        <v>190</v>
      </c>
      <c r="P395" s="18" t="s">
        <v>290</v>
      </c>
      <c r="AJ395" s="18" t="s">
        <v>3693</v>
      </c>
    </row>
  </sheetData>
  <mergeCells count="1">
    <mergeCell ref="B2:C2"/>
  </mergeCells>
  <conditionalFormatting sqref="H4">
    <cfRule type="duplicateValues" dxfId="44" priority="34"/>
  </conditionalFormatting>
  <conditionalFormatting sqref="H1:H4 I1:I3">
    <cfRule type="duplicateValues" dxfId="43" priority="33"/>
  </conditionalFormatting>
  <conditionalFormatting sqref="H5:I11">
    <cfRule type="duplicateValues" dxfId="42" priority="31"/>
  </conditionalFormatting>
  <conditionalFormatting sqref="J1:J3">
    <cfRule type="duplicateValues" dxfId="41" priority="30"/>
  </conditionalFormatting>
  <conditionalFormatting sqref="J1:J3 I181">
    <cfRule type="timePeriod" dxfId="40" priority="28" timePeriod="yesterday">
      <formula>FLOOR(I1,1)=TODAY()-1</formula>
    </cfRule>
  </conditionalFormatting>
  <conditionalFormatting sqref="H17:I17">
    <cfRule type="duplicateValues" dxfId="39" priority="23"/>
  </conditionalFormatting>
  <conditionalFormatting sqref="H104:I108">
    <cfRule type="duplicateValues" dxfId="38" priority="18"/>
    <cfRule type="duplicateValues" dxfId="37" priority="19"/>
  </conditionalFormatting>
  <conditionalFormatting sqref="H104:I108">
    <cfRule type="duplicateValues" dxfId="36" priority="17"/>
  </conditionalFormatting>
  <conditionalFormatting sqref="H223">
    <cfRule type="duplicateValues" dxfId="35" priority="14"/>
  </conditionalFormatting>
  <conditionalFormatting sqref="H223">
    <cfRule type="duplicateValues" dxfId="34" priority="12"/>
    <cfRule type="duplicateValues" dxfId="33" priority="13"/>
  </conditionalFormatting>
  <conditionalFormatting sqref="I181">
    <cfRule type="duplicateValues" dxfId="32" priority="7"/>
  </conditionalFormatting>
  <conditionalFormatting sqref="H347:I347 H305:I305 H141:I151 H19:I19">
    <cfRule type="duplicateValues" dxfId="31" priority="415"/>
  </conditionalFormatting>
  <conditionalFormatting sqref="H377:I1048576 I1:I3 H1:H211 G215 H290:H295 H216:H286 H213:H214 I5:I295 H374:I375 H296:I372">
    <cfRule type="duplicateValues" dxfId="30" priority="560"/>
  </conditionalFormatting>
  <conditionalFormatting sqref="H374:H1048576 H216:H286 G215 H1:H211 H213:H214 H290:H372">
    <cfRule type="duplicateValues" dxfId="29" priority="573"/>
  </conditionalFormatting>
  <conditionalFormatting sqref="H377:I1048576 H64:I68 H70:I72 I5:I62 H374:I375 H1:H62 I1:I3 H74:I209 H211 G215 H290:H295 H216:H286 H213:H214 I211:I295 H296:I321 H323:I372">
    <cfRule type="duplicateValues" dxfId="28" priority="617"/>
    <cfRule type="duplicateValues" dxfId="27" priority="618"/>
  </conditionalFormatting>
  <conditionalFormatting sqref="H349:I359 H256:I259 H174:I174 H118:I119 H101:I102 H70:I72 H300:I301 H141:I151 H104:I108 H19:I19 H58:I62 H12:I13 H23:I28 H64:I68 H347:I347 H305:I306">
    <cfRule type="duplicateValues" dxfId="26" priority="637"/>
  </conditionalFormatting>
  <conditionalFormatting sqref="H349:I359 H256:I259 H220:I220 H174:I174 H101:I102 H118:I121 H300:I301 H141:I151 H104:I108 H58:I62 H12:I13 H23:I28 H19:I19 H70:I72 H64:I68 H347:I347 H305:I306">
    <cfRule type="duplicateValues" dxfId="25" priority="653"/>
  </conditionalFormatting>
  <pageMargins left="0.31496062992125984" right="0.31496062992125984" top="0.55118110236220474" bottom="0.74803149606299213" header="0.31496062992125984" footer="0.31496062992125984"/>
  <pageSetup paperSize="9" scale="47"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>
    <tabColor rgb="FFFFFF00"/>
  </sheetPr>
  <dimension ref="A5:T44"/>
  <sheetViews>
    <sheetView topLeftCell="A13" zoomScale="90" zoomScaleNormal="90" workbookViewId="0">
      <pane ySplit="2" topLeftCell="A21" activePane="bottomLeft" state="frozen"/>
      <selection activeCell="A13" sqref="A13"/>
      <selection pane="bottomLeft" activeCell="D32" sqref="D32"/>
    </sheetView>
  </sheetViews>
  <sheetFormatPr defaultColWidth="9" defaultRowHeight="15"/>
  <cols>
    <col min="1" max="1" width="7" bestFit="1" customWidth="1"/>
    <col min="2" max="2" width="7.5703125" bestFit="1" customWidth="1"/>
    <col min="3" max="3" width="11.5703125" style="1" bestFit="1" customWidth="1"/>
    <col min="4" max="4" width="10.28515625" bestFit="1" customWidth="1"/>
    <col min="8" max="8" width="15.85546875" bestFit="1" customWidth="1"/>
    <col min="9" max="9" width="11.42578125" customWidth="1"/>
    <col min="10" max="10" width="8.7109375" customWidth="1"/>
    <col min="11" max="11" width="10.28515625" customWidth="1"/>
    <col min="12" max="12" width="9.5703125" bestFit="1" customWidth="1"/>
    <col min="13" max="14" width="14.28515625" customWidth="1"/>
    <col min="15" max="16" width="10.5703125" customWidth="1"/>
    <col min="17" max="17" width="5.7109375" customWidth="1"/>
    <col min="18" max="18" width="7.140625" customWidth="1"/>
    <col min="19" max="19" width="13.28515625" bestFit="1" customWidth="1"/>
    <col min="20" max="20" width="12.5703125" customWidth="1"/>
    <col min="21" max="21" width="45" bestFit="1" customWidth="1"/>
    <col min="22" max="22" width="11.5703125" customWidth="1"/>
  </cols>
  <sheetData>
    <row r="5" spans="1:20">
      <c r="E5" s="8" t="s">
        <v>195</v>
      </c>
      <c r="F5" s="20"/>
      <c r="G5" s="20"/>
      <c r="H5" s="20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20"/>
    </row>
    <row r="6" spans="1:20" ht="45">
      <c r="E6" s="24">
        <v>197000</v>
      </c>
      <c r="F6" s="25">
        <v>80000</v>
      </c>
      <c r="G6" s="25"/>
      <c r="H6" s="25"/>
      <c r="I6" s="9"/>
      <c r="J6" s="9"/>
      <c r="K6" s="9"/>
      <c r="L6" s="9"/>
      <c r="M6" s="9"/>
      <c r="N6" s="9"/>
      <c r="O6" s="16" t="s">
        <v>192</v>
      </c>
      <c r="P6" s="16" t="s">
        <v>193</v>
      </c>
      <c r="Q6" s="16" t="s">
        <v>194</v>
      </c>
      <c r="R6" s="10" t="s">
        <v>196</v>
      </c>
      <c r="S6" s="9"/>
      <c r="T6" s="20"/>
    </row>
    <row r="7" spans="1:20">
      <c r="E7" s="24">
        <f>E6*1%</f>
        <v>1970</v>
      </c>
      <c r="F7" s="25">
        <f>F6/1.01</f>
        <v>79207.920792079211</v>
      </c>
      <c r="G7" s="25"/>
      <c r="H7" s="25"/>
      <c r="I7" s="9"/>
      <c r="J7" s="9"/>
      <c r="K7" s="9"/>
      <c r="L7" s="9"/>
      <c r="M7" s="9"/>
      <c r="N7" s="9"/>
      <c r="O7" s="17">
        <f>(R7-Q7)/1.01</f>
        <v>2349504.9504950494</v>
      </c>
      <c r="P7" s="17">
        <f>O7*1%</f>
        <v>23495.049504950493</v>
      </c>
      <c r="Q7" s="17">
        <v>0</v>
      </c>
      <c r="R7" s="28">
        <v>2373000</v>
      </c>
      <c r="S7" s="9"/>
      <c r="T7" s="20"/>
    </row>
    <row r="8" spans="1:20">
      <c r="E8" s="24">
        <f>E6+E7</f>
        <v>198970</v>
      </c>
      <c r="F8" s="25">
        <f>F7*1%</f>
        <v>792.0792079207921</v>
      </c>
      <c r="G8" s="25"/>
      <c r="H8" s="25"/>
      <c r="I8" s="9"/>
      <c r="J8" s="9"/>
      <c r="K8" s="9"/>
      <c r="L8" s="26">
        <f>E8+F9</f>
        <v>278970</v>
      </c>
      <c r="M8" s="9"/>
      <c r="N8" s="9"/>
      <c r="O8" s="9"/>
      <c r="P8" s="9"/>
      <c r="Q8" s="9"/>
      <c r="R8" s="9"/>
      <c r="S8" s="9"/>
      <c r="T8" s="20"/>
    </row>
    <row r="9" spans="1:20">
      <c r="E9" s="27">
        <f>E6+F7</f>
        <v>276207.92079207918</v>
      </c>
      <c r="F9" s="25">
        <f>F7+F8</f>
        <v>80000</v>
      </c>
      <c r="G9" s="25"/>
      <c r="H9" s="25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29"/>
    </row>
    <row r="10" spans="1:20">
      <c r="E10" s="24">
        <f>E9*1%</f>
        <v>2762.0792079207918</v>
      </c>
      <c r="F10" s="25"/>
      <c r="G10" s="25"/>
      <c r="H10" s="25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20"/>
    </row>
    <row r="11" spans="1:20">
      <c r="E11" s="24">
        <f>E9+E10</f>
        <v>278970</v>
      </c>
      <c r="F11" s="25"/>
      <c r="G11" s="25"/>
      <c r="H11" s="25"/>
      <c r="I11" s="9"/>
      <c r="J11" s="9"/>
      <c r="K11" s="9"/>
      <c r="L11" s="9"/>
      <c r="M11" s="9"/>
      <c r="N11" s="9"/>
      <c r="O11" s="9"/>
      <c r="P11" s="9"/>
      <c r="Q11" s="24"/>
      <c r="R11" s="9"/>
      <c r="S11" s="9"/>
      <c r="T11" s="20"/>
    </row>
    <row r="13" spans="1:20">
      <c r="M13" s="308" t="s">
        <v>248</v>
      </c>
      <c r="N13" s="308"/>
      <c r="O13" s="308" t="s">
        <v>336</v>
      </c>
      <c r="P13" s="308"/>
    </row>
    <row r="14" spans="1:20">
      <c r="B14" s="23" t="s">
        <v>326</v>
      </c>
      <c r="C14" s="121" t="s">
        <v>198</v>
      </c>
      <c r="D14" s="121" t="s">
        <v>199</v>
      </c>
      <c r="E14" s="121" t="s">
        <v>252</v>
      </c>
      <c r="F14" s="121" t="s">
        <v>200</v>
      </c>
      <c r="G14" s="121" t="s">
        <v>327</v>
      </c>
      <c r="H14" s="125" t="s">
        <v>367</v>
      </c>
      <c r="I14" s="121" t="s">
        <v>30</v>
      </c>
      <c r="J14" s="90"/>
      <c r="K14" s="90"/>
      <c r="L14" s="7"/>
      <c r="M14" s="90" t="s">
        <v>196</v>
      </c>
      <c r="N14" s="90" t="s">
        <v>244</v>
      </c>
      <c r="O14" s="18"/>
    </row>
    <row r="15" spans="1:20">
      <c r="A15" s="309">
        <v>44927</v>
      </c>
      <c r="C15" s="172">
        <v>44931</v>
      </c>
      <c r="D15">
        <f>63+13+22+18+23</f>
        <v>139</v>
      </c>
      <c r="E15">
        <v>7</v>
      </c>
      <c r="F15">
        <v>0</v>
      </c>
      <c r="G15">
        <v>1</v>
      </c>
      <c r="H15">
        <v>0</v>
      </c>
      <c r="I15" s="7">
        <f t="shared" ref="I15:I19" si="0">SUM(D15:G15)</f>
        <v>147</v>
      </c>
      <c r="K15">
        <v>51</v>
      </c>
      <c r="L15" t="s">
        <v>2432</v>
      </c>
      <c r="M15" s="100">
        <v>25740000</v>
      </c>
      <c r="N15" s="100">
        <v>14050000</v>
      </c>
      <c r="Q15" s="18">
        <v>14</v>
      </c>
      <c r="R15" s="18" t="s">
        <v>2443</v>
      </c>
      <c r="S15" s="100">
        <v>22533500</v>
      </c>
      <c r="T15" s="100">
        <v>13550000</v>
      </c>
    </row>
    <row r="16" spans="1:20">
      <c r="A16" s="310"/>
      <c r="C16" s="172">
        <v>44938</v>
      </c>
      <c r="D16">
        <f>76+21+31+25+32</f>
        <v>185</v>
      </c>
      <c r="E16">
        <f>3+E15</f>
        <v>10</v>
      </c>
      <c r="F16">
        <v>0</v>
      </c>
      <c r="G16">
        <f>G15</f>
        <v>1</v>
      </c>
      <c r="H16">
        <v>0</v>
      </c>
      <c r="I16" s="7">
        <f t="shared" si="0"/>
        <v>196</v>
      </c>
      <c r="J16">
        <f>I16-I15</f>
        <v>49</v>
      </c>
      <c r="K16">
        <v>20</v>
      </c>
      <c r="L16" t="s">
        <v>2433</v>
      </c>
      <c r="M16" s="100">
        <v>13950000</v>
      </c>
      <c r="N16" s="100">
        <v>5575000</v>
      </c>
    </row>
    <row r="17" spans="1:20">
      <c r="A17" s="310"/>
      <c r="C17" s="172">
        <v>44945</v>
      </c>
      <c r="D17">
        <f>89+30+69+46+18+79</f>
        <v>331</v>
      </c>
      <c r="E17">
        <f>56+E16</f>
        <v>66</v>
      </c>
      <c r="F17">
        <v>0</v>
      </c>
      <c r="G17">
        <f>7+G16</f>
        <v>8</v>
      </c>
      <c r="H17">
        <v>0</v>
      </c>
      <c r="I17" s="7">
        <f t="shared" si="0"/>
        <v>405</v>
      </c>
      <c r="J17">
        <f>I17-I16</f>
        <v>209</v>
      </c>
      <c r="K17">
        <v>31</v>
      </c>
      <c r="L17" t="s">
        <v>2434</v>
      </c>
      <c r="M17" s="100">
        <v>35160000</v>
      </c>
      <c r="N17" s="100">
        <v>14950000</v>
      </c>
    </row>
    <row r="18" spans="1:20">
      <c r="A18" s="310"/>
      <c r="C18" s="172">
        <v>44952</v>
      </c>
      <c r="D18">
        <f>111+36+86+67+34+85</f>
        <v>419</v>
      </c>
      <c r="E18" s="18">
        <f>13+E17</f>
        <v>79</v>
      </c>
      <c r="F18">
        <v>0</v>
      </c>
      <c r="G18">
        <f>0+G17</f>
        <v>8</v>
      </c>
      <c r="H18">
        <v>0</v>
      </c>
      <c r="I18" s="7">
        <f t="shared" si="0"/>
        <v>506</v>
      </c>
      <c r="J18">
        <f>I18-I17</f>
        <v>101</v>
      </c>
      <c r="K18">
        <v>38</v>
      </c>
      <c r="L18" t="s">
        <v>2435</v>
      </c>
      <c r="M18" s="100">
        <v>29100000</v>
      </c>
      <c r="N18" s="100">
        <v>10000000</v>
      </c>
    </row>
    <row r="19" spans="1:20">
      <c r="A19" s="310"/>
      <c r="C19" s="172">
        <v>44957</v>
      </c>
      <c r="D19">
        <f>151+44+104+90+59+87</f>
        <v>535</v>
      </c>
      <c r="E19">
        <f>18+E18</f>
        <v>97</v>
      </c>
      <c r="F19">
        <v>1</v>
      </c>
      <c r="G19">
        <f>0+G18</f>
        <v>8</v>
      </c>
      <c r="H19">
        <v>0</v>
      </c>
      <c r="I19" s="7">
        <f t="shared" si="0"/>
        <v>641</v>
      </c>
      <c r="J19">
        <f>I19-I18</f>
        <v>135</v>
      </c>
      <c r="K19">
        <v>33</v>
      </c>
      <c r="L19" t="s">
        <v>2436</v>
      </c>
      <c r="M19" s="100">
        <v>22290000</v>
      </c>
      <c r="N19" s="100">
        <v>8200000</v>
      </c>
    </row>
    <row r="20" spans="1:20">
      <c r="K20">
        <v>0</v>
      </c>
      <c r="L20" t="s">
        <v>2437</v>
      </c>
      <c r="M20" s="100">
        <v>0</v>
      </c>
      <c r="N20" s="100">
        <v>0</v>
      </c>
    </row>
    <row r="21" spans="1:20">
      <c r="K21" s="7">
        <f>SUM(K15:K20)</f>
        <v>173</v>
      </c>
      <c r="M21" s="199">
        <f>SUM(M15:M20)</f>
        <v>126240000</v>
      </c>
      <c r="N21" s="199">
        <f>SUM(N15:N20)</f>
        <v>52775000</v>
      </c>
    </row>
    <row r="23" spans="1:20">
      <c r="A23" s="309">
        <v>44958</v>
      </c>
      <c r="C23" s="172">
        <v>44966</v>
      </c>
      <c r="D23">
        <f>56+16+21+40+35+1</f>
        <v>169</v>
      </c>
      <c r="E23">
        <v>18</v>
      </c>
      <c r="F23">
        <v>2</v>
      </c>
      <c r="G23">
        <v>0</v>
      </c>
      <c r="H23">
        <v>0</v>
      </c>
      <c r="I23" s="7">
        <f t="shared" ref="I23:I25" si="1">SUM(D23:G23)</f>
        <v>189</v>
      </c>
      <c r="K23">
        <v>18</v>
      </c>
      <c r="L23" t="s">
        <v>2432</v>
      </c>
      <c r="M23" s="100">
        <v>17200000</v>
      </c>
      <c r="N23" s="100">
        <v>10325000</v>
      </c>
      <c r="Q23">
        <v>10</v>
      </c>
      <c r="R23" s="18" t="s">
        <v>2443</v>
      </c>
      <c r="S23" s="100">
        <v>13329500</v>
      </c>
      <c r="T23" s="100">
        <v>8700000</v>
      </c>
    </row>
    <row r="24" spans="1:20">
      <c r="A24" s="310"/>
      <c r="C24" s="172">
        <v>44973</v>
      </c>
      <c r="D24">
        <f>72+18+46+49+44+12</f>
        <v>241</v>
      </c>
      <c r="E24">
        <f>1+E23</f>
        <v>19</v>
      </c>
      <c r="F24">
        <f>0+F23</f>
        <v>2</v>
      </c>
      <c r="G24">
        <v>1</v>
      </c>
      <c r="H24">
        <v>0</v>
      </c>
      <c r="I24" s="7">
        <f t="shared" si="1"/>
        <v>263</v>
      </c>
      <c r="J24">
        <f>I24-I23</f>
        <v>74</v>
      </c>
      <c r="K24">
        <v>24</v>
      </c>
      <c r="L24" t="s">
        <v>2433</v>
      </c>
      <c r="M24" s="100">
        <v>20400000</v>
      </c>
      <c r="N24" s="100">
        <v>7875000</v>
      </c>
      <c r="O24" t="s">
        <v>3444</v>
      </c>
    </row>
    <row r="25" spans="1:20">
      <c r="A25" s="310"/>
      <c r="C25" s="172">
        <v>44980</v>
      </c>
      <c r="D25">
        <f>86+27+61+62+60+45</f>
        <v>341</v>
      </c>
      <c r="E25">
        <f>12+E24</f>
        <v>31</v>
      </c>
      <c r="F25">
        <f>F24</f>
        <v>2</v>
      </c>
      <c r="G25">
        <f>G24</f>
        <v>1</v>
      </c>
      <c r="H25">
        <v>0</v>
      </c>
      <c r="I25" s="7">
        <f t="shared" si="1"/>
        <v>375</v>
      </c>
      <c r="J25">
        <f>I25-I24</f>
        <v>112</v>
      </c>
      <c r="K25">
        <v>15</v>
      </c>
      <c r="L25" t="s">
        <v>2434</v>
      </c>
      <c r="M25" s="100">
        <v>10500000</v>
      </c>
      <c r="N25" s="100">
        <v>5025000</v>
      </c>
    </row>
    <row r="26" spans="1:20">
      <c r="A26" s="310"/>
      <c r="C26" s="172">
        <v>44985</v>
      </c>
      <c r="D26">
        <f>102+33+74+78+78+68</f>
        <v>433</v>
      </c>
      <c r="E26">
        <f>3+E25</f>
        <v>34</v>
      </c>
      <c r="F26">
        <f>2+F25</f>
        <v>4</v>
      </c>
      <c r="G26">
        <f>3+G25</f>
        <v>4</v>
      </c>
      <c r="H26">
        <v>0</v>
      </c>
      <c r="I26" s="7">
        <f t="shared" ref="I26" si="2">SUM(D26:G26)</f>
        <v>475</v>
      </c>
      <c r="J26">
        <f>I26-I25</f>
        <v>100</v>
      </c>
      <c r="K26">
        <v>32</v>
      </c>
      <c r="L26" t="s">
        <v>2435</v>
      </c>
      <c r="M26" s="100">
        <v>27870000</v>
      </c>
      <c r="N26" s="100">
        <v>10175000</v>
      </c>
    </row>
    <row r="27" spans="1:20">
      <c r="K27">
        <v>34</v>
      </c>
      <c r="L27" t="s">
        <v>2436</v>
      </c>
      <c r="M27" s="100">
        <v>29430000</v>
      </c>
      <c r="N27" s="100">
        <v>9425000</v>
      </c>
    </row>
    <row r="28" spans="1:20">
      <c r="K28">
        <v>0</v>
      </c>
      <c r="L28" t="s">
        <v>2437</v>
      </c>
      <c r="M28" s="100">
        <v>0</v>
      </c>
      <c r="N28" s="100">
        <v>0</v>
      </c>
    </row>
    <row r="29" spans="1:20">
      <c r="K29" s="7">
        <f>SUM(K23:K28)</f>
        <v>123</v>
      </c>
      <c r="M29" s="199">
        <f>SUM(M23:M28)</f>
        <v>105400000</v>
      </c>
      <c r="N29" s="199">
        <f>SUM(N23:N28)</f>
        <v>42825000</v>
      </c>
    </row>
    <row r="31" spans="1:20">
      <c r="C31" s="172">
        <v>44994</v>
      </c>
      <c r="D31">
        <f>35+19+29+21+20+9</f>
        <v>133</v>
      </c>
      <c r="E31">
        <v>36</v>
      </c>
      <c r="F31">
        <v>5</v>
      </c>
      <c r="G31">
        <v>8</v>
      </c>
      <c r="H31">
        <v>0</v>
      </c>
      <c r="I31" s="7">
        <f t="shared" ref="I31" si="3">SUM(D31:G31)</f>
        <v>182</v>
      </c>
      <c r="J31" s="100"/>
    </row>
    <row r="32" spans="1:20">
      <c r="C32" s="172">
        <v>45001</v>
      </c>
      <c r="D32">
        <f>63+28+49+34+39+28</f>
        <v>241</v>
      </c>
      <c r="E32">
        <f>E31+7</f>
        <v>43</v>
      </c>
      <c r="F32">
        <f>F31+1</f>
        <v>6</v>
      </c>
      <c r="G32">
        <f>G31+32</f>
        <v>40</v>
      </c>
      <c r="H32">
        <v>0</v>
      </c>
      <c r="I32" s="7">
        <f t="shared" ref="I32" si="4">SUM(D32:G32)</f>
        <v>330</v>
      </c>
    </row>
    <row r="42" spans="8:8">
      <c r="H42" s="100"/>
    </row>
    <row r="43" spans="8:8">
      <c r="H43" s="100"/>
    </row>
    <row r="44" spans="8:8">
      <c r="H44" s="100"/>
    </row>
  </sheetData>
  <mergeCells count="4">
    <mergeCell ref="O13:P13"/>
    <mergeCell ref="M13:N13"/>
    <mergeCell ref="A15:A19"/>
    <mergeCell ref="A23:A26"/>
  </mergeCells>
  <dataValidations count="1">
    <dataValidation type="list" allowBlank="1" showInputMessage="1" showErrorMessage="1" sqref="Q7">
      <formula1>"0,3000,6000"</formula1>
    </dataValidation>
  </dataValidations>
  <pageMargins left="0.69930555555555596" right="0.69930555555555596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/>
  <dimension ref="A1:XEP81"/>
  <sheetViews>
    <sheetView zoomScale="90" zoomScaleNormal="90" workbookViewId="0">
      <pane xSplit="2" ySplit="3" topLeftCell="L22" activePane="bottomRight" state="frozen"/>
      <selection pane="topRight" activeCell="B1" sqref="B1"/>
      <selection pane="bottomLeft" activeCell="A4" sqref="A4"/>
      <selection pane="bottomRight" activeCell="AB36" sqref="AB36"/>
    </sheetView>
  </sheetViews>
  <sheetFormatPr defaultColWidth="9" defaultRowHeight="15"/>
  <cols>
    <col min="2" max="2" width="6.42578125" customWidth="1"/>
    <col min="3" max="3" width="11.42578125" customWidth="1"/>
    <col min="4" max="4" width="11.28515625" customWidth="1"/>
    <col min="5" max="5" width="9.7109375" bestFit="1" customWidth="1"/>
    <col min="6" max="6" width="9.85546875" customWidth="1"/>
    <col min="7" max="7" width="19.85546875" customWidth="1"/>
    <col min="8" max="8" width="21.28515625" bestFit="1" customWidth="1"/>
    <col min="9" max="9" width="10.42578125" customWidth="1"/>
    <col min="10" max="10" width="20.42578125" bestFit="1" customWidth="1"/>
    <col min="11" max="11" width="11.140625" bestFit="1" customWidth="1"/>
    <col min="12" max="12" width="13.140625" bestFit="1" customWidth="1"/>
    <col min="13" max="13" width="12.42578125" customWidth="1"/>
    <col min="14" max="14" width="5.5703125" bestFit="1" customWidth="1"/>
    <col min="15" max="15" width="9.28515625" customWidth="1"/>
    <col min="16" max="16" width="24.42578125" customWidth="1"/>
    <col min="17" max="17" width="12.140625" bestFit="1" customWidth="1"/>
    <col min="18" max="18" width="7" hidden="1" customWidth="1"/>
    <col min="19" max="19" width="7.7109375" hidden="1" customWidth="1"/>
    <col min="20" max="20" width="8.140625" hidden="1" customWidth="1"/>
    <col min="21" max="21" width="6.140625" hidden="1" customWidth="1"/>
    <col min="22" max="22" width="9.85546875" hidden="1" customWidth="1"/>
    <col min="23" max="23" width="10" hidden="1" customWidth="1"/>
    <col min="24" max="24" width="3.5703125" hidden="1" customWidth="1"/>
    <col min="25" max="25" width="5.28515625" hidden="1" customWidth="1"/>
    <col min="26" max="26" width="11.140625" hidden="1" customWidth="1"/>
    <col min="27" max="27" width="13.28515625" bestFit="1" customWidth="1"/>
    <col min="28" max="28" width="23" bestFit="1" customWidth="1"/>
    <col min="29" max="29" width="53.85546875" bestFit="1" customWidth="1"/>
    <col min="30" max="31" width="23" customWidth="1"/>
    <col min="32" max="32" width="88.85546875" style="7" bestFit="1" customWidth="1"/>
    <col min="33" max="33" width="13.7109375" customWidth="1"/>
    <col min="34" max="39" width="9" hidden="1" customWidth="1"/>
  </cols>
  <sheetData>
    <row r="1" spans="1:16370">
      <c r="C1" s="7" t="s">
        <v>197</v>
      </c>
    </row>
    <row r="3" spans="1:16370" ht="45" customHeight="1">
      <c r="A3" s="126" t="s">
        <v>1</v>
      </c>
      <c r="B3" s="2" t="s">
        <v>2</v>
      </c>
      <c r="C3" s="3" t="s">
        <v>3</v>
      </c>
      <c r="D3" s="3" t="s">
        <v>4</v>
      </c>
      <c r="E3" s="4" t="s">
        <v>5</v>
      </c>
      <c r="F3" s="2" t="s">
        <v>6</v>
      </c>
      <c r="G3" s="5" t="s">
        <v>7</v>
      </c>
      <c r="H3" s="2" t="s">
        <v>253</v>
      </c>
      <c r="I3" s="2" t="s">
        <v>8</v>
      </c>
      <c r="J3" s="6" t="s">
        <v>9</v>
      </c>
      <c r="K3" s="6" t="s">
        <v>10</v>
      </c>
      <c r="L3" s="2" t="s">
        <v>11</v>
      </c>
      <c r="M3" s="2" t="s">
        <v>12</v>
      </c>
      <c r="N3" s="15" t="s">
        <v>13</v>
      </c>
      <c r="O3" s="15" t="s">
        <v>14</v>
      </c>
      <c r="P3" s="4" t="s">
        <v>15</v>
      </c>
      <c r="Q3" s="19" t="s">
        <v>2890</v>
      </c>
      <c r="R3" s="19" t="s">
        <v>17</v>
      </c>
      <c r="S3" s="19" t="s">
        <v>18</v>
      </c>
      <c r="T3" s="19" t="s">
        <v>19</v>
      </c>
      <c r="U3" s="19" t="s">
        <v>20</v>
      </c>
      <c r="V3" s="19" t="s">
        <v>21</v>
      </c>
      <c r="W3" s="19" t="s">
        <v>22</v>
      </c>
      <c r="X3" s="19" t="s">
        <v>23</v>
      </c>
      <c r="Y3" s="19" t="s">
        <v>24</v>
      </c>
      <c r="Z3" s="19" t="s">
        <v>25</v>
      </c>
      <c r="AA3" s="22" t="s">
        <v>244</v>
      </c>
      <c r="AB3" s="4" t="s">
        <v>27</v>
      </c>
      <c r="AC3" s="4" t="s">
        <v>2892</v>
      </c>
      <c r="AD3" s="129" t="s">
        <v>41</v>
      </c>
      <c r="AE3" s="129" t="s">
        <v>1541</v>
      </c>
      <c r="AF3" s="4" t="s">
        <v>2893</v>
      </c>
      <c r="AG3" s="4" t="s">
        <v>203</v>
      </c>
      <c r="AH3" s="137" t="s">
        <v>442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  <c r="AMK3" s="9"/>
      <c r="AML3" s="9"/>
      <c r="AMM3" s="9"/>
      <c r="AMN3" s="9"/>
      <c r="AMO3" s="9"/>
      <c r="AMP3" s="9"/>
      <c r="AMQ3" s="9"/>
      <c r="AMR3" s="9"/>
      <c r="AMS3" s="9"/>
      <c r="AMT3" s="9"/>
      <c r="AMU3" s="9"/>
      <c r="AMV3" s="9"/>
      <c r="AMW3" s="9"/>
      <c r="AMX3" s="9"/>
      <c r="AMY3" s="9"/>
      <c r="AMZ3" s="9"/>
      <c r="ANA3" s="9"/>
      <c r="ANB3" s="9"/>
      <c r="ANC3" s="9"/>
      <c r="AND3" s="9"/>
      <c r="ANE3" s="9"/>
      <c r="ANF3" s="9"/>
      <c r="ANG3" s="9"/>
      <c r="ANH3" s="9"/>
      <c r="ANI3" s="9"/>
      <c r="ANJ3" s="9"/>
      <c r="ANK3" s="9"/>
      <c r="ANL3" s="9"/>
      <c r="ANM3" s="9"/>
      <c r="ANN3" s="9"/>
      <c r="ANO3" s="9"/>
      <c r="ANP3" s="9"/>
      <c r="ANQ3" s="9"/>
      <c r="ANR3" s="9"/>
      <c r="ANS3" s="9"/>
      <c r="ANT3" s="9"/>
      <c r="ANU3" s="9"/>
      <c r="ANV3" s="9"/>
      <c r="ANW3" s="9"/>
      <c r="ANX3" s="9"/>
      <c r="ANY3" s="9"/>
      <c r="ANZ3" s="9"/>
      <c r="AOA3" s="9"/>
      <c r="AOB3" s="9"/>
      <c r="AOC3" s="9"/>
      <c r="AOD3" s="9"/>
      <c r="AOE3" s="9"/>
      <c r="AOF3" s="9"/>
      <c r="AOG3" s="9"/>
      <c r="AOH3" s="9"/>
      <c r="AOI3" s="9"/>
      <c r="AOJ3" s="9"/>
      <c r="AOK3" s="9"/>
      <c r="AOL3" s="9"/>
      <c r="AOM3" s="9"/>
      <c r="AON3" s="9"/>
      <c r="AOO3" s="9"/>
      <c r="AOP3" s="9"/>
      <c r="AOQ3" s="9"/>
      <c r="AOR3" s="9"/>
      <c r="AOS3" s="9"/>
      <c r="AOT3" s="9"/>
      <c r="AOU3" s="9"/>
      <c r="AOV3" s="9"/>
      <c r="AOW3" s="9"/>
      <c r="AOX3" s="9"/>
      <c r="AOY3" s="9"/>
      <c r="AOZ3" s="9"/>
      <c r="APA3" s="9"/>
      <c r="APB3" s="9"/>
      <c r="APC3" s="9"/>
      <c r="APD3" s="9"/>
      <c r="APE3" s="9"/>
      <c r="APF3" s="9"/>
      <c r="APG3" s="9"/>
      <c r="APH3" s="9"/>
      <c r="API3" s="9"/>
      <c r="APJ3" s="9"/>
      <c r="APK3" s="9"/>
      <c r="APL3" s="9"/>
      <c r="APM3" s="9"/>
      <c r="APN3" s="9"/>
      <c r="APO3" s="9"/>
      <c r="APP3" s="9"/>
      <c r="APQ3" s="9"/>
      <c r="APR3" s="9"/>
      <c r="APS3" s="9"/>
      <c r="APT3" s="9"/>
      <c r="APU3" s="9"/>
      <c r="APV3" s="9"/>
      <c r="APW3" s="9"/>
      <c r="APX3" s="9"/>
      <c r="APY3" s="9"/>
      <c r="APZ3" s="9"/>
      <c r="AQA3" s="9"/>
      <c r="AQB3" s="9"/>
      <c r="AQC3" s="9"/>
      <c r="AQD3" s="9"/>
      <c r="AQE3" s="9"/>
      <c r="AQF3" s="9"/>
      <c r="AQG3" s="9"/>
      <c r="AQH3" s="9"/>
      <c r="AQI3" s="9"/>
      <c r="AQJ3" s="9"/>
      <c r="AQK3" s="9"/>
      <c r="AQL3" s="9"/>
      <c r="AQM3" s="9"/>
      <c r="AQN3" s="9"/>
      <c r="AQO3" s="9"/>
      <c r="AQP3" s="9"/>
      <c r="AQQ3" s="9"/>
      <c r="AQR3" s="9"/>
      <c r="AQS3" s="9"/>
      <c r="AQT3" s="9"/>
      <c r="AQU3" s="9"/>
      <c r="AQV3" s="9"/>
      <c r="AQW3" s="9"/>
      <c r="AQX3" s="9"/>
      <c r="AQY3" s="9"/>
      <c r="AQZ3" s="9"/>
      <c r="ARA3" s="9"/>
      <c r="ARB3" s="9"/>
      <c r="ARC3" s="9"/>
      <c r="ARD3" s="9"/>
      <c r="ARE3" s="9"/>
      <c r="ARF3" s="9"/>
      <c r="ARG3" s="9"/>
      <c r="ARH3" s="9"/>
      <c r="ARI3" s="9"/>
      <c r="ARJ3" s="9"/>
      <c r="ARK3" s="9"/>
      <c r="ARL3" s="9"/>
      <c r="ARM3" s="9"/>
      <c r="ARN3" s="9"/>
      <c r="ARO3" s="9"/>
      <c r="ARP3" s="9"/>
      <c r="ARQ3" s="9"/>
      <c r="ARR3" s="9"/>
      <c r="ARS3" s="9"/>
      <c r="ART3" s="9"/>
      <c r="ARU3" s="9"/>
      <c r="ARV3" s="9"/>
      <c r="ARW3" s="9"/>
      <c r="ARX3" s="9"/>
      <c r="ARY3" s="9"/>
      <c r="ARZ3" s="9"/>
      <c r="ASA3" s="9"/>
      <c r="ASB3" s="9"/>
      <c r="ASC3" s="9"/>
      <c r="ASD3" s="9"/>
      <c r="ASE3" s="9"/>
      <c r="ASF3" s="9"/>
      <c r="ASG3" s="9"/>
      <c r="ASH3" s="9"/>
      <c r="ASI3" s="9"/>
      <c r="ASJ3" s="9"/>
      <c r="ASK3" s="9"/>
      <c r="ASL3" s="9"/>
      <c r="ASM3" s="9"/>
      <c r="ASN3" s="9"/>
      <c r="ASO3" s="9"/>
      <c r="ASP3" s="9"/>
      <c r="ASQ3" s="9"/>
      <c r="ASR3" s="9"/>
      <c r="ASS3" s="9"/>
      <c r="AST3" s="9"/>
      <c r="ASU3" s="9"/>
      <c r="ASV3" s="9"/>
      <c r="ASW3" s="9"/>
      <c r="ASX3" s="9"/>
      <c r="ASY3" s="9"/>
      <c r="ASZ3" s="9"/>
      <c r="ATA3" s="9"/>
      <c r="ATB3" s="9"/>
      <c r="ATC3" s="9"/>
      <c r="ATD3" s="9"/>
      <c r="ATE3" s="9"/>
      <c r="ATF3" s="9"/>
      <c r="ATG3" s="9"/>
      <c r="ATH3" s="9"/>
      <c r="ATI3" s="9"/>
      <c r="ATJ3" s="9"/>
      <c r="ATK3" s="9"/>
      <c r="ATL3" s="9"/>
      <c r="ATM3" s="9"/>
      <c r="ATN3" s="9"/>
      <c r="ATO3" s="9"/>
      <c r="ATP3" s="9"/>
      <c r="ATQ3" s="9"/>
      <c r="ATR3" s="9"/>
      <c r="ATS3" s="9"/>
      <c r="ATT3" s="9"/>
      <c r="ATU3" s="9"/>
      <c r="ATV3" s="9"/>
      <c r="ATW3" s="9"/>
      <c r="ATX3" s="9"/>
      <c r="ATY3" s="9"/>
      <c r="ATZ3" s="9"/>
      <c r="AUA3" s="9"/>
      <c r="AUB3" s="9"/>
      <c r="AUC3" s="9"/>
      <c r="AUD3" s="9"/>
      <c r="AUE3" s="9"/>
      <c r="AUF3" s="9"/>
      <c r="AUG3" s="9"/>
      <c r="AUH3" s="9"/>
      <c r="AUI3" s="9"/>
      <c r="AUJ3" s="9"/>
      <c r="AUK3" s="9"/>
      <c r="AUL3" s="9"/>
      <c r="AUM3" s="9"/>
      <c r="AUN3" s="9"/>
      <c r="AUO3" s="9"/>
      <c r="AUP3" s="9"/>
      <c r="AUQ3" s="9"/>
      <c r="AUR3" s="9"/>
      <c r="AUS3" s="9"/>
      <c r="AUT3" s="9"/>
      <c r="AUU3" s="9"/>
      <c r="AUV3" s="9"/>
      <c r="AUW3" s="9"/>
      <c r="AUX3" s="9"/>
      <c r="AUY3" s="9"/>
      <c r="AUZ3" s="9"/>
      <c r="AVA3" s="9"/>
      <c r="AVB3" s="9"/>
      <c r="AVC3" s="9"/>
      <c r="AVD3" s="9"/>
      <c r="AVE3" s="9"/>
      <c r="AVF3" s="9"/>
      <c r="AVG3" s="9"/>
      <c r="AVH3" s="9"/>
      <c r="AVI3" s="9"/>
      <c r="AVJ3" s="9"/>
      <c r="AVK3" s="9"/>
      <c r="AVL3" s="9"/>
      <c r="AVM3" s="9"/>
      <c r="AVN3" s="9"/>
      <c r="AVO3" s="9"/>
      <c r="AVP3" s="9"/>
      <c r="AVQ3" s="9"/>
      <c r="AVR3" s="9"/>
      <c r="AVS3" s="9"/>
      <c r="AVT3" s="9"/>
      <c r="AVU3" s="9"/>
      <c r="AVV3" s="9"/>
      <c r="AVW3" s="9"/>
      <c r="AVX3" s="9"/>
      <c r="AVY3" s="9"/>
      <c r="AVZ3" s="9"/>
      <c r="AWA3" s="9"/>
      <c r="AWB3" s="9"/>
      <c r="AWC3" s="9"/>
      <c r="AWD3" s="9"/>
      <c r="AWE3" s="9"/>
      <c r="AWF3" s="9"/>
      <c r="AWG3" s="9"/>
      <c r="AWH3" s="9"/>
      <c r="AWI3" s="9"/>
      <c r="AWJ3" s="9"/>
      <c r="AWK3" s="9"/>
      <c r="AWL3" s="9"/>
      <c r="AWM3" s="9"/>
      <c r="AWN3" s="9"/>
      <c r="AWO3" s="9"/>
      <c r="AWP3" s="9"/>
      <c r="AWQ3" s="9"/>
      <c r="AWR3" s="9"/>
      <c r="AWS3" s="9"/>
      <c r="AWT3" s="9"/>
      <c r="AWU3" s="9"/>
      <c r="AWV3" s="9"/>
      <c r="AWW3" s="9"/>
      <c r="AWX3" s="9"/>
      <c r="AWY3" s="9"/>
      <c r="AWZ3" s="9"/>
      <c r="AXA3" s="9"/>
      <c r="AXB3" s="9"/>
      <c r="AXC3" s="9"/>
      <c r="AXD3" s="9"/>
      <c r="AXE3" s="9"/>
      <c r="AXF3" s="9"/>
      <c r="AXG3" s="9"/>
      <c r="AXH3" s="9"/>
      <c r="AXI3" s="9"/>
      <c r="AXJ3" s="9"/>
      <c r="AXK3" s="9"/>
      <c r="AXL3" s="9"/>
      <c r="AXM3" s="9"/>
      <c r="AXN3" s="9"/>
      <c r="AXO3" s="9"/>
      <c r="AXP3" s="9"/>
      <c r="AXQ3" s="9"/>
      <c r="AXR3" s="9"/>
      <c r="AXS3" s="9"/>
      <c r="AXT3" s="9"/>
      <c r="AXU3" s="9"/>
      <c r="AXV3" s="9"/>
      <c r="AXW3" s="9"/>
      <c r="AXX3" s="9"/>
      <c r="AXY3" s="9"/>
      <c r="AXZ3" s="9"/>
      <c r="AYA3" s="9"/>
      <c r="AYB3" s="9"/>
      <c r="AYC3" s="9"/>
      <c r="AYD3" s="9"/>
      <c r="AYE3" s="9"/>
      <c r="AYF3" s="9"/>
      <c r="AYG3" s="9"/>
      <c r="AYH3" s="9"/>
      <c r="AYI3" s="9"/>
      <c r="AYJ3" s="9"/>
      <c r="AYK3" s="9"/>
      <c r="AYL3" s="9"/>
      <c r="AYM3" s="9"/>
      <c r="AYN3" s="9"/>
      <c r="AYO3" s="9"/>
      <c r="AYP3" s="9"/>
      <c r="AYQ3" s="9"/>
      <c r="AYR3" s="9"/>
      <c r="AYS3" s="9"/>
      <c r="AYT3" s="9"/>
      <c r="AYU3" s="9"/>
      <c r="AYV3" s="9"/>
      <c r="AYW3" s="9"/>
      <c r="AYX3" s="9"/>
      <c r="AYY3" s="9"/>
      <c r="AYZ3" s="9"/>
      <c r="AZA3" s="9"/>
      <c r="AZB3" s="9"/>
      <c r="AZC3" s="9"/>
      <c r="AZD3" s="9"/>
      <c r="AZE3" s="9"/>
      <c r="AZF3" s="9"/>
      <c r="AZG3" s="9"/>
      <c r="AZH3" s="9"/>
      <c r="AZI3" s="9"/>
      <c r="AZJ3" s="9"/>
      <c r="AZK3" s="9"/>
      <c r="AZL3" s="9"/>
      <c r="AZM3" s="9"/>
      <c r="AZN3" s="9"/>
      <c r="AZO3" s="9"/>
      <c r="AZP3" s="9"/>
      <c r="AZQ3" s="9"/>
      <c r="AZR3" s="9"/>
      <c r="AZS3" s="9"/>
      <c r="AZT3" s="9"/>
      <c r="AZU3" s="9"/>
      <c r="AZV3" s="9"/>
      <c r="AZW3" s="9"/>
      <c r="AZX3" s="9"/>
      <c r="AZY3" s="9"/>
      <c r="AZZ3" s="9"/>
      <c r="BAA3" s="9"/>
      <c r="BAB3" s="9"/>
      <c r="BAC3" s="9"/>
      <c r="BAD3" s="9"/>
      <c r="BAE3" s="9"/>
      <c r="BAF3" s="9"/>
      <c r="BAG3" s="9"/>
      <c r="BAH3" s="9"/>
      <c r="BAI3" s="9"/>
      <c r="BAJ3" s="9"/>
      <c r="BAK3" s="9"/>
      <c r="BAL3" s="9"/>
      <c r="BAM3" s="9"/>
      <c r="BAN3" s="9"/>
      <c r="BAO3" s="9"/>
      <c r="BAP3" s="9"/>
      <c r="BAQ3" s="9"/>
      <c r="BAR3" s="9"/>
      <c r="BAS3" s="9"/>
      <c r="BAT3" s="9"/>
      <c r="BAU3" s="9"/>
      <c r="BAV3" s="9"/>
      <c r="BAW3" s="9"/>
      <c r="BAX3" s="9"/>
      <c r="BAY3" s="9"/>
      <c r="BAZ3" s="9"/>
      <c r="BBA3" s="9"/>
      <c r="BBB3" s="9"/>
      <c r="BBC3" s="9"/>
      <c r="BBD3" s="9"/>
      <c r="BBE3" s="9"/>
      <c r="BBF3" s="9"/>
      <c r="BBG3" s="9"/>
      <c r="BBH3" s="9"/>
      <c r="BBI3" s="9"/>
      <c r="BBJ3" s="9"/>
      <c r="BBK3" s="9"/>
      <c r="BBL3" s="9"/>
      <c r="BBM3" s="9"/>
      <c r="BBN3" s="9"/>
      <c r="BBO3" s="9"/>
      <c r="BBP3" s="9"/>
      <c r="BBQ3" s="9"/>
      <c r="BBR3" s="9"/>
      <c r="BBS3" s="9"/>
      <c r="BBT3" s="9"/>
      <c r="BBU3" s="9"/>
      <c r="BBV3" s="9"/>
      <c r="BBW3" s="9"/>
      <c r="BBX3" s="9"/>
      <c r="BBY3" s="9"/>
      <c r="BBZ3" s="9"/>
      <c r="BCA3" s="9"/>
      <c r="BCB3" s="9"/>
      <c r="BCC3" s="9"/>
      <c r="BCD3" s="9"/>
      <c r="BCE3" s="9"/>
      <c r="BCF3" s="9"/>
      <c r="BCG3" s="9"/>
      <c r="BCH3" s="9"/>
      <c r="BCI3" s="9"/>
      <c r="BCJ3" s="9"/>
      <c r="BCK3" s="9"/>
      <c r="BCL3" s="9"/>
      <c r="BCM3" s="9"/>
      <c r="BCN3" s="9"/>
      <c r="BCO3" s="9"/>
      <c r="BCP3" s="9"/>
      <c r="BCQ3" s="9"/>
      <c r="BCR3" s="9"/>
      <c r="BCS3" s="9"/>
      <c r="BCT3" s="9"/>
      <c r="BCU3" s="9"/>
      <c r="BCV3" s="9"/>
      <c r="BCW3" s="9"/>
      <c r="BCX3" s="9"/>
      <c r="BCY3" s="9"/>
      <c r="BCZ3" s="9"/>
      <c r="BDA3" s="9"/>
      <c r="BDB3" s="9"/>
      <c r="BDC3" s="9"/>
      <c r="BDD3" s="9"/>
      <c r="BDE3" s="9"/>
      <c r="BDF3" s="9"/>
      <c r="BDG3" s="9"/>
      <c r="BDH3" s="9"/>
      <c r="BDI3" s="9"/>
      <c r="BDJ3" s="9"/>
      <c r="BDK3" s="9"/>
      <c r="BDL3" s="9"/>
      <c r="BDM3" s="9"/>
      <c r="BDN3" s="9"/>
      <c r="BDO3" s="9"/>
      <c r="BDP3" s="9"/>
      <c r="BDQ3" s="9"/>
      <c r="BDR3" s="9"/>
      <c r="BDS3" s="9"/>
      <c r="BDT3" s="9"/>
      <c r="BDU3" s="9"/>
      <c r="BDV3" s="9"/>
      <c r="BDW3" s="9"/>
      <c r="BDX3" s="9"/>
      <c r="BDY3" s="9"/>
      <c r="BDZ3" s="9"/>
      <c r="BEA3" s="9"/>
      <c r="BEB3" s="9"/>
      <c r="BEC3" s="9"/>
      <c r="BED3" s="9"/>
      <c r="BEE3" s="9"/>
      <c r="BEF3" s="9"/>
      <c r="BEG3" s="9"/>
      <c r="BEH3" s="9"/>
      <c r="BEI3" s="9"/>
      <c r="BEJ3" s="9"/>
      <c r="BEK3" s="9"/>
      <c r="BEL3" s="9"/>
      <c r="BEM3" s="9"/>
      <c r="BEN3" s="9"/>
      <c r="BEO3" s="9"/>
      <c r="BEP3" s="9"/>
      <c r="BEQ3" s="9"/>
      <c r="BER3" s="9"/>
      <c r="BES3" s="9"/>
      <c r="BET3" s="9"/>
      <c r="BEU3" s="9"/>
      <c r="BEV3" s="9"/>
      <c r="BEW3" s="9"/>
      <c r="BEX3" s="9"/>
      <c r="BEY3" s="9"/>
      <c r="BEZ3" s="9"/>
      <c r="BFA3" s="9"/>
      <c r="BFB3" s="9"/>
      <c r="BFC3" s="9"/>
      <c r="BFD3" s="9"/>
      <c r="BFE3" s="9"/>
      <c r="BFF3" s="9"/>
      <c r="BFG3" s="9"/>
      <c r="BFH3" s="9"/>
      <c r="BFI3" s="9"/>
      <c r="BFJ3" s="9"/>
      <c r="BFK3" s="9"/>
      <c r="BFL3" s="9"/>
      <c r="BFM3" s="9"/>
      <c r="BFN3" s="9"/>
      <c r="BFO3" s="9"/>
      <c r="BFP3" s="9"/>
      <c r="BFQ3" s="9"/>
      <c r="BFR3" s="9"/>
      <c r="BFS3" s="9"/>
      <c r="BFT3" s="9"/>
      <c r="BFU3" s="9"/>
      <c r="BFV3" s="9"/>
      <c r="BFW3" s="9"/>
      <c r="BFX3" s="9"/>
      <c r="BFY3" s="9"/>
      <c r="BFZ3" s="9"/>
      <c r="BGA3" s="9"/>
      <c r="BGB3" s="9"/>
      <c r="BGC3" s="9"/>
      <c r="BGD3" s="9"/>
      <c r="BGE3" s="9"/>
      <c r="BGF3" s="9"/>
      <c r="BGG3" s="9"/>
      <c r="BGH3" s="9"/>
      <c r="BGI3" s="9"/>
      <c r="BGJ3" s="9"/>
      <c r="BGK3" s="9"/>
      <c r="BGL3" s="9"/>
      <c r="BGM3" s="9"/>
      <c r="BGN3" s="9"/>
      <c r="BGO3" s="9"/>
      <c r="BGP3" s="9"/>
      <c r="BGQ3" s="9"/>
      <c r="BGR3" s="9"/>
      <c r="BGS3" s="9"/>
      <c r="BGT3" s="9"/>
      <c r="BGU3" s="9"/>
      <c r="BGV3" s="9"/>
      <c r="BGW3" s="9"/>
      <c r="BGX3" s="9"/>
      <c r="BGY3" s="9"/>
      <c r="BGZ3" s="9"/>
      <c r="BHA3" s="9"/>
      <c r="BHB3" s="9"/>
      <c r="BHC3" s="9"/>
      <c r="BHD3" s="9"/>
      <c r="BHE3" s="9"/>
      <c r="BHF3" s="9"/>
      <c r="BHG3" s="9"/>
      <c r="BHH3" s="9"/>
      <c r="BHI3" s="9"/>
      <c r="BHJ3" s="9"/>
      <c r="BHK3" s="9"/>
      <c r="BHL3" s="9"/>
      <c r="BHM3" s="9"/>
      <c r="BHN3" s="9"/>
      <c r="BHO3" s="9"/>
      <c r="BHP3" s="9"/>
      <c r="BHQ3" s="9"/>
      <c r="BHR3" s="9"/>
      <c r="BHS3" s="9"/>
      <c r="BHT3" s="9"/>
      <c r="BHU3" s="9"/>
      <c r="BHV3" s="9"/>
      <c r="BHW3" s="9"/>
      <c r="BHX3" s="9"/>
      <c r="BHY3" s="9"/>
      <c r="BHZ3" s="9"/>
      <c r="BIA3" s="9"/>
      <c r="BIB3" s="9"/>
      <c r="BIC3" s="9"/>
      <c r="BID3" s="9"/>
      <c r="BIE3" s="9"/>
      <c r="BIF3" s="9"/>
      <c r="BIG3" s="9"/>
      <c r="BIH3" s="9"/>
      <c r="BII3" s="9"/>
      <c r="BIJ3" s="9"/>
      <c r="BIK3" s="9"/>
      <c r="BIL3" s="9"/>
      <c r="BIM3" s="9"/>
      <c r="BIN3" s="9"/>
      <c r="BIO3" s="9"/>
      <c r="BIP3" s="9"/>
      <c r="BIQ3" s="9"/>
      <c r="BIR3" s="9"/>
      <c r="BIS3" s="9"/>
      <c r="BIT3" s="9"/>
      <c r="BIU3" s="9"/>
      <c r="BIV3" s="9"/>
      <c r="BIW3" s="9"/>
      <c r="BIX3" s="9"/>
      <c r="BIY3" s="9"/>
      <c r="BIZ3" s="9"/>
      <c r="BJA3" s="9"/>
      <c r="BJB3" s="9"/>
      <c r="BJC3" s="9"/>
      <c r="BJD3" s="9"/>
      <c r="BJE3" s="9"/>
      <c r="BJF3" s="9"/>
      <c r="BJG3" s="9"/>
      <c r="BJH3" s="9"/>
      <c r="BJI3" s="9"/>
      <c r="BJJ3" s="9"/>
      <c r="BJK3" s="9"/>
      <c r="BJL3" s="9"/>
      <c r="BJM3" s="9"/>
      <c r="BJN3" s="9"/>
      <c r="BJO3" s="9"/>
      <c r="BJP3" s="9"/>
      <c r="BJQ3" s="9"/>
      <c r="BJR3" s="9"/>
      <c r="BJS3" s="9"/>
      <c r="BJT3" s="9"/>
      <c r="BJU3" s="9"/>
      <c r="BJV3" s="9"/>
      <c r="BJW3" s="9"/>
      <c r="BJX3" s="9"/>
      <c r="BJY3" s="9"/>
      <c r="BJZ3" s="9"/>
      <c r="BKA3" s="9"/>
      <c r="BKB3" s="9"/>
      <c r="BKC3" s="9"/>
      <c r="BKD3" s="9"/>
      <c r="BKE3" s="9"/>
      <c r="BKF3" s="9"/>
      <c r="BKG3" s="9"/>
      <c r="BKH3" s="9"/>
      <c r="BKI3" s="9"/>
      <c r="BKJ3" s="9"/>
      <c r="BKK3" s="9"/>
      <c r="BKL3" s="9"/>
      <c r="BKM3" s="9"/>
      <c r="BKN3" s="9"/>
      <c r="BKO3" s="9"/>
      <c r="BKP3" s="9"/>
      <c r="BKQ3" s="9"/>
      <c r="BKR3" s="9"/>
      <c r="BKS3" s="9"/>
      <c r="BKT3" s="9"/>
      <c r="BKU3" s="9"/>
      <c r="BKV3" s="9"/>
      <c r="BKW3" s="9"/>
      <c r="BKX3" s="9"/>
      <c r="BKY3" s="9"/>
      <c r="BKZ3" s="9"/>
      <c r="BLA3" s="9"/>
      <c r="BLB3" s="9"/>
      <c r="BLC3" s="9"/>
      <c r="BLD3" s="9"/>
      <c r="BLE3" s="9"/>
      <c r="BLF3" s="9"/>
      <c r="BLG3" s="9"/>
      <c r="BLH3" s="9"/>
      <c r="BLI3" s="9"/>
      <c r="BLJ3" s="9"/>
      <c r="BLK3" s="9"/>
      <c r="BLL3" s="9"/>
      <c r="BLM3" s="9"/>
      <c r="BLN3" s="9"/>
      <c r="BLO3" s="9"/>
      <c r="BLP3" s="9"/>
      <c r="BLQ3" s="9"/>
      <c r="BLR3" s="9"/>
      <c r="BLS3" s="9"/>
      <c r="BLT3" s="9"/>
      <c r="BLU3" s="9"/>
      <c r="BLV3" s="9"/>
      <c r="BLW3" s="9"/>
      <c r="BLX3" s="9"/>
      <c r="BLY3" s="9"/>
      <c r="BLZ3" s="9"/>
      <c r="BMA3" s="9"/>
      <c r="BMB3" s="9"/>
      <c r="BMC3" s="9"/>
      <c r="BMD3" s="9"/>
      <c r="BME3" s="9"/>
      <c r="BMF3" s="9"/>
      <c r="BMG3" s="9"/>
      <c r="BMH3" s="9"/>
      <c r="BMI3" s="9"/>
      <c r="BMJ3" s="9"/>
      <c r="BMK3" s="9"/>
      <c r="BML3" s="9"/>
      <c r="BMM3" s="9"/>
      <c r="BMN3" s="9"/>
      <c r="BMO3" s="9"/>
      <c r="BMP3" s="9"/>
      <c r="BMQ3" s="9"/>
      <c r="BMR3" s="9"/>
      <c r="BMS3" s="9"/>
      <c r="BMT3" s="9"/>
      <c r="BMU3" s="9"/>
      <c r="BMV3" s="9"/>
      <c r="BMW3" s="9"/>
      <c r="BMX3" s="9"/>
      <c r="BMY3" s="9"/>
      <c r="BMZ3" s="9"/>
      <c r="BNA3" s="9"/>
      <c r="BNB3" s="9"/>
      <c r="BNC3" s="9"/>
      <c r="BND3" s="9"/>
      <c r="BNE3" s="9"/>
      <c r="BNF3" s="9"/>
      <c r="BNG3" s="9"/>
      <c r="BNH3" s="9"/>
      <c r="BNI3" s="9"/>
      <c r="BNJ3" s="9"/>
      <c r="BNK3" s="9"/>
      <c r="BNL3" s="9"/>
      <c r="BNM3" s="9"/>
      <c r="BNN3" s="9"/>
      <c r="BNO3" s="9"/>
      <c r="BNP3" s="9"/>
      <c r="BNQ3" s="9"/>
      <c r="BNR3" s="9"/>
      <c r="BNS3" s="9"/>
      <c r="BNT3" s="9"/>
      <c r="BNU3" s="9"/>
      <c r="BNV3" s="9"/>
      <c r="BNW3" s="9"/>
      <c r="BNX3" s="9"/>
      <c r="BNY3" s="9"/>
      <c r="BNZ3" s="9"/>
      <c r="BOA3" s="9"/>
      <c r="BOB3" s="9"/>
      <c r="BOC3" s="9"/>
      <c r="BOD3" s="9"/>
      <c r="BOE3" s="9"/>
      <c r="BOF3" s="9"/>
      <c r="BOG3" s="9"/>
      <c r="BOH3" s="9"/>
      <c r="BOI3" s="9"/>
      <c r="BOJ3" s="9"/>
      <c r="BOK3" s="9"/>
      <c r="BOL3" s="9"/>
      <c r="BOM3" s="9"/>
      <c r="BON3" s="9"/>
      <c r="BOO3" s="9"/>
      <c r="BOP3" s="9"/>
      <c r="BOQ3" s="9"/>
      <c r="BOR3" s="9"/>
      <c r="BOS3" s="9"/>
      <c r="BOT3" s="9"/>
      <c r="BOU3" s="9"/>
      <c r="BOV3" s="9"/>
      <c r="BOW3" s="9"/>
      <c r="BOX3" s="9"/>
      <c r="BOY3" s="9"/>
      <c r="BOZ3" s="9"/>
      <c r="BPA3" s="9"/>
      <c r="BPB3" s="9"/>
      <c r="BPC3" s="9"/>
      <c r="BPD3" s="9"/>
      <c r="BPE3" s="9"/>
      <c r="BPF3" s="9"/>
      <c r="BPG3" s="9"/>
      <c r="BPH3" s="9"/>
      <c r="BPI3" s="9"/>
      <c r="BPJ3" s="9"/>
      <c r="BPK3" s="9"/>
      <c r="BPL3" s="9"/>
      <c r="BPM3" s="9"/>
      <c r="BPN3" s="9"/>
      <c r="BPO3" s="9"/>
      <c r="BPP3" s="9"/>
      <c r="BPQ3" s="9"/>
      <c r="BPR3" s="9"/>
      <c r="BPS3" s="9"/>
      <c r="BPT3" s="9"/>
      <c r="BPU3" s="9"/>
      <c r="BPV3" s="9"/>
      <c r="BPW3" s="9"/>
      <c r="BPX3" s="9"/>
      <c r="BPY3" s="9"/>
      <c r="BPZ3" s="9"/>
      <c r="BQA3" s="9"/>
      <c r="BQB3" s="9"/>
      <c r="BQC3" s="9"/>
      <c r="BQD3" s="9"/>
      <c r="BQE3" s="9"/>
      <c r="BQF3" s="9"/>
      <c r="BQG3" s="9"/>
      <c r="BQH3" s="9"/>
      <c r="BQI3" s="9"/>
      <c r="BQJ3" s="9"/>
      <c r="BQK3" s="9"/>
      <c r="BQL3" s="9"/>
      <c r="BQM3" s="9"/>
      <c r="BQN3" s="9"/>
      <c r="BQO3" s="9"/>
      <c r="BQP3" s="9"/>
      <c r="BQQ3" s="9"/>
      <c r="BQR3" s="9"/>
      <c r="BQS3" s="9"/>
      <c r="BQT3" s="9"/>
      <c r="BQU3" s="9"/>
      <c r="BQV3" s="9"/>
      <c r="BQW3" s="9"/>
      <c r="BQX3" s="9"/>
      <c r="BQY3" s="9"/>
      <c r="BQZ3" s="9"/>
      <c r="BRA3" s="9"/>
      <c r="BRB3" s="9"/>
      <c r="BRC3" s="9"/>
      <c r="BRD3" s="9"/>
      <c r="BRE3" s="9"/>
      <c r="BRF3" s="9"/>
      <c r="BRG3" s="9"/>
      <c r="BRH3" s="9"/>
      <c r="BRI3" s="9"/>
      <c r="BRJ3" s="9"/>
      <c r="BRK3" s="9"/>
      <c r="BRL3" s="9"/>
      <c r="BRM3" s="9"/>
      <c r="BRN3" s="9"/>
      <c r="BRO3" s="9"/>
      <c r="BRP3" s="9"/>
      <c r="BRQ3" s="9"/>
      <c r="BRR3" s="9"/>
      <c r="BRS3" s="9"/>
      <c r="BRT3" s="9"/>
      <c r="BRU3" s="9"/>
      <c r="BRV3" s="9"/>
      <c r="BRW3" s="9"/>
      <c r="BRX3" s="9"/>
      <c r="BRY3" s="9"/>
      <c r="BRZ3" s="9"/>
      <c r="BSA3" s="9"/>
      <c r="BSB3" s="9"/>
      <c r="BSC3" s="9"/>
      <c r="BSD3" s="9"/>
      <c r="BSE3" s="9"/>
      <c r="BSF3" s="9"/>
      <c r="BSG3" s="9"/>
      <c r="BSH3" s="9"/>
      <c r="BSI3" s="9"/>
      <c r="BSJ3" s="9"/>
      <c r="BSK3" s="9"/>
      <c r="BSL3" s="9"/>
      <c r="BSM3" s="9"/>
      <c r="BSN3" s="9"/>
      <c r="BSO3" s="9"/>
      <c r="BSP3" s="9"/>
      <c r="BSQ3" s="9"/>
      <c r="BSR3" s="9"/>
      <c r="BSS3" s="9"/>
      <c r="BST3" s="9"/>
      <c r="BSU3" s="9"/>
      <c r="BSV3" s="9"/>
      <c r="BSW3" s="9"/>
      <c r="BSX3" s="9"/>
      <c r="BSY3" s="9"/>
      <c r="BSZ3" s="9"/>
      <c r="BTA3" s="9"/>
      <c r="BTB3" s="9"/>
      <c r="BTC3" s="9"/>
      <c r="BTD3" s="9"/>
      <c r="BTE3" s="9"/>
      <c r="BTF3" s="9"/>
      <c r="BTG3" s="9"/>
      <c r="BTH3" s="9"/>
      <c r="BTI3" s="9"/>
      <c r="BTJ3" s="9"/>
      <c r="BTK3" s="9"/>
      <c r="BTL3" s="9"/>
      <c r="BTM3" s="9"/>
      <c r="BTN3" s="9"/>
      <c r="BTO3" s="9"/>
      <c r="BTP3" s="9"/>
      <c r="BTQ3" s="9"/>
      <c r="BTR3" s="9"/>
      <c r="BTS3" s="9"/>
      <c r="BTT3" s="9"/>
      <c r="BTU3" s="9"/>
      <c r="BTV3" s="9"/>
      <c r="BTW3" s="9"/>
      <c r="BTX3" s="9"/>
      <c r="BTY3" s="9"/>
      <c r="BTZ3" s="9"/>
      <c r="BUA3" s="9"/>
      <c r="BUB3" s="9"/>
      <c r="BUC3" s="9"/>
      <c r="BUD3" s="9"/>
      <c r="BUE3" s="9"/>
      <c r="BUF3" s="9"/>
      <c r="BUG3" s="9"/>
      <c r="BUH3" s="9"/>
      <c r="BUI3" s="9"/>
      <c r="BUJ3" s="9"/>
      <c r="BUK3" s="9"/>
      <c r="BUL3" s="9"/>
      <c r="BUM3" s="9"/>
      <c r="BUN3" s="9"/>
      <c r="BUO3" s="9"/>
      <c r="BUP3" s="9"/>
      <c r="BUQ3" s="9"/>
      <c r="BUR3" s="9"/>
      <c r="BUS3" s="9"/>
      <c r="BUT3" s="9"/>
      <c r="BUU3" s="9"/>
      <c r="BUV3" s="9"/>
      <c r="BUW3" s="9"/>
      <c r="BUX3" s="9"/>
      <c r="BUY3" s="9"/>
      <c r="BUZ3" s="9"/>
      <c r="BVA3" s="9"/>
      <c r="BVB3" s="9"/>
      <c r="BVC3" s="9"/>
      <c r="BVD3" s="9"/>
      <c r="BVE3" s="9"/>
      <c r="BVF3" s="9"/>
      <c r="BVG3" s="9"/>
      <c r="BVH3" s="9"/>
      <c r="BVI3" s="9"/>
      <c r="BVJ3" s="9"/>
      <c r="BVK3" s="9"/>
      <c r="BVL3" s="9"/>
      <c r="BVM3" s="9"/>
      <c r="BVN3" s="9"/>
      <c r="BVO3" s="9"/>
      <c r="BVP3" s="9"/>
      <c r="BVQ3" s="9"/>
      <c r="BVR3" s="9"/>
      <c r="BVS3" s="9"/>
      <c r="BVT3" s="9"/>
      <c r="BVU3" s="9"/>
      <c r="BVV3" s="9"/>
      <c r="BVW3" s="9"/>
      <c r="BVX3" s="9"/>
      <c r="BVY3" s="9"/>
      <c r="BVZ3" s="9"/>
      <c r="BWA3" s="9"/>
      <c r="BWB3" s="9"/>
      <c r="BWC3" s="9"/>
      <c r="BWD3" s="9"/>
      <c r="BWE3" s="9"/>
      <c r="BWF3" s="9"/>
      <c r="BWG3" s="9"/>
      <c r="BWH3" s="9"/>
      <c r="BWI3" s="9"/>
      <c r="BWJ3" s="9"/>
      <c r="BWK3" s="9"/>
      <c r="BWL3" s="9"/>
      <c r="BWM3" s="9"/>
      <c r="BWN3" s="9"/>
      <c r="BWO3" s="9"/>
      <c r="BWP3" s="9"/>
      <c r="BWQ3" s="9"/>
      <c r="BWR3" s="9"/>
      <c r="BWS3" s="9"/>
      <c r="BWT3" s="9"/>
      <c r="BWU3" s="9"/>
      <c r="BWV3" s="9"/>
      <c r="BWW3" s="9"/>
      <c r="BWX3" s="9"/>
      <c r="BWY3" s="9"/>
      <c r="BWZ3" s="9"/>
      <c r="BXA3" s="9"/>
      <c r="BXB3" s="9"/>
      <c r="BXC3" s="9"/>
      <c r="BXD3" s="9"/>
      <c r="BXE3" s="9"/>
      <c r="BXF3" s="9"/>
      <c r="BXG3" s="9"/>
      <c r="BXH3" s="9"/>
      <c r="BXI3" s="9"/>
      <c r="BXJ3" s="9"/>
      <c r="BXK3" s="9"/>
      <c r="BXL3" s="9"/>
      <c r="BXM3" s="9"/>
      <c r="BXN3" s="9"/>
      <c r="BXO3" s="9"/>
      <c r="BXP3" s="9"/>
      <c r="BXQ3" s="9"/>
      <c r="BXR3" s="9"/>
      <c r="BXS3" s="9"/>
      <c r="BXT3" s="9"/>
      <c r="BXU3" s="9"/>
      <c r="BXV3" s="9"/>
      <c r="BXW3" s="9"/>
      <c r="BXX3" s="9"/>
      <c r="BXY3" s="9"/>
      <c r="BXZ3" s="9"/>
      <c r="BYA3" s="9"/>
      <c r="BYB3" s="9"/>
      <c r="BYC3" s="9"/>
      <c r="BYD3" s="9"/>
      <c r="BYE3" s="9"/>
      <c r="BYF3" s="9"/>
      <c r="BYG3" s="9"/>
      <c r="BYH3" s="9"/>
      <c r="BYI3" s="9"/>
      <c r="BYJ3" s="9"/>
      <c r="BYK3" s="9"/>
      <c r="BYL3" s="9"/>
      <c r="BYM3" s="9"/>
      <c r="BYN3" s="9"/>
      <c r="BYO3" s="9"/>
      <c r="BYP3" s="9"/>
      <c r="BYQ3" s="9"/>
      <c r="BYR3" s="9"/>
      <c r="BYS3" s="9"/>
      <c r="BYT3" s="9"/>
      <c r="BYU3" s="9"/>
      <c r="BYV3" s="9"/>
      <c r="BYW3" s="9"/>
      <c r="BYX3" s="9"/>
      <c r="BYY3" s="9"/>
      <c r="BYZ3" s="9"/>
      <c r="BZA3" s="9"/>
      <c r="BZB3" s="9"/>
      <c r="BZC3" s="9"/>
      <c r="BZD3" s="9"/>
      <c r="BZE3" s="9"/>
      <c r="BZF3" s="9"/>
      <c r="BZG3" s="9"/>
      <c r="BZH3" s="9"/>
      <c r="BZI3" s="9"/>
      <c r="BZJ3" s="9"/>
      <c r="BZK3" s="9"/>
      <c r="BZL3" s="9"/>
      <c r="BZM3" s="9"/>
      <c r="BZN3" s="9"/>
      <c r="BZO3" s="9"/>
      <c r="BZP3" s="9"/>
      <c r="BZQ3" s="9"/>
      <c r="BZR3" s="9"/>
      <c r="BZS3" s="9"/>
      <c r="BZT3" s="9"/>
      <c r="BZU3" s="9"/>
      <c r="BZV3" s="9"/>
      <c r="BZW3" s="9"/>
      <c r="BZX3" s="9"/>
      <c r="BZY3" s="9"/>
      <c r="BZZ3" s="9"/>
      <c r="CAA3" s="9"/>
      <c r="CAB3" s="9"/>
      <c r="CAC3" s="9"/>
      <c r="CAD3" s="9"/>
      <c r="CAE3" s="9"/>
      <c r="CAF3" s="9"/>
      <c r="CAG3" s="9"/>
      <c r="CAH3" s="9"/>
      <c r="CAI3" s="9"/>
      <c r="CAJ3" s="9"/>
      <c r="CAK3" s="9"/>
      <c r="CAL3" s="9"/>
      <c r="CAM3" s="9"/>
      <c r="CAN3" s="9"/>
      <c r="CAO3" s="9"/>
      <c r="CAP3" s="9"/>
      <c r="CAQ3" s="9"/>
      <c r="CAR3" s="9"/>
      <c r="CAS3" s="9"/>
      <c r="CAT3" s="9"/>
      <c r="CAU3" s="9"/>
      <c r="CAV3" s="9"/>
      <c r="CAW3" s="9"/>
      <c r="CAX3" s="9"/>
      <c r="CAY3" s="9"/>
      <c r="CAZ3" s="9"/>
      <c r="CBA3" s="9"/>
      <c r="CBB3" s="9"/>
      <c r="CBC3" s="9"/>
      <c r="CBD3" s="9"/>
      <c r="CBE3" s="9"/>
      <c r="CBF3" s="9"/>
      <c r="CBG3" s="9"/>
      <c r="CBH3" s="9"/>
      <c r="CBI3" s="9"/>
      <c r="CBJ3" s="9"/>
      <c r="CBK3" s="9"/>
      <c r="CBL3" s="9"/>
      <c r="CBM3" s="9"/>
      <c r="CBN3" s="9"/>
      <c r="CBO3" s="9"/>
      <c r="CBP3" s="9"/>
      <c r="CBQ3" s="9"/>
      <c r="CBR3" s="9"/>
      <c r="CBS3" s="9"/>
      <c r="CBT3" s="9"/>
      <c r="CBU3" s="9"/>
      <c r="CBV3" s="9"/>
      <c r="CBW3" s="9"/>
      <c r="CBX3" s="9"/>
      <c r="CBY3" s="9"/>
      <c r="CBZ3" s="9"/>
      <c r="CCA3" s="9"/>
      <c r="CCB3" s="9"/>
      <c r="CCC3" s="9"/>
      <c r="CCD3" s="9"/>
      <c r="CCE3" s="9"/>
      <c r="CCF3" s="9"/>
      <c r="CCG3" s="9"/>
      <c r="CCH3" s="9"/>
      <c r="CCI3" s="9"/>
      <c r="CCJ3" s="9"/>
      <c r="CCK3" s="9"/>
      <c r="CCL3" s="9"/>
      <c r="CCM3" s="9"/>
      <c r="CCN3" s="9"/>
      <c r="CCO3" s="9"/>
      <c r="CCP3" s="9"/>
      <c r="CCQ3" s="9"/>
      <c r="CCR3" s="9"/>
      <c r="CCS3" s="9"/>
      <c r="CCT3" s="9"/>
      <c r="CCU3" s="9"/>
      <c r="CCV3" s="9"/>
      <c r="CCW3" s="9"/>
      <c r="CCX3" s="9"/>
      <c r="CCY3" s="9"/>
      <c r="CCZ3" s="9"/>
      <c r="CDA3" s="9"/>
      <c r="CDB3" s="9"/>
      <c r="CDC3" s="9"/>
      <c r="CDD3" s="9"/>
      <c r="CDE3" s="9"/>
      <c r="CDF3" s="9"/>
      <c r="CDG3" s="9"/>
      <c r="CDH3" s="9"/>
      <c r="CDI3" s="9"/>
      <c r="CDJ3" s="9"/>
      <c r="CDK3" s="9"/>
      <c r="CDL3" s="9"/>
      <c r="CDM3" s="9"/>
      <c r="CDN3" s="9"/>
      <c r="CDO3" s="9"/>
      <c r="CDP3" s="9"/>
      <c r="CDQ3" s="9"/>
      <c r="CDR3" s="9"/>
      <c r="CDS3" s="9"/>
      <c r="CDT3" s="9"/>
      <c r="CDU3" s="9"/>
      <c r="CDV3" s="9"/>
      <c r="CDW3" s="9"/>
      <c r="CDX3" s="9"/>
      <c r="CDY3" s="9"/>
      <c r="CDZ3" s="9"/>
      <c r="CEA3" s="9"/>
      <c r="CEB3" s="9"/>
      <c r="CEC3" s="9"/>
      <c r="CED3" s="9"/>
      <c r="CEE3" s="9"/>
      <c r="CEF3" s="9"/>
      <c r="CEG3" s="9"/>
      <c r="CEH3" s="9"/>
      <c r="CEI3" s="9"/>
      <c r="CEJ3" s="9"/>
      <c r="CEK3" s="9"/>
      <c r="CEL3" s="9"/>
      <c r="CEM3" s="9"/>
      <c r="CEN3" s="9"/>
      <c r="CEO3" s="9"/>
      <c r="CEP3" s="9"/>
      <c r="CEQ3" s="9"/>
      <c r="CER3" s="9"/>
      <c r="CES3" s="9"/>
      <c r="CET3" s="9"/>
      <c r="CEU3" s="9"/>
      <c r="CEV3" s="9"/>
      <c r="CEW3" s="9"/>
      <c r="CEX3" s="9"/>
      <c r="CEY3" s="9"/>
      <c r="CEZ3" s="9"/>
      <c r="CFA3" s="9"/>
      <c r="CFB3" s="9"/>
      <c r="CFC3" s="9"/>
      <c r="CFD3" s="9"/>
      <c r="CFE3" s="9"/>
      <c r="CFF3" s="9"/>
      <c r="CFG3" s="9"/>
      <c r="CFH3" s="9"/>
      <c r="CFI3" s="9"/>
      <c r="CFJ3" s="9"/>
      <c r="CFK3" s="9"/>
      <c r="CFL3" s="9"/>
      <c r="CFM3" s="9"/>
      <c r="CFN3" s="9"/>
      <c r="CFO3" s="9"/>
      <c r="CFP3" s="9"/>
      <c r="CFQ3" s="9"/>
      <c r="CFR3" s="9"/>
      <c r="CFS3" s="9"/>
      <c r="CFT3" s="9"/>
      <c r="CFU3" s="9"/>
      <c r="CFV3" s="9"/>
      <c r="CFW3" s="9"/>
      <c r="CFX3" s="9"/>
      <c r="CFY3" s="9"/>
      <c r="CFZ3" s="9"/>
      <c r="CGA3" s="9"/>
      <c r="CGB3" s="9"/>
      <c r="CGC3" s="9"/>
      <c r="CGD3" s="9"/>
      <c r="CGE3" s="9"/>
      <c r="CGF3" s="9"/>
      <c r="CGG3" s="9"/>
      <c r="CGH3" s="9"/>
      <c r="CGI3" s="9"/>
      <c r="CGJ3" s="9"/>
      <c r="CGK3" s="9"/>
      <c r="CGL3" s="9"/>
      <c r="CGM3" s="9"/>
      <c r="CGN3" s="9"/>
      <c r="CGO3" s="9"/>
      <c r="CGP3" s="9"/>
      <c r="CGQ3" s="9"/>
      <c r="CGR3" s="9"/>
      <c r="CGS3" s="9"/>
      <c r="CGT3" s="9"/>
      <c r="CGU3" s="9"/>
      <c r="CGV3" s="9"/>
      <c r="CGW3" s="9"/>
      <c r="CGX3" s="9"/>
      <c r="CGY3" s="9"/>
      <c r="CGZ3" s="9"/>
      <c r="CHA3" s="9"/>
      <c r="CHB3" s="9"/>
      <c r="CHC3" s="9"/>
      <c r="CHD3" s="9"/>
      <c r="CHE3" s="9"/>
      <c r="CHF3" s="9"/>
      <c r="CHG3" s="9"/>
      <c r="CHH3" s="9"/>
      <c r="CHI3" s="9"/>
      <c r="CHJ3" s="9"/>
      <c r="CHK3" s="9"/>
      <c r="CHL3" s="9"/>
      <c r="CHM3" s="9"/>
      <c r="CHN3" s="9"/>
      <c r="CHO3" s="9"/>
      <c r="CHP3" s="9"/>
      <c r="CHQ3" s="9"/>
      <c r="CHR3" s="9"/>
      <c r="CHS3" s="9"/>
      <c r="CHT3" s="9"/>
      <c r="CHU3" s="9"/>
      <c r="CHV3" s="9"/>
      <c r="CHW3" s="9"/>
      <c r="CHX3" s="9"/>
      <c r="CHY3" s="9"/>
      <c r="CHZ3" s="9"/>
      <c r="CIA3" s="9"/>
      <c r="CIB3" s="9"/>
      <c r="CIC3" s="9"/>
      <c r="CID3" s="9"/>
      <c r="CIE3" s="9"/>
      <c r="CIF3" s="9"/>
      <c r="CIG3" s="9"/>
      <c r="CIH3" s="9"/>
      <c r="CII3" s="9"/>
      <c r="CIJ3" s="9"/>
      <c r="CIK3" s="9"/>
      <c r="CIL3" s="9"/>
      <c r="CIM3" s="9"/>
      <c r="CIN3" s="9"/>
      <c r="CIO3" s="9"/>
      <c r="CIP3" s="9"/>
      <c r="CIQ3" s="9"/>
      <c r="CIR3" s="9"/>
      <c r="CIS3" s="9"/>
      <c r="CIT3" s="9"/>
      <c r="CIU3" s="9"/>
      <c r="CIV3" s="9"/>
      <c r="CIW3" s="9"/>
      <c r="CIX3" s="9"/>
      <c r="CIY3" s="9"/>
      <c r="CIZ3" s="9"/>
      <c r="CJA3" s="9"/>
      <c r="CJB3" s="9"/>
      <c r="CJC3" s="9"/>
      <c r="CJD3" s="9"/>
      <c r="CJE3" s="9"/>
      <c r="CJF3" s="9"/>
      <c r="CJG3" s="9"/>
      <c r="CJH3" s="9"/>
      <c r="CJI3" s="9"/>
      <c r="CJJ3" s="9"/>
      <c r="CJK3" s="9"/>
      <c r="CJL3" s="9"/>
      <c r="CJM3" s="9"/>
      <c r="CJN3" s="9"/>
      <c r="CJO3" s="9"/>
      <c r="CJP3" s="9"/>
      <c r="CJQ3" s="9"/>
      <c r="CJR3" s="9"/>
      <c r="CJS3" s="9"/>
      <c r="CJT3" s="9"/>
      <c r="CJU3" s="9"/>
      <c r="CJV3" s="9"/>
      <c r="CJW3" s="9"/>
      <c r="CJX3" s="9"/>
      <c r="CJY3" s="9"/>
      <c r="CJZ3" s="9"/>
      <c r="CKA3" s="9"/>
      <c r="CKB3" s="9"/>
      <c r="CKC3" s="9"/>
      <c r="CKD3" s="9"/>
      <c r="CKE3" s="9"/>
      <c r="CKF3" s="9"/>
      <c r="CKG3" s="9"/>
      <c r="CKH3" s="9"/>
      <c r="CKI3" s="9"/>
      <c r="CKJ3" s="9"/>
      <c r="CKK3" s="9"/>
      <c r="CKL3" s="9"/>
      <c r="CKM3" s="9"/>
      <c r="CKN3" s="9"/>
      <c r="CKO3" s="9"/>
      <c r="CKP3" s="9"/>
      <c r="CKQ3" s="9"/>
      <c r="CKR3" s="9"/>
      <c r="CKS3" s="9"/>
      <c r="CKT3" s="9"/>
      <c r="CKU3" s="9"/>
      <c r="CKV3" s="9"/>
      <c r="CKW3" s="9"/>
      <c r="CKX3" s="9"/>
      <c r="CKY3" s="9"/>
      <c r="CKZ3" s="9"/>
      <c r="CLA3" s="9"/>
      <c r="CLB3" s="9"/>
      <c r="CLC3" s="9"/>
      <c r="CLD3" s="9"/>
      <c r="CLE3" s="9"/>
      <c r="CLF3" s="9"/>
      <c r="CLG3" s="9"/>
      <c r="CLH3" s="9"/>
      <c r="CLI3" s="9"/>
      <c r="CLJ3" s="9"/>
      <c r="CLK3" s="9"/>
      <c r="CLL3" s="9"/>
      <c r="CLM3" s="9"/>
      <c r="CLN3" s="9"/>
      <c r="CLO3" s="9"/>
      <c r="CLP3" s="9"/>
      <c r="CLQ3" s="9"/>
      <c r="CLR3" s="9"/>
      <c r="CLS3" s="9"/>
      <c r="CLT3" s="9"/>
      <c r="CLU3" s="9"/>
      <c r="CLV3" s="9"/>
      <c r="CLW3" s="9"/>
      <c r="CLX3" s="9"/>
      <c r="CLY3" s="9"/>
      <c r="CLZ3" s="9"/>
      <c r="CMA3" s="9"/>
      <c r="CMB3" s="9"/>
      <c r="CMC3" s="9"/>
      <c r="CMD3" s="9"/>
      <c r="CME3" s="9"/>
      <c r="CMF3" s="9"/>
      <c r="CMG3" s="9"/>
      <c r="CMH3" s="9"/>
      <c r="CMI3" s="9"/>
      <c r="CMJ3" s="9"/>
      <c r="CMK3" s="9"/>
      <c r="CML3" s="9"/>
      <c r="CMM3" s="9"/>
      <c r="CMN3" s="9"/>
      <c r="CMO3" s="9"/>
      <c r="CMP3" s="9"/>
      <c r="CMQ3" s="9"/>
      <c r="CMR3" s="9"/>
      <c r="CMS3" s="9"/>
      <c r="CMT3" s="9"/>
      <c r="CMU3" s="9"/>
      <c r="CMV3" s="9"/>
      <c r="CMW3" s="9"/>
      <c r="CMX3" s="9"/>
      <c r="CMY3" s="9"/>
      <c r="CMZ3" s="9"/>
      <c r="CNA3" s="9"/>
      <c r="CNB3" s="9"/>
      <c r="CNC3" s="9"/>
      <c r="CND3" s="9"/>
      <c r="CNE3" s="9"/>
      <c r="CNF3" s="9"/>
      <c r="CNG3" s="9"/>
      <c r="CNH3" s="9"/>
      <c r="CNI3" s="9"/>
      <c r="CNJ3" s="9"/>
      <c r="CNK3" s="9"/>
      <c r="CNL3" s="9"/>
      <c r="CNM3" s="9"/>
      <c r="CNN3" s="9"/>
      <c r="CNO3" s="9"/>
      <c r="CNP3" s="9"/>
      <c r="CNQ3" s="9"/>
      <c r="CNR3" s="9"/>
      <c r="CNS3" s="9"/>
      <c r="CNT3" s="9"/>
      <c r="CNU3" s="9"/>
      <c r="CNV3" s="9"/>
      <c r="CNW3" s="9"/>
      <c r="CNX3" s="9"/>
      <c r="CNY3" s="9"/>
      <c r="CNZ3" s="9"/>
      <c r="COA3" s="9"/>
      <c r="COB3" s="9"/>
      <c r="COC3" s="9"/>
      <c r="COD3" s="9"/>
      <c r="COE3" s="9"/>
      <c r="COF3" s="9"/>
      <c r="COG3" s="9"/>
      <c r="COH3" s="9"/>
      <c r="COI3" s="9"/>
      <c r="COJ3" s="9"/>
      <c r="COK3" s="9"/>
      <c r="COL3" s="9"/>
      <c r="COM3" s="9"/>
      <c r="CON3" s="9"/>
      <c r="COO3" s="9"/>
      <c r="COP3" s="9"/>
      <c r="COQ3" s="9"/>
      <c r="COR3" s="9"/>
      <c r="COS3" s="9"/>
      <c r="COT3" s="9"/>
      <c r="COU3" s="9"/>
      <c r="COV3" s="9"/>
      <c r="COW3" s="9"/>
      <c r="COX3" s="9"/>
      <c r="COY3" s="9"/>
      <c r="COZ3" s="9"/>
      <c r="CPA3" s="9"/>
      <c r="CPB3" s="9"/>
      <c r="CPC3" s="9"/>
      <c r="CPD3" s="9"/>
      <c r="CPE3" s="9"/>
      <c r="CPF3" s="9"/>
      <c r="CPG3" s="9"/>
      <c r="CPH3" s="9"/>
      <c r="CPI3" s="9"/>
      <c r="CPJ3" s="9"/>
      <c r="CPK3" s="9"/>
      <c r="CPL3" s="9"/>
      <c r="CPM3" s="9"/>
      <c r="CPN3" s="9"/>
      <c r="CPO3" s="9"/>
      <c r="CPP3" s="9"/>
      <c r="CPQ3" s="9"/>
      <c r="CPR3" s="9"/>
      <c r="CPS3" s="9"/>
      <c r="CPT3" s="9"/>
      <c r="CPU3" s="9"/>
      <c r="CPV3" s="9"/>
      <c r="CPW3" s="9"/>
      <c r="CPX3" s="9"/>
      <c r="CPY3" s="9"/>
      <c r="CPZ3" s="9"/>
      <c r="CQA3" s="9"/>
      <c r="CQB3" s="9"/>
      <c r="CQC3" s="9"/>
      <c r="CQD3" s="9"/>
      <c r="CQE3" s="9"/>
      <c r="CQF3" s="9"/>
      <c r="CQG3" s="9"/>
      <c r="CQH3" s="9"/>
      <c r="CQI3" s="9"/>
      <c r="CQJ3" s="9"/>
      <c r="CQK3" s="9"/>
      <c r="CQL3" s="9"/>
      <c r="CQM3" s="9"/>
      <c r="CQN3" s="9"/>
      <c r="CQO3" s="9"/>
      <c r="CQP3" s="9"/>
      <c r="CQQ3" s="9"/>
      <c r="CQR3" s="9"/>
      <c r="CQS3" s="9"/>
      <c r="CQT3" s="9"/>
      <c r="CQU3" s="9"/>
      <c r="CQV3" s="9"/>
      <c r="CQW3" s="9"/>
      <c r="CQX3" s="9"/>
      <c r="CQY3" s="9"/>
      <c r="CQZ3" s="9"/>
      <c r="CRA3" s="9"/>
      <c r="CRB3" s="9"/>
      <c r="CRC3" s="9"/>
      <c r="CRD3" s="9"/>
      <c r="CRE3" s="9"/>
      <c r="CRF3" s="9"/>
      <c r="CRG3" s="9"/>
      <c r="CRH3" s="9"/>
      <c r="CRI3" s="9"/>
      <c r="CRJ3" s="9"/>
      <c r="CRK3" s="9"/>
      <c r="CRL3" s="9"/>
      <c r="CRM3" s="9"/>
      <c r="CRN3" s="9"/>
      <c r="CRO3" s="9"/>
      <c r="CRP3" s="9"/>
      <c r="CRQ3" s="9"/>
      <c r="CRR3" s="9"/>
      <c r="CRS3" s="9"/>
      <c r="CRT3" s="9"/>
      <c r="CRU3" s="9"/>
      <c r="CRV3" s="9"/>
      <c r="CRW3" s="9"/>
      <c r="CRX3" s="9"/>
      <c r="CRY3" s="9"/>
      <c r="CRZ3" s="9"/>
      <c r="CSA3" s="9"/>
      <c r="CSB3" s="9"/>
      <c r="CSC3" s="9"/>
      <c r="CSD3" s="9"/>
      <c r="CSE3" s="9"/>
      <c r="CSF3" s="9"/>
      <c r="CSG3" s="9"/>
      <c r="CSH3" s="9"/>
      <c r="CSI3" s="9"/>
      <c r="CSJ3" s="9"/>
      <c r="CSK3" s="9"/>
      <c r="CSL3" s="9"/>
      <c r="CSM3" s="9"/>
      <c r="CSN3" s="9"/>
      <c r="CSO3" s="9"/>
      <c r="CSP3" s="9"/>
      <c r="CSQ3" s="9"/>
      <c r="CSR3" s="9"/>
      <c r="CSS3" s="9"/>
      <c r="CST3" s="9"/>
      <c r="CSU3" s="9"/>
      <c r="CSV3" s="9"/>
      <c r="CSW3" s="9"/>
      <c r="CSX3" s="9"/>
      <c r="CSY3" s="9"/>
      <c r="CSZ3" s="9"/>
      <c r="CTA3" s="9"/>
      <c r="CTB3" s="9"/>
      <c r="CTC3" s="9"/>
      <c r="CTD3" s="9"/>
      <c r="CTE3" s="9"/>
      <c r="CTF3" s="9"/>
      <c r="CTG3" s="9"/>
      <c r="CTH3" s="9"/>
      <c r="CTI3" s="9"/>
      <c r="CTJ3" s="9"/>
      <c r="CTK3" s="9"/>
      <c r="CTL3" s="9"/>
      <c r="CTM3" s="9"/>
      <c r="CTN3" s="9"/>
      <c r="CTO3" s="9"/>
      <c r="CTP3" s="9"/>
      <c r="CTQ3" s="9"/>
      <c r="CTR3" s="9"/>
      <c r="CTS3" s="9"/>
      <c r="CTT3" s="9"/>
      <c r="CTU3" s="9"/>
      <c r="CTV3" s="9"/>
      <c r="CTW3" s="9"/>
      <c r="CTX3" s="9"/>
      <c r="CTY3" s="9"/>
      <c r="CTZ3" s="9"/>
      <c r="CUA3" s="9"/>
      <c r="CUB3" s="9"/>
      <c r="CUC3" s="9"/>
      <c r="CUD3" s="9"/>
      <c r="CUE3" s="9"/>
      <c r="CUF3" s="9"/>
      <c r="CUG3" s="9"/>
      <c r="CUH3" s="9"/>
      <c r="CUI3" s="9"/>
      <c r="CUJ3" s="9"/>
      <c r="CUK3" s="9"/>
      <c r="CUL3" s="9"/>
      <c r="CUM3" s="9"/>
      <c r="CUN3" s="9"/>
      <c r="CUO3" s="9"/>
      <c r="CUP3" s="9"/>
      <c r="CUQ3" s="9"/>
      <c r="CUR3" s="9"/>
      <c r="CUS3" s="9"/>
      <c r="CUT3" s="9"/>
      <c r="CUU3" s="9"/>
      <c r="CUV3" s="9"/>
      <c r="CUW3" s="9"/>
      <c r="CUX3" s="9"/>
      <c r="CUY3" s="9"/>
      <c r="CUZ3" s="9"/>
      <c r="CVA3" s="9"/>
      <c r="CVB3" s="9"/>
      <c r="CVC3" s="9"/>
      <c r="CVD3" s="9"/>
      <c r="CVE3" s="9"/>
      <c r="CVF3" s="9"/>
      <c r="CVG3" s="9"/>
      <c r="CVH3" s="9"/>
      <c r="CVI3" s="9"/>
      <c r="CVJ3" s="9"/>
      <c r="CVK3" s="9"/>
      <c r="CVL3" s="9"/>
      <c r="CVM3" s="9"/>
      <c r="CVN3" s="9"/>
      <c r="CVO3" s="9"/>
      <c r="CVP3" s="9"/>
      <c r="CVQ3" s="9"/>
      <c r="CVR3" s="9"/>
      <c r="CVS3" s="9"/>
      <c r="CVT3" s="9"/>
      <c r="CVU3" s="9"/>
      <c r="CVV3" s="9"/>
      <c r="CVW3" s="9"/>
      <c r="CVX3" s="9"/>
      <c r="CVY3" s="9"/>
      <c r="CVZ3" s="9"/>
      <c r="CWA3" s="9"/>
      <c r="CWB3" s="9"/>
      <c r="CWC3" s="9"/>
      <c r="CWD3" s="9"/>
      <c r="CWE3" s="9"/>
      <c r="CWF3" s="9"/>
      <c r="CWG3" s="9"/>
      <c r="CWH3" s="9"/>
      <c r="CWI3" s="9"/>
      <c r="CWJ3" s="9"/>
      <c r="CWK3" s="9"/>
      <c r="CWL3" s="9"/>
      <c r="CWM3" s="9"/>
      <c r="CWN3" s="9"/>
      <c r="CWO3" s="9"/>
      <c r="CWP3" s="9"/>
      <c r="CWQ3" s="9"/>
      <c r="CWR3" s="9"/>
      <c r="CWS3" s="9"/>
      <c r="CWT3" s="9"/>
      <c r="CWU3" s="9"/>
      <c r="CWV3" s="9"/>
      <c r="CWW3" s="9"/>
      <c r="CWX3" s="9"/>
      <c r="CWY3" s="9"/>
      <c r="CWZ3" s="9"/>
      <c r="CXA3" s="9"/>
      <c r="CXB3" s="9"/>
      <c r="CXC3" s="9"/>
      <c r="CXD3" s="9"/>
      <c r="CXE3" s="9"/>
      <c r="CXF3" s="9"/>
      <c r="CXG3" s="9"/>
      <c r="CXH3" s="9"/>
      <c r="CXI3" s="9"/>
      <c r="CXJ3" s="9"/>
      <c r="CXK3" s="9"/>
      <c r="CXL3" s="9"/>
      <c r="CXM3" s="9"/>
      <c r="CXN3" s="9"/>
      <c r="CXO3" s="9"/>
      <c r="CXP3" s="9"/>
      <c r="CXQ3" s="9"/>
      <c r="CXR3" s="9"/>
      <c r="CXS3" s="9"/>
      <c r="CXT3" s="9"/>
      <c r="CXU3" s="9"/>
      <c r="CXV3" s="9"/>
      <c r="CXW3" s="9"/>
      <c r="CXX3" s="9"/>
      <c r="CXY3" s="9"/>
      <c r="CXZ3" s="9"/>
      <c r="CYA3" s="9"/>
      <c r="CYB3" s="9"/>
      <c r="CYC3" s="9"/>
      <c r="CYD3" s="9"/>
      <c r="CYE3" s="9"/>
      <c r="CYF3" s="9"/>
      <c r="CYG3" s="9"/>
      <c r="CYH3" s="9"/>
      <c r="CYI3" s="9"/>
      <c r="CYJ3" s="9"/>
      <c r="CYK3" s="9"/>
      <c r="CYL3" s="9"/>
      <c r="CYM3" s="9"/>
      <c r="CYN3" s="9"/>
      <c r="CYO3" s="9"/>
      <c r="CYP3" s="9"/>
      <c r="CYQ3" s="9"/>
      <c r="CYR3" s="9"/>
      <c r="CYS3" s="9"/>
      <c r="CYT3" s="9"/>
      <c r="CYU3" s="9"/>
      <c r="CYV3" s="9"/>
      <c r="CYW3" s="9"/>
      <c r="CYX3" s="9"/>
      <c r="CYY3" s="9"/>
      <c r="CYZ3" s="9"/>
      <c r="CZA3" s="9"/>
      <c r="CZB3" s="9"/>
      <c r="CZC3" s="9"/>
      <c r="CZD3" s="9"/>
      <c r="CZE3" s="9"/>
      <c r="CZF3" s="9"/>
      <c r="CZG3" s="9"/>
      <c r="CZH3" s="9"/>
      <c r="CZI3" s="9"/>
      <c r="CZJ3" s="9"/>
      <c r="CZK3" s="9"/>
      <c r="CZL3" s="9"/>
      <c r="CZM3" s="9"/>
      <c r="CZN3" s="9"/>
      <c r="CZO3" s="9"/>
      <c r="CZP3" s="9"/>
      <c r="CZQ3" s="9"/>
      <c r="CZR3" s="9"/>
      <c r="CZS3" s="9"/>
      <c r="CZT3" s="9"/>
      <c r="CZU3" s="9"/>
      <c r="CZV3" s="9"/>
      <c r="CZW3" s="9"/>
      <c r="CZX3" s="9"/>
      <c r="CZY3" s="9"/>
      <c r="CZZ3" s="9"/>
      <c r="DAA3" s="9"/>
      <c r="DAB3" s="9"/>
      <c r="DAC3" s="9"/>
      <c r="DAD3" s="9"/>
      <c r="DAE3" s="9"/>
      <c r="DAF3" s="9"/>
      <c r="DAG3" s="9"/>
      <c r="DAH3" s="9"/>
      <c r="DAI3" s="9"/>
      <c r="DAJ3" s="9"/>
      <c r="DAK3" s="9"/>
      <c r="DAL3" s="9"/>
      <c r="DAM3" s="9"/>
      <c r="DAN3" s="9"/>
      <c r="DAO3" s="9"/>
      <c r="DAP3" s="9"/>
      <c r="DAQ3" s="9"/>
      <c r="DAR3" s="9"/>
      <c r="DAS3" s="9"/>
      <c r="DAT3" s="9"/>
      <c r="DAU3" s="9"/>
      <c r="DAV3" s="9"/>
      <c r="DAW3" s="9"/>
      <c r="DAX3" s="9"/>
      <c r="DAY3" s="9"/>
      <c r="DAZ3" s="9"/>
      <c r="DBA3" s="9"/>
      <c r="DBB3" s="9"/>
      <c r="DBC3" s="9"/>
      <c r="DBD3" s="9"/>
      <c r="DBE3" s="9"/>
      <c r="DBF3" s="9"/>
      <c r="DBG3" s="9"/>
      <c r="DBH3" s="9"/>
      <c r="DBI3" s="9"/>
      <c r="DBJ3" s="9"/>
      <c r="DBK3" s="9"/>
      <c r="DBL3" s="9"/>
      <c r="DBM3" s="9"/>
      <c r="DBN3" s="9"/>
      <c r="DBO3" s="9"/>
      <c r="DBP3" s="9"/>
      <c r="DBQ3" s="9"/>
      <c r="DBR3" s="9"/>
      <c r="DBS3" s="9"/>
      <c r="DBT3" s="9"/>
      <c r="DBU3" s="9"/>
      <c r="DBV3" s="9"/>
      <c r="DBW3" s="9"/>
      <c r="DBX3" s="9"/>
      <c r="DBY3" s="9"/>
      <c r="DBZ3" s="9"/>
      <c r="DCA3" s="9"/>
      <c r="DCB3" s="9"/>
      <c r="DCC3" s="9"/>
      <c r="DCD3" s="9"/>
      <c r="DCE3" s="9"/>
      <c r="DCF3" s="9"/>
      <c r="DCG3" s="9"/>
      <c r="DCH3" s="9"/>
      <c r="DCI3" s="9"/>
      <c r="DCJ3" s="9"/>
      <c r="DCK3" s="9"/>
      <c r="DCL3" s="9"/>
      <c r="DCM3" s="9"/>
      <c r="DCN3" s="9"/>
      <c r="DCO3" s="9"/>
      <c r="DCP3" s="9"/>
      <c r="DCQ3" s="9"/>
      <c r="DCR3" s="9"/>
      <c r="DCS3" s="9"/>
      <c r="DCT3" s="9"/>
      <c r="DCU3" s="9"/>
      <c r="DCV3" s="9"/>
      <c r="DCW3" s="9"/>
      <c r="DCX3" s="9"/>
      <c r="DCY3" s="9"/>
      <c r="DCZ3" s="9"/>
      <c r="DDA3" s="9"/>
      <c r="DDB3" s="9"/>
      <c r="DDC3" s="9"/>
      <c r="DDD3" s="9"/>
      <c r="DDE3" s="9"/>
      <c r="DDF3" s="9"/>
      <c r="DDG3" s="9"/>
      <c r="DDH3" s="9"/>
      <c r="DDI3" s="9"/>
      <c r="DDJ3" s="9"/>
      <c r="DDK3" s="9"/>
      <c r="DDL3" s="9"/>
      <c r="DDM3" s="9"/>
      <c r="DDN3" s="9"/>
      <c r="DDO3" s="9"/>
      <c r="DDP3" s="9"/>
      <c r="DDQ3" s="9"/>
      <c r="DDR3" s="9"/>
      <c r="DDS3" s="9"/>
      <c r="DDT3" s="9"/>
      <c r="DDU3" s="9"/>
      <c r="DDV3" s="9"/>
      <c r="DDW3" s="9"/>
      <c r="DDX3" s="9"/>
      <c r="DDY3" s="9"/>
      <c r="DDZ3" s="9"/>
      <c r="DEA3" s="9"/>
      <c r="DEB3" s="9"/>
      <c r="DEC3" s="9"/>
      <c r="DED3" s="9"/>
      <c r="DEE3" s="9"/>
      <c r="DEF3" s="9"/>
      <c r="DEG3" s="9"/>
      <c r="DEH3" s="9"/>
      <c r="DEI3" s="9"/>
      <c r="DEJ3" s="9"/>
      <c r="DEK3" s="9"/>
      <c r="DEL3" s="9"/>
      <c r="DEM3" s="9"/>
      <c r="DEN3" s="9"/>
      <c r="DEO3" s="9"/>
      <c r="DEP3" s="9"/>
      <c r="DEQ3" s="9"/>
      <c r="DER3" s="9"/>
      <c r="DES3" s="9"/>
      <c r="DET3" s="9"/>
      <c r="DEU3" s="9"/>
      <c r="DEV3" s="9"/>
      <c r="DEW3" s="9"/>
      <c r="DEX3" s="9"/>
      <c r="DEY3" s="9"/>
      <c r="DEZ3" s="9"/>
      <c r="DFA3" s="9"/>
      <c r="DFB3" s="9"/>
      <c r="DFC3" s="9"/>
      <c r="DFD3" s="9"/>
      <c r="DFE3" s="9"/>
      <c r="DFF3" s="9"/>
      <c r="DFG3" s="9"/>
      <c r="DFH3" s="9"/>
      <c r="DFI3" s="9"/>
      <c r="DFJ3" s="9"/>
      <c r="DFK3" s="9"/>
      <c r="DFL3" s="9"/>
      <c r="DFM3" s="9"/>
      <c r="DFN3" s="9"/>
      <c r="DFO3" s="9"/>
      <c r="DFP3" s="9"/>
      <c r="DFQ3" s="9"/>
      <c r="DFR3" s="9"/>
      <c r="DFS3" s="9"/>
      <c r="DFT3" s="9"/>
      <c r="DFU3" s="9"/>
      <c r="DFV3" s="9"/>
      <c r="DFW3" s="9"/>
      <c r="DFX3" s="9"/>
      <c r="DFY3" s="9"/>
      <c r="DFZ3" s="9"/>
      <c r="DGA3" s="9"/>
      <c r="DGB3" s="9"/>
      <c r="DGC3" s="9"/>
      <c r="DGD3" s="9"/>
      <c r="DGE3" s="9"/>
      <c r="DGF3" s="9"/>
      <c r="DGG3" s="9"/>
      <c r="DGH3" s="9"/>
      <c r="DGI3" s="9"/>
      <c r="DGJ3" s="9"/>
      <c r="DGK3" s="9"/>
      <c r="DGL3" s="9"/>
      <c r="DGM3" s="9"/>
      <c r="DGN3" s="9"/>
      <c r="DGO3" s="9"/>
      <c r="DGP3" s="9"/>
      <c r="DGQ3" s="9"/>
      <c r="DGR3" s="9"/>
      <c r="DGS3" s="9"/>
      <c r="DGT3" s="9"/>
      <c r="DGU3" s="9"/>
      <c r="DGV3" s="9"/>
      <c r="DGW3" s="9"/>
      <c r="DGX3" s="9"/>
      <c r="DGY3" s="9"/>
      <c r="DGZ3" s="9"/>
      <c r="DHA3" s="9"/>
      <c r="DHB3" s="9"/>
      <c r="DHC3" s="9"/>
      <c r="DHD3" s="9"/>
      <c r="DHE3" s="9"/>
      <c r="DHF3" s="9"/>
      <c r="DHG3" s="9"/>
      <c r="DHH3" s="9"/>
      <c r="DHI3" s="9"/>
      <c r="DHJ3" s="9"/>
      <c r="DHK3" s="9"/>
      <c r="DHL3" s="9"/>
      <c r="DHM3" s="9"/>
      <c r="DHN3" s="9"/>
      <c r="DHO3" s="9"/>
      <c r="DHP3" s="9"/>
      <c r="DHQ3" s="9"/>
      <c r="DHR3" s="9"/>
      <c r="DHS3" s="9"/>
      <c r="DHT3" s="9"/>
      <c r="DHU3" s="9"/>
      <c r="DHV3" s="9"/>
      <c r="DHW3" s="9"/>
      <c r="DHX3" s="9"/>
      <c r="DHY3" s="9"/>
      <c r="DHZ3" s="9"/>
      <c r="DIA3" s="9"/>
      <c r="DIB3" s="9"/>
      <c r="DIC3" s="9"/>
      <c r="DID3" s="9"/>
      <c r="DIE3" s="9"/>
      <c r="DIF3" s="9"/>
      <c r="DIG3" s="9"/>
      <c r="DIH3" s="9"/>
      <c r="DII3" s="9"/>
      <c r="DIJ3" s="9"/>
      <c r="DIK3" s="9"/>
      <c r="DIL3" s="9"/>
      <c r="DIM3" s="9"/>
      <c r="DIN3" s="9"/>
      <c r="DIO3" s="9"/>
      <c r="DIP3" s="9"/>
      <c r="DIQ3" s="9"/>
      <c r="DIR3" s="9"/>
      <c r="DIS3" s="9"/>
      <c r="DIT3" s="9"/>
      <c r="DIU3" s="9"/>
      <c r="DIV3" s="9"/>
      <c r="DIW3" s="9"/>
      <c r="DIX3" s="9"/>
      <c r="DIY3" s="9"/>
      <c r="DIZ3" s="9"/>
      <c r="DJA3" s="9"/>
      <c r="DJB3" s="9"/>
      <c r="DJC3" s="9"/>
      <c r="DJD3" s="9"/>
      <c r="DJE3" s="9"/>
      <c r="DJF3" s="9"/>
      <c r="DJG3" s="9"/>
      <c r="DJH3" s="9"/>
      <c r="DJI3" s="9"/>
      <c r="DJJ3" s="9"/>
      <c r="DJK3" s="9"/>
      <c r="DJL3" s="9"/>
      <c r="DJM3" s="9"/>
      <c r="DJN3" s="9"/>
      <c r="DJO3" s="9"/>
      <c r="DJP3" s="9"/>
      <c r="DJQ3" s="9"/>
      <c r="DJR3" s="9"/>
      <c r="DJS3" s="9"/>
      <c r="DJT3" s="9"/>
      <c r="DJU3" s="9"/>
      <c r="DJV3" s="9"/>
      <c r="DJW3" s="9"/>
      <c r="DJX3" s="9"/>
      <c r="DJY3" s="9"/>
      <c r="DJZ3" s="9"/>
      <c r="DKA3" s="9"/>
      <c r="DKB3" s="9"/>
      <c r="DKC3" s="9"/>
      <c r="DKD3" s="9"/>
      <c r="DKE3" s="9"/>
      <c r="DKF3" s="9"/>
      <c r="DKG3" s="9"/>
      <c r="DKH3" s="9"/>
      <c r="DKI3" s="9"/>
      <c r="DKJ3" s="9"/>
      <c r="DKK3" s="9"/>
      <c r="DKL3" s="9"/>
      <c r="DKM3" s="9"/>
      <c r="DKN3" s="9"/>
      <c r="DKO3" s="9"/>
      <c r="DKP3" s="9"/>
      <c r="DKQ3" s="9"/>
      <c r="DKR3" s="9"/>
      <c r="DKS3" s="9"/>
      <c r="DKT3" s="9"/>
      <c r="DKU3" s="9"/>
      <c r="DKV3" s="9"/>
      <c r="DKW3" s="9"/>
      <c r="DKX3" s="9"/>
      <c r="DKY3" s="9"/>
      <c r="DKZ3" s="9"/>
      <c r="DLA3" s="9"/>
      <c r="DLB3" s="9"/>
      <c r="DLC3" s="9"/>
      <c r="DLD3" s="9"/>
      <c r="DLE3" s="9"/>
      <c r="DLF3" s="9"/>
      <c r="DLG3" s="9"/>
      <c r="DLH3" s="9"/>
      <c r="DLI3" s="9"/>
      <c r="DLJ3" s="9"/>
      <c r="DLK3" s="9"/>
      <c r="DLL3" s="9"/>
      <c r="DLM3" s="9"/>
      <c r="DLN3" s="9"/>
      <c r="DLO3" s="9"/>
      <c r="DLP3" s="9"/>
      <c r="DLQ3" s="9"/>
      <c r="DLR3" s="9"/>
      <c r="DLS3" s="9"/>
      <c r="DLT3" s="9"/>
      <c r="DLU3" s="9"/>
      <c r="DLV3" s="9"/>
      <c r="DLW3" s="9"/>
      <c r="DLX3" s="9"/>
      <c r="DLY3" s="9"/>
      <c r="DLZ3" s="9"/>
      <c r="DMA3" s="9"/>
      <c r="DMB3" s="9"/>
      <c r="DMC3" s="9"/>
      <c r="DMD3" s="9"/>
      <c r="DME3" s="9"/>
      <c r="DMF3" s="9"/>
      <c r="DMG3" s="9"/>
      <c r="DMH3" s="9"/>
      <c r="DMI3" s="9"/>
      <c r="DMJ3" s="9"/>
      <c r="DMK3" s="9"/>
      <c r="DML3" s="9"/>
      <c r="DMM3" s="9"/>
      <c r="DMN3" s="9"/>
      <c r="DMO3" s="9"/>
      <c r="DMP3" s="9"/>
      <c r="DMQ3" s="9"/>
      <c r="DMR3" s="9"/>
      <c r="DMS3" s="9"/>
      <c r="DMT3" s="9"/>
      <c r="DMU3" s="9"/>
      <c r="DMV3" s="9"/>
      <c r="DMW3" s="9"/>
      <c r="DMX3" s="9"/>
      <c r="DMY3" s="9"/>
      <c r="DMZ3" s="9"/>
      <c r="DNA3" s="9"/>
      <c r="DNB3" s="9"/>
      <c r="DNC3" s="9"/>
      <c r="DND3" s="9"/>
      <c r="DNE3" s="9"/>
      <c r="DNF3" s="9"/>
      <c r="DNG3" s="9"/>
      <c r="DNH3" s="9"/>
      <c r="DNI3" s="9"/>
      <c r="DNJ3" s="9"/>
      <c r="DNK3" s="9"/>
      <c r="DNL3" s="9"/>
      <c r="DNM3" s="9"/>
      <c r="DNN3" s="9"/>
      <c r="DNO3" s="9"/>
      <c r="DNP3" s="9"/>
      <c r="DNQ3" s="9"/>
      <c r="DNR3" s="9"/>
      <c r="DNS3" s="9"/>
      <c r="DNT3" s="9"/>
      <c r="DNU3" s="9"/>
      <c r="DNV3" s="9"/>
      <c r="DNW3" s="9"/>
      <c r="DNX3" s="9"/>
      <c r="DNY3" s="9"/>
      <c r="DNZ3" s="9"/>
      <c r="DOA3" s="9"/>
      <c r="DOB3" s="9"/>
      <c r="DOC3" s="9"/>
      <c r="DOD3" s="9"/>
      <c r="DOE3" s="9"/>
      <c r="DOF3" s="9"/>
      <c r="DOG3" s="9"/>
      <c r="DOH3" s="9"/>
      <c r="DOI3" s="9"/>
      <c r="DOJ3" s="9"/>
      <c r="DOK3" s="9"/>
      <c r="DOL3" s="9"/>
      <c r="DOM3" s="9"/>
      <c r="DON3" s="9"/>
      <c r="DOO3" s="9"/>
      <c r="DOP3" s="9"/>
      <c r="DOQ3" s="9"/>
      <c r="DOR3" s="9"/>
      <c r="DOS3" s="9"/>
      <c r="DOT3" s="9"/>
      <c r="DOU3" s="9"/>
      <c r="DOV3" s="9"/>
      <c r="DOW3" s="9"/>
      <c r="DOX3" s="9"/>
      <c r="DOY3" s="9"/>
      <c r="DOZ3" s="9"/>
      <c r="DPA3" s="9"/>
      <c r="DPB3" s="9"/>
      <c r="DPC3" s="9"/>
      <c r="DPD3" s="9"/>
      <c r="DPE3" s="9"/>
      <c r="DPF3" s="9"/>
      <c r="DPG3" s="9"/>
      <c r="DPH3" s="9"/>
      <c r="DPI3" s="9"/>
      <c r="DPJ3" s="9"/>
      <c r="DPK3" s="9"/>
      <c r="DPL3" s="9"/>
      <c r="DPM3" s="9"/>
      <c r="DPN3" s="9"/>
      <c r="DPO3" s="9"/>
      <c r="DPP3" s="9"/>
      <c r="DPQ3" s="9"/>
      <c r="DPR3" s="9"/>
      <c r="DPS3" s="9"/>
      <c r="DPT3" s="9"/>
      <c r="DPU3" s="9"/>
      <c r="DPV3" s="9"/>
      <c r="DPW3" s="9"/>
      <c r="DPX3" s="9"/>
      <c r="DPY3" s="9"/>
      <c r="DPZ3" s="9"/>
      <c r="DQA3" s="9"/>
      <c r="DQB3" s="9"/>
      <c r="DQC3" s="9"/>
      <c r="DQD3" s="9"/>
      <c r="DQE3" s="9"/>
      <c r="DQF3" s="9"/>
      <c r="DQG3" s="9"/>
      <c r="DQH3" s="9"/>
      <c r="DQI3" s="9"/>
      <c r="DQJ3" s="9"/>
      <c r="DQK3" s="9"/>
      <c r="DQL3" s="9"/>
      <c r="DQM3" s="9"/>
      <c r="DQN3" s="9"/>
      <c r="DQO3" s="9"/>
      <c r="DQP3" s="9"/>
      <c r="DQQ3" s="9"/>
      <c r="DQR3" s="9"/>
      <c r="DQS3" s="9"/>
      <c r="DQT3" s="9"/>
      <c r="DQU3" s="9"/>
      <c r="DQV3" s="9"/>
      <c r="DQW3" s="9"/>
      <c r="DQX3" s="9"/>
      <c r="DQY3" s="9"/>
      <c r="DQZ3" s="9"/>
      <c r="DRA3" s="9"/>
      <c r="DRB3" s="9"/>
      <c r="DRC3" s="9"/>
      <c r="DRD3" s="9"/>
      <c r="DRE3" s="9"/>
      <c r="DRF3" s="9"/>
      <c r="DRG3" s="9"/>
      <c r="DRH3" s="9"/>
      <c r="DRI3" s="9"/>
      <c r="DRJ3" s="9"/>
      <c r="DRK3" s="9"/>
      <c r="DRL3" s="9"/>
      <c r="DRM3" s="9"/>
      <c r="DRN3" s="9"/>
      <c r="DRO3" s="9"/>
      <c r="DRP3" s="9"/>
      <c r="DRQ3" s="9"/>
      <c r="DRR3" s="9"/>
      <c r="DRS3" s="9"/>
      <c r="DRT3" s="9"/>
      <c r="DRU3" s="9"/>
      <c r="DRV3" s="9"/>
      <c r="DRW3" s="9"/>
      <c r="DRX3" s="9"/>
      <c r="DRY3" s="9"/>
      <c r="DRZ3" s="9"/>
      <c r="DSA3" s="9"/>
      <c r="DSB3" s="9"/>
      <c r="DSC3" s="9"/>
      <c r="DSD3" s="9"/>
      <c r="DSE3" s="9"/>
      <c r="DSF3" s="9"/>
      <c r="DSG3" s="9"/>
      <c r="DSH3" s="9"/>
      <c r="DSI3" s="9"/>
      <c r="DSJ3" s="9"/>
      <c r="DSK3" s="9"/>
      <c r="DSL3" s="9"/>
      <c r="DSM3" s="9"/>
      <c r="DSN3" s="9"/>
      <c r="DSO3" s="9"/>
      <c r="DSP3" s="9"/>
      <c r="DSQ3" s="9"/>
      <c r="DSR3" s="9"/>
      <c r="DSS3" s="9"/>
      <c r="DST3" s="9"/>
      <c r="DSU3" s="9"/>
      <c r="DSV3" s="9"/>
      <c r="DSW3" s="9"/>
      <c r="DSX3" s="9"/>
      <c r="DSY3" s="9"/>
      <c r="DSZ3" s="9"/>
      <c r="DTA3" s="9"/>
      <c r="DTB3" s="9"/>
      <c r="DTC3" s="9"/>
      <c r="DTD3" s="9"/>
      <c r="DTE3" s="9"/>
      <c r="DTF3" s="9"/>
      <c r="DTG3" s="9"/>
      <c r="DTH3" s="9"/>
      <c r="DTI3" s="9"/>
      <c r="DTJ3" s="9"/>
      <c r="DTK3" s="9"/>
      <c r="DTL3" s="9"/>
      <c r="DTM3" s="9"/>
      <c r="DTN3" s="9"/>
      <c r="DTO3" s="9"/>
      <c r="DTP3" s="9"/>
      <c r="DTQ3" s="9"/>
      <c r="DTR3" s="9"/>
      <c r="DTS3" s="9"/>
      <c r="DTT3" s="9"/>
      <c r="DTU3" s="9"/>
      <c r="DTV3" s="9"/>
      <c r="DTW3" s="9"/>
      <c r="DTX3" s="9"/>
      <c r="DTY3" s="9"/>
      <c r="DTZ3" s="9"/>
      <c r="DUA3" s="9"/>
      <c r="DUB3" s="9"/>
      <c r="DUC3" s="9"/>
      <c r="DUD3" s="9"/>
      <c r="DUE3" s="9"/>
      <c r="DUF3" s="9"/>
      <c r="DUG3" s="9"/>
      <c r="DUH3" s="9"/>
      <c r="DUI3" s="9"/>
      <c r="DUJ3" s="9"/>
      <c r="DUK3" s="9"/>
      <c r="DUL3" s="9"/>
      <c r="DUM3" s="9"/>
      <c r="DUN3" s="9"/>
      <c r="DUO3" s="9"/>
      <c r="DUP3" s="9"/>
      <c r="DUQ3" s="9"/>
      <c r="DUR3" s="9"/>
      <c r="DUS3" s="9"/>
      <c r="DUT3" s="9"/>
      <c r="DUU3" s="9"/>
      <c r="DUV3" s="9"/>
      <c r="DUW3" s="9"/>
      <c r="DUX3" s="9"/>
      <c r="DUY3" s="9"/>
      <c r="DUZ3" s="9"/>
      <c r="DVA3" s="9"/>
      <c r="DVB3" s="9"/>
      <c r="DVC3" s="9"/>
      <c r="DVD3" s="9"/>
      <c r="DVE3" s="9"/>
      <c r="DVF3" s="9"/>
      <c r="DVG3" s="9"/>
      <c r="DVH3" s="9"/>
      <c r="DVI3" s="9"/>
      <c r="DVJ3" s="9"/>
      <c r="DVK3" s="9"/>
      <c r="DVL3" s="9"/>
      <c r="DVM3" s="9"/>
      <c r="DVN3" s="9"/>
      <c r="DVO3" s="9"/>
      <c r="DVP3" s="9"/>
      <c r="DVQ3" s="9"/>
      <c r="DVR3" s="9"/>
      <c r="DVS3" s="9"/>
      <c r="DVT3" s="9"/>
      <c r="DVU3" s="9"/>
      <c r="DVV3" s="9"/>
      <c r="DVW3" s="9"/>
      <c r="DVX3" s="9"/>
      <c r="DVY3" s="9"/>
      <c r="DVZ3" s="9"/>
      <c r="DWA3" s="9"/>
      <c r="DWB3" s="9"/>
      <c r="DWC3" s="9"/>
      <c r="DWD3" s="9"/>
      <c r="DWE3" s="9"/>
      <c r="DWF3" s="9"/>
      <c r="DWG3" s="9"/>
      <c r="DWH3" s="9"/>
      <c r="DWI3" s="9"/>
      <c r="DWJ3" s="9"/>
      <c r="DWK3" s="9"/>
      <c r="DWL3" s="9"/>
      <c r="DWM3" s="9"/>
      <c r="DWN3" s="9"/>
      <c r="DWO3" s="9"/>
      <c r="DWP3" s="9"/>
      <c r="DWQ3" s="9"/>
      <c r="DWR3" s="9"/>
      <c r="DWS3" s="9"/>
      <c r="DWT3" s="9"/>
      <c r="DWU3" s="9"/>
      <c r="DWV3" s="9"/>
      <c r="DWW3" s="9"/>
      <c r="DWX3" s="9"/>
      <c r="DWY3" s="9"/>
      <c r="DWZ3" s="9"/>
      <c r="DXA3" s="9"/>
      <c r="DXB3" s="9"/>
      <c r="DXC3" s="9"/>
      <c r="DXD3" s="9"/>
      <c r="DXE3" s="9"/>
      <c r="DXF3" s="9"/>
      <c r="DXG3" s="9"/>
      <c r="DXH3" s="9"/>
      <c r="DXI3" s="9"/>
      <c r="DXJ3" s="9"/>
      <c r="DXK3" s="9"/>
      <c r="DXL3" s="9"/>
      <c r="DXM3" s="9"/>
      <c r="DXN3" s="9"/>
      <c r="DXO3" s="9"/>
      <c r="DXP3" s="9"/>
      <c r="DXQ3" s="9"/>
      <c r="DXR3" s="9"/>
      <c r="DXS3" s="9"/>
      <c r="DXT3" s="9"/>
      <c r="DXU3" s="9"/>
      <c r="DXV3" s="9"/>
      <c r="DXW3" s="9"/>
      <c r="DXX3" s="9"/>
      <c r="DXY3" s="9"/>
      <c r="DXZ3" s="9"/>
      <c r="DYA3" s="9"/>
      <c r="DYB3" s="9"/>
      <c r="DYC3" s="9"/>
      <c r="DYD3" s="9"/>
      <c r="DYE3" s="9"/>
      <c r="DYF3" s="9"/>
      <c r="DYG3" s="9"/>
      <c r="DYH3" s="9"/>
      <c r="DYI3" s="9"/>
      <c r="DYJ3" s="9"/>
      <c r="DYK3" s="9"/>
      <c r="DYL3" s="9"/>
      <c r="DYM3" s="9"/>
      <c r="DYN3" s="9"/>
      <c r="DYO3" s="9"/>
      <c r="DYP3" s="9"/>
      <c r="DYQ3" s="9"/>
      <c r="DYR3" s="9"/>
      <c r="DYS3" s="9"/>
      <c r="DYT3" s="9"/>
      <c r="DYU3" s="9"/>
      <c r="DYV3" s="9"/>
      <c r="DYW3" s="9"/>
      <c r="DYX3" s="9"/>
      <c r="DYY3" s="9"/>
      <c r="DYZ3" s="9"/>
      <c r="DZA3" s="9"/>
      <c r="DZB3" s="9"/>
      <c r="DZC3" s="9"/>
      <c r="DZD3" s="9"/>
      <c r="DZE3" s="9"/>
      <c r="DZF3" s="9"/>
      <c r="DZG3" s="9"/>
      <c r="DZH3" s="9"/>
      <c r="DZI3" s="9"/>
      <c r="DZJ3" s="9"/>
      <c r="DZK3" s="9"/>
      <c r="DZL3" s="9"/>
      <c r="DZM3" s="9"/>
      <c r="DZN3" s="9"/>
      <c r="DZO3" s="9"/>
      <c r="DZP3" s="9"/>
      <c r="DZQ3" s="9"/>
      <c r="DZR3" s="9"/>
      <c r="DZS3" s="9"/>
      <c r="DZT3" s="9"/>
      <c r="DZU3" s="9"/>
      <c r="DZV3" s="9"/>
      <c r="DZW3" s="9"/>
      <c r="DZX3" s="9"/>
      <c r="DZY3" s="9"/>
      <c r="DZZ3" s="9"/>
      <c r="EAA3" s="9"/>
      <c r="EAB3" s="9"/>
      <c r="EAC3" s="9"/>
      <c r="EAD3" s="9"/>
      <c r="EAE3" s="9"/>
      <c r="EAF3" s="9"/>
      <c r="EAG3" s="9"/>
      <c r="EAH3" s="9"/>
      <c r="EAI3" s="9"/>
      <c r="EAJ3" s="9"/>
      <c r="EAK3" s="9"/>
      <c r="EAL3" s="9"/>
      <c r="EAM3" s="9"/>
      <c r="EAN3" s="9"/>
      <c r="EAO3" s="9"/>
      <c r="EAP3" s="9"/>
      <c r="EAQ3" s="9"/>
      <c r="EAR3" s="9"/>
      <c r="EAS3" s="9"/>
      <c r="EAT3" s="9"/>
      <c r="EAU3" s="9"/>
      <c r="EAV3" s="9"/>
      <c r="EAW3" s="9"/>
      <c r="EAX3" s="9"/>
      <c r="EAY3" s="9"/>
      <c r="EAZ3" s="9"/>
      <c r="EBA3" s="9"/>
      <c r="EBB3" s="9"/>
      <c r="EBC3" s="9"/>
      <c r="EBD3" s="9"/>
      <c r="EBE3" s="9"/>
      <c r="EBF3" s="9"/>
      <c r="EBG3" s="9"/>
      <c r="EBH3" s="9"/>
      <c r="EBI3" s="9"/>
      <c r="EBJ3" s="9"/>
      <c r="EBK3" s="9"/>
      <c r="EBL3" s="9"/>
      <c r="EBM3" s="9"/>
      <c r="EBN3" s="9"/>
      <c r="EBO3" s="9"/>
      <c r="EBP3" s="9"/>
      <c r="EBQ3" s="9"/>
      <c r="EBR3" s="9"/>
      <c r="EBS3" s="9"/>
      <c r="EBT3" s="9"/>
      <c r="EBU3" s="9"/>
      <c r="EBV3" s="9"/>
      <c r="EBW3" s="9"/>
      <c r="EBX3" s="9"/>
      <c r="EBY3" s="9"/>
      <c r="EBZ3" s="9"/>
      <c r="ECA3" s="9"/>
      <c r="ECB3" s="9"/>
      <c r="ECC3" s="9"/>
      <c r="ECD3" s="9"/>
      <c r="ECE3" s="9"/>
      <c r="ECF3" s="9"/>
      <c r="ECG3" s="9"/>
      <c r="ECH3" s="9"/>
      <c r="ECI3" s="9"/>
      <c r="ECJ3" s="9"/>
      <c r="ECK3" s="9"/>
      <c r="ECL3" s="9"/>
      <c r="ECM3" s="9"/>
      <c r="ECN3" s="9"/>
      <c r="ECO3" s="9"/>
      <c r="ECP3" s="9"/>
      <c r="ECQ3" s="9"/>
      <c r="ECR3" s="9"/>
      <c r="ECS3" s="9"/>
      <c r="ECT3" s="9"/>
      <c r="ECU3" s="9"/>
      <c r="ECV3" s="9"/>
      <c r="ECW3" s="9"/>
      <c r="ECX3" s="9"/>
      <c r="ECY3" s="9"/>
      <c r="ECZ3" s="9"/>
      <c r="EDA3" s="9"/>
      <c r="EDB3" s="9"/>
      <c r="EDC3" s="9"/>
      <c r="EDD3" s="9"/>
      <c r="EDE3" s="9"/>
      <c r="EDF3" s="9"/>
      <c r="EDG3" s="9"/>
      <c r="EDH3" s="9"/>
      <c r="EDI3" s="9"/>
      <c r="EDJ3" s="9"/>
      <c r="EDK3" s="9"/>
      <c r="EDL3" s="9"/>
      <c r="EDM3" s="9"/>
      <c r="EDN3" s="9"/>
      <c r="EDO3" s="9"/>
      <c r="EDP3" s="9"/>
      <c r="EDQ3" s="9"/>
      <c r="EDR3" s="9"/>
      <c r="EDS3" s="9"/>
      <c r="EDT3" s="9"/>
      <c r="EDU3" s="9"/>
      <c r="EDV3" s="9"/>
      <c r="EDW3" s="9"/>
      <c r="EDX3" s="9"/>
      <c r="EDY3" s="9"/>
      <c r="EDZ3" s="9"/>
      <c r="EEA3" s="9"/>
      <c r="EEB3" s="9"/>
      <c r="EEC3" s="9"/>
      <c r="EED3" s="9"/>
      <c r="EEE3" s="9"/>
      <c r="EEF3" s="9"/>
      <c r="EEG3" s="9"/>
      <c r="EEH3" s="9"/>
      <c r="EEI3" s="9"/>
      <c r="EEJ3" s="9"/>
      <c r="EEK3" s="9"/>
      <c r="EEL3" s="9"/>
      <c r="EEM3" s="9"/>
      <c r="EEN3" s="9"/>
      <c r="EEO3" s="9"/>
      <c r="EEP3" s="9"/>
      <c r="EEQ3" s="9"/>
      <c r="EER3" s="9"/>
      <c r="EES3" s="9"/>
      <c r="EET3" s="9"/>
      <c r="EEU3" s="9"/>
      <c r="EEV3" s="9"/>
      <c r="EEW3" s="9"/>
      <c r="EEX3" s="9"/>
      <c r="EEY3" s="9"/>
      <c r="EEZ3" s="9"/>
      <c r="EFA3" s="9"/>
      <c r="EFB3" s="9"/>
      <c r="EFC3" s="9"/>
      <c r="EFD3" s="9"/>
      <c r="EFE3" s="9"/>
      <c r="EFF3" s="9"/>
      <c r="EFG3" s="9"/>
      <c r="EFH3" s="9"/>
      <c r="EFI3" s="9"/>
      <c r="EFJ3" s="9"/>
      <c r="EFK3" s="9"/>
      <c r="EFL3" s="9"/>
      <c r="EFM3" s="9"/>
      <c r="EFN3" s="9"/>
      <c r="EFO3" s="9"/>
      <c r="EFP3" s="9"/>
      <c r="EFQ3" s="9"/>
      <c r="EFR3" s="9"/>
      <c r="EFS3" s="9"/>
      <c r="EFT3" s="9"/>
      <c r="EFU3" s="9"/>
      <c r="EFV3" s="9"/>
      <c r="EFW3" s="9"/>
      <c r="EFX3" s="9"/>
      <c r="EFY3" s="9"/>
      <c r="EFZ3" s="9"/>
      <c r="EGA3" s="9"/>
      <c r="EGB3" s="9"/>
      <c r="EGC3" s="9"/>
      <c r="EGD3" s="9"/>
      <c r="EGE3" s="9"/>
      <c r="EGF3" s="9"/>
      <c r="EGG3" s="9"/>
      <c r="EGH3" s="9"/>
      <c r="EGI3" s="9"/>
      <c r="EGJ3" s="9"/>
      <c r="EGK3" s="9"/>
      <c r="EGL3" s="9"/>
      <c r="EGM3" s="9"/>
      <c r="EGN3" s="9"/>
      <c r="EGO3" s="9"/>
      <c r="EGP3" s="9"/>
      <c r="EGQ3" s="9"/>
      <c r="EGR3" s="9"/>
      <c r="EGS3" s="9"/>
      <c r="EGT3" s="9"/>
      <c r="EGU3" s="9"/>
      <c r="EGV3" s="9"/>
      <c r="EGW3" s="9"/>
      <c r="EGX3" s="9"/>
      <c r="EGY3" s="9"/>
      <c r="EGZ3" s="9"/>
      <c r="EHA3" s="9"/>
      <c r="EHB3" s="9"/>
      <c r="EHC3" s="9"/>
      <c r="EHD3" s="9"/>
      <c r="EHE3" s="9"/>
      <c r="EHF3" s="9"/>
      <c r="EHG3" s="9"/>
      <c r="EHH3" s="9"/>
      <c r="EHI3" s="9"/>
      <c r="EHJ3" s="9"/>
      <c r="EHK3" s="9"/>
      <c r="EHL3" s="9"/>
      <c r="EHM3" s="9"/>
      <c r="EHN3" s="9"/>
      <c r="EHO3" s="9"/>
      <c r="EHP3" s="9"/>
      <c r="EHQ3" s="9"/>
      <c r="EHR3" s="9"/>
      <c r="EHS3" s="9"/>
      <c r="EHT3" s="9"/>
      <c r="EHU3" s="9"/>
      <c r="EHV3" s="9"/>
      <c r="EHW3" s="9"/>
      <c r="EHX3" s="9"/>
      <c r="EHY3" s="9"/>
      <c r="EHZ3" s="9"/>
      <c r="EIA3" s="9"/>
      <c r="EIB3" s="9"/>
      <c r="EIC3" s="9"/>
      <c r="EID3" s="9"/>
      <c r="EIE3" s="9"/>
      <c r="EIF3" s="9"/>
      <c r="EIG3" s="9"/>
      <c r="EIH3" s="9"/>
      <c r="EII3" s="9"/>
      <c r="EIJ3" s="9"/>
      <c r="EIK3" s="9"/>
      <c r="EIL3" s="9"/>
      <c r="EIM3" s="9"/>
      <c r="EIN3" s="9"/>
      <c r="EIO3" s="9"/>
      <c r="EIP3" s="9"/>
      <c r="EIQ3" s="9"/>
      <c r="EIR3" s="9"/>
      <c r="EIS3" s="9"/>
      <c r="EIT3" s="9"/>
      <c r="EIU3" s="9"/>
      <c r="EIV3" s="9"/>
      <c r="EIW3" s="9"/>
      <c r="EIX3" s="9"/>
      <c r="EIY3" s="9"/>
      <c r="EIZ3" s="9"/>
      <c r="EJA3" s="9"/>
      <c r="EJB3" s="9"/>
      <c r="EJC3" s="9"/>
      <c r="EJD3" s="9"/>
      <c r="EJE3" s="9"/>
      <c r="EJF3" s="9"/>
      <c r="EJG3" s="9"/>
      <c r="EJH3" s="9"/>
      <c r="EJI3" s="9"/>
      <c r="EJJ3" s="9"/>
      <c r="EJK3" s="9"/>
      <c r="EJL3" s="9"/>
      <c r="EJM3" s="9"/>
      <c r="EJN3" s="9"/>
      <c r="EJO3" s="9"/>
      <c r="EJP3" s="9"/>
      <c r="EJQ3" s="9"/>
      <c r="EJR3" s="9"/>
      <c r="EJS3" s="9"/>
      <c r="EJT3" s="9"/>
      <c r="EJU3" s="9"/>
      <c r="EJV3" s="9"/>
      <c r="EJW3" s="9"/>
      <c r="EJX3" s="9"/>
      <c r="EJY3" s="9"/>
      <c r="EJZ3" s="9"/>
      <c r="EKA3" s="9"/>
      <c r="EKB3" s="9"/>
      <c r="EKC3" s="9"/>
      <c r="EKD3" s="9"/>
      <c r="EKE3" s="9"/>
      <c r="EKF3" s="9"/>
      <c r="EKG3" s="9"/>
      <c r="EKH3" s="9"/>
      <c r="EKI3" s="9"/>
      <c r="EKJ3" s="9"/>
      <c r="EKK3" s="9"/>
      <c r="EKL3" s="9"/>
      <c r="EKM3" s="9"/>
      <c r="EKN3" s="9"/>
      <c r="EKO3" s="9"/>
      <c r="EKP3" s="9"/>
      <c r="EKQ3" s="9"/>
      <c r="EKR3" s="9"/>
      <c r="EKS3" s="9"/>
      <c r="EKT3" s="9"/>
      <c r="EKU3" s="9"/>
      <c r="EKV3" s="9"/>
      <c r="EKW3" s="9"/>
      <c r="EKX3" s="9"/>
      <c r="EKY3" s="9"/>
      <c r="EKZ3" s="9"/>
      <c r="ELA3" s="9"/>
      <c r="ELB3" s="9"/>
      <c r="ELC3" s="9"/>
      <c r="ELD3" s="9"/>
      <c r="ELE3" s="9"/>
      <c r="ELF3" s="9"/>
      <c r="ELG3" s="9"/>
      <c r="ELH3" s="9"/>
      <c r="ELI3" s="9"/>
      <c r="ELJ3" s="9"/>
      <c r="ELK3" s="9"/>
      <c r="ELL3" s="9"/>
      <c r="ELM3" s="9"/>
      <c r="ELN3" s="9"/>
      <c r="ELO3" s="9"/>
      <c r="ELP3" s="9"/>
      <c r="ELQ3" s="9"/>
      <c r="ELR3" s="9"/>
      <c r="ELS3" s="9"/>
      <c r="ELT3" s="9"/>
      <c r="ELU3" s="9"/>
      <c r="ELV3" s="9"/>
      <c r="ELW3" s="9"/>
      <c r="ELX3" s="9"/>
      <c r="ELY3" s="9"/>
      <c r="ELZ3" s="9"/>
      <c r="EMA3" s="9"/>
      <c r="EMB3" s="9"/>
      <c r="EMC3" s="9"/>
      <c r="EMD3" s="9"/>
      <c r="EME3" s="9"/>
      <c r="EMF3" s="9"/>
      <c r="EMG3" s="9"/>
      <c r="EMH3" s="9"/>
      <c r="EMI3" s="9"/>
      <c r="EMJ3" s="9"/>
      <c r="EMK3" s="9"/>
      <c r="EML3" s="9"/>
      <c r="EMM3" s="9"/>
      <c r="EMN3" s="9"/>
      <c r="EMO3" s="9"/>
      <c r="EMP3" s="9"/>
      <c r="EMQ3" s="9"/>
      <c r="EMR3" s="9"/>
      <c r="EMS3" s="9"/>
      <c r="EMT3" s="9"/>
      <c r="EMU3" s="9"/>
      <c r="EMV3" s="9"/>
      <c r="EMW3" s="9"/>
      <c r="EMX3" s="9"/>
      <c r="EMY3" s="9"/>
      <c r="EMZ3" s="9"/>
      <c r="ENA3" s="9"/>
      <c r="ENB3" s="9"/>
      <c r="ENC3" s="9"/>
      <c r="END3" s="9"/>
      <c r="ENE3" s="9"/>
      <c r="ENF3" s="9"/>
      <c r="ENG3" s="9"/>
      <c r="ENH3" s="9"/>
      <c r="ENI3" s="9"/>
      <c r="ENJ3" s="9"/>
      <c r="ENK3" s="9"/>
      <c r="ENL3" s="9"/>
      <c r="ENM3" s="9"/>
      <c r="ENN3" s="9"/>
      <c r="ENO3" s="9"/>
      <c r="ENP3" s="9"/>
      <c r="ENQ3" s="9"/>
      <c r="ENR3" s="9"/>
      <c r="ENS3" s="9"/>
      <c r="ENT3" s="9"/>
      <c r="ENU3" s="9"/>
      <c r="ENV3" s="9"/>
      <c r="ENW3" s="9"/>
      <c r="ENX3" s="9"/>
      <c r="ENY3" s="9"/>
      <c r="ENZ3" s="9"/>
      <c r="EOA3" s="9"/>
      <c r="EOB3" s="9"/>
      <c r="EOC3" s="9"/>
      <c r="EOD3" s="9"/>
      <c r="EOE3" s="9"/>
      <c r="EOF3" s="9"/>
      <c r="EOG3" s="9"/>
      <c r="EOH3" s="9"/>
      <c r="EOI3" s="9"/>
      <c r="EOJ3" s="9"/>
      <c r="EOK3" s="9"/>
      <c r="EOL3" s="9"/>
      <c r="EOM3" s="9"/>
      <c r="EON3" s="9"/>
      <c r="EOO3" s="9"/>
      <c r="EOP3" s="9"/>
      <c r="EOQ3" s="9"/>
      <c r="EOR3" s="9"/>
      <c r="EOS3" s="9"/>
      <c r="EOT3" s="9"/>
      <c r="EOU3" s="9"/>
      <c r="EOV3" s="9"/>
      <c r="EOW3" s="9"/>
      <c r="EOX3" s="9"/>
      <c r="EOY3" s="9"/>
      <c r="EOZ3" s="9"/>
      <c r="EPA3" s="9"/>
      <c r="EPB3" s="9"/>
      <c r="EPC3" s="9"/>
      <c r="EPD3" s="9"/>
      <c r="EPE3" s="9"/>
      <c r="EPF3" s="9"/>
      <c r="EPG3" s="9"/>
      <c r="EPH3" s="9"/>
      <c r="EPI3" s="9"/>
      <c r="EPJ3" s="9"/>
      <c r="EPK3" s="9"/>
      <c r="EPL3" s="9"/>
      <c r="EPM3" s="9"/>
      <c r="EPN3" s="9"/>
      <c r="EPO3" s="9"/>
      <c r="EPP3" s="9"/>
      <c r="EPQ3" s="9"/>
      <c r="EPR3" s="9"/>
      <c r="EPS3" s="9"/>
      <c r="EPT3" s="9"/>
      <c r="EPU3" s="9"/>
      <c r="EPV3" s="9"/>
      <c r="EPW3" s="9"/>
      <c r="EPX3" s="9"/>
      <c r="EPY3" s="9"/>
      <c r="EPZ3" s="9"/>
      <c r="EQA3" s="9"/>
      <c r="EQB3" s="9"/>
      <c r="EQC3" s="9"/>
      <c r="EQD3" s="9"/>
      <c r="EQE3" s="9"/>
      <c r="EQF3" s="9"/>
      <c r="EQG3" s="9"/>
      <c r="EQH3" s="9"/>
      <c r="EQI3" s="9"/>
      <c r="EQJ3" s="9"/>
      <c r="EQK3" s="9"/>
      <c r="EQL3" s="9"/>
      <c r="EQM3" s="9"/>
      <c r="EQN3" s="9"/>
      <c r="EQO3" s="9"/>
      <c r="EQP3" s="9"/>
      <c r="EQQ3" s="9"/>
      <c r="EQR3" s="9"/>
      <c r="EQS3" s="9"/>
      <c r="EQT3" s="9"/>
      <c r="EQU3" s="9"/>
      <c r="EQV3" s="9"/>
      <c r="EQW3" s="9"/>
      <c r="EQX3" s="9"/>
      <c r="EQY3" s="9"/>
      <c r="EQZ3" s="9"/>
      <c r="ERA3" s="9"/>
      <c r="ERB3" s="9"/>
      <c r="ERC3" s="9"/>
      <c r="ERD3" s="9"/>
      <c r="ERE3" s="9"/>
      <c r="ERF3" s="9"/>
      <c r="ERG3" s="9"/>
      <c r="ERH3" s="9"/>
      <c r="ERI3" s="9"/>
      <c r="ERJ3" s="9"/>
      <c r="ERK3" s="9"/>
      <c r="ERL3" s="9"/>
      <c r="ERM3" s="9"/>
      <c r="ERN3" s="9"/>
      <c r="ERO3" s="9"/>
      <c r="ERP3" s="9"/>
      <c r="ERQ3" s="9"/>
      <c r="ERR3" s="9"/>
      <c r="ERS3" s="9"/>
      <c r="ERT3" s="9"/>
      <c r="ERU3" s="9"/>
      <c r="ERV3" s="9"/>
      <c r="ERW3" s="9"/>
      <c r="ERX3" s="9"/>
      <c r="ERY3" s="9"/>
      <c r="ERZ3" s="9"/>
      <c r="ESA3" s="9"/>
      <c r="ESB3" s="9"/>
      <c r="ESC3" s="9"/>
      <c r="ESD3" s="9"/>
      <c r="ESE3" s="9"/>
      <c r="ESF3" s="9"/>
      <c r="ESG3" s="9"/>
      <c r="ESH3" s="9"/>
      <c r="ESI3" s="9"/>
      <c r="ESJ3" s="9"/>
      <c r="ESK3" s="9"/>
      <c r="ESL3" s="9"/>
      <c r="ESM3" s="9"/>
      <c r="ESN3" s="9"/>
      <c r="ESO3" s="9"/>
      <c r="ESP3" s="9"/>
      <c r="ESQ3" s="9"/>
      <c r="ESR3" s="9"/>
      <c r="ESS3" s="9"/>
      <c r="EST3" s="9"/>
      <c r="ESU3" s="9"/>
      <c r="ESV3" s="9"/>
      <c r="ESW3" s="9"/>
      <c r="ESX3" s="9"/>
      <c r="ESY3" s="9"/>
      <c r="ESZ3" s="9"/>
      <c r="ETA3" s="9"/>
      <c r="ETB3" s="9"/>
      <c r="ETC3" s="9"/>
      <c r="ETD3" s="9"/>
      <c r="ETE3" s="9"/>
      <c r="ETF3" s="9"/>
      <c r="ETG3" s="9"/>
      <c r="ETH3" s="9"/>
      <c r="ETI3" s="9"/>
      <c r="ETJ3" s="9"/>
      <c r="ETK3" s="9"/>
      <c r="ETL3" s="9"/>
      <c r="ETM3" s="9"/>
      <c r="ETN3" s="9"/>
      <c r="ETO3" s="9"/>
      <c r="ETP3" s="9"/>
      <c r="ETQ3" s="9"/>
      <c r="ETR3" s="9"/>
      <c r="ETS3" s="9"/>
      <c r="ETT3" s="9"/>
      <c r="ETU3" s="9"/>
      <c r="ETV3" s="9"/>
      <c r="ETW3" s="9"/>
      <c r="ETX3" s="9"/>
      <c r="ETY3" s="9"/>
      <c r="ETZ3" s="9"/>
      <c r="EUA3" s="9"/>
      <c r="EUB3" s="9"/>
      <c r="EUC3" s="9"/>
      <c r="EUD3" s="9"/>
      <c r="EUE3" s="9"/>
      <c r="EUF3" s="9"/>
      <c r="EUG3" s="9"/>
      <c r="EUH3" s="9"/>
      <c r="EUI3" s="9"/>
      <c r="EUJ3" s="9"/>
      <c r="EUK3" s="9"/>
      <c r="EUL3" s="9"/>
      <c r="EUM3" s="9"/>
      <c r="EUN3" s="9"/>
      <c r="EUO3" s="9"/>
      <c r="EUP3" s="9"/>
      <c r="EUQ3" s="9"/>
      <c r="EUR3" s="9"/>
      <c r="EUS3" s="9"/>
      <c r="EUT3" s="9"/>
      <c r="EUU3" s="9"/>
      <c r="EUV3" s="9"/>
      <c r="EUW3" s="9"/>
      <c r="EUX3" s="9"/>
      <c r="EUY3" s="9"/>
      <c r="EUZ3" s="9"/>
      <c r="EVA3" s="9"/>
      <c r="EVB3" s="9"/>
      <c r="EVC3" s="9"/>
      <c r="EVD3" s="9"/>
      <c r="EVE3" s="9"/>
      <c r="EVF3" s="9"/>
      <c r="EVG3" s="9"/>
      <c r="EVH3" s="9"/>
      <c r="EVI3" s="9"/>
      <c r="EVJ3" s="9"/>
      <c r="EVK3" s="9"/>
      <c r="EVL3" s="9"/>
      <c r="EVM3" s="9"/>
      <c r="EVN3" s="9"/>
      <c r="EVO3" s="9"/>
      <c r="EVP3" s="9"/>
      <c r="EVQ3" s="9"/>
      <c r="EVR3" s="9"/>
      <c r="EVS3" s="9"/>
      <c r="EVT3" s="9"/>
      <c r="EVU3" s="9"/>
      <c r="EVV3" s="9"/>
      <c r="EVW3" s="9"/>
      <c r="EVX3" s="9"/>
      <c r="EVY3" s="9"/>
      <c r="EVZ3" s="9"/>
      <c r="EWA3" s="9"/>
      <c r="EWB3" s="9"/>
      <c r="EWC3" s="9"/>
      <c r="EWD3" s="9"/>
      <c r="EWE3" s="9"/>
      <c r="EWF3" s="9"/>
      <c r="EWG3" s="9"/>
      <c r="EWH3" s="9"/>
      <c r="EWI3" s="9"/>
      <c r="EWJ3" s="9"/>
      <c r="EWK3" s="9"/>
      <c r="EWL3" s="9"/>
      <c r="EWM3" s="9"/>
      <c r="EWN3" s="9"/>
      <c r="EWO3" s="9"/>
      <c r="EWP3" s="9"/>
      <c r="EWQ3" s="9"/>
      <c r="EWR3" s="9"/>
      <c r="EWS3" s="9"/>
      <c r="EWT3" s="9"/>
      <c r="EWU3" s="9"/>
      <c r="EWV3" s="9"/>
      <c r="EWW3" s="9"/>
      <c r="EWX3" s="9"/>
      <c r="EWY3" s="9"/>
      <c r="EWZ3" s="9"/>
      <c r="EXA3" s="9"/>
      <c r="EXB3" s="9"/>
      <c r="EXC3" s="9"/>
      <c r="EXD3" s="9"/>
      <c r="EXE3" s="9"/>
      <c r="EXF3" s="9"/>
      <c r="EXG3" s="9"/>
      <c r="EXH3" s="9"/>
      <c r="EXI3" s="9"/>
      <c r="EXJ3" s="9"/>
      <c r="EXK3" s="9"/>
      <c r="EXL3" s="9"/>
      <c r="EXM3" s="9"/>
      <c r="EXN3" s="9"/>
      <c r="EXO3" s="9"/>
      <c r="EXP3" s="9"/>
      <c r="EXQ3" s="9"/>
      <c r="EXR3" s="9"/>
      <c r="EXS3" s="9"/>
      <c r="EXT3" s="9"/>
      <c r="EXU3" s="9"/>
      <c r="EXV3" s="9"/>
      <c r="EXW3" s="9"/>
      <c r="EXX3" s="9"/>
      <c r="EXY3" s="9"/>
      <c r="EXZ3" s="9"/>
      <c r="EYA3" s="9"/>
      <c r="EYB3" s="9"/>
      <c r="EYC3" s="9"/>
      <c r="EYD3" s="9"/>
      <c r="EYE3" s="9"/>
      <c r="EYF3" s="9"/>
      <c r="EYG3" s="9"/>
      <c r="EYH3" s="9"/>
      <c r="EYI3" s="9"/>
      <c r="EYJ3" s="9"/>
      <c r="EYK3" s="9"/>
      <c r="EYL3" s="9"/>
      <c r="EYM3" s="9"/>
      <c r="EYN3" s="9"/>
      <c r="EYO3" s="9"/>
      <c r="EYP3" s="9"/>
      <c r="EYQ3" s="9"/>
      <c r="EYR3" s="9"/>
      <c r="EYS3" s="9"/>
      <c r="EYT3" s="9"/>
      <c r="EYU3" s="9"/>
      <c r="EYV3" s="9"/>
      <c r="EYW3" s="9"/>
      <c r="EYX3" s="9"/>
      <c r="EYY3" s="9"/>
      <c r="EYZ3" s="9"/>
      <c r="EZA3" s="9"/>
      <c r="EZB3" s="9"/>
      <c r="EZC3" s="9"/>
      <c r="EZD3" s="9"/>
      <c r="EZE3" s="9"/>
      <c r="EZF3" s="9"/>
      <c r="EZG3" s="9"/>
      <c r="EZH3" s="9"/>
      <c r="EZI3" s="9"/>
      <c r="EZJ3" s="9"/>
      <c r="EZK3" s="9"/>
      <c r="EZL3" s="9"/>
      <c r="EZM3" s="9"/>
      <c r="EZN3" s="9"/>
      <c r="EZO3" s="9"/>
      <c r="EZP3" s="9"/>
      <c r="EZQ3" s="9"/>
      <c r="EZR3" s="9"/>
      <c r="EZS3" s="9"/>
      <c r="EZT3" s="9"/>
      <c r="EZU3" s="9"/>
      <c r="EZV3" s="9"/>
      <c r="EZW3" s="9"/>
      <c r="EZX3" s="9"/>
      <c r="EZY3" s="9"/>
      <c r="EZZ3" s="9"/>
      <c r="FAA3" s="9"/>
      <c r="FAB3" s="9"/>
      <c r="FAC3" s="9"/>
      <c r="FAD3" s="9"/>
      <c r="FAE3" s="9"/>
      <c r="FAF3" s="9"/>
      <c r="FAG3" s="9"/>
      <c r="FAH3" s="9"/>
      <c r="FAI3" s="9"/>
      <c r="FAJ3" s="9"/>
      <c r="FAK3" s="9"/>
      <c r="FAL3" s="9"/>
      <c r="FAM3" s="9"/>
      <c r="FAN3" s="9"/>
      <c r="FAO3" s="9"/>
      <c r="FAP3" s="9"/>
      <c r="FAQ3" s="9"/>
      <c r="FAR3" s="9"/>
      <c r="FAS3" s="9"/>
      <c r="FAT3" s="9"/>
      <c r="FAU3" s="9"/>
      <c r="FAV3" s="9"/>
      <c r="FAW3" s="9"/>
      <c r="FAX3" s="9"/>
      <c r="FAY3" s="9"/>
      <c r="FAZ3" s="9"/>
      <c r="FBA3" s="9"/>
      <c r="FBB3" s="9"/>
      <c r="FBC3" s="9"/>
      <c r="FBD3" s="9"/>
      <c r="FBE3" s="9"/>
      <c r="FBF3" s="9"/>
      <c r="FBG3" s="9"/>
      <c r="FBH3" s="9"/>
      <c r="FBI3" s="9"/>
      <c r="FBJ3" s="9"/>
      <c r="FBK3" s="9"/>
      <c r="FBL3" s="9"/>
      <c r="FBM3" s="9"/>
      <c r="FBN3" s="9"/>
      <c r="FBO3" s="9"/>
      <c r="FBP3" s="9"/>
      <c r="FBQ3" s="9"/>
      <c r="FBR3" s="9"/>
      <c r="FBS3" s="9"/>
      <c r="FBT3" s="9"/>
      <c r="FBU3" s="9"/>
      <c r="FBV3" s="9"/>
      <c r="FBW3" s="9"/>
      <c r="FBX3" s="9"/>
      <c r="FBY3" s="9"/>
      <c r="FBZ3" s="9"/>
      <c r="FCA3" s="9"/>
      <c r="FCB3" s="9"/>
      <c r="FCC3" s="9"/>
      <c r="FCD3" s="9"/>
      <c r="FCE3" s="9"/>
      <c r="FCF3" s="9"/>
      <c r="FCG3" s="9"/>
      <c r="FCH3" s="9"/>
      <c r="FCI3" s="9"/>
      <c r="FCJ3" s="9"/>
      <c r="FCK3" s="9"/>
      <c r="FCL3" s="9"/>
      <c r="FCM3" s="9"/>
      <c r="FCN3" s="9"/>
      <c r="FCO3" s="9"/>
      <c r="FCP3" s="9"/>
      <c r="FCQ3" s="9"/>
      <c r="FCR3" s="9"/>
      <c r="FCS3" s="9"/>
      <c r="FCT3" s="9"/>
      <c r="FCU3" s="9"/>
      <c r="FCV3" s="9"/>
      <c r="FCW3" s="9"/>
      <c r="FCX3" s="9"/>
      <c r="FCY3" s="9"/>
      <c r="FCZ3" s="9"/>
      <c r="FDA3" s="9"/>
      <c r="FDB3" s="9"/>
      <c r="FDC3" s="9"/>
      <c r="FDD3" s="9"/>
      <c r="FDE3" s="9"/>
      <c r="FDF3" s="9"/>
      <c r="FDG3" s="9"/>
      <c r="FDH3" s="9"/>
      <c r="FDI3" s="9"/>
      <c r="FDJ3" s="9"/>
      <c r="FDK3" s="9"/>
      <c r="FDL3" s="9"/>
      <c r="FDM3" s="9"/>
      <c r="FDN3" s="9"/>
      <c r="FDO3" s="9"/>
      <c r="FDP3" s="9"/>
      <c r="FDQ3" s="9"/>
      <c r="FDR3" s="9"/>
      <c r="FDS3" s="9"/>
      <c r="FDT3" s="9"/>
      <c r="FDU3" s="9"/>
      <c r="FDV3" s="9"/>
      <c r="FDW3" s="9"/>
      <c r="FDX3" s="9"/>
      <c r="FDY3" s="9"/>
      <c r="FDZ3" s="9"/>
      <c r="FEA3" s="9"/>
      <c r="FEB3" s="9"/>
      <c r="FEC3" s="9"/>
      <c r="FED3" s="9"/>
      <c r="FEE3" s="9"/>
      <c r="FEF3" s="9"/>
      <c r="FEG3" s="9"/>
      <c r="FEH3" s="9"/>
      <c r="FEI3" s="9"/>
      <c r="FEJ3" s="9"/>
      <c r="FEK3" s="9"/>
      <c r="FEL3" s="9"/>
      <c r="FEM3" s="9"/>
      <c r="FEN3" s="9"/>
      <c r="FEO3" s="9"/>
      <c r="FEP3" s="9"/>
      <c r="FEQ3" s="9"/>
      <c r="FER3" s="9"/>
      <c r="FES3" s="9"/>
      <c r="FET3" s="9"/>
      <c r="FEU3" s="9"/>
      <c r="FEV3" s="9"/>
      <c r="FEW3" s="9"/>
      <c r="FEX3" s="9"/>
      <c r="FEY3" s="9"/>
      <c r="FEZ3" s="9"/>
      <c r="FFA3" s="9"/>
      <c r="FFB3" s="9"/>
      <c r="FFC3" s="9"/>
      <c r="FFD3" s="9"/>
      <c r="FFE3" s="9"/>
      <c r="FFF3" s="9"/>
      <c r="FFG3" s="9"/>
      <c r="FFH3" s="9"/>
      <c r="FFI3" s="9"/>
      <c r="FFJ3" s="9"/>
      <c r="FFK3" s="9"/>
      <c r="FFL3" s="9"/>
      <c r="FFM3" s="9"/>
      <c r="FFN3" s="9"/>
      <c r="FFO3" s="9"/>
      <c r="FFP3" s="9"/>
      <c r="FFQ3" s="9"/>
      <c r="FFR3" s="9"/>
      <c r="FFS3" s="9"/>
      <c r="FFT3" s="9"/>
      <c r="FFU3" s="9"/>
      <c r="FFV3" s="9"/>
      <c r="FFW3" s="9"/>
      <c r="FFX3" s="9"/>
      <c r="FFY3" s="9"/>
      <c r="FFZ3" s="9"/>
      <c r="FGA3" s="9"/>
      <c r="FGB3" s="9"/>
      <c r="FGC3" s="9"/>
      <c r="FGD3" s="9"/>
      <c r="FGE3" s="9"/>
      <c r="FGF3" s="9"/>
      <c r="FGG3" s="9"/>
      <c r="FGH3" s="9"/>
      <c r="FGI3" s="9"/>
      <c r="FGJ3" s="9"/>
      <c r="FGK3" s="9"/>
      <c r="FGL3" s="9"/>
      <c r="FGM3" s="9"/>
      <c r="FGN3" s="9"/>
      <c r="FGO3" s="9"/>
      <c r="FGP3" s="9"/>
      <c r="FGQ3" s="9"/>
      <c r="FGR3" s="9"/>
      <c r="FGS3" s="9"/>
      <c r="FGT3" s="9"/>
      <c r="FGU3" s="9"/>
      <c r="FGV3" s="9"/>
      <c r="FGW3" s="9"/>
      <c r="FGX3" s="9"/>
      <c r="FGY3" s="9"/>
      <c r="FGZ3" s="9"/>
      <c r="FHA3" s="9"/>
      <c r="FHB3" s="9"/>
      <c r="FHC3" s="9"/>
      <c r="FHD3" s="9"/>
      <c r="FHE3" s="9"/>
      <c r="FHF3" s="9"/>
      <c r="FHG3" s="9"/>
      <c r="FHH3" s="9"/>
      <c r="FHI3" s="9"/>
      <c r="FHJ3" s="9"/>
      <c r="FHK3" s="9"/>
      <c r="FHL3" s="9"/>
      <c r="FHM3" s="9"/>
      <c r="FHN3" s="9"/>
      <c r="FHO3" s="9"/>
      <c r="FHP3" s="9"/>
      <c r="FHQ3" s="9"/>
      <c r="FHR3" s="9"/>
      <c r="FHS3" s="9"/>
      <c r="FHT3" s="9"/>
      <c r="FHU3" s="9"/>
      <c r="FHV3" s="9"/>
      <c r="FHW3" s="9"/>
      <c r="FHX3" s="9"/>
      <c r="FHY3" s="9"/>
      <c r="FHZ3" s="9"/>
      <c r="FIA3" s="9"/>
      <c r="FIB3" s="9"/>
      <c r="FIC3" s="9"/>
      <c r="FID3" s="9"/>
      <c r="FIE3" s="9"/>
      <c r="FIF3" s="9"/>
      <c r="FIG3" s="9"/>
      <c r="FIH3" s="9"/>
      <c r="FII3" s="9"/>
      <c r="FIJ3" s="9"/>
      <c r="FIK3" s="9"/>
      <c r="FIL3" s="9"/>
      <c r="FIM3" s="9"/>
      <c r="FIN3" s="9"/>
      <c r="FIO3" s="9"/>
      <c r="FIP3" s="9"/>
      <c r="FIQ3" s="9"/>
      <c r="FIR3" s="9"/>
      <c r="FIS3" s="9"/>
      <c r="FIT3" s="9"/>
      <c r="FIU3" s="9"/>
      <c r="FIV3" s="9"/>
      <c r="FIW3" s="9"/>
      <c r="FIX3" s="9"/>
      <c r="FIY3" s="9"/>
      <c r="FIZ3" s="9"/>
      <c r="FJA3" s="9"/>
      <c r="FJB3" s="9"/>
      <c r="FJC3" s="9"/>
      <c r="FJD3" s="9"/>
      <c r="FJE3" s="9"/>
      <c r="FJF3" s="9"/>
      <c r="FJG3" s="9"/>
      <c r="FJH3" s="9"/>
      <c r="FJI3" s="9"/>
      <c r="FJJ3" s="9"/>
      <c r="FJK3" s="9"/>
      <c r="FJL3" s="9"/>
      <c r="FJM3" s="9"/>
      <c r="FJN3" s="9"/>
      <c r="FJO3" s="9"/>
      <c r="FJP3" s="9"/>
      <c r="FJQ3" s="9"/>
      <c r="FJR3" s="9"/>
      <c r="FJS3" s="9"/>
      <c r="FJT3" s="9"/>
      <c r="FJU3" s="9"/>
      <c r="FJV3" s="9"/>
      <c r="FJW3" s="9"/>
      <c r="FJX3" s="9"/>
      <c r="FJY3" s="9"/>
      <c r="FJZ3" s="9"/>
      <c r="FKA3" s="9"/>
      <c r="FKB3" s="9"/>
      <c r="FKC3" s="9"/>
      <c r="FKD3" s="9"/>
      <c r="FKE3" s="9"/>
      <c r="FKF3" s="9"/>
      <c r="FKG3" s="9"/>
      <c r="FKH3" s="9"/>
      <c r="FKI3" s="9"/>
      <c r="FKJ3" s="9"/>
      <c r="FKK3" s="9"/>
      <c r="FKL3" s="9"/>
      <c r="FKM3" s="9"/>
      <c r="FKN3" s="9"/>
      <c r="FKO3" s="9"/>
      <c r="FKP3" s="9"/>
      <c r="FKQ3" s="9"/>
      <c r="FKR3" s="9"/>
      <c r="FKS3" s="9"/>
      <c r="FKT3" s="9"/>
      <c r="FKU3" s="9"/>
      <c r="FKV3" s="9"/>
      <c r="FKW3" s="9"/>
      <c r="FKX3" s="9"/>
      <c r="FKY3" s="9"/>
      <c r="FKZ3" s="9"/>
      <c r="FLA3" s="9"/>
      <c r="FLB3" s="9"/>
      <c r="FLC3" s="9"/>
      <c r="FLD3" s="9"/>
      <c r="FLE3" s="9"/>
      <c r="FLF3" s="9"/>
      <c r="FLG3" s="9"/>
      <c r="FLH3" s="9"/>
      <c r="FLI3" s="9"/>
      <c r="FLJ3" s="9"/>
      <c r="FLK3" s="9"/>
      <c r="FLL3" s="9"/>
      <c r="FLM3" s="9"/>
      <c r="FLN3" s="9"/>
      <c r="FLO3" s="9"/>
      <c r="FLP3" s="9"/>
      <c r="FLQ3" s="9"/>
      <c r="FLR3" s="9"/>
      <c r="FLS3" s="9"/>
      <c r="FLT3" s="9"/>
      <c r="FLU3" s="9"/>
      <c r="FLV3" s="9"/>
      <c r="FLW3" s="9"/>
      <c r="FLX3" s="9"/>
      <c r="FLY3" s="9"/>
      <c r="FLZ3" s="9"/>
      <c r="FMA3" s="9"/>
      <c r="FMB3" s="9"/>
      <c r="FMC3" s="9"/>
      <c r="FMD3" s="9"/>
      <c r="FME3" s="9"/>
      <c r="FMF3" s="9"/>
      <c r="FMG3" s="9"/>
      <c r="FMH3" s="9"/>
      <c r="FMI3" s="9"/>
      <c r="FMJ3" s="9"/>
      <c r="FMK3" s="9"/>
      <c r="FML3" s="9"/>
      <c r="FMM3" s="9"/>
      <c r="FMN3" s="9"/>
      <c r="FMO3" s="9"/>
      <c r="FMP3" s="9"/>
      <c r="FMQ3" s="9"/>
      <c r="FMR3" s="9"/>
      <c r="FMS3" s="9"/>
      <c r="FMT3" s="9"/>
      <c r="FMU3" s="9"/>
      <c r="FMV3" s="9"/>
      <c r="FMW3" s="9"/>
      <c r="FMX3" s="9"/>
      <c r="FMY3" s="9"/>
      <c r="FMZ3" s="9"/>
      <c r="FNA3" s="9"/>
      <c r="FNB3" s="9"/>
      <c r="FNC3" s="9"/>
      <c r="FND3" s="9"/>
      <c r="FNE3" s="9"/>
      <c r="FNF3" s="9"/>
      <c r="FNG3" s="9"/>
      <c r="FNH3" s="9"/>
      <c r="FNI3" s="9"/>
      <c r="FNJ3" s="9"/>
      <c r="FNK3" s="9"/>
      <c r="FNL3" s="9"/>
      <c r="FNM3" s="9"/>
      <c r="FNN3" s="9"/>
      <c r="FNO3" s="9"/>
      <c r="FNP3" s="9"/>
      <c r="FNQ3" s="9"/>
      <c r="FNR3" s="9"/>
      <c r="FNS3" s="9"/>
      <c r="FNT3" s="9"/>
      <c r="FNU3" s="9"/>
      <c r="FNV3" s="9"/>
      <c r="FNW3" s="9"/>
      <c r="FNX3" s="9"/>
      <c r="FNY3" s="9"/>
      <c r="FNZ3" s="9"/>
      <c r="FOA3" s="9"/>
      <c r="FOB3" s="9"/>
      <c r="FOC3" s="9"/>
      <c r="FOD3" s="9"/>
      <c r="FOE3" s="9"/>
      <c r="FOF3" s="9"/>
      <c r="FOG3" s="9"/>
      <c r="FOH3" s="9"/>
      <c r="FOI3" s="9"/>
      <c r="FOJ3" s="9"/>
      <c r="FOK3" s="9"/>
      <c r="FOL3" s="9"/>
      <c r="FOM3" s="9"/>
      <c r="FON3" s="9"/>
      <c r="FOO3" s="9"/>
      <c r="FOP3" s="9"/>
      <c r="FOQ3" s="9"/>
      <c r="FOR3" s="9"/>
      <c r="FOS3" s="9"/>
      <c r="FOT3" s="9"/>
      <c r="FOU3" s="9"/>
      <c r="FOV3" s="9"/>
      <c r="FOW3" s="9"/>
      <c r="FOX3" s="9"/>
      <c r="FOY3" s="9"/>
      <c r="FOZ3" s="9"/>
      <c r="FPA3" s="9"/>
      <c r="FPB3" s="9"/>
      <c r="FPC3" s="9"/>
      <c r="FPD3" s="9"/>
      <c r="FPE3" s="9"/>
      <c r="FPF3" s="9"/>
      <c r="FPG3" s="9"/>
      <c r="FPH3" s="9"/>
      <c r="FPI3" s="9"/>
      <c r="FPJ3" s="9"/>
      <c r="FPK3" s="9"/>
      <c r="FPL3" s="9"/>
      <c r="FPM3" s="9"/>
      <c r="FPN3" s="9"/>
      <c r="FPO3" s="9"/>
      <c r="FPP3" s="9"/>
      <c r="FPQ3" s="9"/>
      <c r="FPR3" s="9"/>
      <c r="FPS3" s="9"/>
      <c r="FPT3" s="9"/>
      <c r="FPU3" s="9"/>
      <c r="FPV3" s="9"/>
      <c r="FPW3" s="9"/>
      <c r="FPX3" s="9"/>
      <c r="FPY3" s="9"/>
      <c r="FPZ3" s="9"/>
      <c r="FQA3" s="9"/>
      <c r="FQB3" s="9"/>
      <c r="FQC3" s="9"/>
      <c r="FQD3" s="9"/>
      <c r="FQE3" s="9"/>
      <c r="FQF3" s="9"/>
      <c r="FQG3" s="9"/>
      <c r="FQH3" s="9"/>
      <c r="FQI3" s="9"/>
      <c r="FQJ3" s="9"/>
      <c r="FQK3" s="9"/>
      <c r="FQL3" s="9"/>
      <c r="FQM3" s="9"/>
      <c r="FQN3" s="9"/>
      <c r="FQO3" s="9"/>
      <c r="FQP3" s="9"/>
      <c r="FQQ3" s="9"/>
      <c r="FQR3" s="9"/>
      <c r="FQS3" s="9"/>
      <c r="FQT3" s="9"/>
      <c r="FQU3" s="9"/>
      <c r="FQV3" s="9"/>
      <c r="FQW3" s="9"/>
      <c r="FQX3" s="9"/>
      <c r="FQY3" s="9"/>
      <c r="FQZ3" s="9"/>
      <c r="FRA3" s="9"/>
      <c r="FRB3" s="9"/>
      <c r="FRC3" s="9"/>
      <c r="FRD3" s="9"/>
      <c r="FRE3" s="9"/>
      <c r="FRF3" s="9"/>
      <c r="FRG3" s="9"/>
      <c r="FRH3" s="9"/>
      <c r="FRI3" s="9"/>
      <c r="FRJ3" s="9"/>
      <c r="FRK3" s="9"/>
      <c r="FRL3" s="9"/>
      <c r="FRM3" s="9"/>
      <c r="FRN3" s="9"/>
      <c r="FRO3" s="9"/>
      <c r="FRP3" s="9"/>
      <c r="FRQ3" s="9"/>
      <c r="FRR3" s="9"/>
      <c r="FRS3" s="9"/>
      <c r="FRT3" s="9"/>
      <c r="FRU3" s="9"/>
      <c r="FRV3" s="9"/>
      <c r="FRW3" s="9"/>
      <c r="FRX3" s="9"/>
      <c r="FRY3" s="9"/>
      <c r="FRZ3" s="9"/>
      <c r="FSA3" s="9"/>
      <c r="FSB3" s="9"/>
      <c r="FSC3" s="9"/>
      <c r="FSD3" s="9"/>
      <c r="FSE3" s="9"/>
      <c r="FSF3" s="9"/>
      <c r="FSG3" s="9"/>
      <c r="FSH3" s="9"/>
      <c r="FSI3" s="9"/>
      <c r="FSJ3" s="9"/>
      <c r="FSK3" s="9"/>
      <c r="FSL3" s="9"/>
      <c r="FSM3" s="9"/>
      <c r="FSN3" s="9"/>
      <c r="FSO3" s="9"/>
      <c r="FSP3" s="9"/>
      <c r="FSQ3" s="9"/>
      <c r="FSR3" s="9"/>
      <c r="FSS3" s="9"/>
      <c r="FST3" s="9"/>
      <c r="FSU3" s="9"/>
      <c r="FSV3" s="9"/>
      <c r="FSW3" s="9"/>
      <c r="FSX3" s="9"/>
      <c r="FSY3" s="9"/>
      <c r="FSZ3" s="9"/>
      <c r="FTA3" s="9"/>
      <c r="FTB3" s="9"/>
      <c r="FTC3" s="9"/>
      <c r="FTD3" s="9"/>
      <c r="FTE3" s="9"/>
      <c r="FTF3" s="9"/>
      <c r="FTG3" s="9"/>
      <c r="FTH3" s="9"/>
      <c r="FTI3" s="9"/>
      <c r="FTJ3" s="9"/>
      <c r="FTK3" s="9"/>
      <c r="FTL3" s="9"/>
      <c r="FTM3" s="9"/>
      <c r="FTN3" s="9"/>
      <c r="FTO3" s="9"/>
      <c r="FTP3" s="9"/>
      <c r="FTQ3" s="9"/>
      <c r="FTR3" s="9"/>
      <c r="FTS3" s="9"/>
      <c r="FTT3" s="9"/>
      <c r="FTU3" s="9"/>
      <c r="FTV3" s="9"/>
      <c r="FTW3" s="9"/>
      <c r="FTX3" s="9"/>
      <c r="FTY3" s="9"/>
      <c r="FTZ3" s="9"/>
      <c r="FUA3" s="9"/>
      <c r="FUB3" s="9"/>
      <c r="FUC3" s="9"/>
      <c r="FUD3" s="9"/>
      <c r="FUE3" s="9"/>
      <c r="FUF3" s="9"/>
      <c r="FUG3" s="9"/>
      <c r="FUH3" s="9"/>
      <c r="FUI3" s="9"/>
      <c r="FUJ3" s="9"/>
      <c r="FUK3" s="9"/>
      <c r="FUL3" s="9"/>
      <c r="FUM3" s="9"/>
      <c r="FUN3" s="9"/>
      <c r="FUO3" s="9"/>
      <c r="FUP3" s="9"/>
      <c r="FUQ3" s="9"/>
      <c r="FUR3" s="9"/>
      <c r="FUS3" s="9"/>
      <c r="FUT3" s="9"/>
      <c r="FUU3" s="9"/>
      <c r="FUV3" s="9"/>
      <c r="FUW3" s="9"/>
      <c r="FUX3" s="9"/>
      <c r="FUY3" s="9"/>
      <c r="FUZ3" s="9"/>
      <c r="FVA3" s="9"/>
      <c r="FVB3" s="9"/>
      <c r="FVC3" s="9"/>
      <c r="FVD3" s="9"/>
      <c r="FVE3" s="9"/>
      <c r="FVF3" s="9"/>
      <c r="FVG3" s="9"/>
      <c r="FVH3" s="9"/>
      <c r="FVI3" s="9"/>
      <c r="FVJ3" s="9"/>
      <c r="FVK3" s="9"/>
      <c r="FVL3" s="9"/>
      <c r="FVM3" s="9"/>
      <c r="FVN3" s="9"/>
      <c r="FVO3" s="9"/>
      <c r="FVP3" s="9"/>
      <c r="FVQ3" s="9"/>
      <c r="FVR3" s="9"/>
      <c r="FVS3" s="9"/>
      <c r="FVT3" s="9"/>
      <c r="FVU3" s="9"/>
      <c r="FVV3" s="9"/>
      <c r="FVW3" s="9"/>
      <c r="FVX3" s="9"/>
      <c r="FVY3" s="9"/>
      <c r="FVZ3" s="9"/>
      <c r="FWA3" s="9"/>
      <c r="FWB3" s="9"/>
      <c r="FWC3" s="9"/>
      <c r="FWD3" s="9"/>
      <c r="FWE3" s="9"/>
      <c r="FWF3" s="9"/>
      <c r="FWG3" s="9"/>
      <c r="FWH3" s="9"/>
      <c r="FWI3" s="9"/>
      <c r="FWJ3" s="9"/>
      <c r="FWK3" s="9"/>
      <c r="FWL3" s="9"/>
      <c r="FWM3" s="9"/>
      <c r="FWN3" s="9"/>
      <c r="FWO3" s="9"/>
      <c r="FWP3" s="9"/>
      <c r="FWQ3" s="9"/>
      <c r="FWR3" s="9"/>
      <c r="FWS3" s="9"/>
      <c r="FWT3" s="9"/>
      <c r="FWU3" s="9"/>
      <c r="FWV3" s="9"/>
      <c r="FWW3" s="9"/>
      <c r="FWX3" s="9"/>
      <c r="FWY3" s="9"/>
      <c r="FWZ3" s="9"/>
      <c r="FXA3" s="9"/>
      <c r="FXB3" s="9"/>
      <c r="FXC3" s="9"/>
      <c r="FXD3" s="9"/>
      <c r="FXE3" s="9"/>
      <c r="FXF3" s="9"/>
      <c r="FXG3" s="9"/>
      <c r="FXH3" s="9"/>
      <c r="FXI3" s="9"/>
      <c r="FXJ3" s="9"/>
      <c r="FXK3" s="9"/>
      <c r="FXL3" s="9"/>
      <c r="FXM3" s="9"/>
      <c r="FXN3" s="9"/>
      <c r="FXO3" s="9"/>
      <c r="FXP3" s="9"/>
      <c r="FXQ3" s="9"/>
      <c r="FXR3" s="9"/>
      <c r="FXS3" s="9"/>
      <c r="FXT3" s="9"/>
      <c r="FXU3" s="9"/>
      <c r="FXV3" s="9"/>
      <c r="FXW3" s="9"/>
      <c r="FXX3" s="9"/>
      <c r="FXY3" s="9"/>
      <c r="FXZ3" s="9"/>
      <c r="FYA3" s="9"/>
      <c r="FYB3" s="9"/>
      <c r="FYC3" s="9"/>
      <c r="FYD3" s="9"/>
      <c r="FYE3" s="9"/>
      <c r="FYF3" s="9"/>
      <c r="FYG3" s="9"/>
      <c r="FYH3" s="9"/>
      <c r="FYI3" s="9"/>
      <c r="FYJ3" s="9"/>
      <c r="FYK3" s="9"/>
      <c r="FYL3" s="9"/>
      <c r="FYM3" s="9"/>
      <c r="FYN3" s="9"/>
      <c r="FYO3" s="9"/>
      <c r="FYP3" s="9"/>
      <c r="FYQ3" s="9"/>
      <c r="FYR3" s="9"/>
      <c r="FYS3" s="9"/>
      <c r="FYT3" s="9"/>
      <c r="FYU3" s="9"/>
      <c r="FYV3" s="9"/>
      <c r="FYW3" s="9"/>
      <c r="FYX3" s="9"/>
      <c r="FYY3" s="9"/>
      <c r="FYZ3" s="9"/>
      <c r="FZA3" s="9"/>
      <c r="FZB3" s="9"/>
      <c r="FZC3" s="9"/>
      <c r="FZD3" s="9"/>
      <c r="FZE3" s="9"/>
      <c r="FZF3" s="9"/>
      <c r="FZG3" s="9"/>
      <c r="FZH3" s="9"/>
      <c r="FZI3" s="9"/>
      <c r="FZJ3" s="9"/>
      <c r="FZK3" s="9"/>
      <c r="FZL3" s="9"/>
      <c r="FZM3" s="9"/>
      <c r="FZN3" s="9"/>
      <c r="FZO3" s="9"/>
      <c r="FZP3" s="9"/>
      <c r="FZQ3" s="9"/>
      <c r="FZR3" s="9"/>
      <c r="FZS3" s="9"/>
      <c r="FZT3" s="9"/>
      <c r="FZU3" s="9"/>
      <c r="FZV3" s="9"/>
      <c r="FZW3" s="9"/>
      <c r="FZX3" s="9"/>
      <c r="FZY3" s="9"/>
      <c r="FZZ3" s="9"/>
      <c r="GAA3" s="9"/>
      <c r="GAB3" s="9"/>
      <c r="GAC3" s="9"/>
      <c r="GAD3" s="9"/>
      <c r="GAE3" s="9"/>
      <c r="GAF3" s="9"/>
      <c r="GAG3" s="9"/>
      <c r="GAH3" s="9"/>
      <c r="GAI3" s="9"/>
      <c r="GAJ3" s="9"/>
      <c r="GAK3" s="9"/>
      <c r="GAL3" s="9"/>
      <c r="GAM3" s="9"/>
      <c r="GAN3" s="9"/>
      <c r="GAO3" s="9"/>
      <c r="GAP3" s="9"/>
      <c r="GAQ3" s="9"/>
      <c r="GAR3" s="9"/>
      <c r="GAS3" s="9"/>
      <c r="GAT3" s="9"/>
      <c r="GAU3" s="9"/>
      <c r="GAV3" s="9"/>
      <c r="GAW3" s="9"/>
      <c r="GAX3" s="9"/>
      <c r="GAY3" s="9"/>
      <c r="GAZ3" s="9"/>
      <c r="GBA3" s="9"/>
      <c r="GBB3" s="9"/>
      <c r="GBC3" s="9"/>
      <c r="GBD3" s="9"/>
      <c r="GBE3" s="9"/>
      <c r="GBF3" s="9"/>
      <c r="GBG3" s="9"/>
      <c r="GBH3" s="9"/>
      <c r="GBI3" s="9"/>
      <c r="GBJ3" s="9"/>
      <c r="GBK3" s="9"/>
      <c r="GBL3" s="9"/>
      <c r="GBM3" s="9"/>
      <c r="GBN3" s="9"/>
      <c r="GBO3" s="9"/>
      <c r="GBP3" s="9"/>
      <c r="GBQ3" s="9"/>
      <c r="GBR3" s="9"/>
      <c r="GBS3" s="9"/>
      <c r="GBT3" s="9"/>
      <c r="GBU3" s="9"/>
      <c r="GBV3" s="9"/>
      <c r="GBW3" s="9"/>
      <c r="GBX3" s="9"/>
      <c r="GBY3" s="9"/>
      <c r="GBZ3" s="9"/>
      <c r="GCA3" s="9"/>
      <c r="GCB3" s="9"/>
      <c r="GCC3" s="9"/>
      <c r="GCD3" s="9"/>
      <c r="GCE3" s="9"/>
      <c r="GCF3" s="9"/>
      <c r="GCG3" s="9"/>
      <c r="GCH3" s="9"/>
      <c r="GCI3" s="9"/>
      <c r="GCJ3" s="9"/>
      <c r="GCK3" s="9"/>
      <c r="GCL3" s="9"/>
      <c r="GCM3" s="9"/>
      <c r="GCN3" s="9"/>
      <c r="GCO3" s="9"/>
      <c r="GCP3" s="9"/>
      <c r="GCQ3" s="9"/>
      <c r="GCR3" s="9"/>
      <c r="GCS3" s="9"/>
      <c r="GCT3" s="9"/>
      <c r="GCU3" s="9"/>
      <c r="GCV3" s="9"/>
      <c r="GCW3" s="9"/>
      <c r="GCX3" s="9"/>
      <c r="GCY3" s="9"/>
      <c r="GCZ3" s="9"/>
      <c r="GDA3" s="9"/>
      <c r="GDB3" s="9"/>
      <c r="GDC3" s="9"/>
      <c r="GDD3" s="9"/>
      <c r="GDE3" s="9"/>
      <c r="GDF3" s="9"/>
      <c r="GDG3" s="9"/>
      <c r="GDH3" s="9"/>
      <c r="GDI3" s="9"/>
      <c r="GDJ3" s="9"/>
      <c r="GDK3" s="9"/>
      <c r="GDL3" s="9"/>
      <c r="GDM3" s="9"/>
      <c r="GDN3" s="9"/>
      <c r="GDO3" s="9"/>
      <c r="GDP3" s="9"/>
      <c r="GDQ3" s="9"/>
      <c r="GDR3" s="9"/>
      <c r="GDS3" s="9"/>
      <c r="GDT3" s="9"/>
      <c r="GDU3" s="9"/>
      <c r="GDV3" s="9"/>
      <c r="GDW3" s="9"/>
      <c r="GDX3" s="9"/>
      <c r="GDY3" s="9"/>
      <c r="GDZ3" s="9"/>
      <c r="GEA3" s="9"/>
      <c r="GEB3" s="9"/>
      <c r="GEC3" s="9"/>
      <c r="GED3" s="9"/>
      <c r="GEE3" s="9"/>
      <c r="GEF3" s="9"/>
      <c r="GEG3" s="9"/>
      <c r="GEH3" s="9"/>
      <c r="GEI3" s="9"/>
      <c r="GEJ3" s="9"/>
      <c r="GEK3" s="9"/>
      <c r="GEL3" s="9"/>
      <c r="GEM3" s="9"/>
      <c r="GEN3" s="9"/>
      <c r="GEO3" s="9"/>
      <c r="GEP3" s="9"/>
      <c r="GEQ3" s="9"/>
      <c r="GER3" s="9"/>
      <c r="GES3" s="9"/>
      <c r="GET3" s="9"/>
      <c r="GEU3" s="9"/>
      <c r="GEV3" s="9"/>
      <c r="GEW3" s="9"/>
      <c r="GEX3" s="9"/>
      <c r="GEY3" s="9"/>
      <c r="GEZ3" s="9"/>
      <c r="GFA3" s="9"/>
      <c r="GFB3" s="9"/>
      <c r="GFC3" s="9"/>
      <c r="GFD3" s="9"/>
      <c r="GFE3" s="9"/>
      <c r="GFF3" s="9"/>
      <c r="GFG3" s="9"/>
      <c r="GFH3" s="9"/>
      <c r="GFI3" s="9"/>
      <c r="GFJ3" s="9"/>
      <c r="GFK3" s="9"/>
      <c r="GFL3" s="9"/>
      <c r="GFM3" s="9"/>
      <c r="GFN3" s="9"/>
      <c r="GFO3" s="9"/>
      <c r="GFP3" s="9"/>
      <c r="GFQ3" s="9"/>
      <c r="GFR3" s="9"/>
      <c r="GFS3" s="9"/>
      <c r="GFT3" s="9"/>
      <c r="GFU3" s="9"/>
      <c r="GFV3" s="9"/>
      <c r="GFW3" s="9"/>
      <c r="GFX3" s="9"/>
      <c r="GFY3" s="9"/>
      <c r="GFZ3" s="9"/>
      <c r="GGA3" s="9"/>
      <c r="GGB3" s="9"/>
      <c r="GGC3" s="9"/>
      <c r="GGD3" s="9"/>
      <c r="GGE3" s="9"/>
      <c r="GGF3" s="9"/>
      <c r="GGG3" s="9"/>
      <c r="GGH3" s="9"/>
      <c r="GGI3" s="9"/>
      <c r="GGJ3" s="9"/>
      <c r="GGK3" s="9"/>
      <c r="GGL3" s="9"/>
      <c r="GGM3" s="9"/>
      <c r="GGN3" s="9"/>
      <c r="GGO3" s="9"/>
      <c r="GGP3" s="9"/>
      <c r="GGQ3" s="9"/>
      <c r="GGR3" s="9"/>
      <c r="GGS3" s="9"/>
      <c r="GGT3" s="9"/>
      <c r="GGU3" s="9"/>
      <c r="GGV3" s="9"/>
      <c r="GGW3" s="9"/>
      <c r="GGX3" s="9"/>
      <c r="GGY3" s="9"/>
      <c r="GGZ3" s="9"/>
      <c r="GHA3" s="9"/>
      <c r="GHB3" s="9"/>
      <c r="GHC3" s="9"/>
      <c r="GHD3" s="9"/>
      <c r="GHE3" s="9"/>
      <c r="GHF3" s="9"/>
      <c r="GHG3" s="9"/>
      <c r="GHH3" s="9"/>
      <c r="GHI3" s="9"/>
      <c r="GHJ3" s="9"/>
      <c r="GHK3" s="9"/>
      <c r="GHL3" s="9"/>
      <c r="GHM3" s="9"/>
      <c r="GHN3" s="9"/>
      <c r="GHO3" s="9"/>
      <c r="GHP3" s="9"/>
      <c r="GHQ3" s="9"/>
      <c r="GHR3" s="9"/>
      <c r="GHS3" s="9"/>
      <c r="GHT3" s="9"/>
      <c r="GHU3" s="9"/>
      <c r="GHV3" s="9"/>
      <c r="GHW3" s="9"/>
      <c r="GHX3" s="9"/>
      <c r="GHY3" s="9"/>
      <c r="GHZ3" s="9"/>
      <c r="GIA3" s="9"/>
      <c r="GIB3" s="9"/>
      <c r="GIC3" s="9"/>
      <c r="GID3" s="9"/>
      <c r="GIE3" s="9"/>
      <c r="GIF3" s="9"/>
      <c r="GIG3" s="9"/>
      <c r="GIH3" s="9"/>
      <c r="GII3" s="9"/>
      <c r="GIJ3" s="9"/>
      <c r="GIK3" s="9"/>
      <c r="GIL3" s="9"/>
      <c r="GIM3" s="9"/>
      <c r="GIN3" s="9"/>
      <c r="GIO3" s="9"/>
      <c r="GIP3" s="9"/>
      <c r="GIQ3" s="9"/>
      <c r="GIR3" s="9"/>
      <c r="GIS3" s="9"/>
      <c r="GIT3" s="9"/>
      <c r="GIU3" s="9"/>
      <c r="GIV3" s="9"/>
      <c r="GIW3" s="9"/>
      <c r="GIX3" s="9"/>
      <c r="GIY3" s="9"/>
      <c r="GIZ3" s="9"/>
      <c r="GJA3" s="9"/>
      <c r="GJB3" s="9"/>
      <c r="GJC3" s="9"/>
      <c r="GJD3" s="9"/>
      <c r="GJE3" s="9"/>
      <c r="GJF3" s="9"/>
      <c r="GJG3" s="9"/>
      <c r="GJH3" s="9"/>
      <c r="GJI3" s="9"/>
      <c r="GJJ3" s="9"/>
      <c r="GJK3" s="9"/>
      <c r="GJL3" s="9"/>
      <c r="GJM3" s="9"/>
      <c r="GJN3" s="9"/>
      <c r="GJO3" s="9"/>
      <c r="GJP3" s="9"/>
      <c r="GJQ3" s="9"/>
      <c r="GJR3" s="9"/>
      <c r="GJS3" s="9"/>
      <c r="GJT3" s="9"/>
      <c r="GJU3" s="9"/>
      <c r="GJV3" s="9"/>
      <c r="GJW3" s="9"/>
      <c r="GJX3" s="9"/>
      <c r="GJY3" s="9"/>
      <c r="GJZ3" s="9"/>
      <c r="GKA3" s="9"/>
      <c r="GKB3" s="9"/>
      <c r="GKC3" s="9"/>
      <c r="GKD3" s="9"/>
      <c r="GKE3" s="9"/>
      <c r="GKF3" s="9"/>
      <c r="GKG3" s="9"/>
      <c r="GKH3" s="9"/>
      <c r="GKI3" s="9"/>
      <c r="GKJ3" s="9"/>
      <c r="GKK3" s="9"/>
      <c r="GKL3" s="9"/>
      <c r="GKM3" s="9"/>
      <c r="GKN3" s="9"/>
      <c r="GKO3" s="9"/>
      <c r="GKP3" s="9"/>
      <c r="GKQ3" s="9"/>
      <c r="GKR3" s="9"/>
      <c r="GKS3" s="9"/>
      <c r="GKT3" s="9"/>
      <c r="GKU3" s="9"/>
      <c r="GKV3" s="9"/>
      <c r="GKW3" s="9"/>
      <c r="GKX3" s="9"/>
      <c r="GKY3" s="9"/>
      <c r="GKZ3" s="9"/>
      <c r="GLA3" s="9"/>
      <c r="GLB3" s="9"/>
      <c r="GLC3" s="9"/>
      <c r="GLD3" s="9"/>
      <c r="GLE3" s="9"/>
      <c r="GLF3" s="9"/>
      <c r="GLG3" s="9"/>
      <c r="GLH3" s="9"/>
      <c r="GLI3" s="9"/>
      <c r="GLJ3" s="9"/>
      <c r="GLK3" s="9"/>
      <c r="GLL3" s="9"/>
      <c r="GLM3" s="9"/>
      <c r="GLN3" s="9"/>
      <c r="GLO3" s="9"/>
      <c r="GLP3" s="9"/>
      <c r="GLQ3" s="9"/>
      <c r="GLR3" s="9"/>
      <c r="GLS3" s="9"/>
      <c r="GLT3" s="9"/>
      <c r="GLU3" s="9"/>
      <c r="GLV3" s="9"/>
      <c r="GLW3" s="9"/>
      <c r="GLX3" s="9"/>
      <c r="GLY3" s="9"/>
      <c r="GLZ3" s="9"/>
      <c r="GMA3" s="9"/>
      <c r="GMB3" s="9"/>
      <c r="GMC3" s="9"/>
      <c r="GMD3" s="9"/>
      <c r="GME3" s="9"/>
      <c r="GMF3" s="9"/>
      <c r="GMG3" s="9"/>
      <c r="GMH3" s="9"/>
      <c r="GMI3" s="9"/>
      <c r="GMJ3" s="9"/>
      <c r="GMK3" s="9"/>
      <c r="GML3" s="9"/>
      <c r="GMM3" s="9"/>
      <c r="GMN3" s="9"/>
      <c r="GMO3" s="9"/>
      <c r="GMP3" s="9"/>
      <c r="GMQ3" s="9"/>
      <c r="GMR3" s="9"/>
      <c r="GMS3" s="9"/>
      <c r="GMT3" s="9"/>
      <c r="GMU3" s="9"/>
      <c r="GMV3" s="9"/>
      <c r="GMW3" s="9"/>
      <c r="GMX3" s="9"/>
      <c r="GMY3" s="9"/>
      <c r="GMZ3" s="9"/>
      <c r="GNA3" s="9"/>
      <c r="GNB3" s="9"/>
      <c r="GNC3" s="9"/>
      <c r="GND3" s="9"/>
      <c r="GNE3" s="9"/>
      <c r="GNF3" s="9"/>
      <c r="GNG3" s="9"/>
      <c r="GNH3" s="9"/>
      <c r="GNI3" s="9"/>
      <c r="GNJ3" s="9"/>
      <c r="GNK3" s="9"/>
      <c r="GNL3" s="9"/>
      <c r="GNM3" s="9"/>
      <c r="GNN3" s="9"/>
      <c r="GNO3" s="9"/>
      <c r="GNP3" s="9"/>
      <c r="GNQ3" s="9"/>
      <c r="GNR3" s="9"/>
      <c r="GNS3" s="9"/>
      <c r="GNT3" s="9"/>
      <c r="GNU3" s="9"/>
      <c r="GNV3" s="9"/>
      <c r="GNW3" s="9"/>
      <c r="GNX3" s="9"/>
      <c r="GNY3" s="9"/>
      <c r="GNZ3" s="9"/>
      <c r="GOA3" s="9"/>
      <c r="GOB3" s="9"/>
      <c r="GOC3" s="9"/>
      <c r="GOD3" s="9"/>
      <c r="GOE3" s="9"/>
      <c r="GOF3" s="9"/>
      <c r="GOG3" s="9"/>
      <c r="GOH3" s="9"/>
      <c r="GOI3" s="9"/>
      <c r="GOJ3" s="9"/>
      <c r="GOK3" s="9"/>
      <c r="GOL3" s="9"/>
      <c r="GOM3" s="9"/>
      <c r="GON3" s="9"/>
      <c r="GOO3" s="9"/>
      <c r="GOP3" s="9"/>
      <c r="GOQ3" s="9"/>
      <c r="GOR3" s="9"/>
      <c r="GOS3" s="9"/>
      <c r="GOT3" s="9"/>
      <c r="GOU3" s="9"/>
      <c r="GOV3" s="9"/>
      <c r="GOW3" s="9"/>
      <c r="GOX3" s="9"/>
      <c r="GOY3" s="9"/>
      <c r="GOZ3" s="9"/>
      <c r="GPA3" s="9"/>
      <c r="GPB3" s="9"/>
      <c r="GPC3" s="9"/>
      <c r="GPD3" s="9"/>
      <c r="GPE3" s="9"/>
      <c r="GPF3" s="9"/>
      <c r="GPG3" s="9"/>
      <c r="GPH3" s="9"/>
      <c r="GPI3" s="9"/>
      <c r="GPJ3" s="9"/>
      <c r="GPK3" s="9"/>
      <c r="GPL3" s="9"/>
      <c r="GPM3" s="9"/>
      <c r="GPN3" s="9"/>
      <c r="GPO3" s="9"/>
      <c r="GPP3" s="9"/>
      <c r="GPQ3" s="9"/>
      <c r="GPR3" s="9"/>
      <c r="GPS3" s="9"/>
      <c r="GPT3" s="9"/>
      <c r="GPU3" s="9"/>
      <c r="GPV3" s="9"/>
      <c r="GPW3" s="9"/>
      <c r="GPX3" s="9"/>
      <c r="GPY3" s="9"/>
      <c r="GPZ3" s="9"/>
      <c r="GQA3" s="9"/>
      <c r="GQB3" s="9"/>
      <c r="GQC3" s="9"/>
      <c r="GQD3" s="9"/>
      <c r="GQE3" s="9"/>
      <c r="GQF3" s="9"/>
      <c r="GQG3" s="9"/>
      <c r="GQH3" s="9"/>
      <c r="GQI3" s="9"/>
      <c r="GQJ3" s="9"/>
      <c r="GQK3" s="9"/>
      <c r="GQL3" s="9"/>
      <c r="GQM3" s="9"/>
      <c r="GQN3" s="9"/>
      <c r="GQO3" s="9"/>
      <c r="GQP3" s="9"/>
      <c r="GQQ3" s="9"/>
      <c r="GQR3" s="9"/>
      <c r="GQS3" s="9"/>
      <c r="GQT3" s="9"/>
      <c r="GQU3" s="9"/>
      <c r="GQV3" s="9"/>
      <c r="GQW3" s="9"/>
      <c r="GQX3" s="9"/>
      <c r="GQY3" s="9"/>
      <c r="GQZ3" s="9"/>
      <c r="GRA3" s="9"/>
      <c r="GRB3" s="9"/>
      <c r="GRC3" s="9"/>
      <c r="GRD3" s="9"/>
      <c r="GRE3" s="9"/>
      <c r="GRF3" s="9"/>
      <c r="GRG3" s="9"/>
      <c r="GRH3" s="9"/>
      <c r="GRI3" s="9"/>
      <c r="GRJ3" s="9"/>
      <c r="GRK3" s="9"/>
      <c r="GRL3" s="9"/>
      <c r="GRM3" s="9"/>
      <c r="GRN3" s="9"/>
      <c r="GRO3" s="9"/>
      <c r="GRP3" s="9"/>
      <c r="GRQ3" s="9"/>
      <c r="GRR3" s="9"/>
      <c r="GRS3" s="9"/>
      <c r="GRT3" s="9"/>
      <c r="GRU3" s="9"/>
      <c r="GRV3" s="9"/>
      <c r="GRW3" s="9"/>
      <c r="GRX3" s="9"/>
      <c r="GRY3" s="9"/>
      <c r="GRZ3" s="9"/>
      <c r="GSA3" s="9"/>
      <c r="GSB3" s="9"/>
      <c r="GSC3" s="9"/>
      <c r="GSD3" s="9"/>
      <c r="GSE3" s="9"/>
      <c r="GSF3" s="9"/>
      <c r="GSG3" s="9"/>
      <c r="GSH3" s="9"/>
      <c r="GSI3" s="9"/>
      <c r="GSJ3" s="9"/>
      <c r="GSK3" s="9"/>
      <c r="GSL3" s="9"/>
      <c r="GSM3" s="9"/>
      <c r="GSN3" s="9"/>
      <c r="GSO3" s="9"/>
      <c r="GSP3" s="9"/>
      <c r="GSQ3" s="9"/>
      <c r="GSR3" s="9"/>
      <c r="GSS3" s="9"/>
      <c r="GST3" s="9"/>
      <c r="GSU3" s="9"/>
      <c r="GSV3" s="9"/>
      <c r="GSW3" s="9"/>
      <c r="GSX3" s="9"/>
      <c r="GSY3" s="9"/>
      <c r="GSZ3" s="9"/>
      <c r="GTA3" s="9"/>
      <c r="GTB3" s="9"/>
      <c r="GTC3" s="9"/>
      <c r="GTD3" s="9"/>
      <c r="GTE3" s="9"/>
      <c r="GTF3" s="9"/>
      <c r="GTG3" s="9"/>
      <c r="GTH3" s="9"/>
      <c r="GTI3" s="9"/>
      <c r="GTJ3" s="9"/>
      <c r="GTK3" s="9"/>
      <c r="GTL3" s="9"/>
      <c r="GTM3" s="9"/>
      <c r="GTN3" s="9"/>
      <c r="GTO3" s="9"/>
      <c r="GTP3" s="9"/>
      <c r="GTQ3" s="9"/>
      <c r="GTR3" s="9"/>
      <c r="GTS3" s="9"/>
      <c r="GTT3" s="9"/>
      <c r="GTU3" s="9"/>
      <c r="GTV3" s="9"/>
      <c r="GTW3" s="9"/>
      <c r="GTX3" s="9"/>
      <c r="GTY3" s="9"/>
      <c r="GTZ3" s="9"/>
      <c r="GUA3" s="9"/>
      <c r="GUB3" s="9"/>
      <c r="GUC3" s="9"/>
      <c r="GUD3" s="9"/>
      <c r="GUE3" s="9"/>
      <c r="GUF3" s="9"/>
      <c r="GUG3" s="9"/>
      <c r="GUH3" s="9"/>
      <c r="GUI3" s="9"/>
      <c r="GUJ3" s="9"/>
      <c r="GUK3" s="9"/>
      <c r="GUL3" s="9"/>
      <c r="GUM3" s="9"/>
      <c r="GUN3" s="9"/>
      <c r="GUO3" s="9"/>
      <c r="GUP3" s="9"/>
      <c r="GUQ3" s="9"/>
      <c r="GUR3" s="9"/>
      <c r="GUS3" s="9"/>
      <c r="GUT3" s="9"/>
      <c r="GUU3" s="9"/>
      <c r="GUV3" s="9"/>
      <c r="GUW3" s="9"/>
      <c r="GUX3" s="9"/>
      <c r="GUY3" s="9"/>
      <c r="GUZ3" s="9"/>
      <c r="GVA3" s="9"/>
      <c r="GVB3" s="9"/>
      <c r="GVC3" s="9"/>
      <c r="GVD3" s="9"/>
      <c r="GVE3" s="9"/>
      <c r="GVF3" s="9"/>
      <c r="GVG3" s="9"/>
      <c r="GVH3" s="9"/>
      <c r="GVI3" s="9"/>
      <c r="GVJ3" s="9"/>
      <c r="GVK3" s="9"/>
      <c r="GVL3" s="9"/>
      <c r="GVM3" s="9"/>
      <c r="GVN3" s="9"/>
      <c r="GVO3" s="9"/>
      <c r="GVP3" s="9"/>
      <c r="GVQ3" s="9"/>
      <c r="GVR3" s="9"/>
      <c r="GVS3" s="9"/>
      <c r="GVT3" s="9"/>
      <c r="GVU3" s="9"/>
      <c r="GVV3" s="9"/>
      <c r="GVW3" s="9"/>
      <c r="GVX3" s="9"/>
      <c r="GVY3" s="9"/>
      <c r="GVZ3" s="9"/>
      <c r="GWA3" s="9"/>
      <c r="GWB3" s="9"/>
      <c r="GWC3" s="9"/>
      <c r="GWD3" s="9"/>
      <c r="GWE3" s="9"/>
      <c r="GWF3" s="9"/>
      <c r="GWG3" s="9"/>
      <c r="GWH3" s="9"/>
      <c r="GWI3" s="9"/>
      <c r="GWJ3" s="9"/>
      <c r="GWK3" s="9"/>
      <c r="GWL3" s="9"/>
      <c r="GWM3" s="9"/>
      <c r="GWN3" s="9"/>
      <c r="GWO3" s="9"/>
      <c r="GWP3" s="9"/>
      <c r="GWQ3" s="9"/>
      <c r="GWR3" s="9"/>
      <c r="GWS3" s="9"/>
      <c r="GWT3" s="9"/>
      <c r="GWU3" s="9"/>
      <c r="GWV3" s="9"/>
      <c r="GWW3" s="9"/>
      <c r="GWX3" s="9"/>
      <c r="GWY3" s="9"/>
      <c r="GWZ3" s="9"/>
      <c r="GXA3" s="9"/>
      <c r="GXB3" s="9"/>
      <c r="GXC3" s="9"/>
      <c r="GXD3" s="9"/>
      <c r="GXE3" s="9"/>
      <c r="GXF3" s="9"/>
      <c r="GXG3" s="9"/>
      <c r="GXH3" s="9"/>
      <c r="GXI3" s="9"/>
      <c r="GXJ3" s="9"/>
      <c r="GXK3" s="9"/>
      <c r="GXL3" s="9"/>
      <c r="GXM3" s="9"/>
      <c r="GXN3" s="9"/>
      <c r="GXO3" s="9"/>
      <c r="GXP3" s="9"/>
      <c r="GXQ3" s="9"/>
      <c r="GXR3" s="9"/>
      <c r="GXS3" s="9"/>
      <c r="GXT3" s="9"/>
      <c r="GXU3" s="9"/>
      <c r="GXV3" s="9"/>
      <c r="GXW3" s="9"/>
      <c r="GXX3" s="9"/>
      <c r="GXY3" s="9"/>
      <c r="GXZ3" s="9"/>
      <c r="GYA3" s="9"/>
      <c r="GYB3" s="9"/>
      <c r="GYC3" s="9"/>
      <c r="GYD3" s="9"/>
      <c r="GYE3" s="9"/>
      <c r="GYF3" s="9"/>
      <c r="GYG3" s="9"/>
      <c r="GYH3" s="9"/>
      <c r="GYI3" s="9"/>
      <c r="GYJ3" s="9"/>
      <c r="GYK3" s="9"/>
      <c r="GYL3" s="9"/>
      <c r="GYM3" s="9"/>
      <c r="GYN3" s="9"/>
      <c r="GYO3" s="9"/>
      <c r="GYP3" s="9"/>
      <c r="GYQ3" s="9"/>
      <c r="GYR3" s="9"/>
      <c r="GYS3" s="9"/>
      <c r="GYT3" s="9"/>
      <c r="GYU3" s="9"/>
      <c r="GYV3" s="9"/>
      <c r="GYW3" s="9"/>
      <c r="GYX3" s="9"/>
      <c r="GYY3" s="9"/>
      <c r="GYZ3" s="9"/>
      <c r="GZA3" s="9"/>
      <c r="GZB3" s="9"/>
      <c r="GZC3" s="9"/>
      <c r="GZD3" s="9"/>
      <c r="GZE3" s="9"/>
      <c r="GZF3" s="9"/>
      <c r="GZG3" s="9"/>
      <c r="GZH3" s="9"/>
      <c r="GZI3" s="9"/>
      <c r="GZJ3" s="9"/>
      <c r="GZK3" s="9"/>
      <c r="GZL3" s="9"/>
      <c r="GZM3" s="9"/>
      <c r="GZN3" s="9"/>
      <c r="GZO3" s="9"/>
      <c r="GZP3" s="9"/>
      <c r="GZQ3" s="9"/>
      <c r="GZR3" s="9"/>
      <c r="GZS3" s="9"/>
      <c r="GZT3" s="9"/>
      <c r="GZU3" s="9"/>
      <c r="GZV3" s="9"/>
      <c r="GZW3" s="9"/>
      <c r="GZX3" s="9"/>
      <c r="GZY3" s="9"/>
      <c r="GZZ3" s="9"/>
      <c r="HAA3" s="9"/>
      <c r="HAB3" s="9"/>
      <c r="HAC3" s="9"/>
      <c r="HAD3" s="9"/>
      <c r="HAE3" s="9"/>
      <c r="HAF3" s="9"/>
      <c r="HAG3" s="9"/>
      <c r="HAH3" s="9"/>
      <c r="HAI3" s="9"/>
      <c r="HAJ3" s="9"/>
      <c r="HAK3" s="9"/>
      <c r="HAL3" s="9"/>
      <c r="HAM3" s="9"/>
      <c r="HAN3" s="9"/>
      <c r="HAO3" s="9"/>
      <c r="HAP3" s="9"/>
      <c r="HAQ3" s="9"/>
      <c r="HAR3" s="9"/>
      <c r="HAS3" s="9"/>
      <c r="HAT3" s="9"/>
      <c r="HAU3" s="9"/>
      <c r="HAV3" s="9"/>
      <c r="HAW3" s="9"/>
      <c r="HAX3" s="9"/>
      <c r="HAY3" s="9"/>
      <c r="HAZ3" s="9"/>
      <c r="HBA3" s="9"/>
      <c r="HBB3" s="9"/>
      <c r="HBC3" s="9"/>
      <c r="HBD3" s="9"/>
      <c r="HBE3" s="9"/>
      <c r="HBF3" s="9"/>
      <c r="HBG3" s="9"/>
      <c r="HBH3" s="9"/>
      <c r="HBI3" s="9"/>
      <c r="HBJ3" s="9"/>
      <c r="HBK3" s="9"/>
      <c r="HBL3" s="9"/>
      <c r="HBM3" s="9"/>
      <c r="HBN3" s="9"/>
      <c r="HBO3" s="9"/>
      <c r="HBP3" s="9"/>
      <c r="HBQ3" s="9"/>
      <c r="HBR3" s="9"/>
      <c r="HBS3" s="9"/>
      <c r="HBT3" s="9"/>
      <c r="HBU3" s="9"/>
      <c r="HBV3" s="9"/>
      <c r="HBW3" s="9"/>
      <c r="HBX3" s="9"/>
      <c r="HBY3" s="9"/>
      <c r="HBZ3" s="9"/>
      <c r="HCA3" s="9"/>
      <c r="HCB3" s="9"/>
      <c r="HCC3" s="9"/>
      <c r="HCD3" s="9"/>
      <c r="HCE3" s="9"/>
      <c r="HCF3" s="9"/>
      <c r="HCG3" s="9"/>
      <c r="HCH3" s="9"/>
      <c r="HCI3" s="9"/>
      <c r="HCJ3" s="9"/>
      <c r="HCK3" s="9"/>
      <c r="HCL3" s="9"/>
      <c r="HCM3" s="9"/>
      <c r="HCN3" s="9"/>
      <c r="HCO3" s="9"/>
      <c r="HCP3" s="9"/>
      <c r="HCQ3" s="9"/>
      <c r="HCR3" s="9"/>
      <c r="HCS3" s="9"/>
      <c r="HCT3" s="9"/>
      <c r="HCU3" s="9"/>
      <c r="HCV3" s="9"/>
      <c r="HCW3" s="9"/>
      <c r="HCX3" s="9"/>
      <c r="HCY3" s="9"/>
      <c r="HCZ3" s="9"/>
      <c r="HDA3" s="9"/>
      <c r="HDB3" s="9"/>
      <c r="HDC3" s="9"/>
      <c r="HDD3" s="9"/>
      <c r="HDE3" s="9"/>
      <c r="HDF3" s="9"/>
      <c r="HDG3" s="9"/>
      <c r="HDH3" s="9"/>
      <c r="HDI3" s="9"/>
      <c r="HDJ3" s="9"/>
      <c r="HDK3" s="9"/>
      <c r="HDL3" s="9"/>
      <c r="HDM3" s="9"/>
      <c r="HDN3" s="9"/>
      <c r="HDO3" s="9"/>
      <c r="HDP3" s="9"/>
      <c r="HDQ3" s="9"/>
      <c r="HDR3" s="9"/>
      <c r="HDS3" s="9"/>
      <c r="HDT3" s="9"/>
      <c r="HDU3" s="9"/>
      <c r="HDV3" s="9"/>
      <c r="HDW3" s="9"/>
      <c r="HDX3" s="9"/>
      <c r="HDY3" s="9"/>
      <c r="HDZ3" s="9"/>
      <c r="HEA3" s="9"/>
      <c r="HEB3" s="9"/>
      <c r="HEC3" s="9"/>
      <c r="HED3" s="9"/>
      <c r="HEE3" s="9"/>
      <c r="HEF3" s="9"/>
      <c r="HEG3" s="9"/>
      <c r="HEH3" s="9"/>
      <c r="HEI3" s="9"/>
      <c r="HEJ3" s="9"/>
      <c r="HEK3" s="9"/>
      <c r="HEL3" s="9"/>
      <c r="HEM3" s="9"/>
      <c r="HEN3" s="9"/>
      <c r="HEO3" s="9"/>
      <c r="HEP3" s="9"/>
      <c r="HEQ3" s="9"/>
      <c r="HER3" s="9"/>
      <c r="HES3" s="9"/>
      <c r="HET3" s="9"/>
      <c r="HEU3" s="9"/>
      <c r="HEV3" s="9"/>
      <c r="HEW3" s="9"/>
      <c r="HEX3" s="9"/>
      <c r="HEY3" s="9"/>
      <c r="HEZ3" s="9"/>
      <c r="HFA3" s="9"/>
      <c r="HFB3" s="9"/>
      <c r="HFC3" s="9"/>
      <c r="HFD3" s="9"/>
      <c r="HFE3" s="9"/>
      <c r="HFF3" s="9"/>
      <c r="HFG3" s="9"/>
      <c r="HFH3" s="9"/>
      <c r="HFI3" s="9"/>
      <c r="HFJ3" s="9"/>
      <c r="HFK3" s="9"/>
      <c r="HFL3" s="9"/>
      <c r="HFM3" s="9"/>
      <c r="HFN3" s="9"/>
      <c r="HFO3" s="9"/>
      <c r="HFP3" s="9"/>
      <c r="HFQ3" s="9"/>
      <c r="HFR3" s="9"/>
      <c r="HFS3" s="9"/>
      <c r="HFT3" s="9"/>
      <c r="HFU3" s="9"/>
      <c r="HFV3" s="9"/>
      <c r="HFW3" s="9"/>
      <c r="HFX3" s="9"/>
      <c r="HFY3" s="9"/>
      <c r="HFZ3" s="9"/>
      <c r="HGA3" s="9"/>
      <c r="HGB3" s="9"/>
      <c r="HGC3" s="9"/>
      <c r="HGD3" s="9"/>
      <c r="HGE3" s="9"/>
      <c r="HGF3" s="9"/>
      <c r="HGG3" s="9"/>
      <c r="HGH3" s="9"/>
      <c r="HGI3" s="9"/>
      <c r="HGJ3" s="9"/>
      <c r="HGK3" s="9"/>
      <c r="HGL3" s="9"/>
      <c r="HGM3" s="9"/>
      <c r="HGN3" s="9"/>
      <c r="HGO3" s="9"/>
      <c r="HGP3" s="9"/>
      <c r="HGQ3" s="9"/>
      <c r="HGR3" s="9"/>
      <c r="HGS3" s="9"/>
      <c r="HGT3" s="9"/>
      <c r="HGU3" s="9"/>
      <c r="HGV3" s="9"/>
      <c r="HGW3" s="9"/>
      <c r="HGX3" s="9"/>
      <c r="HGY3" s="9"/>
      <c r="HGZ3" s="9"/>
      <c r="HHA3" s="9"/>
      <c r="HHB3" s="9"/>
      <c r="HHC3" s="9"/>
      <c r="HHD3" s="9"/>
      <c r="HHE3" s="9"/>
      <c r="HHF3" s="9"/>
      <c r="HHG3" s="9"/>
      <c r="HHH3" s="9"/>
      <c r="HHI3" s="9"/>
      <c r="HHJ3" s="9"/>
      <c r="HHK3" s="9"/>
      <c r="HHL3" s="9"/>
      <c r="HHM3" s="9"/>
      <c r="HHN3" s="9"/>
      <c r="HHO3" s="9"/>
      <c r="HHP3" s="9"/>
      <c r="HHQ3" s="9"/>
      <c r="HHR3" s="9"/>
      <c r="HHS3" s="9"/>
      <c r="HHT3" s="9"/>
      <c r="HHU3" s="9"/>
      <c r="HHV3" s="9"/>
      <c r="HHW3" s="9"/>
      <c r="HHX3" s="9"/>
      <c r="HHY3" s="9"/>
      <c r="HHZ3" s="9"/>
      <c r="HIA3" s="9"/>
      <c r="HIB3" s="9"/>
      <c r="HIC3" s="9"/>
      <c r="HID3" s="9"/>
      <c r="HIE3" s="9"/>
      <c r="HIF3" s="9"/>
      <c r="HIG3" s="9"/>
      <c r="HIH3" s="9"/>
      <c r="HII3" s="9"/>
      <c r="HIJ3" s="9"/>
      <c r="HIK3" s="9"/>
      <c r="HIL3" s="9"/>
      <c r="HIM3" s="9"/>
      <c r="HIN3" s="9"/>
      <c r="HIO3" s="9"/>
      <c r="HIP3" s="9"/>
      <c r="HIQ3" s="9"/>
      <c r="HIR3" s="9"/>
      <c r="HIS3" s="9"/>
      <c r="HIT3" s="9"/>
      <c r="HIU3" s="9"/>
      <c r="HIV3" s="9"/>
      <c r="HIW3" s="9"/>
      <c r="HIX3" s="9"/>
      <c r="HIY3" s="9"/>
      <c r="HIZ3" s="9"/>
      <c r="HJA3" s="9"/>
      <c r="HJB3" s="9"/>
      <c r="HJC3" s="9"/>
      <c r="HJD3" s="9"/>
      <c r="HJE3" s="9"/>
      <c r="HJF3" s="9"/>
      <c r="HJG3" s="9"/>
      <c r="HJH3" s="9"/>
      <c r="HJI3" s="9"/>
      <c r="HJJ3" s="9"/>
      <c r="HJK3" s="9"/>
      <c r="HJL3" s="9"/>
      <c r="HJM3" s="9"/>
      <c r="HJN3" s="9"/>
      <c r="HJO3" s="9"/>
      <c r="HJP3" s="9"/>
      <c r="HJQ3" s="9"/>
      <c r="HJR3" s="9"/>
      <c r="HJS3" s="9"/>
      <c r="HJT3" s="9"/>
      <c r="HJU3" s="9"/>
      <c r="HJV3" s="9"/>
      <c r="HJW3" s="9"/>
      <c r="HJX3" s="9"/>
      <c r="HJY3" s="9"/>
      <c r="HJZ3" s="9"/>
      <c r="HKA3" s="9"/>
      <c r="HKB3" s="9"/>
      <c r="HKC3" s="9"/>
      <c r="HKD3" s="9"/>
      <c r="HKE3" s="9"/>
      <c r="HKF3" s="9"/>
      <c r="HKG3" s="9"/>
      <c r="HKH3" s="9"/>
      <c r="HKI3" s="9"/>
      <c r="HKJ3" s="9"/>
      <c r="HKK3" s="9"/>
      <c r="HKL3" s="9"/>
      <c r="HKM3" s="9"/>
      <c r="HKN3" s="9"/>
      <c r="HKO3" s="9"/>
      <c r="HKP3" s="9"/>
      <c r="HKQ3" s="9"/>
      <c r="HKR3" s="9"/>
      <c r="HKS3" s="9"/>
      <c r="HKT3" s="9"/>
      <c r="HKU3" s="9"/>
      <c r="HKV3" s="9"/>
      <c r="HKW3" s="9"/>
      <c r="HKX3" s="9"/>
      <c r="HKY3" s="9"/>
      <c r="HKZ3" s="9"/>
      <c r="HLA3" s="9"/>
      <c r="HLB3" s="9"/>
      <c r="HLC3" s="9"/>
      <c r="HLD3" s="9"/>
      <c r="HLE3" s="9"/>
      <c r="HLF3" s="9"/>
      <c r="HLG3" s="9"/>
      <c r="HLH3" s="9"/>
      <c r="HLI3" s="9"/>
      <c r="HLJ3" s="9"/>
      <c r="HLK3" s="9"/>
      <c r="HLL3" s="9"/>
      <c r="HLM3" s="9"/>
      <c r="HLN3" s="9"/>
      <c r="HLO3" s="9"/>
      <c r="HLP3" s="9"/>
      <c r="HLQ3" s="9"/>
      <c r="HLR3" s="9"/>
      <c r="HLS3" s="9"/>
      <c r="HLT3" s="9"/>
      <c r="HLU3" s="9"/>
      <c r="HLV3" s="9"/>
      <c r="HLW3" s="9"/>
      <c r="HLX3" s="9"/>
      <c r="HLY3" s="9"/>
      <c r="HLZ3" s="9"/>
      <c r="HMA3" s="9"/>
      <c r="HMB3" s="9"/>
      <c r="HMC3" s="9"/>
      <c r="HMD3" s="9"/>
      <c r="HME3" s="9"/>
      <c r="HMF3" s="9"/>
      <c r="HMG3" s="9"/>
      <c r="HMH3" s="9"/>
      <c r="HMI3" s="9"/>
      <c r="HMJ3" s="9"/>
      <c r="HMK3" s="9"/>
      <c r="HML3" s="9"/>
      <c r="HMM3" s="9"/>
      <c r="HMN3" s="9"/>
      <c r="HMO3" s="9"/>
      <c r="HMP3" s="9"/>
      <c r="HMQ3" s="9"/>
      <c r="HMR3" s="9"/>
      <c r="HMS3" s="9"/>
      <c r="HMT3" s="9"/>
      <c r="HMU3" s="9"/>
      <c r="HMV3" s="9"/>
      <c r="HMW3" s="9"/>
      <c r="HMX3" s="9"/>
      <c r="HMY3" s="9"/>
      <c r="HMZ3" s="9"/>
      <c r="HNA3" s="9"/>
      <c r="HNB3" s="9"/>
      <c r="HNC3" s="9"/>
      <c r="HND3" s="9"/>
      <c r="HNE3" s="9"/>
      <c r="HNF3" s="9"/>
      <c r="HNG3" s="9"/>
      <c r="HNH3" s="9"/>
      <c r="HNI3" s="9"/>
      <c r="HNJ3" s="9"/>
      <c r="HNK3" s="9"/>
      <c r="HNL3" s="9"/>
      <c r="HNM3" s="9"/>
      <c r="HNN3" s="9"/>
      <c r="HNO3" s="9"/>
      <c r="HNP3" s="9"/>
      <c r="HNQ3" s="9"/>
      <c r="HNR3" s="9"/>
      <c r="HNS3" s="9"/>
      <c r="HNT3" s="9"/>
      <c r="HNU3" s="9"/>
      <c r="HNV3" s="9"/>
      <c r="HNW3" s="9"/>
      <c r="HNX3" s="9"/>
      <c r="HNY3" s="9"/>
      <c r="HNZ3" s="9"/>
      <c r="HOA3" s="9"/>
      <c r="HOB3" s="9"/>
      <c r="HOC3" s="9"/>
      <c r="HOD3" s="9"/>
      <c r="HOE3" s="9"/>
      <c r="HOF3" s="9"/>
      <c r="HOG3" s="9"/>
      <c r="HOH3" s="9"/>
      <c r="HOI3" s="9"/>
      <c r="HOJ3" s="9"/>
      <c r="HOK3" s="9"/>
      <c r="HOL3" s="9"/>
      <c r="HOM3" s="9"/>
      <c r="HON3" s="9"/>
      <c r="HOO3" s="9"/>
      <c r="HOP3" s="9"/>
      <c r="HOQ3" s="9"/>
      <c r="HOR3" s="9"/>
      <c r="HOS3" s="9"/>
      <c r="HOT3" s="9"/>
      <c r="HOU3" s="9"/>
      <c r="HOV3" s="9"/>
      <c r="HOW3" s="9"/>
      <c r="HOX3" s="9"/>
      <c r="HOY3" s="9"/>
      <c r="HOZ3" s="9"/>
      <c r="HPA3" s="9"/>
      <c r="HPB3" s="9"/>
      <c r="HPC3" s="9"/>
      <c r="HPD3" s="9"/>
      <c r="HPE3" s="9"/>
      <c r="HPF3" s="9"/>
      <c r="HPG3" s="9"/>
      <c r="HPH3" s="9"/>
      <c r="HPI3" s="9"/>
      <c r="HPJ3" s="9"/>
      <c r="HPK3" s="9"/>
      <c r="HPL3" s="9"/>
      <c r="HPM3" s="9"/>
      <c r="HPN3" s="9"/>
      <c r="HPO3" s="9"/>
      <c r="HPP3" s="9"/>
      <c r="HPQ3" s="9"/>
      <c r="HPR3" s="9"/>
      <c r="HPS3" s="9"/>
      <c r="HPT3" s="9"/>
      <c r="HPU3" s="9"/>
      <c r="HPV3" s="9"/>
      <c r="HPW3" s="9"/>
      <c r="HPX3" s="9"/>
      <c r="HPY3" s="9"/>
      <c r="HPZ3" s="9"/>
      <c r="HQA3" s="9"/>
      <c r="HQB3" s="9"/>
      <c r="HQC3" s="9"/>
      <c r="HQD3" s="9"/>
      <c r="HQE3" s="9"/>
      <c r="HQF3" s="9"/>
      <c r="HQG3" s="9"/>
      <c r="HQH3" s="9"/>
      <c r="HQI3" s="9"/>
      <c r="HQJ3" s="9"/>
      <c r="HQK3" s="9"/>
      <c r="HQL3" s="9"/>
      <c r="HQM3" s="9"/>
      <c r="HQN3" s="9"/>
      <c r="HQO3" s="9"/>
      <c r="HQP3" s="9"/>
      <c r="HQQ3" s="9"/>
      <c r="HQR3" s="9"/>
      <c r="HQS3" s="9"/>
      <c r="HQT3" s="9"/>
      <c r="HQU3" s="9"/>
      <c r="HQV3" s="9"/>
      <c r="HQW3" s="9"/>
      <c r="HQX3" s="9"/>
      <c r="HQY3" s="9"/>
      <c r="HQZ3" s="9"/>
      <c r="HRA3" s="9"/>
      <c r="HRB3" s="9"/>
      <c r="HRC3" s="9"/>
      <c r="HRD3" s="9"/>
      <c r="HRE3" s="9"/>
      <c r="HRF3" s="9"/>
      <c r="HRG3" s="9"/>
      <c r="HRH3" s="9"/>
      <c r="HRI3" s="9"/>
      <c r="HRJ3" s="9"/>
      <c r="HRK3" s="9"/>
      <c r="HRL3" s="9"/>
      <c r="HRM3" s="9"/>
      <c r="HRN3" s="9"/>
      <c r="HRO3" s="9"/>
      <c r="HRP3" s="9"/>
      <c r="HRQ3" s="9"/>
      <c r="HRR3" s="9"/>
      <c r="HRS3" s="9"/>
      <c r="HRT3" s="9"/>
      <c r="HRU3" s="9"/>
      <c r="HRV3" s="9"/>
      <c r="HRW3" s="9"/>
      <c r="HRX3" s="9"/>
      <c r="HRY3" s="9"/>
      <c r="HRZ3" s="9"/>
      <c r="HSA3" s="9"/>
      <c r="HSB3" s="9"/>
      <c r="HSC3" s="9"/>
      <c r="HSD3" s="9"/>
      <c r="HSE3" s="9"/>
      <c r="HSF3" s="9"/>
      <c r="HSG3" s="9"/>
      <c r="HSH3" s="9"/>
      <c r="HSI3" s="9"/>
      <c r="HSJ3" s="9"/>
      <c r="HSK3" s="9"/>
      <c r="HSL3" s="9"/>
      <c r="HSM3" s="9"/>
      <c r="HSN3" s="9"/>
      <c r="HSO3" s="9"/>
      <c r="HSP3" s="9"/>
      <c r="HSQ3" s="9"/>
      <c r="HSR3" s="9"/>
      <c r="HSS3" s="9"/>
      <c r="HST3" s="9"/>
      <c r="HSU3" s="9"/>
      <c r="HSV3" s="9"/>
      <c r="HSW3" s="9"/>
      <c r="HSX3" s="9"/>
      <c r="HSY3" s="9"/>
      <c r="HSZ3" s="9"/>
      <c r="HTA3" s="9"/>
      <c r="HTB3" s="9"/>
      <c r="HTC3" s="9"/>
      <c r="HTD3" s="9"/>
      <c r="HTE3" s="9"/>
      <c r="HTF3" s="9"/>
      <c r="HTG3" s="9"/>
      <c r="HTH3" s="9"/>
      <c r="HTI3" s="9"/>
      <c r="HTJ3" s="9"/>
      <c r="HTK3" s="9"/>
      <c r="HTL3" s="9"/>
      <c r="HTM3" s="9"/>
      <c r="HTN3" s="9"/>
      <c r="HTO3" s="9"/>
      <c r="HTP3" s="9"/>
      <c r="HTQ3" s="9"/>
      <c r="HTR3" s="9"/>
      <c r="HTS3" s="9"/>
      <c r="HTT3" s="9"/>
      <c r="HTU3" s="9"/>
      <c r="HTV3" s="9"/>
      <c r="HTW3" s="9"/>
      <c r="HTX3" s="9"/>
      <c r="HTY3" s="9"/>
      <c r="HTZ3" s="9"/>
      <c r="HUA3" s="9"/>
      <c r="HUB3" s="9"/>
      <c r="HUC3" s="9"/>
      <c r="HUD3" s="9"/>
      <c r="HUE3" s="9"/>
      <c r="HUF3" s="9"/>
      <c r="HUG3" s="9"/>
      <c r="HUH3" s="9"/>
      <c r="HUI3" s="9"/>
      <c r="HUJ3" s="9"/>
      <c r="HUK3" s="9"/>
      <c r="HUL3" s="9"/>
      <c r="HUM3" s="9"/>
      <c r="HUN3" s="9"/>
      <c r="HUO3" s="9"/>
      <c r="HUP3" s="9"/>
      <c r="HUQ3" s="9"/>
      <c r="HUR3" s="9"/>
      <c r="HUS3" s="9"/>
      <c r="HUT3" s="9"/>
      <c r="HUU3" s="9"/>
      <c r="HUV3" s="9"/>
      <c r="HUW3" s="9"/>
      <c r="HUX3" s="9"/>
      <c r="HUY3" s="9"/>
      <c r="HUZ3" s="9"/>
      <c r="HVA3" s="9"/>
      <c r="HVB3" s="9"/>
      <c r="HVC3" s="9"/>
      <c r="HVD3" s="9"/>
      <c r="HVE3" s="9"/>
      <c r="HVF3" s="9"/>
      <c r="HVG3" s="9"/>
      <c r="HVH3" s="9"/>
      <c r="HVI3" s="9"/>
      <c r="HVJ3" s="9"/>
      <c r="HVK3" s="9"/>
      <c r="HVL3" s="9"/>
      <c r="HVM3" s="9"/>
      <c r="HVN3" s="9"/>
      <c r="HVO3" s="9"/>
      <c r="HVP3" s="9"/>
      <c r="HVQ3" s="9"/>
      <c r="HVR3" s="9"/>
      <c r="HVS3" s="9"/>
      <c r="HVT3" s="9"/>
      <c r="HVU3" s="9"/>
      <c r="HVV3" s="9"/>
      <c r="HVW3" s="9"/>
      <c r="HVX3" s="9"/>
      <c r="HVY3" s="9"/>
      <c r="HVZ3" s="9"/>
      <c r="HWA3" s="9"/>
      <c r="HWB3" s="9"/>
      <c r="HWC3" s="9"/>
      <c r="HWD3" s="9"/>
      <c r="HWE3" s="9"/>
      <c r="HWF3" s="9"/>
      <c r="HWG3" s="9"/>
      <c r="HWH3" s="9"/>
      <c r="HWI3" s="9"/>
      <c r="HWJ3" s="9"/>
      <c r="HWK3" s="9"/>
      <c r="HWL3" s="9"/>
      <c r="HWM3" s="9"/>
      <c r="HWN3" s="9"/>
      <c r="HWO3" s="9"/>
      <c r="HWP3" s="9"/>
      <c r="HWQ3" s="9"/>
      <c r="HWR3" s="9"/>
      <c r="HWS3" s="9"/>
      <c r="HWT3" s="9"/>
      <c r="HWU3" s="9"/>
      <c r="HWV3" s="9"/>
      <c r="HWW3" s="9"/>
      <c r="HWX3" s="9"/>
      <c r="HWY3" s="9"/>
      <c r="HWZ3" s="9"/>
      <c r="HXA3" s="9"/>
      <c r="HXB3" s="9"/>
      <c r="HXC3" s="9"/>
      <c r="HXD3" s="9"/>
      <c r="HXE3" s="9"/>
      <c r="HXF3" s="9"/>
      <c r="HXG3" s="9"/>
      <c r="HXH3" s="9"/>
      <c r="HXI3" s="9"/>
      <c r="HXJ3" s="9"/>
      <c r="HXK3" s="9"/>
      <c r="HXL3" s="9"/>
      <c r="HXM3" s="9"/>
      <c r="HXN3" s="9"/>
      <c r="HXO3" s="9"/>
      <c r="HXP3" s="9"/>
      <c r="HXQ3" s="9"/>
      <c r="HXR3" s="9"/>
      <c r="HXS3" s="9"/>
      <c r="HXT3" s="9"/>
      <c r="HXU3" s="9"/>
      <c r="HXV3" s="9"/>
      <c r="HXW3" s="9"/>
      <c r="HXX3" s="9"/>
      <c r="HXY3" s="9"/>
      <c r="HXZ3" s="9"/>
      <c r="HYA3" s="9"/>
      <c r="HYB3" s="9"/>
      <c r="HYC3" s="9"/>
      <c r="HYD3" s="9"/>
      <c r="HYE3" s="9"/>
      <c r="HYF3" s="9"/>
      <c r="HYG3" s="9"/>
      <c r="HYH3" s="9"/>
      <c r="HYI3" s="9"/>
      <c r="HYJ3" s="9"/>
      <c r="HYK3" s="9"/>
      <c r="HYL3" s="9"/>
      <c r="HYM3" s="9"/>
      <c r="HYN3" s="9"/>
      <c r="HYO3" s="9"/>
      <c r="HYP3" s="9"/>
      <c r="HYQ3" s="9"/>
      <c r="HYR3" s="9"/>
      <c r="HYS3" s="9"/>
      <c r="HYT3" s="9"/>
      <c r="HYU3" s="9"/>
      <c r="HYV3" s="9"/>
      <c r="HYW3" s="9"/>
      <c r="HYX3" s="9"/>
      <c r="HYY3" s="9"/>
      <c r="HYZ3" s="9"/>
      <c r="HZA3" s="9"/>
      <c r="HZB3" s="9"/>
      <c r="HZC3" s="9"/>
      <c r="HZD3" s="9"/>
      <c r="HZE3" s="9"/>
      <c r="HZF3" s="9"/>
      <c r="HZG3" s="9"/>
      <c r="HZH3" s="9"/>
      <c r="HZI3" s="9"/>
      <c r="HZJ3" s="9"/>
      <c r="HZK3" s="9"/>
      <c r="HZL3" s="9"/>
      <c r="HZM3" s="9"/>
      <c r="HZN3" s="9"/>
      <c r="HZO3" s="9"/>
      <c r="HZP3" s="9"/>
      <c r="HZQ3" s="9"/>
      <c r="HZR3" s="9"/>
      <c r="HZS3" s="9"/>
      <c r="HZT3" s="9"/>
      <c r="HZU3" s="9"/>
      <c r="HZV3" s="9"/>
      <c r="HZW3" s="9"/>
      <c r="HZX3" s="9"/>
      <c r="HZY3" s="9"/>
      <c r="HZZ3" s="9"/>
      <c r="IAA3" s="9"/>
      <c r="IAB3" s="9"/>
      <c r="IAC3" s="9"/>
      <c r="IAD3" s="9"/>
      <c r="IAE3" s="9"/>
      <c r="IAF3" s="9"/>
      <c r="IAG3" s="9"/>
      <c r="IAH3" s="9"/>
      <c r="IAI3" s="9"/>
      <c r="IAJ3" s="9"/>
      <c r="IAK3" s="9"/>
      <c r="IAL3" s="9"/>
      <c r="IAM3" s="9"/>
      <c r="IAN3" s="9"/>
      <c r="IAO3" s="9"/>
      <c r="IAP3" s="9"/>
      <c r="IAQ3" s="9"/>
      <c r="IAR3" s="9"/>
      <c r="IAS3" s="9"/>
      <c r="IAT3" s="9"/>
      <c r="IAU3" s="9"/>
      <c r="IAV3" s="9"/>
      <c r="IAW3" s="9"/>
      <c r="IAX3" s="9"/>
      <c r="IAY3" s="9"/>
      <c r="IAZ3" s="9"/>
      <c r="IBA3" s="9"/>
      <c r="IBB3" s="9"/>
      <c r="IBC3" s="9"/>
      <c r="IBD3" s="9"/>
      <c r="IBE3" s="9"/>
      <c r="IBF3" s="9"/>
      <c r="IBG3" s="9"/>
      <c r="IBH3" s="9"/>
      <c r="IBI3" s="9"/>
      <c r="IBJ3" s="9"/>
      <c r="IBK3" s="9"/>
      <c r="IBL3" s="9"/>
      <c r="IBM3" s="9"/>
      <c r="IBN3" s="9"/>
      <c r="IBO3" s="9"/>
      <c r="IBP3" s="9"/>
      <c r="IBQ3" s="9"/>
      <c r="IBR3" s="9"/>
      <c r="IBS3" s="9"/>
      <c r="IBT3" s="9"/>
      <c r="IBU3" s="9"/>
      <c r="IBV3" s="9"/>
      <c r="IBW3" s="9"/>
      <c r="IBX3" s="9"/>
      <c r="IBY3" s="9"/>
      <c r="IBZ3" s="9"/>
      <c r="ICA3" s="9"/>
      <c r="ICB3" s="9"/>
      <c r="ICC3" s="9"/>
      <c r="ICD3" s="9"/>
      <c r="ICE3" s="9"/>
      <c r="ICF3" s="9"/>
      <c r="ICG3" s="9"/>
      <c r="ICH3" s="9"/>
      <c r="ICI3" s="9"/>
      <c r="ICJ3" s="9"/>
      <c r="ICK3" s="9"/>
      <c r="ICL3" s="9"/>
      <c r="ICM3" s="9"/>
      <c r="ICN3" s="9"/>
      <c r="ICO3" s="9"/>
      <c r="ICP3" s="9"/>
      <c r="ICQ3" s="9"/>
      <c r="ICR3" s="9"/>
      <c r="ICS3" s="9"/>
      <c r="ICT3" s="9"/>
      <c r="ICU3" s="9"/>
      <c r="ICV3" s="9"/>
      <c r="ICW3" s="9"/>
      <c r="ICX3" s="9"/>
      <c r="ICY3" s="9"/>
      <c r="ICZ3" s="9"/>
      <c r="IDA3" s="9"/>
      <c r="IDB3" s="9"/>
      <c r="IDC3" s="9"/>
      <c r="IDD3" s="9"/>
      <c r="IDE3" s="9"/>
      <c r="IDF3" s="9"/>
      <c r="IDG3" s="9"/>
      <c r="IDH3" s="9"/>
      <c r="IDI3" s="9"/>
      <c r="IDJ3" s="9"/>
      <c r="IDK3" s="9"/>
      <c r="IDL3" s="9"/>
      <c r="IDM3" s="9"/>
      <c r="IDN3" s="9"/>
      <c r="IDO3" s="9"/>
      <c r="IDP3" s="9"/>
      <c r="IDQ3" s="9"/>
      <c r="IDR3" s="9"/>
      <c r="IDS3" s="9"/>
      <c r="IDT3" s="9"/>
      <c r="IDU3" s="9"/>
      <c r="IDV3" s="9"/>
      <c r="IDW3" s="9"/>
      <c r="IDX3" s="9"/>
      <c r="IDY3" s="9"/>
      <c r="IDZ3" s="9"/>
      <c r="IEA3" s="9"/>
      <c r="IEB3" s="9"/>
      <c r="IEC3" s="9"/>
      <c r="IED3" s="9"/>
      <c r="IEE3" s="9"/>
      <c r="IEF3" s="9"/>
      <c r="IEG3" s="9"/>
      <c r="IEH3" s="9"/>
      <c r="IEI3" s="9"/>
      <c r="IEJ3" s="9"/>
      <c r="IEK3" s="9"/>
      <c r="IEL3" s="9"/>
      <c r="IEM3" s="9"/>
      <c r="IEN3" s="9"/>
      <c r="IEO3" s="9"/>
      <c r="IEP3" s="9"/>
      <c r="IEQ3" s="9"/>
      <c r="IER3" s="9"/>
      <c r="IES3" s="9"/>
      <c r="IET3" s="9"/>
      <c r="IEU3" s="9"/>
      <c r="IEV3" s="9"/>
      <c r="IEW3" s="9"/>
      <c r="IEX3" s="9"/>
      <c r="IEY3" s="9"/>
      <c r="IEZ3" s="9"/>
      <c r="IFA3" s="9"/>
      <c r="IFB3" s="9"/>
      <c r="IFC3" s="9"/>
      <c r="IFD3" s="9"/>
      <c r="IFE3" s="9"/>
      <c r="IFF3" s="9"/>
      <c r="IFG3" s="9"/>
      <c r="IFH3" s="9"/>
      <c r="IFI3" s="9"/>
      <c r="IFJ3" s="9"/>
      <c r="IFK3" s="9"/>
      <c r="IFL3" s="9"/>
      <c r="IFM3" s="9"/>
      <c r="IFN3" s="9"/>
      <c r="IFO3" s="9"/>
      <c r="IFP3" s="9"/>
      <c r="IFQ3" s="9"/>
      <c r="IFR3" s="9"/>
      <c r="IFS3" s="9"/>
      <c r="IFT3" s="9"/>
      <c r="IFU3" s="9"/>
      <c r="IFV3" s="9"/>
      <c r="IFW3" s="9"/>
      <c r="IFX3" s="9"/>
      <c r="IFY3" s="9"/>
      <c r="IFZ3" s="9"/>
      <c r="IGA3" s="9"/>
      <c r="IGB3" s="9"/>
      <c r="IGC3" s="9"/>
      <c r="IGD3" s="9"/>
      <c r="IGE3" s="9"/>
      <c r="IGF3" s="9"/>
      <c r="IGG3" s="9"/>
      <c r="IGH3" s="9"/>
      <c r="IGI3" s="9"/>
      <c r="IGJ3" s="9"/>
      <c r="IGK3" s="9"/>
      <c r="IGL3" s="9"/>
      <c r="IGM3" s="9"/>
      <c r="IGN3" s="9"/>
      <c r="IGO3" s="9"/>
      <c r="IGP3" s="9"/>
      <c r="IGQ3" s="9"/>
      <c r="IGR3" s="9"/>
      <c r="IGS3" s="9"/>
      <c r="IGT3" s="9"/>
      <c r="IGU3" s="9"/>
      <c r="IGV3" s="9"/>
      <c r="IGW3" s="9"/>
      <c r="IGX3" s="9"/>
      <c r="IGY3" s="9"/>
      <c r="IGZ3" s="9"/>
      <c r="IHA3" s="9"/>
      <c r="IHB3" s="9"/>
      <c r="IHC3" s="9"/>
      <c r="IHD3" s="9"/>
      <c r="IHE3" s="9"/>
      <c r="IHF3" s="9"/>
      <c r="IHG3" s="9"/>
      <c r="IHH3" s="9"/>
      <c r="IHI3" s="9"/>
      <c r="IHJ3" s="9"/>
      <c r="IHK3" s="9"/>
      <c r="IHL3" s="9"/>
      <c r="IHM3" s="9"/>
      <c r="IHN3" s="9"/>
      <c r="IHO3" s="9"/>
      <c r="IHP3" s="9"/>
      <c r="IHQ3" s="9"/>
      <c r="IHR3" s="9"/>
      <c r="IHS3" s="9"/>
      <c r="IHT3" s="9"/>
      <c r="IHU3" s="9"/>
      <c r="IHV3" s="9"/>
      <c r="IHW3" s="9"/>
      <c r="IHX3" s="9"/>
      <c r="IHY3" s="9"/>
      <c r="IHZ3" s="9"/>
      <c r="IIA3" s="9"/>
      <c r="IIB3" s="9"/>
      <c r="IIC3" s="9"/>
      <c r="IID3" s="9"/>
      <c r="IIE3" s="9"/>
      <c r="IIF3" s="9"/>
      <c r="IIG3" s="9"/>
      <c r="IIH3" s="9"/>
      <c r="III3" s="9"/>
      <c r="IIJ3" s="9"/>
      <c r="IIK3" s="9"/>
      <c r="IIL3" s="9"/>
      <c r="IIM3" s="9"/>
      <c r="IIN3" s="9"/>
      <c r="IIO3" s="9"/>
      <c r="IIP3" s="9"/>
      <c r="IIQ3" s="9"/>
      <c r="IIR3" s="9"/>
      <c r="IIS3" s="9"/>
      <c r="IIT3" s="9"/>
      <c r="IIU3" s="9"/>
      <c r="IIV3" s="9"/>
      <c r="IIW3" s="9"/>
      <c r="IIX3" s="9"/>
      <c r="IIY3" s="9"/>
      <c r="IIZ3" s="9"/>
      <c r="IJA3" s="9"/>
      <c r="IJB3" s="9"/>
      <c r="IJC3" s="9"/>
      <c r="IJD3" s="9"/>
      <c r="IJE3" s="9"/>
      <c r="IJF3" s="9"/>
      <c r="IJG3" s="9"/>
      <c r="IJH3" s="9"/>
      <c r="IJI3" s="9"/>
      <c r="IJJ3" s="9"/>
      <c r="IJK3" s="9"/>
      <c r="IJL3" s="9"/>
      <c r="IJM3" s="9"/>
      <c r="IJN3" s="9"/>
      <c r="IJO3" s="9"/>
      <c r="IJP3" s="9"/>
      <c r="IJQ3" s="9"/>
      <c r="IJR3" s="9"/>
      <c r="IJS3" s="9"/>
      <c r="IJT3" s="9"/>
      <c r="IJU3" s="9"/>
      <c r="IJV3" s="9"/>
      <c r="IJW3" s="9"/>
      <c r="IJX3" s="9"/>
      <c r="IJY3" s="9"/>
      <c r="IJZ3" s="9"/>
      <c r="IKA3" s="9"/>
      <c r="IKB3" s="9"/>
      <c r="IKC3" s="9"/>
      <c r="IKD3" s="9"/>
      <c r="IKE3" s="9"/>
      <c r="IKF3" s="9"/>
      <c r="IKG3" s="9"/>
      <c r="IKH3" s="9"/>
      <c r="IKI3" s="9"/>
      <c r="IKJ3" s="9"/>
      <c r="IKK3" s="9"/>
      <c r="IKL3" s="9"/>
      <c r="IKM3" s="9"/>
      <c r="IKN3" s="9"/>
      <c r="IKO3" s="9"/>
      <c r="IKP3" s="9"/>
      <c r="IKQ3" s="9"/>
      <c r="IKR3" s="9"/>
      <c r="IKS3" s="9"/>
      <c r="IKT3" s="9"/>
      <c r="IKU3" s="9"/>
      <c r="IKV3" s="9"/>
      <c r="IKW3" s="9"/>
      <c r="IKX3" s="9"/>
      <c r="IKY3" s="9"/>
      <c r="IKZ3" s="9"/>
      <c r="ILA3" s="9"/>
      <c r="ILB3" s="9"/>
      <c r="ILC3" s="9"/>
      <c r="ILD3" s="9"/>
      <c r="ILE3" s="9"/>
      <c r="ILF3" s="9"/>
      <c r="ILG3" s="9"/>
      <c r="ILH3" s="9"/>
      <c r="ILI3" s="9"/>
      <c r="ILJ3" s="9"/>
      <c r="ILK3" s="9"/>
      <c r="ILL3" s="9"/>
      <c r="ILM3" s="9"/>
      <c r="ILN3" s="9"/>
      <c r="ILO3" s="9"/>
      <c r="ILP3" s="9"/>
      <c r="ILQ3" s="9"/>
      <c r="ILR3" s="9"/>
      <c r="ILS3" s="9"/>
      <c r="ILT3" s="9"/>
      <c r="ILU3" s="9"/>
      <c r="ILV3" s="9"/>
      <c r="ILW3" s="9"/>
      <c r="ILX3" s="9"/>
      <c r="ILY3" s="9"/>
      <c r="ILZ3" s="9"/>
      <c r="IMA3" s="9"/>
      <c r="IMB3" s="9"/>
      <c r="IMC3" s="9"/>
      <c r="IMD3" s="9"/>
      <c r="IME3" s="9"/>
      <c r="IMF3" s="9"/>
      <c r="IMG3" s="9"/>
      <c r="IMH3" s="9"/>
      <c r="IMI3" s="9"/>
      <c r="IMJ3" s="9"/>
      <c r="IMK3" s="9"/>
      <c r="IML3" s="9"/>
      <c r="IMM3" s="9"/>
      <c r="IMN3" s="9"/>
      <c r="IMO3" s="9"/>
      <c r="IMP3" s="9"/>
      <c r="IMQ3" s="9"/>
      <c r="IMR3" s="9"/>
      <c r="IMS3" s="9"/>
      <c r="IMT3" s="9"/>
      <c r="IMU3" s="9"/>
      <c r="IMV3" s="9"/>
      <c r="IMW3" s="9"/>
      <c r="IMX3" s="9"/>
      <c r="IMY3" s="9"/>
      <c r="IMZ3" s="9"/>
      <c r="INA3" s="9"/>
      <c r="INB3" s="9"/>
      <c r="INC3" s="9"/>
      <c r="IND3" s="9"/>
      <c r="INE3" s="9"/>
      <c r="INF3" s="9"/>
      <c r="ING3" s="9"/>
      <c r="INH3" s="9"/>
      <c r="INI3" s="9"/>
      <c r="INJ3" s="9"/>
      <c r="INK3" s="9"/>
      <c r="INL3" s="9"/>
      <c r="INM3" s="9"/>
      <c r="INN3" s="9"/>
      <c r="INO3" s="9"/>
      <c r="INP3" s="9"/>
      <c r="INQ3" s="9"/>
      <c r="INR3" s="9"/>
      <c r="INS3" s="9"/>
      <c r="INT3" s="9"/>
      <c r="INU3" s="9"/>
      <c r="INV3" s="9"/>
      <c r="INW3" s="9"/>
      <c r="INX3" s="9"/>
      <c r="INY3" s="9"/>
      <c r="INZ3" s="9"/>
      <c r="IOA3" s="9"/>
      <c r="IOB3" s="9"/>
      <c r="IOC3" s="9"/>
      <c r="IOD3" s="9"/>
      <c r="IOE3" s="9"/>
      <c r="IOF3" s="9"/>
      <c r="IOG3" s="9"/>
      <c r="IOH3" s="9"/>
      <c r="IOI3" s="9"/>
      <c r="IOJ3" s="9"/>
      <c r="IOK3" s="9"/>
      <c r="IOL3" s="9"/>
      <c r="IOM3" s="9"/>
      <c r="ION3" s="9"/>
      <c r="IOO3" s="9"/>
      <c r="IOP3" s="9"/>
      <c r="IOQ3" s="9"/>
      <c r="IOR3" s="9"/>
      <c r="IOS3" s="9"/>
      <c r="IOT3" s="9"/>
      <c r="IOU3" s="9"/>
      <c r="IOV3" s="9"/>
      <c r="IOW3" s="9"/>
      <c r="IOX3" s="9"/>
      <c r="IOY3" s="9"/>
      <c r="IOZ3" s="9"/>
      <c r="IPA3" s="9"/>
      <c r="IPB3" s="9"/>
      <c r="IPC3" s="9"/>
      <c r="IPD3" s="9"/>
      <c r="IPE3" s="9"/>
      <c r="IPF3" s="9"/>
      <c r="IPG3" s="9"/>
      <c r="IPH3" s="9"/>
      <c r="IPI3" s="9"/>
      <c r="IPJ3" s="9"/>
      <c r="IPK3" s="9"/>
      <c r="IPL3" s="9"/>
      <c r="IPM3" s="9"/>
      <c r="IPN3" s="9"/>
      <c r="IPO3" s="9"/>
      <c r="IPP3" s="9"/>
      <c r="IPQ3" s="9"/>
      <c r="IPR3" s="9"/>
      <c r="IPS3" s="9"/>
      <c r="IPT3" s="9"/>
      <c r="IPU3" s="9"/>
      <c r="IPV3" s="9"/>
      <c r="IPW3" s="9"/>
      <c r="IPX3" s="9"/>
      <c r="IPY3" s="9"/>
      <c r="IPZ3" s="9"/>
      <c r="IQA3" s="9"/>
      <c r="IQB3" s="9"/>
      <c r="IQC3" s="9"/>
      <c r="IQD3" s="9"/>
      <c r="IQE3" s="9"/>
      <c r="IQF3" s="9"/>
      <c r="IQG3" s="9"/>
      <c r="IQH3" s="9"/>
      <c r="IQI3" s="9"/>
      <c r="IQJ3" s="9"/>
      <c r="IQK3" s="9"/>
      <c r="IQL3" s="9"/>
      <c r="IQM3" s="9"/>
      <c r="IQN3" s="9"/>
      <c r="IQO3" s="9"/>
      <c r="IQP3" s="9"/>
      <c r="IQQ3" s="9"/>
      <c r="IQR3" s="9"/>
      <c r="IQS3" s="9"/>
      <c r="IQT3" s="9"/>
      <c r="IQU3" s="9"/>
      <c r="IQV3" s="9"/>
      <c r="IQW3" s="9"/>
      <c r="IQX3" s="9"/>
      <c r="IQY3" s="9"/>
      <c r="IQZ3" s="9"/>
      <c r="IRA3" s="9"/>
      <c r="IRB3" s="9"/>
      <c r="IRC3" s="9"/>
      <c r="IRD3" s="9"/>
      <c r="IRE3" s="9"/>
      <c r="IRF3" s="9"/>
      <c r="IRG3" s="9"/>
      <c r="IRH3" s="9"/>
      <c r="IRI3" s="9"/>
      <c r="IRJ3" s="9"/>
      <c r="IRK3" s="9"/>
      <c r="IRL3" s="9"/>
      <c r="IRM3" s="9"/>
      <c r="IRN3" s="9"/>
      <c r="IRO3" s="9"/>
      <c r="IRP3" s="9"/>
      <c r="IRQ3" s="9"/>
      <c r="IRR3" s="9"/>
      <c r="IRS3" s="9"/>
      <c r="IRT3" s="9"/>
      <c r="IRU3" s="9"/>
      <c r="IRV3" s="9"/>
      <c r="IRW3" s="9"/>
      <c r="IRX3" s="9"/>
      <c r="IRY3" s="9"/>
      <c r="IRZ3" s="9"/>
      <c r="ISA3" s="9"/>
      <c r="ISB3" s="9"/>
      <c r="ISC3" s="9"/>
      <c r="ISD3" s="9"/>
      <c r="ISE3" s="9"/>
      <c r="ISF3" s="9"/>
      <c r="ISG3" s="9"/>
      <c r="ISH3" s="9"/>
      <c r="ISI3" s="9"/>
      <c r="ISJ3" s="9"/>
      <c r="ISK3" s="9"/>
      <c r="ISL3" s="9"/>
      <c r="ISM3" s="9"/>
      <c r="ISN3" s="9"/>
      <c r="ISO3" s="9"/>
      <c r="ISP3" s="9"/>
      <c r="ISQ3" s="9"/>
      <c r="ISR3" s="9"/>
      <c r="ISS3" s="9"/>
      <c r="IST3" s="9"/>
      <c r="ISU3" s="9"/>
      <c r="ISV3" s="9"/>
      <c r="ISW3" s="9"/>
      <c r="ISX3" s="9"/>
      <c r="ISY3" s="9"/>
      <c r="ISZ3" s="9"/>
      <c r="ITA3" s="9"/>
      <c r="ITB3" s="9"/>
      <c r="ITC3" s="9"/>
      <c r="ITD3" s="9"/>
      <c r="ITE3" s="9"/>
      <c r="ITF3" s="9"/>
      <c r="ITG3" s="9"/>
      <c r="ITH3" s="9"/>
      <c r="ITI3" s="9"/>
      <c r="ITJ3" s="9"/>
      <c r="ITK3" s="9"/>
      <c r="ITL3" s="9"/>
      <c r="ITM3" s="9"/>
      <c r="ITN3" s="9"/>
      <c r="ITO3" s="9"/>
      <c r="ITP3" s="9"/>
      <c r="ITQ3" s="9"/>
      <c r="ITR3" s="9"/>
      <c r="ITS3" s="9"/>
      <c r="ITT3" s="9"/>
      <c r="ITU3" s="9"/>
      <c r="ITV3" s="9"/>
      <c r="ITW3" s="9"/>
      <c r="ITX3" s="9"/>
      <c r="ITY3" s="9"/>
      <c r="ITZ3" s="9"/>
      <c r="IUA3" s="9"/>
      <c r="IUB3" s="9"/>
      <c r="IUC3" s="9"/>
      <c r="IUD3" s="9"/>
      <c r="IUE3" s="9"/>
      <c r="IUF3" s="9"/>
      <c r="IUG3" s="9"/>
      <c r="IUH3" s="9"/>
      <c r="IUI3" s="9"/>
      <c r="IUJ3" s="9"/>
      <c r="IUK3" s="9"/>
      <c r="IUL3" s="9"/>
      <c r="IUM3" s="9"/>
      <c r="IUN3" s="9"/>
      <c r="IUO3" s="9"/>
      <c r="IUP3" s="9"/>
      <c r="IUQ3" s="9"/>
      <c r="IUR3" s="9"/>
      <c r="IUS3" s="9"/>
      <c r="IUT3" s="9"/>
      <c r="IUU3" s="9"/>
      <c r="IUV3" s="9"/>
      <c r="IUW3" s="9"/>
      <c r="IUX3" s="9"/>
      <c r="IUY3" s="9"/>
      <c r="IUZ3" s="9"/>
      <c r="IVA3" s="9"/>
      <c r="IVB3" s="9"/>
      <c r="IVC3" s="9"/>
      <c r="IVD3" s="9"/>
      <c r="IVE3" s="9"/>
      <c r="IVF3" s="9"/>
      <c r="IVG3" s="9"/>
      <c r="IVH3" s="9"/>
      <c r="IVI3" s="9"/>
      <c r="IVJ3" s="9"/>
      <c r="IVK3" s="9"/>
      <c r="IVL3" s="9"/>
      <c r="IVM3" s="9"/>
      <c r="IVN3" s="9"/>
      <c r="IVO3" s="9"/>
      <c r="IVP3" s="9"/>
      <c r="IVQ3" s="9"/>
      <c r="IVR3" s="9"/>
      <c r="IVS3" s="9"/>
      <c r="IVT3" s="9"/>
      <c r="IVU3" s="9"/>
      <c r="IVV3" s="9"/>
      <c r="IVW3" s="9"/>
      <c r="IVX3" s="9"/>
      <c r="IVY3" s="9"/>
      <c r="IVZ3" s="9"/>
      <c r="IWA3" s="9"/>
      <c r="IWB3" s="9"/>
      <c r="IWC3" s="9"/>
      <c r="IWD3" s="9"/>
      <c r="IWE3" s="9"/>
      <c r="IWF3" s="9"/>
      <c r="IWG3" s="9"/>
      <c r="IWH3" s="9"/>
      <c r="IWI3" s="9"/>
      <c r="IWJ3" s="9"/>
      <c r="IWK3" s="9"/>
      <c r="IWL3" s="9"/>
      <c r="IWM3" s="9"/>
      <c r="IWN3" s="9"/>
      <c r="IWO3" s="9"/>
      <c r="IWP3" s="9"/>
      <c r="IWQ3" s="9"/>
      <c r="IWR3" s="9"/>
      <c r="IWS3" s="9"/>
      <c r="IWT3" s="9"/>
      <c r="IWU3" s="9"/>
      <c r="IWV3" s="9"/>
      <c r="IWW3" s="9"/>
      <c r="IWX3" s="9"/>
      <c r="IWY3" s="9"/>
      <c r="IWZ3" s="9"/>
      <c r="IXA3" s="9"/>
      <c r="IXB3" s="9"/>
      <c r="IXC3" s="9"/>
      <c r="IXD3" s="9"/>
      <c r="IXE3" s="9"/>
      <c r="IXF3" s="9"/>
      <c r="IXG3" s="9"/>
      <c r="IXH3" s="9"/>
      <c r="IXI3" s="9"/>
      <c r="IXJ3" s="9"/>
      <c r="IXK3" s="9"/>
      <c r="IXL3" s="9"/>
      <c r="IXM3" s="9"/>
      <c r="IXN3" s="9"/>
      <c r="IXO3" s="9"/>
      <c r="IXP3" s="9"/>
      <c r="IXQ3" s="9"/>
      <c r="IXR3" s="9"/>
      <c r="IXS3" s="9"/>
      <c r="IXT3" s="9"/>
      <c r="IXU3" s="9"/>
      <c r="IXV3" s="9"/>
      <c r="IXW3" s="9"/>
      <c r="IXX3" s="9"/>
      <c r="IXY3" s="9"/>
      <c r="IXZ3" s="9"/>
      <c r="IYA3" s="9"/>
      <c r="IYB3" s="9"/>
      <c r="IYC3" s="9"/>
      <c r="IYD3" s="9"/>
      <c r="IYE3" s="9"/>
      <c r="IYF3" s="9"/>
      <c r="IYG3" s="9"/>
      <c r="IYH3" s="9"/>
      <c r="IYI3" s="9"/>
      <c r="IYJ3" s="9"/>
      <c r="IYK3" s="9"/>
      <c r="IYL3" s="9"/>
      <c r="IYM3" s="9"/>
      <c r="IYN3" s="9"/>
      <c r="IYO3" s="9"/>
      <c r="IYP3" s="9"/>
      <c r="IYQ3" s="9"/>
      <c r="IYR3" s="9"/>
      <c r="IYS3" s="9"/>
      <c r="IYT3" s="9"/>
      <c r="IYU3" s="9"/>
      <c r="IYV3" s="9"/>
      <c r="IYW3" s="9"/>
      <c r="IYX3" s="9"/>
      <c r="IYY3" s="9"/>
      <c r="IYZ3" s="9"/>
      <c r="IZA3" s="9"/>
      <c r="IZB3" s="9"/>
      <c r="IZC3" s="9"/>
      <c r="IZD3" s="9"/>
      <c r="IZE3" s="9"/>
      <c r="IZF3" s="9"/>
      <c r="IZG3" s="9"/>
      <c r="IZH3" s="9"/>
      <c r="IZI3" s="9"/>
      <c r="IZJ3" s="9"/>
      <c r="IZK3" s="9"/>
      <c r="IZL3" s="9"/>
      <c r="IZM3" s="9"/>
      <c r="IZN3" s="9"/>
      <c r="IZO3" s="9"/>
      <c r="IZP3" s="9"/>
      <c r="IZQ3" s="9"/>
      <c r="IZR3" s="9"/>
      <c r="IZS3" s="9"/>
      <c r="IZT3" s="9"/>
      <c r="IZU3" s="9"/>
      <c r="IZV3" s="9"/>
      <c r="IZW3" s="9"/>
      <c r="IZX3" s="9"/>
      <c r="IZY3" s="9"/>
      <c r="IZZ3" s="9"/>
      <c r="JAA3" s="9"/>
      <c r="JAB3" s="9"/>
      <c r="JAC3" s="9"/>
      <c r="JAD3" s="9"/>
      <c r="JAE3" s="9"/>
      <c r="JAF3" s="9"/>
      <c r="JAG3" s="9"/>
      <c r="JAH3" s="9"/>
      <c r="JAI3" s="9"/>
      <c r="JAJ3" s="9"/>
      <c r="JAK3" s="9"/>
      <c r="JAL3" s="9"/>
      <c r="JAM3" s="9"/>
      <c r="JAN3" s="9"/>
      <c r="JAO3" s="9"/>
      <c r="JAP3" s="9"/>
      <c r="JAQ3" s="9"/>
      <c r="JAR3" s="9"/>
      <c r="JAS3" s="9"/>
      <c r="JAT3" s="9"/>
      <c r="JAU3" s="9"/>
      <c r="JAV3" s="9"/>
      <c r="JAW3" s="9"/>
      <c r="JAX3" s="9"/>
      <c r="JAY3" s="9"/>
      <c r="JAZ3" s="9"/>
      <c r="JBA3" s="9"/>
      <c r="JBB3" s="9"/>
      <c r="JBC3" s="9"/>
      <c r="JBD3" s="9"/>
      <c r="JBE3" s="9"/>
      <c r="JBF3" s="9"/>
      <c r="JBG3" s="9"/>
      <c r="JBH3" s="9"/>
      <c r="JBI3" s="9"/>
      <c r="JBJ3" s="9"/>
      <c r="JBK3" s="9"/>
      <c r="JBL3" s="9"/>
      <c r="JBM3" s="9"/>
      <c r="JBN3" s="9"/>
      <c r="JBO3" s="9"/>
      <c r="JBP3" s="9"/>
      <c r="JBQ3" s="9"/>
      <c r="JBR3" s="9"/>
      <c r="JBS3" s="9"/>
      <c r="JBT3" s="9"/>
      <c r="JBU3" s="9"/>
      <c r="JBV3" s="9"/>
      <c r="JBW3" s="9"/>
      <c r="JBX3" s="9"/>
      <c r="JBY3" s="9"/>
      <c r="JBZ3" s="9"/>
      <c r="JCA3" s="9"/>
      <c r="JCB3" s="9"/>
      <c r="JCC3" s="9"/>
      <c r="JCD3" s="9"/>
      <c r="JCE3" s="9"/>
      <c r="JCF3" s="9"/>
      <c r="JCG3" s="9"/>
      <c r="JCH3" s="9"/>
      <c r="JCI3" s="9"/>
      <c r="JCJ3" s="9"/>
      <c r="JCK3" s="9"/>
      <c r="JCL3" s="9"/>
      <c r="JCM3" s="9"/>
      <c r="JCN3" s="9"/>
      <c r="JCO3" s="9"/>
      <c r="JCP3" s="9"/>
      <c r="JCQ3" s="9"/>
      <c r="JCR3" s="9"/>
      <c r="JCS3" s="9"/>
      <c r="JCT3" s="9"/>
      <c r="JCU3" s="9"/>
      <c r="JCV3" s="9"/>
      <c r="JCW3" s="9"/>
      <c r="JCX3" s="9"/>
      <c r="JCY3" s="9"/>
      <c r="JCZ3" s="9"/>
      <c r="JDA3" s="9"/>
      <c r="JDB3" s="9"/>
      <c r="JDC3" s="9"/>
      <c r="JDD3" s="9"/>
      <c r="JDE3" s="9"/>
      <c r="JDF3" s="9"/>
      <c r="JDG3" s="9"/>
      <c r="JDH3" s="9"/>
      <c r="JDI3" s="9"/>
      <c r="JDJ3" s="9"/>
      <c r="JDK3" s="9"/>
      <c r="JDL3" s="9"/>
      <c r="JDM3" s="9"/>
      <c r="JDN3" s="9"/>
      <c r="JDO3" s="9"/>
      <c r="JDP3" s="9"/>
      <c r="JDQ3" s="9"/>
      <c r="JDR3" s="9"/>
      <c r="JDS3" s="9"/>
      <c r="JDT3" s="9"/>
      <c r="JDU3" s="9"/>
      <c r="JDV3" s="9"/>
      <c r="JDW3" s="9"/>
      <c r="JDX3" s="9"/>
      <c r="JDY3" s="9"/>
      <c r="JDZ3" s="9"/>
      <c r="JEA3" s="9"/>
      <c r="JEB3" s="9"/>
      <c r="JEC3" s="9"/>
      <c r="JED3" s="9"/>
      <c r="JEE3" s="9"/>
      <c r="JEF3" s="9"/>
      <c r="JEG3" s="9"/>
      <c r="JEH3" s="9"/>
      <c r="JEI3" s="9"/>
      <c r="JEJ3" s="9"/>
      <c r="JEK3" s="9"/>
      <c r="JEL3" s="9"/>
      <c r="JEM3" s="9"/>
      <c r="JEN3" s="9"/>
      <c r="JEO3" s="9"/>
      <c r="JEP3" s="9"/>
      <c r="JEQ3" s="9"/>
      <c r="JER3" s="9"/>
      <c r="JES3" s="9"/>
      <c r="JET3" s="9"/>
      <c r="JEU3" s="9"/>
      <c r="JEV3" s="9"/>
      <c r="JEW3" s="9"/>
      <c r="JEX3" s="9"/>
      <c r="JEY3" s="9"/>
      <c r="JEZ3" s="9"/>
      <c r="JFA3" s="9"/>
      <c r="JFB3" s="9"/>
      <c r="JFC3" s="9"/>
      <c r="JFD3" s="9"/>
      <c r="JFE3" s="9"/>
      <c r="JFF3" s="9"/>
      <c r="JFG3" s="9"/>
      <c r="JFH3" s="9"/>
      <c r="JFI3" s="9"/>
      <c r="JFJ3" s="9"/>
      <c r="JFK3" s="9"/>
      <c r="JFL3" s="9"/>
      <c r="JFM3" s="9"/>
      <c r="JFN3" s="9"/>
      <c r="JFO3" s="9"/>
      <c r="JFP3" s="9"/>
      <c r="JFQ3" s="9"/>
      <c r="JFR3" s="9"/>
      <c r="JFS3" s="9"/>
      <c r="JFT3" s="9"/>
      <c r="JFU3" s="9"/>
      <c r="JFV3" s="9"/>
      <c r="JFW3" s="9"/>
      <c r="JFX3" s="9"/>
      <c r="JFY3" s="9"/>
      <c r="JFZ3" s="9"/>
      <c r="JGA3" s="9"/>
      <c r="JGB3" s="9"/>
      <c r="JGC3" s="9"/>
      <c r="JGD3" s="9"/>
      <c r="JGE3" s="9"/>
      <c r="JGF3" s="9"/>
      <c r="JGG3" s="9"/>
      <c r="JGH3" s="9"/>
      <c r="JGI3" s="9"/>
      <c r="JGJ3" s="9"/>
      <c r="JGK3" s="9"/>
      <c r="JGL3" s="9"/>
      <c r="JGM3" s="9"/>
      <c r="JGN3" s="9"/>
      <c r="JGO3" s="9"/>
      <c r="JGP3" s="9"/>
      <c r="JGQ3" s="9"/>
      <c r="JGR3" s="9"/>
      <c r="JGS3" s="9"/>
      <c r="JGT3" s="9"/>
      <c r="JGU3" s="9"/>
      <c r="JGV3" s="9"/>
      <c r="JGW3" s="9"/>
      <c r="JGX3" s="9"/>
      <c r="JGY3" s="9"/>
      <c r="JGZ3" s="9"/>
      <c r="JHA3" s="9"/>
      <c r="JHB3" s="9"/>
      <c r="JHC3" s="9"/>
      <c r="JHD3" s="9"/>
      <c r="JHE3" s="9"/>
      <c r="JHF3" s="9"/>
      <c r="JHG3" s="9"/>
      <c r="JHH3" s="9"/>
      <c r="JHI3" s="9"/>
      <c r="JHJ3" s="9"/>
      <c r="JHK3" s="9"/>
      <c r="JHL3" s="9"/>
      <c r="JHM3" s="9"/>
      <c r="JHN3" s="9"/>
      <c r="JHO3" s="9"/>
      <c r="JHP3" s="9"/>
      <c r="JHQ3" s="9"/>
      <c r="JHR3" s="9"/>
      <c r="JHS3" s="9"/>
      <c r="JHT3" s="9"/>
      <c r="JHU3" s="9"/>
      <c r="JHV3" s="9"/>
      <c r="JHW3" s="9"/>
      <c r="JHX3" s="9"/>
      <c r="JHY3" s="9"/>
      <c r="JHZ3" s="9"/>
      <c r="JIA3" s="9"/>
      <c r="JIB3" s="9"/>
      <c r="JIC3" s="9"/>
      <c r="JID3" s="9"/>
      <c r="JIE3" s="9"/>
      <c r="JIF3" s="9"/>
      <c r="JIG3" s="9"/>
      <c r="JIH3" s="9"/>
      <c r="JII3" s="9"/>
      <c r="JIJ3" s="9"/>
      <c r="JIK3" s="9"/>
      <c r="JIL3" s="9"/>
      <c r="JIM3" s="9"/>
      <c r="JIN3" s="9"/>
      <c r="JIO3" s="9"/>
      <c r="JIP3" s="9"/>
      <c r="JIQ3" s="9"/>
      <c r="JIR3" s="9"/>
      <c r="JIS3" s="9"/>
      <c r="JIT3" s="9"/>
      <c r="JIU3" s="9"/>
      <c r="JIV3" s="9"/>
      <c r="JIW3" s="9"/>
      <c r="JIX3" s="9"/>
      <c r="JIY3" s="9"/>
      <c r="JIZ3" s="9"/>
      <c r="JJA3" s="9"/>
      <c r="JJB3" s="9"/>
      <c r="JJC3" s="9"/>
      <c r="JJD3" s="9"/>
      <c r="JJE3" s="9"/>
      <c r="JJF3" s="9"/>
      <c r="JJG3" s="9"/>
      <c r="JJH3" s="9"/>
      <c r="JJI3" s="9"/>
      <c r="JJJ3" s="9"/>
      <c r="JJK3" s="9"/>
      <c r="JJL3" s="9"/>
      <c r="JJM3" s="9"/>
      <c r="JJN3" s="9"/>
      <c r="JJO3" s="9"/>
      <c r="JJP3" s="9"/>
      <c r="JJQ3" s="9"/>
      <c r="JJR3" s="9"/>
      <c r="JJS3" s="9"/>
      <c r="JJT3" s="9"/>
      <c r="JJU3" s="9"/>
      <c r="JJV3" s="9"/>
      <c r="JJW3" s="9"/>
      <c r="JJX3" s="9"/>
      <c r="JJY3" s="9"/>
      <c r="JJZ3" s="9"/>
      <c r="JKA3" s="9"/>
      <c r="JKB3" s="9"/>
      <c r="JKC3" s="9"/>
      <c r="JKD3" s="9"/>
      <c r="JKE3" s="9"/>
      <c r="JKF3" s="9"/>
      <c r="JKG3" s="9"/>
      <c r="JKH3" s="9"/>
      <c r="JKI3" s="9"/>
      <c r="JKJ3" s="9"/>
      <c r="JKK3" s="9"/>
      <c r="JKL3" s="9"/>
      <c r="JKM3" s="9"/>
      <c r="JKN3" s="9"/>
      <c r="JKO3" s="9"/>
      <c r="JKP3" s="9"/>
      <c r="JKQ3" s="9"/>
      <c r="JKR3" s="9"/>
      <c r="JKS3" s="9"/>
      <c r="JKT3" s="9"/>
      <c r="JKU3" s="9"/>
      <c r="JKV3" s="9"/>
      <c r="JKW3" s="9"/>
      <c r="JKX3" s="9"/>
      <c r="JKY3" s="9"/>
      <c r="JKZ3" s="9"/>
      <c r="JLA3" s="9"/>
      <c r="JLB3" s="9"/>
      <c r="JLC3" s="9"/>
      <c r="JLD3" s="9"/>
      <c r="JLE3" s="9"/>
      <c r="JLF3" s="9"/>
      <c r="JLG3" s="9"/>
      <c r="JLH3" s="9"/>
      <c r="JLI3" s="9"/>
      <c r="JLJ3" s="9"/>
      <c r="JLK3" s="9"/>
      <c r="JLL3" s="9"/>
      <c r="JLM3" s="9"/>
      <c r="JLN3" s="9"/>
      <c r="JLO3" s="9"/>
      <c r="JLP3" s="9"/>
      <c r="JLQ3" s="9"/>
      <c r="JLR3" s="9"/>
      <c r="JLS3" s="9"/>
      <c r="JLT3" s="9"/>
      <c r="JLU3" s="9"/>
      <c r="JLV3" s="9"/>
      <c r="JLW3" s="9"/>
      <c r="JLX3" s="9"/>
      <c r="JLY3" s="9"/>
      <c r="JLZ3" s="9"/>
      <c r="JMA3" s="9"/>
      <c r="JMB3" s="9"/>
      <c r="JMC3" s="9"/>
      <c r="JMD3" s="9"/>
      <c r="JME3" s="9"/>
      <c r="JMF3" s="9"/>
      <c r="JMG3" s="9"/>
      <c r="JMH3" s="9"/>
      <c r="JMI3" s="9"/>
      <c r="JMJ3" s="9"/>
      <c r="JMK3" s="9"/>
      <c r="JML3" s="9"/>
      <c r="JMM3" s="9"/>
      <c r="JMN3" s="9"/>
      <c r="JMO3" s="9"/>
      <c r="JMP3" s="9"/>
      <c r="JMQ3" s="9"/>
      <c r="JMR3" s="9"/>
      <c r="JMS3" s="9"/>
      <c r="JMT3" s="9"/>
      <c r="JMU3" s="9"/>
      <c r="JMV3" s="9"/>
      <c r="JMW3" s="9"/>
      <c r="JMX3" s="9"/>
      <c r="JMY3" s="9"/>
      <c r="JMZ3" s="9"/>
      <c r="JNA3" s="9"/>
      <c r="JNB3" s="9"/>
      <c r="JNC3" s="9"/>
      <c r="JND3" s="9"/>
      <c r="JNE3" s="9"/>
      <c r="JNF3" s="9"/>
      <c r="JNG3" s="9"/>
      <c r="JNH3" s="9"/>
      <c r="JNI3" s="9"/>
      <c r="JNJ3" s="9"/>
      <c r="JNK3" s="9"/>
      <c r="JNL3" s="9"/>
      <c r="JNM3" s="9"/>
      <c r="JNN3" s="9"/>
      <c r="JNO3" s="9"/>
      <c r="JNP3" s="9"/>
      <c r="JNQ3" s="9"/>
      <c r="JNR3" s="9"/>
      <c r="JNS3" s="9"/>
      <c r="JNT3" s="9"/>
      <c r="JNU3" s="9"/>
      <c r="JNV3" s="9"/>
      <c r="JNW3" s="9"/>
      <c r="JNX3" s="9"/>
      <c r="JNY3" s="9"/>
      <c r="JNZ3" s="9"/>
      <c r="JOA3" s="9"/>
      <c r="JOB3" s="9"/>
      <c r="JOC3" s="9"/>
      <c r="JOD3" s="9"/>
      <c r="JOE3" s="9"/>
      <c r="JOF3" s="9"/>
      <c r="JOG3" s="9"/>
      <c r="JOH3" s="9"/>
      <c r="JOI3" s="9"/>
      <c r="JOJ3" s="9"/>
      <c r="JOK3" s="9"/>
      <c r="JOL3" s="9"/>
      <c r="JOM3" s="9"/>
      <c r="JON3" s="9"/>
      <c r="JOO3" s="9"/>
      <c r="JOP3" s="9"/>
      <c r="JOQ3" s="9"/>
      <c r="JOR3" s="9"/>
      <c r="JOS3" s="9"/>
      <c r="JOT3" s="9"/>
      <c r="JOU3" s="9"/>
      <c r="JOV3" s="9"/>
      <c r="JOW3" s="9"/>
      <c r="JOX3" s="9"/>
      <c r="JOY3" s="9"/>
      <c r="JOZ3" s="9"/>
      <c r="JPA3" s="9"/>
      <c r="JPB3" s="9"/>
      <c r="JPC3" s="9"/>
      <c r="JPD3" s="9"/>
      <c r="JPE3" s="9"/>
      <c r="JPF3" s="9"/>
      <c r="JPG3" s="9"/>
      <c r="JPH3" s="9"/>
      <c r="JPI3" s="9"/>
      <c r="JPJ3" s="9"/>
      <c r="JPK3" s="9"/>
      <c r="JPL3" s="9"/>
      <c r="JPM3" s="9"/>
      <c r="JPN3" s="9"/>
      <c r="JPO3" s="9"/>
      <c r="JPP3" s="9"/>
      <c r="JPQ3" s="9"/>
      <c r="JPR3" s="9"/>
      <c r="JPS3" s="9"/>
      <c r="JPT3" s="9"/>
      <c r="JPU3" s="9"/>
      <c r="JPV3" s="9"/>
      <c r="JPW3" s="9"/>
      <c r="JPX3" s="9"/>
      <c r="JPY3" s="9"/>
      <c r="JPZ3" s="9"/>
      <c r="JQA3" s="9"/>
      <c r="JQB3" s="9"/>
      <c r="JQC3" s="9"/>
      <c r="JQD3" s="9"/>
      <c r="JQE3" s="9"/>
      <c r="JQF3" s="9"/>
      <c r="JQG3" s="9"/>
      <c r="JQH3" s="9"/>
      <c r="JQI3" s="9"/>
      <c r="JQJ3" s="9"/>
      <c r="JQK3" s="9"/>
      <c r="JQL3" s="9"/>
      <c r="JQM3" s="9"/>
      <c r="JQN3" s="9"/>
      <c r="JQO3" s="9"/>
      <c r="JQP3" s="9"/>
      <c r="JQQ3" s="9"/>
      <c r="JQR3" s="9"/>
      <c r="JQS3" s="9"/>
      <c r="JQT3" s="9"/>
      <c r="JQU3" s="9"/>
      <c r="JQV3" s="9"/>
      <c r="JQW3" s="9"/>
      <c r="JQX3" s="9"/>
      <c r="JQY3" s="9"/>
      <c r="JQZ3" s="9"/>
      <c r="JRA3" s="9"/>
      <c r="JRB3" s="9"/>
      <c r="JRC3" s="9"/>
      <c r="JRD3" s="9"/>
      <c r="JRE3" s="9"/>
      <c r="JRF3" s="9"/>
      <c r="JRG3" s="9"/>
      <c r="JRH3" s="9"/>
      <c r="JRI3" s="9"/>
      <c r="JRJ3" s="9"/>
      <c r="JRK3" s="9"/>
      <c r="JRL3" s="9"/>
      <c r="JRM3" s="9"/>
      <c r="JRN3" s="9"/>
      <c r="JRO3" s="9"/>
      <c r="JRP3" s="9"/>
      <c r="JRQ3" s="9"/>
      <c r="JRR3" s="9"/>
      <c r="JRS3" s="9"/>
      <c r="JRT3" s="9"/>
      <c r="JRU3" s="9"/>
      <c r="JRV3" s="9"/>
      <c r="JRW3" s="9"/>
      <c r="JRX3" s="9"/>
      <c r="JRY3" s="9"/>
      <c r="JRZ3" s="9"/>
      <c r="JSA3" s="9"/>
      <c r="JSB3" s="9"/>
      <c r="JSC3" s="9"/>
      <c r="JSD3" s="9"/>
      <c r="JSE3" s="9"/>
      <c r="JSF3" s="9"/>
      <c r="JSG3" s="9"/>
      <c r="JSH3" s="9"/>
      <c r="JSI3" s="9"/>
      <c r="JSJ3" s="9"/>
      <c r="JSK3" s="9"/>
      <c r="JSL3" s="9"/>
      <c r="JSM3" s="9"/>
      <c r="JSN3" s="9"/>
      <c r="JSO3" s="9"/>
      <c r="JSP3" s="9"/>
      <c r="JSQ3" s="9"/>
      <c r="JSR3" s="9"/>
      <c r="JSS3" s="9"/>
      <c r="JST3" s="9"/>
      <c r="JSU3" s="9"/>
      <c r="JSV3" s="9"/>
      <c r="JSW3" s="9"/>
      <c r="JSX3" s="9"/>
      <c r="JSY3" s="9"/>
      <c r="JSZ3" s="9"/>
      <c r="JTA3" s="9"/>
      <c r="JTB3" s="9"/>
      <c r="JTC3" s="9"/>
      <c r="JTD3" s="9"/>
      <c r="JTE3" s="9"/>
      <c r="JTF3" s="9"/>
      <c r="JTG3" s="9"/>
      <c r="JTH3" s="9"/>
      <c r="JTI3" s="9"/>
      <c r="JTJ3" s="9"/>
      <c r="JTK3" s="9"/>
      <c r="JTL3" s="9"/>
      <c r="JTM3" s="9"/>
      <c r="JTN3" s="9"/>
      <c r="JTO3" s="9"/>
      <c r="JTP3" s="9"/>
      <c r="JTQ3" s="9"/>
      <c r="JTR3" s="9"/>
      <c r="JTS3" s="9"/>
      <c r="JTT3" s="9"/>
      <c r="JTU3" s="9"/>
      <c r="JTV3" s="9"/>
      <c r="JTW3" s="9"/>
      <c r="JTX3" s="9"/>
      <c r="JTY3" s="9"/>
      <c r="JTZ3" s="9"/>
      <c r="JUA3" s="9"/>
      <c r="JUB3" s="9"/>
      <c r="JUC3" s="9"/>
      <c r="JUD3" s="9"/>
      <c r="JUE3" s="9"/>
      <c r="JUF3" s="9"/>
      <c r="JUG3" s="9"/>
      <c r="JUH3" s="9"/>
      <c r="JUI3" s="9"/>
      <c r="JUJ3" s="9"/>
      <c r="JUK3" s="9"/>
      <c r="JUL3" s="9"/>
      <c r="JUM3" s="9"/>
      <c r="JUN3" s="9"/>
      <c r="JUO3" s="9"/>
      <c r="JUP3" s="9"/>
      <c r="JUQ3" s="9"/>
      <c r="JUR3" s="9"/>
      <c r="JUS3" s="9"/>
      <c r="JUT3" s="9"/>
      <c r="JUU3" s="9"/>
      <c r="JUV3" s="9"/>
      <c r="JUW3" s="9"/>
      <c r="JUX3" s="9"/>
      <c r="JUY3" s="9"/>
      <c r="JUZ3" s="9"/>
      <c r="JVA3" s="9"/>
      <c r="JVB3" s="9"/>
      <c r="JVC3" s="9"/>
      <c r="JVD3" s="9"/>
      <c r="JVE3" s="9"/>
      <c r="JVF3" s="9"/>
      <c r="JVG3" s="9"/>
      <c r="JVH3" s="9"/>
      <c r="JVI3" s="9"/>
      <c r="JVJ3" s="9"/>
      <c r="JVK3" s="9"/>
      <c r="JVL3" s="9"/>
      <c r="JVM3" s="9"/>
      <c r="JVN3" s="9"/>
      <c r="JVO3" s="9"/>
      <c r="JVP3" s="9"/>
      <c r="JVQ3" s="9"/>
      <c r="JVR3" s="9"/>
      <c r="JVS3" s="9"/>
      <c r="JVT3" s="9"/>
      <c r="JVU3" s="9"/>
      <c r="JVV3" s="9"/>
      <c r="JVW3" s="9"/>
      <c r="JVX3" s="9"/>
      <c r="JVY3" s="9"/>
      <c r="JVZ3" s="9"/>
      <c r="JWA3" s="9"/>
      <c r="JWB3" s="9"/>
      <c r="JWC3" s="9"/>
      <c r="JWD3" s="9"/>
      <c r="JWE3" s="9"/>
      <c r="JWF3" s="9"/>
      <c r="JWG3" s="9"/>
      <c r="JWH3" s="9"/>
      <c r="JWI3" s="9"/>
      <c r="JWJ3" s="9"/>
      <c r="JWK3" s="9"/>
      <c r="JWL3" s="9"/>
      <c r="JWM3" s="9"/>
      <c r="JWN3" s="9"/>
      <c r="JWO3" s="9"/>
      <c r="JWP3" s="9"/>
      <c r="JWQ3" s="9"/>
      <c r="JWR3" s="9"/>
      <c r="JWS3" s="9"/>
      <c r="JWT3" s="9"/>
      <c r="JWU3" s="9"/>
      <c r="JWV3" s="9"/>
      <c r="JWW3" s="9"/>
      <c r="JWX3" s="9"/>
      <c r="JWY3" s="9"/>
      <c r="JWZ3" s="9"/>
      <c r="JXA3" s="9"/>
      <c r="JXB3" s="9"/>
      <c r="JXC3" s="9"/>
      <c r="JXD3" s="9"/>
      <c r="JXE3" s="9"/>
      <c r="JXF3" s="9"/>
      <c r="JXG3" s="9"/>
      <c r="JXH3" s="9"/>
      <c r="JXI3" s="9"/>
      <c r="JXJ3" s="9"/>
      <c r="JXK3" s="9"/>
      <c r="JXL3" s="9"/>
      <c r="JXM3" s="9"/>
      <c r="JXN3" s="9"/>
      <c r="JXO3" s="9"/>
      <c r="JXP3" s="9"/>
      <c r="JXQ3" s="9"/>
      <c r="JXR3" s="9"/>
      <c r="JXS3" s="9"/>
      <c r="JXT3" s="9"/>
      <c r="JXU3" s="9"/>
      <c r="JXV3" s="9"/>
      <c r="JXW3" s="9"/>
      <c r="JXX3" s="9"/>
      <c r="JXY3" s="9"/>
      <c r="JXZ3" s="9"/>
      <c r="JYA3" s="9"/>
      <c r="JYB3" s="9"/>
      <c r="JYC3" s="9"/>
      <c r="JYD3" s="9"/>
      <c r="JYE3" s="9"/>
      <c r="JYF3" s="9"/>
      <c r="JYG3" s="9"/>
      <c r="JYH3" s="9"/>
      <c r="JYI3" s="9"/>
      <c r="JYJ3" s="9"/>
      <c r="JYK3" s="9"/>
      <c r="JYL3" s="9"/>
      <c r="JYM3" s="9"/>
      <c r="JYN3" s="9"/>
      <c r="JYO3" s="9"/>
      <c r="JYP3" s="9"/>
      <c r="JYQ3" s="9"/>
      <c r="JYR3" s="9"/>
      <c r="JYS3" s="9"/>
      <c r="JYT3" s="9"/>
      <c r="JYU3" s="9"/>
      <c r="JYV3" s="9"/>
      <c r="JYW3" s="9"/>
      <c r="JYX3" s="9"/>
      <c r="JYY3" s="9"/>
      <c r="JYZ3" s="9"/>
      <c r="JZA3" s="9"/>
      <c r="JZB3" s="9"/>
      <c r="JZC3" s="9"/>
      <c r="JZD3" s="9"/>
      <c r="JZE3" s="9"/>
      <c r="JZF3" s="9"/>
      <c r="JZG3" s="9"/>
      <c r="JZH3" s="9"/>
      <c r="JZI3" s="9"/>
      <c r="JZJ3" s="9"/>
      <c r="JZK3" s="9"/>
      <c r="JZL3" s="9"/>
      <c r="JZM3" s="9"/>
      <c r="JZN3" s="9"/>
      <c r="JZO3" s="9"/>
      <c r="JZP3" s="9"/>
      <c r="JZQ3" s="9"/>
      <c r="JZR3" s="9"/>
      <c r="JZS3" s="9"/>
      <c r="JZT3" s="9"/>
      <c r="JZU3" s="9"/>
      <c r="JZV3" s="9"/>
      <c r="JZW3" s="9"/>
      <c r="JZX3" s="9"/>
      <c r="JZY3" s="9"/>
      <c r="JZZ3" s="9"/>
      <c r="KAA3" s="9"/>
      <c r="KAB3" s="9"/>
      <c r="KAC3" s="9"/>
      <c r="KAD3" s="9"/>
      <c r="KAE3" s="9"/>
      <c r="KAF3" s="9"/>
      <c r="KAG3" s="9"/>
      <c r="KAH3" s="9"/>
      <c r="KAI3" s="9"/>
      <c r="KAJ3" s="9"/>
      <c r="KAK3" s="9"/>
      <c r="KAL3" s="9"/>
      <c r="KAM3" s="9"/>
      <c r="KAN3" s="9"/>
      <c r="KAO3" s="9"/>
      <c r="KAP3" s="9"/>
      <c r="KAQ3" s="9"/>
      <c r="KAR3" s="9"/>
      <c r="KAS3" s="9"/>
      <c r="KAT3" s="9"/>
      <c r="KAU3" s="9"/>
      <c r="KAV3" s="9"/>
      <c r="KAW3" s="9"/>
      <c r="KAX3" s="9"/>
      <c r="KAY3" s="9"/>
      <c r="KAZ3" s="9"/>
      <c r="KBA3" s="9"/>
      <c r="KBB3" s="9"/>
      <c r="KBC3" s="9"/>
      <c r="KBD3" s="9"/>
      <c r="KBE3" s="9"/>
      <c r="KBF3" s="9"/>
      <c r="KBG3" s="9"/>
      <c r="KBH3" s="9"/>
      <c r="KBI3" s="9"/>
      <c r="KBJ3" s="9"/>
      <c r="KBK3" s="9"/>
      <c r="KBL3" s="9"/>
      <c r="KBM3" s="9"/>
      <c r="KBN3" s="9"/>
      <c r="KBO3" s="9"/>
      <c r="KBP3" s="9"/>
      <c r="KBQ3" s="9"/>
      <c r="KBR3" s="9"/>
      <c r="KBS3" s="9"/>
      <c r="KBT3" s="9"/>
      <c r="KBU3" s="9"/>
      <c r="KBV3" s="9"/>
      <c r="KBW3" s="9"/>
      <c r="KBX3" s="9"/>
      <c r="KBY3" s="9"/>
      <c r="KBZ3" s="9"/>
      <c r="KCA3" s="9"/>
      <c r="KCB3" s="9"/>
      <c r="KCC3" s="9"/>
      <c r="KCD3" s="9"/>
      <c r="KCE3" s="9"/>
      <c r="KCF3" s="9"/>
      <c r="KCG3" s="9"/>
      <c r="KCH3" s="9"/>
      <c r="KCI3" s="9"/>
      <c r="KCJ3" s="9"/>
      <c r="KCK3" s="9"/>
      <c r="KCL3" s="9"/>
      <c r="KCM3" s="9"/>
      <c r="KCN3" s="9"/>
      <c r="KCO3" s="9"/>
      <c r="KCP3" s="9"/>
      <c r="KCQ3" s="9"/>
      <c r="KCR3" s="9"/>
      <c r="KCS3" s="9"/>
      <c r="KCT3" s="9"/>
      <c r="KCU3" s="9"/>
      <c r="KCV3" s="9"/>
      <c r="KCW3" s="9"/>
      <c r="KCX3" s="9"/>
      <c r="KCY3" s="9"/>
      <c r="KCZ3" s="9"/>
      <c r="KDA3" s="9"/>
      <c r="KDB3" s="9"/>
      <c r="KDC3" s="9"/>
      <c r="KDD3" s="9"/>
      <c r="KDE3" s="9"/>
      <c r="KDF3" s="9"/>
      <c r="KDG3" s="9"/>
      <c r="KDH3" s="9"/>
      <c r="KDI3" s="9"/>
      <c r="KDJ3" s="9"/>
      <c r="KDK3" s="9"/>
      <c r="KDL3" s="9"/>
      <c r="KDM3" s="9"/>
      <c r="KDN3" s="9"/>
      <c r="KDO3" s="9"/>
      <c r="KDP3" s="9"/>
      <c r="KDQ3" s="9"/>
      <c r="KDR3" s="9"/>
      <c r="KDS3" s="9"/>
      <c r="KDT3" s="9"/>
      <c r="KDU3" s="9"/>
      <c r="KDV3" s="9"/>
      <c r="KDW3" s="9"/>
      <c r="KDX3" s="9"/>
      <c r="KDY3" s="9"/>
      <c r="KDZ3" s="9"/>
      <c r="KEA3" s="9"/>
      <c r="KEB3" s="9"/>
      <c r="KEC3" s="9"/>
      <c r="KED3" s="9"/>
      <c r="KEE3" s="9"/>
      <c r="KEF3" s="9"/>
      <c r="KEG3" s="9"/>
      <c r="KEH3" s="9"/>
      <c r="KEI3" s="9"/>
      <c r="KEJ3" s="9"/>
      <c r="KEK3" s="9"/>
      <c r="KEL3" s="9"/>
      <c r="KEM3" s="9"/>
      <c r="KEN3" s="9"/>
      <c r="KEO3" s="9"/>
      <c r="KEP3" s="9"/>
      <c r="KEQ3" s="9"/>
      <c r="KER3" s="9"/>
      <c r="KES3" s="9"/>
      <c r="KET3" s="9"/>
      <c r="KEU3" s="9"/>
      <c r="KEV3" s="9"/>
      <c r="KEW3" s="9"/>
      <c r="KEX3" s="9"/>
      <c r="KEY3" s="9"/>
      <c r="KEZ3" s="9"/>
      <c r="KFA3" s="9"/>
      <c r="KFB3" s="9"/>
      <c r="KFC3" s="9"/>
      <c r="KFD3" s="9"/>
      <c r="KFE3" s="9"/>
      <c r="KFF3" s="9"/>
      <c r="KFG3" s="9"/>
      <c r="KFH3" s="9"/>
      <c r="KFI3" s="9"/>
      <c r="KFJ3" s="9"/>
      <c r="KFK3" s="9"/>
      <c r="KFL3" s="9"/>
      <c r="KFM3" s="9"/>
      <c r="KFN3" s="9"/>
      <c r="KFO3" s="9"/>
      <c r="KFP3" s="9"/>
      <c r="KFQ3" s="9"/>
      <c r="KFR3" s="9"/>
      <c r="KFS3" s="9"/>
      <c r="KFT3" s="9"/>
      <c r="KFU3" s="9"/>
      <c r="KFV3" s="9"/>
      <c r="KFW3" s="9"/>
      <c r="KFX3" s="9"/>
      <c r="KFY3" s="9"/>
      <c r="KFZ3" s="9"/>
      <c r="KGA3" s="9"/>
      <c r="KGB3" s="9"/>
      <c r="KGC3" s="9"/>
      <c r="KGD3" s="9"/>
      <c r="KGE3" s="9"/>
      <c r="KGF3" s="9"/>
      <c r="KGG3" s="9"/>
      <c r="KGH3" s="9"/>
      <c r="KGI3" s="9"/>
      <c r="KGJ3" s="9"/>
      <c r="KGK3" s="9"/>
      <c r="KGL3" s="9"/>
      <c r="KGM3" s="9"/>
      <c r="KGN3" s="9"/>
      <c r="KGO3" s="9"/>
      <c r="KGP3" s="9"/>
      <c r="KGQ3" s="9"/>
      <c r="KGR3" s="9"/>
      <c r="KGS3" s="9"/>
      <c r="KGT3" s="9"/>
      <c r="KGU3" s="9"/>
      <c r="KGV3" s="9"/>
      <c r="KGW3" s="9"/>
      <c r="KGX3" s="9"/>
      <c r="KGY3" s="9"/>
      <c r="KGZ3" s="9"/>
      <c r="KHA3" s="9"/>
      <c r="KHB3" s="9"/>
      <c r="KHC3" s="9"/>
      <c r="KHD3" s="9"/>
      <c r="KHE3" s="9"/>
      <c r="KHF3" s="9"/>
      <c r="KHG3" s="9"/>
      <c r="KHH3" s="9"/>
      <c r="KHI3" s="9"/>
      <c r="KHJ3" s="9"/>
      <c r="KHK3" s="9"/>
      <c r="KHL3" s="9"/>
      <c r="KHM3" s="9"/>
      <c r="KHN3" s="9"/>
      <c r="KHO3" s="9"/>
      <c r="KHP3" s="9"/>
      <c r="KHQ3" s="9"/>
      <c r="KHR3" s="9"/>
      <c r="KHS3" s="9"/>
      <c r="KHT3" s="9"/>
      <c r="KHU3" s="9"/>
      <c r="KHV3" s="9"/>
      <c r="KHW3" s="9"/>
      <c r="KHX3" s="9"/>
      <c r="KHY3" s="9"/>
      <c r="KHZ3" s="9"/>
      <c r="KIA3" s="9"/>
      <c r="KIB3" s="9"/>
      <c r="KIC3" s="9"/>
      <c r="KID3" s="9"/>
      <c r="KIE3" s="9"/>
      <c r="KIF3" s="9"/>
      <c r="KIG3" s="9"/>
      <c r="KIH3" s="9"/>
      <c r="KII3" s="9"/>
      <c r="KIJ3" s="9"/>
      <c r="KIK3" s="9"/>
      <c r="KIL3" s="9"/>
      <c r="KIM3" s="9"/>
      <c r="KIN3" s="9"/>
      <c r="KIO3" s="9"/>
      <c r="KIP3" s="9"/>
      <c r="KIQ3" s="9"/>
      <c r="KIR3" s="9"/>
      <c r="KIS3" s="9"/>
      <c r="KIT3" s="9"/>
      <c r="KIU3" s="9"/>
      <c r="KIV3" s="9"/>
      <c r="KIW3" s="9"/>
      <c r="KIX3" s="9"/>
      <c r="KIY3" s="9"/>
      <c r="KIZ3" s="9"/>
      <c r="KJA3" s="9"/>
      <c r="KJB3" s="9"/>
      <c r="KJC3" s="9"/>
      <c r="KJD3" s="9"/>
      <c r="KJE3" s="9"/>
      <c r="KJF3" s="9"/>
      <c r="KJG3" s="9"/>
      <c r="KJH3" s="9"/>
      <c r="KJI3" s="9"/>
      <c r="KJJ3" s="9"/>
      <c r="KJK3" s="9"/>
      <c r="KJL3" s="9"/>
      <c r="KJM3" s="9"/>
      <c r="KJN3" s="9"/>
      <c r="KJO3" s="9"/>
      <c r="KJP3" s="9"/>
      <c r="KJQ3" s="9"/>
      <c r="KJR3" s="9"/>
      <c r="KJS3" s="9"/>
      <c r="KJT3" s="9"/>
      <c r="KJU3" s="9"/>
      <c r="KJV3" s="9"/>
      <c r="KJW3" s="9"/>
      <c r="KJX3" s="9"/>
      <c r="KJY3" s="9"/>
      <c r="KJZ3" s="9"/>
      <c r="KKA3" s="9"/>
      <c r="KKB3" s="9"/>
      <c r="KKC3" s="9"/>
      <c r="KKD3" s="9"/>
      <c r="KKE3" s="9"/>
      <c r="KKF3" s="9"/>
      <c r="KKG3" s="9"/>
      <c r="KKH3" s="9"/>
      <c r="KKI3" s="9"/>
      <c r="KKJ3" s="9"/>
      <c r="KKK3" s="9"/>
      <c r="KKL3" s="9"/>
      <c r="KKM3" s="9"/>
      <c r="KKN3" s="9"/>
      <c r="KKO3" s="9"/>
      <c r="KKP3" s="9"/>
      <c r="KKQ3" s="9"/>
      <c r="KKR3" s="9"/>
      <c r="KKS3" s="9"/>
      <c r="KKT3" s="9"/>
      <c r="KKU3" s="9"/>
      <c r="KKV3" s="9"/>
      <c r="KKW3" s="9"/>
      <c r="KKX3" s="9"/>
      <c r="KKY3" s="9"/>
      <c r="KKZ3" s="9"/>
      <c r="KLA3" s="9"/>
      <c r="KLB3" s="9"/>
      <c r="KLC3" s="9"/>
      <c r="KLD3" s="9"/>
      <c r="KLE3" s="9"/>
      <c r="KLF3" s="9"/>
      <c r="KLG3" s="9"/>
      <c r="KLH3" s="9"/>
      <c r="KLI3" s="9"/>
      <c r="KLJ3" s="9"/>
      <c r="KLK3" s="9"/>
      <c r="KLL3" s="9"/>
      <c r="KLM3" s="9"/>
      <c r="KLN3" s="9"/>
      <c r="KLO3" s="9"/>
      <c r="KLP3" s="9"/>
      <c r="KLQ3" s="9"/>
      <c r="KLR3" s="9"/>
      <c r="KLS3" s="9"/>
      <c r="KLT3" s="9"/>
      <c r="KLU3" s="9"/>
      <c r="KLV3" s="9"/>
      <c r="KLW3" s="9"/>
      <c r="KLX3" s="9"/>
      <c r="KLY3" s="9"/>
      <c r="KLZ3" s="9"/>
      <c r="KMA3" s="9"/>
      <c r="KMB3" s="9"/>
      <c r="KMC3" s="9"/>
      <c r="KMD3" s="9"/>
      <c r="KME3" s="9"/>
      <c r="KMF3" s="9"/>
      <c r="KMG3" s="9"/>
      <c r="KMH3" s="9"/>
      <c r="KMI3" s="9"/>
      <c r="KMJ3" s="9"/>
      <c r="KMK3" s="9"/>
      <c r="KML3" s="9"/>
      <c r="KMM3" s="9"/>
      <c r="KMN3" s="9"/>
      <c r="KMO3" s="9"/>
      <c r="KMP3" s="9"/>
      <c r="KMQ3" s="9"/>
      <c r="KMR3" s="9"/>
      <c r="KMS3" s="9"/>
      <c r="KMT3" s="9"/>
      <c r="KMU3" s="9"/>
      <c r="KMV3" s="9"/>
      <c r="KMW3" s="9"/>
      <c r="KMX3" s="9"/>
      <c r="KMY3" s="9"/>
      <c r="KMZ3" s="9"/>
      <c r="KNA3" s="9"/>
      <c r="KNB3" s="9"/>
      <c r="KNC3" s="9"/>
      <c r="KND3" s="9"/>
      <c r="KNE3" s="9"/>
      <c r="KNF3" s="9"/>
      <c r="KNG3" s="9"/>
      <c r="KNH3" s="9"/>
      <c r="KNI3" s="9"/>
      <c r="KNJ3" s="9"/>
      <c r="KNK3" s="9"/>
      <c r="KNL3" s="9"/>
      <c r="KNM3" s="9"/>
      <c r="KNN3" s="9"/>
      <c r="KNO3" s="9"/>
      <c r="KNP3" s="9"/>
      <c r="KNQ3" s="9"/>
      <c r="KNR3" s="9"/>
      <c r="KNS3" s="9"/>
      <c r="KNT3" s="9"/>
      <c r="KNU3" s="9"/>
      <c r="KNV3" s="9"/>
      <c r="KNW3" s="9"/>
      <c r="KNX3" s="9"/>
      <c r="KNY3" s="9"/>
      <c r="KNZ3" s="9"/>
      <c r="KOA3" s="9"/>
      <c r="KOB3" s="9"/>
      <c r="KOC3" s="9"/>
      <c r="KOD3" s="9"/>
      <c r="KOE3" s="9"/>
      <c r="KOF3" s="9"/>
      <c r="KOG3" s="9"/>
      <c r="KOH3" s="9"/>
      <c r="KOI3" s="9"/>
      <c r="KOJ3" s="9"/>
      <c r="KOK3" s="9"/>
      <c r="KOL3" s="9"/>
      <c r="KOM3" s="9"/>
      <c r="KON3" s="9"/>
      <c r="KOO3" s="9"/>
      <c r="KOP3" s="9"/>
      <c r="KOQ3" s="9"/>
      <c r="KOR3" s="9"/>
      <c r="KOS3" s="9"/>
      <c r="KOT3" s="9"/>
      <c r="KOU3" s="9"/>
      <c r="KOV3" s="9"/>
      <c r="KOW3" s="9"/>
      <c r="KOX3" s="9"/>
      <c r="KOY3" s="9"/>
      <c r="KOZ3" s="9"/>
      <c r="KPA3" s="9"/>
      <c r="KPB3" s="9"/>
      <c r="KPC3" s="9"/>
      <c r="KPD3" s="9"/>
      <c r="KPE3" s="9"/>
      <c r="KPF3" s="9"/>
      <c r="KPG3" s="9"/>
      <c r="KPH3" s="9"/>
      <c r="KPI3" s="9"/>
      <c r="KPJ3" s="9"/>
      <c r="KPK3" s="9"/>
      <c r="KPL3" s="9"/>
      <c r="KPM3" s="9"/>
      <c r="KPN3" s="9"/>
      <c r="KPO3" s="9"/>
      <c r="KPP3" s="9"/>
      <c r="KPQ3" s="9"/>
      <c r="KPR3" s="9"/>
      <c r="KPS3" s="9"/>
      <c r="KPT3" s="9"/>
      <c r="KPU3" s="9"/>
      <c r="KPV3" s="9"/>
      <c r="KPW3" s="9"/>
      <c r="KPX3" s="9"/>
      <c r="KPY3" s="9"/>
      <c r="KPZ3" s="9"/>
      <c r="KQA3" s="9"/>
      <c r="KQB3" s="9"/>
      <c r="KQC3" s="9"/>
      <c r="KQD3" s="9"/>
      <c r="KQE3" s="9"/>
      <c r="KQF3" s="9"/>
      <c r="KQG3" s="9"/>
      <c r="KQH3" s="9"/>
      <c r="KQI3" s="9"/>
      <c r="KQJ3" s="9"/>
      <c r="KQK3" s="9"/>
      <c r="KQL3" s="9"/>
      <c r="KQM3" s="9"/>
      <c r="KQN3" s="9"/>
      <c r="KQO3" s="9"/>
      <c r="KQP3" s="9"/>
      <c r="KQQ3" s="9"/>
      <c r="KQR3" s="9"/>
      <c r="KQS3" s="9"/>
      <c r="KQT3" s="9"/>
      <c r="KQU3" s="9"/>
      <c r="KQV3" s="9"/>
      <c r="KQW3" s="9"/>
      <c r="KQX3" s="9"/>
      <c r="KQY3" s="9"/>
      <c r="KQZ3" s="9"/>
      <c r="KRA3" s="9"/>
      <c r="KRB3" s="9"/>
      <c r="KRC3" s="9"/>
      <c r="KRD3" s="9"/>
      <c r="KRE3" s="9"/>
      <c r="KRF3" s="9"/>
      <c r="KRG3" s="9"/>
      <c r="KRH3" s="9"/>
      <c r="KRI3" s="9"/>
      <c r="KRJ3" s="9"/>
      <c r="KRK3" s="9"/>
      <c r="KRL3" s="9"/>
      <c r="KRM3" s="9"/>
      <c r="KRN3" s="9"/>
      <c r="KRO3" s="9"/>
      <c r="KRP3" s="9"/>
      <c r="KRQ3" s="9"/>
      <c r="KRR3" s="9"/>
      <c r="KRS3" s="9"/>
      <c r="KRT3" s="9"/>
      <c r="KRU3" s="9"/>
      <c r="KRV3" s="9"/>
      <c r="KRW3" s="9"/>
      <c r="KRX3" s="9"/>
      <c r="KRY3" s="9"/>
      <c r="KRZ3" s="9"/>
      <c r="KSA3" s="9"/>
      <c r="KSB3" s="9"/>
      <c r="KSC3" s="9"/>
      <c r="KSD3" s="9"/>
      <c r="KSE3" s="9"/>
      <c r="KSF3" s="9"/>
      <c r="KSG3" s="9"/>
      <c r="KSH3" s="9"/>
      <c r="KSI3" s="9"/>
      <c r="KSJ3" s="9"/>
      <c r="KSK3" s="9"/>
      <c r="KSL3" s="9"/>
      <c r="KSM3" s="9"/>
      <c r="KSN3" s="9"/>
      <c r="KSO3" s="9"/>
      <c r="KSP3" s="9"/>
      <c r="KSQ3" s="9"/>
      <c r="KSR3" s="9"/>
      <c r="KSS3" s="9"/>
      <c r="KST3" s="9"/>
      <c r="KSU3" s="9"/>
      <c r="KSV3" s="9"/>
      <c r="KSW3" s="9"/>
      <c r="KSX3" s="9"/>
      <c r="KSY3" s="9"/>
      <c r="KSZ3" s="9"/>
      <c r="KTA3" s="9"/>
      <c r="KTB3" s="9"/>
      <c r="KTC3" s="9"/>
      <c r="KTD3" s="9"/>
      <c r="KTE3" s="9"/>
      <c r="KTF3" s="9"/>
      <c r="KTG3" s="9"/>
      <c r="KTH3" s="9"/>
      <c r="KTI3" s="9"/>
      <c r="KTJ3" s="9"/>
      <c r="KTK3" s="9"/>
      <c r="KTL3" s="9"/>
      <c r="KTM3" s="9"/>
      <c r="KTN3" s="9"/>
      <c r="KTO3" s="9"/>
      <c r="KTP3" s="9"/>
      <c r="KTQ3" s="9"/>
      <c r="KTR3" s="9"/>
      <c r="KTS3" s="9"/>
      <c r="KTT3" s="9"/>
      <c r="KTU3" s="9"/>
      <c r="KTV3" s="9"/>
      <c r="KTW3" s="9"/>
      <c r="KTX3" s="9"/>
      <c r="KTY3" s="9"/>
      <c r="KTZ3" s="9"/>
      <c r="KUA3" s="9"/>
      <c r="KUB3" s="9"/>
      <c r="KUC3" s="9"/>
      <c r="KUD3" s="9"/>
      <c r="KUE3" s="9"/>
      <c r="KUF3" s="9"/>
      <c r="KUG3" s="9"/>
      <c r="KUH3" s="9"/>
      <c r="KUI3" s="9"/>
      <c r="KUJ3" s="9"/>
      <c r="KUK3" s="9"/>
      <c r="KUL3" s="9"/>
      <c r="KUM3" s="9"/>
      <c r="KUN3" s="9"/>
      <c r="KUO3" s="9"/>
      <c r="KUP3" s="9"/>
      <c r="KUQ3" s="9"/>
      <c r="KUR3" s="9"/>
      <c r="KUS3" s="9"/>
      <c r="KUT3" s="9"/>
      <c r="KUU3" s="9"/>
      <c r="KUV3" s="9"/>
      <c r="KUW3" s="9"/>
      <c r="KUX3" s="9"/>
      <c r="KUY3" s="9"/>
      <c r="KUZ3" s="9"/>
      <c r="KVA3" s="9"/>
      <c r="KVB3" s="9"/>
      <c r="KVC3" s="9"/>
      <c r="KVD3" s="9"/>
      <c r="KVE3" s="9"/>
      <c r="KVF3" s="9"/>
      <c r="KVG3" s="9"/>
      <c r="KVH3" s="9"/>
      <c r="KVI3" s="9"/>
      <c r="KVJ3" s="9"/>
      <c r="KVK3" s="9"/>
      <c r="KVL3" s="9"/>
      <c r="KVM3" s="9"/>
      <c r="KVN3" s="9"/>
      <c r="KVO3" s="9"/>
      <c r="KVP3" s="9"/>
      <c r="KVQ3" s="9"/>
      <c r="KVR3" s="9"/>
      <c r="KVS3" s="9"/>
      <c r="KVT3" s="9"/>
      <c r="KVU3" s="9"/>
      <c r="KVV3" s="9"/>
      <c r="KVW3" s="9"/>
      <c r="KVX3" s="9"/>
      <c r="KVY3" s="9"/>
      <c r="KVZ3" s="9"/>
      <c r="KWA3" s="9"/>
      <c r="KWB3" s="9"/>
      <c r="KWC3" s="9"/>
      <c r="KWD3" s="9"/>
      <c r="KWE3" s="9"/>
      <c r="KWF3" s="9"/>
      <c r="KWG3" s="9"/>
      <c r="KWH3" s="9"/>
      <c r="KWI3" s="9"/>
      <c r="KWJ3" s="9"/>
      <c r="KWK3" s="9"/>
      <c r="KWL3" s="9"/>
      <c r="KWM3" s="9"/>
      <c r="KWN3" s="9"/>
      <c r="KWO3" s="9"/>
      <c r="KWP3" s="9"/>
      <c r="KWQ3" s="9"/>
      <c r="KWR3" s="9"/>
      <c r="KWS3" s="9"/>
      <c r="KWT3" s="9"/>
      <c r="KWU3" s="9"/>
      <c r="KWV3" s="9"/>
      <c r="KWW3" s="9"/>
      <c r="KWX3" s="9"/>
      <c r="KWY3" s="9"/>
      <c r="KWZ3" s="9"/>
      <c r="KXA3" s="9"/>
      <c r="KXB3" s="9"/>
      <c r="KXC3" s="9"/>
      <c r="KXD3" s="9"/>
      <c r="KXE3" s="9"/>
      <c r="KXF3" s="9"/>
      <c r="KXG3" s="9"/>
      <c r="KXH3" s="9"/>
      <c r="KXI3" s="9"/>
      <c r="KXJ3" s="9"/>
      <c r="KXK3" s="9"/>
      <c r="KXL3" s="9"/>
      <c r="KXM3" s="9"/>
      <c r="KXN3" s="9"/>
      <c r="KXO3" s="9"/>
      <c r="KXP3" s="9"/>
      <c r="KXQ3" s="9"/>
      <c r="KXR3" s="9"/>
      <c r="KXS3" s="9"/>
      <c r="KXT3" s="9"/>
      <c r="KXU3" s="9"/>
      <c r="KXV3" s="9"/>
      <c r="KXW3" s="9"/>
      <c r="KXX3" s="9"/>
      <c r="KXY3" s="9"/>
      <c r="KXZ3" s="9"/>
      <c r="KYA3" s="9"/>
      <c r="KYB3" s="9"/>
      <c r="KYC3" s="9"/>
      <c r="KYD3" s="9"/>
      <c r="KYE3" s="9"/>
      <c r="KYF3" s="9"/>
      <c r="KYG3" s="9"/>
      <c r="KYH3" s="9"/>
      <c r="KYI3" s="9"/>
      <c r="KYJ3" s="9"/>
      <c r="KYK3" s="9"/>
      <c r="KYL3" s="9"/>
      <c r="KYM3" s="9"/>
      <c r="KYN3" s="9"/>
      <c r="KYO3" s="9"/>
      <c r="KYP3" s="9"/>
      <c r="KYQ3" s="9"/>
      <c r="KYR3" s="9"/>
      <c r="KYS3" s="9"/>
      <c r="KYT3" s="9"/>
      <c r="KYU3" s="9"/>
      <c r="KYV3" s="9"/>
      <c r="KYW3" s="9"/>
      <c r="KYX3" s="9"/>
      <c r="KYY3" s="9"/>
      <c r="KYZ3" s="9"/>
      <c r="KZA3" s="9"/>
      <c r="KZB3" s="9"/>
      <c r="KZC3" s="9"/>
      <c r="KZD3" s="9"/>
      <c r="KZE3" s="9"/>
      <c r="KZF3" s="9"/>
      <c r="KZG3" s="9"/>
      <c r="KZH3" s="9"/>
      <c r="KZI3" s="9"/>
      <c r="KZJ3" s="9"/>
      <c r="KZK3" s="9"/>
      <c r="KZL3" s="9"/>
      <c r="KZM3" s="9"/>
      <c r="KZN3" s="9"/>
      <c r="KZO3" s="9"/>
      <c r="KZP3" s="9"/>
      <c r="KZQ3" s="9"/>
      <c r="KZR3" s="9"/>
      <c r="KZS3" s="9"/>
      <c r="KZT3" s="9"/>
      <c r="KZU3" s="9"/>
      <c r="KZV3" s="9"/>
      <c r="KZW3" s="9"/>
      <c r="KZX3" s="9"/>
      <c r="KZY3" s="9"/>
      <c r="KZZ3" s="9"/>
      <c r="LAA3" s="9"/>
      <c r="LAB3" s="9"/>
      <c r="LAC3" s="9"/>
      <c r="LAD3" s="9"/>
      <c r="LAE3" s="9"/>
      <c r="LAF3" s="9"/>
      <c r="LAG3" s="9"/>
      <c r="LAH3" s="9"/>
      <c r="LAI3" s="9"/>
      <c r="LAJ3" s="9"/>
      <c r="LAK3" s="9"/>
      <c r="LAL3" s="9"/>
      <c r="LAM3" s="9"/>
      <c r="LAN3" s="9"/>
      <c r="LAO3" s="9"/>
      <c r="LAP3" s="9"/>
      <c r="LAQ3" s="9"/>
      <c r="LAR3" s="9"/>
      <c r="LAS3" s="9"/>
      <c r="LAT3" s="9"/>
      <c r="LAU3" s="9"/>
      <c r="LAV3" s="9"/>
      <c r="LAW3" s="9"/>
      <c r="LAX3" s="9"/>
      <c r="LAY3" s="9"/>
      <c r="LAZ3" s="9"/>
      <c r="LBA3" s="9"/>
      <c r="LBB3" s="9"/>
      <c r="LBC3" s="9"/>
      <c r="LBD3" s="9"/>
      <c r="LBE3" s="9"/>
      <c r="LBF3" s="9"/>
      <c r="LBG3" s="9"/>
      <c r="LBH3" s="9"/>
      <c r="LBI3" s="9"/>
      <c r="LBJ3" s="9"/>
      <c r="LBK3" s="9"/>
      <c r="LBL3" s="9"/>
      <c r="LBM3" s="9"/>
      <c r="LBN3" s="9"/>
      <c r="LBO3" s="9"/>
      <c r="LBP3" s="9"/>
      <c r="LBQ3" s="9"/>
      <c r="LBR3" s="9"/>
      <c r="LBS3" s="9"/>
      <c r="LBT3" s="9"/>
      <c r="LBU3" s="9"/>
      <c r="LBV3" s="9"/>
      <c r="LBW3" s="9"/>
      <c r="LBX3" s="9"/>
      <c r="LBY3" s="9"/>
      <c r="LBZ3" s="9"/>
      <c r="LCA3" s="9"/>
      <c r="LCB3" s="9"/>
      <c r="LCC3" s="9"/>
      <c r="LCD3" s="9"/>
      <c r="LCE3" s="9"/>
      <c r="LCF3" s="9"/>
      <c r="LCG3" s="9"/>
      <c r="LCH3" s="9"/>
      <c r="LCI3" s="9"/>
      <c r="LCJ3" s="9"/>
      <c r="LCK3" s="9"/>
      <c r="LCL3" s="9"/>
      <c r="LCM3" s="9"/>
      <c r="LCN3" s="9"/>
      <c r="LCO3" s="9"/>
      <c r="LCP3" s="9"/>
      <c r="LCQ3" s="9"/>
      <c r="LCR3" s="9"/>
      <c r="LCS3" s="9"/>
      <c r="LCT3" s="9"/>
      <c r="LCU3" s="9"/>
      <c r="LCV3" s="9"/>
      <c r="LCW3" s="9"/>
      <c r="LCX3" s="9"/>
      <c r="LCY3" s="9"/>
      <c r="LCZ3" s="9"/>
      <c r="LDA3" s="9"/>
      <c r="LDB3" s="9"/>
      <c r="LDC3" s="9"/>
      <c r="LDD3" s="9"/>
      <c r="LDE3" s="9"/>
      <c r="LDF3" s="9"/>
      <c r="LDG3" s="9"/>
      <c r="LDH3" s="9"/>
      <c r="LDI3" s="9"/>
      <c r="LDJ3" s="9"/>
      <c r="LDK3" s="9"/>
      <c r="LDL3" s="9"/>
      <c r="LDM3" s="9"/>
      <c r="LDN3" s="9"/>
      <c r="LDO3" s="9"/>
      <c r="LDP3" s="9"/>
      <c r="LDQ3" s="9"/>
      <c r="LDR3" s="9"/>
      <c r="LDS3" s="9"/>
      <c r="LDT3" s="9"/>
      <c r="LDU3" s="9"/>
      <c r="LDV3" s="9"/>
      <c r="LDW3" s="9"/>
      <c r="LDX3" s="9"/>
      <c r="LDY3" s="9"/>
      <c r="LDZ3" s="9"/>
      <c r="LEA3" s="9"/>
      <c r="LEB3" s="9"/>
      <c r="LEC3" s="9"/>
      <c r="LED3" s="9"/>
      <c r="LEE3" s="9"/>
      <c r="LEF3" s="9"/>
      <c r="LEG3" s="9"/>
      <c r="LEH3" s="9"/>
      <c r="LEI3" s="9"/>
      <c r="LEJ3" s="9"/>
      <c r="LEK3" s="9"/>
      <c r="LEL3" s="9"/>
      <c r="LEM3" s="9"/>
      <c r="LEN3" s="9"/>
      <c r="LEO3" s="9"/>
      <c r="LEP3" s="9"/>
      <c r="LEQ3" s="9"/>
      <c r="LER3" s="9"/>
      <c r="LES3" s="9"/>
      <c r="LET3" s="9"/>
      <c r="LEU3" s="9"/>
      <c r="LEV3" s="9"/>
      <c r="LEW3" s="9"/>
      <c r="LEX3" s="9"/>
      <c r="LEY3" s="9"/>
      <c r="LEZ3" s="9"/>
      <c r="LFA3" s="9"/>
      <c r="LFB3" s="9"/>
      <c r="LFC3" s="9"/>
      <c r="LFD3" s="9"/>
      <c r="LFE3" s="9"/>
      <c r="LFF3" s="9"/>
      <c r="LFG3" s="9"/>
      <c r="LFH3" s="9"/>
      <c r="LFI3" s="9"/>
      <c r="LFJ3" s="9"/>
      <c r="LFK3" s="9"/>
      <c r="LFL3" s="9"/>
      <c r="LFM3" s="9"/>
      <c r="LFN3" s="9"/>
      <c r="LFO3" s="9"/>
      <c r="LFP3" s="9"/>
      <c r="LFQ3" s="9"/>
      <c r="LFR3" s="9"/>
      <c r="LFS3" s="9"/>
      <c r="LFT3" s="9"/>
      <c r="LFU3" s="9"/>
      <c r="LFV3" s="9"/>
      <c r="LFW3" s="9"/>
      <c r="LFX3" s="9"/>
      <c r="LFY3" s="9"/>
      <c r="LFZ3" s="9"/>
      <c r="LGA3" s="9"/>
      <c r="LGB3" s="9"/>
      <c r="LGC3" s="9"/>
      <c r="LGD3" s="9"/>
      <c r="LGE3" s="9"/>
      <c r="LGF3" s="9"/>
      <c r="LGG3" s="9"/>
      <c r="LGH3" s="9"/>
      <c r="LGI3" s="9"/>
      <c r="LGJ3" s="9"/>
      <c r="LGK3" s="9"/>
      <c r="LGL3" s="9"/>
      <c r="LGM3" s="9"/>
      <c r="LGN3" s="9"/>
      <c r="LGO3" s="9"/>
      <c r="LGP3" s="9"/>
      <c r="LGQ3" s="9"/>
      <c r="LGR3" s="9"/>
      <c r="LGS3" s="9"/>
      <c r="LGT3" s="9"/>
      <c r="LGU3" s="9"/>
      <c r="LGV3" s="9"/>
      <c r="LGW3" s="9"/>
      <c r="LGX3" s="9"/>
      <c r="LGY3" s="9"/>
      <c r="LGZ3" s="9"/>
      <c r="LHA3" s="9"/>
      <c r="LHB3" s="9"/>
      <c r="LHC3" s="9"/>
      <c r="LHD3" s="9"/>
      <c r="LHE3" s="9"/>
      <c r="LHF3" s="9"/>
      <c r="LHG3" s="9"/>
      <c r="LHH3" s="9"/>
      <c r="LHI3" s="9"/>
      <c r="LHJ3" s="9"/>
      <c r="LHK3" s="9"/>
      <c r="LHL3" s="9"/>
      <c r="LHM3" s="9"/>
      <c r="LHN3" s="9"/>
      <c r="LHO3" s="9"/>
      <c r="LHP3" s="9"/>
      <c r="LHQ3" s="9"/>
      <c r="LHR3" s="9"/>
      <c r="LHS3" s="9"/>
      <c r="LHT3" s="9"/>
      <c r="LHU3" s="9"/>
      <c r="LHV3" s="9"/>
      <c r="LHW3" s="9"/>
      <c r="LHX3" s="9"/>
      <c r="LHY3" s="9"/>
      <c r="LHZ3" s="9"/>
      <c r="LIA3" s="9"/>
      <c r="LIB3" s="9"/>
      <c r="LIC3" s="9"/>
      <c r="LID3" s="9"/>
      <c r="LIE3" s="9"/>
      <c r="LIF3" s="9"/>
      <c r="LIG3" s="9"/>
      <c r="LIH3" s="9"/>
      <c r="LII3" s="9"/>
      <c r="LIJ3" s="9"/>
      <c r="LIK3" s="9"/>
      <c r="LIL3" s="9"/>
      <c r="LIM3" s="9"/>
      <c r="LIN3" s="9"/>
      <c r="LIO3" s="9"/>
      <c r="LIP3" s="9"/>
      <c r="LIQ3" s="9"/>
      <c r="LIR3" s="9"/>
      <c r="LIS3" s="9"/>
      <c r="LIT3" s="9"/>
      <c r="LIU3" s="9"/>
      <c r="LIV3" s="9"/>
      <c r="LIW3" s="9"/>
      <c r="LIX3" s="9"/>
      <c r="LIY3" s="9"/>
      <c r="LIZ3" s="9"/>
      <c r="LJA3" s="9"/>
      <c r="LJB3" s="9"/>
      <c r="LJC3" s="9"/>
      <c r="LJD3" s="9"/>
      <c r="LJE3" s="9"/>
      <c r="LJF3" s="9"/>
      <c r="LJG3" s="9"/>
      <c r="LJH3" s="9"/>
      <c r="LJI3" s="9"/>
      <c r="LJJ3" s="9"/>
      <c r="LJK3" s="9"/>
      <c r="LJL3" s="9"/>
      <c r="LJM3" s="9"/>
      <c r="LJN3" s="9"/>
      <c r="LJO3" s="9"/>
      <c r="LJP3" s="9"/>
      <c r="LJQ3" s="9"/>
      <c r="LJR3" s="9"/>
      <c r="LJS3" s="9"/>
      <c r="LJT3" s="9"/>
      <c r="LJU3" s="9"/>
      <c r="LJV3" s="9"/>
      <c r="LJW3" s="9"/>
      <c r="LJX3" s="9"/>
      <c r="LJY3" s="9"/>
      <c r="LJZ3" s="9"/>
      <c r="LKA3" s="9"/>
      <c r="LKB3" s="9"/>
      <c r="LKC3" s="9"/>
      <c r="LKD3" s="9"/>
      <c r="LKE3" s="9"/>
      <c r="LKF3" s="9"/>
      <c r="LKG3" s="9"/>
      <c r="LKH3" s="9"/>
      <c r="LKI3" s="9"/>
      <c r="LKJ3" s="9"/>
      <c r="LKK3" s="9"/>
      <c r="LKL3" s="9"/>
      <c r="LKM3" s="9"/>
      <c r="LKN3" s="9"/>
      <c r="LKO3" s="9"/>
      <c r="LKP3" s="9"/>
      <c r="LKQ3" s="9"/>
      <c r="LKR3" s="9"/>
      <c r="LKS3" s="9"/>
      <c r="LKT3" s="9"/>
      <c r="LKU3" s="9"/>
      <c r="LKV3" s="9"/>
      <c r="LKW3" s="9"/>
      <c r="LKX3" s="9"/>
      <c r="LKY3" s="9"/>
      <c r="LKZ3" s="9"/>
      <c r="LLA3" s="9"/>
      <c r="LLB3" s="9"/>
      <c r="LLC3" s="9"/>
      <c r="LLD3" s="9"/>
      <c r="LLE3" s="9"/>
      <c r="LLF3" s="9"/>
      <c r="LLG3" s="9"/>
      <c r="LLH3" s="9"/>
      <c r="LLI3" s="9"/>
      <c r="LLJ3" s="9"/>
      <c r="LLK3" s="9"/>
      <c r="LLL3" s="9"/>
      <c r="LLM3" s="9"/>
      <c r="LLN3" s="9"/>
      <c r="LLO3" s="9"/>
      <c r="LLP3" s="9"/>
      <c r="LLQ3" s="9"/>
      <c r="LLR3" s="9"/>
      <c r="LLS3" s="9"/>
      <c r="LLT3" s="9"/>
      <c r="LLU3" s="9"/>
      <c r="LLV3" s="9"/>
      <c r="LLW3" s="9"/>
      <c r="LLX3" s="9"/>
      <c r="LLY3" s="9"/>
      <c r="LLZ3" s="9"/>
      <c r="LMA3" s="9"/>
      <c r="LMB3" s="9"/>
      <c r="LMC3" s="9"/>
      <c r="LMD3" s="9"/>
      <c r="LME3" s="9"/>
      <c r="LMF3" s="9"/>
      <c r="LMG3" s="9"/>
      <c r="LMH3" s="9"/>
      <c r="LMI3" s="9"/>
      <c r="LMJ3" s="9"/>
      <c r="LMK3" s="9"/>
      <c r="LML3" s="9"/>
      <c r="LMM3" s="9"/>
      <c r="LMN3" s="9"/>
      <c r="LMO3" s="9"/>
      <c r="LMP3" s="9"/>
      <c r="LMQ3" s="9"/>
      <c r="LMR3" s="9"/>
      <c r="LMS3" s="9"/>
      <c r="LMT3" s="9"/>
      <c r="LMU3" s="9"/>
      <c r="LMV3" s="9"/>
      <c r="LMW3" s="9"/>
      <c r="LMX3" s="9"/>
      <c r="LMY3" s="9"/>
      <c r="LMZ3" s="9"/>
      <c r="LNA3" s="9"/>
      <c r="LNB3" s="9"/>
      <c r="LNC3" s="9"/>
      <c r="LND3" s="9"/>
      <c r="LNE3" s="9"/>
      <c r="LNF3" s="9"/>
      <c r="LNG3" s="9"/>
      <c r="LNH3" s="9"/>
      <c r="LNI3" s="9"/>
      <c r="LNJ3" s="9"/>
      <c r="LNK3" s="9"/>
      <c r="LNL3" s="9"/>
      <c r="LNM3" s="9"/>
      <c r="LNN3" s="9"/>
      <c r="LNO3" s="9"/>
      <c r="LNP3" s="9"/>
      <c r="LNQ3" s="9"/>
      <c r="LNR3" s="9"/>
      <c r="LNS3" s="9"/>
      <c r="LNT3" s="9"/>
      <c r="LNU3" s="9"/>
      <c r="LNV3" s="9"/>
      <c r="LNW3" s="9"/>
      <c r="LNX3" s="9"/>
      <c r="LNY3" s="9"/>
      <c r="LNZ3" s="9"/>
      <c r="LOA3" s="9"/>
      <c r="LOB3" s="9"/>
      <c r="LOC3" s="9"/>
      <c r="LOD3" s="9"/>
      <c r="LOE3" s="9"/>
      <c r="LOF3" s="9"/>
      <c r="LOG3" s="9"/>
      <c r="LOH3" s="9"/>
      <c r="LOI3" s="9"/>
      <c r="LOJ3" s="9"/>
      <c r="LOK3" s="9"/>
      <c r="LOL3" s="9"/>
      <c r="LOM3" s="9"/>
      <c r="LON3" s="9"/>
      <c r="LOO3" s="9"/>
      <c r="LOP3" s="9"/>
      <c r="LOQ3" s="9"/>
      <c r="LOR3" s="9"/>
      <c r="LOS3" s="9"/>
      <c r="LOT3" s="9"/>
      <c r="LOU3" s="9"/>
      <c r="LOV3" s="9"/>
      <c r="LOW3" s="9"/>
      <c r="LOX3" s="9"/>
      <c r="LOY3" s="9"/>
      <c r="LOZ3" s="9"/>
      <c r="LPA3" s="9"/>
      <c r="LPB3" s="9"/>
      <c r="LPC3" s="9"/>
      <c r="LPD3" s="9"/>
      <c r="LPE3" s="9"/>
      <c r="LPF3" s="9"/>
      <c r="LPG3" s="9"/>
      <c r="LPH3" s="9"/>
      <c r="LPI3" s="9"/>
      <c r="LPJ3" s="9"/>
      <c r="LPK3" s="9"/>
      <c r="LPL3" s="9"/>
      <c r="LPM3" s="9"/>
      <c r="LPN3" s="9"/>
      <c r="LPO3" s="9"/>
      <c r="LPP3" s="9"/>
      <c r="LPQ3" s="9"/>
      <c r="LPR3" s="9"/>
      <c r="LPS3" s="9"/>
      <c r="LPT3" s="9"/>
      <c r="LPU3" s="9"/>
      <c r="LPV3" s="9"/>
      <c r="LPW3" s="9"/>
      <c r="LPX3" s="9"/>
      <c r="LPY3" s="9"/>
      <c r="LPZ3" s="9"/>
      <c r="LQA3" s="9"/>
      <c r="LQB3" s="9"/>
      <c r="LQC3" s="9"/>
      <c r="LQD3" s="9"/>
      <c r="LQE3" s="9"/>
      <c r="LQF3" s="9"/>
      <c r="LQG3" s="9"/>
      <c r="LQH3" s="9"/>
      <c r="LQI3" s="9"/>
      <c r="LQJ3" s="9"/>
      <c r="LQK3" s="9"/>
      <c r="LQL3" s="9"/>
      <c r="LQM3" s="9"/>
      <c r="LQN3" s="9"/>
      <c r="LQO3" s="9"/>
      <c r="LQP3" s="9"/>
      <c r="LQQ3" s="9"/>
      <c r="LQR3" s="9"/>
      <c r="LQS3" s="9"/>
      <c r="LQT3" s="9"/>
      <c r="LQU3" s="9"/>
      <c r="LQV3" s="9"/>
      <c r="LQW3" s="9"/>
      <c r="LQX3" s="9"/>
      <c r="LQY3" s="9"/>
      <c r="LQZ3" s="9"/>
      <c r="LRA3" s="9"/>
      <c r="LRB3" s="9"/>
      <c r="LRC3" s="9"/>
      <c r="LRD3" s="9"/>
      <c r="LRE3" s="9"/>
      <c r="LRF3" s="9"/>
      <c r="LRG3" s="9"/>
      <c r="LRH3" s="9"/>
      <c r="LRI3" s="9"/>
      <c r="LRJ3" s="9"/>
      <c r="LRK3" s="9"/>
      <c r="LRL3" s="9"/>
      <c r="LRM3" s="9"/>
      <c r="LRN3" s="9"/>
      <c r="LRO3" s="9"/>
      <c r="LRP3" s="9"/>
      <c r="LRQ3" s="9"/>
      <c r="LRR3" s="9"/>
      <c r="LRS3" s="9"/>
      <c r="LRT3" s="9"/>
      <c r="LRU3" s="9"/>
      <c r="LRV3" s="9"/>
      <c r="LRW3" s="9"/>
      <c r="LRX3" s="9"/>
      <c r="LRY3" s="9"/>
      <c r="LRZ3" s="9"/>
      <c r="LSA3" s="9"/>
      <c r="LSB3" s="9"/>
      <c r="LSC3" s="9"/>
      <c r="LSD3" s="9"/>
      <c r="LSE3" s="9"/>
      <c r="LSF3" s="9"/>
      <c r="LSG3" s="9"/>
      <c r="LSH3" s="9"/>
      <c r="LSI3" s="9"/>
      <c r="LSJ3" s="9"/>
      <c r="LSK3" s="9"/>
      <c r="LSL3" s="9"/>
      <c r="LSM3" s="9"/>
      <c r="LSN3" s="9"/>
      <c r="LSO3" s="9"/>
      <c r="LSP3" s="9"/>
      <c r="LSQ3" s="9"/>
      <c r="LSR3" s="9"/>
      <c r="LSS3" s="9"/>
      <c r="LST3" s="9"/>
      <c r="LSU3" s="9"/>
      <c r="LSV3" s="9"/>
      <c r="LSW3" s="9"/>
      <c r="LSX3" s="9"/>
      <c r="LSY3" s="9"/>
      <c r="LSZ3" s="9"/>
      <c r="LTA3" s="9"/>
      <c r="LTB3" s="9"/>
      <c r="LTC3" s="9"/>
      <c r="LTD3" s="9"/>
      <c r="LTE3" s="9"/>
      <c r="LTF3" s="9"/>
      <c r="LTG3" s="9"/>
      <c r="LTH3" s="9"/>
      <c r="LTI3" s="9"/>
      <c r="LTJ3" s="9"/>
      <c r="LTK3" s="9"/>
      <c r="LTL3" s="9"/>
      <c r="LTM3" s="9"/>
      <c r="LTN3" s="9"/>
      <c r="LTO3" s="9"/>
      <c r="LTP3" s="9"/>
      <c r="LTQ3" s="9"/>
      <c r="LTR3" s="9"/>
      <c r="LTS3" s="9"/>
      <c r="LTT3" s="9"/>
      <c r="LTU3" s="9"/>
      <c r="LTV3" s="9"/>
      <c r="LTW3" s="9"/>
      <c r="LTX3" s="9"/>
      <c r="LTY3" s="9"/>
      <c r="LTZ3" s="9"/>
      <c r="LUA3" s="9"/>
      <c r="LUB3" s="9"/>
      <c r="LUC3" s="9"/>
      <c r="LUD3" s="9"/>
      <c r="LUE3" s="9"/>
      <c r="LUF3" s="9"/>
      <c r="LUG3" s="9"/>
      <c r="LUH3" s="9"/>
      <c r="LUI3" s="9"/>
      <c r="LUJ3" s="9"/>
      <c r="LUK3" s="9"/>
      <c r="LUL3" s="9"/>
      <c r="LUM3" s="9"/>
      <c r="LUN3" s="9"/>
      <c r="LUO3" s="9"/>
      <c r="LUP3" s="9"/>
      <c r="LUQ3" s="9"/>
      <c r="LUR3" s="9"/>
      <c r="LUS3" s="9"/>
      <c r="LUT3" s="9"/>
      <c r="LUU3" s="9"/>
      <c r="LUV3" s="9"/>
      <c r="LUW3" s="9"/>
      <c r="LUX3" s="9"/>
      <c r="LUY3" s="9"/>
      <c r="LUZ3" s="9"/>
      <c r="LVA3" s="9"/>
      <c r="LVB3" s="9"/>
      <c r="LVC3" s="9"/>
      <c r="LVD3" s="9"/>
      <c r="LVE3" s="9"/>
      <c r="LVF3" s="9"/>
      <c r="LVG3" s="9"/>
      <c r="LVH3" s="9"/>
      <c r="LVI3" s="9"/>
      <c r="LVJ3" s="9"/>
      <c r="LVK3" s="9"/>
      <c r="LVL3" s="9"/>
      <c r="LVM3" s="9"/>
      <c r="LVN3" s="9"/>
      <c r="LVO3" s="9"/>
      <c r="LVP3" s="9"/>
      <c r="LVQ3" s="9"/>
      <c r="LVR3" s="9"/>
      <c r="LVS3" s="9"/>
      <c r="LVT3" s="9"/>
      <c r="LVU3" s="9"/>
      <c r="LVV3" s="9"/>
      <c r="LVW3" s="9"/>
      <c r="LVX3" s="9"/>
      <c r="LVY3" s="9"/>
      <c r="LVZ3" s="9"/>
      <c r="LWA3" s="9"/>
      <c r="LWB3" s="9"/>
      <c r="LWC3" s="9"/>
      <c r="LWD3" s="9"/>
      <c r="LWE3" s="9"/>
      <c r="LWF3" s="9"/>
      <c r="LWG3" s="9"/>
      <c r="LWH3" s="9"/>
      <c r="LWI3" s="9"/>
      <c r="LWJ3" s="9"/>
      <c r="LWK3" s="9"/>
      <c r="LWL3" s="9"/>
      <c r="LWM3" s="9"/>
      <c r="LWN3" s="9"/>
      <c r="LWO3" s="9"/>
      <c r="LWP3" s="9"/>
      <c r="LWQ3" s="9"/>
      <c r="LWR3" s="9"/>
      <c r="LWS3" s="9"/>
      <c r="LWT3" s="9"/>
      <c r="LWU3" s="9"/>
      <c r="LWV3" s="9"/>
      <c r="LWW3" s="9"/>
      <c r="LWX3" s="9"/>
      <c r="LWY3" s="9"/>
      <c r="LWZ3" s="9"/>
      <c r="LXA3" s="9"/>
      <c r="LXB3" s="9"/>
      <c r="LXC3" s="9"/>
      <c r="LXD3" s="9"/>
      <c r="LXE3" s="9"/>
      <c r="LXF3" s="9"/>
      <c r="LXG3" s="9"/>
      <c r="LXH3" s="9"/>
      <c r="LXI3" s="9"/>
      <c r="LXJ3" s="9"/>
      <c r="LXK3" s="9"/>
      <c r="LXL3" s="9"/>
      <c r="LXM3" s="9"/>
      <c r="LXN3" s="9"/>
      <c r="LXO3" s="9"/>
      <c r="LXP3" s="9"/>
      <c r="LXQ3" s="9"/>
      <c r="LXR3" s="9"/>
      <c r="LXS3" s="9"/>
      <c r="LXT3" s="9"/>
      <c r="LXU3" s="9"/>
      <c r="LXV3" s="9"/>
      <c r="LXW3" s="9"/>
      <c r="LXX3" s="9"/>
      <c r="LXY3" s="9"/>
      <c r="LXZ3" s="9"/>
      <c r="LYA3" s="9"/>
      <c r="LYB3" s="9"/>
      <c r="LYC3" s="9"/>
      <c r="LYD3" s="9"/>
      <c r="LYE3" s="9"/>
      <c r="LYF3" s="9"/>
      <c r="LYG3" s="9"/>
      <c r="LYH3" s="9"/>
      <c r="LYI3" s="9"/>
      <c r="LYJ3" s="9"/>
      <c r="LYK3" s="9"/>
      <c r="LYL3" s="9"/>
      <c r="LYM3" s="9"/>
      <c r="LYN3" s="9"/>
      <c r="LYO3" s="9"/>
      <c r="LYP3" s="9"/>
      <c r="LYQ3" s="9"/>
      <c r="LYR3" s="9"/>
      <c r="LYS3" s="9"/>
      <c r="LYT3" s="9"/>
      <c r="LYU3" s="9"/>
      <c r="LYV3" s="9"/>
      <c r="LYW3" s="9"/>
      <c r="LYX3" s="9"/>
      <c r="LYY3" s="9"/>
      <c r="LYZ3" s="9"/>
      <c r="LZA3" s="9"/>
      <c r="LZB3" s="9"/>
      <c r="LZC3" s="9"/>
      <c r="LZD3" s="9"/>
      <c r="LZE3" s="9"/>
      <c r="LZF3" s="9"/>
      <c r="LZG3" s="9"/>
      <c r="LZH3" s="9"/>
      <c r="LZI3" s="9"/>
      <c r="LZJ3" s="9"/>
      <c r="LZK3" s="9"/>
      <c r="LZL3" s="9"/>
      <c r="LZM3" s="9"/>
      <c r="LZN3" s="9"/>
      <c r="LZO3" s="9"/>
      <c r="LZP3" s="9"/>
      <c r="LZQ3" s="9"/>
      <c r="LZR3" s="9"/>
      <c r="LZS3" s="9"/>
      <c r="LZT3" s="9"/>
      <c r="LZU3" s="9"/>
      <c r="LZV3" s="9"/>
      <c r="LZW3" s="9"/>
      <c r="LZX3" s="9"/>
      <c r="LZY3" s="9"/>
      <c r="LZZ3" s="9"/>
      <c r="MAA3" s="9"/>
      <c r="MAB3" s="9"/>
      <c r="MAC3" s="9"/>
      <c r="MAD3" s="9"/>
      <c r="MAE3" s="9"/>
      <c r="MAF3" s="9"/>
      <c r="MAG3" s="9"/>
      <c r="MAH3" s="9"/>
      <c r="MAI3" s="9"/>
      <c r="MAJ3" s="9"/>
      <c r="MAK3" s="9"/>
      <c r="MAL3" s="9"/>
      <c r="MAM3" s="9"/>
      <c r="MAN3" s="9"/>
      <c r="MAO3" s="9"/>
      <c r="MAP3" s="9"/>
      <c r="MAQ3" s="9"/>
      <c r="MAR3" s="9"/>
      <c r="MAS3" s="9"/>
      <c r="MAT3" s="9"/>
      <c r="MAU3" s="9"/>
      <c r="MAV3" s="9"/>
      <c r="MAW3" s="9"/>
      <c r="MAX3" s="9"/>
      <c r="MAY3" s="9"/>
      <c r="MAZ3" s="9"/>
      <c r="MBA3" s="9"/>
      <c r="MBB3" s="9"/>
      <c r="MBC3" s="9"/>
      <c r="MBD3" s="9"/>
      <c r="MBE3" s="9"/>
      <c r="MBF3" s="9"/>
      <c r="MBG3" s="9"/>
      <c r="MBH3" s="9"/>
      <c r="MBI3" s="9"/>
      <c r="MBJ3" s="9"/>
      <c r="MBK3" s="9"/>
      <c r="MBL3" s="9"/>
      <c r="MBM3" s="9"/>
      <c r="MBN3" s="9"/>
      <c r="MBO3" s="9"/>
      <c r="MBP3" s="9"/>
      <c r="MBQ3" s="9"/>
      <c r="MBR3" s="9"/>
      <c r="MBS3" s="9"/>
      <c r="MBT3" s="9"/>
      <c r="MBU3" s="9"/>
      <c r="MBV3" s="9"/>
      <c r="MBW3" s="9"/>
      <c r="MBX3" s="9"/>
      <c r="MBY3" s="9"/>
      <c r="MBZ3" s="9"/>
      <c r="MCA3" s="9"/>
      <c r="MCB3" s="9"/>
      <c r="MCC3" s="9"/>
      <c r="MCD3" s="9"/>
      <c r="MCE3" s="9"/>
      <c r="MCF3" s="9"/>
      <c r="MCG3" s="9"/>
      <c r="MCH3" s="9"/>
      <c r="MCI3" s="9"/>
      <c r="MCJ3" s="9"/>
      <c r="MCK3" s="9"/>
      <c r="MCL3" s="9"/>
      <c r="MCM3" s="9"/>
      <c r="MCN3" s="9"/>
      <c r="MCO3" s="9"/>
      <c r="MCP3" s="9"/>
      <c r="MCQ3" s="9"/>
      <c r="MCR3" s="9"/>
      <c r="MCS3" s="9"/>
      <c r="MCT3" s="9"/>
      <c r="MCU3" s="9"/>
      <c r="MCV3" s="9"/>
      <c r="MCW3" s="9"/>
      <c r="MCX3" s="9"/>
      <c r="MCY3" s="9"/>
      <c r="MCZ3" s="9"/>
      <c r="MDA3" s="9"/>
      <c r="MDB3" s="9"/>
      <c r="MDC3" s="9"/>
      <c r="MDD3" s="9"/>
      <c r="MDE3" s="9"/>
      <c r="MDF3" s="9"/>
      <c r="MDG3" s="9"/>
      <c r="MDH3" s="9"/>
      <c r="MDI3" s="9"/>
      <c r="MDJ3" s="9"/>
      <c r="MDK3" s="9"/>
      <c r="MDL3" s="9"/>
      <c r="MDM3" s="9"/>
      <c r="MDN3" s="9"/>
      <c r="MDO3" s="9"/>
      <c r="MDP3" s="9"/>
      <c r="MDQ3" s="9"/>
      <c r="MDR3" s="9"/>
      <c r="MDS3" s="9"/>
      <c r="MDT3" s="9"/>
      <c r="MDU3" s="9"/>
      <c r="MDV3" s="9"/>
      <c r="MDW3" s="9"/>
      <c r="MDX3" s="9"/>
      <c r="MDY3" s="9"/>
      <c r="MDZ3" s="9"/>
      <c r="MEA3" s="9"/>
      <c r="MEB3" s="9"/>
      <c r="MEC3" s="9"/>
      <c r="MED3" s="9"/>
      <c r="MEE3" s="9"/>
      <c r="MEF3" s="9"/>
      <c r="MEG3" s="9"/>
      <c r="MEH3" s="9"/>
      <c r="MEI3" s="9"/>
      <c r="MEJ3" s="9"/>
      <c r="MEK3" s="9"/>
      <c r="MEL3" s="9"/>
      <c r="MEM3" s="9"/>
      <c r="MEN3" s="9"/>
      <c r="MEO3" s="9"/>
      <c r="MEP3" s="9"/>
      <c r="MEQ3" s="9"/>
      <c r="MER3" s="9"/>
      <c r="MES3" s="9"/>
      <c r="MET3" s="9"/>
      <c r="MEU3" s="9"/>
      <c r="MEV3" s="9"/>
      <c r="MEW3" s="9"/>
      <c r="MEX3" s="9"/>
      <c r="MEY3" s="9"/>
      <c r="MEZ3" s="9"/>
      <c r="MFA3" s="9"/>
      <c r="MFB3" s="9"/>
      <c r="MFC3" s="9"/>
      <c r="MFD3" s="9"/>
      <c r="MFE3" s="9"/>
      <c r="MFF3" s="9"/>
      <c r="MFG3" s="9"/>
      <c r="MFH3" s="9"/>
      <c r="MFI3" s="9"/>
      <c r="MFJ3" s="9"/>
      <c r="MFK3" s="9"/>
      <c r="MFL3" s="9"/>
      <c r="MFM3" s="9"/>
      <c r="MFN3" s="9"/>
      <c r="MFO3" s="9"/>
      <c r="MFP3" s="9"/>
      <c r="MFQ3" s="9"/>
      <c r="MFR3" s="9"/>
      <c r="MFS3" s="9"/>
      <c r="MFT3" s="9"/>
      <c r="MFU3" s="9"/>
      <c r="MFV3" s="9"/>
      <c r="MFW3" s="9"/>
      <c r="MFX3" s="9"/>
      <c r="MFY3" s="9"/>
      <c r="MFZ3" s="9"/>
      <c r="MGA3" s="9"/>
      <c r="MGB3" s="9"/>
      <c r="MGC3" s="9"/>
      <c r="MGD3" s="9"/>
      <c r="MGE3" s="9"/>
      <c r="MGF3" s="9"/>
      <c r="MGG3" s="9"/>
      <c r="MGH3" s="9"/>
      <c r="MGI3" s="9"/>
      <c r="MGJ3" s="9"/>
      <c r="MGK3" s="9"/>
      <c r="MGL3" s="9"/>
      <c r="MGM3" s="9"/>
      <c r="MGN3" s="9"/>
      <c r="MGO3" s="9"/>
      <c r="MGP3" s="9"/>
      <c r="MGQ3" s="9"/>
      <c r="MGR3" s="9"/>
      <c r="MGS3" s="9"/>
      <c r="MGT3" s="9"/>
      <c r="MGU3" s="9"/>
      <c r="MGV3" s="9"/>
      <c r="MGW3" s="9"/>
      <c r="MGX3" s="9"/>
      <c r="MGY3" s="9"/>
      <c r="MGZ3" s="9"/>
      <c r="MHA3" s="9"/>
      <c r="MHB3" s="9"/>
      <c r="MHC3" s="9"/>
      <c r="MHD3" s="9"/>
      <c r="MHE3" s="9"/>
      <c r="MHF3" s="9"/>
      <c r="MHG3" s="9"/>
      <c r="MHH3" s="9"/>
      <c r="MHI3" s="9"/>
      <c r="MHJ3" s="9"/>
      <c r="MHK3" s="9"/>
      <c r="MHL3" s="9"/>
      <c r="MHM3" s="9"/>
      <c r="MHN3" s="9"/>
      <c r="MHO3" s="9"/>
      <c r="MHP3" s="9"/>
      <c r="MHQ3" s="9"/>
      <c r="MHR3" s="9"/>
      <c r="MHS3" s="9"/>
      <c r="MHT3" s="9"/>
      <c r="MHU3" s="9"/>
      <c r="MHV3" s="9"/>
      <c r="MHW3" s="9"/>
      <c r="MHX3" s="9"/>
      <c r="MHY3" s="9"/>
      <c r="MHZ3" s="9"/>
      <c r="MIA3" s="9"/>
      <c r="MIB3" s="9"/>
      <c r="MIC3" s="9"/>
      <c r="MID3" s="9"/>
      <c r="MIE3" s="9"/>
      <c r="MIF3" s="9"/>
      <c r="MIG3" s="9"/>
      <c r="MIH3" s="9"/>
      <c r="MII3" s="9"/>
      <c r="MIJ3" s="9"/>
      <c r="MIK3" s="9"/>
      <c r="MIL3" s="9"/>
      <c r="MIM3" s="9"/>
      <c r="MIN3" s="9"/>
      <c r="MIO3" s="9"/>
      <c r="MIP3" s="9"/>
      <c r="MIQ3" s="9"/>
      <c r="MIR3" s="9"/>
      <c r="MIS3" s="9"/>
      <c r="MIT3" s="9"/>
      <c r="MIU3" s="9"/>
      <c r="MIV3" s="9"/>
      <c r="MIW3" s="9"/>
      <c r="MIX3" s="9"/>
      <c r="MIY3" s="9"/>
      <c r="MIZ3" s="9"/>
      <c r="MJA3" s="9"/>
      <c r="MJB3" s="9"/>
      <c r="MJC3" s="9"/>
      <c r="MJD3" s="9"/>
      <c r="MJE3" s="9"/>
      <c r="MJF3" s="9"/>
      <c r="MJG3" s="9"/>
      <c r="MJH3" s="9"/>
      <c r="MJI3" s="9"/>
      <c r="MJJ3" s="9"/>
      <c r="MJK3" s="9"/>
      <c r="MJL3" s="9"/>
      <c r="MJM3" s="9"/>
      <c r="MJN3" s="9"/>
      <c r="MJO3" s="9"/>
      <c r="MJP3" s="9"/>
      <c r="MJQ3" s="9"/>
      <c r="MJR3" s="9"/>
      <c r="MJS3" s="9"/>
      <c r="MJT3" s="9"/>
      <c r="MJU3" s="9"/>
      <c r="MJV3" s="9"/>
      <c r="MJW3" s="9"/>
      <c r="MJX3" s="9"/>
      <c r="MJY3" s="9"/>
      <c r="MJZ3" s="9"/>
      <c r="MKA3" s="9"/>
      <c r="MKB3" s="9"/>
      <c r="MKC3" s="9"/>
      <c r="MKD3" s="9"/>
      <c r="MKE3" s="9"/>
      <c r="MKF3" s="9"/>
      <c r="MKG3" s="9"/>
      <c r="MKH3" s="9"/>
      <c r="MKI3" s="9"/>
      <c r="MKJ3" s="9"/>
      <c r="MKK3" s="9"/>
      <c r="MKL3" s="9"/>
      <c r="MKM3" s="9"/>
      <c r="MKN3" s="9"/>
      <c r="MKO3" s="9"/>
      <c r="MKP3" s="9"/>
      <c r="MKQ3" s="9"/>
      <c r="MKR3" s="9"/>
      <c r="MKS3" s="9"/>
      <c r="MKT3" s="9"/>
      <c r="MKU3" s="9"/>
      <c r="MKV3" s="9"/>
      <c r="MKW3" s="9"/>
      <c r="MKX3" s="9"/>
      <c r="MKY3" s="9"/>
      <c r="MKZ3" s="9"/>
      <c r="MLA3" s="9"/>
      <c r="MLB3" s="9"/>
      <c r="MLC3" s="9"/>
      <c r="MLD3" s="9"/>
      <c r="MLE3" s="9"/>
      <c r="MLF3" s="9"/>
      <c r="MLG3" s="9"/>
      <c r="MLH3" s="9"/>
      <c r="MLI3" s="9"/>
      <c r="MLJ3" s="9"/>
      <c r="MLK3" s="9"/>
      <c r="MLL3" s="9"/>
      <c r="MLM3" s="9"/>
      <c r="MLN3" s="9"/>
      <c r="MLO3" s="9"/>
      <c r="MLP3" s="9"/>
      <c r="MLQ3" s="9"/>
      <c r="MLR3" s="9"/>
      <c r="MLS3" s="9"/>
      <c r="MLT3" s="9"/>
      <c r="MLU3" s="9"/>
      <c r="MLV3" s="9"/>
      <c r="MLW3" s="9"/>
      <c r="MLX3" s="9"/>
      <c r="MLY3" s="9"/>
      <c r="MLZ3" s="9"/>
      <c r="MMA3" s="9"/>
      <c r="MMB3" s="9"/>
      <c r="MMC3" s="9"/>
      <c r="MMD3" s="9"/>
      <c r="MME3" s="9"/>
      <c r="MMF3" s="9"/>
      <c r="MMG3" s="9"/>
      <c r="MMH3" s="9"/>
      <c r="MMI3" s="9"/>
      <c r="MMJ3" s="9"/>
      <c r="MMK3" s="9"/>
      <c r="MML3" s="9"/>
      <c r="MMM3" s="9"/>
      <c r="MMN3" s="9"/>
      <c r="MMO3" s="9"/>
      <c r="MMP3" s="9"/>
      <c r="MMQ3" s="9"/>
      <c r="MMR3" s="9"/>
      <c r="MMS3" s="9"/>
      <c r="MMT3" s="9"/>
      <c r="MMU3" s="9"/>
      <c r="MMV3" s="9"/>
      <c r="MMW3" s="9"/>
      <c r="MMX3" s="9"/>
      <c r="MMY3" s="9"/>
      <c r="MMZ3" s="9"/>
      <c r="MNA3" s="9"/>
      <c r="MNB3" s="9"/>
      <c r="MNC3" s="9"/>
      <c r="MND3" s="9"/>
      <c r="MNE3" s="9"/>
      <c r="MNF3" s="9"/>
      <c r="MNG3" s="9"/>
      <c r="MNH3" s="9"/>
      <c r="MNI3" s="9"/>
      <c r="MNJ3" s="9"/>
      <c r="MNK3" s="9"/>
      <c r="MNL3" s="9"/>
      <c r="MNM3" s="9"/>
      <c r="MNN3" s="9"/>
      <c r="MNO3" s="9"/>
      <c r="MNP3" s="9"/>
      <c r="MNQ3" s="9"/>
      <c r="MNR3" s="9"/>
      <c r="MNS3" s="9"/>
      <c r="MNT3" s="9"/>
      <c r="MNU3" s="9"/>
      <c r="MNV3" s="9"/>
      <c r="MNW3" s="9"/>
      <c r="MNX3" s="9"/>
      <c r="MNY3" s="9"/>
      <c r="MNZ3" s="9"/>
      <c r="MOA3" s="9"/>
      <c r="MOB3" s="9"/>
      <c r="MOC3" s="9"/>
      <c r="MOD3" s="9"/>
      <c r="MOE3" s="9"/>
      <c r="MOF3" s="9"/>
      <c r="MOG3" s="9"/>
      <c r="MOH3" s="9"/>
      <c r="MOI3" s="9"/>
      <c r="MOJ3" s="9"/>
      <c r="MOK3" s="9"/>
      <c r="MOL3" s="9"/>
      <c r="MOM3" s="9"/>
      <c r="MON3" s="9"/>
      <c r="MOO3" s="9"/>
      <c r="MOP3" s="9"/>
      <c r="MOQ3" s="9"/>
      <c r="MOR3" s="9"/>
      <c r="MOS3" s="9"/>
      <c r="MOT3" s="9"/>
      <c r="MOU3" s="9"/>
      <c r="MOV3" s="9"/>
      <c r="MOW3" s="9"/>
      <c r="MOX3" s="9"/>
      <c r="MOY3" s="9"/>
      <c r="MOZ3" s="9"/>
      <c r="MPA3" s="9"/>
      <c r="MPB3" s="9"/>
      <c r="MPC3" s="9"/>
      <c r="MPD3" s="9"/>
      <c r="MPE3" s="9"/>
      <c r="MPF3" s="9"/>
      <c r="MPG3" s="9"/>
      <c r="MPH3" s="9"/>
      <c r="MPI3" s="9"/>
      <c r="MPJ3" s="9"/>
      <c r="MPK3" s="9"/>
      <c r="MPL3" s="9"/>
      <c r="MPM3" s="9"/>
      <c r="MPN3" s="9"/>
      <c r="MPO3" s="9"/>
      <c r="MPP3" s="9"/>
      <c r="MPQ3" s="9"/>
      <c r="MPR3" s="9"/>
      <c r="MPS3" s="9"/>
      <c r="MPT3" s="9"/>
      <c r="MPU3" s="9"/>
      <c r="MPV3" s="9"/>
      <c r="MPW3" s="9"/>
      <c r="MPX3" s="9"/>
      <c r="MPY3" s="9"/>
      <c r="MPZ3" s="9"/>
      <c r="MQA3" s="9"/>
      <c r="MQB3" s="9"/>
      <c r="MQC3" s="9"/>
      <c r="MQD3" s="9"/>
      <c r="MQE3" s="9"/>
      <c r="MQF3" s="9"/>
      <c r="MQG3" s="9"/>
      <c r="MQH3" s="9"/>
      <c r="MQI3" s="9"/>
      <c r="MQJ3" s="9"/>
      <c r="MQK3" s="9"/>
      <c r="MQL3" s="9"/>
      <c r="MQM3" s="9"/>
      <c r="MQN3" s="9"/>
      <c r="MQO3" s="9"/>
      <c r="MQP3" s="9"/>
      <c r="MQQ3" s="9"/>
      <c r="MQR3" s="9"/>
      <c r="MQS3" s="9"/>
      <c r="MQT3" s="9"/>
      <c r="MQU3" s="9"/>
      <c r="MQV3" s="9"/>
      <c r="MQW3" s="9"/>
      <c r="MQX3" s="9"/>
      <c r="MQY3" s="9"/>
      <c r="MQZ3" s="9"/>
      <c r="MRA3" s="9"/>
      <c r="MRB3" s="9"/>
      <c r="MRC3" s="9"/>
      <c r="MRD3" s="9"/>
      <c r="MRE3" s="9"/>
      <c r="MRF3" s="9"/>
      <c r="MRG3" s="9"/>
      <c r="MRH3" s="9"/>
      <c r="MRI3" s="9"/>
      <c r="MRJ3" s="9"/>
      <c r="MRK3" s="9"/>
      <c r="MRL3" s="9"/>
      <c r="MRM3" s="9"/>
      <c r="MRN3" s="9"/>
      <c r="MRO3" s="9"/>
      <c r="MRP3" s="9"/>
      <c r="MRQ3" s="9"/>
      <c r="MRR3" s="9"/>
      <c r="MRS3" s="9"/>
      <c r="MRT3" s="9"/>
      <c r="MRU3" s="9"/>
      <c r="MRV3" s="9"/>
      <c r="MRW3" s="9"/>
      <c r="MRX3" s="9"/>
      <c r="MRY3" s="9"/>
      <c r="MRZ3" s="9"/>
      <c r="MSA3" s="9"/>
      <c r="MSB3" s="9"/>
      <c r="MSC3" s="9"/>
      <c r="MSD3" s="9"/>
      <c r="MSE3" s="9"/>
      <c r="MSF3" s="9"/>
      <c r="MSG3" s="9"/>
      <c r="MSH3" s="9"/>
      <c r="MSI3" s="9"/>
      <c r="MSJ3" s="9"/>
      <c r="MSK3" s="9"/>
      <c r="MSL3" s="9"/>
      <c r="MSM3" s="9"/>
      <c r="MSN3" s="9"/>
      <c r="MSO3" s="9"/>
      <c r="MSP3" s="9"/>
      <c r="MSQ3" s="9"/>
      <c r="MSR3" s="9"/>
      <c r="MSS3" s="9"/>
      <c r="MST3" s="9"/>
      <c r="MSU3" s="9"/>
      <c r="MSV3" s="9"/>
      <c r="MSW3" s="9"/>
      <c r="MSX3" s="9"/>
      <c r="MSY3" s="9"/>
      <c r="MSZ3" s="9"/>
      <c r="MTA3" s="9"/>
      <c r="MTB3" s="9"/>
      <c r="MTC3" s="9"/>
      <c r="MTD3" s="9"/>
      <c r="MTE3" s="9"/>
      <c r="MTF3" s="9"/>
      <c r="MTG3" s="9"/>
      <c r="MTH3" s="9"/>
      <c r="MTI3" s="9"/>
      <c r="MTJ3" s="9"/>
      <c r="MTK3" s="9"/>
      <c r="MTL3" s="9"/>
      <c r="MTM3" s="9"/>
      <c r="MTN3" s="9"/>
      <c r="MTO3" s="9"/>
      <c r="MTP3" s="9"/>
      <c r="MTQ3" s="9"/>
      <c r="MTR3" s="9"/>
      <c r="MTS3" s="9"/>
      <c r="MTT3" s="9"/>
      <c r="MTU3" s="9"/>
      <c r="MTV3" s="9"/>
      <c r="MTW3" s="9"/>
      <c r="MTX3" s="9"/>
      <c r="MTY3" s="9"/>
      <c r="MTZ3" s="9"/>
      <c r="MUA3" s="9"/>
      <c r="MUB3" s="9"/>
      <c r="MUC3" s="9"/>
      <c r="MUD3" s="9"/>
      <c r="MUE3" s="9"/>
      <c r="MUF3" s="9"/>
      <c r="MUG3" s="9"/>
      <c r="MUH3" s="9"/>
      <c r="MUI3" s="9"/>
      <c r="MUJ3" s="9"/>
      <c r="MUK3" s="9"/>
      <c r="MUL3" s="9"/>
      <c r="MUM3" s="9"/>
      <c r="MUN3" s="9"/>
      <c r="MUO3" s="9"/>
      <c r="MUP3" s="9"/>
      <c r="MUQ3" s="9"/>
      <c r="MUR3" s="9"/>
      <c r="MUS3" s="9"/>
      <c r="MUT3" s="9"/>
      <c r="MUU3" s="9"/>
      <c r="MUV3" s="9"/>
      <c r="MUW3" s="9"/>
      <c r="MUX3" s="9"/>
      <c r="MUY3" s="9"/>
      <c r="MUZ3" s="9"/>
      <c r="MVA3" s="9"/>
      <c r="MVB3" s="9"/>
      <c r="MVC3" s="9"/>
      <c r="MVD3" s="9"/>
      <c r="MVE3" s="9"/>
      <c r="MVF3" s="9"/>
      <c r="MVG3" s="9"/>
      <c r="MVH3" s="9"/>
      <c r="MVI3" s="9"/>
      <c r="MVJ3" s="9"/>
      <c r="MVK3" s="9"/>
      <c r="MVL3" s="9"/>
      <c r="MVM3" s="9"/>
      <c r="MVN3" s="9"/>
      <c r="MVO3" s="9"/>
      <c r="MVP3" s="9"/>
      <c r="MVQ3" s="9"/>
      <c r="MVR3" s="9"/>
      <c r="MVS3" s="9"/>
      <c r="MVT3" s="9"/>
      <c r="MVU3" s="9"/>
      <c r="MVV3" s="9"/>
      <c r="MVW3" s="9"/>
      <c r="MVX3" s="9"/>
      <c r="MVY3" s="9"/>
      <c r="MVZ3" s="9"/>
      <c r="MWA3" s="9"/>
      <c r="MWB3" s="9"/>
      <c r="MWC3" s="9"/>
      <c r="MWD3" s="9"/>
      <c r="MWE3" s="9"/>
      <c r="MWF3" s="9"/>
      <c r="MWG3" s="9"/>
      <c r="MWH3" s="9"/>
      <c r="MWI3" s="9"/>
      <c r="MWJ3" s="9"/>
      <c r="MWK3" s="9"/>
      <c r="MWL3" s="9"/>
      <c r="MWM3" s="9"/>
      <c r="MWN3" s="9"/>
      <c r="MWO3" s="9"/>
      <c r="MWP3" s="9"/>
      <c r="MWQ3" s="9"/>
      <c r="MWR3" s="9"/>
      <c r="MWS3" s="9"/>
      <c r="MWT3" s="9"/>
      <c r="MWU3" s="9"/>
      <c r="MWV3" s="9"/>
      <c r="MWW3" s="9"/>
      <c r="MWX3" s="9"/>
      <c r="MWY3" s="9"/>
      <c r="MWZ3" s="9"/>
      <c r="MXA3" s="9"/>
      <c r="MXB3" s="9"/>
      <c r="MXC3" s="9"/>
      <c r="MXD3" s="9"/>
      <c r="MXE3" s="9"/>
      <c r="MXF3" s="9"/>
      <c r="MXG3" s="9"/>
      <c r="MXH3" s="9"/>
      <c r="MXI3" s="9"/>
      <c r="MXJ3" s="9"/>
      <c r="MXK3" s="9"/>
      <c r="MXL3" s="9"/>
      <c r="MXM3" s="9"/>
      <c r="MXN3" s="9"/>
      <c r="MXO3" s="9"/>
      <c r="MXP3" s="9"/>
      <c r="MXQ3" s="9"/>
      <c r="MXR3" s="9"/>
      <c r="MXS3" s="9"/>
      <c r="MXT3" s="9"/>
      <c r="MXU3" s="9"/>
      <c r="MXV3" s="9"/>
      <c r="MXW3" s="9"/>
      <c r="MXX3" s="9"/>
      <c r="MXY3" s="9"/>
      <c r="MXZ3" s="9"/>
      <c r="MYA3" s="9"/>
      <c r="MYB3" s="9"/>
      <c r="MYC3" s="9"/>
      <c r="MYD3" s="9"/>
      <c r="MYE3" s="9"/>
      <c r="MYF3" s="9"/>
      <c r="MYG3" s="9"/>
      <c r="MYH3" s="9"/>
      <c r="MYI3" s="9"/>
      <c r="MYJ3" s="9"/>
      <c r="MYK3" s="9"/>
      <c r="MYL3" s="9"/>
      <c r="MYM3" s="9"/>
      <c r="MYN3" s="9"/>
      <c r="MYO3" s="9"/>
      <c r="MYP3" s="9"/>
      <c r="MYQ3" s="9"/>
      <c r="MYR3" s="9"/>
      <c r="MYS3" s="9"/>
      <c r="MYT3" s="9"/>
      <c r="MYU3" s="9"/>
      <c r="MYV3" s="9"/>
      <c r="MYW3" s="9"/>
      <c r="MYX3" s="9"/>
      <c r="MYY3" s="9"/>
      <c r="MYZ3" s="9"/>
      <c r="MZA3" s="9"/>
      <c r="MZB3" s="9"/>
      <c r="MZC3" s="9"/>
      <c r="MZD3" s="9"/>
      <c r="MZE3" s="9"/>
      <c r="MZF3" s="9"/>
      <c r="MZG3" s="9"/>
      <c r="MZH3" s="9"/>
      <c r="MZI3" s="9"/>
      <c r="MZJ3" s="9"/>
      <c r="MZK3" s="9"/>
      <c r="MZL3" s="9"/>
      <c r="MZM3" s="9"/>
      <c r="MZN3" s="9"/>
      <c r="MZO3" s="9"/>
      <c r="MZP3" s="9"/>
      <c r="MZQ3" s="9"/>
      <c r="MZR3" s="9"/>
      <c r="MZS3" s="9"/>
      <c r="MZT3" s="9"/>
      <c r="MZU3" s="9"/>
      <c r="MZV3" s="9"/>
      <c r="MZW3" s="9"/>
      <c r="MZX3" s="9"/>
      <c r="MZY3" s="9"/>
      <c r="MZZ3" s="9"/>
      <c r="NAA3" s="9"/>
      <c r="NAB3" s="9"/>
      <c r="NAC3" s="9"/>
      <c r="NAD3" s="9"/>
      <c r="NAE3" s="9"/>
      <c r="NAF3" s="9"/>
      <c r="NAG3" s="9"/>
      <c r="NAH3" s="9"/>
      <c r="NAI3" s="9"/>
      <c r="NAJ3" s="9"/>
      <c r="NAK3" s="9"/>
      <c r="NAL3" s="9"/>
      <c r="NAM3" s="9"/>
      <c r="NAN3" s="9"/>
      <c r="NAO3" s="9"/>
      <c r="NAP3" s="9"/>
      <c r="NAQ3" s="9"/>
      <c r="NAR3" s="9"/>
      <c r="NAS3" s="9"/>
      <c r="NAT3" s="9"/>
      <c r="NAU3" s="9"/>
      <c r="NAV3" s="9"/>
      <c r="NAW3" s="9"/>
      <c r="NAX3" s="9"/>
      <c r="NAY3" s="9"/>
      <c r="NAZ3" s="9"/>
      <c r="NBA3" s="9"/>
      <c r="NBB3" s="9"/>
      <c r="NBC3" s="9"/>
      <c r="NBD3" s="9"/>
      <c r="NBE3" s="9"/>
      <c r="NBF3" s="9"/>
      <c r="NBG3" s="9"/>
      <c r="NBH3" s="9"/>
      <c r="NBI3" s="9"/>
      <c r="NBJ3" s="9"/>
      <c r="NBK3" s="9"/>
      <c r="NBL3" s="9"/>
      <c r="NBM3" s="9"/>
      <c r="NBN3" s="9"/>
      <c r="NBO3" s="9"/>
      <c r="NBP3" s="9"/>
      <c r="NBQ3" s="9"/>
      <c r="NBR3" s="9"/>
      <c r="NBS3" s="9"/>
      <c r="NBT3" s="9"/>
      <c r="NBU3" s="9"/>
      <c r="NBV3" s="9"/>
      <c r="NBW3" s="9"/>
      <c r="NBX3" s="9"/>
      <c r="NBY3" s="9"/>
      <c r="NBZ3" s="9"/>
      <c r="NCA3" s="9"/>
      <c r="NCB3" s="9"/>
      <c r="NCC3" s="9"/>
      <c r="NCD3" s="9"/>
      <c r="NCE3" s="9"/>
      <c r="NCF3" s="9"/>
      <c r="NCG3" s="9"/>
      <c r="NCH3" s="9"/>
      <c r="NCI3" s="9"/>
      <c r="NCJ3" s="9"/>
      <c r="NCK3" s="9"/>
      <c r="NCL3" s="9"/>
      <c r="NCM3" s="9"/>
      <c r="NCN3" s="9"/>
      <c r="NCO3" s="9"/>
      <c r="NCP3" s="9"/>
      <c r="NCQ3" s="9"/>
      <c r="NCR3" s="9"/>
      <c r="NCS3" s="9"/>
      <c r="NCT3" s="9"/>
      <c r="NCU3" s="9"/>
      <c r="NCV3" s="9"/>
      <c r="NCW3" s="9"/>
      <c r="NCX3" s="9"/>
      <c r="NCY3" s="9"/>
      <c r="NCZ3" s="9"/>
      <c r="NDA3" s="9"/>
      <c r="NDB3" s="9"/>
      <c r="NDC3" s="9"/>
      <c r="NDD3" s="9"/>
      <c r="NDE3" s="9"/>
      <c r="NDF3" s="9"/>
      <c r="NDG3" s="9"/>
      <c r="NDH3" s="9"/>
      <c r="NDI3" s="9"/>
      <c r="NDJ3" s="9"/>
      <c r="NDK3" s="9"/>
      <c r="NDL3" s="9"/>
      <c r="NDM3" s="9"/>
      <c r="NDN3" s="9"/>
      <c r="NDO3" s="9"/>
      <c r="NDP3" s="9"/>
      <c r="NDQ3" s="9"/>
      <c r="NDR3" s="9"/>
      <c r="NDS3" s="9"/>
      <c r="NDT3" s="9"/>
      <c r="NDU3" s="9"/>
      <c r="NDV3" s="9"/>
      <c r="NDW3" s="9"/>
      <c r="NDX3" s="9"/>
      <c r="NDY3" s="9"/>
      <c r="NDZ3" s="9"/>
      <c r="NEA3" s="9"/>
      <c r="NEB3" s="9"/>
      <c r="NEC3" s="9"/>
      <c r="NED3" s="9"/>
      <c r="NEE3" s="9"/>
      <c r="NEF3" s="9"/>
      <c r="NEG3" s="9"/>
      <c r="NEH3" s="9"/>
      <c r="NEI3" s="9"/>
      <c r="NEJ3" s="9"/>
      <c r="NEK3" s="9"/>
      <c r="NEL3" s="9"/>
      <c r="NEM3" s="9"/>
      <c r="NEN3" s="9"/>
      <c r="NEO3" s="9"/>
      <c r="NEP3" s="9"/>
      <c r="NEQ3" s="9"/>
      <c r="NER3" s="9"/>
      <c r="NES3" s="9"/>
      <c r="NET3" s="9"/>
      <c r="NEU3" s="9"/>
      <c r="NEV3" s="9"/>
      <c r="NEW3" s="9"/>
      <c r="NEX3" s="9"/>
      <c r="NEY3" s="9"/>
      <c r="NEZ3" s="9"/>
      <c r="NFA3" s="9"/>
      <c r="NFB3" s="9"/>
      <c r="NFC3" s="9"/>
      <c r="NFD3" s="9"/>
      <c r="NFE3" s="9"/>
      <c r="NFF3" s="9"/>
      <c r="NFG3" s="9"/>
      <c r="NFH3" s="9"/>
      <c r="NFI3" s="9"/>
      <c r="NFJ3" s="9"/>
      <c r="NFK3" s="9"/>
      <c r="NFL3" s="9"/>
      <c r="NFM3" s="9"/>
      <c r="NFN3" s="9"/>
      <c r="NFO3" s="9"/>
      <c r="NFP3" s="9"/>
      <c r="NFQ3" s="9"/>
      <c r="NFR3" s="9"/>
      <c r="NFS3" s="9"/>
      <c r="NFT3" s="9"/>
      <c r="NFU3" s="9"/>
      <c r="NFV3" s="9"/>
      <c r="NFW3" s="9"/>
      <c r="NFX3" s="9"/>
      <c r="NFY3" s="9"/>
      <c r="NFZ3" s="9"/>
      <c r="NGA3" s="9"/>
      <c r="NGB3" s="9"/>
      <c r="NGC3" s="9"/>
      <c r="NGD3" s="9"/>
      <c r="NGE3" s="9"/>
      <c r="NGF3" s="9"/>
      <c r="NGG3" s="9"/>
      <c r="NGH3" s="9"/>
      <c r="NGI3" s="9"/>
      <c r="NGJ3" s="9"/>
      <c r="NGK3" s="9"/>
      <c r="NGL3" s="9"/>
      <c r="NGM3" s="9"/>
      <c r="NGN3" s="9"/>
      <c r="NGO3" s="9"/>
      <c r="NGP3" s="9"/>
      <c r="NGQ3" s="9"/>
      <c r="NGR3" s="9"/>
      <c r="NGS3" s="9"/>
      <c r="NGT3" s="9"/>
      <c r="NGU3" s="9"/>
      <c r="NGV3" s="9"/>
      <c r="NGW3" s="9"/>
      <c r="NGX3" s="9"/>
      <c r="NGY3" s="9"/>
      <c r="NGZ3" s="9"/>
      <c r="NHA3" s="9"/>
      <c r="NHB3" s="9"/>
      <c r="NHC3" s="9"/>
      <c r="NHD3" s="9"/>
      <c r="NHE3" s="9"/>
      <c r="NHF3" s="9"/>
      <c r="NHG3" s="9"/>
      <c r="NHH3" s="9"/>
      <c r="NHI3" s="9"/>
      <c r="NHJ3" s="9"/>
      <c r="NHK3" s="9"/>
      <c r="NHL3" s="9"/>
      <c r="NHM3" s="9"/>
      <c r="NHN3" s="9"/>
      <c r="NHO3" s="9"/>
      <c r="NHP3" s="9"/>
      <c r="NHQ3" s="9"/>
      <c r="NHR3" s="9"/>
      <c r="NHS3" s="9"/>
      <c r="NHT3" s="9"/>
      <c r="NHU3" s="9"/>
      <c r="NHV3" s="9"/>
      <c r="NHW3" s="9"/>
      <c r="NHX3" s="9"/>
      <c r="NHY3" s="9"/>
      <c r="NHZ3" s="9"/>
      <c r="NIA3" s="9"/>
      <c r="NIB3" s="9"/>
      <c r="NIC3" s="9"/>
      <c r="NID3" s="9"/>
      <c r="NIE3" s="9"/>
      <c r="NIF3" s="9"/>
      <c r="NIG3" s="9"/>
      <c r="NIH3" s="9"/>
      <c r="NII3" s="9"/>
      <c r="NIJ3" s="9"/>
      <c r="NIK3" s="9"/>
      <c r="NIL3" s="9"/>
      <c r="NIM3" s="9"/>
      <c r="NIN3" s="9"/>
      <c r="NIO3" s="9"/>
      <c r="NIP3" s="9"/>
      <c r="NIQ3" s="9"/>
      <c r="NIR3" s="9"/>
      <c r="NIS3" s="9"/>
      <c r="NIT3" s="9"/>
      <c r="NIU3" s="9"/>
      <c r="NIV3" s="9"/>
      <c r="NIW3" s="9"/>
      <c r="NIX3" s="9"/>
      <c r="NIY3" s="9"/>
      <c r="NIZ3" s="9"/>
      <c r="NJA3" s="9"/>
      <c r="NJB3" s="9"/>
      <c r="NJC3" s="9"/>
      <c r="NJD3" s="9"/>
      <c r="NJE3" s="9"/>
      <c r="NJF3" s="9"/>
      <c r="NJG3" s="9"/>
      <c r="NJH3" s="9"/>
      <c r="NJI3" s="9"/>
      <c r="NJJ3" s="9"/>
      <c r="NJK3" s="9"/>
      <c r="NJL3" s="9"/>
      <c r="NJM3" s="9"/>
      <c r="NJN3" s="9"/>
      <c r="NJO3" s="9"/>
      <c r="NJP3" s="9"/>
      <c r="NJQ3" s="9"/>
      <c r="NJR3" s="9"/>
      <c r="NJS3" s="9"/>
      <c r="NJT3" s="9"/>
      <c r="NJU3" s="9"/>
      <c r="NJV3" s="9"/>
      <c r="NJW3" s="9"/>
      <c r="NJX3" s="9"/>
      <c r="NJY3" s="9"/>
      <c r="NJZ3" s="9"/>
      <c r="NKA3" s="9"/>
      <c r="NKB3" s="9"/>
      <c r="NKC3" s="9"/>
      <c r="NKD3" s="9"/>
      <c r="NKE3" s="9"/>
      <c r="NKF3" s="9"/>
      <c r="NKG3" s="9"/>
      <c r="NKH3" s="9"/>
      <c r="NKI3" s="9"/>
      <c r="NKJ3" s="9"/>
      <c r="NKK3" s="9"/>
      <c r="NKL3" s="9"/>
      <c r="NKM3" s="9"/>
      <c r="NKN3" s="9"/>
      <c r="NKO3" s="9"/>
      <c r="NKP3" s="9"/>
      <c r="NKQ3" s="9"/>
      <c r="NKR3" s="9"/>
      <c r="NKS3" s="9"/>
      <c r="NKT3" s="9"/>
      <c r="NKU3" s="9"/>
      <c r="NKV3" s="9"/>
      <c r="NKW3" s="9"/>
      <c r="NKX3" s="9"/>
      <c r="NKY3" s="9"/>
      <c r="NKZ3" s="9"/>
      <c r="NLA3" s="9"/>
      <c r="NLB3" s="9"/>
      <c r="NLC3" s="9"/>
      <c r="NLD3" s="9"/>
      <c r="NLE3" s="9"/>
      <c r="NLF3" s="9"/>
      <c r="NLG3" s="9"/>
      <c r="NLH3" s="9"/>
      <c r="NLI3" s="9"/>
      <c r="NLJ3" s="9"/>
      <c r="NLK3" s="9"/>
      <c r="NLL3" s="9"/>
      <c r="NLM3" s="9"/>
      <c r="NLN3" s="9"/>
      <c r="NLO3" s="9"/>
      <c r="NLP3" s="9"/>
      <c r="NLQ3" s="9"/>
      <c r="NLR3" s="9"/>
      <c r="NLS3" s="9"/>
      <c r="NLT3" s="9"/>
      <c r="NLU3" s="9"/>
      <c r="NLV3" s="9"/>
      <c r="NLW3" s="9"/>
      <c r="NLX3" s="9"/>
      <c r="NLY3" s="9"/>
      <c r="NLZ3" s="9"/>
      <c r="NMA3" s="9"/>
      <c r="NMB3" s="9"/>
      <c r="NMC3" s="9"/>
      <c r="NMD3" s="9"/>
      <c r="NME3" s="9"/>
      <c r="NMF3" s="9"/>
      <c r="NMG3" s="9"/>
      <c r="NMH3" s="9"/>
      <c r="NMI3" s="9"/>
      <c r="NMJ3" s="9"/>
      <c r="NMK3" s="9"/>
      <c r="NML3" s="9"/>
      <c r="NMM3" s="9"/>
      <c r="NMN3" s="9"/>
      <c r="NMO3" s="9"/>
      <c r="NMP3" s="9"/>
      <c r="NMQ3" s="9"/>
      <c r="NMR3" s="9"/>
      <c r="NMS3" s="9"/>
      <c r="NMT3" s="9"/>
      <c r="NMU3" s="9"/>
      <c r="NMV3" s="9"/>
      <c r="NMW3" s="9"/>
      <c r="NMX3" s="9"/>
      <c r="NMY3" s="9"/>
      <c r="NMZ3" s="9"/>
      <c r="NNA3" s="9"/>
      <c r="NNB3" s="9"/>
      <c r="NNC3" s="9"/>
      <c r="NND3" s="9"/>
      <c r="NNE3" s="9"/>
      <c r="NNF3" s="9"/>
      <c r="NNG3" s="9"/>
      <c r="NNH3" s="9"/>
      <c r="NNI3" s="9"/>
      <c r="NNJ3" s="9"/>
      <c r="NNK3" s="9"/>
      <c r="NNL3" s="9"/>
      <c r="NNM3" s="9"/>
      <c r="NNN3" s="9"/>
      <c r="NNO3" s="9"/>
      <c r="NNP3" s="9"/>
      <c r="NNQ3" s="9"/>
      <c r="NNR3" s="9"/>
      <c r="NNS3" s="9"/>
      <c r="NNT3" s="9"/>
      <c r="NNU3" s="9"/>
      <c r="NNV3" s="9"/>
      <c r="NNW3" s="9"/>
      <c r="NNX3" s="9"/>
      <c r="NNY3" s="9"/>
      <c r="NNZ3" s="9"/>
      <c r="NOA3" s="9"/>
      <c r="NOB3" s="9"/>
      <c r="NOC3" s="9"/>
      <c r="NOD3" s="9"/>
      <c r="NOE3" s="9"/>
      <c r="NOF3" s="9"/>
      <c r="NOG3" s="9"/>
      <c r="NOH3" s="9"/>
      <c r="NOI3" s="9"/>
      <c r="NOJ3" s="9"/>
      <c r="NOK3" s="9"/>
      <c r="NOL3" s="9"/>
      <c r="NOM3" s="9"/>
      <c r="NON3" s="9"/>
      <c r="NOO3" s="9"/>
      <c r="NOP3" s="9"/>
      <c r="NOQ3" s="9"/>
      <c r="NOR3" s="9"/>
      <c r="NOS3" s="9"/>
      <c r="NOT3" s="9"/>
      <c r="NOU3" s="9"/>
      <c r="NOV3" s="9"/>
      <c r="NOW3" s="9"/>
      <c r="NOX3" s="9"/>
      <c r="NOY3" s="9"/>
      <c r="NOZ3" s="9"/>
      <c r="NPA3" s="9"/>
      <c r="NPB3" s="9"/>
      <c r="NPC3" s="9"/>
      <c r="NPD3" s="9"/>
      <c r="NPE3" s="9"/>
      <c r="NPF3" s="9"/>
      <c r="NPG3" s="9"/>
      <c r="NPH3" s="9"/>
      <c r="NPI3" s="9"/>
      <c r="NPJ3" s="9"/>
      <c r="NPK3" s="9"/>
      <c r="NPL3" s="9"/>
      <c r="NPM3" s="9"/>
      <c r="NPN3" s="9"/>
      <c r="NPO3" s="9"/>
      <c r="NPP3" s="9"/>
      <c r="NPQ3" s="9"/>
      <c r="NPR3" s="9"/>
      <c r="NPS3" s="9"/>
      <c r="NPT3" s="9"/>
      <c r="NPU3" s="9"/>
      <c r="NPV3" s="9"/>
      <c r="NPW3" s="9"/>
      <c r="NPX3" s="9"/>
      <c r="NPY3" s="9"/>
      <c r="NPZ3" s="9"/>
      <c r="NQA3" s="9"/>
      <c r="NQB3" s="9"/>
      <c r="NQC3" s="9"/>
      <c r="NQD3" s="9"/>
      <c r="NQE3" s="9"/>
      <c r="NQF3" s="9"/>
      <c r="NQG3" s="9"/>
      <c r="NQH3" s="9"/>
      <c r="NQI3" s="9"/>
      <c r="NQJ3" s="9"/>
      <c r="NQK3" s="9"/>
      <c r="NQL3" s="9"/>
      <c r="NQM3" s="9"/>
      <c r="NQN3" s="9"/>
      <c r="NQO3" s="9"/>
      <c r="NQP3" s="9"/>
      <c r="NQQ3" s="9"/>
      <c r="NQR3" s="9"/>
      <c r="NQS3" s="9"/>
      <c r="NQT3" s="9"/>
      <c r="NQU3" s="9"/>
      <c r="NQV3" s="9"/>
      <c r="NQW3" s="9"/>
      <c r="NQX3" s="9"/>
      <c r="NQY3" s="9"/>
      <c r="NQZ3" s="9"/>
      <c r="NRA3" s="9"/>
      <c r="NRB3" s="9"/>
      <c r="NRC3" s="9"/>
      <c r="NRD3" s="9"/>
      <c r="NRE3" s="9"/>
      <c r="NRF3" s="9"/>
      <c r="NRG3" s="9"/>
      <c r="NRH3" s="9"/>
      <c r="NRI3" s="9"/>
      <c r="NRJ3" s="9"/>
      <c r="NRK3" s="9"/>
      <c r="NRL3" s="9"/>
      <c r="NRM3" s="9"/>
      <c r="NRN3" s="9"/>
      <c r="NRO3" s="9"/>
      <c r="NRP3" s="9"/>
      <c r="NRQ3" s="9"/>
      <c r="NRR3" s="9"/>
      <c r="NRS3" s="9"/>
      <c r="NRT3" s="9"/>
      <c r="NRU3" s="9"/>
      <c r="NRV3" s="9"/>
      <c r="NRW3" s="9"/>
      <c r="NRX3" s="9"/>
      <c r="NRY3" s="9"/>
      <c r="NRZ3" s="9"/>
      <c r="NSA3" s="9"/>
      <c r="NSB3" s="9"/>
      <c r="NSC3" s="9"/>
      <c r="NSD3" s="9"/>
      <c r="NSE3" s="9"/>
      <c r="NSF3" s="9"/>
      <c r="NSG3" s="9"/>
      <c r="NSH3" s="9"/>
      <c r="NSI3" s="9"/>
      <c r="NSJ3" s="9"/>
      <c r="NSK3" s="9"/>
      <c r="NSL3" s="9"/>
      <c r="NSM3" s="9"/>
      <c r="NSN3" s="9"/>
      <c r="NSO3" s="9"/>
      <c r="NSP3" s="9"/>
      <c r="NSQ3" s="9"/>
      <c r="NSR3" s="9"/>
      <c r="NSS3" s="9"/>
      <c r="NST3" s="9"/>
      <c r="NSU3" s="9"/>
      <c r="NSV3" s="9"/>
      <c r="NSW3" s="9"/>
      <c r="NSX3" s="9"/>
      <c r="NSY3" s="9"/>
      <c r="NSZ3" s="9"/>
      <c r="NTA3" s="9"/>
      <c r="NTB3" s="9"/>
      <c r="NTC3" s="9"/>
      <c r="NTD3" s="9"/>
      <c r="NTE3" s="9"/>
      <c r="NTF3" s="9"/>
      <c r="NTG3" s="9"/>
      <c r="NTH3" s="9"/>
      <c r="NTI3" s="9"/>
      <c r="NTJ3" s="9"/>
      <c r="NTK3" s="9"/>
      <c r="NTL3" s="9"/>
      <c r="NTM3" s="9"/>
      <c r="NTN3" s="9"/>
      <c r="NTO3" s="9"/>
      <c r="NTP3" s="9"/>
      <c r="NTQ3" s="9"/>
      <c r="NTR3" s="9"/>
      <c r="NTS3" s="9"/>
      <c r="NTT3" s="9"/>
      <c r="NTU3" s="9"/>
      <c r="NTV3" s="9"/>
      <c r="NTW3" s="9"/>
      <c r="NTX3" s="9"/>
      <c r="NTY3" s="9"/>
      <c r="NTZ3" s="9"/>
      <c r="NUA3" s="9"/>
      <c r="NUB3" s="9"/>
      <c r="NUC3" s="9"/>
      <c r="NUD3" s="9"/>
      <c r="NUE3" s="9"/>
      <c r="NUF3" s="9"/>
      <c r="NUG3" s="9"/>
      <c r="NUH3" s="9"/>
      <c r="NUI3" s="9"/>
      <c r="NUJ3" s="9"/>
      <c r="NUK3" s="9"/>
      <c r="NUL3" s="9"/>
      <c r="NUM3" s="9"/>
      <c r="NUN3" s="9"/>
      <c r="NUO3" s="9"/>
      <c r="NUP3" s="9"/>
      <c r="NUQ3" s="9"/>
      <c r="NUR3" s="9"/>
      <c r="NUS3" s="9"/>
      <c r="NUT3" s="9"/>
      <c r="NUU3" s="9"/>
      <c r="NUV3" s="9"/>
      <c r="NUW3" s="9"/>
      <c r="NUX3" s="9"/>
      <c r="NUY3" s="9"/>
      <c r="NUZ3" s="9"/>
      <c r="NVA3" s="9"/>
      <c r="NVB3" s="9"/>
      <c r="NVC3" s="9"/>
      <c r="NVD3" s="9"/>
      <c r="NVE3" s="9"/>
      <c r="NVF3" s="9"/>
      <c r="NVG3" s="9"/>
      <c r="NVH3" s="9"/>
      <c r="NVI3" s="9"/>
      <c r="NVJ3" s="9"/>
      <c r="NVK3" s="9"/>
      <c r="NVL3" s="9"/>
      <c r="NVM3" s="9"/>
      <c r="NVN3" s="9"/>
      <c r="NVO3" s="9"/>
      <c r="NVP3" s="9"/>
      <c r="NVQ3" s="9"/>
      <c r="NVR3" s="9"/>
      <c r="NVS3" s="9"/>
      <c r="NVT3" s="9"/>
      <c r="NVU3" s="9"/>
      <c r="NVV3" s="9"/>
      <c r="NVW3" s="9"/>
      <c r="NVX3" s="9"/>
      <c r="NVY3" s="9"/>
      <c r="NVZ3" s="9"/>
      <c r="NWA3" s="9"/>
      <c r="NWB3" s="9"/>
      <c r="NWC3" s="9"/>
      <c r="NWD3" s="9"/>
      <c r="NWE3" s="9"/>
      <c r="NWF3" s="9"/>
      <c r="NWG3" s="9"/>
      <c r="NWH3" s="9"/>
      <c r="NWI3" s="9"/>
      <c r="NWJ3" s="9"/>
      <c r="NWK3" s="9"/>
      <c r="NWL3" s="9"/>
      <c r="NWM3" s="9"/>
      <c r="NWN3" s="9"/>
      <c r="NWO3" s="9"/>
      <c r="NWP3" s="9"/>
      <c r="NWQ3" s="9"/>
      <c r="NWR3" s="9"/>
      <c r="NWS3" s="9"/>
      <c r="NWT3" s="9"/>
      <c r="NWU3" s="9"/>
      <c r="NWV3" s="9"/>
      <c r="NWW3" s="9"/>
      <c r="NWX3" s="9"/>
      <c r="NWY3" s="9"/>
      <c r="NWZ3" s="9"/>
      <c r="NXA3" s="9"/>
      <c r="NXB3" s="9"/>
      <c r="NXC3" s="9"/>
      <c r="NXD3" s="9"/>
      <c r="NXE3" s="9"/>
      <c r="NXF3" s="9"/>
      <c r="NXG3" s="9"/>
      <c r="NXH3" s="9"/>
      <c r="NXI3" s="9"/>
      <c r="NXJ3" s="9"/>
      <c r="NXK3" s="9"/>
      <c r="NXL3" s="9"/>
      <c r="NXM3" s="9"/>
      <c r="NXN3" s="9"/>
      <c r="NXO3" s="9"/>
      <c r="NXP3" s="9"/>
      <c r="NXQ3" s="9"/>
      <c r="NXR3" s="9"/>
      <c r="NXS3" s="9"/>
      <c r="NXT3" s="9"/>
      <c r="NXU3" s="9"/>
      <c r="NXV3" s="9"/>
      <c r="NXW3" s="9"/>
      <c r="NXX3" s="9"/>
      <c r="NXY3" s="9"/>
      <c r="NXZ3" s="9"/>
      <c r="NYA3" s="9"/>
      <c r="NYB3" s="9"/>
      <c r="NYC3" s="9"/>
      <c r="NYD3" s="9"/>
      <c r="NYE3" s="9"/>
      <c r="NYF3" s="9"/>
      <c r="NYG3" s="9"/>
      <c r="NYH3" s="9"/>
      <c r="NYI3" s="9"/>
      <c r="NYJ3" s="9"/>
      <c r="NYK3" s="9"/>
      <c r="NYL3" s="9"/>
      <c r="NYM3" s="9"/>
      <c r="NYN3" s="9"/>
      <c r="NYO3" s="9"/>
      <c r="NYP3" s="9"/>
      <c r="NYQ3" s="9"/>
      <c r="NYR3" s="9"/>
      <c r="NYS3" s="9"/>
      <c r="NYT3" s="9"/>
      <c r="NYU3" s="9"/>
      <c r="NYV3" s="9"/>
      <c r="NYW3" s="9"/>
      <c r="NYX3" s="9"/>
      <c r="NYY3" s="9"/>
      <c r="NYZ3" s="9"/>
      <c r="NZA3" s="9"/>
      <c r="NZB3" s="9"/>
      <c r="NZC3" s="9"/>
      <c r="NZD3" s="9"/>
      <c r="NZE3" s="9"/>
      <c r="NZF3" s="9"/>
      <c r="NZG3" s="9"/>
      <c r="NZH3" s="9"/>
      <c r="NZI3" s="9"/>
      <c r="NZJ3" s="9"/>
      <c r="NZK3" s="9"/>
      <c r="NZL3" s="9"/>
      <c r="NZM3" s="9"/>
      <c r="NZN3" s="9"/>
      <c r="NZO3" s="9"/>
      <c r="NZP3" s="9"/>
      <c r="NZQ3" s="9"/>
      <c r="NZR3" s="9"/>
      <c r="NZS3" s="9"/>
      <c r="NZT3" s="9"/>
      <c r="NZU3" s="9"/>
      <c r="NZV3" s="9"/>
      <c r="NZW3" s="9"/>
      <c r="NZX3" s="9"/>
      <c r="NZY3" s="9"/>
      <c r="NZZ3" s="9"/>
      <c r="OAA3" s="9"/>
      <c r="OAB3" s="9"/>
      <c r="OAC3" s="9"/>
      <c r="OAD3" s="9"/>
      <c r="OAE3" s="9"/>
      <c r="OAF3" s="9"/>
      <c r="OAG3" s="9"/>
      <c r="OAH3" s="9"/>
      <c r="OAI3" s="9"/>
      <c r="OAJ3" s="9"/>
      <c r="OAK3" s="9"/>
      <c r="OAL3" s="9"/>
      <c r="OAM3" s="9"/>
      <c r="OAN3" s="9"/>
      <c r="OAO3" s="9"/>
      <c r="OAP3" s="9"/>
      <c r="OAQ3" s="9"/>
      <c r="OAR3" s="9"/>
      <c r="OAS3" s="9"/>
      <c r="OAT3" s="9"/>
      <c r="OAU3" s="9"/>
      <c r="OAV3" s="9"/>
      <c r="OAW3" s="9"/>
      <c r="OAX3" s="9"/>
      <c r="OAY3" s="9"/>
      <c r="OAZ3" s="9"/>
      <c r="OBA3" s="9"/>
      <c r="OBB3" s="9"/>
      <c r="OBC3" s="9"/>
      <c r="OBD3" s="9"/>
      <c r="OBE3" s="9"/>
      <c r="OBF3" s="9"/>
      <c r="OBG3" s="9"/>
      <c r="OBH3" s="9"/>
      <c r="OBI3" s="9"/>
      <c r="OBJ3" s="9"/>
      <c r="OBK3" s="9"/>
      <c r="OBL3" s="9"/>
      <c r="OBM3" s="9"/>
      <c r="OBN3" s="9"/>
      <c r="OBO3" s="9"/>
      <c r="OBP3" s="9"/>
      <c r="OBQ3" s="9"/>
      <c r="OBR3" s="9"/>
      <c r="OBS3" s="9"/>
      <c r="OBT3" s="9"/>
      <c r="OBU3" s="9"/>
      <c r="OBV3" s="9"/>
      <c r="OBW3" s="9"/>
      <c r="OBX3" s="9"/>
      <c r="OBY3" s="9"/>
      <c r="OBZ3" s="9"/>
      <c r="OCA3" s="9"/>
      <c r="OCB3" s="9"/>
      <c r="OCC3" s="9"/>
      <c r="OCD3" s="9"/>
      <c r="OCE3" s="9"/>
      <c r="OCF3" s="9"/>
      <c r="OCG3" s="9"/>
      <c r="OCH3" s="9"/>
      <c r="OCI3" s="9"/>
      <c r="OCJ3" s="9"/>
      <c r="OCK3" s="9"/>
      <c r="OCL3" s="9"/>
      <c r="OCM3" s="9"/>
      <c r="OCN3" s="9"/>
      <c r="OCO3" s="9"/>
      <c r="OCP3" s="9"/>
      <c r="OCQ3" s="9"/>
      <c r="OCR3" s="9"/>
      <c r="OCS3" s="9"/>
      <c r="OCT3" s="9"/>
      <c r="OCU3" s="9"/>
      <c r="OCV3" s="9"/>
      <c r="OCW3" s="9"/>
      <c r="OCX3" s="9"/>
      <c r="OCY3" s="9"/>
      <c r="OCZ3" s="9"/>
      <c r="ODA3" s="9"/>
      <c r="ODB3" s="9"/>
      <c r="ODC3" s="9"/>
      <c r="ODD3" s="9"/>
      <c r="ODE3" s="9"/>
      <c r="ODF3" s="9"/>
      <c r="ODG3" s="9"/>
      <c r="ODH3" s="9"/>
      <c r="ODI3" s="9"/>
      <c r="ODJ3" s="9"/>
      <c r="ODK3" s="9"/>
      <c r="ODL3" s="9"/>
      <c r="ODM3" s="9"/>
      <c r="ODN3" s="9"/>
      <c r="ODO3" s="9"/>
      <c r="ODP3" s="9"/>
      <c r="ODQ3" s="9"/>
      <c r="ODR3" s="9"/>
      <c r="ODS3" s="9"/>
      <c r="ODT3" s="9"/>
      <c r="ODU3" s="9"/>
      <c r="ODV3" s="9"/>
      <c r="ODW3" s="9"/>
      <c r="ODX3" s="9"/>
      <c r="ODY3" s="9"/>
      <c r="ODZ3" s="9"/>
      <c r="OEA3" s="9"/>
      <c r="OEB3" s="9"/>
      <c r="OEC3" s="9"/>
      <c r="OED3" s="9"/>
      <c r="OEE3" s="9"/>
      <c r="OEF3" s="9"/>
      <c r="OEG3" s="9"/>
      <c r="OEH3" s="9"/>
      <c r="OEI3" s="9"/>
      <c r="OEJ3" s="9"/>
      <c r="OEK3" s="9"/>
      <c r="OEL3" s="9"/>
      <c r="OEM3" s="9"/>
      <c r="OEN3" s="9"/>
      <c r="OEO3" s="9"/>
      <c r="OEP3" s="9"/>
      <c r="OEQ3" s="9"/>
      <c r="OER3" s="9"/>
      <c r="OES3" s="9"/>
      <c r="OET3" s="9"/>
      <c r="OEU3" s="9"/>
      <c r="OEV3" s="9"/>
      <c r="OEW3" s="9"/>
      <c r="OEX3" s="9"/>
      <c r="OEY3" s="9"/>
      <c r="OEZ3" s="9"/>
      <c r="OFA3" s="9"/>
      <c r="OFB3" s="9"/>
      <c r="OFC3" s="9"/>
      <c r="OFD3" s="9"/>
      <c r="OFE3" s="9"/>
      <c r="OFF3" s="9"/>
      <c r="OFG3" s="9"/>
      <c r="OFH3" s="9"/>
      <c r="OFI3" s="9"/>
      <c r="OFJ3" s="9"/>
      <c r="OFK3" s="9"/>
      <c r="OFL3" s="9"/>
      <c r="OFM3" s="9"/>
      <c r="OFN3" s="9"/>
      <c r="OFO3" s="9"/>
      <c r="OFP3" s="9"/>
      <c r="OFQ3" s="9"/>
      <c r="OFR3" s="9"/>
      <c r="OFS3" s="9"/>
      <c r="OFT3" s="9"/>
      <c r="OFU3" s="9"/>
      <c r="OFV3" s="9"/>
      <c r="OFW3" s="9"/>
      <c r="OFX3" s="9"/>
      <c r="OFY3" s="9"/>
      <c r="OFZ3" s="9"/>
      <c r="OGA3" s="9"/>
      <c r="OGB3" s="9"/>
      <c r="OGC3" s="9"/>
      <c r="OGD3" s="9"/>
      <c r="OGE3" s="9"/>
      <c r="OGF3" s="9"/>
      <c r="OGG3" s="9"/>
      <c r="OGH3" s="9"/>
      <c r="OGI3" s="9"/>
      <c r="OGJ3" s="9"/>
      <c r="OGK3" s="9"/>
      <c r="OGL3" s="9"/>
      <c r="OGM3" s="9"/>
      <c r="OGN3" s="9"/>
      <c r="OGO3" s="9"/>
      <c r="OGP3" s="9"/>
      <c r="OGQ3" s="9"/>
      <c r="OGR3" s="9"/>
      <c r="OGS3" s="9"/>
      <c r="OGT3" s="9"/>
      <c r="OGU3" s="9"/>
      <c r="OGV3" s="9"/>
      <c r="OGW3" s="9"/>
      <c r="OGX3" s="9"/>
      <c r="OGY3" s="9"/>
      <c r="OGZ3" s="9"/>
      <c r="OHA3" s="9"/>
      <c r="OHB3" s="9"/>
      <c r="OHC3" s="9"/>
      <c r="OHD3" s="9"/>
      <c r="OHE3" s="9"/>
      <c r="OHF3" s="9"/>
      <c r="OHG3" s="9"/>
      <c r="OHH3" s="9"/>
      <c r="OHI3" s="9"/>
      <c r="OHJ3" s="9"/>
      <c r="OHK3" s="9"/>
      <c r="OHL3" s="9"/>
      <c r="OHM3" s="9"/>
      <c r="OHN3" s="9"/>
      <c r="OHO3" s="9"/>
      <c r="OHP3" s="9"/>
      <c r="OHQ3" s="9"/>
      <c r="OHR3" s="9"/>
      <c r="OHS3" s="9"/>
      <c r="OHT3" s="9"/>
      <c r="OHU3" s="9"/>
      <c r="OHV3" s="9"/>
      <c r="OHW3" s="9"/>
      <c r="OHX3" s="9"/>
      <c r="OHY3" s="9"/>
      <c r="OHZ3" s="9"/>
      <c r="OIA3" s="9"/>
      <c r="OIB3" s="9"/>
      <c r="OIC3" s="9"/>
      <c r="OID3" s="9"/>
      <c r="OIE3" s="9"/>
      <c r="OIF3" s="9"/>
      <c r="OIG3" s="9"/>
      <c r="OIH3" s="9"/>
      <c r="OII3" s="9"/>
      <c r="OIJ3" s="9"/>
      <c r="OIK3" s="9"/>
      <c r="OIL3" s="9"/>
      <c r="OIM3" s="9"/>
      <c r="OIN3" s="9"/>
      <c r="OIO3" s="9"/>
      <c r="OIP3" s="9"/>
      <c r="OIQ3" s="9"/>
      <c r="OIR3" s="9"/>
      <c r="OIS3" s="9"/>
      <c r="OIT3" s="9"/>
      <c r="OIU3" s="9"/>
      <c r="OIV3" s="9"/>
      <c r="OIW3" s="9"/>
      <c r="OIX3" s="9"/>
      <c r="OIY3" s="9"/>
      <c r="OIZ3" s="9"/>
      <c r="OJA3" s="9"/>
      <c r="OJB3" s="9"/>
      <c r="OJC3" s="9"/>
      <c r="OJD3" s="9"/>
      <c r="OJE3" s="9"/>
      <c r="OJF3" s="9"/>
      <c r="OJG3" s="9"/>
      <c r="OJH3" s="9"/>
      <c r="OJI3" s="9"/>
      <c r="OJJ3" s="9"/>
      <c r="OJK3" s="9"/>
      <c r="OJL3" s="9"/>
      <c r="OJM3" s="9"/>
      <c r="OJN3" s="9"/>
      <c r="OJO3" s="9"/>
      <c r="OJP3" s="9"/>
      <c r="OJQ3" s="9"/>
      <c r="OJR3" s="9"/>
      <c r="OJS3" s="9"/>
      <c r="OJT3" s="9"/>
      <c r="OJU3" s="9"/>
      <c r="OJV3" s="9"/>
      <c r="OJW3" s="9"/>
      <c r="OJX3" s="9"/>
      <c r="OJY3" s="9"/>
      <c r="OJZ3" s="9"/>
      <c r="OKA3" s="9"/>
      <c r="OKB3" s="9"/>
      <c r="OKC3" s="9"/>
      <c r="OKD3" s="9"/>
      <c r="OKE3" s="9"/>
      <c r="OKF3" s="9"/>
      <c r="OKG3" s="9"/>
      <c r="OKH3" s="9"/>
      <c r="OKI3" s="9"/>
      <c r="OKJ3" s="9"/>
      <c r="OKK3" s="9"/>
      <c r="OKL3" s="9"/>
      <c r="OKM3" s="9"/>
      <c r="OKN3" s="9"/>
      <c r="OKO3" s="9"/>
      <c r="OKP3" s="9"/>
      <c r="OKQ3" s="9"/>
      <c r="OKR3" s="9"/>
      <c r="OKS3" s="9"/>
      <c r="OKT3" s="9"/>
      <c r="OKU3" s="9"/>
      <c r="OKV3" s="9"/>
      <c r="OKW3" s="9"/>
      <c r="OKX3" s="9"/>
      <c r="OKY3" s="9"/>
      <c r="OKZ3" s="9"/>
      <c r="OLA3" s="9"/>
      <c r="OLB3" s="9"/>
      <c r="OLC3" s="9"/>
      <c r="OLD3" s="9"/>
      <c r="OLE3" s="9"/>
      <c r="OLF3" s="9"/>
      <c r="OLG3" s="9"/>
      <c r="OLH3" s="9"/>
      <c r="OLI3" s="9"/>
      <c r="OLJ3" s="9"/>
      <c r="OLK3" s="9"/>
      <c r="OLL3" s="9"/>
      <c r="OLM3" s="9"/>
      <c r="OLN3" s="9"/>
      <c r="OLO3" s="9"/>
      <c r="OLP3" s="9"/>
      <c r="OLQ3" s="9"/>
      <c r="OLR3" s="9"/>
      <c r="OLS3" s="9"/>
      <c r="OLT3" s="9"/>
      <c r="OLU3" s="9"/>
      <c r="OLV3" s="9"/>
      <c r="OLW3" s="9"/>
      <c r="OLX3" s="9"/>
      <c r="OLY3" s="9"/>
      <c r="OLZ3" s="9"/>
      <c r="OMA3" s="9"/>
      <c r="OMB3" s="9"/>
      <c r="OMC3" s="9"/>
      <c r="OMD3" s="9"/>
      <c r="OME3" s="9"/>
      <c r="OMF3" s="9"/>
      <c r="OMG3" s="9"/>
      <c r="OMH3" s="9"/>
      <c r="OMI3" s="9"/>
      <c r="OMJ3" s="9"/>
      <c r="OMK3" s="9"/>
      <c r="OML3" s="9"/>
      <c r="OMM3" s="9"/>
      <c r="OMN3" s="9"/>
      <c r="OMO3" s="9"/>
      <c r="OMP3" s="9"/>
      <c r="OMQ3" s="9"/>
      <c r="OMR3" s="9"/>
      <c r="OMS3" s="9"/>
      <c r="OMT3" s="9"/>
      <c r="OMU3" s="9"/>
      <c r="OMV3" s="9"/>
      <c r="OMW3" s="9"/>
      <c r="OMX3" s="9"/>
      <c r="OMY3" s="9"/>
      <c r="OMZ3" s="9"/>
      <c r="ONA3" s="9"/>
      <c r="ONB3" s="9"/>
      <c r="ONC3" s="9"/>
      <c r="OND3" s="9"/>
      <c r="ONE3" s="9"/>
      <c r="ONF3" s="9"/>
      <c r="ONG3" s="9"/>
      <c r="ONH3" s="9"/>
      <c r="ONI3" s="9"/>
      <c r="ONJ3" s="9"/>
      <c r="ONK3" s="9"/>
      <c r="ONL3" s="9"/>
      <c r="ONM3" s="9"/>
      <c r="ONN3" s="9"/>
      <c r="ONO3" s="9"/>
      <c r="ONP3" s="9"/>
      <c r="ONQ3" s="9"/>
      <c r="ONR3" s="9"/>
      <c r="ONS3" s="9"/>
      <c r="ONT3" s="9"/>
      <c r="ONU3" s="9"/>
      <c r="ONV3" s="9"/>
      <c r="ONW3" s="9"/>
      <c r="ONX3" s="9"/>
      <c r="ONY3" s="9"/>
      <c r="ONZ3" s="9"/>
      <c r="OOA3" s="9"/>
      <c r="OOB3" s="9"/>
      <c r="OOC3" s="9"/>
      <c r="OOD3" s="9"/>
      <c r="OOE3" s="9"/>
      <c r="OOF3" s="9"/>
      <c r="OOG3" s="9"/>
      <c r="OOH3" s="9"/>
      <c r="OOI3" s="9"/>
      <c r="OOJ3" s="9"/>
      <c r="OOK3" s="9"/>
      <c r="OOL3" s="9"/>
      <c r="OOM3" s="9"/>
      <c r="OON3" s="9"/>
      <c r="OOO3" s="9"/>
      <c r="OOP3" s="9"/>
      <c r="OOQ3" s="9"/>
      <c r="OOR3" s="9"/>
      <c r="OOS3" s="9"/>
      <c r="OOT3" s="9"/>
      <c r="OOU3" s="9"/>
      <c r="OOV3" s="9"/>
      <c r="OOW3" s="9"/>
      <c r="OOX3" s="9"/>
      <c r="OOY3" s="9"/>
      <c r="OOZ3" s="9"/>
      <c r="OPA3" s="9"/>
      <c r="OPB3" s="9"/>
      <c r="OPC3" s="9"/>
      <c r="OPD3" s="9"/>
      <c r="OPE3" s="9"/>
      <c r="OPF3" s="9"/>
      <c r="OPG3" s="9"/>
      <c r="OPH3" s="9"/>
      <c r="OPI3" s="9"/>
      <c r="OPJ3" s="9"/>
      <c r="OPK3" s="9"/>
      <c r="OPL3" s="9"/>
      <c r="OPM3" s="9"/>
      <c r="OPN3" s="9"/>
      <c r="OPO3" s="9"/>
      <c r="OPP3" s="9"/>
      <c r="OPQ3" s="9"/>
      <c r="OPR3" s="9"/>
      <c r="OPS3" s="9"/>
      <c r="OPT3" s="9"/>
      <c r="OPU3" s="9"/>
      <c r="OPV3" s="9"/>
      <c r="OPW3" s="9"/>
      <c r="OPX3" s="9"/>
      <c r="OPY3" s="9"/>
      <c r="OPZ3" s="9"/>
      <c r="OQA3" s="9"/>
      <c r="OQB3" s="9"/>
      <c r="OQC3" s="9"/>
      <c r="OQD3" s="9"/>
      <c r="OQE3" s="9"/>
      <c r="OQF3" s="9"/>
      <c r="OQG3" s="9"/>
      <c r="OQH3" s="9"/>
      <c r="OQI3" s="9"/>
      <c r="OQJ3" s="9"/>
      <c r="OQK3" s="9"/>
      <c r="OQL3" s="9"/>
      <c r="OQM3" s="9"/>
      <c r="OQN3" s="9"/>
      <c r="OQO3" s="9"/>
      <c r="OQP3" s="9"/>
      <c r="OQQ3" s="9"/>
      <c r="OQR3" s="9"/>
      <c r="OQS3" s="9"/>
      <c r="OQT3" s="9"/>
      <c r="OQU3" s="9"/>
      <c r="OQV3" s="9"/>
      <c r="OQW3" s="9"/>
      <c r="OQX3" s="9"/>
      <c r="OQY3" s="9"/>
      <c r="OQZ3" s="9"/>
      <c r="ORA3" s="9"/>
      <c r="ORB3" s="9"/>
      <c r="ORC3" s="9"/>
      <c r="ORD3" s="9"/>
      <c r="ORE3" s="9"/>
      <c r="ORF3" s="9"/>
      <c r="ORG3" s="9"/>
      <c r="ORH3" s="9"/>
      <c r="ORI3" s="9"/>
      <c r="ORJ3" s="9"/>
      <c r="ORK3" s="9"/>
      <c r="ORL3" s="9"/>
      <c r="ORM3" s="9"/>
      <c r="ORN3" s="9"/>
      <c r="ORO3" s="9"/>
      <c r="ORP3" s="9"/>
      <c r="ORQ3" s="9"/>
      <c r="ORR3" s="9"/>
      <c r="ORS3" s="9"/>
      <c r="ORT3" s="9"/>
      <c r="ORU3" s="9"/>
      <c r="ORV3" s="9"/>
      <c r="ORW3" s="9"/>
      <c r="ORX3" s="9"/>
      <c r="ORY3" s="9"/>
      <c r="ORZ3" s="9"/>
      <c r="OSA3" s="9"/>
      <c r="OSB3" s="9"/>
      <c r="OSC3" s="9"/>
      <c r="OSD3" s="9"/>
      <c r="OSE3" s="9"/>
      <c r="OSF3" s="9"/>
      <c r="OSG3" s="9"/>
      <c r="OSH3" s="9"/>
      <c r="OSI3" s="9"/>
      <c r="OSJ3" s="9"/>
      <c r="OSK3" s="9"/>
      <c r="OSL3" s="9"/>
      <c r="OSM3" s="9"/>
      <c r="OSN3" s="9"/>
      <c r="OSO3" s="9"/>
      <c r="OSP3" s="9"/>
      <c r="OSQ3" s="9"/>
      <c r="OSR3" s="9"/>
      <c r="OSS3" s="9"/>
      <c r="OST3" s="9"/>
      <c r="OSU3" s="9"/>
      <c r="OSV3" s="9"/>
      <c r="OSW3" s="9"/>
      <c r="OSX3" s="9"/>
      <c r="OSY3" s="9"/>
      <c r="OSZ3" s="9"/>
      <c r="OTA3" s="9"/>
      <c r="OTB3" s="9"/>
      <c r="OTC3" s="9"/>
      <c r="OTD3" s="9"/>
      <c r="OTE3" s="9"/>
      <c r="OTF3" s="9"/>
      <c r="OTG3" s="9"/>
      <c r="OTH3" s="9"/>
      <c r="OTI3" s="9"/>
      <c r="OTJ3" s="9"/>
      <c r="OTK3" s="9"/>
      <c r="OTL3" s="9"/>
      <c r="OTM3" s="9"/>
      <c r="OTN3" s="9"/>
      <c r="OTO3" s="9"/>
      <c r="OTP3" s="9"/>
      <c r="OTQ3" s="9"/>
      <c r="OTR3" s="9"/>
      <c r="OTS3" s="9"/>
      <c r="OTT3" s="9"/>
      <c r="OTU3" s="9"/>
      <c r="OTV3" s="9"/>
      <c r="OTW3" s="9"/>
      <c r="OTX3" s="9"/>
      <c r="OTY3" s="9"/>
      <c r="OTZ3" s="9"/>
      <c r="OUA3" s="9"/>
      <c r="OUB3" s="9"/>
      <c r="OUC3" s="9"/>
      <c r="OUD3" s="9"/>
      <c r="OUE3" s="9"/>
      <c r="OUF3" s="9"/>
      <c r="OUG3" s="9"/>
      <c r="OUH3" s="9"/>
      <c r="OUI3" s="9"/>
      <c r="OUJ3" s="9"/>
      <c r="OUK3" s="9"/>
      <c r="OUL3" s="9"/>
      <c r="OUM3" s="9"/>
      <c r="OUN3" s="9"/>
      <c r="OUO3" s="9"/>
      <c r="OUP3" s="9"/>
      <c r="OUQ3" s="9"/>
      <c r="OUR3" s="9"/>
      <c r="OUS3" s="9"/>
      <c r="OUT3" s="9"/>
      <c r="OUU3" s="9"/>
      <c r="OUV3" s="9"/>
      <c r="OUW3" s="9"/>
      <c r="OUX3" s="9"/>
      <c r="OUY3" s="9"/>
      <c r="OUZ3" s="9"/>
      <c r="OVA3" s="9"/>
      <c r="OVB3" s="9"/>
      <c r="OVC3" s="9"/>
      <c r="OVD3" s="9"/>
      <c r="OVE3" s="9"/>
      <c r="OVF3" s="9"/>
      <c r="OVG3" s="9"/>
      <c r="OVH3" s="9"/>
      <c r="OVI3" s="9"/>
      <c r="OVJ3" s="9"/>
      <c r="OVK3" s="9"/>
      <c r="OVL3" s="9"/>
      <c r="OVM3" s="9"/>
      <c r="OVN3" s="9"/>
      <c r="OVO3" s="9"/>
      <c r="OVP3" s="9"/>
      <c r="OVQ3" s="9"/>
      <c r="OVR3" s="9"/>
      <c r="OVS3" s="9"/>
      <c r="OVT3" s="9"/>
      <c r="OVU3" s="9"/>
      <c r="OVV3" s="9"/>
      <c r="OVW3" s="9"/>
      <c r="OVX3" s="9"/>
      <c r="OVY3" s="9"/>
      <c r="OVZ3" s="9"/>
      <c r="OWA3" s="9"/>
      <c r="OWB3" s="9"/>
      <c r="OWC3" s="9"/>
      <c r="OWD3" s="9"/>
      <c r="OWE3" s="9"/>
      <c r="OWF3" s="9"/>
      <c r="OWG3" s="9"/>
      <c r="OWH3" s="9"/>
      <c r="OWI3" s="9"/>
      <c r="OWJ3" s="9"/>
      <c r="OWK3" s="9"/>
      <c r="OWL3" s="9"/>
      <c r="OWM3" s="9"/>
      <c r="OWN3" s="9"/>
      <c r="OWO3" s="9"/>
      <c r="OWP3" s="9"/>
      <c r="OWQ3" s="9"/>
      <c r="OWR3" s="9"/>
      <c r="OWS3" s="9"/>
      <c r="OWT3" s="9"/>
      <c r="OWU3" s="9"/>
      <c r="OWV3" s="9"/>
      <c r="OWW3" s="9"/>
      <c r="OWX3" s="9"/>
      <c r="OWY3" s="9"/>
      <c r="OWZ3" s="9"/>
      <c r="OXA3" s="9"/>
      <c r="OXB3" s="9"/>
      <c r="OXC3" s="9"/>
      <c r="OXD3" s="9"/>
      <c r="OXE3" s="9"/>
      <c r="OXF3" s="9"/>
      <c r="OXG3" s="9"/>
      <c r="OXH3" s="9"/>
      <c r="OXI3" s="9"/>
      <c r="OXJ3" s="9"/>
      <c r="OXK3" s="9"/>
      <c r="OXL3" s="9"/>
      <c r="OXM3" s="9"/>
      <c r="OXN3" s="9"/>
      <c r="OXO3" s="9"/>
      <c r="OXP3" s="9"/>
      <c r="OXQ3" s="9"/>
      <c r="OXR3" s="9"/>
      <c r="OXS3" s="9"/>
      <c r="OXT3" s="9"/>
      <c r="OXU3" s="9"/>
      <c r="OXV3" s="9"/>
      <c r="OXW3" s="9"/>
      <c r="OXX3" s="9"/>
      <c r="OXY3" s="9"/>
      <c r="OXZ3" s="9"/>
      <c r="OYA3" s="9"/>
      <c r="OYB3" s="9"/>
      <c r="OYC3" s="9"/>
      <c r="OYD3" s="9"/>
      <c r="OYE3" s="9"/>
      <c r="OYF3" s="9"/>
      <c r="OYG3" s="9"/>
      <c r="OYH3" s="9"/>
      <c r="OYI3" s="9"/>
      <c r="OYJ3" s="9"/>
      <c r="OYK3" s="9"/>
      <c r="OYL3" s="9"/>
      <c r="OYM3" s="9"/>
      <c r="OYN3" s="9"/>
      <c r="OYO3" s="9"/>
      <c r="OYP3" s="9"/>
      <c r="OYQ3" s="9"/>
      <c r="OYR3" s="9"/>
      <c r="OYS3" s="9"/>
      <c r="OYT3" s="9"/>
      <c r="OYU3" s="9"/>
      <c r="OYV3" s="9"/>
      <c r="OYW3" s="9"/>
      <c r="OYX3" s="9"/>
      <c r="OYY3" s="9"/>
      <c r="OYZ3" s="9"/>
      <c r="OZA3" s="9"/>
      <c r="OZB3" s="9"/>
      <c r="OZC3" s="9"/>
      <c r="OZD3" s="9"/>
      <c r="OZE3" s="9"/>
      <c r="OZF3" s="9"/>
      <c r="OZG3" s="9"/>
      <c r="OZH3" s="9"/>
      <c r="OZI3" s="9"/>
      <c r="OZJ3" s="9"/>
      <c r="OZK3" s="9"/>
      <c r="OZL3" s="9"/>
      <c r="OZM3" s="9"/>
      <c r="OZN3" s="9"/>
      <c r="OZO3" s="9"/>
      <c r="OZP3" s="9"/>
      <c r="OZQ3" s="9"/>
      <c r="OZR3" s="9"/>
      <c r="OZS3" s="9"/>
      <c r="OZT3" s="9"/>
      <c r="OZU3" s="9"/>
      <c r="OZV3" s="9"/>
      <c r="OZW3" s="9"/>
      <c r="OZX3" s="9"/>
      <c r="OZY3" s="9"/>
      <c r="OZZ3" s="9"/>
      <c r="PAA3" s="9"/>
      <c r="PAB3" s="9"/>
      <c r="PAC3" s="9"/>
      <c r="PAD3" s="9"/>
      <c r="PAE3" s="9"/>
      <c r="PAF3" s="9"/>
      <c r="PAG3" s="9"/>
      <c r="PAH3" s="9"/>
      <c r="PAI3" s="9"/>
      <c r="PAJ3" s="9"/>
      <c r="PAK3" s="9"/>
      <c r="PAL3" s="9"/>
      <c r="PAM3" s="9"/>
      <c r="PAN3" s="9"/>
      <c r="PAO3" s="9"/>
      <c r="PAP3" s="9"/>
      <c r="PAQ3" s="9"/>
      <c r="PAR3" s="9"/>
      <c r="PAS3" s="9"/>
      <c r="PAT3" s="9"/>
      <c r="PAU3" s="9"/>
      <c r="PAV3" s="9"/>
      <c r="PAW3" s="9"/>
      <c r="PAX3" s="9"/>
      <c r="PAY3" s="9"/>
      <c r="PAZ3" s="9"/>
      <c r="PBA3" s="9"/>
      <c r="PBB3" s="9"/>
      <c r="PBC3" s="9"/>
      <c r="PBD3" s="9"/>
      <c r="PBE3" s="9"/>
      <c r="PBF3" s="9"/>
      <c r="PBG3" s="9"/>
      <c r="PBH3" s="9"/>
      <c r="PBI3" s="9"/>
      <c r="PBJ3" s="9"/>
      <c r="PBK3" s="9"/>
      <c r="PBL3" s="9"/>
      <c r="PBM3" s="9"/>
      <c r="PBN3" s="9"/>
      <c r="PBO3" s="9"/>
      <c r="PBP3" s="9"/>
      <c r="PBQ3" s="9"/>
      <c r="PBR3" s="9"/>
      <c r="PBS3" s="9"/>
      <c r="PBT3" s="9"/>
      <c r="PBU3" s="9"/>
      <c r="PBV3" s="9"/>
      <c r="PBW3" s="9"/>
      <c r="PBX3" s="9"/>
      <c r="PBY3" s="9"/>
      <c r="PBZ3" s="9"/>
      <c r="PCA3" s="9"/>
      <c r="PCB3" s="9"/>
      <c r="PCC3" s="9"/>
      <c r="PCD3" s="9"/>
      <c r="PCE3" s="9"/>
      <c r="PCF3" s="9"/>
      <c r="PCG3" s="9"/>
      <c r="PCH3" s="9"/>
      <c r="PCI3" s="9"/>
      <c r="PCJ3" s="9"/>
      <c r="PCK3" s="9"/>
      <c r="PCL3" s="9"/>
      <c r="PCM3" s="9"/>
      <c r="PCN3" s="9"/>
      <c r="PCO3" s="9"/>
      <c r="PCP3" s="9"/>
      <c r="PCQ3" s="9"/>
      <c r="PCR3" s="9"/>
      <c r="PCS3" s="9"/>
      <c r="PCT3" s="9"/>
      <c r="PCU3" s="9"/>
      <c r="PCV3" s="9"/>
      <c r="PCW3" s="9"/>
      <c r="PCX3" s="9"/>
      <c r="PCY3" s="9"/>
      <c r="PCZ3" s="9"/>
      <c r="PDA3" s="9"/>
      <c r="PDB3" s="9"/>
      <c r="PDC3" s="9"/>
      <c r="PDD3" s="9"/>
      <c r="PDE3" s="9"/>
      <c r="PDF3" s="9"/>
      <c r="PDG3" s="9"/>
      <c r="PDH3" s="9"/>
      <c r="PDI3" s="9"/>
      <c r="PDJ3" s="9"/>
      <c r="PDK3" s="9"/>
      <c r="PDL3" s="9"/>
      <c r="PDM3" s="9"/>
      <c r="PDN3" s="9"/>
      <c r="PDO3" s="9"/>
      <c r="PDP3" s="9"/>
      <c r="PDQ3" s="9"/>
      <c r="PDR3" s="9"/>
      <c r="PDS3" s="9"/>
      <c r="PDT3" s="9"/>
      <c r="PDU3" s="9"/>
      <c r="PDV3" s="9"/>
      <c r="PDW3" s="9"/>
      <c r="PDX3" s="9"/>
      <c r="PDY3" s="9"/>
      <c r="PDZ3" s="9"/>
      <c r="PEA3" s="9"/>
      <c r="PEB3" s="9"/>
      <c r="PEC3" s="9"/>
      <c r="PED3" s="9"/>
      <c r="PEE3" s="9"/>
      <c r="PEF3" s="9"/>
      <c r="PEG3" s="9"/>
      <c r="PEH3" s="9"/>
      <c r="PEI3" s="9"/>
      <c r="PEJ3" s="9"/>
      <c r="PEK3" s="9"/>
      <c r="PEL3" s="9"/>
      <c r="PEM3" s="9"/>
      <c r="PEN3" s="9"/>
      <c r="PEO3" s="9"/>
      <c r="PEP3" s="9"/>
      <c r="PEQ3" s="9"/>
      <c r="PER3" s="9"/>
      <c r="PES3" s="9"/>
      <c r="PET3" s="9"/>
      <c r="PEU3" s="9"/>
      <c r="PEV3" s="9"/>
      <c r="PEW3" s="9"/>
      <c r="PEX3" s="9"/>
      <c r="PEY3" s="9"/>
      <c r="PEZ3" s="9"/>
      <c r="PFA3" s="9"/>
      <c r="PFB3" s="9"/>
      <c r="PFC3" s="9"/>
      <c r="PFD3" s="9"/>
      <c r="PFE3" s="9"/>
      <c r="PFF3" s="9"/>
      <c r="PFG3" s="9"/>
      <c r="PFH3" s="9"/>
      <c r="PFI3" s="9"/>
      <c r="PFJ3" s="9"/>
      <c r="PFK3" s="9"/>
      <c r="PFL3" s="9"/>
      <c r="PFM3" s="9"/>
      <c r="PFN3" s="9"/>
      <c r="PFO3" s="9"/>
      <c r="PFP3" s="9"/>
      <c r="PFQ3" s="9"/>
      <c r="PFR3" s="9"/>
      <c r="PFS3" s="9"/>
      <c r="PFT3" s="9"/>
      <c r="PFU3" s="9"/>
      <c r="PFV3" s="9"/>
      <c r="PFW3" s="9"/>
      <c r="PFX3" s="9"/>
      <c r="PFY3" s="9"/>
      <c r="PFZ3" s="9"/>
      <c r="PGA3" s="9"/>
      <c r="PGB3" s="9"/>
      <c r="PGC3" s="9"/>
      <c r="PGD3" s="9"/>
      <c r="PGE3" s="9"/>
      <c r="PGF3" s="9"/>
      <c r="PGG3" s="9"/>
      <c r="PGH3" s="9"/>
      <c r="PGI3" s="9"/>
      <c r="PGJ3" s="9"/>
      <c r="PGK3" s="9"/>
      <c r="PGL3" s="9"/>
      <c r="PGM3" s="9"/>
      <c r="PGN3" s="9"/>
      <c r="PGO3" s="9"/>
      <c r="PGP3" s="9"/>
      <c r="PGQ3" s="9"/>
      <c r="PGR3" s="9"/>
      <c r="PGS3" s="9"/>
      <c r="PGT3" s="9"/>
      <c r="PGU3" s="9"/>
      <c r="PGV3" s="9"/>
      <c r="PGW3" s="9"/>
      <c r="PGX3" s="9"/>
      <c r="PGY3" s="9"/>
      <c r="PGZ3" s="9"/>
      <c r="PHA3" s="9"/>
      <c r="PHB3" s="9"/>
      <c r="PHC3" s="9"/>
      <c r="PHD3" s="9"/>
      <c r="PHE3" s="9"/>
      <c r="PHF3" s="9"/>
      <c r="PHG3" s="9"/>
      <c r="PHH3" s="9"/>
      <c r="PHI3" s="9"/>
      <c r="PHJ3" s="9"/>
      <c r="PHK3" s="9"/>
      <c r="PHL3" s="9"/>
      <c r="PHM3" s="9"/>
      <c r="PHN3" s="9"/>
      <c r="PHO3" s="9"/>
      <c r="PHP3" s="9"/>
      <c r="PHQ3" s="9"/>
      <c r="PHR3" s="9"/>
      <c r="PHS3" s="9"/>
      <c r="PHT3" s="9"/>
      <c r="PHU3" s="9"/>
      <c r="PHV3" s="9"/>
      <c r="PHW3" s="9"/>
      <c r="PHX3" s="9"/>
      <c r="PHY3" s="9"/>
      <c r="PHZ3" s="9"/>
      <c r="PIA3" s="9"/>
      <c r="PIB3" s="9"/>
      <c r="PIC3" s="9"/>
      <c r="PID3" s="9"/>
      <c r="PIE3" s="9"/>
      <c r="PIF3" s="9"/>
      <c r="PIG3" s="9"/>
      <c r="PIH3" s="9"/>
      <c r="PII3" s="9"/>
      <c r="PIJ3" s="9"/>
      <c r="PIK3" s="9"/>
      <c r="PIL3" s="9"/>
      <c r="PIM3" s="9"/>
      <c r="PIN3" s="9"/>
      <c r="PIO3" s="9"/>
      <c r="PIP3" s="9"/>
      <c r="PIQ3" s="9"/>
      <c r="PIR3" s="9"/>
      <c r="PIS3" s="9"/>
      <c r="PIT3" s="9"/>
      <c r="PIU3" s="9"/>
      <c r="PIV3" s="9"/>
      <c r="PIW3" s="9"/>
      <c r="PIX3" s="9"/>
      <c r="PIY3" s="9"/>
      <c r="PIZ3" s="9"/>
      <c r="PJA3" s="9"/>
      <c r="PJB3" s="9"/>
      <c r="PJC3" s="9"/>
      <c r="PJD3" s="9"/>
      <c r="PJE3" s="9"/>
      <c r="PJF3" s="9"/>
      <c r="PJG3" s="9"/>
      <c r="PJH3" s="9"/>
      <c r="PJI3" s="9"/>
      <c r="PJJ3" s="9"/>
      <c r="PJK3" s="9"/>
      <c r="PJL3" s="9"/>
      <c r="PJM3" s="9"/>
      <c r="PJN3" s="9"/>
      <c r="PJO3" s="9"/>
      <c r="PJP3" s="9"/>
      <c r="PJQ3" s="9"/>
      <c r="PJR3" s="9"/>
      <c r="PJS3" s="9"/>
      <c r="PJT3" s="9"/>
      <c r="PJU3" s="9"/>
      <c r="PJV3" s="9"/>
      <c r="PJW3" s="9"/>
      <c r="PJX3" s="9"/>
      <c r="PJY3" s="9"/>
      <c r="PJZ3" s="9"/>
      <c r="PKA3" s="9"/>
      <c r="PKB3" s="9"/>
      <c r="PKC3" s="9"/>
      <c r="PKD3" s="9"/>
      <c r="PKE3" s="9"/>
      <c r="PKF3" s="9"/>
      <c r="PKG3" s="9"/>
      <c r="PKH3" s="9"/>
      <c r="PKI3" s="9"/>
      <c r="PKJ3" s="9"/>
      <c r="PKK3" s="9"/>
      <c r="PKL3" s="9"/>
      <c r="PKM3" s="9"/>
      <c r="PKN3" s="9"/>
      <c r="PKO3" s="9"/>
      <c r="PKP3" s="9"/>
      <c r="PKQ3" s="9"/>
      <c r="PKR3" s="9"/>
      <c r="PKS3" s="9"/>
      <c r="PKT3" s="9"/>
      <c r="PKU3" s="9"/>
      <c r="PKV3" s="9"/>
      <c r="PKW3" s="9"/>
      <c r="PKX3" s="9"/>
      <c r="PKY3" s="9"/>
      <c r="PKZ3" s="9"/>
      <c r="PLA3" s="9"/>
      <c r="PLB3" s="9"/>
      <c r="PLC3" s="9"/>
      <c r="PLD3" s="9"/>
      <c r="PLE3" s="9"/>
      <c r="PLF3" s="9"/>
      <c r="PLG3" s="9"/>
      <c r="PLH3" s="9"/>
      <c r="PLI3" s="9"/>
      <c r="PLJ3" s="9"/>
      <c r="PLK3" s="9"/>
      <c r="PLL3" s="9"/>
      <c r="PLM3" s="9"/>
      <c r="PLN3" s="9"/>
      <c r="PLO3" s="9"/>
      <c r="PLP3" s="9"/>
      <c r="PLQ3" s="9"/>
      <c r="PLR3" s="9"/>
      <c r="PLS3" s="9"/>
      <c r="PLT3" s="9"/>
      <c r="PLU3" s="9"/>
      <c r="PLV3" s="9"/>
      <c r="PLW3" s="9"/>
      <c r="PLX3" s="9"/>
      <c r="PLY3" s="9"/>
      <c r="PLZ3" s="9"/>
      <c r="PMA3" s="9"/>
      <c r="PMB3" s="9"/>
      <c r="PMC3" s="9"/>
      <c r="PMD3" s="9"/>
      <c r="PME3" s="9"/>
      <c r="PMF3" s="9"/>
      <c r="PMG3" s="9"/>
      <c r="PMH3" s="9"/>
      <c r="PMI3" s="9"/>
      <c r="PMJ3" s="9"/>
      <c r="PMK3" s="9"/>
      <c r="PML3" s="9"/>
      <c r="PMM3" s="9"/>
      <c r="PMN3" s="9"/>
      <c r="PMO3" s="9"/>
      <c r="PMP3" s="9"/>
      <c r="PMQ3" s="9"/>
      <c r="PMR3" s="9"/>
      <c r="PMS3" s="9"/>
      <c r="PMT3" s="9"/>
      <c r="PMU3" s="9"/>
      <c r="PMV3" s="9"/>
      <c r="PMW3" s="9"/>
      <c r="PMX3" s="9"/>
      <c r="PMY3" s="9"/>
      <c r="PMZ3" s="9"/>
      <c r="PNA3" s="9"/>
      <c r="PNB3" s="9"/>
      <c r="PNC3" s="9"/>
      <c r="PND3" s="9"/>
      <c r="PNE3" s="9"/>
      <c r="PNF3" s="9"/>
      <c r="PNG3" s="9"/>
      <c r="PNH3" s="9"/>
      <c r="PNI3" s="9"/>
      <c r="PNJ3" s="9"/>
      <c r="PNK3" s="9"/>
      <c r="PNL3" s="9"/>
      <c r="PNM3" s="9"/>
      <c r="PNN3" s="9"/>
      <c r="PNO3" s="9"/>
      <c r="PNP3" s="9"/>
      <c r="PNQ3" s="9"/>
      <c r="PNR3" s="9"/>
      <c r="PNS3" s="9"/>
      <c r="PNT3" s="9"/>
      <c r="PNU3" s="9"/>
      <c r="PNV3" s="9"/>
      <c r="PNW3" s="9"/>
      <c r="PNX3" s="9"/>
      <c r="PNY3" s="9"/>
      <c r="PNZ3" s="9"/>
      <c r="POA3" s="9"/>
      <c r="POB3" s="9"/>
      <c r="POC3" s="9"/>
      <c r="POD3" s="9"/>
      <c r="POE3" s="9"/>
      <c r="POF3" s="9"/>
      <c r="POG3" s="9"/>
      <c r="POH3" s="9"/>
      <c r="POI3" s="9"/>
      <c r="POJ3" s="9"/>
      <c r="POK3" s="9"/>
      <c r="POL3" s="9"/>
      <c r="POM3" s="9"/>
      <c r="PON3" s="9"/>
      <c r="POO3" s="9"/>
      <c r="POP3" s="9"/>
      <c r="POQ3" s="9"/>
      <c r="POR3" s="9"/>
      <c r="POS3" s="9"/>
      <c r="POT3" s="9"/>
      <c r="POU3" s="9"/>
      <c r="POV3" s="9"/>
      <c r="POW3" s="9"/>
      <c r="POX3" s="9"/>
      <c r="POY3" s="9"/>
      <c r="POZ3" s="9"/>
      <c r="PPA3" s="9"/>
      <c r="PPB3" s="9"/>
      <c r="PPC3" s="9"/>
      <c r="PPD3" s="9"/>
      <c r="PPE3" s="9"/>
      <c r="PPF3" s="9"/>
      <c r="PPG3" s="9"/>
      <c r="PPH3" s="9"/>
      <c r="PPI3" s="9"/>
      <c r="PPJ3" s="9"/>
      <c r="PPK3" s="9"/>
      <c r="PPL3" s="9"/>
      <c r="PPM3" s="9"/>
      <c r="PPN3" s="9"/>
      <c r="PPO3" s="9"/>
      <c r="PPP3" s="9"/>
      <c r="PPQ3" s="9"/>
      <c r="PPR3" s="9"/>
      <c r="PPS3" s="9"/>
      <c r="PPT3" s="9"/>
      <c r="PPU3" s="9"/>
      <c r="PPV3" s="9"/>
      <c r="PPW3" s="9"/>
      <c r="PPX3" s="9"/>
      <c r="PPY3" s="9"/>
      <c r="PPZ3" s="9"/>
      <c r="PQA3" s="9"/>
      <c r="PQB3" s="9"/>
      <c r="PQC3" s="9"/>
      <c r="PQD3" s="9"/>
      <c r="PQE3" s="9"/>
      <c r="PQF3" s="9"/>
      <c r="PQG3" s="9"/>
      <c r="PQH3" s="9"/>
      <c r="PQI3" s="9"/>
      <c r="PQJ3" s="9"/>
      <c r="PQK3" s="9"/>
      <c r="PQL3" s="9"/>
      <c r="PQM3" s="9"/>
      <c r="PQN3" s="9"/>
      <c r="PQO3" s="9"/>
      <c r="PQP3" s="9"/>
      <c r="PQQ3" s="9"/>
      <c r="PQR3" s="9"/>
      <c r="PQS3" s="9"/>
      <c r="PQT3" s="9"/>
      <c r="PQU3" s="9"/>
      <c r="PQV3" s="9"/>
      <c r="PQW3" s="9"/>
      <c r="PQX3" s="9"/>
      <c r="PQY3" s="9"/>
      <c r="PQZ3" s="9"/>
      <c r="PRA3" s="9"/>
      <c r="PRB3" s="9"/>
      <c r="PRC3" s="9"/>
      <c r="PRD3" s="9"/>
      <c r="PRE3" s="9"/>
      <c r="PRF3" s="9"/>
      <c r="PRG3" s="9"/>
      <c r="PRH3" s="9"/>
      <c r="PRI3" s="9"/>
      <c r="PRJ3" s="9"/>
      <c r="PRK3" s="9"/>
      <c r="PRL3" s="9"/>
      <c r="PRM3" s="9"/>
      <c r="PRN3" s="9"/>
      <c r="PRO3" s="9"/>
      <c r="PRP3" s="9"/>
      <c r="PRQ3" s="9"/>
      <c r="PRR3" s="9"/>
      <c r="PRS3" s="9"/>
      <c r="PRT3" s="9"/>
      <c r="PRU3" s="9"/>
      <c r="PRV3" s="9"/>
      <c r="PRW3" s="9"/>
      <c r="PRX3" s="9"/>
      <c r="PRY3" s="9"/>
      <c r="PRZ3" s="9"/>
      <c r="PSA3" s="9"/>
      <c r="PSB3" s="9"/>
      <c r="PSC3" s="9"/>
      <c r="PSD3" s="9"/>
      <c r="PSE3" s="9"/>
      <c r="PSF3" s="9"/>
      <c r="PSG3" s="9"/>
      <c r="PSH3" s="9"/>
      <c r="PSI3" s="9"/>
      <c r="PSJ3" s="9"/>
      <c r="PSK3" s="9"/>
      <c r="PSL3" s="9"/>
      <c r="PSM3" s="9"/>
      <c r="PSN3" s="9"/>
      <c r="PSO3" s="9"/>
      <c r="PSP3" s="9"/>
      <c r="PSQ3" s="9"/>
      <c r="PSR3" s="9"/>
      <c r="PSS3" s="9"/>
      <c r="PST3" s="9"/>
      <c r="PSU3" s="9"/>
      <c r="PSV3" s="9"/>
      <c r="PSW3" s="9"/>
      <c r="PSX3" s="9"/>
      <c r="PSY3" s="9"/>
      <c r="PSZ3" s="9"/>
      <c r="PTA3" s="9"/>
      <c r="PTB3" s="9"/>
      <c r="PTC3" s="9"/>
      <c r="PTD3" s="9"/>
      <c r="PTE3" s="9"/>
      <c r="PTF3" s="9"/>
      <c r="PTG3" s="9"/>
      <c r="PTH3" s="9"/>
      <c r="PTI3" s="9"/>
      <c r="PTJ3" s="9"/>
      <c r="PTK3" s="9"/>
      <c r="PTL3" s="9"/>
      <c r="PTM3" s="9"/>
      <c r="PTN3" s="9"/>
      <c r="PTO3" s="9"/>
      <c r="PTP3" s="9"/>
      <c r="PTQ3" s="9"/>
      <c r="PTR3" s="9"/>
      <c r="PTS3" s="9"/>
      <c r="PTT3" s="9"/>
      <c r="PTU3" s="9"/>
      <c r="PTV3" s="9"/>
      <c r="PTW3" s="9"/>
      <c r="PTX3" s="9"/>
      <c r="PTY3" s="9"/>
      <c r="PTZ3" s="9"/>
      <c r="PUA3" s="9"/>
      <c r="PUB3" s="9"/>
      <c r="PUC3" s="9"/>
      <c r="PUD3" s="9"/>
      <c r="PUE3" s="9"/>
      <c r="PUF3" s="9"/>
      <c r="PUG3" s="9"/>
      <c r="PUH3" s="9"/>
      <c r="PUI3" s="9"/>
      <c r="PUJ3" s="9"/>
      <c r="PUK3" s="9"/>
      <c r="PUL3" s="9"/>
      <c r="PUM3" s="9"/>
      <c r="PUN3" s="9"/>
      <c r="PUO3" s="9"/>
      <c r="PUP3" s="9"/>
      <c r="PUQ3" s="9"/>
      <c r="PUR3" s="9"/>
      <c r="PUS3" s="9"/>
      <c r="PUT3" s="9"/>
      <c r="PUU3" s="9"/>
      <c r="PUV3" s="9"/>
      <c r="PUW3" s="9"/>
      <c r="PUX3" s="9"/>
      <c r="PUY3" s="9"/>
      <c r="PUZ3" s="9"/>
      <c r="PVA3" s="9"/>
      <c r="PVB3" s="9"/>
      <c r="PVC3" s="9"/>
      <c r="PVD3" s="9"/>
      <c r="PVE3" s="9"/>
      <c r="PVF3" s="9"/>
      <c r="PVG3" s="9"/>
      <c r="PVH3" s="9"/>
      <c r="PVI3" s="9"/>
      <c r="PVJ3" s="9"/>
      <c r="PVK3" s="9"/>
      <c r="PVL3" s="9"/>
      <c r="PVM3" s="9"/>
      <c r="PVN3" s="9"/>
      <c r="PVO3" s="9"/>
      <c r="PVP3" s="9"/>
      <c r="PVQ3" s="9"/>
      <c r="PVR3" s="9"/>
      <c r="PVS3" s="9"/>
      <c r="PVT3" s="9"/>
      <c r="PVU3" s="9"/>
      <c r="PVV3" s="9"/>
      <c r="PVW3" s="9"/>
      <c r="PVX3" s="9"/>
      <c r="PVY3" s="9"/>
      <c r="PVZ3" s="9"/>
      <c r="PWA3" s="9"/>
      <c r="PWB3" s="9"/>
      <c r="PWC3" s="9"/>
      <c r="PWD3" s="9"/>
      <c r="PWE3" s="9"/>
      <c r="PWF3" s="9"/>
      <c r="PWG3" s="9"/>
      <c r="PWH3" s="9"/>
      <c r="PWI3" s="9"/>
      <c r="PWJ3" s="9"/>
      <c r="PWK3" s="9"/>
      <c r="PWL3" s="9"/>
      <c r="PWM3" s="9"/>
      <c r="PWN3" s="9"/>
      <c r="PWO3" s="9"/>
      <c r="PWP3" s="9"/>
      <c r="PWQ3" s="9"/>
      <c r="PWR3" s="9"/>
      <c r="PWS3" s="9"/>
      <c r="PWT3" s="9"/>
      <c r="PWU3" s="9"/>
      <c r="PWV3" s="9"/>
      <c r="PWW3" s="9"/>
      <c r="PWX3" s="9"/>
      <c r="PWY3" s="9"/>
      <c r="PWZ3" s="9"/>
      <c r="PXA3" s="9"/>
      <c r="PXB3" s="9"/>
      <c r="PXC3" s="9"/>
      <c r="PXD3" s="9"/>
      <c r="PXE3" s="9"/>
      <c r="PXF3" s="9"/>
      <c r="PXG3" s="9"/>
      <c r="PXH3" s="9"/>
      <c r="PXI3" s="9"/>
      <c r="PXJ3" s="9"/>
      <c r="PXK3" s="9"/>
      <c r="PXL3" s="9"/>
      <c r="PXM3" s="9"/>
      <c r="PXN3" s="9"/>
      <c r="PXO3" s="9"/>
      <c r="PXP3" s="9"/>
      <c r="PXQ3" s="9"/>
      <c r="PXR3" s="9"/>
      <c r="PXS3" s="9"/>
      <c r="PXT3" s="9"/>
      <c r="PXU3" s="9"/>
      <c r="PXV3" s="9"/>
      <c r="PXW3" s="9"/>
      <c r="PXX3" s="9"/>
      <c r="PXY3" s="9"/>
      <c r="PXZ3" s="9"/>
      <c r="PYA3" s="9"/>
      <c r="PYB3" s="9"/>
      <c r="PYC3" s="9"/>
      <c r="PYD3" s="9"/>
      <c r="PYE3" s="9"/>
      <c r="PYF3" s="9"/>
      <c r="PYG3" s="9"/>
      <c r="PYH3" s="9"/>
      <c r="PYI3" s="9"/>
      <c r="PYJ3" s="9"/>
      <c r="PYK3" s="9"/>
      <c r="PYL3" s="9"/>
      <c r="PYM3" s="9"/>
      <c r="PYN3" s="9"/>
      <c r="PYO3" s="9"/>
      <c r="PYP3" s="9"/>
      <c r="PYQ3" s="9"/>
      <c r="PYR3" s="9"/>
      <c r="PYS3" s="9"/>
      <c r="PYT3" s="9"/>
      <c r="PYU3" s="9"/>
      <c r="PYV3" s="9"/>
      <c r="PYW3" s="9"/>
      <c r="PYX3" s="9"/>
      <c r="PYY3" s="9"/>
      <c r="PYZ3" s="9"/>
      <c r="PZA3" s="9"/>
      <c r="PZB3" s="9"/>
      <c r="PZC3" s="9"/>
      <c r="PZD3" s="9"/>
      <c r="PZE3" s="9"/>
      <c r="PZF3" s="9"/>
      <c r="PZG3" s="9"/>
      <c r="PZH3" s="9"/>
      <c r="PZI3" s="9"/>
      <c r="PZJ3" s="9"/>
      <c r="PZK3" s="9"/>
      <c r="PZL3" s="9"/>
      <c r="PZM3" s="9"/>
      <c r="PZN3" s="9"/>
      <c r="PZO3" s="9"/>
      <c r="PZP3" s="9"/>
      <c r="PZQ3" s="9"/>
      <c r="PZR3" s="9"/>
      <c r="PZS3" s="9"/>
      <c r="PZT3" s="9"/>
      <c r="PZU3" s="9"/>
      <c r="PZV3" s="9"/>
      <c r="PZW3" s="9"/>
      <c r="PZX3" s="9"/>
      <c r="PZY3" s="9"/>
      <c r="PZZ3" s="9"/>
      <c r="QAA3" s="9"/>
      <c r="QAB3" s="9"/>
      <c r="QAC3" s="9"/>
      <c r="QAD3" s="9"/>
      <c r="QAE3" s="9"/>
      <c r="QAF3" s="9"/>
      <c r="QAG3" s="9"/>
      <c r="QAH3" s="9"/>
      <c r="QAI3" s="9"/>
      <c r="QAJ3" s="9"/>
      <c r="QAK3" s="9"/>
      <c r="QAL3" s="9"/>
      <c r="QAM3" s="9"/>
      <c r="QAN3" s="9"/>
      <c r="QAO3" s="9"/>
      <c r="QAP3" s="9"/>
      <c r="QAQ3" s="9"/>
      <c r="QAR3" s="9"/>
      <c r="QAS3" s="9"/>
      <c r="QAT3" s="9"/>
      <c r="QAU3" s="9"/>
      <c r="QAV3" s="9"/>
      <c r="QAW3" s="9"/>
      <c r="QAX3" s="9"/>
      <c r="QAY3" s="9"/>
      <c r="QAZ3" s="9"/>
      <c r="QBA3" s="9"/>
      <c r="QBB3" s="9"/>
      <c r="QBC3" s="9"/>
      <c r="QBD3" s="9"/>
      <c r="QBE3" s="9"/>
      <c r="QBF3" s="9"/>
      <c r="QBG3" s="9"/>
      <c r="QBH3" s="9"/>
      <c r="QBI3" s="9"/>
      <c r="QBJ3" s="9"/>
      <c r="QBK3" s="9"/>
      <c r="QBL3" s="9"/>
      <c r="QBM3" s="9"/>
      <c r="QBN3" s="9"/>
      <c r="QBO3" s="9"/>
      <c r="QBP3" s="9"/>
      <c r="QBQ3" s="9"/>
      <c r="QBR3" s="9"/>
      <c r="QBS3" s="9"/>
      <c r="QBT3" s="9"/>
      <c r="QBU3" s="9"/>
      <c r="QBV3" s="9"/>
      <c r="QBW3" s="9"/>
      <c r="QBX3" s="9"/>
      <c r="QBY3" s="9"/>
      <c r="QBZ3" s="9"/>
      <c r="QCA3" s="9"/>
      <c r="QCB3" s="9"/>
      <c r="QCC3" s="9"/>
      <c r="QCD3" s="9"/>
      <c r="QCE3" s="9"/>
      <c r="QCF3" s="9"/>
      <c r="QCG3" s="9"/>
      <c r="QCH3" s="9"/>
      <c r="QCI3" s="9"/>
      <c r="QCJ3" s="9"/>
      <c r="QCK3" s="9"/>
      <c r="QCL3" s="9"/>
      <c r="QCM3" s="9"/>
      <c r="QCN3" s="9"/>
      <c r="QCO3" s="9"/>
      <c r="QCP3" s="9"/>
      <c r="QCQ3" s="9"/>
      <c r="QCR3" s="9"/>
      <c r="QCS3" s="9"/>
      <c r="QCT3" s="9"/>
      <c r="QCU3" s="9"/>
      <c r="QCV3" s="9"/>
      <c r="QCW3" s="9"/>
      <c r="QCX3" s="9"/>
      <c r="QCY3" s="9"/>
      <c r="QCZ3" s="9"/>
      <c r="QDA3" s="9"/>
      <c r="QDB3" s="9"/>
      <c r="QDC3" s="9"/>
      <c r="QDD3" s="9"/>
      <c r="QDE3" s="9"/>
      <c r="QDF3" s="9"/>
      <c r="QDG3" s="9"/>
      <c r="QDH3" s="9"/>
      <c r="QDI3" s="9"/>
      <c r="QDJ3" s="9"/>
      <c r="QDK3" s="9"/>
      <c r="QDL3" s="9"/>
      <c r="QDM3" s="9"/>
      <c r="QDN3" s="9"/>
      <c r="QDO3" s="9"/>
      <c r="QDP3" s="9"/>
      <c r="QDQ3" s="9"/>
      <c r="QDR3" s="9"/>
      <c r="QDS3" s="9"/>
      <c r="QDT3" s="9"/>
      <c r="QDU3" s="9"/>
      <c r="QDV3" s="9"/>
      <c r="QDW3" s="9"/>
      <c r="QDX3" s="9"/>
      <c r="QDY3" s="9"/>
      <c r="QDZ3" s="9"/>
      <c r="QEA3" s="9"/>
      <c r="QEB3" s="9"/>
      <c r="QEC3" s="9"/>
      <c r="QED3" s="9"/>
      <c r="QEE3" s="9"/>
      <c r="QEF3" s="9"/>
      <c r="QEG3" s="9"/>
      <c r="QEH3" s="9"/>
      <c r="QEI3" s="9"/>
      <c r="QEJ3" s="9"/>
      <c r="QEK3" s="9"/>
      <c r="QEL3" s="9"/>
      <c r="QEM3" s="9"/>
      <c r="QEN3" s="9"/>
      <c r="QEO3" s="9"/>
      <c r="QEP3" s="9"/>
      <c r="QEQ3" s="9"/>
      <c r="QER3" s="9"/>
      <c r="QES3" s="9"/>
      <c r="QET3" s="9"/>
      <c r="QEU3" s="9"/>
      <c r="QEV3" s="9"/>
      <c r="QEW3" s="9"/>
      <c r="QEX3" s="9"/>
      <c r="QEY3" s="9"/>
      <c r="QEZ3" s="9"/>
      <c r="QFA3" s="9"/>
      <c r="QFB3" s="9"/>
      <c r="QFC3" s="9"/>
      <c r="QFD3" s="9"/>
      <c r="QFE3" s="9"/>
      <c r="QFF3" s="9"/>
      <c r="QFG3" s="9"/>
      <c r="QFH3" s="9"/>
      <c r="QFI3" s="9"/>
      <c r="QFJ3" s="9"/>
      <c r="QFK3" s="9"/>
      <c r="QFL3" s="9"/>
      <c r="QFM3" s="9"/>
      <c r="QFN3" s="9"/>
      <c r="QFO3" s="9"/>
      <c r="QFP3" s="9"/>
      <c r="QFQ3" s="9"/>
      <c r="QFR3" s="9"/>
      <c r="QFS3" s="9"/>
      <c r="QFT3" s="9"/>
      <c r="QFU3" s="9"/>
      <c r="QFV3" s="9"/>
      <c r="QFW3" s="9"/>
      <c r="QFX3" s="9"/>
      <c r="QFY3" s="9"/>
      <c r="QFZ3" s="9"/>
      <c r="QGA3" s="9"/>
      <c r="QGB3" s="9"/>
      <c r="QGC3" s="9"/>
      <c r="QGD3" s="9"/>
      <c r="QGE3" s="9"/>
      <c r="QGF3" s="9"/>
      <c r="QGG3" s="9"/>
      <c r="QGH3" s="9"/>
      <c r="QGI3" s="9"/>
      <c r="QGJ3" s="9"/>
      <c r="QGK3" s="9"/>
      <c r="QGL3" s="9"/>
      <c r="QGM3" s="9"/>
      <c r="QGN3" s="9"/>
      <c r="QGO3" s="9"/>
      <c r="QGP3" s="9"/>
      <c r="QGQ3" s="9"/>
      <c r="QGR3" s="9"/>
      <c r="QGS3" s="9"/>
      <c r="QGT3" s="9"/>
      <c r="QGU3" s="9"/>
      <c r="QGV3" s="9"/>
      <c r="QGW3" s="9"/>
      <c r="QGX3" s="9"/>
      <c r="QGY3" s="9"/>
      <c r="QGZ3" s="9"/>
      <c r="QHA3" s="9"/>
      <c r="QHB3" s="9"/>
      <c r="QHC3" s="9"/>
      <c r="QHD3" s="9"/>
      <c r="QHE3" s="9"/>
      <c r="QHF3" s="9"/>
      <c r="QHG3" s="9"/>
      <c r="QHH3" s="9"/>
      <c r="QHI3" s="9"/>
      <c r="QHJ3" s="9"/>
      <c r="QHK3" s="9"/>
      <c r="QHL3" s="9"/>
      <c r="QHM3" s="9"/>
      <c r="QHN3" s="9"/>
      <c r="QHO3" s="9"/>
      <c r="QHP3" s="9"/>
      <c r="QHQ3" s="9"/>
      <c r="QHR3" s="9"/>
      <c r="QHS3" s="9"/>
      <c r="QHT3" s="9"/>
      <c r="QHU3" s="9"/>
      <c r="QHV3" s="9"/>
      <c r="QHW3" s="9"/>
      <c r="QHX3" s="9"/>
      <c r="QHY3" s="9"/>
      <c r="QHZ3" s="9"/>
      <c r="QIA3" s="9"/>
      <c r="QIB3" s="9"/>
      <c r="QIC3" s="9"/>
      <c r="QID3" s="9"/>
      <c r="QIE3" s="9"/>
      <c r="QIF3" s="9"/>
      <c r="QIG3" s="9"/>
      <c r="QIH3" s="9"/>
      <c r="QII3" s="9"/>
      <c r="QIJ3" s="9"/>
      <c r="QIK3" s="9"/>
      <c r="QIL3" s="9"/>
      <c r="QIM3" s="9"/>
      <c r="QIN3" s="9"/>
      <c r="QIO3" s="9"/>
      <c r="QIP3" s="9"/>
      <c r="QIQ3" s="9"/>
      <c r="QIR3" s="9"/>
      <c r="QIS3" s="9"/>
      <c r="QIT3" s="9"/>
      <c r="QIU3" s="9"/>
      <c r="QIV3" s="9"/>
      <c r="QIW3" s="9"/>
      <c r="QIX3" s="9"/>
      <c r="QIY3" s="9"/>
      <c r="QIZ3" s="9"/>
      <c r="QJA3" s="9"/>
      <c r="QJB3" s="9"/>
      <c r="QJC3" s="9"/>
      <c r="QJD3" s="9"/>
      <c r="QJE3" s="9"/>
      <c r="QJF3" s="9"/>
      <c r="QJG3" s="9"/>
      <c r="QJH3" s="9"/>
      <c r="QJI3" s="9"/>
      <c r="QJJ3" s="9"/>
      <c r="QJK3" s="9"/>
      <c r="QJL3" s="9"/>
      <c r="QJM3" s="9"/>
      <c r="QJN3" s="9"/>
      <c r="QJO3" s="9"/>
      <c r="QJP3" s="9"/>
      <c r="QJQ3" s="9"/>
      <c r="QJR3" s="9"/>
      <c r="QJS3" s="9"/>
      <c r="QJT3" s="9"/>
      <c r="QJU3" s="9"/>
      <c r="QJV3" s="9"/>
      <c r="QJW3" s="9"/>
      <c r="QJX3" s="9"/>
      <c r="QJY3" s="9"/>
      <c r="QJZ3" s="9"/>
      <c r="QKA3" s="9"/>
      <c r="QKB3" s="9"/>
      <c r="QKC3" s="9"/>
      <c r="QKD3" s="9"/>
      <c r="QKE3" s="9"/>
      <c r="QKF3" s="9"/>
      <c r="QKG3" s="9"/>
      <c r="QKH3" s="9"/>
      <c r="QKI3" s="9"/>
      <c r="QKJ3" s="9"/>
      <c r="QKK3" s="9"/>
      <c r="QKL3" s="9"/>
      <c r="QKM3" s="9"/>
      <c r="QKN3" s="9"/>
      <c r="QKO3" s="9"/>
      <c r="QKP3" s="9"/>
      <c r="QKQ3" s="9"/>
      <c r="QKR3" s="9"/>
      <c r="QKS3" s="9"/>
      <c r="QKT3" s="9"/>
      <c r="QKU3" s="9"/>
      <c r="QKV3" s="9"/>
      <c r="QKW3" s="9"/>
      <c r="QKX3" s="9"/>
      <c r="QKY3" s="9"/>
      <c r="QKZ3" s="9"/>
      <c r="QLA3" s="9"/>
      <c r="QLB3" s="9"/>
      <c r="QLC3" s="9"/>
      <c r="QLD3" s="9"/>
      <c r="QLE3" s="9"/>
      <c r="QLF3" s="9"/>
      <c r="QLG3" s="9"/>
      <c r="QLH3" s="9"/>
      <c r="QLI3" s="9"/>
      <c r="QLJ3" s="9"/>
      <c r="QLK3" s="9"/>
      <c r="QLL3" s="9"/>
      <c r="QLM3" s="9"/>
      <c r="QLN3" s="9"/>
      <c r="QLO3" s="9"/>
      <c r="QLP3" s="9"/>
      <c r="QLQ3" s="9"/>
      <c r="QLR3" s="9"/>
      <c r="QLS3" s="9"/>
      <c r="QLT3" s="9"/>
      <c r="QLU3" s="9"/>
      <c r="QLV3" s="9"/>
      <c r="QLW3" s="9"/>
      <c r="QLX3" s="9"/>
      <c r="QLY3" s="9"/>
      <c r="QLZ3" s="9"/>
      <c r="QMA3" s="9"/>
      <c r="QMB3" s="9"/>
      <c r="QMC3" s="9"/>
      <c r="QMD3" s="9"/>
      <c r="QME3" s="9"/>
      <c r="QMF3" s="9"/>
      <c r="QMG3" s="9"/>
      <c r="QMH3" s="9"/>
      <c r="QMI3" s="9"/>
      <c r="QMJ3" s="9"/>
      <c r="QMK3" s="9"/>
      <c r="QML3" s="9"/>
      <c r="QMM3" s="9"/>
      <c r="QMN3" s="9"/>
      <c r="QMO3" s="9"/>
      <c r="QMP3" s="9"/>
      <c r="QMQ3" s="9"/>
      <c r="QMR3" s="9"/>
      <c r="QMS3" s="9"/>
      <c r="QMT3" s="9"/>
      <c r="QMU3" s="9"/>
      <c r="QMV3" s="9"/>
      <c r="QMW3" s="9"/>
      <c r="QMX3" s="9"/>
      <c r="QMY3" s="9"/>
      <c r="QMZ3" s="9"/>
      <c r="QNA3" s="9"/>
      <c r="QNB3" s="9"/>
      <c r="QNC3" s="9"/>
      <c r="QND3" s="9"/>
      <c r="QNE3" s="9"/>
      <c r="QNF3" s="9"/>
      <c r="QNG3" s="9"/>
      <c r="QNH3" s="9"/>
      <c r="QNI3" s="9"/>
      <c r="QNJ3" s="9"/>
      <c r="QNK3" s="9"/>
      <c r="QNL3" s="9"/>
      <c r="QNM3" s="9"/>
      <c r="QNN3" s="9"/>
      <c r="QNO3" s="9"/>
      <c r="QNP3" s="9"/>
      <c r="QNQ3" s="9"/>
      <c r="QNR3" s="9"/>
      <c r="QNS3" s="9"/>
      <c r="QNT3" s="9"/>
      <c r="QNU3" s="9"/>
      <c r="QNV3" s="9"/>
      <c r="QNW3" s="9"/>
      <c r="QNX3" s="9"/>
      <c r="QNY3" s="9"/>
      <c r="QNZ3" s="9"/>
      <c r="QOA3" s="9"/>
      <c r="QOB3" s="9"/>
      <c r="QOC3" s="9"/>
      <c r="QOD3" s="9"/>
      <c r="QOE3" s="9"/>
      <c r="QOF3" s="9"/>
      <c r="QOG3" s="9"/>
      <c r="QOH3" s="9"/>
      <c r="QOI3" s="9"/>
      <c r="QOJ3" s="9"/>
      <c r="QOK3" s="9"/>
      <c r="QOL3" s="9"/>
      <c r="QOM3" s="9"/>
      <c r="QON3" s="9"/>
      <c r="QOO3" s="9"/>
      <c r="QOP3" s="9"/>
      <c r="QOQ3" s="9"/>
      <c r="QOR3" s="9"/>
      <c r="QOS3" s="9"/>
      <c r="QOT3" s="9"/>
      <c r="QOU3" s="9"/>
      <c r="QOV3" s="9"/>
      <c r="QOW3" s="9"/>
      <c r="QOX3" s="9"/>
      <c r="QOY3" s="9"/>
      <c r="QOZ3" s="9"/>
      <c r="QPA3" s="9"/>
      <c r="QPB3" s="9"/>
      <c r="QPC3" s="9"/>
      <c r="QPD3" s="9"/>
      <c r="QPE3" s="9"/>
      <c r="QPF3" s="9"/>
      <c r="QPG3" s="9"/>
      <c r="QPH3" s="9"/>
      <c r="QPI3" s="9"/>
      <c r="QPJ3" s="9"/>
      <c r="QPK3" s="9"/>
      <c r="QPL3" s="9"/>
      <c r="QPM3" s="9"/>
      <c r="QPN3" s="9"/>
      <c r="QPO3" s="9"/>
      <c r="QPP3" s="9"/>
      <c r="QPQ3" s="9"/>
      <c r="QPR3" s="9"/>
      <c r="QPS3" s="9"/>
      <c r="QPT3" s="9"/>
      <c r="QPU3" s="9"/>
      <c r="QPV3" s="9"/>
      <c r="QPW3" s="9"/>
      <c r="QPX3" s="9"/>
      <c r="QPY3" s="9"/>
      <c r="QPZ3" s="9"/>
      <c r="QQA3" s="9"/>
      <c r="QQB3" s="9"/>
      <c r="QQC3" s="9"/>
      <c r="QQD3" s="9"/>
      <c r="QQE3" s="9"/>
      <c r="QQF3" s="9"/>
      <c r="QQG3" s="9"/>
      <c r="QQH3" s="9"/>
      <c r="QQI3" s="9"/>
      <c r="QQJ3" s="9"/>
      <c r="QQK3" s="9"/>
      <c r="QQL3" s="9"/>
      <c r="QQM3" s="9"/>
      <c r="QQN3" s="9"/>
      <c r="QQO3" s="9"/>
      <c r="QQP3" s="9"/>
      <c r="QQQ3" s="9"/>
      <c r="QQR3" s="9"/>
      <c r="QQS3" s="9"/>
      <c r="QQT3" s="9"/>
      <c r="QQU3" s="9"/>
      <c r="QQV3" s="9"/>
      <c r="QQW3" s="9"/>
      <c r="QQX3" s="9"/>
      <c r="QQY3" s="9"/>
      <c r="QQZ3" s="9"/>
      <c r="QRA3" s="9"/>
      <c r="QRB3" s="9"/>
      <c r="QRC3" s="9"/>
      <c r="QRD3" s="9"/>
      <c r="QRE3" s="9"/>
      <c r="QRF3" s="9"/>
      <c r="QRG3" s="9"/>
      <c r="QRH3" s="9"/>
      <c r="QRI3" s="9"/>
      <c r="QRJ3" s="9"/>
      <c r="QRK3" s="9"/>
      <c r="QRL3" s="9"/>
      <c r="QRM3" s="9"/>
      <c r="QRN3" s="9"/>
      <c r="QRO3" s="9"/>
      <c r="QRP3" s="9"/>
      <c r="QRQ3" s="9"/>
      <c r="QRR3" s="9"/>
      <c r="QRS3" s="9"/>
      <c r="QRT3" s="9"/>
      <c r="QRU3" s="9"/>
      <c r="QRV3" s="9"/>
      <c r="QRW3" s="9"/>
      <c r="QRX3" s="9"/>
      <c r="QRY3" s="9"/>
      <c r="QRZ3" s="9"/>
      <c r="QSA3" s="9"/>
      <c r="QSB3" s="9"/>
      <c r="QSC3" s="9"/>
      <c r="QSD3" s="9"/>
      <c r="QSE3" s="9"/>
      <c r="QSF3" s="9"/>
      <c r="QSG3" s="9"/>
      <c r="QSH3" s="9"/>
      <c r="QSI3" s="9"/>
      <c r="QSJ3" s="9"/>
      <c r="QSK3" s="9"/>
      <c r="QSL3" s="9"/>
      <c r="QSM3" s="9"/>
      <c r="QSN3" s="9"/>
      <c r="QSO3" s="9"/>
      <c r="QSP3" s="9"/>
      <c r="QSQ3" s="9"/>
      <c r="QSR3" s="9"/>
      <c r="QSS3" s="9"/>
      <c r="QST3" s="9"/>
      <c r="QSU3" s="9"/>
      <c r="QSV3" s="9"/>
      <c r="QSW3" s="9"/>
      <c r="QSX3" s="9"/>
      <c r="QSY3" s="9"/>
      <c r="QSZ3" s="9"/>
      <c r="QTA3" s="9"/>
      <c r="QTB3" s="9"/>
      <c r="QTC3" s="9"/>
      <c r="QTD3" s="9"/>
      <c r="QTE3" s="9"/>
      <c r="QTF3" s="9"/>
      <c r="QTG3" s="9"/>
      <c r="QTH3" s="9"/>
      <c r="QTI3" s="9"/>
      <c r="QTJ3" s="9"/>
      <c r="QTK3" s="9"/>
      <c r="QTL3" s="9"/>
      <c r="QTM3" s="9"/>
      <c r="QTN3" s="9"/>
      <c r="QTO3" s="9"/>
      <c r="QTP3" s="9"/>
      <c r="QTQ3" s="9"/>
      <c r="QTR3" s="9"/>
      <c r="QTS3" s="9"/>
      <c r="QTT3" s="9"/>
      <c r="QTU3" s="9"/>
      <c r="QTV3" s="9"/>
      <c r="QTW3" s="9"/>
      <c r="QTX3" s="9"/>
      <c r="QTY3" s="9"/>
      <c r="QTZ3" s="9"/>
      <c r="QUA3" s="9"/>
      <c r="QUB3" s="9"/>
      <c r="QUC3" s="9"/>
      <c r="QUD3" s="9"/>
      <c r="QUE3" s="9"/>
      <c r="QUF3" s="9"/>
      <c r="QUG3" s="9"/>
      <c r="QUH3" s="9"/>
      <c r="QUI3" s="9"/>
      <c r="QUJ3" s="9"/>
      <c r="QUK3" s="9"/>
      <c r="QUL3" s="9"/>
      <c r="QUM3" s="9"/>
      <c r="QUN3" s="9"/>
      <c r="QUO3" s="9"/>
      <c r="QUP3" s="9"/>
      <c r="QUQ3" s="9"/>
      <c r="QUR3" s="9"/>
      <c r="QUS3" s="9"/>
      <c r="QUT3" s="9"/>
      <c r="QUU3" s="9"/>
      <c r="QUV3" s="9"/>
      <c r="QUW3" s="9"/>
      <c r="QUX3" s="9"/>
      <c r="QUY3" s="9"/>
      <c r="QUZ3" s="9"/>
      <c r="QVA3" s="9"/>
      <c r="QVB3" s="9"/>
      <c r="QVC3" s="9"/>
      <c r="QVD3" s="9"/>
      <c r="QVE3" s="9"/>
      <c r="QVF3" s="9"/>
      <c r="QVG3" s="9"/>
      <c r="QVH3" s="9"/>
      <c r="QVI3" s="9"/>
      <c r="QVJ3" s="9"/>
      <c r="QVK3" s="9"/>
      <c r="QVL3" s="9"/>
      <c r="QVM3" s="9"/>
      <c r="QVN3" s="9"/>
      <c r="QVO3" s="9"/>
      <c r="QVP3" s="9"/>
      <c r="QVQ3" s="9"/>
      <c r="QVR3" s="9"/>
      <c r="QVS3" s="9"/>
      <c r="QVT3" s="9"/>
      <c r="QVU3" s="9"/>
      <c r="QVV3" s="9"/>
      <c r="QVW3" s="9"/>
      <c r="QVX3" s="9"/>
      <c r="QVY3" s="9"/>
      <c r="QVZ3" s="9"/>
      <c r="QWA3" s="9"/>
      <c r="QWB3" s="9"/>
      <c r="QWC3" s="9"/>
      <c r="QWD3" s="9"/>
      <c r="QWE3" s="9"/>
      <c r="QWF3" s="9"/>
      <c r="QWG3" s="9"/>
      <c r="QWH3" s="9"/>
      <c r="QWI3" s="9"/>
      <c r="QWJ3" s="9"/>
      <c r="QWK3" s="9"/>
      <c r="QWL3" s="9"/>
      <c r="QWM3" s="9"/>
      <c r="QWN3" s="9"/>
      <c r="QWO3" s="9"/>
      <c r="QWP3" s="9"/>
      <c r="QWQ3" s="9"/>
      <c r="QWR3" s="9"/>
      <c r="QWS3" s="9"/>
      <c r="QWT3" s="9"/>
      <c r="QWU3" s="9"/>
      <c r="QWV3" s="9"/>
      <c r="QWW3" s="9"/>
      <c r="QWX3" s="9"/>
      <c r="QWY3" s="9"/>
      <c r="QWZ3" s="9"/>
      <c r="QXA3" s="9"/>
      <c r="QXB3" s="9"/>
      <c r="QXC3" s="9"/>
      <c r="QXD3" s="9"/>
      <c r="QXE3" s="9"/>
      <c r="QXF3" s="9"/>
      <c r="QXG3" s="9"/>
      <c r="QXH3" s="9"/>
      <c r="QXI3" s="9"/>
      <c r="QXJ3" s="9"/>
      <c r="QXK3" s="9"/>
      <c r="QXL3" s="9"/>
      <c r="QXM3" s="9"/>
      <c r="QXN3" s="9"/>
      <c r="QXO3" s="9"/>
      <c r="QXP3" s="9"/>
      <c r="QXQ3" s="9"/>
      <c r="QXR3" s="9"/>
      <c r="QXS3" s="9"/>
      <c r="QXT3" s="9"/>
      <c r="QXU3" s="9"/>
      <c r="QXV3" s="9"/>
      <c r="QXW3" s="9"/>
      <c r="QXX3" s="9"/>
      <c r="QXY3" s="9"/>
      <c r="QXZ3" s="9"/>
      <c r="QYA3" s="9"/>
      <c r="QYB3" s="9"/>
      <c r="QYC3" s="9"/>
      <c r="QYD3" s="9"/>
      <c r="QYE3" s="9"/>
      <c r="QYF3" s="9"/>
      <c r="QYG3" s="9"/>
      <c r="QYH3" s="9"/>
      <c r="QYI3" s="9"/>
      <c r="QYJ3" s="9"/>
      <c r="QYK3" s="9"/>
      <c r="QYL3" s="9"/>
      <c r="QYM3" s="9"/>
      <c r="QYN3" s="9"/>
      <c r="QYO3" s="9"/>
      <c r="QYP3" s="9"/>
      <c r="QYQ3" s="9"/>
      <c r="QYR3" s="9"/>
      <c r="QYS3" s="9"/>
      <c r="QYT3" s="9"/>
      <c r="QYU3" s="9"/>
      <c r="QYV3" s="9"/>
      <c r="QYW3" s="9"/>
      <c r="QYX3" s="9"/>
      <c r="QYY3" s="9"/>
      <c r="QYZ3" s="9"/>
      <c r="QZA3" s="9"/>
      <c r="QZB3" s="9"/>
      <c r="QZC3" s="9"/>
      <c r="QZD3" s="9"/>
      <c r="QZE3" s="9"/>
      <c r="QZF3" s="9"/>
      <c r="QZG3" s="9"/>
      <c r="QZH3" s="9"/>
      <c r="QZI3" s="9"/>
      <c r="QZJ3" s="9"/>
      <c r="QZK3" s="9"/>
      <c r="QZL3" s="9"/>
      <c r="QZM3" s="9"/>
      <c r="QZN3" s="9"/>
      <c r="QZO3" s="9"/>
      <c r="QZP3" s="9"/>
      <c r="QZQ3" s="9"/>
      <c r="QZR3" s="9"/>
      <c r="QZS3" s="9"/>
      <c r="QZT3" s="9"/>
      <c r="QZU3" s="9"/>
      <c r="QZV3" s="9"/>
      <c r="QZW3" s="9"/>
      <c r="QZX3" s="9"/>
      <c r="QZY3" s="9"/>
      <c r="QZZ3" s="9"/>
      <c r="RAA3" s="9"/>
      <c r="RAB3" s="9"/>
      <c r="RAC3" s="9"/>
      <c r="RAD3" s="9"/>
      <c r="RAE3" s="9"/>
      <c r="RAF3" s="9"/>
      <c r="RAG3" s="9"/>
      <c r="RAH3" s="9"/>
      <c r="RAI3" s="9"/>
      <c r="RAJ3" s="9"/>
      <c r="RAK3" s="9"/>
      <c r="RAL3" s="9"/>
      <c r="RAM3" s="9"/>
      <c r="RAN3" s="9"/>
      <c r="RAO3" s="9"/>
      <c r="RAP3" s="9"/>
      <c r="RAQ3" s="9"/>
      <c r="RAR3" s="9"/>
      <c r="RAS3" s="9"/>
      <c r="RAT3" s="9"/>
      <c r="RAU3" s="9"/>
      <c r="RAV3" s="9"/>
      <c r="RAW3" s="9"/>
      <c r="RAX3" s="9"/>
      <c r="RAY3" s="9"/>
      <c r="RAZ3" s="9"/>
      <c r="RBA3" s="9"/>
      <c r="RBB3" s="9"/>
      <c r="RBC3" s="9"/>
      <c r="RBD3" s="9"/>
      <c r="RBE3" s="9"/>
      <c r="RBF3" s="9"/>
      <c r="RBG3" s="9"/>
      <c r="RBH3" s="9"/>
      <c r="RBI3" s="9"/>
      <c r="RBJ3" s="9"/>
      <c r="RBK3" s="9"/>
      <c r="RBL3" s="9"/>
      <c r="RBM3" s="9"/>
      <c r="RBN3" s="9"/>
      <c r="RBO3" s="9"/>
      <c r="RBP3" s="9"/>
      <c r="RBQ3" s="9"/>
      <c r="RBR3" s="9"/>
      <c r="RBS3" s="9"/>
      <c r="RBT3" s="9"/>
      <c r="RBU3" s="9"/>
      <c r="RBV3" s="9"/>
      <c r="RBW3" s="9"/>
      <c r="RBX3" s="9"/>
      <c r="RBY3" s="9"/>
      <c r="RBZ3" s="9"/>
      <c r="RCA3" s="9"/>
      <c r="RCB3" s="9"/>
      <c r="RCC3" s="9"/>
      <c r="RCD3" s="9"/>
      <c r="RCE3" s="9"/>
      <c r="RCF3" s="9"/>
      <c r="RCG3" s="9"/>
      <c r="RCH3" s="9"/>
      <c r="RCI3" s="9"/>
      <c r="RCJ3" s="9"/>
      <c r="RCK3" s="9"/>
      <c r="RCL3" s="9"/>
      <c r="RCM3" s="9"/>
      <c r="RCN3" s="9"/>
      <c r="RCO3" s="9"/>
      <c r="RCP3" s="9"/>
      <c r="RCQ3" s="9"/>
      <c r="RCR3" s="9"/>
      <c r="RCS3" s="9"/>
      <c r="RCT3" s="9"/>
      <c r="RCU3" s="9"/>
      <c r="RCV3" s="9"/>
      <c r="RCW3" s="9"/>
      <c r="RCX3" s="9"/>
      <c r="RCY3" s="9"/>
      <c r="RCZ3" s="9"/>
      <c r="RDA3" s="9"/>
      <c r="RDB3" s="9"/>
      <c r="RDC3" s="9"/>
      <c r="RDD3" s="9"/>
      <c r="RDE3" s="9"/>
      <c r="RDF3" s="9"/>
      <c r="RDG3" s="9"/>
      <c r="RDH3" s="9"/>
      <c r="RDI3" s="9"/>
      <c r="RDJ3" s="9"/>
      <c r="RDK3" s="9"/>
      <c r="RDL3" s="9"/>
      <c r="RDM3" s="9"/>
      <c r="RDN3" s="9"/>
      <c r="RDO3" s="9"/>
      <c r="RDP3" s="9"/>
      <c r="RDQ3" s="9"/>
      <c r="RDR3" s="9"/>
      <c r="RDS3" s="9"/>
      <c r="RDT3" s="9"/>
      <c r="RDU3" s="9"/>
      <c r="RDV3" s="9"/>
      <c r="RDW3" s="9"/>
      <c r="RDX3" s="9"/>
      <c r="RDY3" s="9"/>
      <c r="RDZ3" s="9"/>
      <c r="REA3" s="9"/>
      <c r="REB3" s="9"/>
      <c r="REC3" s="9"/>
      <c r="RED3" s="9"/>
      <c r="REE3" s="9"/>
      <c r="REF3" s="9"/>
      <c r="REG3" s="9"/>
      <c r="REH3" s="9"/>
      <c r="REI3" s="9"/>
      <c r="REJ3" s="9"/>
      <c r="REK3" s="9"/>
      <c r="REL3" s="9"/>
      <c r="REM3" s="9"/>
      <c r="REN3" s="9"/>
      <c r="REO3" s="9"/>
      <c r="REP3" s="9"/>
      <c r="REQ3" s="9"/>
      <c r="RER3" s="9"/>
      <c r="RES3" s="9"/>
      <c r="RET3" s="9"/>
      <c r="REU3" s="9"/>
      <c r="REV3" s="9"/>
      <c r="REW3" s="9"/>
      <c r="REX3" s="9"/>
      <c r="REY3" s="9"/>
      <c r="REZ3" s="9"/>
      <c r="RFA3" s="9"/>
      <c r="RFB3" s="9"/>
      <c r="RFC3" s="9"/>
      <c r="RFD3" s="9"/>
      <c r="RFE3" s="9"/>
      <c r="RFF3" s="9"/>
      <c r="RFG3" s="9"/>
      <c r="RFH3" s="9"/>
      <c r="RFI3" s="9"/>
      <c r="RFJ3" s="9"/>
      <c r="RFK3" s="9"/>
      <c r="RFL3" s="9"/>
      <c r="RFM3" s="9"/>
      <c r="RFN3" s="9"/>
      <c r="RFO3" s="9"/>
      <c r="RFP3" s="9"/>
      <c r="RFQ3" s="9"/>
      <c r="RFR3" s="9"/>
      <c r="RFS3" s="9"/>
      <c r="RFT3" s="9"/>
      <c r="RFU3" s="9"/>
      <c r="RFV3" s="9"/>
      <c r="RFW3" s="9"/>
      <c r="RFX3" s="9"/>
      <c r="RFY3" s="9"/>
      <c r="RFZ3" s="9"/>
      <c r="RGA3" s="9"/>
      <c r="RGB3" s="9"/>
      <c r="RGC3" s="9"/>
      <c r="RGD3" s="9"/>
      <c r="RGE3" s="9"/>
      <c r="RGF3" s="9"/>
      <c r="RGG3" s="9"/>
      <c r="RGH3" s="9"/>
      <c r="RGI3" s="9"/>
      <c r="RGJ3" s="9"/>
      <c r="RGK3" s="9"/>
      <c r="RGL3" s="9"/>
      <c r="RGM3" s="9"/>
      <c r="RGN3" s="9"/>
      <c r="RGO3" s="9"/>
      <c r="RGP3" s="9"/>
      <c r="RGQ3" s="9"/>
      <c r="RGR3" s="9"/>
      <c r="RGS3" s="9"/>
      <c r="RGT3" s="9"/>
      <c r="RGU3" s="9"/>
      <c r="RGV3" s="9"/>
      <c r="RGW3" s="9"/>
      <c r="RGX3" s="9"/>
      <c r="RGY3" s="9"/>
      <c r="RGZ3" s="9"/>
      <c r="RHA3" s="9"/>
      <c r="RHB3" s="9"/>
      <c r="RHC3" s="9"/>
      <c r="RHD3" s="9"/>
      <c r="RHE3" s="9"/>
      <c r="RHF3" s="9"/>
      <c r="RHG3" s="9"/>
      <c r="RHH3" s="9"/>
      <c r="RHI3" s="9"/>
      <c r="RHJ3" s="9"/>
      <c r="RHK3" s="9"/>
      <c r="RHL3" s="9"/>
      <c r="RHM3" s="9"/>
      <c r="RHN3" s="9"/>
      <c r="RHO3" s="9"/>
      <c r="RHP3" s="9"/>
      <c r="RHQ3" s="9"/>
      <c r="RHR3" s="9"/>
      <c r="RHS3" s="9"/>
      <c r="RHT3" s="9"/>
      <c r="RHU3" s="9"/>
      <c r="RHV3" s="9"/>
      <c r="RHW3" s="9"/>
      <c r="RHX3" s="9"/>
      <c r="RHY3" s="9"/>
      <c r="RHZ3" s="9"/>
      <c r="RIA3" s="9"/>
      <c r="RIB3" s="9"/>
      <c r="RIC3" s="9"/>
      <c r="RID3" s="9"/>
      <c r="RIE3" s="9"/>
      <c r="RIF3" s="9"/>
      <c r="RIG3" s="9"/>
      <c r="RIH3" s="9"/>
      <c r="RII3" s="9"/>
      <c r="RIJ3" s="9"/>
      <c r="RIK3" s="9"/>
      <c r="RIL3" s="9"/>
      <c r="RIM3" s="9"/>
      <c r="RIN3" s="9"/>
      <c r="RIO3" s="9"/>
      <c r="RIP3" s="9"/>
      <c r="RIQ3" s="9"/>
      <c r="RIR3" s="9"/>
      <c r="RIS3" s="9"/>
      <c r="RIT3" s="9"/>
      <c r="RIU3" s="9"/>
      <c r="RIV3" s="9"/>
      <c r="RIW3" s="9"/>
      <c r="RIX3" s="9"/>
      <c r="RIY3" s="9"/>
      <c r="RIZ3" s="9"/>
      <c r="RJA3" s="9"/>
      <c r="RJB3" s="9"/>
      <c r="RJC3" s="9"/>
      <c r="RJD3" s="9"/>
      <c r="RJE3" s="9"/>
      <c r="RJF3" s="9"/>
      <c r="RJG3" s="9"/>
      <c r="RJH3" s="9"/>
      <c r="RJI3" s="9"/>
      <c r="RJJ3" s="9"/>
      <c r="RJK3" s="9"/>
      <c r="RJL3" s="9"/>
      <c r="RJM3" s="9"/>
      <c r="RJN3" s="9"/>
      <c r="RJO3" s="9"/>
      <c r="RJP3" s="9"/>
      <c r="RJQ3" s="9"/>
      <c r="RJR3" s="9"/>
      <c r="RJS3" s="9"/>
      <c r="RJT3" s="9"/>
      <c r="RJU3" s="9"/>
      <c r="RJV3" s="9"/>
      <c r="RJW3" s="9"/>
      <c r="RJX3" s="9"/>
      <c r="RJY3" s="9"/>
      <c r="RJZ3" s="9"/>
      <c r="RKA3" s="9"/>
      <c r="RKB3" s="9"/>
      <c r="RKC3" s="9"/>
      <c r="RKD3" s="9"/>
      <c r="RKE3" s="9"/>
      <c r="RKF3" s="9"/>
      <c r="RKG3" s="9"/>
      <c r="RKH3" s="9"/>
      <c r="RKI3" s="9"/>
      <c r="RKJ3" s="9"/>
      <c r="RKK3" s="9"/>
      <c r="RKL3" s="9"/>
      <c r="RKM3" s="9"/>
      <c r="RKN3" s="9"/>
      <c r="RKO3" s="9"/>
      <c r="RKP3" s="9"/>
      <c r="RKQ3" s="9"/>
      <c r="RKR3" s="9"/>
      <c r="RKS3" s="9"/>
      <c r="RKT3" s="9"/>
      <c r="RKU3" s="9"/>
      <c r="RKV3" s="9"/>
      <c r="RKW3" s="9"/>
      <c r="RKX3" s="9"/>
      <c r="RKY3" s="9"/>
      <c r="RKZ3" s="9"/>
      <c r="RLA3" s="9"/>
      <c r="RLB3" s="9"/>
      <c r="RLC3" s="9"/>
      <c r="RLD3" s="9"/>
      <c r="RLE3" s="9"/>
      <c r="RLF3" s="9"/>
      <c r="RLG3" s="9"/>
      <c r="RLH3" s="9"/>
      <c r="RLI3" s="9"/>
      <c r="RLJ3" s="9"/>
      <c r="RLK3" s="9"/>
      <c r="RLL3" s="9"/>
      <c r="RLM3" s="9"/>
      <c r="RLN3" s="9"/>
      <c r="RLO3" s="9"/>
      <c r="RLP3" s="9"/>
      <c r="RLQ3" s="9"/>
      <c r="RLR3" s="9"/>
      <c r="RLS3" s="9"/>
      <c r="RLT3" s="9"/>
      <c r="RLU3" s="9"/>
      <c r="RLV3" s="9"/>
      <c r="RLW3" s="9"/>
      <c r="RLX3" s="9"/>
      <c r="RLY3" s="9"/>
      <c r="RLZ3" s="9"/>
      <c r="RMA3" s="9"/>
      <c r="RMB3" s="9"/>
      <c r="RMC3" s="9"/>
      <c r="RMD3" s="9"/>
      <c r="RME3" s="9"/>
      <c r="RMF3" s="9"/>
      <c r="RMG3" s="9"/>
      <c r="RMH3" s="9"/>
      <c r="RMI3" s="9"/>
      <c r="RMJ3" s="9"/>
      <c r="RMK3" s="9"/>
      <c r="RML3" s="9"/>
      <c r="RMM3" s="9"/>
      <c r="RMN3" s="9"/>
      <c r="RMO3" s="9"/>
      <c r="RMP3" s="9"/>
      <c r="RMQ3" s="9"/>
      <c r="RMR3" s="9"/>
      <c r="RMS3" s="9"/>
      <c r="RMT3" s="9"/>
      <c r="RMU3" s="9"/>
      <c r="RMV3" s="9"/>
      <c r="RMW3" s="9"/>
      <c r="RMX3" s="9"/>
      <c r="RMY3" s="9"/>
      <c r="RMZ3" s="9"/>
      <c r="RNA3" s="9"/>
      <c r="RNB3" s="9"/>
      <c r="RNC3" s="9"/>
      <c r="RND3" s="9"/>
      <c r="RNE3" s="9"/>
      <c r="RNF3" s="9"/>
      <c r="RNG3" s="9"/>
      <c r="RNH3" s="9"/>
      <c r="RNI3" s="9"/>
      <c r="RNJ3" s="9"/>
      <c r="RNK3" s="9"/>
      <c r="RNL3" s="9"/>
      <c r="RNM3" s="9"/>
      <c r="RNN3" s="9"/>
      <c r="RNO3" s="9"/>
      <c r="RNP3" s="9"/>
      <c r="RNQ3" s="9"/>
      <c r="RNR3" s="9"/>
      <c r="RNS3" s="9"/>
      <c r="RNT3" s="9"/>
      <c r="RNU3" s="9"/>
      <c r="RNV3" s="9"/>
      <c r="RNW3" s="9"/>
      <c r="RNX3" s="9"/>
      <c r="RNY3" s="9"/>
      <c r="RNZ3" s="9"/>
      <c r="ROA3" s="9"/>
      <c r="ROB3" s="9"/>
      <c r="ROC3" s="9"/>
      <c r="ROD3" s="9"/>
      <c r="ROE3" s="9"/>
      <c r="ROF3" s="9"/>
      <c r="ROG3" s="9"/>
      <c r="ROH3" s="9"/>
      <c r="ROI3" s="9"/>
      <c r="ROJ3" s="9"/>
      <c r="ROK3" s="9"/>
      <c r="ROL3" s="9"/>
      <c r="ROM3" s="9"/>
      <c r="RON3" s="9"/>
      <c r="ROO3" s="9"/>
      <c r="ROP3" s="9"/>
      <c r="ROQ3" s="9"/>
      <c r="ROR3" s="9"/>
      <c r="ROS3" s="9"/>
      <c r="ROT3" s="9"/>
      <c r="ROU3" s="9"/>
      <c r="ROV3" s="9"/>
      <c r="ROW3" s="9"/>
      <c r="ROX3" s="9"/>
      <c r="ROY3" s="9"/>
      <c r="ROZ3" s="9"/>
      <c r="RPA3" s="9"/>
      <c r="RPB3" s="9"/>
      <c r="RPC3" s="9"/>
      <c r="RPD3" s="9"/>
      <c r="RPE3" s="9"/>
      <c r="RPF3" s="9"/>
      <c r="RPG3" s="9"/>
      <c r="RPH3" s="9"/>
      <c r="RPI3" s="9"/>
      <c r="RPJ3" s="9"/>
      <c r="RPK3" s="9"/>
      <c r="RPL3" s="9"/>
      <c r="RPM3" s="9"/>
      <c r="RPN3" s="9"/>
      <c r="RPO3" s="9"/>
      <c r="RPP3" s="9"/>
      <c r="RPQ3" s="9"/>
      <c r="RPR3" s="9"/>
      <c r="RPS3" s="9"/>
      <c r="RPT3" s="9"/>
      <c r="RPU3" s="9"/>
      <c r="RPV3" s="9"/>
      <c r="RPW3" s="9"/>
      <c r="RPX3" s="9"/>
      <c r="RPY3" s="9"/>
      <c r="RPZ3" s="9"/>
      <c r="RQA3" s="9"/>
      <c r="RQB3" s="9"/>
      <c r="RQC3" s="9"/>
      <c r="RQD3" s="9"/>
      <c r="RQE3" s="9"/>
      <c r="RQF3" s="9"/>
      <c r="RQG3" s="9"/>
      <c r="RQH3" s="9"/>
      <c r="RQI3" s="9"/>
      <c r="RQJ3" s="9"/>
      <c r="RQK3" s="9"/>
      <c r="RQL3" s="9"/>
      <c r="RQM3" s="9"/>
      <c r="RQN3" s="9"/>
      <c r="RQO3" s="9"/>
      <c r="RQP3" s="9"/>
      <c r="RQQ3" s="9"/>
      <c r="RQR3" s="9"/>
      <c r="RQS3" s="9"/>
      <c r="RQT3" s="9"/>
      <c r="RQU3" s="9"/>
      <c r="RQV3" s="9"/>
      <c r="RQW3" s="9"/>
      <c r="RQX3" s="9"/>
      <c r="RQY3" s="9"/>
      <c r="RQZ3" s="9"/>
      <c r="RRA3" s="9"/>
      <c r="RRB3" s="9"/>
      <c r="RRC3" s="9"/>
      <c r="RRD3" s="9"/>
      <c r="RRE3" s="9"/>
      <c r="RRF3" s="9"/>
      <c r="RRG3" s="9"/>
      <c r="RRH3" s="9"/>
      <c r="RRI3" s="9"/>
      <c r="RRJ3" s="9"/>
      <c r="RRK3" s="9"/>
      <c r="RRL3" s="9"/>
      <c r="RRM3" s="9"/>
      <c r="RRN3" s="9"/>
      <c r="RRO3" s="9"/>
      <c r="RRP3" s="9"/>
      <c r="RRQ3" s="9"/>
      <c r="RRR3" s="9"/>
      <c r="RRS3" s="9"/>
      <c r="RRT3" s="9"/>
      <c r="RRU3" s="9"/>
      <c r="RRV3" s="9"/>
      <c r="RRW3" s="9"/>
      <c r="RRX3" s="9"/>
      <c r="RRY3" s="9"/>
      <c r="RRZ3" s="9"/>
      <c r="RSA3" s="9"/>
      <c r="RSB3" s="9"/>
      <c r="RSC3" s="9"/>
      <c r="RSD3" s="9"/>
      <c r="RSE3" s="9"/>
      <c r="RSF3" s="9"/>
      <c r="RSG3" s="9"/>
      <c r="RSH3" s="9"/>
      <c r="RSI3" s="9"/>
      <c r="RSJ3" s="9"/>
      <c r="RSK3" s="9"/>
      <c r="RSL3" s="9"/>
      <c r="RSM3" s="9"/>
      <c r="RSN3" s="9"/>
      <c r="RSO3" s="9"/>
      <c r="RSP3" s="9"/>
      <c r="RSQ3" s="9"/>
      <c r="RSR3" s="9"/>
      <c r="RSS3" s="9"/>
      <c r="RST3" s="9"/>
      <c r="RSU3" s="9"/>
      <c r="RSV3" s="9"/>
      <c r="RSW3" s="9"/>
      <c r="RSX3" s="9"/>
      <c r="RSY3" s="9"/>
      <c r="RSZ3" s="9"/>
      <c r="RTA3" s="9"/>
      <c r="RTB3" s="9"/>
      <c r="RTC3" s="9"/>
      <c r="RTD3" s="9"/>
      <c r="RTE3" s="9"/>
      <c r="RTF3" s="9"/>
      <c r="RTG3" s="9"/>
      <c r="RTH3" s="9"/>
      <c r="RTI3" s="9"/>
      <c r="RTJ3" s="9"/>
      <c r="RTK3" s="9"/>
      <c r="RTL3" s="9"/>
      <c r="RTM3" s="9"/>
      <c r="RTN3" s="9"/>
      <c r="RTO3" s="9"/>
      <c r="RTP3" s="9"/>
      <c r="RTQ3" s="9"/>
      <c r="RTR3" s="9"/>
      <c r="RTS3" s="9"/>
      <c r="RTT3" s="9"/>
      <c r="RTU3" s="9"/>
      <c r="RTV3" s="9"/>
      <c r="RTW3" s="9"/>
      <c r="RTX3" s="9"/>
      <c r="RTY3" s="9"/>
      <c r="RTZ3" s="9"/>
      <c r="RUA3" s="9"/>
      <c r="RUB3" s="9"/>
      <c r="RUC3" s="9"/>
      <c r="RUD3" s="9"/>
      <c r="RUE3" s="9"/>
      <c r="RUF3" s="9"/>
      <c r="RUG3" s="9"/>
      <c r="RUH3" s="9"/>
      <c r="RUI3" s="9"/>
      <c r="RUJ3" s="9"/>
      <c r="RUK3" s="9"/>
      <c r="RUL3" s="9"/>
      <c r="RUM3" s="9"/>
      <c r="RUN3" s="9"/>
      <c r="RUO3" s="9"/>
      <c r="RUP3" s="9"/>
      <c r="RUQ3" s="9"/>
      <c r="RUR3" s="9"/>
      <c r="RUS3" s="9"/>
      <c r="RUT3" s="9"/>
      <c r="RUU3" s="9"/>
      <c r="RUV3" s="9"/>
      <c r="RUW3" s="9"/>
      <c r="RUX3" s="9"/>
      <c r="RUY3" s="9"/>
      <c r="RUZ3" s="9"/>
      <c r="RVA3" s="9"/>
      <c r="RVB3" s="9"/>
      <c r="RVC3" s="9"/>
      <c r="RVD3" s="9"/>
      <c r="RVE3" s="9"/>
      <c r="RVF3" s="9"/>
      <c r="RVG3" s="9"/>
      <c r="RVH3" s="9"/>
      <c r="RVI3" s="9"/>
      <c r="RVJ3" s="9"/>
      <c r="RVK3" s="9"/>
      <c r="RVL3" s="9"/>
      <c r="RVM3" s="9"/>
      <c r="RVN3" s="9"/>
      <c r="RVO3" s="9"/>
      <c r="RVP3" s="9"/>
      <c r="RVQ3" s="9"/>
      <c r="RVR3" s="9"/>
      <c r="RVS3" s="9"/>
      <c r="RVT3" s="9"/>
      <c r="RVU3" s="9"/>
      <c r="RVV3" s="9"/>
      <c r="RVW3" s="9"/>
      <c r="RVX3" s="9"/>
      <c r="RVY3" s="9"/>
      <c r="RVZ3" s="9"/>
      <c r="RWA3" s="9"/>
      <c r="RWB3" s="9"/>
      <c r="RWC3" s="9"/>
      <c r="RWD3" s="9"/>
      <c r="RWE3" s="9"/>
      <c r="RWF3" s="9"/>
      <c r="RWG3" s="9"/>
      <c r="RWH3" s="9"/>
      <c r="RWI3" s="9"/>
      <c r="RWJ3" s="9"/>
      <c r="RWK3" s="9"/>
      <c r="RWL3" s="9"/>
      <c r="RWM3" s="9"/>
      <c r="RWN3" s="9"/>
      <c r="RWO3" s="9"/>
      <c r="RWP3" s="9"/>
      <c r="RWQ3" s="9"/>
      <c r="RWR3" s="9"/>
      <c r="RWS3" s="9"/>
      <c r="RWT3" s="9"/>
      <c r="RWU3" s="9"/>
      <c r="RWV3" s="9"/>
      <c r="RWW3" s="9"/>
      <c r="RWX3" s="9"/>
      <c r="RWY3" s="9"/>
      <c r="RWZ3" s="9"/>
      <c r="RXA3" s="9"/>
      <c r="RXB3" s="9"/>
      <c r="RXC3" s="9"/>
      <c r="RXD3" s="9"/>
      <c r="RXE3" s="9"/>
      <c r="RXF3" s="9"/>
      <c r="RXG3" s="9"/>
      <c r="RXH3" s="9"/>
      <c r="RXI3" s="9"/>
      <c r="RXJ3" s="9"/>
      <c r="RXK3" s="9"/>
      <c r="RXL3" s="9"/>
      <c r="RXM3" s="9"/>
      <c r="RXN3" s="9"/>
      <c r="RXO3" s="9"/>
      <c r="RXP3" s="9"/>
      <c r="RXQ3" s="9"/>
      <c r="RXR3" s="9"/>
      <c r="RXS3" s="9"/>
      <c r="RXT3" s="9"/>
      <c r="RXU3" s="9"/>
      <c r="RXV3" s="9"/>
      <c r="RXW3" s="9"/>
      <c r="RXX3" s="9"/>
      <c r="RXY3" s="9"/>
      <c r="RXZ3" s="9"/>
      <c r="RYA3" s="9"/>
      <c r="RYB3" s="9"/>
      <c r="RYC3" s="9"/>
      <c r="RYD3" s="9"/>
      <c r="RYE3" s="9"/>
      <c r="RYF3" s="9"/>
      <c r="RYG3" s="9"/>
      <c r="RYH3" s="9"/>
      <c r="RYI3" s="9"/>
      <c r="RYJ3" s="9"/>
      <c r="RYK3" s="9"/>
      <c r="RYL3" s="9"/>
      <c r="RYM3" s="9"/>
      <c r="RYN3" s="9"/>
      <c r="RYO3" s="9"/>
      <c r="RYP3" s="9"/>
      <c r="RYQ3" s="9"/>
      <c r="RYR3" s="9"/>
      <c r="RYS3" s="9"/>
      <c r="RYT3" s="9"/>
      <c r="RYU3" s="9"/>
      <c r="RYV3" s="9"/>
      <c r="RYW3" s="9"/>
      <c r="RYX3" s="9"/>
      <c r="RYY3" s="9"/>
      <c r="RYZ3" s="9"/>
      <c r="RZA3" s="9"/>
      <c r="RZB3" s="9"/>
      <c r="RZC3" s="9"/>
      <c r="RZD3" s="9"/>
      <c r="RZE3" s="9"/>
      <c r="RZF3" s="9"/>
      <c r="RZG3" s="9"/>
      <c r="RZH3" s="9"/>
      <c r="RZI3" s="9"/>
      <c r="RZJ3" s="9"/>
      <c r="RZK3" s="9"/>
      <c r="RZL3" s="9"/>
      <c r="RZM3" s="9"/>
      <c r="RZN3" s="9"/>
      <c r="RZO3" s="9"/>
      <c r="RZP3" s="9"/>
      <c r="RZQ3" s="9"/>
      <c r="RZR3" s="9"/>
      <c r="RZS3" s="9"/>
      <c r="RZT3" s="9"/>
      <c r="RZU3" s="9"/>
      <c r="RZV3" s="9"/>
      <c r="RZW3" s="9"/>
      <c r="RZX3" s="9"/>
      <c r="RZY3" s="9"/>
      <c r="RZZ3" s="9"/>
      <c r="SAA3" s="9"/>
      <c r="SAB3" s="9"/>
      <c r="SAC3" s="9"/>
      <c r="SAD3" s="9"/>
      <c r="SAE3" s="9"/>
      <c r="SAF3" s="9"/>
      <c r="SAG3" s="9"/>
      <c r="SAH3" s="9"/>
      <c r="SAI3" s="9"/>
      <c r="SAJ3" s="9"/>
      <c r="SAK3" s="9"/>
      <c r="SAL3" s="9"/>
      <c r="SAM3" s="9"/>
      <c r="SAN3" s="9"/>
      <c r="SAO3" s="9"/>
      <c r="SAP3" s="9"/>
      <c r="SAQ3" s="9"/>
      <c r="SAR3" s="9"/>
      <c r="SAS3" s="9"/>
      <c r="SAT3" s="9"/>
      <c r="SAU3" s="9"/>
      <c r="SAV3" s="9"/>
      <c r="SAW3" s="9"/>
      <c r="SAX3" s="9"/>
      <c r="SAY3" s="9"/>
      <c r="SAZ3" s="9"/>
      <c r="SBA3" s="9"/>
      <c r="SBB3" s="9"/>
      <c r="SBC3" s="9"/>
      <c r="SBD3" s="9"/>
      <c r="SBE3" s="9"/>
      <c r="SBF3" s="9"/>
      <c r="SBG3" s="9"/>
      <c r="SBH3" s="9"/>
      <c r="SBI3" s="9"/>
      <c r="SBJ3" s="9"/>
      <c r="SBK3" s="9"/>
      <c r="SBL3" s="9"/>
      <c r="SBM3" s="9"/>
      <c r="SBN3" s="9"/>
      <c r="SBO3" s="9"/>
      <c r="SBP3" s="9"/>
      <c r="SBQ3" s="9"/>
      <c r="SBR3" s="9"/>
      <c r="SBS3" s="9"/>
      <c r="SBT3" s="9"/>
      <c r="SBU3" s="9"/>
      <c r="SBV3" s="9"/>
      <c r="SBW3" s="9"/>
      <c r="SBX3" s="9"/>
      <c r="SBY3" s="9"/>
      <c r="SBZ3" s="9"/>
      <c r="SCA3" s="9"/>
      <c r="SCB3" s="9"/>
      <c r="SCC3" s="9"/>
      <c r="SCD3" s="9"/>
      <c r="SCE3" s="9"/>
      <c r="SCF3" s="9"/>
      <c r="SCG3" s="9"/>
      <c r="SCH3" s="9"/>
      <c r="SCI3" s="9"/>
      <c r="SCJ3" s="9"/>
      <c r="SCK3" s="9"/>
      <c r="SCL3" s="9"/>
      <c r="SCM3" s="9"/>
      <c r="SCN3" s="9"/>
      <c r="SCO3" s="9"/>
      <c r="SCP3" s="9"/>
      <c r="SCQ3" s="9"/>
      <c r="SCR3" s="9"/>
      <c r="SCS3" s="9"/>
      <c r="SCT3" s="9"/>
      <c r="SCU3" s="9"/>
      <c r="SCV3" s="9"/>
      <c r="SCW3" s="9"/>
      <c r="SCX3" s="9"/>
      <c r="SCY3" s="9"/>
      <c r="SCZ3" s="9"/>
      <c r="SDA3" s="9"/>
      <c r="SDB3" s="9"/>
      <c r="SDC3" s="9"/>
      <c r="SDD3" s="9"/>
      <c r="SDE3" s="9"/>
      <c r="SDF3" s="9"/>
      <c r="SDG3" s="9"/>
      <c r="SDH3" s="9"/>
      <c r="SDI3" s="9"/>
      <c r="SDJ3" s="9"/>
      <c r="SDK3" s="9"/>
      <c r="SDL3" s="9"/>
      <c r="SDM3" s="9"/>
      <c r="SDN3" s="9"/>
      <c r="SDO3" s="9"/>
      <c r="SDP3" s="9"/>
      <c r="SDQ3" s="9"/>
      <c r="SDR3" s="9"/>
      <c r="SDS3" s="9"/>
      <c r="SDT3" s="9"/>
      <c r="SDU3" s="9"/>
      <c r="SDV3" s="9"/>
      <c r="SDW3" s="9"/>
      <c r="SDX3" s="9"/>
      <c r="SDY3" s="9"/>
      <c r="SDZ3" s="9"/>
      <c r="SEA3" s="9"/>
      <c r="SEB3" s="9"/>
      <c r="SEC3" s="9"/>
      <c r="SED3" s="9"/>
      <c r="SEE3" s="9"/>
      <c r="SEF3" s="9"/>
      <c r="SEG3" s="9"/>
      <c r="SEH3" s="9"/>
      <c r="SEI3" s="9"/>
      <c r="SEJ3" s="9"/>
      <c r="SEK3" s="9"/>
      <c r="SEL3" s="9"/>
      <c r="SEM3" s="9"/>
      <c r="SEN3" s="9"/>
      <c r="SEO3" s="9"/>
      <c r="SEP3" s="9"/>
      <c r="SEQ3" s="9"/>
      <c r="SER3" s="9"/>
      <c r="SES3" s="9"/>
      <c r="SET3" s="9"/>
      <c r="SEU3" s="9"/>
      <c r="SEV3" s="9"/>
      <c r="SEW3" s="9"/>
      <c r="SEX3" s="9"/>
      <c r="SEY3" s="9"/>
      <c r="SEZ3" s="9"/>
      <c r="SFA3" s="9"/>
      <c r="SFB3" s="9"/>
      <c r="SFC3" s="9"/>
      <c r="SFD3" s="9"/>
      <c r="SFE3" s="9"/>
      <c r="SFF3" s="9"/>
      <c r="SFG3" s="9"/>
      <c r="SFH3" s="9"/>
      <c r="SFI3" s="9"/>
      <c r="SFJ3" s="9"/>
      <c r="SFK3" s="9"/>
      <c r="SFL3" s="9"/>
      <c r="SFM3" s="9"/>
      <c r="SFN3" s="9"/>
      <c r="SFO3" s="9"/>
      <c r="SFP3" s="9"/>
      <c r="SFQ3" s="9"/>
      <c r="SFR3" s="9"/>
      <c r="SFS3" s="9"/>
      <c r="SFT3" s="9"/>
      <c r="SFU3" s="9"/>
      <c r="SFV3" s="9"/>
      <c r="SFW3" s="9"/>
      <c r="SFX3" s="9"/>
      <c r="SFY3" s="9"/>
      <c r="SFZ3" s="9"/>
      <c r="SGA3" s="9"/>
      <c r="SGB3" s="9"/>
      <c r="SGC3" s="9"/>
      <c r="SGD3" s="9"/>
      <c r="SGE3" s="9"/>
      <c r="SGF3" s="9"/>
      <c r="SGG3" s="9"/>
      <c r="SGH3" s="9"/>
      <c r="SGI3" s="9"/>
      <c r="SGJ3" s="9"/>
      <c r="SGK3" s="9"/>
      <c r="SGL3" s="9"/>
      <c r="SGM3" s="9"/>
      <c r="SGN3" s="9"/>
      <c r="SGO3" s="9"/>
      <c r="SGP3" s="9"/>
      <c r="SGQ3" s="9"/>
      <c r="SGR3" s="9"/>
      <c r="SGS3" s="9"/>
      <c r="SGT3" s="9"/>
      <c r="SGU3" s="9"/>
      <c r="SGV3" s="9"/>
      <c r="SGW3" s="9"/>
      <c r="SGX3" s="9"/>
      <c r="SGY3" s="9"/>
      <c r="SGZ3" s="9"/>
      <c r="SHA3" s="9"/>
      <c r="SHB3" s="9"/>
      <c r="SHC3" s="9"/>
      <c r="SHD3" s="9"/>
      <c r="SHE3" s="9"/>
      <c r="SHF3" s="9"/>
      <c r="SHG3" s="9"/>
      <c r="SHH3" s="9"/>
      <c r="SHI3" s="9"/>
      <c r="SHJ3" s="9"/>
      <c r="SHK3" s="9"/>
      <c r="SHL3" s="9"/>
      <c r="SHM3" s="9"/>
      <c r="SHN3" s="9"/>
      <c r="SHO3" s="9"/>
      <c r="SHP3" s="9"/>
      <c r="SHQ3" s="9"/>
      <c r="SHR3" s="9"/>
      <c r="SHS3" s="9"/>
      <c r="SHT3" s="9"/>
      <c r="SHU3" s="9"/>
      <c r="SHV3" s="9"/>
      <c r="SHW3" s="9"/>
      <c r="SHX3" s="9"/>
      <c r="SHY3" s="9"/>
      <c r="SHZ3" s="9"/>
      <c r="SIA3" s="9"/>
      <c r="SIB3" s="9"/>
      <c r="SIC3" s="9"/>
      <c r="SID3" s="9"/>
      <c r="SIE3" s="9"/>
      <c r="SIF3" s="9"/>
      <c r="SIG3" s="9"/>
      <c r="SIH3" s="9"/>
      <c r="SII3" s="9"/>
      <c r="SIJ3" s="9"/>
      <c r="SIK3" s="9"/>
      <c r="SIL3" s="9"/>
      <c r="SIM3" s="9"/>
      <c r="SIN3" s="9"/>
      <c r="SIO3" s="9"/>
      <c r="SIP3" s="9"/>
      <c r="SIQ3" s="9"/>
      <c r="SIR3" s="9"/>
      <c r="SIS3" s="9"/>
      <c r="SIT3" s="9"/>
      <c r="SIU3" s="9"/>
      <c r="SIV3" s="9"/>
      <c r="SIW3" s="9"/>
      <c r="SIX3" s="9"/>
      <c r="SIY3" s="9"/>
      <c r="SIZ3" s="9"/>
      <c r="SJA3" s="9"/>
      <c r="SJB3" s="9"/>
      <c r="SJC3" s="9"/>
      <c r="SJD3" s="9"/>
      <c r="SJE3" s="9"/>
      <c r="SJF3" s="9"/>
      <c r="SJG3" s="9"/>
      <c r="SJH3" s="9"/>
      <c r="SJI3" s="9"/>
      <c r="SJJ3" s="9"/>
      <c r="SJK3" s="9"/>
      <c r="SJL3" s="9"/>
      <c r="SJM3" s="9"/>
      <c r="SJN3" s="9"/>
      <c r="SJO3" s="9"/>
      <c r="SJP3" s="9"/>
      <c r="SJQ3" s="9"/>
      <c r="SJR3" s="9"/>
      <c r="SJS3" s="9"/>
      <c r="SJT3" s="9"/>
      <c r="SJU3" s="9"/>
      <c r="SJV3" s="9"/>
      <c r="SJW3" s="9"/>
      <c r="SJX3" s="9"/>
      <c r="SJY3" s="9"/>
      <c r="SJZ3" s="9"/>
      <c r="SKA3" s="9"/>
      <c r="SKB3" s="9"/>
      <c r="SKC3" s="9"/>
      <c r="SKD3" s="9"/>
      <c r="SKE3" s="9"/>
      <c r="SKF3" s="9"/>
      <c r="SKG3" s="9"/>
      <c r="SKH3" s="9"/>
      <c r="SKI3" s="9"/>
      <c r="SKJ3" s="9"/>
      <c r="SKK3" s="9"/>
      <c r="SKL3" s="9"/>
      <c r="SKM3" s="9"/>
      <c r="SKN3" s="9"/>
      <c r="SKO3" s="9"/>
      <c r="SKP3" s="9"/>
      <c r="SKQ3" s="9"/>
      <c r="SKR3" s="9"/>
      <c r="SKS3" s="9"/>
      <c r="SKT3" s="9"/>
      <c r="SKU3" s="9"/>
      <c r="SKV3" s="9"/>
      <c r="SKW3" s="9"/>
      <c r="SKX3" s="9"/>
      <c r="SKY3" s="9"/>
      <c r="SKZ3" s="9"/>
      <c r="SLA3" s="9"/>
      <c r="SLB3" s="9"/>
      <c r="SLC3" s="9"/>
      <c r="SLD3" s="9"/>
      <c r="SLE3" s="9"/>
      <c r="SLF3" s="9"/>
      <c r="SLG3" s="9"/>
      <c r="SLH3" s="9"/>
      <c r="SLI3" s="9"/>
      <c r="SLJ3" s="9"/>
      <c r="SLK3" s="9"/>
      <c r="SLL3" s="9"/>
      <c r="SLM3" s="9"/>
      <c r="SLN3" s="9"/>
      <c r="SLO3" s="9"/>
      <c r="SLP3" s="9"/>
      <c r="SLQ3" s="9"/>
      <c r="SLR3" s="9"/>
      <c r="SLS3" s="9"/>
      <c r="SLT3" s="9"/>
      <c r="SLU3" s="9"/>
      <c r="SLV3" s="9"/>
      <c r="SLW3" s="9"/>
      <c r="SLX3" s="9"/>
      <c r="SLY3" s="9"/>
      <c r="SLZ3" s="9"/>
      <c r="SMA3" s="9"/>
      <c r="SMB3" s="9"/>
      <c r="SMC3" s="9"/>
      <c r="SMD3" s="9"/>
      <c r="SME3" s="9"/>
      <c r="SMF3" s="9"/>
      <c r="SMG3" s="9"/>
      <c r="SMH3" s="9"/>
      <c r="SMI3" s="9"/>
      <c r="SMJ3" s="9"/>
      <c r="SMK3" s="9"/>
      <c r="SML3" s="9"/>
      <c r="SMM3" s="9"/>
      <c r="SMN3" s="9"/>
      <c r="SMO3" s="9"/>
      <c r="SMP3" s="9"/>
      <c r="SMQ3" s="9"/>
      <c r="SMR3" s="9"/>
      <c r="SMS3" s="9"/>
      <c r="SMT3" s="9"/>
      <c r="SMU3" s="9"/>
      <c r="SMV3" s="9"/>
      <c r="SMW3" s="9"/>
      <c r="SMX3" s="9"/>
      <c r="SMY3" s="9"/>
      <c r="SMZ3" s="9"/>
      <c r="SNA3" s="9"/>
      <c r="SNB3" s="9"/>
      <c r="SNC3" s="9"/>
      <c r="SND3" s="9"/>
      <c r="SNE3" s="9"/>
      <c r="SNF3" s="9"/>
      <c r="SNG3" s="9"/>
      <c r="SNH3" s="9"/>
      <c r="SNI3" s="9"/>
      <c r="SNJ3" s="9"/>
      <c r="SNK3" s="9"/>
      <c r="SNL3" s="9"/>
      <c r="SNM3" s="9"/>
      <c r="SNN3" s="9"/>
      <c r="SNO3" s="9"/>
      <c r="SNP3" s="9"/>
      <c r="SNQ3" s="9"/>
      <c r="SNR3" s="9"/>
      <c r="SNS3" s="9"/>
      <c r="SNT3" s="9"/>
      <c r="SNU3" s="9"/>
      <c r="SNV3" s="9"/>
      <c r="SNW3" s="9"/>
      <c r="SNX3" s="9"/>
      <c r="SNY3" s="9"/>
      <c r="SNZ3" s="9"/>
      <c r="SOA3" s="9"/>
      <c r="SOB3" s="9"/>
      <c r="SOC3" s="9"/>
      <c r="SOD3" s="9"/>
      <c r="SOE3" s="9"/>
      <c r="SOF3" s="9"/>
      <c r="SOG3" s="9"/>
      <c r="SOH3" s="9"/>
      <c r="SOI3" s="9"/>
      <c r="SOJ3" s="9"/>
      <c r="SOK3" s="9"/>
      <c r="SOL3" s="9"/>
      <c r="SOM3" s="9"/>
      <c r="SON3" s="9"/>
      <c r="SOO3" s="9"/>
      <c r="SOP3" s="9"/>
      <c r="SOQ3" s="9"/>
      <c r="SOR3" s="9"/>
      <c r="SOS3" s="9"/>
      <c r="SOT3" s="9"/>
      <c r="SOU3" s="9"/>
      <c r="SOV3" s="9"/>
      <c r="SOW3" s="9"/>
      <c r="SOX3" s="9"/>
      <c r="SOY3" s="9"/>
      <c r="SOZ3" s="9"/>
      <c r="SPA3" s="9"/>
      <c r="SPB3" s="9"/>
      <c r="SPC3" s="9"/>
      <c r="SPD3" s="9"/>
      <c r="SPE3" s="9"/>
      <c r="SPF3" s="9"/>
      <c r="SPG3" s="9"/>
      <c r="SPH3" s="9"/>
      <c r="SPI3" s="9"/>
      <c r="SPJ3" s="9"/>
      <c r="SPK3" s="9"/>
      <c r="SPL3" s="9"/>
      <c r="SPM3" s="9"/>
      <c r="SPN3" s="9"/>
      <c r="SPO3" s="9"/>
      <c r="SPP3" s="9"/>
      <c r="SPQ3" s="9"/>
      <c r="SPR3" s="9"/>
      <c r="SPS3" s="9"/>
      <c r="SPT3" s="9"/>
      <c r="SPU3" s="9"/>
      <c r="SPV3" s="9"/>
      <c r="SPW3" s="9"/>
      <c r="SPX3" s="9"/>
      <c r="SPY3" s="9"/>
      <c r="SPZ3" s="9"/>
      <c r="SQA3" s="9"/>
      <c r="SQB3" s="9"/>
      <c r="SQC3" s="9"/>
      <c r="SQD3" s="9"/>
      <c r="SQE3" s="9"/>
      <c r="SQF3" s="9"/>
      <c r="SQG3" s="9"/>
      <c r="SQH3" s="9"/>
      <c r="SQI3" s="9"/>
      <c r="SQJ3" s="9"/>
      <c r="SQK3" s="9"/>
      <c r="SQL3" s="9"/>
      <c r="SQM3" s="9"/>
      <c r="SQN3" s="9"/>
      <c r="SQO3" s="9"/>
      <c r="SQP3" s="9"/>
      <c r="SQQ3" s="9"/>
      <c r="SQR3" s="9"/>
      <c r="SQS3" s="9"/>
      <c r="SQT3" s="9"/>
      <c r="SQU3" s="9"/>
      <c r="SQV3" s="9"/>
      <c r="SQW3" s="9"/>
      <c r="SQX3" s="9"/>
      <c r="SQY3" s="9"/>
      <c r="SQZ3" s="9"/>
      <c r="SRA3" s="9"/>
      <c r="SRB3" s="9"/>
      <c r="SRC3" s="9"/>
      <c r="SRD3" s="9"/>
      <c r="SRE3" s="9"/>
      <c r="SRF3" s="9"/>
      <c r="SRG3" s="9"/>
      <c r="SRH3" s="9"/>
      <c r="SRI3" s="9"/>
      <c r="SRJ3" s="9"/>
      <c r="SRK3" s="9"/>
      <c r="SRL3" s="9"/>
      <c r="SRM3" s="9"/>
      <c r="SRN3" s="9"/>
      <c r="SRO3" s="9"/>
      <c r="SRP3" s="9"/>
      <c r="SRQ3" s="9"/>
      <c r="SRR3" s="9"/>
      <c r="SRS3" s="9"/>
      <c r="SRT3" s="9"/>
      <c r="SRU3" s="9"/>
      <c r="SRV3" s="9"/>
      <c r="SRW3" s="9"/>
      <c r="SRX3" s="9"/>
      <c r="SRY3" s="9"/>
      <c r="SRZ3" s="9"/>
      <c r="SSA3" s="9"/>
      <c r="SSB3" s="9"/>
      <c r="SSC3" s="9"/>
      <c r="SSD3" s="9"/>
      <c r="SSE3" s="9"/>
      <c r="SSF3" s="9"/>
      <c r="SSG3" s="9"/>
      <c r="SSH3" s="9"/>
      <c r="SSI3" s="9"/>
      <c r="SSJ3" s="9"/>
      <c r="SSK3" s="9"/>
      <c r="SSL3" s="9"/>
      <c r="SSM3" s="9"/>
      <c r="SSN3" s="9"/>
      <c r="SSO3" s="9"/>
      <c r="SSP3" s="9"/>
      <c r="SSQ3" s="9"/>
      <c r="SSR3" s="9"/>
      <c r="SSS3" s="9"/>
      <c r="SST3" s="9"/>
      <c r="SSU3" s="9"/>
      <c r="SSV3" s="9"/>
      <c r="SSW3" s="9"/>
      <c r="SSX3" s="9"/>
      <c r="SSY3" s="9"/>
      <c r="SSZ3" s="9"/>
      <c r="STA3" s="9"/>
      <c r="STB3" s="9"/>
      <c r="STC3" s="9"/>
      <c r="STD3" s="9"/>
      <c r="STE3" s="9"/>
      <c r="STF3" s="9"/>
      <c r="STG3" s="9"/>
      <c r="STH3" s="9"/>
      <c r="STI3" s="9"/>
      <c r="STJ3" s="9"/>
      <c r="STK3" s="9"/>
      <c r="STL3" s="9"/>
      <c r="STM3" s="9"/>
      <c r="STN3" s="9"/>
      <c r="STO3" s="9"/>
      <c r="STP3" s="9"/>
      <c r="STQ3" s="9"/>
      <c r="STR3" s="9"/>
      <c r="STS3" s="9"/>
      <c r="STT3" s="9"/>
      <c r="STU3" s="9"/>
      <c r="STV3" s="9"/>
      <c r="STW3" s="9"/>
      <c r="STX3" s="9"/>
      <c r="STY3" s="9"/>
      <c r="STZ3" s="9"/>
      <c r="SUA3" s="9"/>
      <c r="SUB3" s="9"/>
      <c r="SUC3" s="9"/>
      <c r="SUD3" s="9"/>
      <c r="SUE3" s="9"/>
      <c r="SUF3" s="9"/>
      <c r="SUG3" s="9"/>
      <c r="SUH3" s="9"/>
      <c r="SUI3" s="9"/>
      <c r="SUJ3" s="9"/>
      <c r="SUK3" s="9"/>
      <c r="SUL3" s="9"/>
      <c r="SUM3" s="9"/>
      <c r="SUN3" s="9"/>
      <c r="SUO3" s="9"/>
      <c r="SUP3" s="9"/>
      <c r="SUQ3" s="9"/>
      <c r="SUR3" s="9"/>
      <c r="SUS3" s="9"/>
      <c r="SUT3" s="9"/>
      <c r="SUU3" s="9"/>
      <c r="SUV3" s="9"/>
      <c r="SUW3" s="9"/>
      <c r="SUX3" s="9"/>
      <c r="SUY3" s="9"/>
      <c r="SUZ3" s="9"/>
      <c r="SVA3" s="9"/>
      <c r="SVB3" s="9"/>
      <c r="SVC3" s="9"/>
      <c r="SVD3" s="9"/>
      <c r="SVE3" s="9"/>
      <c r="SVF3" s="9"/>
      <c r="SVG3" s="9"/>
      <c r="SVH3" s="9"/>
      <c r="SVI3" s="9"/>
      <c r="SVJ3" s="9"/>
      <c r="SVK3" s="9"/>
      <c r="SVL3" s="9"/>
      <c r="SVM3" s="9"/>
      <c r="SVN3" s="9"/>
      <c r="SVO3" s="9"/>
      <c r="SVP3" s="9"/>
      <c r="SVQ3" s="9"/>
      <c r="SVR3" s="9"/>
      <c r="SVS3" s="9"/>
      <c r="SVT3" s="9"/>
      <c r="SVU3" s="9"/>
      <c r="SVV3" s="9"/>
      <c r="SVW3" s="9"/>
      <c r="SVX3" s="9"/>
      <c r="SVY3" s="9"/>
      <c r="SVZ3" s="9"/>
      <c r="SWA3" s="9"/>
      <c r="SWB3" s="9"/>
      <c r="SWC3" s="9"/>
      <c r="SWD3" s="9"/>
      <c r="SWE3" s="9"/>
      <c r="SWF3" s="9"/>
      <c r="SWG3" s="9"/>
      <c r="SWH3" s="9"/>
      <c r="SWI3" s="9"/>
      <c r="SWJ3" s="9"/>
      <c r="SWK3" s="9"/>
      <c r="SWL3" s="9"/>
      <c r="SWM3" s="9"/>
      <c r="SWN3" s="9"/>
      <c r="SWO3" s="9"/>
      <c r="SWP3" s="9"/>
      <c r="SWQ3" s="9"/>
      <c r="SWR3" s="9"/>
      <c r="SWS3" s="9"/>
      <c r="SWT3" s="9"/>
      <c r="SWU3" s="9"/>
      <c r="SWV3" s="9"/>
      <c r="SWW3" s="9"/>
      <c r="SWX3" s="9"/>
      <c r="SWY3" s="9"/>
      <c r="SWZ3" s="9"/>
      <c r="SXA3" s="9"/>
      <c r="SXB3" s="9"/>
      <c r="SXC3" s="9"/>
      <c r="SXD3" s="9"/>
      <c r="SXE3" s="9"/>
      <c r="SXF3" s="9"/>
      <c r="SXG3" s="9"/>
      <c r="SXH3" s="9"/>
      <c r="SXI3" s="9"/>
      <c r="SXJ3" s="9"/>
      <c r="SXK3" s="9"/>
      <c r="SXL3" s="9"/>
      <c r="SXM3" s="9"/>
      <c r="SXN3" s="9"/>
      <c r="SXO3" s="9"/>
      <c r="SXP3" s="9"/>
      <c r="SXQ3" s="9"/>
      <c r="SXR3" s="9"/>
      <c r="SXS3" s="9"/>
      <c r="SXT3" s="9"/>
      <c r="SXU3" s="9"/>
      <c r="SXV3" s="9"/>
      <c r="SXW3" s="9"/>
      <c r="SXX3" s="9"/>
      <c r="SXY3" s="9"/>
      <c r="SXZ3" s="9"/>
      <c r="SYA3" s="9"/>
      <c r="SYB3" s="9"/>
      <c r="SYC3" s="9"/>
      <c r="SYD3" s="9"/>
      <c r="SYE3" s="9"/>
      <c r="SYF3" s="9"/>
      <c r="SYG3" s="9"/>
      <c r="SYH3" s="9"/>
      <c r="SYI3" s="9"/>
      <c r="SYJ3" s="9"/>
      <c r="SYK3" s="9"/>
      <c r="SYL3" s="9"/>
      <c r="SYM3" s="9"/>
      <c r="SYN3" s="9"/>
      <c r="SYO3" s="9"/>
      <c r="SYP3" s="9"/>
      <c r="SYQ3" s="9"/>
      <c r="SYR3" s="9"/>
      <c r="SYS3" s="9"/>
      <c r="SYT3" s="9"/>
      <c r="SYU3" s="9"/>
      <c r="SYV3" s="9"/>
      <c r="SYW3" s="9"/>
      <c r="SYX3" s="9"/>
      <c r="SYY3" s="9"/>
      <c r="SYZ3" s="9"/>
      <c r="SZA3" s="9"/>
      <c r="SZB3" s="9"/>
      <c r="SZC3" s="9"/>
      <c r="SZD3" s="9"/>
      <c r="SZE3" s="9"/>
      <c r="SZF3" s="9"/>
      <c r="SZG3" s="9"/>
      <c r="SZH3" s="9"/>
      <c r="SZI3" s="9"/>
      <c r="SZJ3" s="9"/>
      <c r="SZK3" s="9"/>
      <c r="SZL3" s="9"/>
      <c r="SZM3" s="9"/>
      <c r="SZN3" s="9"/>
      <c r="SZO3" s="9"/>
      <c r="SZP3" s="9"/>
      <c r="SZQ3" s="9"/>
      <c r="SZR3" s="9"/>
      <c r="SZS3" s="9"/>
      <c r="SZT3" s="9"/>
      <c r="SZU3" s="9"/>
      <c r="SZV3" s="9"/>
      <c r="SZW3" s="9"/>
      <c r="SZX3" s="9"/>
      <c r="SZY3" s="9"/>
      <c r="SZZ3" s="9"/>
      <c r="TAA3" s="9"/>
      <c r="TAB3" s="9"/>
      <c r="TAC3" s="9"/>
      <c r="TAD3" s="9"/>
      <c r="TAE3" s="9"/>
      <c r="TAF3" s="9"/>
      <c r="TAG3" s="9"/>
      <c r="TAH3" s="9"/>
      <c r="TAI3" s="9"/>
      <c r="TAJ3" s="9"/>
      <c r="TAK3" s="9"/>
      <c r="TAL3" s="9"/>
      <c r="TAM3" s="9"/>
      <c r="TAN3" s="9"/>
      <c r="TAO3" s="9"/>
      <c r="TAP3" s="9"/>
      <c r="TAQ3" s="9"/>
      <c r="TAR3" s="9"/>
      <c r="TAS3" s="9"/>
      <c r="TAT3" s="9"/>
      <c r="TAU3" s="9"/>
      <c r="TAV3" s="9"/>
      <c r="TAW3" s="9"/>
      <c r="TAX3" s="9"/>
      <c r="TAY3" s="9"/>
      <c r="TAZ3" s="9"/>
      <c r="TBA3" s="9"/>
      <c r="TBB3" s="9"/>
      <c r="TBC3" s="9"/>
      <c r="TBD3" s="9"/>
      <c r="TBE3" s="9"/>
      <c r="TBF3" s="9"/>
      <c r="TBG3" s="9"/>
      <c r="TBH3" s="9"/>
      <c r="TBI3" s="9"/>
      <c r="TBJ3" s="9"/>
      <c r="TBK3" s="9"/>
      <c r="TBL3" s="9"/>
      <c r="TBM3" s="9"/>
      <c r="TBN3" s="9"/>
      <c r="TBO3" s="9"/>
      <c r="TBP3" s="9"/>
      <c r="TBQ3" s="9"/>
      <c r="TBR3" s="9"/>
      <c r="TBS3" s="9"/>
      <c r="TBT3" s="9"/>
      <c r="TBU3" s="9"/>
      <c r="TBV3" s="9"/>
      <c r="TBW3" s="9"/>
      <c r="TBX3" s="9"/>
      <c r="TBY3" s="9"/>
      <c r="TBZ3" s="9"/>
      <c r="TCA3" s="9"/>
      <c r="TCB3" s="9"/>
      <c r="TCC3" s="9"/>
      <c r="TCD3" s="9"/>
      <c r="TCE3" s="9"/>
      <c r="TCF3" s="9"/>
      <c r="TCG3" s="9"/>
      <c r="TCH3" s="9"/>
      <c r="TCI3" s="9"/>
      <c r="TCJ3" s="9"/>
      <c r="TCK3" s="9"/>
      <c r="TCL3" s="9"/>
      <c r="TCM3" s="9"/>
      <c r="TCN3" s="9"/>
      <c r="TCO3" s="9"/>
      <c r="TCP3" s="9"/>
      <c r="TCQ3" s="9"/>
      <c r="TCR3" s="9"/>
      <c r="TCS3" s="9"/>
      <c r="TCT3" s="9"/>
      <c r="TCU3" s="9"/>
      <c r="TCV3" s="9"/>
      <c r="TCW3" s="9"/>
      <c r="TCX3" s="9"/>
      <c r="TCY3" s="9"/>
      <c r="TCZ3" s="9"/>
      <c r="TDA3" s="9"/>
      <c r="TDB3" s="9"/>
      <c r="TDC3" s="9"/>
      <c r="TDD3" s="9"/>
      <c r="TDE3" s="9"/>
      <c r="TDF3" s="9"/>
      <c r="TDG3" s="9"/>
      <c r="TDH3" s="9"/>
      <c r="TDI3" s="9"/>
      <c r="TDJ3" s="9"/>
      <c r="TDK3" s="9"/>
      <c r="TDL3" s="9"/>
      <c r="TDM3" s="9"/>
      <c r="TDN3" s="9"/>
      <c r="TDO3" s="9"/>
      <c r="TDP3" s="9"/>
      <c r="TDQ3" s="9"/>
      <c r="TDR3" s="9"/>
      <c r="TDS3" s="9"/>
      <c r="TDT3" s="9"/>
      <c r="TDU3" s="9"/>
      <c r="TDV3" s="9"/>
      <c r="TDW3" s="9"/>
      <c r="TDX3" s="9"/>
      <c r="TDY3" s="9"/>
      <c r="TDZ3" s="9"/>
      <c r="TEA3" s="9"/>
      <c r="TEB3" s="9"/>
      <c r="TEC3" s="9"/>
      <c r="TED3" s="9"/>
      <c r="TEE3" s="9"/>
      <c r="TEF3" s="9"/>
      <c r="TEG3" s="9"/>
      <c r="TEH3" s="9"/>
      <c r="TEI3" s="9"/>
      <c r="TEJ3" s="9"/>
      <c r="TEK3" s="9"/>
      <c r="TEL3" s="9"/>
      <c r="TEM3" s="9"/>
      <c r="TEN3" s="9"/>
      <c r="TEO3" s="9"/>
      <c r="TEP3" s="9"/>
      <c r="TEQ3" s="9"/>
      <c r="TER3" s="9"/>
      <c r="TES3" s="9"/>
      <c r="TET3" s="9"/>
      <c r="TEU3" s="9"/>
      <c r="TEV3" s="9"/>
      <c r="TEW3" s="9"/>
      <c r="TEX3" s="9"/>
      <c r="TEY3" s="9"/>
      <c r="TEZ3" s="9"/>
      <c r="TFA3" s="9"/>
      <c r="TFB3" s="9"/>
      <c r="TFC3" s="9"/>
      <c r="TFD3" s="9"/>
      <c r="TFE3" s="9"/>
      <c r="TFF3" s="9"/>
      <c r="TFG3" s="9"/>
      <c r="TFH3" s="9"/>
      <c r="TFI3" s="9"/>
      <c r="TFJ3" s="9"/>
      <c r="TFK3" s="9"/>
      <c r="TFL3" s="9"/>
      <c r="TFM3" s="9"/>
      <c r="TFN3" s="9"/>
      <c r="TFO3" s="9"/>
      <c r="TFP3" s="9"/>
      <c r="TFQ3" s="9"/>
      <c r="TFR3" s="9"/>
      <c r="TFS3" s="9"/>
      <c r="TFT3" s="9"/>
      <c r="TFU3" s="9"/>
      <c r="TFV3" s="9"/>
      <c r="TFW3" s="9"/>
      <c r="TFX3" s="9"/>
      <c r="TFY3" s="9"/>
      <c r="TFZ3" s="9"/>
      <c r="TGA3" s="9"/>
      <c r="TGB3" s="9"/>
      <c r="TGC3" s="9"/>
      <c r="TGD3" s="9"/>
      <c r="TGE3" s="9"/>
      <c r="TGF3" s="9"/>
      <c r="TGG3" s="9"/>
      <c r="TGH3" s="9"/>
      <c r="TGI3" s="9"/>
      <c r="TGJ3" s="9"/>
      <c r="TGK3" s="9"/>
      <c r="TGL3" s="9"/>
      <c r="TGM3" s="9"/>
      <c r="TGN3" s="9"/>
      <c r="TGO3" s="9"/>
      <c r="TGP3" s="9"/>
      <c r="TGQ3" s="9"/>
      <c r="TGR3" s="9"/>
      <c r="TGS3" s="9"/>
      <c r="TGT3" s="9"/>
      <c r="TGU3" s="9"/>
      <c r="TGV3" s="9"/>
      <c r="TGW3" s="9"/>
      <c r="TGX3" s="9"/>
      <c r="TGY3" s="9"/>
      <c r="TGZ3" s="9"/>
      <c r="THA3" s="9"/>
      <c r="THB3" s="9"/>
      <c r="THC3" s="9"/>
      <c r="THD3" s="9"/>
      <c r="THE3" s="9"/>
      <c r="THF3" s="9"/>
      <c r="THG3" s="9"/>
      <c r="THH3" s="9"/>
      <c r="THI3" s="9"/>
      <c r="THJ3" s="9"/>
      <c r="THK3" s="9"/>
      <c r="THL3" s="9"/>
      <c r="THM3" s="9"/>
      <c r="THN3" s="9"/>
      <c r="THO3" s="9"/>
      <c r="THP3" s="9"/>
      <c r="THQ3" s="9"/>
      <c r="THR3" s="9"/>
      <c r="THS3" s="9"/>
      <c r="THT3" s="9"/>
      <c r="THU3" s="9"/>
      <c r="THV3" s="9"/>
      <c r="THW3" s="9"/>
      <c r="THX3" s="9"/>
      <c r="THY3" s="9"/>
      <c r="THZ3" s="9"/>
      <c r="TIA3" s="9"/>
      <c r="TIB3" s="9"/>
      <c r="TIC3" s="9"/>
      <c r="TID3" s="9"/>
      <c r="TIE3" s="9"/>
      <c r="TIF3" s="9"/>
      <c r="TIG3" s="9"/>
      <c r="TIH3" s="9"/>
      <c r="TII3" s="9"/>
      <c r="TIJ3" s="9"/>
      <c r="TIK3" s="9"/>
      <c r="TIL3" s="9"/>
      <c r="TIM3" s="9"/>
      <c r="TIN3" s="9"/>
      <c r="TIO3" s="9"/>
      <c r="TIP3" s="9"/>
      <c r="TIQ3" s="9"/>
      <c r="TIR3" s="9"/>
      <c r="TIS3" s="9"/>
      <c r="TIT3" s="9"/>
      <c r="TIU3" s="9"/>
      <c r="TIV3" s="9"/>
      <c r="TIW3" s="9"/>
      <c r="TIX3" s="9"/>
      <c r="TIY3" s="9"/>
      <c r="TIZ3" s="9"/>
      <c r="TJA3" s="9"/>
      <c r="TJB3" s="9"/>
      <c r="TJC3" s="9"/>
      <c r="TJD3" s="9"/>
      <c r="TJE3" s="9"/>
      <c r="TJF3" s="9"/>
      <c r="TJG3" s="9"/>
      <c r="TJH3" s="9"/>
      <c r="TJI3" s="9"/>
      <c r="TJJ3" s="9"/>
      <c r="TJK3" s="9"/>
      <c r="TJL3" s="9"/>
      <c r="TJM3" s="9"/>
      <c r="TJN3" s="9"/>
      <c r="TJO3" s="9"/>
      <c r="TJP3" s="9"/>
      <c r="TJQ3" s="9"/>
      <c r="TJR3" s="9"/>
      <c r="TJS3" s="9"/>
      <c r="TJT3" s="9"/>
      <c r="TJU3" s="9"/>
      <c r="TJV3" s="9"/>
      <c r="TJW3" s="9"/>
      <c r="TJX3" s="9"/>
      <c r="TJY3" s="9"/>
      <c r="TJZ3" s="9"/>
      <c r="TKA3" s="9"/>
      <c r="TKB3" s="9"/>
      <c r="TKC3" s="9"/>
      <c r="TKD3" s="9"/>
      <c r="TKE3" s="9"/>
      <c r="TKF3" s="9"/>
      <c r="TKG3" s="9"/>
      <c r="TKH3" s="9"/>
      <c r="TKI3" s="9"/>
      <c r="TKJ3" s="9"/>
      <c r="TKK3" s="9"/>
      <c r="TKL3" s="9"/>
      <c r="TKM3" s="9"/>
      <c r="TKN3" s="9"/>
      <c r="TKO3" s="9"/>
      <c r="TKP3" s="9"/>
      <c r="TKQ3" s="9"/>
      <c r="TKR3" s="9"/>
      <c r="TKS3" s="9"/>
      <c r="TKT3" s="9"/>
      <c r="TKU3" s="9"/>
      <c r="TKV3" s="9"/>
      <c r="TKW3" s="9"/>
      <c r="TKX3" s="9"/>
      <c r="TKY3" s="9"/>
      <c r="TKZ3" s="9"/>
      <c r="TLA3" s="9"/>
      <c r="TLB3" s="9"/>
      <c r="TLC3" s="9"/>
      <c r="TLD3" s="9"/>
      <c r="TLE3" s="9"/>
      <c r="TLF3" s="9"/>
      <c r="TLG3" s="9"/>
      <c r="TLH3" s="9"/>
      <c r="TLI3" s="9"/>
      <c r="TLJ3" s="9"/>
      <c r="TLK3" s="9"/>
      <c r="TLL3" s="9"/>
      <c r="TLM3" s="9"/>
      <c r="TLN3" s="9"/>
      <c r="TLO3" s="9"/>
      <c r="TLP3" s="9"/>
      <c r="TLQ3" s="9"/>
      <c r="TLR3" s="9"/>
      <c r="TLS3" s="9"/>
      <c r="TLT3" s="9"/>
      <c r="TLU3" s="9"/>
      <c r="TLV3" s="9"/>
      <c r="TLW3" s="9"/>
      <c r="TLX3" s="9"/>
      <c r="TLY3" s="9"/>
      <c r="TLZ3" s="9"/>
      <c r="TMA3" s="9"/>
      <c r="TMB3" s="9"/>
      <c r="TMC3" s="9"/>
      <c r="TMD3" s="9"/>
      <c r="TME3" s="9"/>
      <c r="TMF3" s="9"/>
      <c r="TMG3" s="9"/>
      <c r="TMH3" s="9"/>
      <c r="TMI3" s="9"/>
      <c r="TMJ3" s="9"/>
      <c r="TMK3" s="9"/>
      <c r="TML3" s="9"/>
      <c r="TMM3" s="9"/>
      <c r="TMN3" s="9"/>
      <c r="TMO3" s="9"/>
      <c r="TMP3" s="9"/>
      <c r="TMQ3" s="9"/>
      <c r="TMR3" s="9"/>
      <c r="TMS3" s="9"/>
      <c r="TMT3" s="9"/>
      <c r="TMU3" s="9"/>
      <c r="TMV3" s="9"/>
      <c r="TMW3" s="9"/>
      <c r="TMX3" s="9"/>
      <c r="TMY3" s="9"/>
      <c r="TMZ3" s="9"/>
      <c r="TNA3" s="9"/>
      <c r="TNB3" s="9"/>
      <c r="TNC3" s="9"/>
      <c r="TND3" s="9"/>
      <c r="TNE3" s="9"/>
      <c r="TNF3" s="9"/>
      <c r="TNG3" s="9"/>
      <c r="TNH3" s="9"/>
      <c r="TNI3" s="9"/>
      <c r="TNJ3" s="9"/>
      <c r="TNK3" s="9"/>
      <c r="TNL3" s="9"/>
      <c r="TNM3" s="9"/>
      <c r="TNN3" s="9"/>
      <c r="TNO3" s="9"/>
      <c r="TNP3" s="9"/>
      <c r="TNQ3" s="9"/>
      <c r="TNR3" s="9"/>
      <c r="TNS3" s="9"/>
      <c r="TNT3" s="9"/>
      <c r="TNU3" s="9"/>
      <c r="TNV3" s="9"/>
      <c r="TNW3" s="9"/>
      <c r="TNX3" s="9"/>
      <c r="TNY3" s="9"/>
      <c r="TNZ3" s="9"/>
      <c r="TOA3" s="9"/>
      <c r="TOB3" s="9"/>
      <c r="TOC3" s="9"/>
      <c r="TOD3" s="9"/>
      <c r="TOE3" s="9"/>
      <c r="TOF3" s="9"/>
      <c r="TOG3" s="9"/>
      <c r="TOH3" s="9"/>
      <c r="TOI3" s="9"/>
      <c r="TOJ3" s="9"/>
      <c r="TOK3" s="9"/>
      <c r="TOL3" s="9"/>
      <c r="TOM3" s="9"/>
      <c r="TON3" s="9"/>
      <c r="TOO3" s="9"/>
      <c r="TOP3" s="9"/>
      <c r="TOQ3" s="9"/>
      <c r="TOR3" s="9"/>
      <c r="TOS3" s="9"/>
      <c r="TOT3" s="9"/>
      <c r="TOU3" s="9"/>
      <c r="TOV3" s="9"/>
      <c r="TOW3" s="9"/>
      <c r="TOX3" s="9"/>
      <c r="TOY3" s="9"/>
      <c r="TOZ3" s="9"/>
      <c r="TPA3" s="9"/>
      <c r="TPB3" s="9"/>
      <c r="TPC3" s="9"/>
      <c r="TPD3" s="9"/>
      <c r="TPE3" s="9"/>
      <c r="TPF3" s="9"/>
      <c r="TPG3" s="9"/>
      <c r="TPH3" s="9"/>
      <c r="TPI3" s="9"/>
      <c r="TPJ3" s="9"/>
      <c r="TPK3" s="9"/>
      <c r="TPL3" s="9"/>
      <c r="TPM3" s="9"/>
      <c r="TPN3" s="9"/>
      <c r="TPO3" s="9"/>
      <c r="TPP3" s="9"/>
      <c r="TPQ3" s="9"/>
      <c r="TPR3" s="9"/>
      <c r="TPS3" s="9"/>
      <c r="TPT3" s="9"/>
      <c r="TPU3" s="9"/>
      <c r="TPV3" s="9"/>
      <c r="TPW3" s="9"/>
      <c r="TPX3" s="9"/>
      <c r="TPY3" s="9"/>
      <c r="TPZ3" s="9"/>
      <c r="TQA3" s="9"/>
      <c r="TQB3" s="9"/>
      <c r="TQC3" s="9"/>
      <c r="TQD3" s="9"/>
      <c r="TQE3" s="9"/>
      <c r="TQF3" s="9"/>
      <c r="TQG3" s="9"/>
      <c r="TQH3" s="9"/>
      <c r="TQI3" s="9"/>
      <c r="TQJ3" s="9"/>
      <c r="TQK3" s="9"/>
      <c r="TQL3" s="9"/>
      <c r="TQM3" s="9"/>
      <c r="TQN3" s="9"/>
      <c r="TQO3" s="9"/>
      <c r="TQP3" s="9"/>
      <c r="TQQ3" s="9"/>
      <c r="TQR3" s="9"/>
      <c r="TQS3" s="9"/>
      <c r="TQT3" s="9"/>
      <c r="TQU3" s="9"/>
      <c r="TQV3" s="9"/>
      <c r="TQW3" s="9"/>
      <c r="TQX3" s="9"/>
      <c r="TQY3" s="9"/>
      <c r="TQZ3" s="9"/>
      <c r="TRA3" s="9"/>
      <c r="TRB3" s="9"/>
      <c r="TRC3" s="9"/>
      <c r="TRD3" s="9"/>
      <c r="TRE3" s="9"/>
      <c r="TRF3" s="9"/>
      <c r="TRG3" s="9"/>
      <c r="TRH3" s="9"/>
      <c r="TRI3" s="9"/>
      <c r="TRJ3" s="9"/>
      <c r="TRK3" s="9"/>
      <c r="TRL3" s="9"/>
      <c r="TRM3" s="9"/>
      <c r="TRN3" s="9"/>
      <c r="TRO3" s="9"/>
      <c r="TRP3" s="9"/>
      <c r="TRQ3" s="9"/>
      <c r="TRR3" s="9"/>
      <c r="TRS3" s="9"/>
      <c r="TRT3" s="9"/>
      <c r="TRU3" s="9"/>
      <c r="TRV3" s="9"/>
      <c r="TRW3" s="9"/>
      <c r="TRX3" s="9"/>
      <c r="TRY3" s="9"/>
      <c r="TRZ3" s="9"/>
      <c r="TSA3" s="9"/>
      <c r="TSB3" s="9"/>
      <c r="TSC3" s="9"/>
      <c r="TSD3" s="9"/>
      <c r="TSE3" s="9"/>
      <c r="TSF3" s="9"/>
      <c r="TSG3" s="9"/>
      <c r="TSH3" s="9"/>
      <c r="TSI3" s="9"/>
      <c r="TSJ3" s="9"/>
      <c r="TSK3" s="9"/>
      <c r="TSL3" s="9"/>
      <c r="TSM3" s="9"/>
      <c r="TSN3" s="9"/>
      <c r="TSO3" s="9"/>
      <c r="TSP3" s="9"/>
      <c r="TSQ3" s="9"/>
      <c r="TSR3" s="9"/>
      <c r="TSS3" s="9"/>
      <c r="TST3" s="9"/>
      <c r="TSU3" s="9"/>
      <c r="TSV3" s="9"/>
      <c r="TSW3" s="9"/>
      <c r="TSX3" s="9"/>
      <c r="TSY3" s="9"/>
      <c r="TSZ3" s="9"/>
      <c r="TTA3" s="9"/>
      <c r="TTB3" s="9"/>
      <c r="TTC3" s="9"/>
      <c r="TTD3" s="9"/>
      <c r="TTE3" s="9"/>
      <c r="TTF3" s="9"/>
      <c r="TTG3" s="9"/>
      <c r="TTH3" s="9"/>
      <c r="TTI3" s="9"/>
      <c r="TTJ3" s="9"/>
      <c r="TTK3" s="9"/>
      <c r="TTL3" s="9"/>
      <c r="TTM3" s="9"/>
      <c r="TTN3" s="9"/>
      <c r="TTO3" s="9"/>
      <c r="TTP3" s="9"/>
      <c r="TTQ3" s="9"/>
      <c r="TTR3" s="9"/>
      <c r="TTS3" s="9"/>
      <c r="TTT3" s="9"/>
      <c r="TTU3" s="9"/>
      <c r="TTV3" s="9"/>
      <c r="TTW3" s="9"/>
      <c r="TTX3" s="9"/>
      <c r="TTY3" s="9"/>
      <c r="TTZ3" s="9"/>
      <c r="TUA3" s="9"/>
      <c r="TUB3" s="9"/>
      <c r="TUC3" s="9"/>
      <c r="TUD3" s="9"/>
      <c r="TUE3" s="9"/>
      <c r="TUF3" s="9"/>
      <c r="TUG3" s="9"/>
      <c r="TUH3" s="9"/>
      <c r="TUI3" s="9"/>
      <c r="TUJ3" s="9"/>
      <c r="TUK3" s="9"/>
      <c r="TUL3" s="9"/>
      <c r="TUM3" s="9"/>
      <c r="TUN3" s="9"/>
      <c r="TUO3" s="9"/>
      <c r="TUP3" s="9"/>
      <c r="TUQ3" s="9"/>
      <c r="TUR3" s="9"/>
      <c r="TUS3" s="9"/>
      <c r="TUT3" s="9"/>
      <c r="TUU3" s="9"/>
      <c r="TUV3" s="9"/>
      <c r="TUW3" s="9"/>
      <c r="TUX3" s="9"/>
      <c r="TUY3" s="9"/>
      <c r="TUZ3" s="9"/>
      <c r="TVA3" s="9"/>
      <c r="TVB3" s="9"/>
      <c r="TVC3" s="9"/>
      <c r="TVD3" s="9"/>
      <c r="TVE3" s="9"/>
      <c r="TVF3" s="9"/>
      <c r="TVG3" s="9"/>
      <c r="TVH3" s="9"/>
      <c r="TVI3" s="9"/>
      <c r="TVJ3" s="9"/>
      <c r="TVK3" s="9"/>
      <c r="TVL3" s="9"/>
      <c r="TVM3" s="9"/>
      <c r="TVN3" s="9"/>
      <c r="TVO3" s="9"/>
      <c r="TVP3" s="9"/>
      <c r="TVQ3" s="9"/>
      <c r="TVR3" s="9"/>
      <c r="TVS3" s="9"/>
      <c r="TVT3" s="9"/>
      <c r="TVU3" s="9"/>
      <c r="TVV3" s="9"/>
      <c r="TVW3" s="9"/>
      <c r="TVX3" s="9"/>
      <c r="TVY3" s="9"/>
      <c r="TVZ3" s="9"/>
      <c r="TWA3" s="9"/>
      <c r="TWB3" s="9"/>
      <c r="TWC3" s="9"/>
      <c r="TWD3" s="9"/>
      <c r="TWE3" s="9"/>
      <c r="TWF3" s="9"/>
      <c r="TWG3" s="9"/>
      <c r="TWH3" s="9"/>
      <c r="TWI3" s="9"/>
      <c r="TWJ3" s="9"/>
      <c r="TWK3" s="9"/>
      <c r="TWL3" s="9"/>
      <c r="TWM3" s="9"/>
      <c r="TWN3" s="9"/>
      <c r="TWO3" s="9"/>
      <c r="TWP3" s="9"/>
      <c r="TWQ3" s="9"/>
      <c r="TWR3" s="9"/>
      <c r="TWS3" s="9"/>
      <c r="TWT3" s="9"/>
      <c r="TWU3" s="9"/>
      <c r="TWV3" s="9"/>
      <c r="TWW3" s="9"/>
      <c r="TWX3" s="9"/>
      <c r="TWY3" s="9"/>
      <c r="TWZ3" s="9"/>
      <c r="TXA3" s="9"/>
      <c r="TXB3" s="9"/>
      <c r="TXC3" s="9"/>
      <c r="TXD3" s="9"/>
      <c r="TXE3" s="9"/>
      <c r="TXF3" s="9"/>
      <c r="TXG3" s="9"/>
      <c r="TXH3" s="9"/>
      <c r="TXI3" s="9"/>
      <c r="TXJ3" s="9"/>
      <c r="TXK3" s="9"/>
      <c r="TXL3" s="9"/>
      <c r="TXM3" s="9"/>
      <c r="TXN3" s="9"/>
      <c r="TXO3" s="9"/>
      <c r="TXP3" s="9"/>
      <c r="TXQ3" s="9"/>
      <c r="TXR3" s="9"/>
      <c r="TXS3" s="9"/>
      <c r="TXT3" s="9"/>
      <c r="TXU3" s="9"/>
      <c r="TXV3" s="9"/>
      <c r="TXW3" s="9"/>
      <c r="TXX3" s="9"/>
      <c r="TXY3" s="9"/>
      <c r="TXZ3" s="9"/>
      <c r="TYA3" s="9"/>
      <c r="TYB3" s="9"/>
      <c r="TYC3" s="9"/>
      <c r="TYD3" s="9"/>
      <c r="TYE3" s="9"/>
      <c r="TYF3" s="9"/>
      <c r="TYG3" s="9"/>
      <c r="TYH3" s="9"/>
      <c r="TYI3" s="9"/>
      <c r="TYJ3" s="9"/>
      <c r="TYK3" s="9"/>
      <c r="TYL3" s="9"/>
      <c r="TYM3" s="9"/>
      <c r="TYN3" s="9"/>
      <c r="TYO3" s="9"/>
      <c r="TYP3" s="9"/>
      <c r="TYQ3" s="9"/>
      <c r="TYR3" s="9"/>
      <c r="TYS3" s="9"/>
      <c r="TYT3" s="9"/>
      <c r="TYU3" s="9"/>
      <c r="TYV3" s="9"/>
      <c r="TYW3" s="9"/>
      <c r="TYX3" s="9"/>
      <c r="TYY3" s="9"/>
      <c r="TYZ3" s="9"/>
      <c r="TZA3" s="9"/>
      <c r="TZB3" s="9"/>
      <c r="TZC3" s="9"/>
      <c r="TZD3" s="9"/>
      <c r="TZE3" s="9"/>
      <c r="TZF3" s="9"/>
      <c r="TZG3" s="9"/>
      <c r="TZH3" s="9"/>
      <c r="TZI3" s="9"/>
      <c r="TZJ3" s="9"/>
      <c r="TZK3" s="9"/>
      <c r="TZL3" s="9"/>
      <c r="TZM3" s="9"/>
      <c r="TZN3" s="9"/>
      <c r="TZO3" s="9"/>
      <c r="TZP3" s="9"/>
      <c r="TZQ3" s="9"/>
      <c r="TZR3" s="9"/>
      <c r="TZS3" s="9"/>
      <c r="TZT3" s="9"/>
      <c r="TZU3" s="9"/>
      <c r="TZV3" s="9"/>
      <c r="TZW3" s="9"/>
      <c r="TZX3" s="9"/>
      <c r="TZY3" s="9"/>
      <c r="TZZ3" s="9"/>
      <c r="UAA3" s="9"/>
      <c r="UAB3" s="9"/>
      <c r="UAC3" s="9"/>
      <c r="UAD3" s="9"/>
      <c r="UAE3" s="9"/>
      <c r="UAF3" s="9"/>
      <c r="UAG3" s="9"/>
      <c r="UAH3" s="9"/>
      <c r="UAI3" s="9"/>
      <c r="UAJ3" s="9"/>
      <c r="UAK3" s="9"/>
      <c r="UAL3" s="9"/>
      <c r="UAM3" s="9"/>
      <c r="UAN3" s="9"/>
      <c r="UAO3" s="9"/>
      <c r="UAP3" s="9"/>
      <c r="UAQ3" s="9"/>
      <c r="UAR3" s="9"/>
      <c r="UAS3" s="9"/>
      <c r="UAT3" s="9"/>
      <c r="UAU3" s="9"/>
      <c r="UAV3" s="9"/>
      <c r="UAW3" s="9"/>
      <c r="UAX3" s="9"/>
      <c r="UAY3" s="9"/>
      <c r="UAZ3" s="9"/>
      <c r="UBA3" s="9"/>
      <c r="UBB3" s="9"/>
      <c r="UBC3" s="9"/>
      <c r="UBD3" s="9"/>
      <c r="UBE3" s="9"/>
      <c r="UBF3" s="9"/>
      <c r="UBG3" s="9"/>
      <c r="UBH3" s="9"/>
      <c r="UBI3" s="9"/>
      <c r="UBJ3" s="9"/>
      <c r="UBK3" s="9"/>
      <c r="UBL3" s="9"/>
      <c r="UBM3" s="9"/>
      <c r="UBN3" s="9"/>
      <c r="UBO3" s="9"/>
      <c r="UBP3" s="9"/>
      <c r="UBQ3" s="9"/>
      <c r="UBR3" s="9"/>
      <c r="UBS3" s="9"/>
      <c r="UBT3" s="9"/>
      <c r="UBU3" s="9"/>
      <c r="UBV3" s="9"/>
      <c r="UBW3" s="9"/>
      <c r="UBX3" s="9"/>
      <c r="UBY3" s="9"/>
      <c r="UBZ3" s="9"/>
      <c r="UCA3" s="9"/>
      <c r="UCB3" s="9"/>
      <c r="UCC3" s="9"/>
      <c r="UCD3" s="9"/>
      <c r="UCE3" s="9"/>
      <c r="UCF3" s="9"/>
      <c r="UCG3" s="9"/>
      <c r="UCH3" s="9"/>
      <c r="UCI3" s="9"/>
      <c r="UCJ3" s="9"/>
      <c r="UCK3" s="9"/>
      <c r="UCL3" s="9"/>
      <c r="UCM3" s="9"/>
      <c r="UCN3" s="9"/>
      <c r="UCO3" s="9"/>
      <c r="UCP3" s="9"/>
      <c r="UCQ3" s="9"/>
      <c r="UCR3" s="9"/>
      <c r="UCS3" s="9"/>
      <c r="UCT3" s="9"/>
      <c r="UCU3" s="9"/>
      <c r="UCV3" s="9"/>
      <c r="UCW3" s="9"/>
      <c r="UCX3" s="9"/>
      <c r="UCY3" s="9"/>
      <c r="UCZ3" s="9"/>
      <c r="UDA3" s="9"/>
      <c r="UDB3" s="9"/>
      <c r="UDC3" s="9"/>
      <c r="UDD3" s="9"/>
      <c r="UDE3" s="9"/>
      <c r="UDF3" s="9"/>
      <c r="UDG3" s="9"/>
      <c r="UDH3" s="9"/>
      <c r="UDI3" s="9"/>
      <c r="UDJ3" s="9"/>
      <c r="UDK3" s="9"/>
      <c r="UDL3" s="9"/>
      <c r="UDM3" s="9"/>
      <c r="UDN3" s="9"/>
      <c r="UDO3" s="9"/>
      <c r="UDP3" s="9"/>
      <c r="UDQ3" s="9"/>
      <c r="UDR3" s="9"/>
      <c r="UDS3" s="9"/>
      <c r="UDT3" s="9"/>
      <c r="UDU3" s="9"/>
      <c r="UDV3" s="9"/>
      <c r="UDW3" s="9"/>
      <c r="UDX3" s="9"/>
      <c r="UDY3" s="9"/>
      <c r="UDZ3" s="9"/>
      <c r="UEA3" s="9"/>
      <c r="UEB3" s="9"/>
      <c r="UEC3" s="9"/>
      <c r="UED3" s="9"/>
      <c r="UEE3" s="9"/>
      <c r="UEF3" s="9"/>
      <c r="UEG3" s="9"/>
      <c r="UEH3" s="9"/>
      <c r="UEI3" s="9"/>
      <c r="UEJ3" s="9"/>
      <c r="UEK3" s="9"/>
      <c r="UEL3" s="9"/>
      <c r="UEM3" s="9"/>
      <c r="UEN3" s="9"/>
      <c r="UEO3" s="9"/>
      <c r="UEP3" s="9"/>
      <c r="UEQ3" s="9"/>
      <c r="UER3" s="9"/>
      <c r="UES3" s="9"/>
      <c r="UET3" s="9"/>
      <c r="UEU3" s="9"/>
      <c r="UEV3" s="9"/>
      <c r="UEW3" s="9"/>
      <c r="UEX3" s="9"/>
      <c r="UEY3" s="9"/>
      <c r="UEZ3" s="9"/>
      <c r="UFA3" s="9"/>
      <c r="UFB3" s="9"/>
      <c r="UFC3" s="9"/>
      <c r="UFD3" s="9"/>
      <c r="UFE3" s="9"/>
      <c r="UFF3" s="9"/>
      <c r="UFG3" s="9"/>
      <c r="UFH3" s="9"/>
      <c r="UFI3" s="9"/>
      <c r="UFJ3" s="9"/>
      <c r="UFK3" s="9"/>
      <c r="UFL3" s="9"/>
      <c r="UFM3" s="9"/>
      <c r="UFN3" s="9"/>
      <c r="UFO3" s="9"/>
      <c r="UFP3" s="9"/>
      <c r="UFQ3" s="9"/>
      <c r="UFR3" s="9"/>
      <c r="UFS3" s="9"/>
      <c r="UFT3" s="9"/>
      <c r="UFU3" s="9"/>
      <c r="UFV3" s="9"/>
      <c r="UFW3" s="9"/>
      <c r="UFX3" s="9"/>
      <c r="UFY3" s="9"/>
      <c r="UFZ3" s="9"/>
      <c r="UGA3" s="9"/>
      <c r="UGB3" s="9"/>
      <c r="UGC3" s="9"/>
      <c r="UGD3" s="9"/>
      <c r="UGE3" s="9"/>
      <c r="UGF3" s="9"/>
      <c r="UGG3" s="9"/>
      <c r="UGH3" s="9"/>
      <c r="UGI3" s="9"/>
      <c r="UGJ3" s="9"/>
      <c r="UGK3" s="9"/>
      <c r="UGL3" s="9"/>
      <c r="UGM3" s="9"/>
      <c r="UGN3" s="9"/>
      <c r="UGO3" s="9"/>
      <c r="UGP3" s="9"/>
      <c r="UGQ3" s="9"/>
      <c r="UGR3" s="9"/>
      <c r="UGS3" s="9"/>
      <c r="UGT3" s="9"/>
      <c r="UGU3" s="9"/>
      <c r="UGV3" s="9"/>
      <c r="UGW3" s="9"/>
      <c r="UGX3" s="9"/>
      <c r="UGY3" s="9"/>
      <c r="UGZ3" s="9"/>
      <c r="UHA3" s="9"/>
      <c r="UHB3" s="9"/>
      <c r="UHC3" s="9"/>
      <c r="UHD3" s="9"/>
      <c r="UHE3" s="9"/>
      <c r="UHF3" s="9"/>
      <c r="UHG3" s="9"/>
      <c r="UHH3" s="9"/>
      <c r="UHI3" s="9"/>
      <c r="UHJ3" s="9"/>
      <c r="UHK3" s="9"/>
      <c r="UHL3" s="9"/>
      <c r="UHM3" s="9"/>
      <c r="UHN3" s="9"/>
      <c r="UHO3" s="9"/>
      <c r="UHP3" s="9"/>
      <c r="UHQ3" s="9"/>
      <c r="UHR3" s="9"/>
      <c r="UHS3" s="9"/>
      <c r="UHT3" s="9"/>
      <c r="UHU3" s="9"/>
      <c r="UHV3" s="9"/>
      <c r="UHW3" s="9"/>
      <c r="UHX3" s="9"/>
      <c r="UHY3" s="9"/>
      <c r="UHZ3" s="9"/>
      <c r="UIA3" s="9"/>
      <c r="UIB3" s="9"/>
      <c r="UIC3" s="9"/>
      <c r="UID3" s="9"/>
      <c r="UIE3" s="9"/>
      <c r="UIF3" s="9"/>
      <c r="UIG3" s="9"/>
      <c r="UIH3" s="9"/>
      <c r="UII3" s="9"/>
      <c r="UIJ3" s="9"/>
      <c r="UIK3" s="9"/>
      <c r="UIL3" s="9"/>
      <c r="UIM3" s="9"/>
      <c r="UIN3" s="9"/>
      <c r="UIO3" s="9"/>
      <c r="UIP3" s="9"/>
      <c r="UIQ3" s="9"/>
      <c r="UIR3" s="9"/>
      <c r="UIS3" s="9"/>
      <c r="UIT3" s="9"/>
      <c r="UIU3" s="9"/>
      <c r="UIV3" s="9"/>
      <c r="UIW3" s="9"/>
      <c r="UIX3" s="9"/>
      <c r="UIY3" s="9"/>
      <c r="UIZ3" s="9"/>
      <c r="UJA3" s="9"/>
      <c r="UJB3" s="9"/>
      <c r="UJC3" s="9"/>
      <c r="UJD3" s="9"/>
      <c r="UJE3" s="9"/>
      <c r="UJF3" s="9"/>
      <c r="UJG3" s="9"/>
      <c r="UJH3" s="9"/>
      <c r="UJI3" s="9"/>
      <c r="UJJ3" s="9"/>
      <c r="UJK3" s="9"/>
      <c r="UJL3" s="9"/>
      <c r="UJM3" s="9"/>
      <c r="UJN3" s="9"/>
      <c r="UJO3" s="9"/>
      <c r="UJP3" s="9"/>
      <c r="UJQ3" s="9"/>
      <c r="UJR3" s="9"/>
      <c r="UJS3" s="9"/>
      <c r="UJT3" s="9"/>
      <c r="UJU3" s="9"/>
      <c r="UJV3" s="9"/>
      <c r="UJW3" s="9"/>
      <c r="UJX3" s="9"/>
      <c r="UJY3" s="9"/>
      <c r="UJZ3" s="9"/>
      <c r="UKA3" s="9"/>
      <c r="UKB3" s="9"/>
      <c r="UKC3" s="9"/>
      <c r="UKD3" s="9"/>
      <c r="UKE3" s="9"/>
      <c r="UKF3" s="9"/>
      <c r="UKG3" s="9"/>
      <c r="UKH3" s="9"/>
      <c r="UKI3" s="9"/>
      <c r="UKJ3" s="9"/>
      <c r="UKK3" s="9"/>
      <c r="UKL3" s="9"/>
      <c r="UKM3" s="9"/>
      <c r="UKN3" s="9"/>
      <c r="UKO3" s="9"/>
      <c r="UKP3" s="9"/>
      <c r="UKQ3" s="9"/>
      <c r="UKR3" s="9"/>
      <c r="UKS3" s="9"/>
      <c r="UKT3" s="9"/>
      <c r="UKU3" s="9"/>
      <c r="UKV3" s="9"/>
      <c r="UKW3" s="9"/>
      <c r="UKX3" s="9"/>
      <c r="UKY3" s="9"/>
      <c r="UKZ3" s="9"/>
      <c r="ULA3" s="9"/>
      <c r="ULB3" s="9"/>
      <c r="ULC3" s="9"/>
      <c r="ULD3" s="9"/>
      <c r="ULE3" s="9"/>
      <c r="ULF3" s="9"/>
      <c r="ULG3" s="9"/>
      <c r="ULH3" s="9"/>
      <c r="ULI3" s="9"/>
      <c r="ULJ3" s="9"/>
      <c r="ULK3" s="9"/>
      <c r="ULL3" s="9"/>
      <c r="ULM3" s="9"/>
      <c r="ULN3" s="9"/>
      <c r="ULO3" s="9"/>
      <c r="ULP3" s="9"/>
      <c r="ULQ3" s="9"/>
      <c r="ULR3" s="9"/>
      <c r="ULS3" s="9"/>
      <c r="ULT3" s="9"/>
      <c r="ULU3" s="9"/>
      <c r="ULV3" s="9"/>
      <c r="ULW3" s="9"/>
      <c r="ULX3" s="9"/>
      <c r="ULY3" s="9"/>
      <c r="ULZ3" s="9"/>
      <c r="UMA3" s="9"/>
      <c r="UMB3" s="9"/>
      <c r="UMC3" s="9"/>
      <c r="UMD3" s="9"/>
      <c r="UME3" s="9"/>
      <c r="UMF3" s="9"/>
      <c r="UMG3" s="9"/>
      <c r="UMH3" s="9"/>
      <c r="UMI3" s="9"/>
      <c r="UMJ3" s="9"/>
      <c r="UMK3" s="9"/>
      <c r="UML3" s="9"/>
      <c r="UMM3" s="9"/>
      <c r="UMN3" s="9"/>
      <c r="UMO3" s="9"/>
      <c r="UMP3" s="9"/>
      <c r="UMQ3" s="9"/>
      <c r="UMR3" s="9"/>
      <c r="UMS3" s="9"/>
      <c r="UMT3" s="9"/>
      <c r="UMU3" s="9"/>
      <c r="UMV3" s="9"/>
      <c r="UMW3" s="9"/>
      <c r="UMX3" s="9"/>
      <c r="UMY3" s="9"/>
      <c r="UMZ3" s="9"/>
      <c r="UNA3" s="9"/>
      <c r="UNB3" s="9"/>
      <c r="UNC3" s="9"/>
      <c r="UND3" s="9"/>
      <c r="UNE3" s="9"/>
      <c r="UNF3" s="9"/>
      <c r="UNG3" s="9"/>
      <c r="UNH3" s="9"/>
      <c r="UNI3" s="9"/>
      <c r="UNJ3" s="9"/>
      <c r="UNK3" s="9"/>
      <c r="UNL3" s="9"/>
      <c r="UNM3" s="9"/>
      <c r="UNN3" s="9"/>
      <c r="UNO3" s="9"/>
      <c r="UNP3" s="9"/>
      <c r="UNQ3" s="9"/>
      <c r="UNR3" s="9"/>
      <c r="UNS3" s="9"/>
      <c r="UNT3" s="9"/>
      <c r="UNU3" s="9"/>
      <c r="UNV3" s="9"/>
      <c r="UNW3" s="9"/>
      <c r="UNX3" s="9"/>
      <c r="UNY3" s="9"/>
      <c r="UNZ3" s="9"/>
      <c r="UOA3" s="9"/>
      <c r="UOB3" s="9"/>
      <c r="UOC3" s="9"/>
      <c r="UOD3" s="9"/>
      <c r="UOE3" s="9"/>
      <c r="UOF3" s="9"/>
      <c r="UOG3" s="9"/>
      <c r="UOH3" s="9"/>
      <c r="UOI3" s="9"/>
      <c r="UOJ3" s="9"/>
      <c r="UOK3" s="9"/>
      <c r="UOL3" s="9"/>
      <c r="UOM3" s="9"/>
      <c r="UON3" s="9"/>
      <c r="UOO3" s="9"/>
      <c r="UOP3" s="9"/>
      <c r="UOQ3" s="9"/>
      <c r="UOR3" s="9"/>
      <c r="UOS3" s="9"/>
      <c r="UOT3" s="9"/>
      <c r="UOU3" s="9"/>
      <c r="UOV3" s="9"/>
      <c r="UOW3" s="9"/>
      <c r="UOX3" s="9"/>
      <c r="UOY3" s="9"/>
      <c r="UOZ3" s="9"/>
      <c r="UPA3" s="9"/>
      <c r="UPB3" s="9"/>
      <c r="UPC3" s="9"/>
      <c r="UPD3" s="9"/>
      <c r="UPE3" s="9"/>
      <c r="UPF3" s="9"/>
      <c r="UPG3" s="9"/>
      <c r="UPH3" s="9"/>
      <c r="UPI3" s="9"/>
      <c r="UPJ3" s="9"/>
      <c r="UPK3" s="9"/>
      <c r="UPL3" s="9"/>
      <c r="UPM3" s="9"/>
      <c r="UPN3" s="9"/>
      <c r="UPO3" s="9"/>
      <c r="UPP3" s="9"/>
      <c r="UPQ3" s="9"/>
      <c r="UPR3" s="9"/>
      <c r="UPS3" s="9"/>
      <c r="UPT3" s="9"/>
      <c r="UPU3" s="9"/>
      <c r="UPV3" s="9"/>
      <c r="UPW3" s="9"/>
      <c r="UPX3" s="9"/>
      <c r="UPY3" s="9"/>
      <c r="UPZ3" s="9"/>
      <c r="UQA3" s="9"/>
      <c r="UQB3" s="9"/>
      <c r="UQC3" s="9"/>
      <c r="UQD3" s="9"/>
      <c r="UQE3" s="9"/>
      <c r="UQF3" s="9"/>
      <c r="UQG3" s="9"/>
      <c r="UQH3" s="9"/>
      <c r="UQI3" s="9"/>
      <c r="UQJ3" s="9"/>
      <c r="UQK3" s="9"/>
      <c r="UQL3" s="9"/>
      <c r="UQM3" s="9"/>
      <c r="UQN3" s="9"/>
      <c r="UQO3" s="9"/>
      <c r="UQP3" s="9"/>
      <c r="UQQ3" s="9"/>
      <c r="UQR3" s="9"/>
      <c r="UQS3" s="9"/>
      <c r="UQT3" s="9"/>
      <c r="UQU3" s="9"/>
      <c r="UQV3" s="9"/>
      <c r="UQW3" s="9"/>
      <c r="UQX3" s="9"/>
      <c r="UQY3" s="9"/>
      <c r="UQZ3" s="9"/>
      <c r="URA3" s="9"/>
      <c r="URB3" s="9"/>
      <c r="URC3" s="9"/>
      <c r="URD3" s="9"/>
      <c r="URE3" s="9"/>
      <c r="URF3" s="9"/>
      <c r="URG3" s="9"/>
      <c r="URH3" s="9"/>
      <c r="URI3" s="9"/>
      <c r="URJ3" s="9"/>
      <c r="URK3" s="9"/>
      <c r="URL3" s="9"/>
      <c r="URM3" s="9"/>
      <c r="URN3" s="9"/>
      <c r="URO3" s="9"/>
      <c r="URP3" s="9"/>
      <c r="URQ3" s="9"/>
      <c r="URR3" s="9"/>
      <c r="URS3" s="9"/>
      <c r="URT3" s="9"/>
      <c r="URU3" s="9"/>
      <c r="URV3" s="9"/>
      <c r="URW3" s="9"/>
      <c r="URX3" s="9"/>
      <c r="URY3" s="9"/>
      <c r="URZ3" s="9"/>
      <c r="USA3" s="9"/>
      <c r="USB3" s="9"/>
      <c r="USC3" s="9"/>
      <c r="USD3" s="9"/>
      <c r="USE3" s="9"/>
      <c r="USF3" s="9"/>
      <c r="USG3" s="9"/>
      <c r="USH3" s="9"/>
      <c r="USI3" s="9"/>
      <c r="USJ3" s="9"/>
      <c r="USK3" s="9"/>
      <c r="USL3" s="9"/>
      <c r="USM3" s="9"/>
      <c r="USN3" s="9"/>
      <c r="USO3" s="9"/>
      <c r="USP3" s="9"/>
      <c r="USQ3" s="9"/>
      <c r="USR3" s="9"/>
      <c r="USS3" s="9"/>
      <c r="UST3" s="9"/>
      <c r="USU3" s="9"/>
      <c r="USV3" s="9"/>
      <c r="USW3" s="9"/>
      <c r="USX3" s="9"/>
      <c r="USY3" s="9"/>
      <c r="USZ3" s="9"/>
      <c r="UTA3" s="9"/>
      <c r="UTB3" s="9"/>
      <c r="UTC3" s="9"/>
      <c r="UTD3" s="9"/>
      <c r="UTE3" s="9"/>
      <c r="UTF3" s="9"/>
      <c r="UTG3" s="9"/>
      <c r="UTH3" s="9"/>
      <c r="UTI3" s="9"/>
      <c r="UTJ3" s="9"/>
      <c r="UTK3" s="9"/>
      <c r="UTL3" s="9"/>
      <c r="UTM3" s="9"/>
      <c r="UTN3" s="9"/>
      <c r="UTO3" s="9"/>
      <c r="UTP3" s="9"/>
      <c r="UTQ3" s="9"/>
      <c r="UTR3" s="9"/>
      <c r="UTS3" s="9"/>
      <c r="UTT3" s="9"/>
      <c r="UTU3" s="9"/>
      <c r="UTV3" s="9"/>
      <c r="UTW3" s="9"/>
      <c r="UTX3" s="9"/>
      <c r="UTY3" s="9"/>
      <c r="UTZ3" s="9"/>
      <c r="UUA3" s="9"/>
      <c r="UUB3" s="9"/>
      <c r="UUC3" s="9"/>
      <c r="UUD3" s="9"/>
      <c r="UUE3" s="9"/>
      <c r="UUF3" s="9"/>
      <c r="UUG3" s="9"/>
      <c r="UUH3" s="9"/>
      <c r="UUI3" s="9"/>
      <c r="UUJ3" s="9"/>
      <c r="UUK3" s="9"/>
      <c r="UUL3" s="9"/>
      <c r="UUM3" s="9"/>
      <c r="UUN3" s="9"/>
      <c r="UUO3" s="9"/>
      <c r="UUP3" s="9"/>
      <c r="UUQ3" s="9"/>
      <c r="UUR3" s="9"/>
      <c r="UUS3" s="9"/>
      <c r="UUT3" s="9"/>
      <c r="UUU3" s="9"/>
      <c r="UUV3" s="9"/>
      <c r="UUW3" s="9"/>
      <c r="UUX3" s="9"/>
      <c r="UUY3" s="9"/>
      <c r="UUZ3" s="9"/>
      <c r="UVA3" s="9"/>
      <c r="UVB3" s="9"/>
      <c r="UVC3" s="9"/>
      <c r="UVD3" s="9"/>
      <c r="UVE3" s="9"/>
      <c r="UVF3" s="9"/>
      <c r="UVG3" s="9"/>
      <c r="UVH3" s="9"/>
      <c r="UVI3" s="9"/>
      <c r="UVJ3" s="9"/>
      <c r="UVK3" s="9"/>
      <c r="UVL3" s="9"/>
      <c r="UVM3" s="9"/>
      <c r="UVN3" s="9"/>
      <c r="UVO3" s="9"/>
      <c r="UVP3" s="9"/>
      <c r="UVQ3" s="9"/>
      <c r="UVR3" s="9"/>
      <c r="UVS3" s="9"/>
      <c r="UVT3" s="9"/>
      <c r="UVU3" s="9"/>
      <c r="UVV3" s="9"/>
      <c r="UVW3" s="9"/>
      <c r="UVX3" s="9"/>
      <c r="UVY3" s="9"/>
      <c r="UVZ3" s="9"/>
      <c r="UWA3" s="9"/>
      <c r="UWB3" s="9"/>
      <c r="UWC3" s="9"/>
      <c r="UWD3" s="9"/>
      <c r="UWE3" s="9"/>
      <c r="UWF3" s="9"/>
      <c r="UWG3" s="9"/>
      <c r="UWH3" s="9"/>
      <c r="UWI3" s="9"/>
      <c r="UWJ3" s="9"/>
      <c r="UWK3" s="9"/>
      <c r="UWL3" s="9"/>
      <c r="UWM3" s="9"/>
      <c r="UWN3" s="9"/>
      <c r="UWO3" s="9"/>
      <c r="UWP3" s="9"/>
      <c r="UWQ3" s="9"/>
      <c r="UWR3" s="9"/>
      <c r="UWS3" s="9"/>
      <c r="UWT3" s="9"/>
      <c r="UWU3" s="9"/>
      <c r="UWV3" s="9"/>
      <c r="UWW3" s="9"/>
      <c r="UWX3" s="9"/>
      <c r="UWY3" s="9"/>
      <c r="UWZ3" s="9"/>
      <c r="UXA3" s="9"/>
      <c r="UXB3" s="9"/>
      <c r="UXC3" s="9"/>
      <c r="UXD3" s="9"/>
      <c r="UXE3" s="9"/>
      <c r="UXF3" s="9"/>
      <c r="UXG3" s="9"/>
      <c r="UXH3" s="9"/>
      <c r="UXI3" s="9"/>
      <c r="UXJ3" s="9"/>
      <c r="UXK3" s="9"/>
      <c r="UXL3" s="9"/>
      <c r="UXM3" s="9"/>
      <c r="UXN3" s="9"/>
      <c r="UXO3" s="9"/>
      <c r="UXP3" s="9"/>
      <c r="UXQ3" s="9"/>
      <c r="UXR3" s="9"/>
      <c r="UXS3" s="9"/>
      <c r="UXT3" s="9"/>
      <c r="UXU3" s="9"/>
      <c r="UXV3" s="9"/>
      <c r="UXW3" s="9"/>
      <c r="UXX3" s="9"/>
      <c r="UXY3" s="9"/>
      <c r="UXZ3" s="9"/>
      <c r="UYA3" s="9"/>
      <c r="UYB3" s="9"/>
      <c r="UYC3" s="9"/>
      <c r="UYD3" s="9"/>
      <c r="UYE3" s="9"/>
      <c r="UYF3" s="9"/>
      <c r="UYG3" s="9"/>
      <c r="UYH3" s="9"/>
      <c r="UYI3" s="9"/>
      <c r="UYJ3" s="9"/>
      <c r="UYK3" s="9"/>
      <c r="UYL3" s="9"/>
      <c r="UYM3" s="9"/>
      <c r="UYN3" s="9"/>
      <c r="UYO3" s="9"/>
      <c r="UYP3" s="9"/>
      <c r="UYQ3" s="9"/>
      <c r="UYR3" s="9"/>
      <c r="UYS3" s="9"/>
      <c r="UYT3" s="9"/>
      <c r="UYU3" s="9"/>
      <c r="UYV3" s="9"/>
      <c r="UYW3" s="9"/>
      <c r="UYX3" s="9"/>
      <c r="UYY3" s="9"/>
      <c r="UYZ3" s="9"/>
      <c r="UZA3" s="9"/>
      <c r="UZB3" s="9"/>
      <c r="UZC3" s="9"/>
      <c r="UZD3" s="9"/>
      <c r="UZE3" s="9"/>
      <c r="UZF3" s="9"/>
      <c r="UZG3" s="9"/>
      <c r="UZH3" s="9"/>
      <c r="UZI3" s="9"/>
      <c r="UZJ3" s="9"/>
      <c r="UZK3" s="9"/>
      <c r="UZL3" s="9"/>
      <c r="UZM3" s="9"/>
      <c r="UZN3" s="9"/>
      <c r="UZO3" s="9"/>
      <c r="UZP3" s="9"/>
      <c r="UZQ3" s="9"/>
      <c r="UZR3" s="9"/>
      <c r="UZS3" s="9"/>
      <c r="UZT3" s="9"/>
      <c r="UZU3" s="9"/>
      <c r="UZV3" s="9"/>
      <c r="UZW3" s="9"/>
      <c r="UZX3" s="9"/>
      <c r="UZY3" s="9"/>
      <c r="UZZ3" s="9"/>
      <c r="VAA3" s="9"/>
      <c r="VAB3" s="9"/>
      <c r="VAC3" s="9"/>
      <c r="VAD3" s="9"/>
      <c r="VAE3" s="9"/>
      <c r="VAF3" s="9"/>
      <c r="VAG3" s="9"/>
      <c r="VAH3" s="9"/>
      <c r="VAI3" s="9"/>
      <c r="VAJ3" s="9"/>
      <c r="VAK3" s="9"/>
      <c r="VAL3" s="9"/>
      <c r="VAM3" s="9"/>
      <c r="VAN3" s="9"/>
      <c r="VAO3" s="9"/>
      <c r="VAP3" s="9"/>
      <c r="VAQ3" s="9"/>
      <c r="VAR3" s="9"/>
      <c r="VAS3" s="9"/>
      <c r="VAT3" s="9"/>
      <c r="VAU3" s="9"/>
      <c r="VAV3" s="9"/>
      <c r="VAW3" s="9"/>
      <c r="VAX3" s="9"/>
      <c r="VAY3" s="9"/>
      <c r="VAZ3" s="9"/>
      <c r="VBA3" s="9"/>
      <c r="VBB3" s="9"/>
      <c r="VBC3" s="9"/>
      <c r="VBD3" s="9"/>
      <c r="VBE3" s="9"/>
      <c r="VBF3" s="9"/>
      <c r="VBG3" s="9"/>
      <c r="VBH3" s="9"/>
      <c r="VBI3" s="9"/>
      <c r="VBJ3" s="9"/>
      <c r="VBK3" s="9"/>
      <c r="VBL3" s="9"/>
      <c r="VBM3" s="9"/>
      <c r="VBN3" s="9"/>
      <c r="VBO3" s="9"/>
      <c r="VBP3" s="9"/>
      <c r="VBQ3" s="9"/>
      <c r="VBR3" s="9"/>
      <c r="VBS3" s="9"/>
      <c r="VBT3" s="9"/>
      <c r="VBU3" s="9"/>
      <c r="VBV3" s="9"/>
      <c r="VBW3" s="9"/>
      <c r="VBX3" s="9"/>
      <c r="VBY3" s="9"/>
      <c r="VBZ3" s="9"/>
      <c r="VCA3" s="9"/>
      <c r="VCB3" s="9"/>
      <c r="VCC3" s="9"/>
      <c r="VCD3" s="9"/>
      <c r="VCE3" s="9"/>
      <c r="VCF3" s="9"/>
      <c r="VCG3" s="9"/>
      <c r="VCH3" s="9"/>
      <c r="VCI3" s="9"/>
      <c r="VCJ3" s="9"/>
      <c r="VCK3" s="9"/>
      <c r="VCL3" s="9"/>
      <c r="VCM3" s="9"/>
      <c r="VCN3" s="9"/>
      <c r="VCO3" s="9"/>
      <c r="VCP3" s="9"/>
      <c r="VCQ3" s="9"/>
      <c r="VCR3" s="9"/>
      <c r="VCS3" s="9"/>
      <c r="VCT3" s="9"/>
      <c r="VCU3" s="9"/>
      <c r="VCV3" s="9"/>
      <c r="VCW3" s="9"/>
      <c r="VCX3" s="9"/>
      <c r="VCY3" s="9"/>
      <c r="VCZ3" s="9"/>
      <c r="VDA3" s="9"/>
      <c r="VDB3" s="9"/>
      <c r="VDC3" s="9"/>
      <c r="VDD3" s="9"/>
      <c r="VDE3" s="9"/>
      <c r="VDF3" s="9"/>
      <c r="VDG3" s="9"/>
      <c r="VDH3" s="9"/>
      <c r="VDI3" s="9"/>
      <c r="VDJ3" s="9"/>
      <c r="VDK3" s="9"/>
      <c r="VDL3" s="9"/>
      <c r="VDM3" s="9"/>
      <c r="VDN3" s="9"/>
      <c r="VDO3" s="9"/>
      <c r="VDP3" s="9"/>
      <c r="VDQ3" s="9"/>
      <c r="VDR3" s="9"/>
      <c r="VDS3" s="9"/>
      <c r="VDT3" s="9"/>
      <c r="VDU3" s="9"/>
      <c r="VDV3" s="9"/>
      <c r="VDW3" s="9"/>
      <c r="VDX3" s="9"/>
      <c r="VDY3" s="9"/>
      <c r="VDZ3" s="9"/>
      <c r="VEA3" s="9"/>
      <c r="VEB3" s="9"/>
      <c r="VEC3" s="9"/>
      <c r="VED3" s="9"/>
      <c r="VEE3" s="9"/>
      <c r="VEF3" s="9"/>
      <c r="VEG3" s="9"/>
      <c r="VEH3" s="9"/>
      <c r="VEI3" s="9"/>
      <c r="VEJ3" s="9"/>
      <c r="VEK3" s="9"/>
      <c r="VEL3" s="9"/>
      <c r="VEM3" s="9"/>
      <c r="VEN3" s="9"/>
      <c r="VEO3" s="9"/>
      <c r="VEP3" s="9"/>
      <c r="VEQ3" s="9"/>
      <c r="VER3" s="9"/>
      <c r="VES3" s="9"/>
      <c r="VET3" s="9"/>
      <c r="VEU3" s="9"/>
      <c r="VEV3" s="9"/>
      <c r="VEW3" s="9"/>
      <c r="VEX3" s="9"/>
      <c r="VEY3" s="9"/>
      <c r="VEZ3" s="9"/>
      <c r="VFA3" s="9"/>
      <c r="VFB3" s="9"/>
      <c r="VFC3" s="9"/>
      <c r="VFD3" s="9"/>
      <c r="VFE3" s="9"/>
      <c r="VFF3" s="9"/>
      <c r="VFG3" s="9"/>
      <c r="VFH3" s="9"/>
      <c r="VFI3" s="9"/>
      <c r="VFJ3" s="9"/>
      <c r="VFK3" s="9"/>
      <c r="VFL3" s="9"/>
      <c r="VFM3" s="9"/>
      <c r="VFN3" s="9"/>
      <c r="VFO3" s="9"/>
      <c r="VFP3" s="9"/>
      <c r="VFQ3" s="9"/>
      <c r="VFR3" s="9"/>
      <c r="VFS3" s="9"/>
      <c r="VFT3" s="9"/>
      <c r="VFU3" s="9"/>
      <c r="VFV3" s="9"/>
      <c r="VFW3" s="9"/>
      <c r="VFX3" s="9"/>
      <c r="VFY3" s="9"/>
      <c r="VFZ3" s="9"/>
      <c r="VGA3" s="9"/>
      <c r="VGB3" s="9"/>
      <c r="VGC3" s="9"/>
      <c r="VGD3" s="9"/>
      <c r="VGE3" s="9"/>
      <c r="VGF3" s="9"/>
      <c r="VGG3" s="9"/>
      <c r="VGH3" s="9"/>
      <c r="VGI3" s="9"/>
      <c r="VGJ3" s="9"/>
      <c r="VGK3" s="9"/>
      <c r="VGL3" s="9"/>
      <c r="VGM3" s="9"/>
      <c r="VGN3" s="9"/>
      <c r="VGO3" s="9"/>
      <c r="VGP3" s="9"/>
      <c r="VGQ3" s="9"/>
      <c r="VGR3" s="9"/>
      <c r="VGS3" s="9"/>
      <c r="VGT3" s="9"/>
      <c r="VGU3" s="9"/>
      <c r="VGV3" s="9"/>
      <c r="VGW3" s="9"/>
      <c r="VGX3" s="9"/>
      <c r="VGY3" s="9"/>
      <c r="VGZ3" s="9"/>
      <c r="VHA3" s="9"/>
      <c r="VHB3" s="9"/>
      <c r="VHC3" s="9"/>
      <c r="VHD3" s="9"/>
      <c r="VHE3" s="9"/>
      <c r="VHF3" s="9"/>
      <c r="VHG3" s="9"/>
      <c r="VHH3" s="9"/>
      <c r="VHI3" s="9"/>
      <c r="VHJ3" s="9"/>
      <c r="VHK3" s="9"/>
      <c r="VHL3" s="9"/>
      <c r="VHM3" s="9"/>
      <c r="VHN3" s="9"/>
      <c r="VHO3" s="9"/>
      <c r="VHP3" s="9"/>
      <c r="VHQ3" s="9"/>
      <c r="VHR3" s="9"/>
      <c r="VHS3" s="9"/>
      <c r="VHT3" s="9"/>
      <c r="VHU3" s="9"/>
      <c r="VHV3" s="9"/>
      <c r="VHW3" s="9"/>
      <c r="VHX3" s="9"/>
      <c r="VHY3" s="9"/>
      <c r="VHZ3" s="9"/>
      <c r="VIA3" s="9"/>
      <c r="VIB3" s="9"/>
      <c r="VIC3" s="9"/>
      <c r="VID3" s="9"/>
      <c r="VIE3" s="9"/>
      <c r="VIF3" s="9"/>
      <c r="VIG3" s="9"/>
      <c r="VIH3" s="9"/>
      <c r="VII3" s="9"/>
      <c r="VIJ3" s="9"/>
      <c r="VIK3" s="9"/>
      <c r="VIL3" s="9"/>
      <c r="VIM3" s="9"/>
      <c r="VIN3" s="9"/>
      <c r="VIO3" s="9"/>
      <c r="VIP3" s="9"/>
      <c r="VIQ3" s="9"/>
      <c r="VIR3" s="9"/>
      <c r="VIS3" s="9"/>
      <c r="VIT3" s="9"/>
      <c r="VIU3" s="9"/>
      <c r="VIV3" s="9"/>
      <c r="VIW3" s="9"/>
      <c r="VIX3" s="9"/>
      <c r="VIY3" s="9"/>
      <c r="VIZ3" s="9"/>
      <c r="VJA3" s="9"/>
      <c r="VJB3" s="9"/>
      <c r="VJC3" s="9"/>
      <c r="VJD3" s="9"/>
      <c r="VJE3" s="9"/>
      <c r="VJF3" s="9"/>
      <c r="VJG3" s="9"/>
      <c r="VJH3" s="9"/>
      <c r="VJI3" s="9"/>
      <c r="VJJ3" s="9"/>
      <c r="VJK3" s="9"/>
      <c r="VJL3" s="9"/>
      <c r="VJM3" s="9"/>
      <c r="VJN3" s="9"/>
      <c r="VJO3" s="9"/>
      <c r="VJP3" s="9"/>
      <c r="VJQ3" s="9"/>
      <c r="VJR3" s="9"/>
      <c r="VJS3" s="9"/>
      <c r="VJT3" s="9"/>
      <c r="VJU3" s="9"/>
      <c r="VJV3" s="9"/>
      <c r="VJW3" s="9"/>
      <c r="VJX3" s="9"/>
      <c r="VJY3" s="9"/>
      <c r="VJZ3" s="9"/>
      <c r="VKA3" s="9"/>
      <c r="VKB3" s="9"/>
      <c r="VKC3" s="9"/>
      <c r="VKD3" s="9"/>
      <c r="VKE3" s="9"/>
      <c r="VKF3" s="9"/>
      <c r="VKG3" s="9"/>
      <c r="VKH3" s="9"/>
      <c r="VKI3" s="9"/>
      <c r="VKJ3" s="9"/>
      <c r="VKK3" s="9"/>
      <c r="VKL3" s="9"/>
      <c r="VKM3" s="9"/>
      <c r="VKN3" s="9"/>
      <c r="VKO3" s="9"/>
      <c r="VKP3" s="9"/>
      <c r="VKQ3" s="9"/>
      <c r="VKR3" s="9"/>
      <c r="VKS3" s="9"/>
      <c r="VKT3" s="9"/>
      <c r="VKU3" s="9"/>
      <c r="VKV3" s="9"/>
      <c r="VKW3" s="9"/>
      <c r="VKX3" s="9"/>
      <c r="VKY3" s="9"/>
      <c r="VKZ3" s="9"/>
      <c r="VLA3" s="9"/>
      <c r="VLB3" s="9"/>
      <c r="VLC3" s="9"/>
      <c r="VLD3" s="9"/>
      <c r="VLE3" s="9"/>
      <c r="VLF3" s="9"/>
      <c r="VLG3" s="9"/>
      <c r="VLH3" s="9"/>
      <c r="VLI3" s="9"/>
      <c r="VLJ3" s="9"/>
      <c r="VLK3" s="9"/>
      <c r="VLL3" s="9"/>
      <c r="VLM3" s="9"/>
      <c r="VLN3" s="9"/>
      <c r="VLO3" s="9"/>
      <c r="VLP3" s="9"/>
      <c r="VLQ3" s="9"/>
      <c r="VLR3" s="9"/>
      <c r="VLS3" s="9"/>
      <c r="VLT3" s="9"/>
      <c r="VLU3" s="9"/>
      <c r="VLV3" s="9"/>
      <c r="VLW3" s="9"/>
      <c r="VLX3" s="9"/>
      <c r="VLY3" s="9"/>
      <c r="VLZ3" s="9"/>
      <c r="VMA3" s="9"/>
      <c r="VMB3" s="9"/>
      <c r="VMC3" s="9"/>
      <c r="VMD3" s="9"/>
      <c r="VME3" s="9"/>
      <c r="VMF3" s="9"/>
      <c r="VMG3" s="9"/>
      <c r="VMH3" s="9"/>
      <c r="VMI3" s="9"/>
      <c r="VMJ3" s="9"/>
      <c r="VMK3" s="9"/>
      <c r="VML3" s="9"/>
      <c r="VMM3" s="9"/>
      <c r="VMN3" s="9"/>
      <c r="VMO3" s="9"/>
      <c r="VMP3" s="9"/>
      <c r="VMQ3" s="9"/>
      <c r="VMR3" s="9"/>
      <c r="VMS3" s="9"/>
      <c r="VMT3" s="9"/>
      <c r="VMU3" s="9"/>
      <c r="VMV3" s="9"/>
      <c r="VMW3" s="9"/>
      <c r="VMX3" s="9"/>
      <c r="VMY3" s="9"/>
      <c r="VMZ3" s="9"/>
      <c r="VNA3" s="9"/>
      <c r="VNB3" s="9"/>
      <c r="VNC3" s="9"/>
      <c r="VND3" s="9"/>
      <c r="VNE3" s="9"/>
      <c r="VNF3" s="9"/>
      <c r="VNG3" s="9"/>
      <c r="VNH3" s="9"/>
      <c r="VNI3" s="9"/>
      <c r="VNJ3" s="9"/>
      <c r="VNK3" s="9"/>
      <c r="VNL3" s="9"/>
      <c r="VNM3" s="9"/>
      <c r="VNN3" s="9"/>
      <c r="VNO3" s="9"/>
      <c r="VNP3" s="9"/>
      <c r="VNQ3" s="9"/>
      <c r="VNR3" s="9"/>
      <c r="VNS3" s="9"/>
      <c r="VNT3" s="9"/>
      <c r="VNU3" s="9"/>
      <c r="VNV3" s="9"/>
      <c r="VNW3" s="9"/>
      <c r="VNX3" s="9"/>
      <c r="VNY3" s="9"/>
      <c r="VNZ3" s="9"/>
      <c r="VOA3" s="9"/>
      <c r="VOB3" s="9"/>
      <c r="VOC3" s="9"/>
      <c r="VOD3" s="9"/>
      <c r="VOE3" s="9"/>
      <c r="VOF3" s="9"/>
      <c r="VOG3" s="9"/>
      <c r="VOH3" s="9"/>
      <c r="VOI3" s="9"/>
      <c r="VOJ3" s="9"/>
      <c r="VOK3" s="9"/>
      <c r="VOL3" s="9"/>
      <c r="VOM3" s="9"/>
      <c r="VON3" s="9"/>
      <c r="VOO3" s="9"/>
      <c r="VOP3" s="9"/>
      <c r="VOQ3" s="9"/>
      <c r="VOR3" s="9"/>
      <c r="VOS3" s="9"/>
      <c r="VOT3" s="9"/>
      <c r="VOU3" s="9"/>
      <c r="VOV3" s="9"/>
      <c r="VOW3" s="9"/>
      <c r="VOX3" s="9"/>
      <c r="VOY3" s="9"/>
      <c r="VOZ3" s="9"/>
      <c r="VPA3" s="9"/>
      <c r="VPB3" s="9"/>
      <c r="VPC3" s="9"/>
      <c r="VPD3" s="9"/>
      <c r="VPE3" s="9"/>
      <c r="VPF3" s="9"/>
      <c r="VPG3" s="9"/>
      <c r="VPH3" s="9"/>
      <c r="VPI3" s="9"/>
      <c r="VPJ3" s="9"/>
      <c r="VPK3" s="9"/>
      <c r="VPL3" s="9"/>
      <c r="VPM3" s="9"/>
      <c r="VPN3" s="9"/>
      <c r="VPO3" s="9"/>
      <c r="VPP3" s="9"/>
      <c r="VPQ3" s="9"/>
      <c r="VPR3" s="9"/>
      <c r="VPS3" s="9"/>
      <c r="VPT3" s="9"/>
      <c r="VPU3" s="9"/>
      <c r="VPV3" s="9"/>
      <c r="VPW3" s="9"/>
      <c r="VPX3" s="9"/>
      <c r="VPY3" s="9"/>
      <c r="VPZ3" s="9"/>
      <c r="VQA3" s="9"/>
      <c r="VQB3" s="9"/>
      <c r="VQC3" s="9"/>
      <c r="VQD3" s="9"/>
      <c r="VQE3" s="9"/>
      <c r="VQF3" s="9"/>
      <c r="VQG3" s="9"/>
      <c r="VQH3" s="9"/>
      <c r="VQI3" s="9"/>
      <c r="VQJ3" s="9"/>
      <c r="VQK3" s="9"/>
      <c r="VQL3" s="9"/>
      <c r="VQM3" s="9"/>
      <c r="VQN3" s="9"/>
      <c r="VQO3" s="9"/>
      <c r="VQP3" s="9"/>
      <c r="VQQ3" s="9"/>
      <c r="VQR3" s="9"/>
      <c r="VQS3" s="9"/>
      <c r="VQT3" s="9"/>
      <c r="VQU3" s="9"/>
      <c r="VQV3" s="9"/>
      <c r="VQW3" s="9"/>
      <c r="VQX3" s="9"/>
      <c r="VQY3" s="9"/>
      <c r="VQZ3" s="9"/>
      <c r="VRA3" s="9"/>
      <c r="VRB3" s="9"/>
      <c r="VRC3" s="9"/>
      <c r="VRD3" s="9"/>
      <c r="VRE3" s="9"/>
      <c r="VRF3" s="9"/>
      <c r="VRG3" s="9"/>
      <c r="VRH3" s="9"/>
      <c r="VRI3" s="9"/>
      <c r="VRJ3" s="9"/>
      <c r="VRK3" s="9"/>
      <c r="VRL3" s="9"/>
      <c r="VRM3" s="9"/>
      <c r="VRN3" s="9"/>
      <c r="VRO3" s="9"/>
      <c r="VRP3" s="9"/>
      <c r="VRQ3" s="9"/>
      <c r="VRR3" s="9"/>
      <c r="VRS3" s="9"/>
      <c r="VRT3" s="9"/>
      <c r="VRU3" s="9"/>
      <c r="VRV3" s="9"/>
      <c r="VRW3" s="9"/>
      <c r="VRX3" s="9"/>
      <c r="VRY3" s="9"/>
      <c r="VRZ3" s="9"/>
      <c r="VSA3" s="9"/>
      <c r="VSB3" s="9"/>
      <c r="VSC3" s="9"/>
      <c r="VSD3" s="9"/>
      <c r="VSE3" s="9"/>
      <c r="VSF3" s="9"/>
      <c r="VSG3" s="9"/>
      <c r="VSH3" s="9"/>
      <c r="VSI3" s="9"/>
      <c r="VSJ3" s="9"/>
      <c r="VSK3" s="9"/>
      <c r="VSL3" s="9"/>
      <c r="VSM3" s="9"/>
      <c r="VSN3" s="9"/>
      <c r="VSO3" s="9"/>
      <c r="VSP3" s="9"/>
      <c r="VSQ3" s="9"/>
      <c r="VSR3" s="9"/>
      <c r="VSS3" s="9"/>
      <c r="VST3" s="9"/>
      <c r="VSU3" s="9"/>
      <c r="VSV3" s="9"/>
      <c r="VSW3" s="9"/>
      <c r="VSX3" s="9"/>
      <c r="VSY3" s="9"/>
      <c r="VSZ3" s="9"/>
      <c r="VTA3" s="9"/>
      <c r="VTB3" s="9"/>
      <c r="VTC3" s="9"/>
      <c r="VTD3" s="9"/>
      <c r="VTE3" s="9"/>
      <c r="VTF3" s="9"/>
      <c r="VTG3" s="9"/>
      <c r="VTH3" s="9"/>
      <c r="VTI3" s="9"/>
      <c r="VTJ3" s="9"/>
      <c r="VTK3" s="9"/>
      <c r="VTL3" s="9"/>
      <c r="VTM3" s="9"/>
      <c r="VTN3" s="9"/>
      <c r="VTO3" s="9"/>
      <c r="VTP3" s="9"/>
      <c r="VTQ3" s="9"/>
      <c r="VTR3" s="9"/>
      <c r="VTS3" s="9"/>
      <c r="VTT3" s="9"/>
      <c r="VTU3" s="9"/>
      <c r="VTV3" s="9"/>
      <c r="VTW3" s="9"/>
      <c r="VTX3" s="9"/>
      <c r="VTY3" s="9"/>
      <c r="VTZ3" s="9"/>
      <c r="VUA3" s="9"/>
      <c r="VUB3" s="9"/>
      <c r="VUC3" s="9"/>
      <c r="VUD3" s="9"/>
      <c r="VUE3" s="9"/>
      <c r="VUF3" s="9"/>
      <c r="VUG3" s="9"/>
      <c r="VUH3" s="9"/>
      <c r="VUI3" s="9"/>
      <c r="VUJ3" s="9"/>
      <c r="VUK3" s="9"/>
      <c r="VUL3" s="9"/>
      <c r="VUM3" s="9"/>
      <c r="VUN3" s="9"/>
      <c r="VUO3" s="9"/>
      <c r="VUP3" s="9"/>
      <c r="VUQ3" s="9"/>
      <c r="VUR3" s="9"/>
      <c r="VUS3" s="9"/>
      <c r="VUT3" s="9"/>
      <c r="VUU3" s="9"/>
      <c r="VUV3" s="9"/>
      <c r="VUW3" s="9"/>
      <c r="VUX3" s="9"/>
      <c r="VUY3" s="9"/>
      <c r="VUZ3" s="9"/>
      <c r="VVA3" s="9"/>
      <c r="VVB3" s="9"/>
      <c r="VVC3" s="9"/>
      <c r="VVD3" s="9"/>
      <c r="VVE3" s="9"/>
      <c r="VVF3" s="9"/>
      <c r="VVG3" s="9"/>
      <c r="VVH3" s="9"/>
      <c r="VVI3" s="9"/>
      <c r="VVJ3" s="9"/>
      <c r="VVK3" s="9"/>
      <c r="VVL3" s="9"/>
      <c r="VVM3" s="9"/>
      <c r="VVN3" s="9"/>
      <c r="VVO3" s="9"/>
      <c r="VVP3" s="9"/>
      <c r="VVQ3" s="9"/>
      <c r="VVR3" s="9"/>
      <c r="VVS3" s="9"/>
      <c r="VVT3" s="9"/>
      <c r="VVU3" s="9"/>
      <c r="VVV3" s="9"/>
      <c r="VVW3" s="9"/>
      <c r="VVX3" s="9"/>
      <c r="VVY3" s="9"/>
      <c r="VVZ3" s="9"/>
      <c r="VWA3" s="9"/>
      <c r="VWB3" s="9"/>
      <c r="VWC3" s="9"/>
      <c r="VWD3" s="9"/>
      <c r="VWE3" s="9"/>
      <c r="VWF3" s="9"/>
      <c r="VWG3" s="9"/>
      <c r="VWH3" s="9"/>
      <c r="VWI3" s="9"/>
      <c r="VWJ3" s="9"/>
      <c r="VWK3" s="9"/>
      <c r="VWL3" s="9"/>
      <c r="VWM3" s="9"/>
      <c r="VWN3" s="9"/>
      <c r="VWO3" s="9"/>
      <c r="VWP3" s="9"/>
      <c r="VWQ3" s="9"/>
      <c r="VWR3" s="9"/>
      <c r="VWS3" s="9"/>
      <c r="VWT3" s="9"/>
      <c r="VWU3" s="9"/>
      <c r="VWV3" s="9"/>
      <c r="VWW3" s="9"/>
      <c r="VWX3" s="9"/>
      <c r="VWY3" s="9"/>
      <c r="VWZ3" s="9"/>
      <c r="VXA3" s="9"/>
      <c r="VXB3" s="9"/>
      <c r="VXC3" s="9"/>
      <c r="VXD3" s="9"/>
      <c r="VXE3" s="9"/>
      <c r="VXF3" s="9"/>
      <c r="VXG3" s="9"/>
      <c r="VXH3" s="9"/>
      <c r="VXI3" s="9"/>
      <c r="VXJ3" s="9"/>
      <c r="VXK3" s="9"/>
      <c r="VXL3" s="9"/>
      <c r="VXM3" s="9"/>
      <c r="VXN3" s="9"/>
      <c r="VXO3" s="9"/>
      <c r="VXP3" s="9"/>
      <c r="VXQ3" s="9"/>
      <c r="VXR3" s="9"/>
      <c r="VXS3" s="9"/>
      <c r="VXT3" s="9"/>
      <c r="VXU3" s="9"/>
      <c r="VXV3" s="9"/>
      <c r="VXW3" s="9"/>
      <c r="VXX3" s="9"/>
      <c r="VXY3" s="9"/>
      <c r="VXZ3" s="9"/>
      <c r="VYA3" s="9"/>
      <c r="VYB3" s="9"/>
      <c r="VYC3" s="9"/>
      <c r="VYD3" s="9"/>
      <c r="VYE3" s="9"/>
      <c r="VYF3" s="9"/>
      <c r="VYG3" s="9"/>
      <c r="VYH3" s="9"/>
      <c r="VYI3" s="9"/>
      <c r="VYJ3" s="9"/>
      <c r="VYK3" s="9"/>
      <c r="VYL3" s="9"/>
      <c r="VYM3" s="9"/>
      <c r="VYN3" s="9"/>
      <c r="VYO3" s="9"/>
      <c r="VYP3" s="9"/>
      <c r="VYQ3" s="9"/>
      <c r="VYR3" s="9"/>
      <c r="VYS3" s="9"/>
      <c r="VYT3" s="9"/>
      <c r="VYU3" s="9"/>
      <c r="VYV3" s="9"/>
      <c r="VYW3" s="9"/>
      <c r="VYX3" s="9"/>
      <c r="VYY3" s="9"/>
      <c r="VYZ3" s="9"/>
      <c r="VZA3" s="9"/>
      <c r="VZB3" s="9"/>
      <c r="VZC3" s="9"/>
      <c r="VZD3" s="9"/>
      <c r="VZE3" s="9"/>
      <c r="VZF3" s="9"/>
      <c r="VZG3" s="9"/>
      <c r="VZH3" s="9"/>
      <c r="VZI3" s="9"/>
      <c r="VZJ3" s="9"/>
      <c r="VZK3" s="9"/>
      <c r="VZL3" s="9"/>
      <c r="VZM3" s="9"/>
      <c r="VZN3" s="9"/>
      <c r="VZO3" s="9"/>
      <c r="VZP3" s="9"/>
      <c r="VZQ3" s="9"/>
      <c r="VZR3" s="9"/>
      <c r="VZS3" s="9"/>
      <c r="VZT3" s="9"/>
      <c r="VZU3" s="9"/>
      <c r="VZV3" s="9"/>
      <c r="VZW3" s="9"/>
      <c r="VZX3" s="9"/>
      <c r="VZY3" s="9"/>
      <c r="VZZ3" s="9"/>
      <c r="WAA3" s="9"/>
      <c r="WAB3" s="9"/>
      <c r="WAC3" s="9"/>
      <c r="WAD3" s="9"/>
      <c r="WAE3" s="9"/>
      <c r="WAF3" s="9"/>
      <c r="WAG3" s="9"/>
      <c r="WAH3" s="9"/>
      <c r="WAI3" s="9"/>
      <c r="WAJ3" s="9"/>
      <c r="WAK3" s="9"/>
      <c r="WAL3" s="9"/>
      <c r="WAM3" s="9"/>
      <c r="WAN3" s="9"/>
      <c r="WAO3" s="9"/>
      <c r="WAP3" s="9"/>
      <c r="WAQ3" s="9"/>
      <c r="WAR3" s="9"/>
      <c r="WAS3" s="9"/>
      <c r="WAT3" s="9"/>
      <c r="WAU3" s="9"/>
      <c r="WAV3" s="9"/>
      <c r="WAW3" s="9"/>
      <c r="WAX3" s="9"/>
      <c r="WAY3" s="9"/>
      <c r="WAZ3" s="9"/>
      <c r="WBA3" s="9"/>
      <c r="WBB3" s="9"/>
      <c r="WBC3" s="9"/>
      <c r="WBD3" s="9"/>
      <c r="WBE3" s="9"/>
      <c r="WBF3" s="9"/>
      <c r="WBG3" s="9"/>
      <c r="WBH3" s="9"/>
      <c r="WBI3" s="9"/>
      <c r="WBJ3" s="9"/>
      <c r="WBK3" s="9"/>
      <c r="WBL3" s="9"/>
      <c r="WBM3" s="9"/>
      <c r="WBN3" s="9"/>
      <c r="WBO3" s="9"/>
      <c r="WBP3" s="9"/>
      <c r="WBQ3" s="9"/>
      <c r="WBR3" s="9"/>
      <c r="WBS3" s="9"/>
      <c r="WBT3" s="9"/>
      <c r="WBU3" s="9"/>
      <c r="WBV3" s="9"/>
      <c r="WBW3" s="9"/>
      <c r="WBX3" s="9"/>
      <c r="WBY3" s="9"/>
      <c r="WBZ3" s="9"/>
      <c r="WCA3" s="9"/>
      <c r="WCB3" s="9"/>
      <c r="WCC3" s="9"/>
      <c r="WCD3" s="9"/>
      <c r="WCE3" s="9"/>
      <c r="WCF3" s="9"/>
      <c r="WCG3" s="9"/>
      <c r="WCH3" s="9"/>
      <c r="WCI3" s="9"/>
      <c r="WCJ3" s="9"/>
      <c r="WCK3" s="9"/>
      <c r="WCL3" s="9"/>
      <c r="WCM3" s="9"/>
      <c r="WCN3" s="9"/>
      <c r="WCO3" s="9"/>
      <c r="WCP3" s="9"/>
      <c r="WCQ3" s="9"/>
      <c r="WCR3" s="9"/>
      <c r="WCS3" s="9"/>
      <c r="WCT3" s="9"/>
      <c r="WCU3" s="9"/>
      <c r="WCV3" s="9"/>
      <c r="WCW3" s="9"/>
      <c r="WCX3" s="9"/>
      <c r="WCY3" s="9"/>
      <c r="WCZ3" s="9"/>
      <c r="WDA3" s="9"/>
      <c r="WDB3" s="9"/>
      <c r="WDC3" s="9"/>
      <c r="WDD3" s="9"/>
      <c r="WDE3" s="9"/>
      <c r="WDF3" s="9"/>
      <c r="WDG3" s="9"/>
      <c r="WDH3" s="9"/>
      <c r="WDI3" s="9"/>
      <c r="WDJ3" s="9"/>
      <c r="WDK3" s="9"/>
      <c r="WDL3" s="9"/>
      <c r="WDM3" s="9"/>
      <c r="WDN3" s="9"/>
      <c r="WDO3" s="9"/>
      <c r="WDP3" s="9"/>
      <c r="WDQ3" s="9"/>
      <c r="WDR3" s="9"/>
      <c r="WDS3" s="9"/>
      <c r="WDT3" s="9"/>
      <c r="WDU3" s="9"/>
      <c r="WDV3" s="9"/>
      <c r="WDW3" s="9"/>
      <c r="WDX3" s="9"/>
      <c r="WDY3" s="9"/>
      <c r="WDZ3" s="9"/>
      <c r="WEA3" s="9"/>
      <c r="WEB3" s="9"/>
      <c r="WEC3" s="9"/>
      <c r="WED3" s="9"/>
      <c r="WEE3" s="9"/>
      <c r="WEF3" s="9"/>
      <c r="WEG3" s="9"/>
      <c r="WEH3" s="9"/>
      <c r="WEI3" s="9"/>
      <c r="WEJ3" s="9"/>
      <c r="WEK3" s="9"/>
      <c r="WEL3" s="9"/>
      <c r="WEM3" s="9"/>
      <c r="WEN3" s="9"/>
      <c r="WEO3" s="9"/>
      <c r="WEP3" s="9"/>
      <c r="WEQ3" s="9"/>
      <c r="WER3" s="9"/>
      <c r="WES3" s="9"/>
      <c r="WET3" s="9"/>
      <c r="WEU3" s="9"/>
      <c r="WEV3" s="9"/>
      <c r="WEW3" s="9"/>
      <c r="WEX3" s="9"/>
      <c r="WEY3" s="9"/>
      <c r="WEZ3" s="9"/>
      <c r="WFA3" s="9"/>
      <c r="WFB3" s="9"/>
      <c r="WFC3" s="9"/>
      <c r="WFD3" s="9"/>
      <c r="WFE3" s="9"/>
      <c r="WFF3" s="9"/>
      <c r="WFG3" s="9"/>
      <c r="WFH3" s="9"/>
      <c r="WFI3" s="9"/>
      <c r="WFJ3" s="9"/>
      <c r="WFK3" s="9"/>
      <c r="WFL3" s="9"/>
      <c r="WFM3" s="9"/>
      <c r="WFN3" s="9"/>
      <c r="WFO3" s="9"/>
      <c r="WFP3" s="9"/>
      <c r="WFQ3" s="9"/>
      <c r="WFR3" s="9"/>
      <c r="WFS3" s="9"/>
      <c r="WFT3" s="9"/>
      <c r="WFU3" s="9"/>
      <c r="WFV3" s="9"/>
      <c r="WFW3" s="9"/>
      <c r="WFX3" s="9"/>
      <c r="WFY3" s="9"/>
      <c r="WFZ3" s="9"/>
      <c r="WGA3" s="9"/>
      <c r="WGB3" s="9"/>
      <c r="WGC3" s="9"/>
      <c r="WGD3" s="9"/>
      <c r="WGE3" s="9"/>
      <c r="WGF3" s="9"/>
      <c r="WGG3" s="9"/>
      <c r="WGH3" s="9"/>
      <c r="WGI3" s="9"/>
      <c r="WGJ3" s="9"/>
      <c r="WGK3" s="9"/>
      <c r="WGL3" s="9"/>
      <c r="WGM3" s="9"/>
      <c r="WGN3" s="9"/>
      <c r="WGO3" s="9"/>
      <c r="WGP3" s="9"/>
      <c r="WGQ3" s="9"/>
      <c r="WGR3" s="9"/>
      <c r="WGS3" s="9"/>
      <c r="WGT3" s="9"/>
      <c r="WGU3" s="9"/>
      <c r="WGV3" s="9"/>
      <c r="WGW3" s="9"/>
      <c r="WGX3" s="9"/>
      <c r="WGY3" s="9"/>
      <c r="WGZ3" s="9"/>
      <c r="WHA3" s="9"/>
      <c r="WHB3" s="9"/>
      <c r="WHC3" s="9"/>
      <c r="WHD3" s="9"/>
      <c r="WHE3" s="9"/>
      <c r="WHF3" s="9"/>
      <c r="WHG3" s="9"/>
      <c r="WHH3" s="9"/>
      <c r="WHI3" s="9"/>
      <c r="WHJ3" s="9"/>
      <c r="WHK3" s="9"/>
      <c r="WHL3" s="9"/>
      <c r="WHM3" s="9"/>
      <c r="WHN3" s="9"/>
      <c r="WHO3" s="9"/>
      <c r="WHP3" s="9"/>
      <c r="WHQ3" s="9"/>
      <c r="WHR3" s="9"/>
      <c r="WHS3" s="9"/>
      <c r="WHT3" s="9"/>
      <c r="WHU3" s="9"/>
      <c r="WHV3" s="9"/>
      <c r="WHW3" s="9"/>
      <c r="WHX3" s="9"/>
      <c r="WHY3" s="9"/>
      <c r="WHZ3" s="9"/>
      <c r="WIA3" s="9"/>
      <c r="WIB3" s="9"/>
      <c r="WIC3" s="9"/>
      <c r="WID3" s="9"/>
      <c r="WIE3" s="9"/>
      <c r="WIF3" s="9"/>
      <c r="WIG3" s="9"/>
      <c r="WIH3" s="9"/>
      <c r="WII3" s="9"/>
      <c r="WIJ3" s="9"/>
      <c r="WIK3" s="9"/>
      <c r="WIL3" s="9"/>
      <c r="WIM3" s="9"/>
      <c r="WIN3" s="9"/>
      <c r="WIO3" s="9"/>
      <c r="WIP3" s="9"/>
      <c r="WIQ3" s="9"/>
      <c r="WIR3" s="9"/>
      <c r="WIS3" s="9"/>
      <c r="WIT3" s="9"/>
      <c r="WIU3" s="9"/>
      <c r="WIV3" s="9"/>
      <c r="WIW3" s="9"/>
      <c r="WIX3" s="9"/>
      <c r="WIY3" s="9"/>
      <c r="WIZ3" s="9"/>
      <c r="WJA3" s="9"/>
      <c r="WJB3" s="9"/>
      <c r="WJC3" s="9"/>
      <c r="WJD3" s="9"/>
      <c r="WJE3" s="9"/>
      <c r="WJF3" s="9"/>
      <c r="WJG3" s="9"/>
      <c r="WJH3" s="9"/>
      <c r="WJI3" s="9"/>
      <c r="WJJ3" s="9"/>
      <c r="WJK3" s="9"/>
      <c r="WJL3" s="9"/>
      <c r="WJM3" s="9"/>
      <c r="WJN3" s="9"/>
      <c r="WJO3" s="9"/>
      <c r="WJP3" s="9"/>
      <c r="WJQ3" s="9"/>
      <c r="WJR3" s="9"/>
      <c r="WJS3" s="9"/>
      <c r="WJT3" s="9"/>
      <c r="WJU3" s="9"/>
      <c r="WJV3" s="9"/>
      <c r="WJW3" s="9"/>
      <c r="WJX3" s="9"/>
      <c r="WJY3" s="9"/>
      <c r="WJZ3" s="9"/>
      <c r="WKA3" s="9"/>
      <c r="WKB3" s="9"/>
      <c r="WKC3" s="9"/>
      <c r="WKD3" s="9"/>
      <c r="WKE3" s="9"/>
      <c r="WKF3" s="9"/>
      <c r="WKG3" s="9"/>
      <c r="WKH3" s="9"/>
      <c r="WKI3" s="9"/>
      <c r="WKJ3" s="9"/>
      <c r="WKK3" s="9"/>
      <c r="WKL3" s="9"/>
      <c r="WKM3" s="9"/>
      <c r="WKN3" s="9"/>
      <c r="WKO3" s="9"/>
      <c r="WKP3" s="9"/>
      <c r="WKQ3" s="9"/>
      <c r="WKR3" s="9"/>
      <c r="WKS3" s="9"/>
      <c r="WKT3" s="9"/>
      <c r="WKU3" s="9"/>
      <c r="WKV3" s="9"/>
      <c r="WKW3" s="9"/>
      <c r="WKX3" s="9"/>
      <c r="WKY3" s="9"/>
      <c r="WKZ3" s="9"/>
      <c r="WLA3" s="9"/>
      <c r="WLB3" s="9"/>
      <c r="WLC3" s="9"/>
      <c r="WLD3" s="9"/>
      <c r="WLE3" s="9"/>
      <c r="WLF3" s="9"/>
      <c r="WLG3" s="9"/>
      <c r="WLH3" s="9"/>
      <c r="WLI3" s="9"/>
      <c r="WLJ3" s="9"/>
      <c r="WLK3" s="9"/>
      <c r="WLL3" s="9"/>
      <c r="WLM3" s="9"/>
      <c r="WLN3" s="9"/>
      <c r="WLO3" s="9"/>
      <c r="WLP3" s="9"/>
      <c r="WLQ3" s="9"/>
      <c r="WLR3" s="9"/>
      <c r="WLS3" s="9"/>
      <c r="WLT3" s="9"/>
      <c r="WLU3" s="9"/>
      <c r="WLV3" s="9"/>
      <c r="WLW3" s="9"/>
      <c r="WLX3" s="9"/>
      <c r="WLY3" s="9"/>
      <c r="WLZ3" s="9"/>
      <c r="WMA3" s="9"/>
      <c r="WMB3" s="9"/>
      <c r="WMC3" s="9"/>
      <c r="WMD3" s="9"/>
      <c r="WME3" s="9"/>
      <c r="WMF3" s="9"/>
      <c r="WMG3" s="9"/>
      <c r="WMH3" s="9"/>
      <c r="WMI3" s="9"/>
      <c r="WMJ3" s="9"/>
      <c r="WMK3" s="9"/>
      <c r="WML3" s="9"/>
      <c r="WMM3" s="9"/>
      <c r="WMN3" s="9"/>
      <c r="WMO3" s="9"/>
      <c r="WMP3" s="9"/>
      <c r="WMQ3" s="9"/>
      <c r="WMR3" s="9"/>
      <c r="WMS3" s="9"/>
      <c r="WMT3" s="9"/>
      <c r="WMU3" s="9"/>
      <c r="WMV3" s="9"/>
      <c r="WMW3" s="9"/>
      <c r="WMX3" s="9"/>
      <c r="WMY3" s="9"/>
      <c r="WMZ3" s="9"/>
      <c r="WNA3" s="9"/>
      <c r="WNB3" s="9"/>
      <c r="WNC3" s="9"/>
      <c r="WND3" s="9"/>
      <c r="WNE3" s="9"/>
      <c r="WNF3" s="9"/>
      <c r="WNG3" s="9"/>
      <c r="WNH3" s="9"/>
      <c r="WNI3" s="9"/>
      <c r="WNJ3" s="9"/>
      <c r="WNK3" s="9"/>
      <c r="WNL3" s="9"/>
      <c r="WNM3" s="9"/>
      <c r="WNN3" s="9"/>
      <c r="WNO3" s="9"/>
      <c r="WNP3" s="9"/>
      <c r="WNQ3" s="9"/>
      <c r="WNR3" s="9"/>
      <c r="WNS3" s="9"/>
      <c r="WNT3" s="9"/>
      <c r="WNU3" s="9"/>
      <c r="WNV3" s="9"/>
      <c r="WNW3" s="9"/>
      <c r="WNX3" s="9"/>
      <c r="WNY3" s="9"/>
      <c r="WNZ3" s="9"/>
      <c r="WOA3" s="9"/>
      <c r="WOB3" s="9"/>
      <c r="WOC3" s="9"/>
      <c r="WOD3" s="9"/>
      <c r="WOE3" s="9"/>
      <c r="WOF3" s="9"/>
      <c r="WOG3" s="9"/>
      <c r="WOH3" s="9"/>
      <c r="WOI3" s="9"/>
      <c r="WOJ3" s="9"/>
      <c r="WOK3" s="9"/>
      <c r="WOL3" s="9"/>
      <c r="WOM3" s="9"/>
      <c r="WON3" s="9"/>
      <c r="WOO3" s="9"/>
      <c r="WOP3" s="9"/>
      <c r="WOQ3" s="9"/>
      <c r="WOR3" s="9"/>
      <c r="WOS3" s="9"/>
      <c r="WOT3" s="9"/>
      <c r="WOU3" s="9"/>
      <c r="WOV3" s="9"/>
      <c r="WOW3" s="9"/>
      <c r="WOX3" s="9"/>
      <c r="WOY3" s="9"/>
      <c r="WOZ3" s="9"/>
      <c r="WPA3" s="9"/>
      <c r="WPB3" s="9"/>
      <c r="WPC3" s="9"/>
      <c r="WPD3" s="9"/>
      <c r="WPE3" s="9"/>
      <c r="WPF3" s="9"/>
      <c r="WPG3" s="9"/>
      <c r="WPH3" s="9"/>
      <c r="WPI3" s="9"/>
      <c r="WPJ3" s="9"/>
      <c r="WPK3" s="9"/>
      <c r="WPL3" s="9"/>
      <c r="WPM3" s="9"/>
      <c r="WPN3" s="9"/>
      <c r="WPO3" s="9"/>
      <c r="WPP3" s="9"/>
      <c r="WPQ3" s="9"/>
      <c r="WPR3" s="9"/>
      <c r="WPS3" s="9"/>
      <c r="WPT3" s="9"/>
      <c r="WPU3" s="9"/>
      <c r="WPV3" s="9"/>
      <c r="WPW3" s="9"/>
      <c r="WPX3" s="9"/>
      <c r="WPY3" s="9"/>
      <c r="WPZ3" s="9"/>
      <c r="WQA3" s="9"/>
      <c r="WQB3" s="9"/>
      <c r="WQC3" s="9"/>
      <c r="WQD3" s="9"/>
      <c r="WQE3" s="9"/>
      <c r="WQF3" s="9"/>
      <c r="WQG3" s="9"/>
      <c r="WQH3" s="9"/>
      <c r="WQI3" s="9"/>
      <c r="WQJ3" s="9"/>
      <c r="WQK3" s="9"/>
      <c r="WQL3" s="9"/>
      <c r="WQM3" s="9"/>
      <c r="WQN3" s="9"/>
      <c r="WQO3" s="9"/>
      <c r="WQP3" s="9"/>
      <c r="WQQ3" s="9"/>
      <c r="WQR3" s="9"/>
      <c r="WQS3" s="9"/>
      <c r="WQT3" s="9"/>
      <c r="WQU3" s="9"/>
      <c r="WQV3" s="9"/>
      <c r="WQW3" s="9"/>
      <c r="WQX3" s="9"/>
      <c r="WQY3" s="9"/>
      <c r="WQZ3" s="9"/>
      <c r="WRA3" s="9"/>
      <c r="WRB3" s="9"/>
      <c r="WRC3" s="9"/>
      <c r="WRD3" s="9"/>
      <c r="WRE3" s="9"/>
      <c r="WRF3" s="9"/>
      <c r="WRG3" s="9"/>
      <c r="WRH3" s="9"/>
      <c r="WRI3" s="9"/>
      <c r="WRJ3" s="9"/>
      <c r="WRK3" s="9"/>
      <c r="WRL3" s="9"/>
      <c r="WRM3" s="9"/>
      <c r="WRN3" s="9"/>
      <c r="WRO3" s="9"/>
      <c r="WRP3" s="9"/>
      <c r="WRQ3" s="9"/>
      <c r="WRR3" s="9"/>
      <c r="WRS3" s="9"/>
      <c r="WRT3" s="9"/>
      <c r="WRU3" s="9"/>
      <c r="WRV3" s="9"/>
      <c r="WRW3" s="9"/>
      <c r="WRX3" s="9"/>
      <c r="WRY3" s="9"/>
      <c r="WRZ3" s="9"/>
      <c r="WSA3" s="9"/>
      <c r="WSB3" s="9"/>
      <c r="WSC3" s="9"/>
      <c r="WSD3" s="9"/>
      <c r="WSE3" s="9"/>
      <c r="WSF3" s="9"/>
      <c r="WSG3" s="9"/>
      <c r="WSH3" s="9"/>
      <c r="WSI3" s="9"/>
      <c r="WSJ3" s="9"/>
      <c r="WSK3" s="9"/>
      <c r="WSL3" s="9"/>
      <c r="WSM3" s="9"/>
      <c r="WSN3" s="9"/>
      <c r="WSO3" s="9"/>
      <c r="WSP3" s="9"/>
      <c r="WSQ3" s="9"/>
      <c r="WSR3" s="9"/>
      <c r="WSS3" s="9"/>
      <c r="WST3" s="9"/>
      <c r="WSU3" s="9"/>
      <c r="WSV3" s="9"/>
      <c r="WSW3" s="9"/>
      <c r="WSX3" s="9"/>
      <c r="WSY3" s="9"/>
      <c r="WSZ3" s="9"/>
      <c r="WTA3" s="9"/>
      <c r="WTB3" s="9"/>
      <c r="WTC3" s="9"/>
      <c r="WTD3" s="9"/>
      <c r="WTE3" s="9"/>
      <c r="WTF3" s="9"/>
      <c r="WTG3" s="9"/>
      <c r="WTH3" s="9"/>
      <c r="WTI3" s="9"/>
      <c r="WTJ3" s="9"/>
      <c r="WTK3" s="9"/>
      <c r="WTL3" s="9"/>
      <c r="WTM3" s="9"/>
      <c r="WTN3" s="9"/>
      <c r="WTO3" s="9"/>
      <c r="WTP3" s="9"/>
      <c r="WTQ3" s="9"/>
      <c r="WTR3" s="9"/>
      <c r="WTS3" s="9"/>
      <c r="WTT3" s="9"/>
      <c r="WTU3" s="9"/>
      <c r="WTV3" s="9"/>
      <c r="WTW3" s="9"/>
      <c r="WTX3" s="9"/>
      <c r="WTY3" s="9"/>
      <c r="WTZ3" s="9"/>
      <c r="WUA3" s="9"/>
      <c r="WUB3" s="9"/>
      <c r="WUC3" s="9"/>
      <c r="WUD3" s="9"/>
      <c r="WUE3" s="9"/>
      <c r="WUF3" s="9"/>
      <c r="WUG3" s="9"/>
      <c r="WUH3" s="9"/>
      <c r="WUI3" s="9"/>
      <c r="WUJ3" s="9"/>
      <c r="WUK3" s="9"/>
      <c r="WUL3" s="9"/>
      <c r="WUM3" s="9"/>
      <c r="WUN3" s="9"/>
      <c r="WUO3" s="9"/>
      <c r="WUP3" s="9"/>
      <c r="WUQ3" s="9"/>
      <c r="WUR3" s="9"/>
      <c r="WUS3" s="9"/>
      <c r="WUT3" s="9"/>
      <c r="WUU3" s="9"/>
      <c r="WUV3" s="9"/>
      <c r="WUW3" s="9"/>
      <c r="WUX3" s="9"/>
      <c r="WUY3" s="9"/>
      <c r="WUZ3" s="9"/>
      <c r="WVA3" s="9"/>
      <c r="WVB3" s="9"/>
      <c r="WVC3" s="9"/>
      <c r="WVD3" s="9"/>
      <c r="WVE3" s="9"/>
      <c r="WVF3" s="9"/>
      <c r="WVG3" s="9"/>
      <c r="WVH3" s="9"/>
      <c r="WVI3" s="9"/>
      <c r="WVJ3" s="9"/>
      <c r="WVK3" s="9"/>
      <c r="WVL3" s="9"/>
      <c r="WVM3" s="9"/>
      <c r="WVN3" s="9"/>
      <c r="WVO3" s="9"/>
      <c r="WVP3" s="9"/>
      <c r="WVQ3" s="9"/>
      <c r="WVR3" s="9"/>
      <c r="WVS3" s="9"/>
      <c r="WVT3" s="9"/>
      <c r="WVU3" s="9"/>
      <c r="WVV3" s="9"/>
      <c r="WVW3" s="9"/>
      <c r="WVX3" s="9"/>
      <c r="WVY3" s="9"/>
      <c r="WVZ3" s="9"/>
      <c r="WWA3" s="9"/>
      <c r="WWB3" s="9"/>
      <c r="WWC3" s="9"/>
      <c r="WWD3" s="9"/>
      <c r="WWE3" s="9"/>
      <c r="WWF3" s="9"/>
      <c r="WWG3" s="9"/>
      <c r="WWH3" s="9"/>
      <c r="WWI3" s="9"/>
      <c r="WWJ3" s="9"/>
      <c r="WWK3" s="9"/>
      <c r="WWL3" s="9"/>
      <c r="WWM3" s="9"/>
      <c r="WWN3" s="9"/>
      <c r="WWO3" s="9"/>
      <c r="WWP3" s="9"/>
      <c r="WWQ3" s="9"/>
      <c r="WWR3" s="9"/>
      <c r="WWS3" s="9"/>
      <c r="WWT3" s="9"/>
      <c r="WWU3" s="9"/>
      <c r="WWV3" s="9"/>
      <c r="WWW3" s="9"/>
      <c r="WWX3" s="9"/>
      <c r="WWY3" s="9"/>
      <c r="WWZ3" s="9"/>
      <c r="WXA3" s="9"/>
      <c r="WXB3" s="9"/>
      <c r="WXC3" s="9"/>
      <c r="WXD3" s="9"/>
      <c r="WXE3" s="9"/>
      <c r="WXF3" s="9"/>
      <c r="WXG3" s="9"/>
      <c r="WXH3" s="9"/>
      <c r="WXI3" s="9"/>
      <c r="WXJ3" s="9"/>
      <c r="WXK3" s="9"/>
      <c r="WXL3" s="9"/>
      <c r="WXM3" s="9"/>
      <c r="WXN3" s="9"/>
      <c r="WXO3" s="9"/>
      <c r="WXP3" s="9"/>
      <c r="WXQ3" s="9"/>
      <c r="WXR3" s="9"/>
      <c r="WXS3" s="9"/>
      <c r="WXT3" s="9"/>
      <c r="WXU3" s="9"/>
      <c r="WXV3" s="9"/>
      <c r="WXW3" s="9"/>
      <c r="WXX3" s="9"/>
      <c r="WXY3" s="9"/>
      <c r="WXZ3" s="9"/>
      <c r="WYA3" s="9"/>
      <c r="WYB3" s="9"/>
      <c r="WYC3" s="9"/>
      <c r="WYD3" s="9"/>
      <c r="WYE3" s="9"/>
      <c r="WYF3" s="9"/>
      <c r="WYG3" s="9"/>
      <c r="WYH3" s="9"/>
      <c r="WYI3" s="9"/>
      <c r="WYJ3" s="9"/>
      <c r="WYK3" s="9"/>
      <c r="WYL3" s="9"/>
      <c r="WYM3" s="9"/>
      <c r="WYN3" s="9"/>
      <c r="WYO3" s="9"/>
      <c r="WYP3" s="9"/>
      <c r="WYQ3" s="9"/>
      <c r="WYR3" s="9"/>
      <c r="WYS3" s="9"/>
      <c r="WYT3" s="9"/>
      <c r="WYU3" s="9"/>
      <c r="WYV3" s="9"/>
      <c r="WYW3" s="9"/>
      <c r="WYX3" s="9"/>
      <c r="WYY3" s="9"/>
      <c r="WYZ3" s="9"/>
      <c r="WZA3" s="9"/>
      <c r="WZB3" s="9"/>
      <c r="WZC3" s="9"/>
      <c r="WZD3" s="9"/>
      <c r="WZE3" s="9"/>
      <c r="WZF3" s="9"/>
      <c r="WZG3" s="9"/>
      <c r="WZH3" s="9"/>
      <c r="WZI3" s="9"/>
      <c r="WZJ3" s="9"/>
      <c r="WZK3" s="9"/>
      <c r="WZL3" s="9"/>
      <c r="WZM3" s="9"/>
      <c r="WZN3" s="9"/>
      <c r="WZO3" s="9"/>
      <c r="WZP3" s="9"/>
      <c r="WZQ3" s="9"/>
      <c r="WZR3" s="9"/>
      <c r="WZS3" s="9"/>
      <c r="WZT3" s="9"/>
      <c r="WZU3" s="9"/>
      <c r="WZV3" s="9"/>
      <c r="WZW3" s="9"/>
      <c r="WZX3" s="9"/>
      <c r="WZY3" s="9"/>
      <c r="WZZ3" s="9"/>
      <c r="XAA3" s="9"/>
      <c r="XAB3" s="9"/>
      <c r="XAC3" s="9"/>
      <c r="XAD3" s="9"/>
      <c r="XAE3" s="9"/>
      <c r="XAF3" s="9"/>
      <c r="XAG3" s="9"/>
      <c r="XAH3" s="9"/>
      <c r="XAI3" s="9"/>
      <c r="XAJ3" s="9"/>
      <c r="XAK3" s="9"/>
      <c r="XAL3" s="9"/>
      <c r="XAM3" s="9"/>
      <c r="XAN3" s="9"/>
      <c r="XAO3" s="9"/>
      <c r="XAP3" s="9"/>
      <c r="XAQ3" s="9"/>
      <c r="XAR3" s="9"/>
      <c r="XAS3" s="9"/>
      <c r="XAT3" s="9"/>
      <c r="XAU3" s="9"/>
      <c r="XAV3" s="9"/>
      <c r="XAW3" s="9"/>
      <c r="XAX3" s="9"/>
      <c r="XAY3" s="9"/>
      <c r="XAZ3" s="9"/>
      <c r="XBA3" s="9"/>
      <c r="XBB3" s="9"/>
      <c r="XBC3" s="9"/>
      <c r="XBD3" s="9"/>
      <c r="XBE3" s="9"/>
      <c r="XBF3" s="9"/>
      <c r="XBG3" s="9"/>
      <c r="XBH3" s="9"/>
      <c r="XBI3" s="9"/>
      <c r="XBJ3" s="9"/>
      <c r="XBK3" s="9"/>
      <c r="XBL3" s="9"/>
      <c r="XBM3" s="9"/>
      <c r="XBN3" s="9"/>
      <c r="XBO3" s="9"/>
      <c r="XBP3" s="9"/>
      <c r="XBQ3" s="9"/>
      <c r="XBR3" s="9"/>
      <c r="XBS3" s="9"/>
      <c r="XBT3" s="9"/>
      <c r="XBU3" s="9"/>
      <c r="XBV3" s="9"/>
      <c r="XBW3" s="9"/>
      <c r="XBX3" s="9"/>
      <c r="XBY3" s="9"/>
      <c r="XBZ3" s="9"/>
      <c r="XCA3" s="9"/>
      <c r="XCB3" s="9"/>
      <c r="XCC3" s="9"/>
      <c r="XCD3" s="9"/>
      <c r="XCE3" s="9"/>
      <c r="XCF3" s="9"/>
      <c r="XCG3" s="9"/>
      <c r="XCH3" s="9"/>
      <c r="XCI3" s="9"/>
      <c r="XCJ3" s="9"/>
      <c r="XCK3" s="9"/>
      <c r="XCL3" s="9"/>
      <c r="XCM3" s="9"/>
      <c r="XCN3" s="9"/>
      <c r="XCO3" s="9"/>
      <c r="XCP3" s="9"/>
      <c r="XCQ3" s="9"/>
      <c r="XCR3" s="9"/>
      <c r="XCS3" s="9"/>
      <c r="XCT3" s="9"/>
      <c r="XCU3" s="9"/>
      <c r="XCV3" s="9"/>
      <c r="XCW3" s="9"/>
      <c r="XCX3" s="9"/>
      <c r="XCY3" s="9"/>
      <c r="XCZ3" s="9"/>
      <c r="XDA3" s="9"/>
      <c r="XDB3" s="9"/>
      <c r="XDC3" s="9"/>
      <c r="XDD3" s="9"/>
      <c r="XDE3" s="9"/>
      <c r="XDF3" s="9"/>
      <c r="XDG3" s="9"/>
      <c r="XDH3" s="9"/>
      <c r="XDI3" s="9"/>
      <c r="XDJ3" s="9"/>
      <c r="XDK3" s="9"/>
      <c r="XDL3" s="9"/>
      <c r="XDM3" s="9"/>
      <c r="XDN3" s="9"/>
      <c r="XDO3" s="9"/>
      <c r="XDP3" s="9"/>
      <c r="XDQ3" s="9"/>
      <c r="XDR3" s="9"/>
      <c r="XDS3" s="9"/>
      <c r="XDT3" s="9"/>
      <c r="XDU3" s="9"/>
      <c r="XDV3" s="9"/>
      <c r="XDW3" s="9"/>
      <c r="XDX3" s="9"/>
      <c r="XDY3" s="9"/>
      <c r="XDZ3" s="9"/>
      <c r="XEA3" s="9"/>
      <c r="XEB3" s="9"/>
      <c r="XEC3" s="9"/>
      <c r="XED3" s="9"/>
      <c r="XEE3" s="9"/>
      <c r="XEF3" s="9"/>
      <c r="XEG3" s="9"/>
      <c r="XEH3" s="9"/>
      <c r="XEI3" s="9"/>
      <c r="XEJ3" s="9"/>
      <c r="XEK3" s="9"/>
      <c r="XEL3" s="9"/>
      <c r="XEM3" s="9"/>
      <c r="XEN3" s="9"/>
      <c r="XEO3" s="9"/>
      <c r="XEP3" s="9"/>
    </row>
    <row r="4" spans="1:16370" s="184" customFormat="1">
      <c r="B4" s="178">
        <v>1</v>
      </c>
      <c r="C4" s="179">
        <v>44928</v>
      </c>
      <c r="D4" s="179">
        <v>44928</v>
      </c>
      <c r="E4" s="180" t="s">
        <v>205</v>
      </c>
      <c r="F4" s="180" t="s">
        <v>29</v>
      </c>
      <c r="G4" s="180" t="s">
        <v>215</v>
      </c>
      <c r="H4" s="180" t="s">
        <v>682</v>
      </c>
      <c r="I4" s="180" t="s">
        <v>681</v>
      </c>
      <c r="J4" s="180" t="s">
        <v>354</v>
      </c>
      <c r="K4" s="180" t="s">
        <v>206</v>
      </c>
      <c r="L4" s="180" t="s">
        <v>35</v>
      </c>
      <c r="M4" s="180" t="s">
        <v>35</v>
      </c>
      <c r="N4" s="178">
        <v>45</v>
      </c>
      <c r="O4" s="180" t="s">
        <v>189</v>
      </c>
      <c r="P4" s="180" t="s">
        <v>278</v>
      </c>
      <c r="Q4" s="181">
        <v>350000</v>
      </c>
      <c r="R4" s="181"/>
      <c r="S4" s="181"/>
      <c r="T4" s="181"/>
      <c r="U4" s="181"/>
      <c r="V4" s="181"/>
      <c r="W4" s="181"/>
      <c r="X4" s="181"/>
      <c r="Y4" s="181"/>
      <c r="Z4" s="181"/>
      <c r="AA4" s="181">
        <v>125000</v>
      </c>
      <c r="AB4" s="182" t="s">
        <v>768</v>
      </c>
      <c r="AC4" s="183" t="s">
        <v>1076</v>
      </c>
      <c r="AD4" s="182"/>
      <c r="AE4" s="182"/>
      <c r="AF4" s="183"/>
      <c r="AG4" s="180" t="s">
        <v>226</v>
      </c>
      <c r="AH4" s="178"/>
    </row>
    <row r="5" spans="1:16370" s="184" customFormat="1">
      <c r="B5" s="178">
        <v>2</v>
      </c>
      <c r="C5" s="179">
        <v>44928</v>
      </c>
      <c r="D5" s="179">
        <v>44928</v>
      </c>
      <c r="E5" s="180" t="s">
        <v>205</v>
      </c>
      <c r="F5" s="180" t="s">
        <v>29</v>
      </c>
      <c r="G5" s="180" t="s">
        <v>272</v>
      </c>
      <c r="H5" s="180" t="s">
        <v>719</v>
      </c>
      <c r="I5" s="180" t="s">
        <v>718</v>
      </c>
      <c r="J5" s="180" t="s">
        <v>720</v>
      </c>
      <c r="K5" s="180" t="s">
        <v>216</v>
      </c>
      <c r="L5" s="180" t="s">
        <v>260</v>
      </c>
      <c r="M5" s="180" t="s">
        <v>35</v>
      </c>
      <c r="N5" s="178">
        <v>360</v>
      </c>
      <c r="O5" s="180" t="s">
        <v>189</v>
      </c>
      <c r="P5" s="180" t="s">
        <v>273</v>
      </c>
      <c r="Q5" s="181">
        <v>1900000</v>
      </c>
      <c r="R5" s="181"/>
      <c r="S5" s="181"/>
      <c r="T5" s="181"/>
      <c r="U5" s="181"/>
      <c r="V5" s="181"/>
      <c r="W5" s="181"/>
      <c r="X5" s="181"/>
      <c r="Y5" s="181"/>
      <c r="Z5" s="181"/>
      <c r="AA5" s="185">
        <v>1200000</v>
      </c>
      <c r="AB5" s="182" t="s">
        <v>768</v>
      </c>
      <c r="AC5" s="183" t="s">
        <v>1076</v>
      </c>
      <c r="AD5" s="182"/>
      <c r="AE5" s="182"/>
      <c r="AF5" s="183"/>
      <c r="AG5" s="180" t="s">
        <v>226</v>
      </c>
      <c r="AH5" s="178"/>
    </row>
    <row r="6" spans="1:16370">
      <c r="B6" s="103"/>
      <c r="C6" s="99" t="s">
        <v>30</v>
      </c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3"/>
      <c r="O6" s="102"/>
      <c r="P6" s="102"/>
      <c r="Q6" s="117">
        <f>SUM(Q4:Q5)</f>
        <v>2250000</v>
      </c>
      <c r="R6" s="102"/>
      <c r="S6" s="102"/>
      <c r="T6" s="102"/>
      <c r="U6" s="102"/>
      <c r="V6" s="102"/>
      <c r="W6" s="102"/>
      <c r="X6" s="102"/>
      <c r="Y6" s="102"/>
      <c r="Z6" s="102"/>
      <c r="AA6" s="117">
        <f>SUM(AA4:AA5)</f>
        <v>1325000</v>
      </c>
      <c r="AB6" s="102"/>
      <c r="AC6" s="102"/>
      <c r="AD6" s="102"/>
      <c r="AE6" s="102"/>
      <c r="AF6" s="102"/>
      <c r="AG6" s="102"/>
      <c r="AH6" s="103"/>
    </row>
    <row r="7" spans="1:16370" s="184" customFormat="1">
      <c r="B7" s="178">
        <v>1</v>
      </c>
      <c r="C7" s="179">
        <v>44928</v>
      </c>
      <c r="D7" s="179">
        <v>44928</v>
      </c>
      <c r="E7" s="180" t="s">
        <v>205</v>
      </c>
      <c r="F7" s="180" t="s">
        <v>31</v>
      </c>
      <c r="G7" s="180" t="s">
        <v>209</v>
      </c>
      <c r="H7" s="180" t="s">
        <v>842</v>
      </c>
      <c r="I7" s="180" t="s">
        <v>843</v>
      </c>
      <c r="J7" s="180" t="s">
        <v>849</v>
      </c>
      <c r="K7" s="180" t="s">
        <v>217</v>
      </c>
      <c r="L7" s="180" t="s">
        <v>35</v>
      </c>
      <c r="M7" s="180" t="s">
        <v>846</v>
      </c>
      <c r="N7" s="178">
        <v>322</v>
      </c>
      <c r="O7" s="186" t="s">
        <v>189</v>
      </c>
      <c r="P7" s="180" t="s">
        <v>847</v>
      </c>
      <c r="Q7" s="185">
        <v>1200000</v>
      </c>
      <c r="R7" s="180"/>
      <c r="S7" s="180"/>
      <c r="T7" s="180"/>
      <c r="U7" s="180"/>
      <c r="V7" s="180"/>
      <c r="W7" s="180"/>
      <c r="X7" s="180"/>
      <c r="Y7" s="180"/>
      <c r="Z7" s="180"/>
      <c r="AA7" s="187">
        <f>475000+50000</f>
        <v>525000</v>
      </c>
      <c r="AB7" s="182" t="s">
        <v>848</v>
      </c>
      <c r="AC7" s="183" t="s">
        <v>1076</v>
      </c>
      <c r="AD7" s="182"/>
      <c r="AE7" s="182"/>
      <c r="AF7" s="183"/>
      <c r="AG7" s="180" t="s">
        <v>226</v>
      </c>
      <c r="AH7" s="178"/>
    </row>
    <row r="8" spans="1:16370" s="184" customFormat="1">
      <c r="B8" s="178">
        <v>2</v>
      </c>
      <c r="C8" s="179">
        <v>44928</v>
      </c>
      <c r="D8" s="179">
        <v>44928</v>
      </c>
      <c r="E8" s="180" t="s">
        <v>205</v>
      </c>
      <c r="F8" s="180" t="s">
        <v>29</v>
      </c>
      <c r="G8" s="180" t="s">
        <v>215</v>
      </c>
      <c r="H8" s="180" t="s">
        <v>844</v>
      </c>
      <c r="I8" s="180" t="s">
        <v>845</v>
      </c>
      <c r="J8" s="180" t="s">
        <v>849</v>
      </c>
      <c r="K8" s="180" t="s">
        <v>217</v>
      </c>
      <c r="L8" s="180" t="s">
        <v>846</v>
      </c>
      <c r="M8" s="180" t="s">
        <v>35</v>
      </c>
      <c r="N8" s="178">
        <v>322</v>
      </c>
      <c r="O8" s="186" t="s">
        <v>189</v>
      </c>
      <c r="P8" s="180" t="s">
        <v>847</v>
      </c>
      <c r="Q8" s="185">
        <v>1200000</v>
      </c>
      <c r="R8" s="180"/>
      <c r="S8" s="180"/>
      <c r="T8" s="180"/>
      <c r="U8" s="180"/>
      <c r="V8" s="180"/>
      <c r="W8" s="180"/>
      <c r="X8" s="180"/>
      <c r="Y8" s="180"/>
      <c r="Z8" s="180"/>
      <c r="AA8" s="188">
        <v>0</v>
      </c>
      <c r="AB8" s="182" t="s">
        <v>848</v>
      </c>
      <c r="AC8" s="183" t="s">
        <v>1076</v>
      </c>
      <c r="AD8" s="182"/>
      <c r="AE8" s="182"/>
      <c r="AF8" s="183"/>
      <c r="AG8" s="180" t="s">
        <v>226</v>
      </c>
      <c r="AH8" s="178"/>
    </row>
    <row r="9" spans="1:16370">
      <c r="B9" s="103"/>
      <c r="C9" s="99" t="s">
        <v>30</v>
      </c>
      <c r="D9" s="102"/>
      <c r="E9" s="102"/>
      <c r="F9" s="102"/>
      <c r="G9" s="102"/>
      <c r="H9" s="102"/>
      <c r="I9" s="102"/>
      <c r="J9" s="102"/>
      <c r="K9" s="102"/>
      <c r="L9" s="102"/>
      <c r="M9" s="102"/>
      <c r="N9" s="103"/>
      <c r="O9" s="102"/>
      <c r="P9" s="102"/>
      <c r="Q9" s="107">
        <f>SUM(Q7:Q8)</f>
        <v>2400000</v>
      </c>
      <c r="R9" s="102"/>
      <c r="S9" s="102"/>
      <c r="T9" s="102"/>
      <c r="U9" s="102"/>
      <c r="V9" s="102"/>
      <c r="W9" s="102"/>
      <c r="X9" s="102"/>
      <c r="Y9" s="102"/>
      <c r="Z9" s="102"/>
      <c r="AA9" s="107">
        <f>SUM(AA7:AA8)</f>
        <v>525000</v>
      </c>
      <c r="AB9" s="102"/>
      <c r="AC9" s="102"/>
      <c r="AD9" s="102"/>
      <c r="AE9" s="102"/>
      <c r="AF9" s="102"/>
      <c r="AG9" s="102"/>
      <c r="AH9" s="103"/>
    </row>
    <row r="10" spans="1:16370" s="184" customFormat="1">
      <c r="B10" s="178">
        <v>3</v>
      </c>
      <c r="C10" s="179">
        <v>44943</v>
      </c>
      <c r="D10" s="179">
        <v>44944</v>
      </c>
      <c r="E10" s="180" t="s">
        <v>205</v>
      </c>
      <c r="F10" s="180" t="s">
        <v>29</v>
      </c>
      <c r="G10" s="180" t="s">
        <v>212</v>
      </c>
      <c r="H10" s="180" t="s">
        <v>1775</v>
      </c>
      <c r="I10" s="180" t="s">
        <v>1774</v>
      </c>
      <c r="J10" s="180" t="s">
        <v>1776</v>
      </c>
      <c r="K10" s="180" t="s">
        <v>210</v>
      </c>
      <c r="L10" s="180" t="s">
        <v>280</v>
      </c>
      <c r="M10" s="180" t="s">
        <v>207</v>
      </c>
      <c r="N10" s="178">
        <v>40</v>
      </c>
      <c r="O10" s="180" t="s">
        <v>208</v>
      </c>
      <c r="P10" s="180" t="s">
        <v>1228</v>
      </c>
      <c r="Q10" s="181">
        <v>750000</v>
      </c>
      <c r="R10" s="187"/>
      <c r="S10" s="187"/>
      <c r="T10" s="187"/>
      <c r="U10" s="187"/>
      <c r="V10" s="187"/>
      <c r="W10" s="187"/>
      <c r="X10" s="187"/>
      <c r="Y10" s="187"/>
      <c r="Z10" s="187"/>
      <c r="AA10" s="181">
        <v>175000</v>
      </c>
      <c r="AB10" s="216" t="s">
        <v>1773</v>
      </c>
      <c r="AC10" s="183" t="s">
        <v>1845</v>
      </c>
      <c r="AD10" s="216"/>
      <c r="AE10" s="216"/>
      <c r="AF10" s="183"/>
      <c r="AG10" s="180" t="s">
        <v>218</v>
      </c>
      <c r="AH10" s="178"/>
      <c r="AI10" s="217"/>
    </row>
    <row r="11" spans="1:16370">
      <c r="C11" s="99" t="s">
        <v>30</v>
      </c>
      <c r="Q11" s="199">
        <f>SUM(Q10)</f>
        <v>750000</v>
      </c>
      <c r="AA11" s="199">
        <f>SUM(AA10)</f>
        <v>175000</v>
      </c>
      <c r="AC11" s="7"/>
    </row>
    <row r="12" spans="1:16370" s="184" customFormat="1">
      <c r="B12" s="178">
        <v>1</v>
      </c>
      <c r="C12" s="179">
        <v>44944</v>
      </c>
      <c r="D12" s="179">
        <v>44946</v>
      </c>
      <c r="E12" s="180" t="s">
        <v>214</v>
      </c>
      <c r="F12" s="180" t="s">
        <v>31</v>
      </c>
      <c r="G12" s="180" t="s">
        <v>240</v>
      </c>
      <c r="H12" s="180" t="s">
        <v>1810</v>
      </c>
      <c r="I12" s="180"/>
      <c r="J12" s="180"/>
      <c r="K12" s="180"/>
      <c r="L12" s="180" t="s">
        <v>335</v>
      </c>
      <c r="M12" s="180" t="s">
        <v>224</v>
      </c>
      <c r="N12" s="178">
        <v>188</v>
      </c>
      <c r="O12" s="180" t="s">
        <v>190</v>
      </c>
      <c r="P12" s="180" t="s">
        <v>238</v>
      </c>
      <c r="Q12" s="181">
        <v>1000000</v>
      </c>
      <c r="R12" s="181"/>
      <c r="S12" s="181"/>
      <c r="T12" s="181"/>
      <c r="U12" s="181"/>
      <c r="V12" s="181"/>
      <c r="W12" s="181"/>
      <c r="X12" s="181"/>
      <c r="Y12" s="181"/>
      <c r="Z12" s="181"/>
      <c r="AA12" s="181">
        <v>550000</v>
      </c>
      <c r="AB12" s="182" t="s">
        <v>1852</v>
      </c>
      <c r="AC12" s="183" t="s">
        <v>1920</v>
      </c>
      <c r="AD12" s="178" t="s">
        <v>631</v>
      </c>
      <c r="AE12" s="178"/>
      <c r="AF12" s="183"/>
      <c r="AG12" s="180" t="s">
        <v>226</v>
      </c>
      <c r="AH12" s="180"/>
    </row>
    <row r="13" spans="1:16370">
      <c r="C13" s="99" t="s">
        <v>30</v>
      </c>
      <c r="Q13" s="199">
        <f>SUM(Q12)</f>
        <v>1000000</v>
      </c>
      <c r="AA13" s="199">
        <f>SUM(AA12)</f>
        <v>550000</v>
      </c>
      <c r="AC13" s="7"/>
    </row>
    <row r="14" spans="1:16370" s="184" customFormat="1">
      <c r="B14" s="178">
        <v>1</v>
      </c>
      <c r="C14" s="179">
        <v>44942</v>
      </c>
      <c r="D14" s="179">
        <v>44942</v>
      </c>
      <c r="E14" s="180" t="s">
        <v>214</v>
      </c>
      <c r="F14" s="180" t="s">
        <v>31</v>
      </c>
      <c r="G14" s="180" t="s">
        <v>215</v>
      </c>
      <c r="H14" s="180" t="s">
        <v>1634</v>
      </c>
      <c r="I14" s="180" t="s">
        <v>1633</v>
      </c>
      <c r="J14" s="180" t="s">
        <v>1632</v>
      </c>
      <c r="K14" s="180" t="s">
        <v>213</v>
      </c>
      <c r="L14" s="180" t="s">
        <v>219</v>
      </c>
      <c r="M14" s="180" t="s">
        <v>1637</v>
      </c>
      <c r="N14" s="178">
        <v>382</v>
      </c>
      <c r="O14" s="180" t="s">
        <v>220</v>
      </c>
      <c r="P14" s="180" t="s">
        <v>1638</v>
      </c>
      <c r="Q14" s="222">
        <v>2800000</v>
      </c>
      <c r="R14" s="222"/>
      <c r="S14" s="222"/>
      <c r="T14" s="222"/>
      <c r="U14" s="222"/>
      <c r="V14" s="222"/>
      <c r="W14" s="222"/>
      <c r="X14" s="222"/>
      <c r="Y14" s="222"/>
      <c r="Z14" s="222"/>
      <c r="AA14" s="187">
        <v>2000000</v>
      </c>
      <c r="AB14" s="223" t="s">
        <v>1639</v>
      </c>
      <c r="AC14" s="183" t="s">
        <v>1992</v>
      </c>
      <c r="AD14" s="183"/>
      <c r="AE14" s="183"/>
      <c r="AF14" s="183"/>
      <c r="AG14" s="180" t="s">
        <v>226</v>
      </c>
    </row>
    <row r="15" spans="1:16370" s="184" customFormat="1">
      <c r="B15" s="178">
        <v>2</v>
      </c>
      <c r="C15" s="179">
        <v>44942</v>
      </c>
      <c r="D15" s="179">
        <v>44942</v>
      </c>
      <c r="E15" s="180" t="s">
        <v>214</v>
      </c>
      <c r="F15" s="180" t="s">
        <v>29</v>
      </c>
      <c r="G15" s="180" t="s">
        <v>215</v>
      </c>
      <c r="H15" s="180" t="s">
        <v>1636</v>
      </c>
      <c r="I15" s="180" t="s">
        <v>1635</v>
      </c>
      <c r="J15" s="180" t="s">
        <v>1632</v>
      </c>
      <c r="K15" s="180" t="s">
        <v>213</v>
      </c>
      <c r="L15" s="180" t="s">
        <v>1637</v>
      </c>
      <c r="M15" s="180" t="s">
        <v>219</v>
      </c>
      <c r="N15" s="178">
        <v>382</v>
      </c>
      <c r="O15" s="180" t="s">
        <v>220</v>
      </c>
      <c r="P15" s="180" t="s">
        <v>1638</v>
      </c>
      <c r="Q15" s="222">
        <v>2800000</v>
      </c>
      <c r="R15" s="222"/>
      <c r="S15" s="222"/>
      <c r="T15" s="222"/>
      <c r="U15" s="222"/>
      <c r="V15" s="222"/>
      <c r="W15" s="222"/>
      <c r="X15" s="222"/>
      <c r="Y15" s="222"/>
      <c r="Z15" s="222"/>
      <c r="AA15" s="222">
        <v>0</v>
      </c>
      <c r="AB15" s="223" t="s">
        <v>1639</v>
      </c>
      <c r="AC15" s="183" t="s">
        <v>1992</v>
      </c>
      <c r="AD15" s="183"/>
      <c r="AE15" s="183"/>
      <c r="AF15" s="183"/>
      <c r="AG15" s="180" t="s">
        <v>226</v>
      </c>
    </row>
    <row r="16" spans="1:16370" s="112" customFormat="1">
      <c r="B16" s="142"/>
      <c r="C16" s="119" t="s">
        <v>30</v>
      </c>
      <c r="D16" s="109"/>
      <c r="E16" s="109"/>
      <c r="F16" s="109"/>
      <c r="G16" s="109"/>
      <c r="H16" s="109"/>
      <c r="I16" s="109"/>
      <c r="J16" s="109"/>
      <c r="K16" s="109"/>
      <c r="L16" s="109"/>
      <c r="M16" s="109"/>
      <c r="N16" s="142"/>
      <c r="O16" s="109"/>
      <c r="P16" s="109"/>
      <c r="Q16" s="221">
        <f>SUM(Q14:Q15)</f>
        <v>5600000</v>
      </c>
      <c r="R16" s="109"/>
      <c r="S16" s="109"/>
      <c r="T16" s="109"/>
      <c r="U16" s="109"/>
      <c r="V16" s="109"/>
      <c r="W16" s="109"/>
      <c r="X16" s="109"/>
      <c r="Y16" s="109"/>
      <c r="Z16" s="109"/>
      <c r="AA16" s="221">
        <f>SUM(AA14:AA15)</f>
        <v>2000000</v>
      </c>
      <c r="AB16" s="109"/>
      <c r="AC16" s="109"/>
      <c r="AD16" s="109"/>
      <c r="AE16" s="109"/>
      <c r="AF16" s="109"/>
      <c r="AG16" s="142"/>
    </row>
    <row r="17" spans="1:35" s="184" customFormat="1">
      <c r="B17" s="178">
        <v>3</v>
      </c>
      <c r="C17" s="179">
        <v>44952</v>
      </c>
      <c r="D17" s="179">
        <v>44953</v>
      </c>
      <c r="E17" s="180" t="s">
        <v>214</v>
      </c>
      <c r="F17" s="180" t="s">
        <v>31</v>
      </c>
      <c r="G17" s="180" t="s">
        <v>240</v>
      </c>
      <c r="H17" s="180" t="s">
        <v>2002</v>
      </c>
      <c r="I17" s="180"/>
      <c r="J17" s="180"/>
      <c r="K17" s="180"/>
      <c r="L17" s="180" t="s">
        <v>299</v>
      </c>
      <c r="M17" s="180" t="s">
        <v>255</v>
      </c>
      <c r="N17" s="178">
        <v>197</v>
      </c>
      <c r="O17" s="180" t="s">
        <v>190</v>
      </c>
      <c r="P17" s="180" t="s">
        <v>242</v>
      </c>
      <c r="Q17" s="181">
        <v>1300000</v>
      </c>
      <c r="R17" s="181"/>
      <c r="S17" s="181"/>
      <c r="T17" s="181"/>
      <c r="U17" s="181"/>
      <c r="V17" s="181"/>
      <c r="W17" s="181"/>
      <c r="X17" s="181"/>
      <c r="Y17" s="181"/>
      <c r="Z17" s="181"/>
      <c r="AA17" s="181">
        <v>700000</v>
      </c>
      <c r="AB17" s="182" t="s">
        <v>2187</v>
      </c>
      <c r="AC17" s="183" t="s">
        <v>2305</v>
      </c>
      <c r="AD17" s="178" t="s">
        <v>631</v>
      </c>
      <c r="AE17" s="178"/>
      <c r="AF17" s="183"/>
      <c r="AG17" s="180" t="s">
        <v>226</v>
      </c>
      <c r="AI17" s="184" t="s">
        <v>2005</v>
      </c>
    </row>
    <row r="18" spans="1:35">
      <c r="C18" s="119" t="s">
        <v>30</v>
      </c>
      <c r="Q18" s="199">
        <f>SUM(Q17)</f>
        <v>1300000</v>
      </c>
      <c r="AA18" s="199">
        <f>SUM(AA17)</f>
        <v>700000</v>
      </c>
      <c r="AC18" s="7"/>
    </row>
    <row r="19" spans="1:35" s="184" customFormat="1">
      <c r="B19" s="178">
        <v>1</v>
      </c>
      <c r="C19" s="179">
        <v>44958</v>
      </c>
      <c r="D19" s="179">
        <v>44958</v>
      </c>
      <c r="E19" s="180" t="s">
        <v>214</v>
      </c>
      <c r="F19" s="180" t="s">
        <v>31</v>
      </c>
      <c r="G19" s="180" t="s">
        <v>243</v>
      </c>
      <c r="H19" s="180" t="s">
        <v>2083</v>
      </c>
      <c r="I19" s="180" t="s">
        <v>2084</v>
      </c>
      <c r="J19" s="180" t="s">
        <v>2085</v>
      </c>
      <c r="K19" s="180" t="s">
        <v>206</v>
      </c>
      <c r="L19" s="180" t="s">
        <v>2045</v>
      </c>
      <c r="M19" s="180" t="s">
        <v>223</v>
      </c>
      <c r="N19" s="178">
        <v>188</v>
      </c>
      <c r="O19" s="180" t="s">
        <v>190</v>
      </c>
      <c r="P19" s="180" t="s">
        <v>2086</v>
      </c>
      <c r="Q19" s="181">
        <v>900000</v>
      </c>
      <c r="R19" s="181"/>
      <c r="S19" s="181"/>
      <c r="T19" s="181"/>
      <c r="U19" s="181"/>
      <c r="V19" s="181"/>
      <c r="W19" s="181"/>
      <c r="X19" s="181"/>
      <c r="Y19" s="181"/>
      <c r="Z19" s="181"/>
      <c r="AA19" s="181">
        <v>500000</v>
      </c>
      <c r="AB19" s="182" t="s">
        <v>2553</v>
      </c>
      <c r="AC19" s="183" t="s">
        <v>2617</v>
      </c>
      <c r="AF19" s="183"/>
      <c r="AG19" s="180" t="s">
        <v>226</v>
      </c>
      <c r="AH19" s="217"/>
    </row>
    <row r="20" spans="1:35" s="112" customFormat="1">
      <c r="B20" s="142"/>
      <c r="C20" s="119" t="s">
        <v>30</v>
      </c>
      <c r="D20" s="109"/>
      <c r="E20" s="109"/>
      <c r="F20" s="109"/>
      <c r="G20" s="109"/>
      <c r="H20" s="109"/>
      <c r="I20" s="109"/>
      <c r="J20" s="109"/>
      <c r="K20" s="109"/>
      <c r="L20" s="109"/>
      <c r="M20" s="109"/>
      <c r="N20" s="142"/>
      <c r="O20" s="109"/>
      <c r="P20" s="198"/>
      <c r="Q20" s="151">
        <f>SUM(Q19)</f>
        <v>900000</v>
      </c>
      <c r="R20" s="108"/>
      <c r="S20" s="108"/>
      <c r="T20" s="108"/>
      <c r="U20" s="108"/>
      <c r="V20" s="108"/>
      <c r="W20" s="108"/>
      <c r="X20" s="108"/>
      <c r="Y20" s="108"/>
      <c r="Z20" s="108"/>
      <c r="AA20" s="151">
        <f>SUM(AA19)</f>
        <v>500000</v>
      </c>
      <c r="AB20" s="109"/>
      <c r="AC20" s="109"/>
      <c r="AD20" s="109"/>
      <c r="AE20" s="109"/>
      <c r="AF20" s="109"/>
      <c r="AG20" s="142"/>
    </row>
    <row r="21" spans="1:35" s="184" customFormat="1">
      <c r="B21" s="178">
        <v>4</v>
      </c>
      <c r="C21" s="179">
        <v>44958</v>
      </c>
      <c r="D21" s="179">
        <v>44959</v>
      </c>
      <c r="E21" s="180" t="s">
        <v>214</v>
      </c>
      <c r="F21" s="180" t="s">
        <v>29</v>
      </c>
      <c r="G21" s="180" t="s">
        <v>215</v>
      </c>
      <c r="H21" s="180" t="s">
        <v>2258</v>
      </c>
      <c r="I21" s="180" t="s">
        <v>2226</v>
      </c>
      <c r="J21" s="180" t="s">
        <v>2270</v>
      </c>
      <c r="K21" s="180" t="s">
        <v>213</v>
      </c>
      <c r="L21" s="180" t="s">
        <v>33</v>
      </c>
      <c r="M21" s="180" t="s">
        <v>33</v>
      </c>
      <c r="N21" s="178">
        <v>45</v>
      </c>
      <c r="O21" s="180" t="s">
        <v>201</v>
      </c>
      <c r="P21" s="180" t="s">
        <v>2276</v>
      </c>
      <c r="Q21" s="187">
        <v>300000</v>
      </c>
      <c r="R21" s="187"/>
      <c r="S21" s="187"/>
      <c r="T21" s="187"/>
      <c r="U21" s="187"/>
      <c r="V21" s="187"/>
      <c r="W21" s="187"/>
      <c r="X21" s="187"/>
      <c r="Y21" s="187"/>
      <c r="Z21" s="187"/>
      <c r="AA21" s="187">
        <v>125000</v>
      </c>
      <c r="AB21" s="216" t="s">
        <v>2537</v>
      </c>
      <c r="AC21" s="183" t="s">
        <v>2605</v>
      </c>
      <c r="AD21" s="183"/>
      <c r="AE21" s="183"/>
      <c r="AF21" s="183"/>
      <c r="AG21" s="180" t="s">
        <v>218</v>
      </c>
      <c r="AH21" s="217"/>
    </row>
    <row r="22" spans="1:35">
      <c r="C22" s="119" t="s">
        <v>30</v>
      </c>
      <c r="Q22" s="246">
        <f>SUM(Q21)</f>
        <v>300000</v>
      </c>
      <c r="AA22" s="246">
        <f>SUM(AA21)</f>
        <v>125000</v>
      </c>
      <c r="AC22" s="7"/>
    </row>
    <row r="23" spans="1:35" s="184" customFormat="1">
      <c r="B23" s="178">
        <v>3</v>
      </c>
      <c r="C23" s="179">
        <v>44971</v>
      </c>
      <c r="D23" s="179">
        <v>44972</v>
      </c>
      <c r="E23" s="180" t="s">
        <v>214</v>
      </c>
      <c r="F23" s="180" t="s">
        <v>29</v>
      </c>
      <c r="G23" s="180" t="s">
        <v>2918</v>
      </c>
      <c r="H23" s="180" t="s">
        <v>2950</v>
      </c>
      <c r="I23" s="180" t="s">
        <v>2907</v>
      </c>
      <c r="J23" s="180" t="s">
        <v>2940</v>
      </c>
      <c r="K23" s="180" t="s">
        <v>206</v>
      </c>
      <c r="L23" s="180" t="s">
        <v>259</v>
      </c>
      <c r="M23" s="180" t="s">
        <v>2919</v>
      </c>
      <c r="N23" s="178">
        <v>50</v>
      </c>
      <c r="O23" s="180" t="s">
        <v>220</v>
      </c>
      <c r="P23" s="180" t="s">
        <v>2086</v>
      </c>
      <c r="Q23" s="269">
        <v>500000</v>
      </c>
      <c r="R23" s="180"/>
      <c r="S23" s="180"/>
      <c r="T23" s="180"/>
      <c r="U23" s="180"/>
      <c r="V23" s="180"/>
      <c r="W23" s="180"/>
      <c r="X23" s="180"/>
      <c r="Y23" s="180"/>
      <c r="Z23" s="180"/>
      <c r="AA23" s="269">
        <v>175000</v>
      </c>
      <c r="AB23" s="223" t="s">
        <v>2936</v>
      </c>
      <c r="AC23" s="270" t="s">
        <v>3107</v>
      </c>
      <c r="AD23" s="270"/>
      <c r="AE23" s="180"/>
      <c r="AF23" s="180" t="s">
        <v>390</v>
      </c>
      <c r="AG23" s="180" t="s">
        <v>218</v>
      </c>
    </row>
    <row r="24" spans="1:35" s="184" customFormat="1">
      <c r="B24" s="178">
        <v>4</v>
      </c>
      <c r="C24" s="179">
        <v>44971</v>
      </c>
      <c r="D24" s="179">
        <v>44972</v>
      </c>
      <c r="E24" s="180" t="s">
        <v>214</v>
      </c>
      <c r="F24" s="180" t="s">
        <v>29</v>
      </c>
      <c r="G24" s="180" t="s">
        <v>2918</v>
      </c>
      <c r="H24" s="180" t="s">
        <v>2951</v>
      </c>
      <c r="I24" s="180" t="s">
        <v>2947</v>
      </c>
      <c r="J24" s="180" t="s">
        <v>2940</v>
      </c>
      <c r="K24" s="180" t="s">
        <v>206</v>
      </c>
      <c r="L24" s="180" t="s">
        <v>259</v>
      </c>
      <c r="M24" s="180" t="s">
        <v>2919</v>
      </c>
      <c r="N24" s="178">
        <v>50</v>
      </c>
      <c r="O24" s="180" t="s">
        <v>220</v>
      </c>
      <c r="P24" s="180" t="s">
        <v>2086</v>
      </c>
      <c r="Q24" s="269">
        <v>500000</v>
      </c>
      <c r="R24" s="180"/>
      <c r="S24" s="180"/>
      <c r="T24" s="180"/>
      <c r="U24" s="180"/>
      <c r="V24" s="180"/>
      <c r="W24" s="180"/>
      <c r="X24" s="180"/>
      <c r="Y24" s="180"/>
      <c r="Z24" s="180"/>
      <c r="AA24" s="269">
        <v>175000</v>
      </c>
      <c r="AB24" s="223" t="s">
        <v>2936</v>
      </c>
      <c r="AC24" s="270" t="s">
        <v>3107</v>
      </c>
      <c r="AD24" s="270"/>
      <c r="AE24" s="180"/>
      <c r="AF24" s="180" t="s">
        <v>390</v>
      </c>
      <c r="AG24" s="180" t="s">
        <v>218</v>
      </c>
    </row>
    <row r="25" spans="1:35" s="184" customFormat="1">
      <c r="B25" s="178">
        <v>5</v>
      </c>
      <c r="C25" s="179">
        <v>44971</v>
      </c>
      <c r="D25" s="179">
        <v>44972</v>
      </c>
      <c r="E25" s="180" t="s">
        <v>214</v>
      </c>
      <c r="F25" s="180" t="s">
        <v>29</v>
      </c>
      <c r="G25" s="180" t="s">
        <v>2918</v>
      </c>
      <c r="H25" s="180" t="s">
        <v>2912</v>
      </c>
      <c r="I25" s="180" t="s">
        <v>2949</v>
      </c>
      <c r="J25" s="180" t="s">
        <v>2941</v>
      </c>
      <c r="K25" s="180" t="s">
        <v>206</v>
      </c>
      <c r="L25" s="180" t="s">
        <v>259</v>
      </c>
      <c r="M25" s="180" t="s">
        <v>2919</v>
      </c>
      <c r="N25" s="178">
        <v>50</v>
      </c>
      <c r="O25" s="180" t="s">
        <v>220</v>
      </c>
      <c r="P25" s="180" t="s">
        <v>2086</v>
      </c>
      <c r="Q25" s="269">
        <v>500000</v>
      </c>
      <c r="R25" s="180"/>
      <c r="S25" s="180"/>
      <c r="T25" s="180"/>
      <c r="U25" s="180"/>
      <c r="V25" s="180"/>
      <c r="W25" s="180"/>
      <c r="X25" s="180"/>
      <c r="Y25" s="180"/>
      <c r="Z25" s="180"/>
      <c r="AA25" s="269">
        <v>175000</v>
      </c>
      <c r="AB25" s="223" t="s">
        <v>2936</v>
      </c>
      <c r="AC25" s="270" t="s">
        <v>3107</v>
      </c>
      <c r="AD25" s="270"/>
      <c r="AE25" s="180"/>
      <c r="AF25" s="180" t="s">
        <v>390</v>
      </c>
      <c r="AG25" s="180" t="s">
        <v>218</v>
      </c>
    </row>
    <row r="26" spans="1:35" s="184" customFormat="1">
      <c r="B26" s="178">
        <v>6</v>
      </c>
      <c r="C26" s="179">
        <v>44971</v>
      </c>
      <c r="D26" s="179">
        <v>44972</v>
      </c>
      <c r="E26" s="180" t="s">
        <v>214</v>
      </c>
      <c r="F26" s="180" t="s">
        <v>29</v>
      </c>
      <c r="G26" s="180" t="s">
        <v>2918</v>
      </c>
      <c r="H26" s="180" t="s">
        <v>2913</v>
      </c>
      <c r="I26" s="180" t="s">
        <v>2948</v>
      </c>
      <c r="J26" s="180" t="s">
        <v>2941</v>
      </c>
      <c r="K26" s="180" t="s">
        <v>206</v>
      </c>
      <c r="L26" s="180" t="s">
        <v>259</v>
      </c>
      <c r="M26" s="180" t="s">
        <v>2919</v>
      </c>
      <c r="N26" s="178">
        <v>50</v>
      </c>
      <c r="O26" s="180" t="s">
        <v>220</v>
      </c>
      <c r="P26" s="180" t="s">
        <v>2086</v>
      </c>
      <c r="Q26" s="269">
        <v>500000</v>
      </c>
      <c r="R26" s="180"/>
      <c r="S26" s="180"/>
      <c r="T26" s="180"/>
      <c r="U26" s="180"/>
      <c r="V26" s="180"/>
      <c r="W26" s="180"/>
      <c r="X26" s="180"/>
      <c r="Y26" s="180"/>
      <c r="Z26" s="180"/>
      <c r="AA26" s="269">
        <v>175000</v>
      </c>
      <c r="AB26" s="223" t="s">
        <v>2936</v>
      </c>
      <c r="AC26" s="270" t="s">
        <v>3107</v>
      </c>
      <c r="AD26" s="270"/>
      <c r="AE26" s="180"/>
      <c r="AF26" s="180" t="s">
        <v>390</v>
      </c>
      <c r="AG26" s="180" t="s">
        <v>218</v>
      </c>
    </row>
    <row r="27" spans="1:35" s="184" customFormat="1">
      <c r="B27" s="178">
        <v>7</v>
      </c>
      <c r="C27" s="179">
        <v>44971</v>
      </c>
      <c r="D27" s="179">
        <v>44972</v>
      </c>
      <c r="E27" s="180" t="s">
        <v>214</v>
      </c>
      <c r="F27" s="180" t="s">
        <v>29</v>
      </c>
      <c r="G27" s="180" t="s">
        <v>2918</v>
      </c>
      <c r="H27" s="180" t="s">
        <v>2914</v>
      </c>
      <c r="I27" s="180" t="s">
        <v>2908</v>
      </c>
      <c r="J27" s="180" t="s">
        <v>2941</v>
      </c>
      <c r="K27" s="180" t="s">
        <v>206</v>
      </c>
      <c r="L27" s="180" t="s">
        <v>259</v>
      </c>
      <c r="M27" s="180" t="s">
        <v>2919</v>
      </c>
      <c r="N27" s="178">
        <v>50</v>
      </c>
      <c r="O27" s="180" t="s">
        <v>220</v>
      </c>
      <c r="P27" s="180" t="s">
        <v>2086</v>
      </c>
      <c r="Q27" s="269">
        <v>500000</v>
      </c>
      <c r="R27" s="180"/>
      <c r="S27" s="180"/>
      <c r="T27" s="180"/>
      <c r="U27" s="180"/>
      <c r="V27" s="180"/>
      <c r="W27" s="180"/>
      <c r="X27" s="180"/>
      <c r="Y27" s="180"/>
      <c r="Z27" s="180"/>
      <c r="AA27" s="269">
        <v>175000</v>
      </c>
      <c r="AB27" s="223" t="s">
        <v>2936</v>
      </c>
      <c r="AC27" s="270" t="s">
        <v>3107</v>
      </c>
      <c r="AD27" s="270"/>
      <c r="AE27" s="180"/>
      <c r="AF27" s="180" t="s">
        <v>390</v>
      </c>
      <c r="AG27" s="180" t="s">
        <v>218</v>
      </c>
    </row>
    <row r="28" spans="1:35" s="184" customFormat="1">
      <c r="B28" s="178">
        <v>8</v>
      </c>
      <c r="C28" s="179">
        <v>44971</v>
      </c>
      <c r="D28" s="179">
        <v>44972</v>
      </c>
      <c r="E28" s="180" t="s">
        <v>214</v>
      </c>
      <c r="F28" s="180" t="s">
        <v>29</v>
      </c>
      <c r="G28" s="180" t="s">
        <v>2918</v>
      </c>
      <c r="H28" s="180" t="s">
        <v>2915</v>
      </c>
      <c r="I28" s="180" t="s">
        <v>2909</v>
      </c>
      <c r="J28" s="180" t="s">
        <v>2941</v>
      </c>
      <c r="K28" s="180" t="s">
        <v>206</v>
      </c>
      <c r="L28" s="180" t="s">
        <v>259</v>
      </c>
      <c r="M28" s="180" t="s">
        <v>2919</v>
      </c>
      <c r="N28" s="178">
        <v>50</v>
      </c>
      <c r="O28" s="180" t="s">
        <v>220</v>
      </c>
      <c r="P28" s="180" t="s">
        <v>2086</v>
      </c>
      <c r="Q28" s="269">
        <v>500000</v>
      </c>
      <c r="R28" s="180"/>
      <c r="S28" s="180"/>
      <c r="T28" s="180"/>
      <c r="U28" s="180"/>
      <c r="V28" s="180"/>
      <c r="W28" s="180"/>
      <c r="X28" s="180"/>
      <c r="Y28" s="180"/>
      <c r="Z28" s="180"/>
      <c r="AA28" s="269">
        <v>175000</v>
      </c>
      <c r="AB28" s="223" t="s">
        <v>2936</v>
      </c>
      <c r="AC28" s="270" t="s">
        <v>3107</v>
      </c>
      <c r="AD28" s="270"/>
      <c r="AE28" s="180"/>
      <c r="AF28" s="180" t="s">
        <v>390</v>
      </c>
      <c r="AG28" s="180" t="s">
        <v>218</v>
      </c>
    </row>
    <row r="29" spans="1:35" s="184" customFormat="1">
      <c r="B29" s="178">
        <v>9</v>
      </c>
      <c r="C29" s="179">
        <v>44971</v>
      </c>
      <c r="D29" s="179">
        <v>44972</v>
      </c>
      <c r="E29" s="180" t="s">
        <v>214</v>
      </c>
      <c r="F29" s="180" t="s">
        <v>29</v>
      </c>
      <c r="G29" s="180" t="s">
        <v>2918</v>
      </c>
      <c r="H29" s="180" t="s">
        <v>2916</v>
      </c>
      <c r="I29" s="180" t="s">
        <v>2910</v>
      </c>
      <c r="J29" s="180" t="s">
        <v>2941</v>
      </c>
      <c r="K29" s="180" t="s">
        <v>206</v>
      </c>
      <c r="L29" s="180" t="s">
        <v>259</v>
      </c>
      <c r="M29" s="180" t="s">
        <v>2919</v>
      </c>
      <c r="N29" s="178">
        <v>50</v>
      </c>
      <c r="O29" s="180" t="s">
        <v>220</v>
      </c>
      <c r="P29" s="180" t="s">
        <v>2086</v>
      </c>
      <c r="Q29" s="269">
        <v>500000</v>
      </c>
      <c r="R29" s="180"/>
      <c r="S29" s="180"/>
      <c r="T29" s="180"/>
      <c r="U29" s="180"/>
      <c r="V29" s="180"/>
      <c r="W29" s="180"/>
      <c r="X29" s="180"/>
      <c r="Y29" s="180"/>
      <c r="Z29" s="180"/>
      <c r="AA29" s="269">
        <v>175000</v>
      </c>
      <c r="AB29" s="223" t="s">
        <v>2936</v>
      </c>
      <c r="AC29" s="270" t="s">
        <v>3107</v>
      </c>
      <c r="AD29" s="270"/>
      <c r="AE29" s="180"/>
      <c r="AF29" s="180" t="s">
        <v>390</v>
      </c>
      <c r="AG29" s="180" t="s">
        <v>218</v>
      </c>
    </row>
    <row r="30" spans="1:35" s="184" customFormat="1">
      <c r="B30" s="178">
        <v>10</v>
      </c>
      <c r="C30" s="179">
        <v>44971</v>
      </c>
      <c r="D30" s="179">
        <v>44972</v>
      </c>
      <c r="E30" s="180" t="s">
        <v>214</v>
      </c>
      <c r="F30" s="180" t="s">
        <v>29</v>
      </c>
      <c r="G30" s="180" t="s">
        <v>2918</v>
      </c>
      <c r="H30" s="180" t="s">
        <v>2917</v>
      </c>
      <c r="I30" s="180" t="s">
        <v>2911</v>
      </c>
      <c r="J30" s="180" t="s">
        <v>2941</v>
      </c>
      <c r="K30" s="180" t="s">
        <v>206</v>
      </c>
      <c r="L30" s="180" t="s">
        <v>259</v>
      </c>
      <c r="M30" s="180" t="s">
        <v>2919</v>
      </c>
      <c r="N30" s="178">
        <v>50</v>
      </c>
      <c r="O30" s="180" t="s">
        <v>220</v>
      </c>
      <c r="P30" s="180" t="s">
        <v>2086</v>
      </c>
      <c r="Q30" s="269">
        <v>500000</v>
      </c>
      <c r="R30" s="180"/>
      <c r="S30" s="180"/>
      <c r="T30" s="180"/>
      <c r="U30" s="180"/>
      <c r="V30" s="180"/>
      <c r="W30" s="180"/>
      <c r="X30" s="180"/>
      <c r="Y30" s="180"/>
      <c r="Z30" s="180"/>
      <c r="AA30" s="269">
        <v>175000</v>
      </c>
      <c r="AB30" s="223" t="s">
        <v>2936</v>
      </c>
      <c r="AC30" s="270" t="s">
        <v>3107</v>
      </c>
      <c r="AD30" s="270"/>
      <c r="AE30" s="180"/>
      <c r="AF30" s="180" t="s">
        <v>390</v>
      </c>
      <c r="AG30" s="180" t="s">
        <v>218</v>
      </c>
    </row>
    <row r="31" spans="1:35">
      <c r="C31" s="119" t="s">
        <v>30</v>
      </c>
      <c r="Q31" s="246">
        <f>SUM(Q23:Q30)</f>
        <v>4000000</v>
      </c>
      <c r="AA31" s="246">
        <f>SUM(AA23:AA30)</f>
        <v>1400000</v>
      </c>
    </row>
    <row r="32" spans="1:35" s="184" customFormat="1">
      <c r="A32" s="178"/>
      <c r="B32" s="178">
        <v>2</v>
      </c>
      <c r="C32" s="179">
        <v>44988</v>
      </c>
      <c r="D32" s="179">
        <v>44991</v>
      </c>
      <c r="E32" s="180" t="s">
        <v>205</v>
      </c>
      <c r="F32" s="180" t="s">
        <v>31</v>
      </c>
      <c r="G32" s="180" t="s">
        <v>215</v>
      </c>
      <c r="H32" s="180" t="s">
        <v>3544</v>
      </c>
      <c r="I32" s="180" t="s">
        <v>3542</v>
      </c>
      <c r="J32" s="180" t="s">
        <v>3527</v>
      </c>
      <c r="K32" s="180" t="s">
        <v>206</v>
      </c>
      <c r="L32" s="180" t="s">
        <v>869</v>
      </c>
      <c r="M32" s="180" t="s">
        <v>818</v>
      </c>
      <c r="N32" s="178">
        <v>124</v>
      </c>
      <c r="O32" s="180" t="s">
        <v>225</v>
      </c>
      <c r="P32" s="180" t="s">
        <v>887</v>
      </c>
      <c r="Q32" s="222">
        <v>750000</v>
      </c>
      <c r="R32" s="222"/>
      <c r="S32" s="222"/>
      <c r="T32" s="222"/>
      <c r="U32" s="222"/>
      <c r="V32" s="222"/>
      <c r="W32" s="222"/>
      <c r="X32" s="222"/>
      <c r="Y32" s="222"/>
      <c r="Z32" s="222"/>
      <c r="AA32" s="222">
        <v>325000</v>
      </c>
      <c r="AB32" s="223" t="s">
        <v>3603</v>
      </c>
      <c r="AC32" s="270" t="s">
        <v>3672</v>
      </c>
      <c r="AD32" s="288" t="s">
        <v>199</v>
      </c>
      <c r="AE32" s="180"/>
      <c r="AF32" s="180" t="s">
        <v>390</v>
      </c>
      <c r="AG32" s="180" t="s">
        <v>226</v>
      </c>
      <c r="AH32" s="217"/>
    </row>
    <row r="33" spans="1:34">
      <c r="C33" s="119" t="s">
        <v>30</v>
      </c>
      <c r="Q33" s="246">
        <f>SUM(Q32)</f>
        <v>750000</v>
      </c>
      <c r="AA33" s="246">
        <f>SUM(AA32)</f>
        <v>325000</v>
      </c>
    </row>
    <row r="34" spans="1:34" s="184" customFormat="1">
      <c r="A34" s="178"/>
      <c r="B34" s="178">
        <v>1</v>
      </c>
      <c r="C34" s="179">
        <v>44992</v>
      </c>
      <c r="D34" s="179">
        <v>44993</v>
      </c>
      <c r="E34" s="180" t="s">
        <v>214</v>
      </c>
      <c r="F34" s="180" t="s">
        <v>31</v>
      </c>
      <c r="G34" s="180" t="s">
        <v>1345</v>
      </c>
      <c r="H34" s="180" t="s">
        <v>3732</v>
      </c>
      <c r="I34" s="180"/>
      <c r="J34" s="180"/>
      <c r="K34" s="180"/>
      <c r="L34" s="180" t="s">
        <v>299</v>
      </c>
      <c r="M34" s="180" t="s">
        <v>3733</v>
      </c>
      <c r="N34" s="178">
        <v>40</v>
      </c>
      <c r="O34" s="180" t="s">
        <v>190</v>
      </c>
      <c r="P34" s="180" t="s">
        <v>890</v>
      </c>
      <c r="Q34" s="181">
        <v>650000</v>
      </c>
      <c r="R34" s="181"/>
      <c r="S34" s="181"/>
      <c r="T34" s="181"/>
      <c r="U34" s="181"/>
      <c r="V34" s="181"/>
      <c r="W34" s="181"/>
      <c r="X34" s="181"/>
      <c r="Y34" s="181"/>
      <c r="Z34" s="181"/>
      <c r="AA34" s="181">
        <f>250000+75000</f>
        <v>325000</v>
      </c>
      <c r="AB34" s="182" t="s">
        <v>3773</v>
      </c>
      <c r="AC34" s="290" t="s">
        <v>3855</v>
      </c>
      <c r="AD34" s="183" t="s">
        <v>890</v>
      </c>
      <c r="AE34" s="178" t="s">
        <v>631</v>
      </c>
      <c r="AF34" s="180"/>
      <c r="AG34" s="180" t="s">
        <v>218</v>
      </c>
    </row>
    <row r="35" spans="1:34">
      <c r="C35" s="119" t="s">
        <v>30</v>
      </c>
      <c r="Q35" s="199">
        <f>SUM(Q34)</f>
        <v>650000</v>
      </c>
      <c r="AA35" s="199">
        <f>SUM(AA34)</f>
        <v>325000</v>
      </c>
    </row>
    <row r="36" spans="1:34" s="184" customFormat="1">
      <c r="A36" s="178"/>
      <c r="B36" s="178">
        <v>3</v>
      </c>
      <c r="C36" s="179">
        <v>44988</v>
      </c>
      <c r="D36" s="179">
        <v>44989</v>
      </c>
      <c r="E36" s="180" t="s">
        <v>214</v>
      </c>
      <c r="F36" s="180" t="s">
        <v>31</v>
      </c>
      <c r="G36" s="180" t="s">
        <v>3653</v>
      </c>
      <c r="H36" s="180" t="s">
        <v>3652</v>
      </c>
      <c r="I36" s="180"/>
      <c r="J36" s="180"/>
      <c r="K36" s="180"/>
      <c r="L36" s="180" t="s">
        <v>231</v>
      </c>
      <c r="M36" s="180" t="s">
        <v>3654</v>
      </c>
      <c r="N36" s="178">
        <v>188</v>
      </c>
      <c r="O36" s="180" t="s">
        <v>190</v>
      </c>
      <c r="P36" s="180" t="s">
        <v>256</v>
      </c>
      <c r="Q36" s="181">
        <f>850000+99000</f>
        <v>949000</v>
      </c>
      <c r="R36" s="180"/>
      <c r="S36" s="180"/>
      <c r="T36" s="180"/>
      <c r="U36" s="180"/>
      <c r="V36" s="180"/>
      <c r="W36" s="180"/>
      <c r="X36" s="180"/>
      <c r="Y36" s="180"/>
      <c r="Z36" s="180"/>
      <c r="AA36" s="181">
        <v>600000</v>
      </c>
      <c r="AB36" s="182" t="s">
        <v>3649</v>
      </c>
      <c r="AC36" s="183" t="s">
        <v>4167</v>
      </c>
      <c r="AD36" s="304" t="s">
        <v>3362</v>
      </c>
      <c r="AE36" s="178" t="s">
        <v>3469</v>
      </c>
      <c r="AF36" s="180"/>
      <c r="AG36" s="180" t="s">
        <v>226</v>
      </c>
    </row>
    <row r="37" spans="1:34">
      <c r="C37" s="119" t="s">
        <v>30</v>
      </c>
      <c r="Q37" s="199">
        <f>SUM(Q36)</f>
        <v>949000</v>
      </c>
      <c r="AA37" s="199">
        <f>SUM(AA36)</f>
        <v>600000</v>
      </c>
    </row>
    <row r="48" spans="1:34">
      <c r="B48" s="1"/>
      <c r="C48" s="18" t="s">
        <v>1455</v>
      </c>
      <c r="D48" s="92">
        <v>44939</v>
      </c>
      <c r="E48" t="s">
        <v>214</v>
      </c>
      <c r="F48" t="s">
        <v>29</v>
      </c>
      <c r="G48" t="s">
        <v>215</v>
      </c>
      <c r="H48" t="s">
        <v>1097</v>
      </c>
      <c r="I48" t="s">
        <v>1084</v>
      </c>
      <c r="J48" t="s">
        <v>1110</v>
      </c>
      <c r="K48" t="s">
        <v>206</v>
      </c>
      <c r="L48" s="18" t="s">
        <v>1112</v>
      </c>
      <c r="M48" t="s">
        <v>219</v>
      </c>
      <c r="N48" s="1">
        <v>142</v>
      </c>
      <c r="O48" t="s">
        <v>220</v>
      </c>
      <c r="P48" s="18" t="s">
        <v>1113</v>
      </c>
      <c r="AF48"/>
      <c r="AH48" s="1"/>
    </row>
    <row r="49" spans="2:34">
      <c r="B49" s="1"/>
      <c r="D49" s="92">
        <v>44939</v>
      </c>
      <c r="E49" t="s">
        <v>214</v>
      </c>
      <c r="F49" t="s">
        <v>29</v>
      </c>
      <c r="G49" t="s">
        <v>215</v>
      </c>
      <c r="H49" t="s">
        <v>1098</v>
      </c>
      <c r="I49" t="s">
        <v>1085</v>
      </c>
      <c r="J49" t="s">
        <v>1110</v>
      </c>
      <c r="K49" t="s">
        <v>206</v>
      </c>
      <c r="L49" s="18" t="s">
        <v>1112</v>
      </c>
      <c r="M49" t="s">
        <v>219</v>
      </c>
      <c r="N49" s="1">
        <v>142</v>
      </c>
      <c r="O49" t="s">
        <v>220</v>
      </c>
      <c r="P49" s="18" t="s">
        <v>1113</v>
      </c>
      <c r="AF49"/>
      <c r="AH49" s="1"/>
    </row>
    <row r="50" spans="2:34">
      <c r="B50" s="1"/>
      <c r="D50" s="92">
        <v>44939</v>
      </c>
      <c r="E50" t="s">
        <v>214</v>
      </c>
      <c r="F50" t="s">
        <v>29</v>
      </c>
      <c r="G50" t="s">
        <v>215</v>
      </c>
      <c r="H50" t="s">
        <v>1099</v>
      </c>
      <c r="I50" t="s">
        <v>1086</v>
      </c>
      <c r="J50" t="s">
        <v>1110</v>
      </c>
      <c r="K50" t="s">
        <v>206</v>
      </c>
      <c r="L50" s="18" t="s">
        <v>1112</v>
      </c>
      <c r="M50" t="s">
        <v>219</v>
      </c>
      <c r="N50" s="1">
        <v>142</v>
      </c>
      <c r="O50" t="s">
        <v>220</v>
      </c>
      <c r="P50" s="18" t="s">
        <v>1113</v>
      </c>
      <c r="AF50"/>
      <c r="AH50" s="1"/>
    </row>
    <row r="51" spans="2:34">
      <c r="B51" s="1"/>
      <c r="D51" s="92">
        <v>44939</v>
      </c>
      <c r="E51" t="s">
        <v>214</v>
      </c>
      <c r="F51" t="s">
        <v>29</v>
      </c>
      <c r="G51" t="s">
        <v>215</v>
      </c>
      <c r="H51" t="s">
        <v>1100</v>
      </c>
      <c r="I51" t="s">
        <v>1087</v>
      </c>
      <c r="J51" t="s">
        <v>1110</v>
      </c>
      <c r="K51" t="s">
        <v>206</v>
      </c>
      <c r="L51" s="18" t="s">
        <v>1112</v>
      </c>
      <c r="M51" t="s">
        <v>219</v>
      </c>
      <c r="N51" s="1">
        <v>142</v>
      </c>
      <c r="O51" t="s">
        <v>220</v>
      </c>
      <c r="P51" s="18" t="s">
        <v>1113</v>
      </c>
      <c r="AF51"/>
      <c r="AH51" s="1"/>
    </row>
    <row r="52" spans="2:34">
      <c r="B52" s="1"/>
      <c r="D52" s="92">
        <v>44939</v>
      </c>
      <c r="E52" t="s">
        <v>214</v>
      </c>
      <c r="F52" t="s">
        <v>29</v>
      </c>
      <c r="G52" t="s">
        <v>215</v>
      </c>
      <c r="H52" t="s">
        <v>1101</v>
      </c>
      <c r="I52" t="s">
        <v>1088</v>
      </c>
      <c r="J52" t="s">
        <v>1110</v>
      </c>
      <c r="K52" t="s">
        <v>206</v>
      </c>
      <c r="L52" s="18" t="s">
        <v>1112</v>
      </c>
      <c r="M52" t="s">
        <v>219</v>
      </c>
      <c r="N52" s="1">
        <v>142</v>
      </c>
      <c r="O52" t="s">
        <v>220</v>
      </c>
      <c r="P52" s="18" t="s">
        <v>1113</v>
      </c>
      <c r="AF52"/>
      <c r="AH52" s="1"/>
    </row>
    <row r="53" spans="2:34">
      <c r="B53" s="1"/>
      <c r="D53" s="92">
        <v>44939</v>
      </c>
      <c r="E53" t="s">
        <v>214</v>
      </c>
      <c r="F53" t="s">
        <v>29</v>
      </c>
      <c r="G53" t="s">
        <v>215</v>
      </c>
      <c r="H53" t="s">
        <v>1102</v>
      </c>
      <c r="I53" t="s">
        <v>1089</v>
      </c>
      <c r="J53" t="s">
        <v>1110</v>
      </c>
      <c r="K53" t="s">
        <v>206</v>
      </c>
      <c r="L53" s="18" t="s">
        <v>1112</v>
      </c>
      <c r="M53" t="s">
        <v>219</v>
      </c>
      <c r="N53" s="1">
        <v>142</v>
      </c>
      <c r="O53" t="s">
        <v>220</v>
      </c>
      <c r="P53" s="18" t="s">
        <v>1113</v>
      </c>
      <c r="AF53"/>
      <c r="AH53" s="1"/>
    </row>
    <row r="54" spans="2:34">
      <c r="B54" s="1"/>
      <c r="D54" s="92">
        <v>44939</v>
      </c>
      <c r="E54" t="s">
        <v>214</v>
      </c>
      <c r="F54" t="s">
        <v>29</v>
      </c>
      <c r="G54" t="s">
        <v>215</v>
      </c>
      <c r="H54" t="s">
        <v>1103</v>
      </c>
      <c r="I54" t="s">
        <v>1090</v>
      </c>
      <c r="J54" t="s">
        <v>1110</v>
      </c>
      <c r="K54" t="s">
        <v>206</v>
      </c>
      <c r="L54" s="18" t="s">
        <v>1112</v>
      </c>
      <c r="M54" t="s">
        <v>219</v>
      </c>
      <c r="N54" s="1">
        <v>142</v>
      </c>
      <c r="O54" t="s">
        <v>220</v>
      </c>
      <c r="P54" s="18" t="s">
        <v>1113</v>
      </c>
      <c r="AF54"/>
      <c r="AH54" s="1"/>
    </row>
    <row r="55" spans="2:34">
      <c r="B55" s="1"/>
      <c r="D55" s="92">
        <v>44939</v>
      </c>
      <c r="E55" t="s">
        <v>214</v>
      </c>
      <c r="F55" t="s">
        <v>29</v>
      </c>
      <c r="G55" t="s">
        <v>215</v>
      </c>
      <c r="H55" t="s">
        <v>1104</v>
      </c>
      <c r="I55" t="s">
        <v>1091</v>
      </c>
      <c r="J55" t="s">
        <v>1110</v>
      </c>
      <c r="K55" t="s">
        <v>206</v>
      </c>
      <c r="L55" s="18" t="s">
        <v>1112</v>
      </c>
      <c r="M55" t="s">
        <v>219</v>
      </c>
      <c r="N55" s="1">
        <v>142</v>
      </c>
      <c r="O55" t="s">
        <v>220</v>
      </c>
      <c r="P55" s="18" t="s">
        <v>1113</v>
      </c>
      <c r="AF55"/>
      <c r="AH55" s="1"/>
    </row>
    <row r="56" spans="2:34">
      <c r="B56" s="1"/>
      <c r="D56" s="92">
        <v>44939</v>
      </c>
      <c r="E56" t="s">
        <v>214</v>
      </c>
      <c r="F56" t="s">
        <v>29</v>
      </c>
      <c r="G56" t="s">
        <v>215</v>
      </c>
      <c r="H56" t="s">
        <v>1105</v>
      </c>
      <c r="I56" t="s">
        <v>1092</v>
      </c>
      <c r="J56" t="s">
        <v>1110</v>
      </c>
      <c r="K56" t="s">
        <v>206</v>
      </c>
      <c r="L56" s="18" t="s">
        <v>1112</v>
      </c>
      <c r="M56" t="s">
        <v>219</v>
      </c>
      <c r="N56" s="1">
        <v>142</v>
      </c>
      <c r="O56" t="s">
        <v>220</v>
      </c>
      <c r="P56" s="18" t="s">
        <v>1113</v>
      </c>
      <c r="AF56"/>
      <c r="AH56" s="1"/>
    </row>
    <row r="57" spans="2:34">
      <c r="B57" s="1"/>
      <c r="D57" s="92">
        <v>44939</v>
      </c>
      <c r="E57" t="s">
        <v>214</v>
      </c>
      <c r="F57" t="s">
        <v>29</v>
      </c>
      <c r="G57" t="s">
        <v>215</v>
      </c>
      <c r="H57" t="s">
        <v>1106</v>
      </c>
      <c r="I57" t="s">
        <v>1093</v>
      </c>
      <c r="J57" t="s">
        <v>1110</v>
      </c>
      <c r="K57" t="s">
        <v>206</v>
      </c>
      <c r="L57" s="18" t="s">
        <v>1112</v>
      </c>
      <c r="M57" t="s">
        <v>219</v>
      </c>
      <c r="N57" s="1">
        <v>142</v>
      </c>
      <c r="O57" t="s">
        <v>220</v>
      </c>
      <c r="P57" s="18" t="s">
        <v>1113</v>
      </c>
      <c r="AF57"/>
      <c r="AH57" s="1"/>
    </row>
    <row r="58" spans="2:34">
      <c r="B58" s="1"/>
      <c r="D58" s="92">
        <v>44939</v>
      </c>
      <c r="E58" t="s">
        <v>214</v>
      </c>
      <c r="F58" t="s">
        <v>29</v>
      </c>
      <c r="G58" t="s">
        <v>215</v>
      </c>
      <c r="H58" t="s">
        <v>1107</v>
      </c>
      <c r="I58" t="s">
        <v>1094</v>
      </c>
      <c r="J58" t="s">
        <v>1110</v>
      </c>
      <c r="K58" t="s">
        <v>206</v>
      </c>
      <c r="L58" s="18" t="s">
        <v>1112</v>
      </c>
      <c r="M58" t="s">
        <v>219</v>
      </c>
      <c r="N58" s="1">
        <v>142</v>
      </c>
      <c r="O58" t="s">
        <v>220</v>
      </c>
      <c r="P58" s="18" t="s">
        <v>1113</v>
      </c>
      <c r="AF58"/>
      <c r="AH58" s="1"/>
    </row>
    <row r="59" spans="2:34">
      <c r="B59" s="1"/>
      <c r="D59" s="92">
        <v>44939</v>
      </c>
      <c r="E59" t="s">
        <v>214</v>
      </c>
      <c r="F59" t="s">
        <v>29</v>
      </c>
      <c r="G59" s="18" t="s">
        <v>212</v>
      </c>
      <c r="H59" t="s">
        <v>1108</v>
      </c>
      <c r="I59" t="s">
        <v>1095</v>
      </c>
      <c r="J59" t="s">
        <v>1111</v>
      </c>
      <c r="K59" t="s">
        <v>206</v>
      </c>
      <c r="L59" s="18" t="s">
        <v>1112</v>
      </c>
      <c r="M59" t="s">
        <v>219</v>
      </c>
      <c r="N59" s="1">
        <v>142</v>
      </c>
      <c r="O59" t="s">
        <v>220</v>
      </c>
      <c r="P59" s="18" t="s">
        <v>1113</v>
      </c>
      <c r="AF59"/>
      <c r="AH59" s="1"/>
    </row>
    <row r="60" spans="2:34">
      <c r="B60" s="1"/>
      <c r="D60" s="92">
        <v>44939</v>
      </c>
      <c r="E60" t="s">
        <v>214</v>
      </c>
      <c r="F60" t="s">
        <v>29</v>
      </c>
      <c r="G60" s="18" t="s">
        <v>212</v>
      </c>
      <c r="H60" t="s">
        <v>1109</v>
      </c>
      <c r="I60" t="s">
        <v>1096</v>
      </c>
      <c r="J60" t="s">
        <v>1111</v>
      </c>
      <c r="K60" t="s">
        <v>206</v>
      </c>
      <c r="L60" s="18" t="s">
        <v>1112</v>
      </c>
      <c r="M60" t="s">
        <v>219</v>
      </c>
      <c r="N60" s="1">
        <v>142</v>
      </c>
      <c r="O60" t="s">
        <v>220</v>
      </c>
      <c r="P60" s="18" t="s">
        <v>1113</v>
      </c>
      <c r="AF60"/>
      <c r="AH60" s="1"/>
    </row>
    <row r="64" spans="2:34">
      <c r="H64" s="100">
        <f>2022000/1.011</f>
        <v>2000000.0000000002</v>
      </c>
    </row>
    <row r="66" spans="1:35">
      <c r="C66" s="114" t="s">
        <v>3101</v>
      </c>
      <c r="D66" s="115">
        <v>44974</v>
      </c>
      <c r="E66" s="102" t="s">
        <v>205</v>
      </c>
      <c r="F66" s="102" t="s">
        <v>31</v>
      </c>
      <c r="G66" s="102" t="s">
        <v>215</v>
      </c>
      <c r="H66" s="114" t="s">
        <v>1518</v>
      </c>
      <c r="I66" s="114" t="s">
        <v>1516</v>
      </c>
      <c r="J66" s="114" t="s">
        <v>3070</v>
      </c>
      <c r="K66" s="114" t="s">
        <v>206</v>
      </c>
      <c r="L66" s="114" t="s">
        <v>211</v>
      </c>
      <c r="M66" s="114" t="s">
        <v>210</v>
      </c>
      <c r="N66" s="103">
        <v>40</v>
      </c>
      <c r="O66" s="114" t="s">
        <v>208</v>
      </c>
      <c r="P66" s="114" t="s">
        <v>3071</v>
      </c>
      <c r="Q66" s="108">
        <v>300000</v>
      </c>
      <c r="R66" s="108"/>
      <c r="S66" s="108"/>
      <c r="T66" s="108"/>
      <c r="U66" s="108"/>
      <c r="V66" s="108"/>
      <c r="W66" s="108"/>
      <c r="X66" s="108"/>
      <c r="Y66" s="108"/>
      <c r="Z66" s="108"/>
      <c r="AA66" s="108"/>
      <c r="AB66" s="105" t="s">
        <v>3087</v>
      </c>
      <c r="AC66" s="105"/>
      <c r="AD66" s="103"/>
      <c r="AE66" s="103"/>
      <c r="AF66" s="102"/>
      <c r="AG66" s="114" t="s">
        <v>390</v>
      </c>
      <c r="AH66" s="114" t="s">
        <v>218</v>
      </c>
      <c r="AI66" s="1"/>
    </row>
    <row r="67" spans="1:35">
      <c r="C67" s="102"/>
      <c r="D67" s="115">
        <v>44974</v>
      </c>
      <c r="E67" s="102" t="s">
        <v>205</v>
      </c>
      <c r="F67" s="102" t="s">
        <v>29</v>
      </c>
      <c r="G67" s="102" t="s">
        <v>215</v>
      </c>
      <c r="H67" s="114" t="s">
        <v>3069</v>
      </c>
      <c r="I67" s="114" t="s">
        <v>3068</v>
      </c>
      <c r="J67" s="114" t="s">
        <v>3070</v>
      </c>
      <c r="K67" s="114" t="s">
        <v>206</v>
      </c>
      <c r="L67" s="114" t="s">
        <v>210</v>
      </c>
      <c r="M67" s="114" t="s">
        <v>211</v>
      </c>
      <c r="N67" s="103">
        <v>40</v>
      </c>
      <c r="O67" s="114" t="s">
        <v>208</v>
      </c>
      <c r="P67" s="114" t="s">
        <v>3071</v>
      </c>
      <c r="Q67" s="108">
        <v>300000</v>
      </c>
      <c r="R67" s="108"/>
      <c r="S67" s="108"/>
      <c r="T67" s="108"/>
      <c r="U67" s="108"/>
      <c r="V67" s="108"/>
      <c r="W67" s="108"/>
      <c r="X67" s="108"/>
      <c r="Y67" s="108"/>
      <c r="Z67" s="108"/>
      <c r="AA67" s="108">
        <v>0</v>
      </c>
      <c r="AB67" s="105" t="s">
        <v>3087</v>
      </c>
      <c r="AC67" s="105"/>
      <c r="AD67" s="103"/>
      <c r="AE67" s="103"/>
      <c r="AF67" s="102"/>
      <c r="AG67" s="114" t="s">
        <v>390</v>
      </c>
      <c r="AH67" s="114" t="s">
        <v>218</v>
      </c>
      <c r="AI67" s="1"/>
    </row>
    <row r="69" spans="1:35">
      <c r="A69" s="103"/>
      <c r="B69" s="103"/>
      <c r="C69" s="114" t="s">
        <v>4086</v>
      </c>
      <c r="D69" s="115">
        <v>45000</v>
      </c>
      <c r="E69" s="102" t="s">
        <v>205</v>
      </c>
      <c r="F69" s="102" t="s">
        <v>31</v>
      </c>
      <c r="G69" s="114" t="s">
        <v>215</v>
      </c>
      <c r="H69" s="18" t="s">
        <v>4059</v>
      </c>
      <c r="I69" s="18" t="s">
        <v>4060</v>
      </c>
      <c r="J69" s="18" t="s">
        <v>4061</v>
      </c>
      <c r="K69" s="18" t="s">
        <v>216</v>
      </c>
      <c r="L69" t="s">
        <v>314</v>
      </c>
      <c r="M69" t="s">
        <v>206</v>
      </c>
      <c r="N69" s="1">
        <v>40</v>
      </c>
      <c r="O69" t="s">
        <v>208</v>
      </c>
      <c r="P69" s="18" t="s">
        <v>4062</v>
      </c>
      <c r="Q69" s="100">
        <f>270000</f>
        <v>270000</v>
      </c>
      <c r="AB69" s="105"/>
      <c r="AC69" s="1"/>
      <c r="AD69" s="259" t="s">
        <v>199</v>
      </c>
      <c r="AF69" s="114" t="s">
        <v>390</v>
      </c>
      <c r="AG69" s="114" t="s">
        <v>218</v>
      </c>
      <c r="AH69" s="1"/>
    </row>
    <row r="75" spans="1:35">
      <c r="G75" s="124" t="s">
        <v>192</v>
      </c>
      <c r="H75" s="274">
        <v>1100000</v>
      </c>
    </row>
    <row r="76" spans="1:35">
      <c r="G76" s="124" t="s">
        <v>3143</v>
      </c>
      <c r="H76" s="275">
        <f>H75*10%*11%</f>
        <v>12100</v>
      </c>
    </row>
    <row r="77" spans="1:35">
      <c r="G77" s="124"/>
      <c r="H77" s="276">
        <f>SUM(H75:H76)</f>
        <v>1112100</v>
      </c>
      <c r="J77" s="100">
        <f>H77/1.011</f>
        <v>1100000</v>
      </c>
      <c r="K77" s="100"/>
      <c r="L77" s="291">
        <f>1112100/1.011</f>
        <v>1100000</v>
      </c>
    </row>
    <row r="78" spans="1:35">
      <c r="G78" s="275">
        <f>H75*2%</f>
        <v>22000</v>
      </c>
      <c r="H78" s="275">
        <f>H77-G78</f>
        <v>1090100</v>
      </c>
      <c r="J78" s="100"/>
    </row>
    <row r="79" spans="1:35">
      <c r="J79" s="100"/>
    </row>
    <row r="81" spans="8:8">
      <c r="H81">
        <f>2729700/1.011</f>
        <v>2700000.0000000005</v>
      </c>
    </row>
  </sheetData>
  <conditionalFormatting sqref="I3">
    <cfRule type="duplicateValues" dxfId="24" priority="79"/>
  </conditionalFormatting>
  <conditionalFormatting sqref="H12">
    <cfRule type="duplicateValues" dxfId="23" priority="23"/>
    <cfRule type="duplicateValues" dxfId="22" priority="24"/>
  </conditionalFormatting>
  <conditionalFormatting sqref="H12">
    <cfRule type="duplicateValues" dxfId="21" priority="22"/>
  </conditionalFormatting>
  <conditionalFormatting sqref="H17">
    <cfRule type="duplicateValues" dxfId="20" priority="20"/>
    <cfRule type="duplicateValues" dxfId="19" priority="21"/>
  </conditionalFormatting>
  <conditionalFormatting sqref="H17">
    <cfRule type="duplicateValues" dxfId="18" priority="19"/>
  </conditionalFormatting>
  <conditionalFormatting sqref="I20">
    <cfRule type="timePeriod" dxfId="17" priority="18" timePeriod="yesterday">
      <formula>FLOOR(I20,1)=TODAY()-1</formula>
    </cfRule>
  </conditionalFormatting>
  <conditionalFormatting sqref="I20">
    <cfRule type="duplicateValues" dxfId="16" priority="17"/>
  </conditionalFormatting>
  <conditionalFormatting sqref="I19:I20">
    <cfRule type="duplicateValues" dxfId="15" priority="16"/>
  </conditionalFormatting>
  <conditionalFormatting sqref="H3">
    <cfRule type="duplicateValues" dxfId="14" priority="14"/>
  </conditionalFormatting>
  <conditionalFormatting sqref="H3">
    <cfRule type="duplicateValues" dxfId="13" priority="13"/>
  </conditionalFormatting>
  <conditionalFormatting sqref="H3">
    <cfRule type="duplicateValues" dxfId="12" priority="12"/>
  </conditionalFormatting>
  <conditionalFormatting sqref="H3">
    <cfRule type="duplicateValues" dxfId="11" priority="10"/>
    <cfRule type="duplicateValues" dxfId="10" priority="11"/>
  </conditionalFormatting>
  <conditionalFormatting sqref="H3">
    <cfRule type="duplicateValues" dxfId="9" priority="9"/>
  </conditionalFormatting>
  <conditionalFormatting sqref="H34:I34">
    <cfRule type="duplicateValues" dxfId="8" priority="8"/>
  </conditionalFormatting>
  <conditionalFormatting sqref="H34">
    <cfRule type="duplicateValues" dxfId="7" priority="7"/>
  </conditionalFormatting>
  <conditionalFormatting sqref="H34:I34">
    <cfRule type="duplicateValues" dxfId="6" priority="5"/>
    <cfRule type="duplicateValues" dxfId="5" priority="6"/>
  </conditionalFormatting>
  <conditionalFormatting sqref="H36:I36">
    <cfRule type="duplicateValues" dxfId="4" priority="4"/>
  </conditionalFormatting>
  <conditionalFormatting sqref="H36">
    <cfRule type="duplicateValues" dxfId="3" priority="3"/>
  </conditionalFormatting>
  <conditionalFormatting sqref="H36:I36">
    <cfRule type="duplicateValues" dxfId="2" priority="1"/>
    <cfRule type="duplicateValues" dxfId="1" priority="2"/>
  </conditionalFormatting>
  <pageMargins left="0.69930555555555596" right="0.69930555555555596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2:XEM8"/>
  <sheetViews>
    <sheetView zoomScale="90" zoomScaleNormal="90" workbookViewId="0">
      <selection activeCell="F4" sqref="F4"/>
    </sheetView>
  </sheetViews>
  <sheetFormatPr defaultRowHeight="15"/>
  <cols>
    <col min="1" max="1" width="7.140625" customWidth="1"/>
    <col min="2" max="2" width="3.5703125" bestFit="1" customWidth="1"/>
    <col min="3" max="4" width="14.140625" customWidth="1"/>
    <col min="5" max="6" width="12.140625" customWidth="1"/>
    <col min="7" max="7" width="27.28515625" customWidth="1"/>
    <col min="8" max="8" width="16.42578125" customWidth="1"/>
    <col min="9" max="10" width="0" hidden="1" customWidth="1"/>
    <col min="12" max="12" width="19.7109375" bestFit="1" customWidth="1"/>
    <col min="13" max="13" width="6.85546875" style="1" customWidth="1"/>
    <col min="15" max="15" width="14.5703125" customWidth="1"/>
    <col min="16" max="16" width="13.5703125" customWidth="1"/>
    <col min="17" max="25" width="0" hidden="1" customWidth="1"/>
    <col min="26" max="26" width="13.85546875" customWidth="1"/>
    <col min="27" max="27" width="26.42578125" customWidth="1"/>
    <col min="28" max="28" width="18" customWidth="1"/>
    <col min="29" max="29" width="14.85546875" customWidth="1"/>
    <col min="30" max="30" width="13.85546875" style="1" customWidth="1"/>
  </cols>
  <sheetData>
    <row r="2" spans="1:16367">
      <c r="B2" s="7" t="s">
        <v>256</v>
      </c>
    </row>
    <row r="4" spans="1:16367" ht="45" customHeight="1">
      <c r="A4" s="126" t="s">
        <v>1</v>
      </c>
      <c r="B4" s="127" t="s">
        <v>2</v>
      </c>
      <c r="C4" s="128" t="s">
        <v>3</v>
      </c>
      <c r="D4" s="128" t="s">
        <v>4</v>
      </c>
      <c r="E4" s="129" t="s">
        <v>5</v>
      </c>
      <c r="F4" s="127" t="s">
        <v>6</v>
      </c>
      <c r="G4" s="130" t="s">
        <v>7</v>
      </c>
      <c r="H4" s="127" t="s">
        <v>8</v>
      </c>
      <c r="I4" s="131" t="s">
        <v>9</v>
      </c>
      <c r="J4" s="131" t="s">
        <v>10</v>
      </c>
      <c r="K4" s="127" t="s">
        <v>11</v>
      </c>
      <c r="L4" s="127" t="s">
        <v>12</v>
      </c>
      <c r="M4" s="132" t="s">
        <v>13</v>
      </c>
      <c r="N4" s="132" t="s">
        <v>14</v>
      </c>
      <c r="O4" s="129" t="s">
        <v>15</v>
      </c>
      <c r="P4" s="133" t="s">
        <v>16</v>
      </c>
      <c r="Q4" s="133" t="s">
        <v>17</v>
      </c>
      <c r="R4" s="133" t="s">
        <v>18</v>
      </c>
      <c r="S4" s="133" t="s">
        <v>19</v>
      </c>
      <c r="T4" s="133" t="s">
        <v>20</v>
      </c>
      <c r="U4" s="133" t="s">
        <v>21</v>
      </c>
      <c r="V4" s="133" t="s">
        <v>22</v>
      </c>
      <c r="W4" s="133" t="s">
        <v>23</v>
      </c>
      <c r="X4" s="133" t="s">
        <v>24</v>
      </c>
      <c r="Y4" s="133" t="s">
        <v>25</v>
      </c>
      <c r="Z4" s="134" t="s">
        <v>244</v>
      </c>
      <c r="AA4" s="129" t="s">
        <v>27</v>
      </c>
      <c r="AB4" s="129" t="s">
        <v>28</v>
      </c>
      <c r="AC4" s="129" t="s">
        <v>203</v>
      </c>
      <c r="AD4" s="129" t="s">
        <v>204</v>
      </c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9"/>
      <c r="DEI4" s="9"/>
      <c r="DEJ4" s="9"/>
      <c r="DEK4" s="9"/>
      <c r="DEL4" s="9"/>
      <c r="DEM4" s="9"/>
      <c r="DEN4" s="9"/>
      <c r="DEO4" s="9"/>
      <c r="DEP4" s="9"/>
      <c r="DEQ4" s="9"/>
      <c r="DER4" s="9"/>
      <c r="DES4" s="9"/>
      <c r="DET4" s="9"/>
      <c r="DEU4" s="9"/>
      <c r="DEV4" s="9"/>
      <c r="DEW4" s="9"/>
      <c r="DEX4" s="9"/>
      <c r="DEY4" s="9"/>
      <c r="DEZ4" s="9"/>
      <c r="DFA4" s="9"/>
      <c r="DFB4" s="9"/>
      <c r="DFC4" s="9"/>
      <c r="DFD4" s="9"/>
      <c r="DFE4" s="9"/>
      <c r="DFF4" s="9"/>
      <c r="DFG4" s="9"/>
      <c r="DFH4" s="9"/>
      <c r="DFI4" s="9"/>
      <c r="DFJ4" s="9"/>
      <c r="DFK4" s="9"/>
      <c r="DFL4" s="9"/>
      <c r="DFM4" s="9"/>
      <c r="DFN4" s="9"/>
      <c r="DFO4" s="9"/>
      <c r="DFP4" s="9"/>
      <c r="DFQ4" s="9"/>
      <c r="DFR4" s="9"/>
      <c r="DFS4" s="9"/>
      <c r="DFT4" s="9"/>
      <c r="DFU4" s="9"/>
      <c r="DFV4" s="9"/>
      <c r="DFW4" s="9"/>
      <c r="DFX4" s="9"/>
      <c r="DFY4" s="9"/>
      <c r="DFZ4" s="9"/>
      <c r="DGA4" s="9"/>
      <c r="DGB4" s="9"/>
      <c r="DGC4" s="9"/>
      <c r="DGD4" s="9"/>
      <c r="DGE4" s="9"/>
      <c r="DGF4" s="9"/>
      <c r="DGG4" s="9"/>
      <c r="DGH4" s="9"/>
      <c r="DGI4" s="9"/>
      <c r="DGJ4" s="9"/>
      <c r="DGK4" s="9"/>
      <c r="DGL4" s="9"/>
      <c r="DGM4" s="9"/>
      <c r="DGN4" s="9"/>
      <c r="DGO4" s="9"/>
      <c r="DGP4" s="9"/>
      <c r="DGQ4" s="9"/>
      <c r="DGR4" s="9"/>
      <c r="DGS4" s="9"/>
      <c r="DGT4" s="9"/>
      <c r="DGU4" s="9"/>
      <c r="DGV4" s="9"/>
      <c r="DGW4" s="9"/>
      <c r="DGX4" s="9"/>
      <c r="DGY4" s="9"/>
      <c r="DGZ4" s="9"/>
      <c r="DHA4" s="9"/>
      <c r="DHB4" s="9"/>
      <c r="DHC4" s="9"/>
      <c r="DHD4" s="9"/>
      <c r="DHE4" s="9"/>
      <c r="DHF4" s="9"/>
      <c r="DHG4" s="9"/>
      <c r="DHH4" s="9"/>
      <c r="DHI4" s="9"/>
      <c r="DHJ4" s="9"/>
      <c r="DHK4" s="9"/>
      <c r="DHL4" s="9"/>
      <c r="DHM4" s="9"/>
      <c r="DHN4" s="9"/>
      <c r="DHO4" s="9"/>
      <c r="DHP4" s="9"/>
      <c r="DHQ4" s="9"/>
      <c r="DHR4" s="9"/>
      <c r="DHS4" s="9"/>
      <c r="DHT4" s="9"/>
      <c r="DHU4" s="9"/>
      <c r="DHV4" s="9"/>
      <c r="DHW4" s="9"/>
      <c r="DHX4" s="9"/>
      <c r="DHY4" s="9"/>
      <c r="DHZ4" s="9"/>
      <c r="DIA4" s="9"/>
      <c r="DIB4" s="9"/>
      <c r="DIC4" s="9"/>
      <c r="DID4" s="9"/>
      <c r="DIE4" s="9"/>
      <c r="DIF4" s="9"/>
      <c r="DIG4" s="9"/>
      <c r="DIH4" s="9"/>
      <c r="DII4" s="9"/>
      <c r="DIJ4" s="9"/>
      <c r="DIK4" s="9"/>
      <c r="DIL4" s="9"/>
      <c r="DIM4" s="9"/>
      <c r="DIN4" s="9"/>
      <c r="DIO4" s="9"/>
      <c r="DIP4" s="9"/>
      <c r="DIQ4" s="9"/>
      <c r="DIR4" s="9"/>
      <c r="DIS4" s="9"/>
      <c r="DIT4" s="9"/>
      <c r="DIU4" s="9"/>
      <c r="DIV4" s="9"/>
      <c r="DIW4" s="9"/>
      <c r="DIX4" s="9"/>
      <c r="DIY4" s="9"/>
      <c r="DIZ4" s="9"/>
      <c r="DJA4" s="9"/>
      <c r="DJB4" s="9"/>
      <c r="DJC4" s="9"/>
      <c r="DJD4" s="9"/>
      <c r="DJE4" s="9"/>
      <c r="DJF4" s="9"/>
      <c r="DJG4" s="9"/>
      <c r="DJH4" s="9"/>
      <c r="DJI4" s="9"/>
      <c r="DJJ4" s="9"/>
      <c r="DJK4" s="9"/>
      <c r="DJL4" s="9"/>
      <c r="DJM4" s="9"/>
      <c r="DJN4" s="9"/>
      <c r="DJO4" s="9"/>
      <c r="DJP4" s="9"/>
      <c r="DJQ4" s="9"/>
      <c r="DJR4" s="9"/>
      <c r="DJS4" s="9"/>
      <c r="DJT4" s="9"/>
      <c r="DJU4" s="9"/>
      <c r="DJV4" s="9"/>
      <c r="DJW4" s="9"/>
      <c r="DJX4" s="9"/>
      <c r="DJY4" s="9"/>
      <c r="DJZ4" s="9"/>
      <c r="DKA4" s="9"/>
      <c r="DKB4" s="9"/>
      <c r="DKC4" s="9"/>
      <c r="DKD4" s="9"/>
      <c r="DKE4" s="9"/>
      <c r="DKF4" s="9"/>
      <c r="DKG4" s="9"/>
      <c r="DKH4" s="9"/>
      <c r="DKI4" s="9"/>
      <c r="DKJ4" s="9"/>
      <c r="DKK4" s="9"/>
      <c r="DKL4" s="9"/>
      <c r="DKM4" s="9"/>
      <c r="DKN4" s="9"/>
      <c r="DKO4" s="9"/>
      <c r="DKP4" s="9"/>
      <c r="DKQ4" s="9"/>
      <c r="DKR4" s="9"/>
      <c r="DKS4" s="9"/>
      <c r="DKT4" s="9"/>
      <c r="DKU4" s="9"/>
      <c r="DKV4" s="9"/>
      <c r="DKW4" s="9"/>
      <c r="DKX4" s="9"/>
      <c r="DKY4" s="9"/>
      <c r="DKZ4" s="9"/>
      <c r="DLA4" s="9"/>
      <c r="DLB4" s="9"/>
      <c r="DLC4" s="9"/>
      <c r="DLD4" s="9"/>
      <c r="DLE4" s="9"/>
      <c r="DLF4" s="9"/>
      <c r="DLG4" s="9"/>
      <c r="DLH4" s="9"/>
      <c r="DLI4" s="9"/>
      <c r="DLJ4" s="9"/>
      <c r="DLK4" s="9"/>
      <c r="DLL4" s="9"/>
      <c r="DLM4" s="9"/>
      <c r="DLN4" s="9"/>
      <c r="DLO4" s="9"/>
      <c r="DLP4" s="9"/>
      <c r="DLQ4" s="9"/>
      <c r="DLR4" s="9"/>
      <c r="DLS4" s="9"/>
      <c r="DLT4" s="9"/>
      <c r="DLU4" s="9"/>
      <c r="DLV4" s="9"/>
      <c r="DLW4" s="9"/>
      <c r="DLX4" s="9"/>
      <c r="DLY4" s="9"/>
      <c r="DLZ4" s="9"/>
      <c r="DMA4" s="9"/>
      <c r="DMB4" s="9"/>
      <c r="DMC4" s="9"/>
      <c r="DMD4" s="9"/>
      <c r="DME4" s="9"/>
      <c r="DMF4" s="9"/>
      <c r="DMG4" s="9"/>
      <c r="DMH4" s="9"/>
      <c r="DMI4" s="9"/>
      <c r="DMJ4" s="9"/>
      <c r="DMK4" s="9"/>
      <c r="DML4" s="9"/>
      <c r="DMM4" s="9"/>
      <c r="DMN4" s="9"/>
      <c r="DMO4" s="9"/>
      <c r="DMP4" s="9"/>
      <c r="DMQ4" s="9"/>
      <c r="DMR4" s="9"/>
      <c r="DMS4" s="9"/>
      <c r="DMT4" s="9"/>
      <c r="DMU4" s="9"/>
      <c r="DMV4" s="9"/>
      <c r="DMW4" s="9"/>
      <c r="DMX4" s="9"/>
      <c r="DMY4" s="9"/>
      <c r="DMZ4" s="9"/>
      <c r="DNA4" s="9"/>
      <c r="DNB4" s="9"/>
      <c r="DNC4" s="9"/>
      <c r="DND4" s="9"/>
      <c r="DNE4" s="9"/>
      <c r="DNF4" s="9"/>
      <c r="DNG4" s="9"/>
      <c r="DNH4" s="9"/>
      <c r="DNI4" s="9"/>
      <c r="DNJ4" s="9"/>
      <c r="DNK4" s="9"/>
      <c r="DNL4" s="9"/>
      <c r="DNM4" s="9"/>
      <c r="DNN4" s="9"/>
      <c r="DNO4" s="9"/>
      <c r="DNP4" s="9"/>
      <c r="DNQ4" s="9"/>
      <c r="DNR4" s="9"/>
      <c r="DNS4" s="9"/>
      <c r="DNT4" s="9"/>
      <c r="DNU4" s="9"/>
      <c r="DNV4" s="9"/>
      <c r="DNW4" s="9"/>
      <c r="DNX4" s="9"/>
      <c r="DNY4" s="9"/>
      <c r="DNZ4" s="9"/>
      <c r="DOA4" s="9"/>
      <c r="DOB4" s="9"/>
      <c r="DOC4" s="9"/>
      <c r="DOD4" s="9"/>
      <c r="DOE4" s="9"/>
      <c r="DOF4" s="9"/>
      <c r="DOG4" s="9"/>
      <c r="DOH4" s="9"/>
      <c r="DOI4" s="9"/>
      <c r="DOJ4" s="9"/>
      <c r="DOK4" s="9"/>
      <c r="DOL4" s="9"/>
      <c r="DOM4" s="9"/>
      <c r="DON4" s="9"/>
      <c r="DOO4" s="9"/>
      <c r="DOP4" s="9"/>
      <c r="DOQ4" s="9"/>
      <c r="DOR4" s="9"/>
      <c r="DOS4" s="9"/>
      <c r="DOT4" s="9"/>
      <c r="DOU4" s="9"/>
      <c r="DOV4" s="9"/>
      <c r="DOW4" s="9"/>
      <c r="DOX4" s="9"/>
      <c r="DOY4" s="9"/>
      <c r="DOZ4" s="9"/>
      <c r="DPA4" s="9"/>
      <c r="DPB4" s="9"/>
      <c r="DPC4" s="9"/>
      <c r="DPD4" s="9"/>
      <c r="DPE4" s="9"/>
      <c r="DPF4" s="9"/>
      <c r="DPG4" s="9"/>
      <c r="DPH4" s="9"/>
      <c r="DPI4" s="9"/>
      <c r="DPJ4" s="9"/>
      <c r="DPK4" s="9"/>
      <c r="DPL4" s="9"/>
      <c r="DPM4" s="9"/>
      <c r="DPN4" s="9"/>
      <c r="DPO4" s="9"/>
      <c r="DPP4" s="9"/>
      <c r="DPQ4" s="9"/>
      <c r="DPR4" s="9"/>
      <c r="DPS4" s="9"/>
      <c r="DPT4" s="9"/>
      <c r="DPU4" s="9"/>
      <c r="DPV4" s="9"/>
      <c r="DPW4" s="9"/>
      <c r="DPX4" s="9"/>
      <c r="DPY4" s="9"/>
      <c r="DPZ4" s="9"/>
      <c r="DQA4" s="9"/>
      <c r="DQB4" s="9"/>
      <c r="DQC4" s="9"/>
      <c r="DQD4" s="9"/>
      <c r="DQE4" s="9"/>
      <c r="DQF4" s="9"/>
      <c r="DQG4" s="9"/>
      <c r="DQH4" s="9"/>
      <c r="DQI4" s="9"/>
      <c r="DQJ4" s="9"/>
      <c r="DQK4" s="9"/>
      <c r="DQL4" s="9"/>
      <c r="DQM4" s="9"/>
      <c r="DQN4" s="9"/>
      <c r="DQO4" s="9"/>
      <c r="DQP4" s="9"/>
      <c r="DQQ4" s="9"/>
      <c r="DQR4" s="9"/>
      <c r="DQS4" s="9"/>
      <c r="DQT4" s="9"/>
      <c r="DQU4" s="9"/>
      <c r="DQV4" s="9"/>
      <c r="DQW4" s="9"/>
      <c r="DQX4" s="9"/>
      <c r="DQY4" s="9"/>
      <c r="DQZ4" s="9"/>
      <c r="DRA4" s="9"/>
      <c r="DRB4" s="9"/>
      <c r="DRC4" s="9"/>
      <c r="DRD4" s="9"/>
      <c r="DRE4" s="9"/>
      <c r="DRF4" s="9"/>
      <c r="DRG4" s="9"/>
      <c r="DRH4" s="9"/>
      <c r="DRI4" s="9"/>
      <c r="DRJ4" s="9"/>
      <c r="DRK4" s="9"/>
      <c r="DRL4" s="9"/>
      <c r="DRM4" s="9"/>
      <c r="DRN4" s="9"/>
      <c r="DRO4" s="9"/>
      <c r="DRP4" s="9"/>
      <c r="DRQ4" s="9"/>
      <c r="DRR4" s="9"/>
      <c r="DRS4" s="9"/>
      <c r="DRT4" s="9"/>
      <c r="DRU4" s="9"/>
      <c r="DRV4" s="9"/>
      <c r="DRW4" s="9"/>
      <c r="DRX4" s="9"/>
      <c r="DRY4" s="9"/>
      <c r="DRZ4" s="9"/>
      <c r="DSA4" s="9"/>
      <c r="DSB4" s="9"/>
      <c r="DSC4" s="9"/>
      <c r="DSD4" s="9"/>
      <c r="DSE4" s="9"/>
      <c r="DSF4" s="9"/>
      <c r="DSG4" s="9"/>
      <c r="DSH4" s="9"/>
      <c r="DSI4" s="9"/>
      <c r="DSJ4" s="9"/>
      <c r="DSK4" s="9"/>
      <c r="DSL4" s="9"/>
      <c r="DSM4" s="9"/>
      <c r="DSN4" s="9"/>
      <c r="DSO4" s="9"/>
      <c r="DSP4" s="9"/>
      <c r="DSQ4" s="9"/>
      <c r="DSR4" s="9"/>
      <c r="DSS4" s="9"/>
      <c r="DST4" s="9"/>
      <c r="DSU4" s="9"/>
      <c r="DSV4" s="9"/>
      <c r="DSW4" s="9"/>
      <c r="DSX4" s="9"/>
      <c r="DSY4" s="9"/>
      <c r="DSZ4" s="9"/>
      <c r="DTA4" s="9"/>
      <c r="DTB4" s="9"/>
      <c r="DTC4" s="9"/>
      <c r="DTD4" s="9"/>
      <c r="DTE4" s="9"/>
      <c r="DTF4" s="9"/>
      <c r="DTG4" s="9"/>
      <c r="DTH4" s="9"/>
      <c r="DTI4" s="9"/>
      <c r="DTJ4" s="9"/>
      <c r="DTK4" s="9"/>
      <c r="DTL4" s="9"/>
      <c r="DTM4" s="9"/>
      <c r="DTN4" s="9"/>
      <c r="DTO4" s="9"/>
      <c r="DTP4" s="9"/>
      <c r="DTQ4" s="9"/>
      <c r="DTR4" s="9"/>
      <c r="DTS4" s="9"/>
      <c r="DTT4" s="9"/>
      <c r="DTU4" s="9"/>
      <c r="DTV4" s="9"/>
      <c r="DTW4" s="9"/>
      <c r="DTX4" s="9"/>
      <c r="DTY4" s="9"/>
      <c r="DTZ4" s="9"/>
      <c r="DUA4" s="9"/>
      <c r="DUB4" s="9"/>
      <c r="DUC4" s="9"/>
      <c r="DUD4" s="9"/>
      <c r="DUE4" s="9"/>
      <c r="DUF4" s="9"/>
      <c r="DUG4" s="9"/>
      <c r="DUH4" s="9"/>
      <c r="DUI4" s="9"/>
      <c r="DUJ4" s="9"/>
      <c r="DUK4" s="9"/>
      <c r="DUL4" s="9"/>
      <c r="DUM4" s="9"/>
      <c r="DUN4" s="9"/>
      <c r="DUO4" s="9"/>
      <c r="DUP4" s="9"/>
      <c r="DUQ4" s="9"/>
      <c r="DUR4" s="9"/>
      <c r="DUS4" s="9"/>
      <c r="DUT4" s="9"/>
      <c r="DUU4" s="9"/>
      <c r="DUV4" s="9"/>
      <c r="DUW4" s="9"/>
      <c r="DUX4" s="9"/>
      <c r="DUY4" s="9"/>
      <c r="DUZ4" s="9"/>
      <c r="DVA4" s="9"/>
      <c r="DVB4" s="9"/>
      <c r="DVC4" s="9"/>
      <c r="DVD4" s="9"/>
      <c r="DVE4" s="9"/>
      <c r="DVF4" s="9"/>
      <c r="DVG4" s="9"/>
      <c r="DVH4" s="9"/>
      <c r="DVI4" s="9"/>
      <c r="DVJ4" s="9"/>
      <c r="DVK4" s="9"/>
      <c r="DVL4" s="9"/>
      <c r="DVM4" s="9"/>
      <c r="DVN4" s="9"/>
      <c r="DVO4" s="9"/>
      <c r="DVP4" s="9"/>
      <c r="DVQ4" s="9"/>
      <c r="DVR4" s="9"/>
      <c r="DVS4" s="9"/>
      <c r="DVT4" s="9"/>
      <c r="DVU4" s="9"/>
      <c r="DVV4" s="9"/>
      <c r="DVW4" s="9"/>
      <c r="DVX4" s="9"/>
      <c r="DVY4" s="9"/>
      <c r="DVZ4" s="9"/>
      <c r="DWA4" s="9"/>
      <c r="DWB4" s="9"/>
      <c r="DWC4" s="9"/>
      <c r="DWD4" s="9"/>
      <c r="DWE4" s="9"/>
      <c r="DWF4" s="9"/>
      <c r="DWG4" s="9"/>
      <c r="DWH4" s="9"/>
      <c r="DWI4" s="9"/>
      <c r="DWJ4" s="9"/>
      <c r="DWK4" s="9"/>
      <c r="DWL4" s="9"/>
      <c r="DWM4" s="9"/>
      <c r="DWN4" s="9"/>
      <c r="DWO4" s="9"/>
      <c r="DWP4" s="9"/>
      <c r="DWQ4" s="9"/>
      <c r="DWR4" s="9"/>
      <c r="DWS4" s="9"/>
      <c r="DWT4" s="9"/>
      <c r="DWU4" s="9"/>
      <c r="DWV4" s="9"/>
      <c r="DWW4" s="9"/>
      <c r="DWX4" s="9"/>
      <c r="DWY4" s="9"/>
      <c r="DWZ4" s="9"/>
      <c r="DXA4" s="9"/>
      <c r="DXB4" s="9"/>
      <c r="DXC4" s="9"/>
      <c r="DXD4" s="9"/>
      <c r="DXE4" s="9"/>
      <c r="DXF4" s="9"/>
      <c r="DXG4" s="9"/>
      <c r="DXH4" s="9"/>
      <c r="DXI4" s="9"/>
      <c r="DXJ4" s="9"/>
      <c r="DXK4" s="9"/>
      <c r="DXL4" s="9"/>
      <c r="DXM4" s="9"/>
      <c r="DXN4" s="9"/>
      <c r="DXO4" s="9"/>
      <c r="DXP4" s="9"/>
      <c r="DXQ4" s="9"/>
      <c r="DXR4" s="9"/>
      <c r="DXS4" s="9"/>
      <c r="DXT4" s="9"/>
      <c r="DXU4" s="9"/>
      <c r="DXV4" s="9"/>
      <c r="DXW4" s="9"/>
      <c r="DXX4" s="9"/>
      <c r="DXY4" s="9"/>
      <c r="DXZ4" s="9"/>
      <c r="DYA4" s="9"/>
      <c r="DYB4" s="9"/>
      <c r="DYC4" s="9"/>
      <c r="DYD4" s="9"/>
      <c r="DYE4" s="9"/>
      <c r="DYF4" s="9"/>
      <c r="DYG4" s="9"/>
      <c r="DYH4" s="9"/>
      <c r="DYI4" s="9"/>
      <c r="DYJ4" s="9"/>
      <c r="DYK4" s="9"/>
      <c r="DYL4" s="9"/>
      <c r="DYM4" s="9"/>
      <c r="DYN4" s="9"/>
      <c r="DYO4" s="9"/>
      <c r="DYP4" s="9"/>
      <c r="DYQ4" s="9"/>
      <c r="DYR4" s="9"/>
      <c r="DYS4" s="9"/>
      <c r="DYT4" s="9"/>
      <c r="DYU4" s="9"/>
      <c r="DYV4" s="9"/>
      <c r="DYW4" s="9"/>
      <c r="DYX4" s="9"/>
      <c r="DYY4" s="9"/>
      <c r="DYZ4" s="9"/>
      <c r="DZA4" s="9"/>
      <c r="DZB4" s="9"/>
      <c r="DZC4" s="9"/>
      <c r="DZD4" s="9"/>
      <c r="DZE4" s="9"/>
      <c r="DZF4" s="9"/>
      <c r="DZG4" s="9"/>
      <c r="DZH4" s="9"/>
      <c r="DZI4" s="9"/>
      <c r="DZJ4" s="9"/>
      <c r="DZK4" s="9"/>
      <c r="DZL4" s="9"/>
      <c r="DZM4" s="9"/>
      <c r="DZN4" s="9"/>
      <c r="DZO4" s="9"/>
      <c r="DZP4" s="9"/>
      <c r="DZQ4" s="9"/>
      <c r="DZR4" s="9"/>
      <c r="DZS4" s="9"/>
      <c r="DZT4" s="9"/>
      <c r="DZU4" s="9"/>
      <c r="DZV4" s="9"/>
      <c r="DZW4" s="9"/>
      <c r="DZX4" s="9"/>
      <c r="DZY4" s="9"/>
      <c r="DZZ4" s="9"/>
      <c r="EAA4" s="9"/>
      <c r="EAB4" s="9"/>
      <c r="EAC4" s="9"/>
      <c r="EAD4" s="9"/>
      <c r="EAE4" s="9"/>
      <c r="EAF4" s="9"/>
      <c r="EAG4" s="9"/>
      <c r="EAH4" s="9"/>
      <c r="EAI4" s="9"/>
      <c r="EAJ4" s="9"/>
      <c r="EAK4" s="9"/>
      <c r="EAL4" s="9"/>
      <c r="EAM4" s="9"/>
      <c r="EAN4" s="9"/>
      <c r="EAO4" s="9"/>
      <c r="EAP4" s="9"/>
      <c r="EAQ4" s="9"/>
      <c r="EAR4" s="9"/>
      <c r="EAS4" s="9"/>
      <c r="EAT4" s="9"/>
      <c r="EAU4" s="9"/>
      <c r="EAV4" s="9"/>
      <c r="EAW4" s="9"/>
      <c r="EAX4" s="9"/>
      <c r="EAY4" s="9"/>
      <c r="EAZ4" s="9"/>
      <c r="EBA4" s="9"/>
      <c r="EBB4" s="9"/>
      <c r="EBC4" s="9"/>
      <c r="EBD4" s="9"/>
      <c r="EBE4" s="9"/>
      <c r="EBF4" s="9"/>
      <c r="EBG4" s="9"/>
      <c r="EBH4" s="9"/>
      <c r="EBI4" s="9"/>
      <c r="EBJ4" s="9"/>
      <c r="EBK4" s="9"/>
      <c r="EBL4" s="9"/>
      <c r="EBM4" s="9"/>
      <c r="EBN4" s="9"/>
      <c r="EBO4" s="9"/>
      <c r="EBP4" s="9"/>
      <c r="EBQ4" s="9"/>
      <c r="EBR4" s="9"/>
      <c r="EBS4" s="9"/>
      <c r="EBT4" s="9"/>
      <c r="EBU4" s="9"/>
      <c r="EBV4" s="9"/>
      <c r="EBW4" s="9"/>
      <c r="EBX4" s="9"/>
      <c r="EBY4" s="9"/>
      <c r="EBZ4" s="9"/>
      <c r="ECA4" s="9"/>
      <c r="ECB4" s="9"/>
      <c r="ECC4" s="9"/>
      <c r="ECD4" s="9"/>
      <c r="ECE4" s="9"/>
      <c r="ECF4" s="9"/>
      <c r="ECG4" s="9"/>
      <c r="ECH4" s="9"/>
      <c r="ECI4" s="9"/>
      <c r="ECJ4" s="9"/>
      <c r="ECK4" s="9"/>
      <c r="ECL4" s="9"/>
      <c r="ECM4" s="9"/>
      <c r="ECN4" s="9"/>
      <c r="ECO4" s="9"/>
      <c r="ECP4" s="9"/>
      <c r="ECQ4" s="9"/>
      <c r="ECR4" s="9"/>
      <c r="ECS4" s="9"/>
      <c r="ECT4" s="9"/>
      <c r="ECU4" s="9"/>
      <c r="ECV4" s="9"/>
      <c r="ECW4" s="9"/>
      <c r="ECX4" s="9"/>
      <c r="ECY4" s="9"/>
      <c r="ECZ4" s="9"/>
      <c r="EDA4" s="9"/>
      <c r="EDB4" s="9"/>
      <c r="EDC4" s="9"/>
      <c r="EDD4" s="9"/>
      <c r="EDE4" s="9"/>
      <c r="EDF4" s="9"/>
      <c r="EDG4" s="9"/>
      <c r="EDH4" s="9"/>
      <c r="EDI4" s="9"/>
      <c r="EDJ4" s="9"/>
      <c r="EDK4" s="9"/>
      <c r="EDL4" s="9"/>
      <c r="EDM4" s="9"/>
      <c r="EDN4" s="9"/>
      <c r="EDO4" s="9"/>
      <c r="EDP4" s="9"/>
      <c r="EDQ4" s="9"/>
      <c r="EDR4" s="9"/>
      <c r="EDS4" s="9"/>
      <c r="EDT4" s="9"/>
      <c r="EDU4" s="9"/>
      <c r="EDV4" s="9"/>
      <c r="EDW4" s="9"/>
      <c r="EDX4" s="9"/>
      <c r="EDY4" s="9"/>
      <c r="EDZ4" s="9"/>
      <c r="EEA4" s="9"/>
      <c r="EEB4" s="9"/>
      <c r="EEC4" s="9"/>
      <c r="EED4" s="9"/>
      <c r="EEE4" s="9"/>
      <c r="EEF4" s="9"/>
      <c r="EEG4" s="9"/>
      <c r="EEH4" s="9"/>
      <c r="EEI4" s="9"/>
      <c r="EEJ4" s="9"/>
      <c r="EEK4" s="9"/>
      <c r="EEL4" s="9"/>
      <c r="EEM4" s="9"/>
      <c r="EEN4" s="9"/>
      <c r="EEO4" s="9"/>
      <c r="EEP4" s="9"/>
      <c r="EEQ4" s="9"/>
      <c r="EER4" s="9"/>
      <c r="EES4" s="9"/>
      <c r="EET4" s="9"/>
      <c r="EEU4" s="9"/>
      <c r="EEV4" s="9"/>
      <c r="EEW4" s="9"/>
      <c r="EEX4" s="9"/>
      <c r="EEY4" s="9"/>
      <c r="EEZ4" s="9"/>
      <c r="EFA4" s="9"/>
      <c r="EFB4" s="9"/>
      <c r="EFC4" s="9"/>
      <c r="EFD4" s="9"/>
      <c r="EFE4" s="9"/>
      <c r="EFF4" s="9"/>
      <c r="EFG4" s="9"/>
      <c r="EFH4" s="9"/>
      <c r="EFI4" s="9"/>
      <c r="EFJ4" s="9"/>
      <c r="EFK4" s="9"/>
      <c r="EFL4" s="9"/>
      <c r="EFM4" s="9"/>
      <c r="EFN4" s="9"/>
      <c r="EFO4" s="9"/>
      <c r="EFP4" s="9"/>
      <c r="EFQ4" s="9"/>
      <c r="EFR4" s="9"/>
      <c r="EFS4" s="9"/>
      <c r="EFT4" s="9"/>
      <c r="EFU4" s="9"/>
      <c r="EFV4" s="9"/>
      <c r="EFW4" s="9"/>
      <c r="EFX4" s="9"/>
      <c r="EFY4" s="9"/>
      <c r="EFZ4" s="9"/>
      <c r="EGA4" s="9"/>
      <c r="EGB4" s="9"/>
      <c r="EGC4" s="9"/>
      <c r="EGD4" s="9"/>
      <c r="EGE4" s="9"/>
      <c r="EGF4" s="9"/>
      <c r="EGG4" s="9"/>
      <c r="EGH4" s="9"/>
      <c r="EGI4" s="9"/>
      <c r="EGJ4" s="9"/>
      <c r="EGK4" s="9"/>
      <c r="EGL4" s="9"/>
      <c r="EGM4" s="9"/>
      <c r="EGN4" s="9"/>
      <c r="EGO4" s="9"/>
      <c r="EGP4" s="9"/>
      <c r="EGQ4" s="9"/>
      <c r="EGR4" s="9"/>
      <c r="EGS4" s="9"/>
      <c r="EGT4" s="9"/>
      <c r="EGU4" s="9"/>
      <c r="EGV4" s="9"/>
      <c r="EGW4" s="9"/>
      <c r="EGX4" s="9"/>
      <c r="EGY4" s="9"/>
      <c r="EGZ4" s="9"/>
      <c r="EHA4" s="9"/>
      <c r="EHB4" s="9"/>
      <c r="EHC4" s="9"/>
      <c r="EHD4" s="9"/>
      <c r="EHE4" s="9"/>
      <c r="EHF4" s="9"/>
      <c r="EHG4" s="9"/>
      <c r="EHH4" s="9"/>
      <c r="EHI4" s="9"/>
      <c r="EHJ4" s="9"/>
      <c r="EHK4" s="9"/>
      <c r="EHL4" s="9"/>
      <c r="EHM4" s="9"/>
      <c r="EHN4" s="9"/>
      <c r="EHO4" s="9"/>
      <c r="EHP4" s="9"/>
      <c r="EHQ4" s="9"/>
      <c r="EHR4" s="9"/>
      <c r="EHS4" s="9"/>
      <c r="EHT4" s="9"/>
      <c r="EHU4" s="9"/>
      <c r="EHV4" s="9"/>
      <c r="EHW4" s="9"/>
      <c r="EHX4" s="9"/>
      <c r="EHY4" s="9"/>
      <c r="EHZ4" s="9"/>
      <c r="EIA4" s="9"/>
      <c r="EIB4" s="9"/>
      <c r="EIC4" s="9"/>
      <c r="EID4" s="9"/>
      <c r="EIE4" s="9"/>
      <c r="EIF4" s="9"/>
      <c r="EIG4" s="9"/>
      <c r="EIH4" s="9"/>
      <c r="EII4" s="9"/>
      <c r="EIJ4" s="9"/>
      <c r="EIK4" s="9"/>
      <c r="EIL4" s="9"/>
      <c r="EIM4" s="9"/>
      <c r="EIN4" s="9"/>
      <c r="EIO4" s="9"/>
      <c r="EIP4" s="9"/>
      <c r="EIQ4" s="9"/>
      <c r="EIR4" s="9"/>
      <c r="EIS4" s="9"/>
      <c r="EIT4" s="9"/>
      <c r="EIU4" s="9"/>
      <c r="EIV4" s="9"/>
      <c r="EIW4" s="9"/>
      <c r="EIX4" s="9"/>
      <c r="EIY4" s="9"/>
      <c r="EIZ4" s="9"/>
      <c r="EJA4" s="9"/>
      <c r="EJB4" s="9"/>
      <c r="EJC4" s="9"/>
      <c r="EJD4" s="9"/>
      <c r="EJE4" s="9"/>
      <c r="EJF4" s="9"/>
      <c r="EJG4" s="9"/>
      <c r="EJH4" s="9"/>
      <c r="EJI4" s="9"/>
      <c r="EJJ4" s="9"/>
      <c r="EJK4" s="9"/>
      <c r="EJL4" s="9"/>
      <c r="EJM4" s="9"/>
      <c r="EJN4" s="9"/>
      <c r="EJO4" s="9"/>
      <c r="EJP4" s="9"/>
      <c r="EJQ4" s="9"/>
      <c r="EJR4" s="9"/>
      <c r="EJS4" s="9"/>
      <c r="EJT4" s="9"/>
      <c r="EJU4" s="9"/>
      <c r="EJV4" s="9"/>
      <c r="EJW4" s="9"/>
      <c r="EJX4" s="9"/>
      <c r="EJY4" s="9"/>
      <c r="EJZ4" s="9"/>
      <c r="EKA4" s="9"/>
      <c r="EKB4" s="9"/>
      <c r="EKC4" s="9"/>
      <c r="EKD4" s="9"/>
      <c r="EKE4" s="9"/>
      <c r="EKF4" s="9"/>
      <c r="EKG4" s="9"/>
      <c r="EKH4" s="9"/>
      <c r="EKI4" s="9"/>
      <c r="EKJ4" s="9"/>
      <c r="EKK4" s="9"/>
      <c r="EKL4" s="9"/>
      <c r="EKM4" s="9"/>
      <c r="EKN4" s="9"/>
      <c r="EKO4" s="9"/>
      <c r="EKP4" s="9"/>
      <c r="EKQ4" s="9"/>
      <c r="EKR4" s="9"/>
      <c r="EKS4" s="9"/>
      <c r="EKT4" s="9"/>
      <c r="EKU4" s="9"/>
      <c r="EKV4" s="9"/>
      <c r="EKW4" s="9"/>
      <c r="EKX4" s="9"/>
      <c r="EKY4" s="9"/>
      <c r="EKZ4" s="9"/>
      <c r="ELA4" s="9"/>
      <c r="ELB4" s="9"/>
      <c r="ELC4" s="9"/>
      <c r="ELD4" s="9"/>
      <c r="ELE4" s="9"/>
      <c r="ELF4" s="9"/>
      <c r="ELG4" s="9"/>
      <c r="ELH4" s="9"/>
      <c r="ELI4" s="9"/>
      <c r="ELJ4" s="9"/>
      <c r="ELK4" s="9"/>
      <c r="ELL4" s="9"/>
      <c r="ELM4" s="9"/>
      <c r="ELN4" s="9"/>
      <c r="ELO4" s="9"/>
      <c r="ELP4" s="9"/>
      <c r="ELQ4" s="9"/>
      <c r="ELR4" s="9"/>
      <c r="ELS4" s="9"/>
      <c r="ELT4" s="9"/>
      <c r="ELU4" s="9"/>
      <c r="ELV4" s="9"/>
      <c r="ELW4" s="9"/>
      <c r="ELX4" s="9"/>
      <c r="ELY4" s="9"/>
      <c r="ELZ4" s="9"/>
      <c r="EMA4" s="9"/>
      <c r="EMB4" s="9"/>
      <c r="EMC4" s="9"/>
      <c r="EMD4" s="9"/>
      <c r="EME4" s="9"/>
      <c r="EMF4" s="9"/>
      <c r="EMG4" s="9"/>
      <c r="EMH4" s="9"/>
      <c r="EMI4" s="9"/>
      <c r="EMJ4" s="9"/>
      <c r="EMK4" s="9"/>
      <c r="EML4" s="9"/>
      <c r="EMM4" s="9"/>
      <c r="EMN4" s="9"/>
      <c r="EMO4" s="9"/>
      <c r="EMP4" s="9"/>
      <c r="EMQ4" s="9"/>
      <c r="EMR4" s="9"/>
      <c r="EMS4" s="9"/>
      <c r="EMT4" s="9"/>
      <c r="EMU4" s="9"/>
      <c r="EMV4" s="9"/>
      <c r="EMW4" s="9"/>
      <c r="EMX4" s="9"/>
      <c r="EMY4" s="9"/>
      <c r="EMZ4" s="9"/>
      <c r="ENA4" s="9"/>
      <c r="ENB4" s="9"/>
      <c r="ENC4" s="9"/>
      <c r="END4" s="9"/>
      <c r="ENE4" s="9"/>
      <c r="ENF4" s="9"/>
      <c r="ENG4" s="9"/>
      <c r="ENH4" s="9"/>
      <c r="ENI4" s="9"/>
      <c r="ENJ4" s="9"/>
      <c r="ENK4" s="9"/>
      <c r="ENL4" s="9"/>
      <c r="ENM4" s="9"/>
      <c r="ENN4" s="9"/>
      <c r="ENO4" s="9"/>
      <c r="ENP4" s="9"/>
      <c r="ENQ4" s="9"/>
      <c r="ENR4" s="9"/>
      <c r="ENS4" s="9"/>
      <c r="ENT4" s="9"/>
      <c r="ENU4" s="9"/>
      <c r="ENV4" s="9"/>
      <c r="ENW4" s="9"/>
      <c r="ENX4" s="9"/>
      <c r="ENY4" s="9"/>
      <c r="ENZ4" s="9"/>
      <c r="EOA4" s="9"/>
      <c r="EOB4" s="9"/>
      <c r="EOC4" s="9"/>
      <c r="EOD4" s="9"/>
      <c r="EOE4" s="9"/>
      <c r="EOF4" s="9"/>
      <c r="EOG4" s="9"/>
      <c r="EOH4" s="9"/>
      <c r="EOI4" s="9"/>
      <c r="EOJ4" s="9"/>
      <c r="EOK4" s="9"/>
      <c r="EOL4" s="9"/>
      <c r="EOM4" s="9"/>
      <c r="EON4" s="9"/>
      <c r="EOO4" s="9"/>
      <c r="EOP4" s="9"/>
      <c r="EOQ4" s="9"/>
      <c r="EOR4" s="9"/>
      <c r="EOS4" s="9"/>
      <c r="EOT4" s="9"/>
      <c r="EOU4" s="9"/>
      <c r="EOV4" s="9"/>
      <c r="EOW4" s="9"/>
      <c r="EOX4" s="9"/>
      <c r="EOY4" s="9"/>
      <c r="EOZ4" s="9"/>
      <c r="EPA4" s="9"/>
      <c r="EPB4" s="9"/>
      <c r="EPC4" s="9"/>
      <c r="EPD4" s="9"/>
      <c r="EPE4" s="9"/>
      <c r="EPF4" s="9"/>
      <c r="EPG4" s="9"/>
      <c r="EPH4" s="9"/>
      <c r="EPI4" s="9"/>
      <c r="EPJ4" s="9"/>
      <c r="EPK4" s="9"/>
      <c r="EPL4" s="9"/>
      <c r="EPM4" s="9"/>
      <c r="EPN4" s="9"/>
      <c r="EPO4" s="9"/>
      <c r="EPP4" s="9"/>
      <c r="EPQ4" s="9"/>
      <c r="EPR4" s="9"/>
      <c r="EPS4" s="9"/>
      <c r="EPT4" s="9"/>
      <c r="EPU4" s="9"/>
      <c r="EPV4" s="9"/>
      <c r="EPW4" s="9"/>
      <c r="EPX4" s="9"/>
      <c r="EPY4" s="9"/>
      <c r="EPZ4" s="9"/>
      <c r="EQA4" s="9"/>
      <c r="EQB4" s="9"/>
      <c r="EQC4" s="9"/>
      <c r="EQD4" s="9"/>
      <c r="EQE4" s="9"/>
      <c r="EQF4" s="9"/>
      <c r="EQG4" s="9"/>
      <c r="EQH4" s="9"/>
      <c r="EQI4" s="9"/>
      <c r="EQJ4" s="9"/>
      <c r="EQK4" s="9"/>
      <c r="EQL4" s="9"/>
      <c r="EQM4" s="9"/>
      <c r="EQN4" s="9"/>
      <c r="EQO4" s="9"/>
      <c r="EQP4" s="9"/>
      <c r="EQQ4" s="9"/>
      <c r="EQR4" s="9"/>
      <c r="EQS4" s="9"/>
      <c r="EQT4" s="9"/>
      <c r="EQU4" s="9"/>
      <c r="EQV4" s="9"/>
      <c r="EQW4" s="9"/>
      <c r="EQX4" s="9"/>
      <c r="EQY4" s="9"/>
      <c r="EQZ4" s="9"/>
      <c r="ERA4" s="9"/>
      <c r="ERB4" s="9"/>
      <c r="ERC4" s="9"/>
      <c r="ERD4" s="9"/>
      <c r="ERE4" s="9"/>
      <c r="ERF4" s="9"/>
      <c r="ERG4" s="9"/>
      <c r="ERH4" s="9"/>
      <c r="ERI4" s="9"/>
      <c r="ERJ4" s="9"/>
      <c r="ERK4" s="9"/>
      <c r="ERL4" s="9"/>
      <c r="ERM4" s="9"/>
      <c r="ERN4" s="9"/>
      <c r="ERO4" s="9"/>
      <c r="ERP4" s="9"/>
      <c r="ERQ4" s="9"/>
      <c r="ERR4" s="9"/>
      <c r="ERS4" s="9"/>
      <c r="ERT4" s="9"/>
      <c r="ERU4" s="9"/>
      <c r="ERV4" s="9"/>
      <c r="ERW4" s="9"/>
      <c r="ERX4" s="9"/>
      <c r="ERY4" s="9"/>
      <c r="ERZ4" s="9"/>
      <c r="ESA4" s="9"/>
      <c r="ESB4" s="9"/>
      <c r="ESC4" s="9"/>
      <c r="ESD4" s="9"/>
      <c r="ESE4" s="9"/>
      <c r="ESF4" s="9"/>
      <c r="ESG4" s="9"/>
      <c r="ESH4" s="9"/>
      <c r="ESI4" s="9"/>
      <c r="ESJ4" s="9"/>
      <c r="ESK4" s="9"/>
      <c r="ESL4" s="9"/>
      <c r="ESM4" s="9"/>
      <c r="ESN4" s="9"/>
      <c r="ESO4" s="9"/>
      <c r="ESP4" s="9"/>
      <c r="ESQ4" s="9"/>
      <c r="ESR4" s="9"/>
      <c r="ESS4" s="9"/>
      <c r="EST4" s="9"/>
      <c r="ESU4" s="9"/>
      <c r="ESV4" s="9"/>
      <c r="ESW4" s="9"/>
      <c r="ESX4" s="9"/>
      <c r="ESY4" s="9"/>
      <c r="ESZ4" s="9"/>
      <c r="ETA4" s="9"/>
      <c r="ETB4" s="9"/>
      <c r="ETC4" s="9"/>
      <c r="ETD4" s="9"/>
      <c r="ETE4" s="9"/>
      <c r="ETF4" s="9"/>
      <c r="ETG4" s="9"/>
      <c r="ETH4" s="9"/>
      <c r="ETI4" s="9"/>
      <c r="ETJ4" s="9"/>
      <c r="ETK4" s="9"/>
      <c r="ETL4" s="9"/>
      <c r="ETM4" s="9"/>
      <c r="ETN4" s="9"/>
      <c r="ETO4" s="9"/>
      <c r="ETP4" s="9"/>
      <c r="ETQ4" s="9"/>
      <c r="ETR4" s="9"/>
      <c r="ETS4" s="9"/>
      <c r="ETT4" s="9"/>
      <c r="ETU4" s="9"/>
      <c r="ETV4" s="9"/>
      <c r="ETW4" s="9"/>
      <c r="ETX4" s="9"/>
      <c r="ETY4" s="9"/>
      <c r="ETZ4" s="9"/>
      <c r="EUA4" s="9"/>
      <c r="EUB4" s="9"/>
      <c r="EUC4" s="9"/>
      <c r="EUD4" s="9"/>
      <c r="EUE4" s="9"/>
      <c r="EUF4" s="9"/>
      <c r="EUG4" s="9"/>
      <c r="EUH4" s="9"/>
      <c r="EUI4" s="9"/>
      <c r="EUJ4" s="9"/>
      <c r="EUK4" s="9"/>
      <c r="EUL4" s="9"/>
      <c r="EUM4" s="9"/>
      <c r="EUN4" s="9"/>
      <c r="EUO4" s="9"/>
      <c r="EUP4" s="9"/>
      <c r="EUQ4" s="9"/>
      <c r="EUR4" s="9"/>
      <c r="EUS4" s="9"/>
      <c r="EUT4" s="9"/>
      <c r="EUU4" s="9"/>
      <c r="EUV4" s="9"/>
      <c r="EUW4" s="9"/>
      <c r="EUX4" s="9"/>
      <c r="EUY4" s="9"/>
      <c r="EUZ4" s="9"/>
      <c r="EVA4" s="9"/>
      <c r="EVB4" s="9"/>
      <c r="EVC4" s="9"/>
      <c r="EVD4" s="9"/>
      <c r="EVE4" s="9"/>
      <c r="EVF4" s="9"/>
      <c r="EVG4" s="9"/>
      <c r="EVH4" s="9"/>
      <c r="EVI4" s="9"/>
      <c r="EVJ4" s="9"/>
      <c r="EVK4" s="9"/>
      <c r="EVL4" s="9"/>
      <c r="EVM4" s="9"/>
      <c r="EVN4" s="9"/>
      <c r="EVO4" s="9"/>
      <c r="EVP4" s="9"/>
      <c r="EVQ4" s="9"/>
      <c r="EVR4" s="9"/>
      <c r="EVS4" s="9"/>
      <c r="EVT4" s="9"/>
      <c r="EVU4" s="9"/>
      <c r="EVV4" s="9"/>
      <c r="EVW4" s="9"/>
      <c r="EVX4" s="9"/>
      <c r="EVY4" s="9"/>
      <c r="EVZ4" s="9"/>
      <c r="EWA4" s="9"/>
      <c r="EWB4" s="9"/>
      <c r="EWC4" s="9"/>
      <c r="EWD4" s="9"/>
      <c r="EWE4" s="9"/>
      <c r="EWF4" s="9"/>
      <c r="EWG4" s="9"/>
      <c r="EWH4" s="9"/>
      <c r="EWI4" s="9"/>
      <c r="EWJ4" s="9"/>
      <c r="EWK4" s="9"/>
      <c r="EWL4" s="9"/>
      <c r="EWM4" s="9"/>
      <c r="EWN4" s="9"/>
      <c r="EWO4" s="9"/>
      <c r="EWP4" s="9"/>
      <c r="EWQ4" s="9"/>
      <c r="EWR4" s="9"/>
      <c r="EWS4" s="9"/>
      <c r="EWT4" s="9"/>
      <c r="EWU4" s="9"/>
      <c r="EWV4" s="9"/>
      <c r="EWW4" s="9"/>
      <c r="EWX4" s="9"/>
      <c r="EWY4" s="9"/>
      <c r="EWZ4" s="9"/>
      <c r="EXA4" s="9"/>
      <c r="EXB4" s="9"/>
      <c r="EXC4" s="9"/>
      <c r="EXD4" s="9"/>
      <c r="EXE4" s="9"/>
      <c r="EXF4" s="9"/>
      <c r="EXG4" s="9"/>
      <c r="EXH4" s="9"/>
      <c r="EXI4" s="9"/>
      <c r="EXJ4" s="9"/>
      <c r="EXK4" s="9"/>
      <c r="EXL4" s="9"/>
      <c r="EXM4" s="9"/>
      <c r="EXN4" s="9"/>
      <c r="EXO4" s="9"/>
      <c r="EXP4" s="9"/>
      <c r="EXQ4" s="9"/>
      <c r="EXR4" s="9"/>
      <c r="EXS4" s="9"/>
      <c r="EXT4" s="9"/>
      <c r="EXU4" s="9"/>
      <c r="EXV4" s="9"/>
      <c r="EXW4" s="9"/>
      <c r="EXX4" s="9"/>
      <c r="EXY4" s="9"/>
      <c r="EXZ4" s="9"/>
      <c r="EYA4" s="9"/>
      <c r="EYB4" s="9"/>
      <c r="EYC4" s="9"/>
      <c r="EYD4" s="9"/>
      <c r="EYE4" s="9"/>
      <c r="EYF4" s="9"/>
      <c r="EYG4" s="9"/>
      <c r="EYH4" s="9"/>
      <c r="EYI4" s="9"/>
      <c r="EYJ4" s="9"/>
      <c r="EYK4" s="9"/>
      <c r="EYL4" s="9"/>
      <c r="EYM4" s="9"/>
      <c r="EYN4" s="9"/>
      <c r="EYO4" s="9"/>
      <c r="EYP4" s="9"/>
      <c r="EYQ4" s="9"/>
      <c r="EYR4" s="9"/>
      <c r="EYS4" s="9"/>
      <c r="EYT4" s="9"/>
      <c r="EYU4" s="9"/>
      <c r="EYV4" s="9"/>
      <c r="EYW4" s="9"/>
      <c r="EYX4" s="9"/>
      <c r="EYY4" s="9"/>
      <c r="EYZ4" s="9"/>
      <c r="EZA4" s="9"/>
      <c r="EZB4" s="9"/>
      <c r="EZC4" s="9"/>
      <c r="EZD4" s="9"/>
      <c r="EZE4" s="9"/>
      <c r="EZF4" s="9"/>
      <c r="EZG4" s="9"/>
      <c r="EZH4" s="9"/>
      <c r="EZI4" s="9"/>
      <c r="EZJ4" s="9"/>
      <c r="EZK4" s="9"/>
      <c r="EZL4" s="9"/>
      <c r="EZM4" s="9"/>
      <c r="EZN4" s="9"/>
      <c r="EZO4" s="9"/>
      <c r="EZP4" s="9"/>
      <c r="EZQ4" s="9"/>
      <c r="EZR4" s="9"/>
      <c r="EZS4" s="9"/>
      <c r="EZT4" s="9"/>
      <c r="EZU4" s="9"/>
      <c r="EZV4" s="9"/>
      <c r="EZW4" s="9"/>
      <c r="EZX4" s="9"/>
      <c r="EZY4" s="9"/>
      <c r="EZZ4" s="9"/>
      <c r="FAA4" s="9"/>
      <c r="FAB4" s="9"/>
      <c r="FAC4" s="9"/>
      <c r="FAD4" s="9"/>
      <c r="FAE4" s="9"/>
      <c r="FAF4" s="9"/>
      <c r="FAG4" s="9"/>
      <c r="FAH4" s="9"/>
      <c r="FAI4" s="9"/>
      <c r="FAJ4" s="9"/>
      <c r="FAK4" s="9"/>
      <c r="FAL4" s="9"/>
      <c r="FAM4" s="9"/>
      <c r="FAN4" s="9"/>
      <c r="FAO4" s="9"/>
      <c r="FAP4" s="9"/>
      <c r="FAQ4" s="9"/>
      <c r="FAR4" s="9"/>
      <c r="FAS4" s="9"/>
      <c r="FAT4" s="9"/>
      <c r="FAU4" s="9"/>
      <c r="FAV4" s="9"/>
      <c r="FAW4" s="9"/>
      <c r="FAX4" s="9"/>
      <c r="FAY4" s="9"/>
      <c r="FAZ4" s="9"/>
      <c r="FBA4" s="9"/>
      <c r="FBB4" s="9"/>
      <c r="FBC4" s="9"/>
      <c r="FBD4" s="9"/>
      <c r="FBE4" s="9"/>
      <c r="FBF4" s="9"/>
      <c r="FBG4" s="9"/>
      <c r="FBH4" s="9"/>
      <c r="FBI4" s="9"/>
      <c r="FBJ4" s="9"/>
      <c r="FBK4" s="9"/>
      <c r="FBL4" s="9"/>
      <c r="FBM4" s="9"/>
      <c r="FBN4" s="9"/>
      <c r="FBO4" s="9"/>
      <c r="FBP4" s="9"/>
      <c r="FBQ4" s="9"/>
      <c r="FBR4" s="9"/>
      <c r="FBS4" s="9"/>
      <c r="FBT4" s="9"/>
      <c r="FBU4" s="9"/>
      <c r="FBV4" s="9"/>
      <c r="FBW4" s="9"/>
      <c r="FBX4" s="9"/>
      <c r="FBY4" s="9"/>
      <c r="FBZ4" s="9"/>
      <c r="FCA4" s="9"/>
      <c r="FCB4" s="9"/>
      <c r="FCC4" s="9"/>
      <c r="FCD4" s="9"/>
      <c r="FCE4" s="9"/>
      <c r="FCF4" s="9"/>
      <c r="FCG4" s="9"/>
      <c r="FCH4" s="9"/>
      <c r="FCI4" s="9"/>
      <c r="FCJ4" s="9"/>
      <c r="FCK4" s="9"/>
      <c r="FCL4" s="9"/>
      <c r="FCM4" s="9"/>
      <c r="FCN4" s="9"/>
      <c r="FCO4" s="9"/>
      <c r="FCP4" s="9"/>
      <c r="FCQ4" s="9"/>
      <c r="FCR4" s="9"/>
      <c r="FCS4" s="9"/>
      <c r="FCT4" s="9"/>
      <c r="FCU4" s="9"/>
      <c r="FCV4" s="9"/>
      <c r="FCW4" s="9"/>
      <c r="FCX4" s="9"/>
      <c r="FCY4" s="9"/>
      <c r="FCZ4" s="9"/>
      <c r="FDA4" s="9"/>
      <c r="FDB4" s="9"/>
      <c r="FDC4" s="9"/>
      <c r="FDD4" s="9"/>
      <c r="FDE4" s="9"/>
      <c r="FDF4" s="9"/>
      <c r="FDG4" s="9"/>
      <c r="FDH4" s="9"/>
      <c r="FDI4" s="9"/>
      <c r="FDJ4" s="9"/>
      <c r="FDK4" s="9"/>
      <c r="FDL4" s="9"/>
      <c r="FDM4" s="9"/>
      <c r="FDN4" s="9"/>
      <c r="FDO4" s="9"/>
      <c r="FDP4" s="9"/>
      <c r="FDQ4" s="9"/>
      <c r="FDR4" s="9"/>
      <c r="FDS4" s="9"/>
      <c r="FDT4" s="9"/>
      <c r="FDU4" s="9"/>
      <c r="FDV4" s="9"/>
      <c r="FDW4" s="9"/>
      <c r="FDX4" s="9"/>
      <c r="FDY4" s="9"/>
      <c r="FDZ4" s="9"/>
      <c r="FEA4" s="9"/>
      <c r="FEB4" s="9"/>
      <c r="FEC4" s="9"/>
      <c r="FED4" s="9"/>
      <c r="FEE4" s="9"/>
      <c r="FEF4" s="9"/>
      <c r="FEG4" s="9"/>
      <c r="FEH4" s="9"/>
      <c r="FEI4" s="9"/>
      <c r="FEJ4" s="9"/>
      <c r="FEK4" s="9"/>
      <c r="FEL4" s="9"/>
      <c r="FEM4" s="9"/>
      <c r="FEN4" s="9"/>
      <c r="FEO4" s="9"/>
      <c r="FEP4" s="9"/>
      <c r="FEQ4" s="9"/>
      <c r="FER4" s="9"/>
      <c r="FES4" s="9"/>
      <c r="FET4" s="9"/>
      <c r="FEU4" s="9"/>
      <c r="FEV4" s="9"/>
      <c r="FEW4" s="9"/>
      <c r="FEX4" s="9"/>
      <c r="FEY4" s="9"/>
      <c r="FEZ4" s="9"/>
      <c r="FFA4" s="9"/>
      <c r="FFB4" s="9"/>
      <c r="FFC4" s="9"/>
      <c r="FFD4" s="9"/>
      <c r="FFE4" s="9"/>
      <c r="FFF4" s="9"/>
      <c r="FFG4" s="9"/>
      <c r="FFH4" s="9"/>
      <c r="FFI4" s="9"/>
      <c r="FFJ4" s="9"/>
      <c r="FFK4" s="9"/>
      <c r="FFL4" s="9"/>
      <c r="FFM4" s="9"/>
      <c r="FFN4" s="9"/>
      <c r="FFO4" s="9"/>
      <c r="FFP4" s="9"/>
      <c r="FFQ4" s="9"/>
      <c r="FFR4" s="9"/>
      <c r="FFS4" s="9"/>
      <c r="FFT4" s="9"/>
      <c r="FFU4" s="9"/>
      <c r="FFV4" s="9"/>
      <c r="FFW4" s="9"/>
      <c r="FFX4" s="9"/>
      <c r="FFY4" s="9"/>
      <c r="FFZ4" s="9"/>
      <c r="FGA4" s="9"/>
      <c r="FGB4" s="9"/>
      <c r="FGC4" s="9"/>
      <c r="FGD4" s="9"/>
      <c r="FGE4" s="9"/>
      <c r="FGF4" s="9"/>
      <c r="FGG4" s="9"/>
      <c r="FGH4" s="9"/>
      <c r="FGI4" s="9"/>
      <c r="FGJ4" s="9"/>
      <c r="FGK4" s="9"/>
      <c r="FGL4" s="9"/>
      <c r="FGM4" s="9"/>
      <c r="FGN4" s="9"/>
      <c r="FGO4" s="9"/>
      <c r="FGP4" s="9"/>
      <c r="FGQ4" s="9"/>
      <c r="FGR4" s="9"/>
      <c r="FGS4" s="9"/>
      <c r="FGT4" s="9"/>
      <c r="FGU4" s="9"/>
      <c r="FGV4" s="9"/>
      <c r="FGW4" s="9"/>
      <c r="FGX4" s="9"/>
      <c r="FGY4" s="9"/>
      <c r="FGZ4" s="9"/>
      <c r="FHA4" s="9"/>
      <c r="FHB4" s="9"/>
      <c r="FHC4" s="9"/>
      <c r="FHD4" s="9"/>
      <c r="FHE4" s="9"/>
      <c r="FHF4" s="9"/>
      <c r="FHG4" s="9"/>
      <c r="FHH4" s="9"/>
      <c r="FHI4" s="9"/>
      <c r="FHJ4" s="9"/>
      <c r="FHK4" s="9"/>
      <c r="FHL4" s="9"/>
      <c r="FHM4" s="9"/>
      <c r="FHN4" s="9"/>
      <c r="FHO4" s="9"/>
      <c r="FHP4" s="9"/>
      <c r="FHQ4" s="9"/>
      <c r="FHR4" s="9"/>
      <c r="FHS4" s="9"/>
      <c r="FHT4" s="9"/>
      <c r="FHU4" s="9"/>
      <c r="FHV4" s="9"/>
      <c r="FHW4" s="9"/>
      <c r="FHX4" s="9"/>
      <c r="FHY4" s="9"/>
      <c r="FHZ4" s="9"/>
      <c r="FIA4" s="9"/>
      <c r="FIB4" s="9"/>
      <c r="FIC4" s="9"/>
      <c r="FID4" s="9"/>
      <c r="FIE4" s="9"/>
      <c r="FIF4" s="9"/>
      <c r="FIG4" s="9"/>
      <c r="FIH4" s="9"/>
      <c r="FII4" s="9"/>
      <c r="FIJ4" s="9"/>
      <c r="FIK4" s="9"/>
      <c r="FIL4" s="9"/>
      <c r="FIM4" s="9"/>
      <c r="FIN4" s="9"/>
      <c r="FIO4" s="9"/>
      <c r="FIP4" s="9"/>
      <c r="FIQ4" s="9"/>
      <c r="FIR4" s="9"/>
      <c r="FIS4" s="9"/>
      <c r="FIT4" s="9"/>
      <c r="FIU4" s="9"/>
      <c r="FIV4" s="9"/>
      <c r="FIW4" s="9"/>
      <c r="FIX4" s="9"/>
      <c r="FIY4" s="9"/>
      <c r="FIZ4" s="9"/>
      <c r="FJA4" s="9"/>
      <c r="FJB4" s="9"/>
      <c r="FJC4" s="9"/>
      <c r="FJD4" s="9"/>
      <c r="FJE4" s="9"/>
      <c r="FJF4" s="9"/>
      <c r="FJG4" s="9"/>
      <c r="FJH4" s="9"/>
      <c r="FJI4" s="9"/>
      <c r="FJJ4" s="9"/>
      <c r="FJK4" s="9"/>
      <c r="FJL4" s="9"/>
      <c r="FJM4" s="9"/>
      <c r="FJN4" s="9"/>
      <c r="FJO4" s="9"/>
      <c r="FJP4" s="9"/>
      <c r="FJQ4" s="9"/>
      <c r="FJR4" s="9"/>
      <c r="FJS4" s="9"/>
      <c r="FJT4" s="9"/>
      <c r="FJU4" s="9"/>
      <c r="FJV4" s="9"/>
      <c r="FJW4" s="9"/>
      <c r="FJX4" s="9"/>
      <c r="FJY4" s="9"/>
      <c r="FJZ4" s="9"/>
      <c r="FKA4" s="9"/>
      <c r="FKB4" s="9"/>
      <c r="FKC4" s="9"/>
      <c r="FKD4" s="9"/>
      <c r="FKE4" s="9"/>
      <c r="FKF4" s="9"/>
      <c r="FKG4" s="9"/>
      <c r="FKH4" s="9"/>
      <c r="FKI4" s="9"/>
      <c r="FKJ4" s="9"/>
      <c r="FKK4" s="9"/>
      <c r="FKL4" s="9"/>
      <c r="FKM4" s="9"/>
      <c r="FKN4" s="9"/>
      <c r="FKO4" s="9"/>
      <c r="FKP4" s="9"/>
      <c r="FKQ4" s="9"/>
      <c r="FKR4" s="9"/>
      <c r="FKS4" s="9"/>
      <c r="FKT4" s="9"/>
      <c r="FKU4" s="9"/>
      <c r="FKV4" s="9"/>
      <c r="FKW4" s="9"/>
      <c r="FKX4" s="9"/>
      <c r="FKY4" s="9"/>
      <c r="FKZ4" s="9"/>
      <c r="FLA4" s="9"/>
      <c r="FLB4" s="9"/>
      <c r="FLC4" s="9"/>
      <c r="FLD4" s="9"/>
      <c r="FLE4" s="9"/>
      <c r="FLF4" s="9"/>
      <c r="FLG4" s="9"/>
      <c r="FLH4" s="9"/>
      <c r="FLI4" s="9"/>
      <c r="FLJ4" s="9"/>
      <c r="FLK4" s="9"/>
      <c r="FLL4" s="9"/>
      <c r="FLM4" s="9"/>
      <c r="FLN4" s="9"/>
      <c r="FLO4" s="9"/>
      <c r="FLP4" s="9"/>
      <c r="FLQ4" s="9"/>
      <c r="FLR4" s="9"/>
      <c r="FLS4" s="9"/>
      <c r="FLT4" s="9"/>
      <c r="FLU4" s="9"/>
      <c r="FLV4" s="9"/>
      <c r="FLW4" s="9"/>
      <c r="FLX4" s="9"/>
      <c r="FLY4" s="9"/>
      <c r="FLZ4" s="9"/>
      <c r="FMA4" s="9"/>
      <c r="FMB4" s="9"/>
      <c r="FMC4" s="9"/>
      <c r="FMD4" s="9"/>
      <c r="FME4" s="9"/>
      <c r="FMF4" s="9"/>
      <c r="FMG4" s="9"/>
      <c r="FMH4" s="9"/>
      <c r="FMI4" s="9"/>
      <c r="FMJ4" s="9"/>
      <c r="FMK4" s="9"/>
      <c r="FML4" s="9"/>
      <c r="FMM4" s="9"/>
      <c r="FMN4" s="9"/>
      <c r="FMO4" s="9"/>
      <c r="FMP4" s="9"/>
      <c r="FMQ4" s="9"/>
      <c r="FMR4" s="9"/>
      <c r="FMS4" s="9"/>
      <c r="FMT4" s="9"/>
      <c r="FMU4" s="9"/>
      <c r="FMV4" s="9"/>
      <c r="FMW4" s="9"/>
      <c r="FMX4" s="9"/>
      <c r="FMY4" s="9"/>
      <c r="FMZ4" s="9"/>
      <c r="FNA4" s="9"/>
      <c r="FNB4" s="9"/>
      <c r="FNC4" s="9"/>
      <c r="FND4" s="9"/>
      <c r="FNE4" s="9"/>
      <c r="FNF4" s="9"/>
      <c r="FNG4" s="9"/>
      <c r="FNH4" s="9"/>
      <c r="FNI4" s="9"/>
      <c r="FNJ4" s="9"/>
      <c r="FNK4" s="9"/>
      <c r="FNL4" s="9"/>
      <c r="FNM4" s="9"/>
      <c r="FNN4" s="9"/>
      <c r="FNO4" s="9"/>
      <c r="FNP4" s="9"/>
      <c r="FNQ4" s="9"/>
      <c r="FNR4" s="9"/>
      <c r="FNS4" s="9"/>
      <c r="FNT4" s="9"/>
      <c r="FNU4" s="9"/>
      <c r="FNV4" s="9"/>
      <c r="FNW4" s="9"/>
      <c r="FNX4" s="9"/>
      <c r="FNY4" s="9"/>
      <c r="FNZ4" s="9"/>
      <c r="FOA4" s="9"/>
      <c r="FOB4" s="9"/>
      <c r="FOC4" s="9"/>
      <c r="FOD4" s="9"/>
      <c r="FOE4" s="9"/>
      <c r="FOF4" s="9"/>
      <c r="FOG4" s="9"/>
      <c r="FOH4" s="9"/>
      <c r="FOI4" s="9"/>
      <c r="FOJ4" s="9"/>
      <c r="FOK4" s="9"/>
      <c r="FOL4" s="9"/>
      <c r="FOM4" s="9"/>
      <c r="FON4" s="9"/>
      <c r="FOO4" s="9"/>
      <c r="FOP4" s="9"/>
      <c r="FOQ4" s="9"/>
      <c r="FOR4" s="9"/>
      <c r="FOS4" s="9"/>
      <c r="FOT4" s="9"/>
      <c r="FOU4" s="9"/>
      <c r="FOV4" s="9"/>
      <c r="FOW4" s="9"/>
      <c r="FOX4" s="9"/>
      <c r="FOY4" s="9"/>
      <c r="FOZ4" s="9"/>
      <c r="FPA4" s="9"/>
      <c r="FPB4" s="9"/>
      <c r="FPC4" s="9"/>
      <c r="FPD4" s="9"/>
      <c r="FPE4" s="9"/>
      <c r="FPF4" s="9"/>
      <c r="FPG4" s="9"/>
      <c r="FPH4" s="9"/>
      <c r="FPI4" s="9"/>
      <c r="FPJ4" s="9"/>
      <c r="FPK4" s="9"/>
      <c r="FPL4" s="9"/>
      <c r="FPM4" s="9"/>
      <c r="FPN4" s="9"/>
      <c r="FPO4" s="9"/>
      <c r="FPP4" s="9"/>
      <c r="FPQ4" s="9"/>
      <c r="FPR4" s="9"/>
      <c r="FPS4" s="9"/>
      <c r="FPT4" s="9"/>
      <c r="FPU4" s="9"/>
      <c r="FPV4" s="9"/>
      <c r="FPW4" s="9"/>
      <c r="FPX4" s="9"/>
      <c r="FPY4" s="9"/>
      <c r="FPZ4" s="9"/>
      <c r="FQA4" s="9"/>
      <c r="FQB4" s="9"/>
      <c r="FQC4" s="9"/>
      <c r="FQD4" s="9"/>
      <c r="FQE4" s="9"/>
      <c r="FQF4" s="9"/>
      <c r="FQG4" s="9"/>
      <c r="FQH4" s="9"/>
      <c r="FQI4" s="9"/>
      <c r="FQJ4" s="9"/>
      <c r="FQK4" s="9"/>
      <c r="FQL4" s="9"/>
      <c r="FQM4" s="9"/>
      <c r="FQN4" s="9"/>
      <c r="FQO4" s="9"/>
      <c r="FQP4" s="9"/>
      <c r="FQQ4" s="9"/>
      <c r="FQR4" s="9"/>
      <c r="FQS4" s="9"/>
      <c r="FQT4" s="9"/>
      <c r="FQU4" s="9"/>
      <c r="FQV4" s="9"/>
      <c r="FQW4" s="9"/>
      <c r="FQX4" s="9"/>
      <c r="FQY4" s="9"/>
      <c r="FQZ4" s="9"/>
      <c r="FRA4" s="9"/>
      <c r="FRB4" s="9"/>
      <c r="FRC4" s="9"/>
      <c r="FRD4" s="9"/>
      <c r="FRE4" s="9"/>
      <c r="FRF4" s="9"/>
      <c r="FRG4" s="9"/>
      <c r="FRH4" s="9"/>
      <c r="FRI4" s="9"/>
      <c r="FRJ4" s="9"/>
      <c r="FRK4" s="9"/>
      <c r="FRL4" s="9"/>
      <c r="FRM4" s="9"/>
      <c r="FRN4" s="9"/>
      <c r="FRO4" s="9"/>
      <c r="FRP4" s="9"/>
      <c r="FRQ4" s="9"/>
      <c r="FRR4" s="9"/>
      <c r="FRS4" s="9"/>
      <c r="FRT4" s="9"/>
      <c r="FRU4" s="9"/>
      <c r="FRV4" s="9"/>
      <c r="FRW4" s="9"/>
      <c r="FRX4" s="9"/>
      <c r="FRY4" s="9"/>
      <c r="FRZ4" s="9"/>
      <c r="FSA4" s="9"/>
      <c r="FSB4" s="9"/>
      <c r="FSC4" s="9"/>
      <c r="FSD4" s="9"/>
      <c r="FSE4" s="9"/>
      <c r="FSF4" s="9"/>
      <c r="FSG4" s="9"/>
      <c r="FSH4" s="9"/>
      <c r="FSI4" s="9"/>
      <c r="FSJ4" s="9"/>
      <c r="FSK4" s="9"/>
      <c r="FSL4" s="9"/>
      <c r="FSM4" s="9"/>
      <c r="FSN4" s="9"/>
      <c r="FSO4" s="9"/>
      <c r="FSP4" s="9"/>
      <c r="FSQ4" s="9"/>
      <c r="FSR4" s="9"/>
      <c r="FSS4" s="9"/>
      <c r="FST4" s="9"/>
      <c r="FSU4" s="9"/>
      <c r="FSV4" s="9"/>
      <c r="FSW4" s="9"/>
      <c r="FSX4" s="9"/>
      <c r="FSY4" s="9"/>
      <c r="FSZ4" s="9"/>
      <c r="FTA4" s="9"/>
      <c r="FTB4" s="9"/>
      <c r="FTC4" s="9"/>
      <c r="FTD4" s="9"/>
      <c r="FTE4" s="9"/>
      <c r="FTF4" s="9"/>
      <c r="FTG4" s="9"/>
      <c r="FTH4" s="9"/>
      <c r="FTI4" s="9"/>
      <c r="FTJ4" s="9"/>
      <c r="FTK4" s="9"/>
      <c r="FTL4" s="9"/>
      <c r="FTM4" s="9"/>
      <c r="FTN4" s="9"/>
      <c r="FTO4" s="9"/>
      <c r="FTP4" s="9"/>
      <c r="FTQ4" s="9"/>
      <c r="FTR4" s="9"/>
      <c r="FTS4" s="9"/>
      <c r="FTT4" s="9"/>
      <c r="FTU4" s="9"/>
      <c r="FTV4" s="9"/>
      <c r="FTW4" s="9"/>
      <c r="FTX4" s="9"/>
      <c r="FTY4" s="9"/>
      <c r="FTZ4" s="9"/>
      <c r="FUA4" s="9"/>
      <c r="FUB4" s="9"/>
      <c r="FUC4" s="9"/>
      <c r="FUD4" s="9"/>
      <c r="FUE4" s="9"/>
      <c r="FUF4" s="9"/>
      <c r="FUG4" s="9"/>
      <c r="FUH4" s="9"/>
      <c r="FUI4" s="9"/>
      <c r="FUJ4" s="9"/>
      <c r="FUK4" s="9"/>
      <c r="FUL4" s="9"/>
      <c r="FUM4" s="9"/>
      <c r="FUN4" s="9"/>
      <c r="FUO4" s="9"/>
      <c r="FUP4" s="9"/>
      <c r="FUQ4" s="9"/>
      <c r="FUR4" s="9"/>
      <c r="FUS4" s="9"/>
      <c r="FUT4" s="9"/>
      <c r="FUU4" s="9"/>
      <c r="FUV4" s="9"/>
      <c r="FUW4" s="9"/>
      <c r="FUX4" s="9"/>
      <c r="FUY4" s="9"/>
      <c r="FUZ4" s="9"/>
      <c r="FVA4" s="9"/>
      <c r="FVB4" s="9"/>
      <c r="FVC4" s="9"/>
      <c r="FVD4" s="9"/>
      <c r="FVE4" s="9"/>
      <c r="FVF4" s="9"/>
      <c r="FVG4" s="9"/>
      <c r="FVH4" s="9"/>
      <c r="FVI4" s="9"/>
      <c r="FVJ4" s="9"/>
      <c r="FVK4" s="9"/>
      <c r="FVL4" s="9"/>
      <c r="FVM4" s="9"/>
      <c r="FVN4" s="9"/>
      <c r="FVO4" s="9"/>
      <c r="FVP4" s="9"/>
      <c r="FVQ4" s="9"/>
      <c r="FVR4" s="9"/>
      <c r="FVS4" s="9"/>
      <c r="FVT4" s="9"/>
      <c r="FVU4" s="9"/>
      <c r="FVV4" s="9"/>
      <c r="FVW4" s="9"/>
      <c r="FVX4" s="9"/>
      <c r="FVY4" s="9"/>
      <c r="FVZ4" s="9"/>
      <c r="FWA4" s="9"/>
      <c r="FWB4" s="9"/>
      <c r="FWC4" s="9"/>
      <c r="FWD4" s="9"/>
      <c r="FWE4" s="9"/>
      <c r="FWF4" s="9"/>
      <c r="FWG4" s="9"/>
      <c r="FWH4" s="9"/>
      <c r="FWI4" s="9"/>
      <c r="FWJ4" s="9"/>
      <c r="FWK4" s="9"/>
      <c r="FWL4" s="9"/>
      <c r="FWM4" s="9"/>
      <c r="FWN4" s="9"/>
      <c r="FWO4" s="9"/>
      <c r="FWP4" s="9"/>
      <c r="FWQ4" s="9"/>
      <c r="FWR4" s="9"/>
      <c r="FWS4" s="9"/>
      <c r="FWT4" s="9"/>
      <c r="FWU4" s="9"/>
      <c r="FWV4" s="9"/>
      <c r="FWW4" s="9"/>
      <c r="FWX4" s="9"/>
      <c r="FWY4" s="9"/>
      <c r="FWZ4" s="9"/>
      <c r="FXA4" s="9"/>
      <c r="FXB4" s="9"/>
      <c r="FXC4" s="9"/>
      <c r="FXD4" s="9"/>
      <c r="FXE4" s="9"/>
      <c r="FXF4" s="9"/>
      <c r="FXG4" s="9"/>
      <c r="FXH4" s="9"/>
      <c r="FXI4" s="9"/>
      <c r="FXJ4" s="9"/>
      <c r="FXK4" s="9"/>
      <c r="FXL4" s="9"/>
      <c r="FXM4" s="9"/>
      <c r="FXN4" s="9"/>
      <c r="FXO4" s="9"/>
      <c r="FXP4" s="9"/>
      <c r="FXQ4" s="9"/>
      <c r="FXR4" s="9"/>
      <c r="FXS4" s="9"/>
      <c r="FXT4" s="9"/>
      <c r="FXU4" s="9"/>
      <c r="FXV4" s="9"/>
      <c r="FXW4" s="9"/>
      <c r="FXX4" s="9"/>
      <c r="FXY4" s="9"/>
      <c r="FXZ4" s="9"/>
      <c r="FYA4" s="9"/>
      <c r="FYB4" s="9"/>
      <c r="FYC4" s="9"/>
      <c r="FYD4" s="9"/>
      <c r="FYE4" s="9"/>
      <c r="FYF4" s="9"/>
      <c r="FYG4" s="9"/>
      <c r="FYH4" s="9"/>
      <c r="FYI4" s="9"/>
      <c r="FYJ4" s="9"/>
      <c r="FYK4" s="9"/>
      <c r="FYL4" s="9"/>
      <c r="FYM4" s="9"/>
      <c r="FYN4" s="9"/>
      <c r="FYO4" s="9"/>
      <c r="FYP4" s="9"/>
      <c r="FYQ4" s="9"/>
      <c r="FYR4" s="9"/>
      <c r="FYS4" s="9"/>
      <c r="FYT4" s="9"/>
      <c r="FYU4" s="9"/>
      <c r="FYV4" s="9"/>
      <c r="FYW4" s="9"/>
      <c r="FYX4" s="9"/>
      <c r="FYY4" s="9"/>
      <c r="FYZ4" s="9"/>
      <c r="FZA4" s="9"/>
      <c r="FZB4" s="9"/>
      <c r="FZC4" s="9"/>
      <c r="FZD4" s="9"/>
      <c r="FZE4" s="9"/>
      <c r="FZF4" s="9"/>
      <c r="FZG4" s="9"/>
      <c r="FZH4" s="9"/>
      <c r="FZI4" s="9"/>
      <c r="FZJ4" s="9"/>
      <c r="FZK4" s="9"/>
      <c r="FZL4" s="9"/>
      <c r="FZM4" s="9"/>
      <c r="FZN4" s="9"/>
      <c r="FZO4" s="9"/>
      <c r="FZP4" s="9"/>
      <c r="FZQ4" s="9"/>
      <c r="FZR4" s="9"/>
      <c r="FZS4" s="9"/>
      <c r="FZT4" s="9"/>
      <c r="FZU4" s="9"/>
      <c r="FZV4" s="9"/>
      <c r="FZW4" s="9"/>
      <c r="FZX4" s="9"/>
      <c r="FZY4" s="9"/>
      <c r="FZZ4" s="9"/>
      <c r="GAA4" s="9"/>
      <c r="GAB4" s="9"/>
      <c r="GAC4" s="9"/>
      <c r="GAD4" s="9"/>
      <c r="GAE4" s="9"/>
      <c r="GAF4" s="9"/>
      <c r="GAG4" s="9"/>
      <c r="GAH4" s="9"/>
      <c r="GAI4" s="9"/>
      <c r="GAJ4" s="9"/>
      <c r="GAK4" s="9"/>
      <c r="GAL4" s="9"/>
      <c r="GAM4" s="9"/>
      <c r="GAN4" s="9"/>
      <c r="GAO4" s="9"/>
      <c r="GAP4" s="9"/>
      <c r="GAQ4" s="9"/>
      <c r="GAR4" s="9"/>
      <c r="GAS4" s="9"/>
      <c r="GAT4" s="9"/>
      <c r="GAU4" s="9"/>
      <c r="GAV4" s="9"/>
      <c r="GAW4" s="9"/>
      <c r="GAX4" s="9"/>
      <c r="GAY4" s="9"/>
      <c r="GAZ4" s="9"/>
      <c r="GBA4" s="9"/>
      <c r="GBB4" s="9"/>
      <c r="GBC4" s="9"/>
      <c r="GBD4" s="9"/>
      <c r="GBE4" s="9"/>
      <c r="GBF4" s="9"/>
      <c r="GBG4" s="9"/>
      <c r="GBH4" s="9"/>
      <c r="GBI4" s="9"/>
      <c r="GBJ4" s="9"/>
      <c r="GBK4" s="9"/>
      <c r="GBL4" s="9"/>
      <c r="GBM4" s="9"/>
      <c r="GBN4" s="9"/>
      <c r="GBO4" s="9"/>
      <c r="GBP4" s="9"/>
      <c r="GBQ4" s="9"/>
      <c r="GBR4" s="9"/>
      <c r="GBS4" s="9"/>
      <c r="GBT4" s="9"/>
      <c r="GBU4" s="9"/>
      <c r="GBV4" s="9"/>
      <c r="GBW4" s="9"/>
      <c r="GBX4" s="9"/>
      <c r="GBY4" s="9"/>
      <c r="GBZ4" s="9"/>
      <c r="GCA4" s="9"/>
      <c r="GCB4" s="9"/>
      <c r="GCC4" s="9"/>
      <c r="GCD4" s="9"/>
      <c r="GCE4" s="9"/>
      <c r="GCF4" s="9"/>
      <c r="GCG4" s="9"/>
      <c r="GCH4" s="9"/>
      <c r="GCI4" s="9"/>
      <c r="GCJ4" s="9"/>
      <c r="GCK4" s="9"/>
      <c r="GCL4" s="9"/>
      <c r="GCM4" s="9"/>
      <c r="GCN4" s="9"/>
      <c r="GCO4" s="9"/>
      <c r="GCP4" s="9"/>
      <c r="GCQ4" s="9"/>
      <c r="GCR4" s="9"/>
      <c r="GCS4" s="9"/>
      <c r="GCT4" s="9"/>
      <c r="GCU4" s="9"/>
      <c r="GCV4" s="9"/>
      <c r="GCW4" s="9"/>
      <c r="GCX4" s="9"/>
      <c r="GCY4" s="9"/>
      <c r="GCZ4" s="9"/>
      <c r="GDA4" s="9"/>
      <c r="GDB4" s="9"/>
      <c r="GDC4" s="9"/>
      <c r="GDD4" s="9"/>
      <c r="GDE4" s="9"/>
      <c r="GDF4" s="9"/>
      <c r="GDG4" s="9"/>
      <c r="GDH4" s="9"/>
      <c r="GDI4" s="9"/>
      <c r="GDJ4" s="9"/>
      <c r="GDK4" s="9"/>
      <c r="GDL4" s="9"/>
      <c r="GDM4" s="9"/>
      <c r="GDN4" s="9"/>
      <c r="GDO4" s="9"/>
      <c r="GDP4" s="9"/>
      <c r="GDQ4" s="9"/>
      <c r="GDR4" s="9"/>
      <c r="GDS4" s="9"/>
      <c r="GDT4" s="9"/>
      <c r="GDU4" s="9"/>
      <c r="GDV4" s="9"/>
      <c r="GDW4" s="9"/>
      <c r="GDX4" s="9"/>
      <c r="GDY4" s="9"/>
      <c r="GDZ4" s="9"/>
      <c r="GEA4" s="9"/>
      <c r="GEB4" s="9"/>
      <c r="GEC4" s="9"/>
      <c r="GED4" s="9"/>
      <c r="GEE4" s="9"/>
      <c r="GEF4" s="9"/>
      <c r="GEG4" s="9"/>
      <c r="GEH4" s="9"/>
      <c r="GEI4" s="9"/>
      <c r="GEJ4" s="9"/>
      <c r="GEK4" s="9"/>
      <c r="GEL4" s="9"/>
      <c r="GEM4" s="9"/>
      <c r="GEN4" s="9"/>
      <c r="GEO4" s="9"/>
      <c r="GEP4" s="9"/>
      <c r="GEQ4" s="9"/>
      <c r="GER4" s="9"/>
      <c r="GES4" s="9"/>
      <c r="GET4" s="9"/>
      <c r="GEU4" s="9"/>
      <c r="GEV4" s="9"/>
      <c r="GEW4" s="9"/>
      <c r="GEX4" s="9"/>
      <c r="GEY4" s="9"/>
      <c r="GEZ4" s="9"/>
      <c r="GFA4" s="9"/>
      <c r="GFB4" s="9"/>
      <c r="GFC4" s="9"/>
      <c r="GFD4" s="9"/>
      <c r="GFE4" s="9"/>
      <c r="GFF4" s="9"/>
      <c r="GFG4" s="9"/>
      <c r="GFH4" s="9"/>
      <c r="GFI4" s="9"/>
      <c r="GFJ4" s="9"/>
      <c r="GFK4" s="9"/>
      <c r="GFL4" s="9"/>
      <c r="GFM4" s="9"/>
      <c r="GFN4" s="9"/>
      <c r="GFO4" s="9"/>
      <c r="GFP4" s="9"/>
      <c r="GFQ4" s="9"/>
      <c r="GFR4" s="9"/>
      <c r="GFS4" s="9"/>
      <c r="GFT4" s="9"/>
      <c r="GFU4" s="9"/>
      <c r="GFV4" s="9"/>
      <c r="GFW4" s="9"/>
      <c r="GFX4" s="9"/>
      <c r="GFY4" s="9"/>
      <c r="GFZ4" s="9"/>
      <c r="GGA4" s="9"/>
      <c r="GGB4" s="9"/>
      <c r="GGC4" s="9"/>
      <c r="GGD4" s="9"/>
      <c r="GGE4" s="9"/>
      <c r="GGF4" s="9"/>
      <c r="GGG4" s="9"/>
      <c r="GGH4" s="9"/>
      <c r="GGI4" s="9"/>
      <c r="GGJ4" s="9"/>
      <c r="GGK4" s="9"/>
      <c r="GGL4" s="9"/>
      <c r="GGM4" s="9"/>
      <c r="GGN4" s="9"/>
      <c r="GGO4" s="9"/>
      <c r="GGP4" s="9"/>
      <c r="GGQ4" s="9"/>
      <c r="GGR4" s="9"/>
      <c r="GGS4" s="9"/>
      <c r="GGT4" s="9"/>
      <c r="GGU4" s="9"/>
      <c r="GGV4" s="9"/>
      <c r="GGW4" s="9"/>
      <c r="GGX4" s="9"/>
      <c r="GGY4" s="9"/>
      <c r="GGZ4" s="9"/>
      <c r="GHA4" s="9"/>
      <c r="GHB4" s="9"/>
      <c r="GHC4" s="9"/>
      <c r="GHD4" s="9"/>
      <c r="GHE4" s="9"/>
      <c r="GHF4" s="9"/>
      <c r="GHG4" s="9"/>
      <c r="GHH4" s="9"/>
      <c r="GHI4" s="9"/>
      <c r="GHJ4" s="9"/>
      <c r="GHK4" s="9"/>
      <c r="GHL4" s="9"/>
      <c r="GHM4" s="9"/>
      <c r="GHN4" s="9"/>
      <c r="GHO4" s="9"/>
      <c r="GHP4" s="9"/>
      <c r="GHQ4" s="9"/>
      <c r="GHR4" s="9"/>
      <c r="GHS4" s="9"/>
      <c r="GHT4" s="9"/>
      <c r="GHU4" s="9"/>
      <c r="GHV4" s="9"/>
      <c r="GHW4" s="9"/>
      <c r="GHX4" s="9"/>
      <c r="GHY4" s="9"/>
      <c r="GHZ4" s="9"/>
      <c r="GIA4" s="9"/>
      <c r="GIB4" s="9"/>
      <c r="GIC4" s="9"/>
      <c r="GID4" s="9"/>
      <c r="GIE4" s="9"/>
      <c r="GIF4" s="9"/>
      <c r="GIG4" s="9"/>
      <c r="GIH4" s="9"/>
      <c r="GII4" s="9"/>
      <c r="GIJ4" s="9"/>
      <c r="GIK4" s="9"/>
      <c r="GIL4" s="9"/>
      <c r="GIM4" s="9"/>
      <c r="GIN4" s="9"/>
      <c r="GIO4" s="9"/>
      <c r="GIP4" s="9"/>
      <c r="GIQ4" s="9"/>
      <c r="GIR4" s="9"/>
      <c r="GIS4" s="9"/>
      <c r="GIT4" s="9"/>
      <c r="GIU4" s="9"/>
      <c r="GIV4" s="9"/>
      <c r="GIW4" s="9"/>
      <c r="GIX4" s="9"/>
      <c r="GIY4" s="9"/>
      <c r="GIZ4" s="9"/>
      <c r="GJA4" s="9"/>
      <c r="GJB4" s="9"/>
      <c r="GJC4" s="9"/>
      <c r="GJD4" s="9"/>
      <c r="GJE4" s="9"/>
      <c r="GJF4" s="9"/>
      <c r="GJG4" s="9"/>
      <c r="GJH4" s="9"/>
      <c r="GJI4" s="9"/>
      <c r="GJJ4" s="9"/>
      <c r="GJK4" s="9"/>
      <c r="GJL4" s="9"/>
      <c r="GJM4" s="9"/>
      <c r="GJN4" s="9"/>
      <c r="GJO4" s="9"/>
      <c r="GJP4" s="9"/>
      <c r="GJQ4" s="9"/>
      <c r="GJR4" s="9"/>
      <c r="GJS4" s="9"/>
      <c r="GJT4" s="9"/>
      <c r="GJU4" s="9"/>
      <c r="GJV4" s="9"/>
      <c r="GJW4" s="9"/>
      <c r="GJX4" s="9"/>
      <c r="GJY4" s="9"/>
      <c r="GJZ4" s="9"/>
      <c r="GKA4" s="9"/>
      <c r="GKB4" s="9"/>
      <c r="GKC4" s="9"/>
      <c r="GKD4" s="9"/>
      <c r="GKE4" s="9"/>
      <c r="GKF4" s="9"/>
      <c r="GKG4" s="9"/>
      <c r="GKH4" s="9"/>
      <c r="GKI4" s="9"/>
      <c r="GKJ4" s="9"/>
      <c r="GKK4" s="9"/>
      <c r="GKL4" s="9"/>
      <c r="GKM4" s="9"/>
      <c r="GKN4" s="9"/>
      <c r="GKO4" s="9"/>
      <c r="GKP4" s="9"/>
      <c r="GKQ4" s="9"/>
      <c r="GKR4" s="9"/>
      <c r="GKS4" s="9"/>
      <c r="GKT4" s="9"/>
      <c r="GKU4" s="9"/>
      <c r="GKV4" s="9"/>
      <c r="GKW4" s="9"/>
      <c r="GKX4" s="9"/>
      <c r="GKY4" s="9"/>
      <c r="GKZ4" s="9"/>
      <c r="GLA4" s="9"/>
      <c r="GLB4" s="9"/>
      <c r="GLC4" s="9"/>
      <c r="GLD4" s="9"/>
      <c r="GLE4" s="9"/>
      <c r="GLF4" s="9"/>
      <c r="GLG4" s="9"/>
      <c r="GLH4" s="9"/>
      <c r="GLI4" s="9"/>
      <c r="GLJ4" s="9"/>
      <c r="GLK4" s="9"/>
      <c r="GLL4" s="9"/>
      <c r="GLM4" s="9"/>
      <c r="GLN4" s="9"/>
      <c r="GLO4" s="9"/>
      <c r="GLP4" s="9"/>
      <c r="GLQ4" s="9"/>
      <c r="GLR4" s="9"/>
      <c r="GLS4" s="9"/>
      <c r="GLT4" s="9"/>
      <c r="GLU4" s="9"/>
      <c r="GLV4" s="9"/>
      <c r="GLW4" s="9"/>
      <c r="GLX4" s="9"/>
      <c r="GLY4" s="9"/>
      <c r="GLZ4" s="9"/>
      <c r="GMA4" s="9"/>
      <c r="GMB4" s="9"/>
      <c r="GMC4" s="9"/>
      <c r="GMD4" s="9"/>
      <c r="GME4" s="9"/>
      <c r="GMF4" s="9"/>
      <c r="GMG4" s="9"/>
      <c r="GMH4" s="9"/>
      <c r="GMI4" s="9"/>
      <c r="GMJ4" s="9"/>
      <c r="GMK4" s="9"/>
      <c r="GML4" s="9"/>
      <c r="GMM4" s="9"/>
      <c r="GMN4" s="9"/>
      <c r="GMO4" s="9"/>
      <c r="GMP4" s="9"/>
      <c r="GMQ4" s="9"/>
      <c r="GMR4" s="9"/>
      <c r="GMS4" s="9"/>
      <c r="GMT4" s="9"/>
      <c r="GMU4" s="9"/>
      <c r="GMV4" s="9"/>
      <c r="GMW4" s="9"/>
      <c r="GMX4" s="9"/>
      <c r="GMY4" s="9"/>
      <c r="GMZ4" s="9"/>
      <c r="GNA4" s="9"/>
      <c r="GNB4" s="9"/>
      <c r="GNC4" s="9"/>
      <c r="GND4" s="9"/>
      <c r="GNE4" s="9"/>
      <c r="GNF4" s="9"/>
      <c r="GNG4" s="9"/>
      <c r="GNH4" s="9"/>
      <c r="GNI4" s="9"/>
      <c r="GNJ4" s="9"/>
      <c r="GNK4" s="9"/>
      <c r="GNL4" s="9"/>
      <c r="GNM4" s="9"/>
      <c r="GNN4" s="9"/>
      <c r="GNO4" s="9"/>
      <c r="GNP4" s="9"/>
      <c r="GNQ4" s="9"/>
      <c r="GNR4" s="9"/>
      <c r="GNS4" s="9"/>
      <c r="GNT4" s="9"/>
      <c r="GNU4" s="9"/>
      <c r="GNV4" s="9"/>
      <c r="GNW4" s="9"/>
      <c r="GNX4" s="9"/>
      <c r="GNY4" s="9"/>
      <c r="GNZ4" s="9"/>
      <c r="GOA4" s="9"/>
      <c r="GOB4" s="9"/>
      <c r="GOC4" s="9"/>
      <c r="GOD4" s="9"/>
      <c r="GOE4" s="9"/>
      <c r="GOF4" s="9"/>
      <c r="GOG4" s="9"/>
      <c r="GOH4" s="9"/>
      <c r="GOI4" s="9"/>
      <c r="GOJ4" s="9"/>
      <c r="GOK4" s="9"/>
      <c r="GOL4" s="9"/>
      <c r="GOM4" s="9"/>
      <c r="GON4" s="9"/>
      <c r="GOO4" s="9"/>
      <c r="GOP4" s="9"/>
      <c r="GOQ4" s="9"/>
      <c r="GOR4" s="9"/>
      <c r="GOS4" s="9"/>
      <c r="GOT4" s="9"/>
      <c r="GOU4" s="9"/>
      <c r="GOV4" s="9"/>
      <c r="GOW4" s="9"/>
      <c r="GOX4" s="9"/>
      <c r="GOY4" s="9"/>
      <c r="GOZ4" s="9"/>
      <c r="GPA4" s="9"/>
      <c r="GPB4" s="9"/>
      <c r="GPC4" s="9"/>
      <c r="GPD4" s="9"/>
      <c r="GPE4" s="9"/>
      <c r="GPF4" s="9"/>
      <c r="GPG4" s="9"/>
      <c r="GPH4" s="9"/>
      <c r="GPI4" s="9"/>
      <c r="GPJ4" s="9"/>
      <c r="GPK4" s="9"/>
      <c r="GPL4" s="9"/>
      <c r="GPM4" s="9"/>
      <c r="GPN4" s="9"/>
      <c r="GPO4" s="9"/>
      <c r="GPP4" s="9"/>
      <c r="GPQ4" s="9"/>
      <c r="GPR4" s="9"/>
      <c r="GPS4" s="9"/>
      <c r="GPT4" s="9"/>
      <c r="GPU4" s="9"/>
      <c r="GPV4" s="9"/>
      <c r="GPW4" s="9"/>
      <c r="GPX4" s="9"/>
      <c r="GPY4" s="9"/>
      <c r="GPZ4" s="9"/>
      <c r="GQA4" s="9"/>
      <c r="GQB4" s="9"/>
      <c r="GQC4" s="9"/>
      <c r="GQD4" s="9"/>
      <c r="GQE4" s="9"/>
      <c r="GQF4" s="9"/>
      <c r="GQG4" s="9"/>
      <c r="GQH4" s="9"/>
      <c r="GQI4" s="9"/>
      <c r="GQJ4" s="9"/>
      <c r="GQK4" s="9"/>
      <c r="GQL4" s="9"/>
      <c r="GQM4" s="9"/>
      <c r="GQN4" s="9"/>
      <c r="GQO4" s="9"/>
      <c r="GQP4" s="9"/>
      <c r="GQQ4" s="9"/>
      <c r="GQR4" s="9"/>
      <c r="GQS4" s="9"/>
      <c r="GQT4" s="9"/>
      <c r="GQU4" s="9"/>
      <c r="GQV4" s="9"/>
      <c r="GQW4" s="9"/>
      <c r="GQX4" s="9"/>
      <c r="GQY4" s="9"/>
      <c r="GQZ4" s="9"/>
      <c r="GRA4" s="9"/>
      <c r="GRB4" s="9"/>
      <c r="GRC4" s="9"/>
      <c r="GRD4" s="9"/>
      <c r="GRE4" s="9"/>
      <c r="GRF4" s="9"/>
      <c r="GRG4" s="9"/>
      <c r="GRH4" s="9"/>
      <c r="GRI4" s="9"/>
      <c r="GRJ4" s="9"/>
      <c r="GRK4" s="9"/>
      <c r="GRL4" s="9"/>
      <c r="GRM4" s="9"/>
      <c r="GRN4" s="9"/>
      <c r="GRO4" s="9"/>
      <c r="GRP4" s="9"/>
      <c r="GRQ4" s="9"/>
      <c r="GRR4" s="9"/>
      <c r="GRS4" s="9"/>
      <c r="GRT4" s="9"/>
      <c r="GRU4" s="9"/>
      <c r="GRV4" s="9"/>
      <c r="GRW4" s="9"/>
      <c r="GRX4" s="9"/>
      <c r="GRY4" s="9"/>
      <c r="GRZ4" s="9"/>
      <c r="GSA4" s="9"/>
      <c r="GSB4" s="9"/>
      <c r="GSC4" s="9"/>
      <c r="GSD4" s="9"/>
      <c r="GSE4" s="9"/>
      <c r="GSF4" s="9"/>
      <c r="GSG4" s="9"/>
      <c r="GSH4" s="9"/>
      <c r="GSI4" s="9"/>
      <c r="GSJ4" s="9"/>
      <c r="GSK4" s="9"/>
      <c r="GSL4" s="9"/>
      <c r="GSM4" s="9"/>
      <c r="GSN4" s="9"/>
      <c r="GSO4" s="9"/>
      <c r="GSP4" s="9"/>
      <c r="GSQ4" s="9"/>
      <c r="GSR4" s="9"/>
      <c r="GSS4" s="9"/>
      <c r="GST4" s="9"/>
      <c r="GSU4" s="9"/>
      <c r="GSV4" s="9"/>
      <c r="GSW4" s="9"/>
      <c r="GSX4" s="9"/>
      <c r="GSY4" s="9"/>
      <c r="GSZ4" s="9"/>
      <c r="GTA4" s="9"/>
      <c r="GTB4" s="9"/>
      <c r="GTC4" s="9"/>
      <c r="GTD4" s="9"/>
      <c r="GTE4" s="9"/>
      <c r="GTF4" s="9"/>
      <c r="GTG4" s="9"/>
      <c r="GTH4" s="9"/>
      <c r="GTI4" s="9"/>
      <c r="GTJ4" s="9"/>
      <c r="GTK4" s="9"/>
      <c r="GTL4" s="9"/>
      <c r="GTM4" s="9"/>
      <c r="GTN4" s="9"/>
      <c r="GTO4" s="9"/>
      <c r="GTP4" s="9"/>
      <c r="GTQ4" s="9"/>
      <c r="GTR4" s="9"/>
      <c r="GTS4" s="9"/>
      <c r="GTT4" s="9"/>
      <c r="GTU4" s="9"/>
      <c r="GTV4" s="9"/>
      <c r="GTW4" s="9"/>
      <c r="GTX4" s="9"/>
      <c r="GTY4" s="9"/>
      <c r="GTZ4" s="9"/>
      <c r="GUA4" s="9"/>
      <c r="GUB4" s="9"/>
      <c r="GUC4" s="9"/>
      <c r="GUD4" s="9"/>
      <c r="GUE4" s="9"/>
      <c r="GUF4" s="9"/>
      <c r="GUG4" s="9"/>
      <c r="GUH4" s="9"/>
      <c r="GUI4" s="9"/>
      <c r="GUJ4" s="9"/>
      <c r="GUK4" s="9"/>
      <c r="GUL4" s="9"/>
      <c r="GUM4" s="9"/>
      <c r="GUN4" s="9"/>
      <c r="GUO4" s="9"/>
      <c r="GUP4" s="9"/>
      <c r="GUQ4" s="9"/>
      <c r="GUR4" s="9"/>
      <c r="GUS4" s="9"/>
      <c r="GUT4" s="9"/>
      <c r="GUU4" s="9"/>
      <c r="GUV4" s="9"/>
      <c r="GUW4" s="9"/>
      <c r="GUX4" s="9"/>
      <c r="GUY4" s="9"/>
      <c r="GUZ4" s="9"/>
      <c r="GVA4" s="9"/>
      <c r="GVB4" s="9"/>
      <c r="GVC4" s="9"/>
      <c r="GVD4" s="9"/>
      <c r="GVE4" s="9"/>
      <c r="GVF4" s="9"/>
      <c r="GVG4" s="9"/>
      <c r="GVH4" s="9"/>
      <c r="GVI4" s="9"/>
      <c r="GVJ4" s="9"/>
      <c r="GVK4" s="9"/>
      <c r="GVL4" s="9"/>
      <c r="GVM4" s="9"/>
      <c r="GVN4" s="9"/>
      <c r="GVO4" s="9"/>
      <c r="GVP4" s="9"/>
      <c r="GVQ4" s="9"/>
      <c r="GVR4" s="9"/>
      <c r="GVS4" s="9"/>
      <c r="GVT4" s="9"/>
      <c r="GVU4" s="9"/>
      <c r="GVV4" s="9"/>
      <c r="GVW4" s="9"/>
      <c r="GVX4" s="9"/>
      <c r="GVY4" s="9"/>
      <c r="GVZ4" s="9"/>
      <c r="GWA4" s="9"/>
      <c r="GWB4" s="9"/>
      <c r="GWC4" s="9"/>
      <c r="GWD4" s="9"/>
      <c r="GWE4" s="9"/>
      <c r="GWF4" s="9"/>
      <c r="GWG4" s="9"/>
      <c r="GWH4" s="9"/>
      <c r="GWI4" s="9"/>
      <c r="GWJ4" s="9"/>
      <c r="GWK4" s="9"/>
      <c r="GWL4" s="9"/>
      <c r="GWM4" s="9"/>
      <c r="GWN4" s="9"/>
      <c r="GWO4" s="9"/>
      <c r="GWP4" s="9"/>
      <c r="GWQ4" s="9"/>
      <c r="GWR4" s="9"/>
      <c r="GWS4" s="9"/>
      <c r="GWT4" s="9"/>
      <c r="GWU4" s="9"/>
      <c r="GWV4" s="9"/>
      <c r="GWW4" s="9"/>
      <c r="GWX4" s="9"/>
      <c r="GWY4" s="9"/>
      <c r="GWZ4" s="9"/>
      <c r="GXA4" s="9"/>
      <c r="GXB4" s="9"/>
      <c r="GXC4" s="9"/>
      <c r="GXD4" s="9"/>
      <c r="GXE4" s="9"/>
      <c r="GXF4" s="9"/>
      <c r="GXG4" s="9"/>
      <c r="GXH4" s="9"/>
      <c r="GXI4" s="9"/>
      <c r="GXJ4" s="9"/>
      <c r="GXK4" s="9"/>
      <c r="GXL4" s="9"/>
      <c r="GXM4" s="9"/>
      <c r="GXN4" s="9"/>
      <c r="GXO4" s="9"/>
      <c r="GXP4" s="9"/>
      <c r="GXQ4" s="9"/>
      <c r="GXR4" s="9"/>
      <c r="GXS4" s="9"/>
      <c r="GXT4" s="9"/>
      <c r="GXU4" s="9"/>
      <c r="GXV4" s="9"/>
      <c r="GXW4" s="9"/>
      <c r="GXX4" s="9"/>
      <c r="GXY4" s="9"/>
      <c r="GXZ4" s="9"/>
      <c r="GYA4" s="9"/>
      <c r="GYB4" s="9"/>
      <c r="GYC4" s="9"/>
      <c r="GYD4" s="9"/>
      <c r="GYE4" s="9"/>
      <c r="GYF4" s="9"/>
      <c r="GYG4" s="9"/>
      <c r="GYH4" s="9"/>
      <c r="GYI4" s="9"/>
      <c r="GYJ4" s="9"/>
      <c r="GYK4" s="9"/>
      <c r="GYL4" s="9"/>
      <c r="GYM4" s="9"/>
      <c r="GYN4" s="9"/>
      <c r="GYO4" s="9"/>
      <c r="GYP4" s="9"/>
      <c r="GYQ4" s="9"/>
      <c r="GYR4" s="9"/>
      <c r="GYS4" s="9"/>
      <c r="GYT4" s="9"/>
      <c r="GYU4" s="9"/>
      <c r="GYV4" s="9"/>
      <c r="GYW4" s="9"/>
      <c r="GYX4" s="9"/>
      <c r="GYY4" s="9"/>
      <c r="GYZ4" s="9"/>
      <c r="GZA4" s="9"/>
      <c r="GZB4" s="9"/>
      <c r="GZC4" s="9"/>
      <c r="GZD4" s="9"/>
      <c r="GZE4" s="9"/>
      <c r="GZF4" s="9"/>
      <c r="GZG4" s="9"/>
      <c r="GZH4" s="9"/>
      <c r="GZI4" s="9"/>
      <c r="GZJ4" s="9"/>
      <c r="GZK4" s="9"/>
      <c r="GZL4" s="9"/>
      <c r="GZM4" s="9"/>
      <c r="GZN4" s="9"/>
      <c r="GZO4" s="9"/>
      <c r="GZP4" s="9"/>
      <c r="GZQ4" s="9"/>
      <c r="GZR4" s="9"/>
      <c r="GZS4" s="9"/>
      <c r="GZT4" s="9"/>
      <c r="GZU4" s="9"/>
      <c r="GZV4" s="9"/>
      <c r="GZW4" s="9"/>
      <c r="GZX4" s="9"/>
      <c r="GZY4" s="9"/>
      <c r="GZZ4" s="9"/>
      <c r="HAA4" s="9"/>
      <c r="HAB4" s="9"/>
      <c r="HAC4" s="9"/>
      <c r="HAD4" s="9"/>
      <c r="HAE4" s="9"/>
      <c r="HAF4" s="9"/>
      <c r="HAG4" s="9"/>
      <c r="HAH4" s="9"/>
      <c r="HAI4" s="9"/>
      <c r="HAJ4" s="9"/>
      <c r="HAK4" s="9"/>
      <c r="HAL4" s="9"/>
      <c r="HAM4" s="9"/>
      <c r="HAN4" s="9"/>
      <c r="HAO4" s="9"/>
      <c r="HAP4" s="9"/>
      <c r="HAQ4" s="9"/>
      <c r="HAR4" s="9"/>
      <c r="HAS4" s="9"/>
      <c r="HAT4" s="9"/>
      <c r="HAU4" s="9"/>
      <c r="HAV4" s="9"/>
      <c r="HAW4" s="9"/>
      <c r="HAX4" s="9"/>
      <c r="HAY4" s="9"/>
      <c r="HAZ4" s="9"/>
      <c r="HBA4" s="9"/>
      <c r="HBB4" s="9"/>
      <c r="HBC4" s="9"/>
      <c r="HBD4" s="9"/>
      <c r="HBE4" s="9"/>
      <c r="HBF4" s="9"/>
      <c r="HBG4" s="9"/>
      <c r="HBH4" s="9"/>
      <c r="HBI4" s="9"/>
      <c r="HBJ4" s="9"/>
      <c r="HBK4" s="9"/>
      <c r="HBL4" s="9"/>
      <c r="HBM4" s="9"/>
      <c r="HBN4" s="9"/>
      <c r="HBO4" s="9"/>
      <c r="HBP4" s="9"/>
      <c r="HBQ4" s="9"/>
      <c r="HBR4" s="9"/>
      <c r="HBS4" s="9"/>
      <c r="HBT4" s="9"/>
      <c r="HBU4" s="9"/>
      <c r="HBV4" s="9"/>
      <c r="HBW4" s="9"/>
      <c r="HBX4" s="9"/>
      <c r="HBY4" s="9"/>
      <c r="HBZ4" s="9"/>
      <c r="HCA4" s="9"/>
      <c r="HCB4" s="9"/>
      <c r="HCC4" s="9"/>
      <c r="HCD4" s="9"/>
      <c r="HCE4" s="9"/>
      <c r="HCF4" s="9"/>
      <c r="HCG4" s="9"/>
      <c r="HCH4" s="9"/>
      <c r="HCI4" s="9"/>
      <c r="HCJ4" s="9"/>
      <c r="HCK4" s="9"/>
      <c r="HCL4" s="9"/>
      <c r="HCM4" s="9"/>
      <c r="HCN4" s="9"/>
      <c r="HCO4" s="9"/>
      <c r="HCP4" s="9"/>
      <c r="HCQ4" s="9"/>
      <c r="HCR4" s="9"/>
      <c r="HCS4" s="9"/>
      <c r="HCT4" s="9"/>
      <c r="HCU4" s="9"/>
      <c r="HCV4" s="9"/>
      <c r="HCW4" s="9"/>
      <c r="HCX4" s="9"/>
      <c r="HCY4" s="9"/>
      <c r="HCZ4" s="9"/>
      <c r="HDA4" s="9"/>
      <c r="HDB4" s="9"/>
      <c r="HDC4" s="9"/>
      <c r="HDD4" s="9"/>
      <c r="HDE4" s="9"/>
      <c r="HDF4" s="9"/>
      <c r="HDG4" s="9"/>
      <c r="HDH4" s="9"/>
      <c r="HDI4" s="9"/>
      <c r="HDJ4" s="9"/>
      <c r="HDK4" s="9"/>
      <c r="HDL4" s="9"/>
      <c r="HDM4" s="9"/>
      <c r="HDN4" s="9"/>
      <c r="HDO4" s="9"/>
      <c r="HDP4" s="9"/>
      <c r="HDQ4" s="9"/>
      <c r="HDR4" s="9"/>
      <c r="HDS4" s="9"/>
      <c r="HDT4" s="9"/>
      <c r="HDU4" s="9"/>
      <c r="HDV4" s="9"/>
      <c r="HDW4" s="9"/>
      <c r="HDX4" s="9"/>
      <c r="HDY4" s="9"/>
      <c r="HDZ4" s="9"/>
      <c r="HEA4" s="9"/>
      <c r="HEB4" s="9"/>
      <c r="HEC4" s="9"/>
      <c r="HED4" s="9"/>
      <c r="HEE4" s="9"/>
      <c r="HEF4" s="9"/>
      <c r="HEG4" s="9"/>
      <c r="HEH4" s="9"/>
      <c r="HEI4" s="9"/>
      <c r="HEJ4" s="9"/>
      <c r="HEK4" s="9"/>
      <c r="HEL4" s="9"/>
      <c r="HEM4" s="9"/>
      <c r="HEN4" s="9"/>
      <c r="HEO4" s="9"/>
      <c r="HEP4" s="9"/>
      <c r="HEQ4" s="9"/>
      <c r="HER4" s="9"/>
      <c r="HES4" s="9"/>
      <c r="HET4" s="9"/>
      <c r="HEU4" s="9"/>
      <c r="HEV4" s="9"/>
      <c r="HEW4" s="9"/>
      <c r="HEX4" s="9"/>
      <c r="HEY4" s="9"/>
      <c r="HEZ4" s="9"/>
      <c r="HFA4" s="9"/>
      <c r="HFB4" s="9"/>
      <c r="HFC4" s="9"/>
      <c r="HFD4" s="9"/>
      <c r="HFE4" s="9"/>
      <c r="HFF4" s="9"/>
      <c r="HFG4" s="9"/>
      <c r="HFH4" s="9"/>
      <c r="HFI4" s="9"/>
      <c r="HFJ4" s="9"/>
      <c r="HFK4" s="9"/>
      <c r="HFL4" s="9"/>
      <c r="HFM4" s="9"/>
      <c r="HFN4" s="9"/>
      <c r="HFO4" s="9"/>
      <c r="HFP4" s="9"/>
      <c r="HFQ4" s="9"/>
      <c r="HFR4" s="9"/>
      <c r="HFS4" s="9"/>
      <c r="HFT4" s="9"/>
      <c r="HFU4" s="9"/>
      <c r="HFV4" s="9"/>
      <c r="HFW4" s="9"/>
      <c r="HFX4" s="9"/>
      <c r="HFY4" s="9"/>
      <c r="HFZ4" s="9"/>
      <c r="HGA4" s="9"/>
      <c r="HGB4" s="9"/>
      <c r="HGC4" s="9"/>
      <c r="HGD4" s="9"/>
      <c r="HGE4" s="9"/>
      <c r="HGF4" s="9"/>
      <c r="HGG4" s="9"/>
      <c r="HGH4" s="9"/>
      <c r="HGI4" s="9"/>
      <c r="HGJ4" s="9"/>
      <c r="HGK4" s="9"/>
      <c r="HGL4" s="9"/>
      <c r="HGM4" s="9"/>
      <c r="HGN4" s="9"/>
      <c r="HGO4" s="9"/>
      <c r="HGP4" s="9"/>
      <c r="HGQ4" s="9"/>
      <c r="HGR4" s="9"/>
      <c r="HGS4" s="9"/>
      <c r="HGT4" s="9"/>
      <c r="HGU4" s="9"/>
      <c r="HGV4" s="9"/>
      <c r="HGW4" s="9"/>
      <c r="HGX4" s="9"/>
      <c r="HGY4" s="9"/>
      <c r="HGZ4" s="9"/>
      <c r="HHA4" s="9"/>
      <c r="HHB4" s="9"/>
      <c r="HHC4" s="9"/>
      <c r="HHD4" s="9"/>
      <c r="HHE4" s="9"/>
      <c r="HHF4" s="9"/>
      <c r="HHG4" s="9"/>
      <c r="HHH4" s="9"/>
      <c r="HHI4" s="9"/>
      <c r="HHJ4" s="9"/>
      <c r="HHK4" s="9"/>
      <c r="HHL4" s="9"/>
      <c r="HHM4" s="9"/>
      <c r="HHN4" s="9"/>
      <c r="HHO4" s="9"/>
      <c r="HHP4" s="9"/>
      <c r="HHQ4" s="9"/>
      <c r="HHR4" s="9"/>
      <c r="HHS4" s="9"/>
      <c r="HHT4" s="9"/>
      <c r="HHU4" s="9"/>
      <c r="HHV4" s="9"/>
      <c r="HHW4" s="9"/>
      <c r="HHX4" s="9"/>
      <c r="HHY4" s="9"/>
      <c r="HHZ4" s="9"/>
      <c r="HIA4" s="9"/>
      <c r="HIB4" s="9"/>
      <c r="HIC4" s="9"/>
      <c r="HID4" s="9"/>
      <c r="HIE4" s="9"/>
      <c r="HIF4" s="9"/>
      <c r="HIG4" s="9"/>
      <c r="HIH4" s="9"/>
      <c r="HII4" s="9"/>
      <c r="HIJ4" s="9"/>
      <c r="HIK4" s="9"/>
      <c r="HIL4" s="9"/>
      <c r="HIM4" s="9"/>
      <c r="HIN4" s="9"/>
      <c r="HIO4" s="9"/>
      <c r="HIP4" s="9"/>
      <c r="HIQ4" s="9"/>
      <c r="HIR4" s="9"/>
      <c r="HIS4" s="9"/>
      <c r="HIT4" s="9"/>
      <c r="HIU4" s="9"/>
      <c r="HIV4" s="9"/>
      <c r="HIW4" s="9"/>
      <c r="HIX4" s="9"/>
      <c r="HIY4" s="9"/>
      <c r="HIZ4" s="9"/>
      <c r="HJA4" s="9"/>
      <c r="HJB4" s="9"/>
      <c r="HJC4" s="9"/>
      <c r="HJD4" s="9"/>
      <c r="HJE4" s="9"/>
      <c r="HJF4" s="9"/>
      <c r="HJG4" s="9"/>
      <c r="HJH4" s="9"/>
      <c r="HJI4" s="9"/>
      <c r="HJJ4" s="9"/>
      <c r="HJK4" s="9"/>
      <c r="HJL4" s="9"/>
      <c r="HJM4" s="9"/>
      <c r="HJN4" s="9"/>
      <c r="HJO4" s="9"/>
      <c r="HJP4" s="9"/>
      <c r="HJQ4" s="9"/>
      <c r="HJR4" s="9"/>
      <c r="HJS4" s="9"/>
      <c r="HJT4" s="9"/>
      <c r="HJU4" s="9"/>
      <c r="HJV4" s="9"/>
      <c r="HJW4" s="9"/>
      <c r="HJX4" s="9"/>
      <c r="HJY4" s="9"/>
      <c r="HJZ4" s="9"/>
      <c r="HKA4" s="9"/>
      <c r="HKB4" s="9"/>
      <c r="HKC4" s="9"/>
      <c r="HKD4" s="9"/>
      <c r="HKE4" s="9"/>
      <c r="HKF4" s="9"/>
      <c r="HKG4" s="9"/>
      <c r="HKH4" s="9"/>
      <c r="HKI4" s="9"/>
      <c r="HKJ4" s="9"/>
      <c r="HKK4" s="9"/>
      <c r="HKL4" s="9"/>
      <c r="HKM4" s="9"/>
      <c r="HKN4" s="9"/>
      <c r="HKO4" s="9"/>
      <c r="HKP4" s="9"/>
      <c r="HKQ4" s="9"/>
      <c r="HKR4" s="9"/>
      <c r="HKS4" s="9"/>
      <c r="HKT4" s="9"/>
      <c r="HKU4" s="9"/>
      <c r="HKV4" s="9"/>
      <c r="HKW4" s="9"/>
      <c r="HKX4" s="9"/>
      <c r="HKY4" s="9"/>
      <c r="HKZ4" s="9"/>
      <c r="HLA4" s="9"/>
      <c r="HLB4" s="9"/>
      <c r="HLC4" s="9"/>
      <c r="HLD4" s="9"/>
      <c r="HLE4" s="9"/>
      <c r="HLF4" s="9"/>
      <c r="HLG4" s="9"/>
      <c r="HLH4" s="9"/>
      <c r="HLI4" s="9"/>
      <c r="HLJ4" s="9"/>
      <c r="HLK4" s="9"/>
      <c r="HLL4" s="9"/>
      <c r="HLM4" s="9"/>
      <c r="HLN4" s="9"/>
      <c r="HLO4" s="9"/>
      <c r="HLP4" s="9"/>
      <c r="HLQ4" s="9"/>
      <c r="HLR4" s="9"/>
      <c r="HLS4" s="9"/>
      <c r="HLT4" s="9"/>
      <c r="HLU4" s="9"/>
      <c r="HLV4" s="9"/>
      <c r="HLW4" s="9"/>
      <c r="HLX4" s="9"/>
      <c r="HLY4" s="9"/>
      <c r="HLZ4" s="9"/>
      <c r="HMA4" s="9"/>
      <c r="HMB4" s="9"/>
      <c r="HMC4" s="9"/>
      <c r="HMD4" s="9"/>
      <c r="HME4" s="9"/>
      <c r="HMF4" s="9"/>
      <c r="HMG4" s="9"/>
      <c r="HMH4" s="9"/>
      <c r="HMI4" s="9"/>
      <c r="HMJ4" s="9"/>
      <c r="HMK4" s="9"/>
      <c r="HML4" s="9"/>
      <c r="HMM4" s="9"/>
      <c r="HMN4" s="9"/>
      <c r="HMO4" s="9"/>
      <c r="HMP4" s="9"/>
      <c r="HMQ4" s="9"/>
      <c r="HMR4" s="9"/>
      <c r="HMS4" s="9"/>
      <c r="HMT4" s="9"/>
      <c r="HMU4" s="9"/>
      <c r="HMV4" s="9"/>
      <c r="HMW4" s="9"/>
      <c r="HMX4" s="9"/>
      <c r="HMY4" s="9"/>
      <c r="HMZ4" s="9"/>
      <c r="HNA4" s="9"/>
      <c r="HNB4" s="9"/>
      <c r="HNC4" s="9"/>
      <c r="HND4" s="9"/>
      <c r="HNE4" s="9"/>
      <c r="HNF4" s="9"/>
      <c r="HNG4" s="9"/>
      <c r="HNH4" s="9"/>
      <c r="HNI4" s="9"/>
      <c r="HNJ4" s="9"/>
      <c r="HNK4" s="9"/>
      <c r="HNL4" s="9"/>
      <c r="HNM4" s="9"/>
      <c r="HNN4" s="9"/>
      <c r="HNO4" s="9"/>
      <c r="HNP4" s="9"/>
      <c r="HNQ4" s="9"/>
      <c r="HNR4" s="9"/>
      <c r="HNS4" s="9"/>
      <c r="HNT4" s="9"/>
      <c r="HNU4" s="9"/>
      <c r="HNV4" s="9"/>
      <c r="HNW4" s="9"/>
      <c r="HNX4" s="9"/>
      <c r="HNY4" s="9"/>
      <c r="HNZ4" s="9"/>
      <c r="HOA4" s="9"/>
      <c r="HOB4" s="9"/>
      <c r="HOC4" s="9"/>
      <c r="HOD4" s="9"/>
      <c r="HOE4" s="9"/>
      <c r="HOF4" s="9"/>
      <c r="HOG4" s="9"/>
      <c r="HOH4" s="9"/>
      <c r="HOI4" s="9"/>
      <c r="HOJ4" s="9"/>
      <c r="HOK4" s="9"/>
      <c r="HOL4" s="9"/>
      <c r="HOM4" s="9"/>
      <c r="HON4" s="9"/>
      <c r="HOO4" s="9"/>
      <c r="HOP4" s="9"/>
      <c r="HOQ4" s="9"/>
      <c r="HOR4" s="9"/>
      <c r="HOS4" s="9"/>
      <c r="HOT4" s="9"/>
      <c r="HOU4" s="9"/>
      <c r="HOV4" s="9"/>
      <c r="HOW4" s="9"/>
      <c r="HOX4" s="9"/>
      <c r="HOY4" s="9"/>
      <c r="HOZ4" s="9"/>
      <c r="HPA4" s="9"/>
      <c r="HPB4" s="9"/>
      <c r="HPC4" s="9"/>
      <c r="HPD4" s="9"/>
      <c r="HPE4" s="9"/>
      <c r="HPF4" s="9"/>
      <c r="HPG4" s="9"/>
      <c r="HPH4" s="9"/>
      <c r="HPI4" s="9"/>
      <c r="HPJ4" s="9"/>
      <c r="HPK4" s="9"/>
      <c r="HPL4" s="9"/>
      <c r="HPM4" s="9"/>
      <c r="HPN4" s="9"/>
      <c r="HPO4" s="9"/>
      <c r="HPP4" s="9"/>
      <c r="HPQ4" s="9"/>
      <c r="HPR4" s="9"/>
      <c r="HPS4" s="9"/>
      <c r="HPT4" s="9"/>
      <c r="HPU4" s="9"/>
      <c r="HPV4" s="9"/>
      <c r="HPW4" s="9"/>
      <c r="HPX4" s="9"/>
      <c r="HPY4" s="9"/>
      <c r="HPZ4" s="9"/>
      <c r="HQA4" s="9"/>
      <c r="HQB4" s="9"/>
      <c r="HQC4" s="9"/>
      <c r="HQD4" s="9"/>
      <c r="HQE4" s="9"/>
      <c r="HQF4" s="9"/>
      <c r="HQG4" s="9"/>
      <c r="HQH4" s="9"/>
      <c r="HQI4" s="9"/>
      <c r="HQJ4" s="9"/>
      <c r="HQK4" s="9"/>
      <c r="HQL4" s="9"/>
      <c r="HQM4" s="9"/>
      <c r="HQN4" s="9"/>
      <c r="HQO4" s="9"/>
      <c r="HQP4" s="9"/>
      <c r="HQQ4" s="9"/>
      <c r="HQR4" s="9"/>
      <c r="HQS4" s="9"/>
      <c r="HQT4" s="9"/>
      <c r="HQU4" s="9"/>
      <c r="HQV4" s="9"/>
      <c r="HQW4" s="9"/>
      <c r="HQX4" s="9"/>
      <c r="HQY4" s="9"/>
      <c r="HQZ4" s="9"/>
      <c r="HRA4" s="9"/>
      <c r="HRB4" s="9"/>
      <c r="HRC4" s="9"/>
      <c r="HRD4" s="9"/>
      <c r="HRE4" s="9"/>
      <c r="HRF4" s="9"/>
      <c r="HRG4" s="9"/>
      <c r="HRH4" s="9"/>
      <c r="HRI4" s="9"/>
      <c r="HRJ4" s="9"/>
      <c r="HRK4" s="9"/>
      <c r="HRL4" s="9"/>
      <c r="HRM4" s="9"/>
      <c r="HRN4" s="9"/>
      <c r="HRO4" s="9"/>
      <c r="HRP4" s="9"/>
      <c r="HRQ4" s="9"/>
      <c r="HRR4" s="9"/>
      <c r="HRS4" s="9"/>
      <c r="HRT4" s="9"/>
      <c r="HRU4" s="9"/>
      <c r="HRV4" s="9"/>
      <c r="HRW4" s="9"/>
      <c r="HRX4" s="9"/>
      <c r="HRY4" s="9"/>
      <c r="HRZ4" s="9"/>
      <c r="HSA4" s="9"/>
      <c r="HSB4" s="9"/>
      <c r="HSC4" s="9"/>
      <c r="HSD4" s="9"/>
      <c r="HSE4" s="9"/>
      <c r="HSF4" s="9"/>
      <c r="HSG4" s="9"/>
      <c r="HSH4" s="9"/>
      <c r="HSI4" s="9"/>
      <c r="HSJ4" s="9"/>
      <c r="HSK4" s="9"/>
      <c r="HSL4" s="9"/>
      <c r="HSM4" s="9"/>
      <c r="HSN4" s="9"/>
      <c r="HSO4" s="9"/>
      <c r="HSP4" s="9"/>
      <c r="HSQ4" s="9"/>
      <c r="HSR4" s="9"/>
      <c r="HSS4" s="9"/>
      <c r="HST4" s="9"/>
      <c r="HSU4" s="9"/>
      <c r="HSV4" s="9"/>
      <c r="HSW4" s="9"/>
      <c r="HSX4" s="9"/>
      <c r="HSY4" s="9"/>
      <c r="HSZ4" s="9"/>
      <c r="HTA4" s="9"/>
      <c r="HTB4" s="9"/>
      <c r="HTC4" s="9"/>
      <c r="HTD4" s="9"/>
      <c r="HTE4" s="9"/>
      <c r="HTF4" s="9"/>
      <c r="HTG4" s="9"/>
      <c r="HTH4" s="9"/>
      <c r="HTI4" s="9"/>
      <c r="HTJ4" s="9"/>
      <c r="HTK4" s="9"/>
      <c r="HTL4" s="9"/>
      <c r="HTM4" s="9"/>
      <c r="HTN4" s="9"/>
      <c r="HTO4" s="9"/>
      <c r="HTP4" s="9"/>
      <c r="HTQ4" s="9"/>
      <c r="HTR4" s="9"/>
      <c r="HTS4" s="9"/>
      <c r="HTT4" s="9"/>
      <c r="HTU4" s="9"/>
      <c r="HTV4" s="9"/>
      <c r="HTW4" s="9"/>
      <c r="HTX4" s="9"/>
      <c r="HTY4" s="9"/>
      <c r="HTZ4" s="9"/>
      <c r="HUA4" s="9"/>
      <c r="HUB4" s="9"/>
      <c r="HUC4" s="9"/>
      <c r="HUD4" s="9"/>
      <c r="HUE4" s="9"/>
      <c r="HUF4" s="9"/>
      <c r="HUG4" s="9"/>
      <c r="HUH4" s="9"/>
      <c r="HUI4" s="9"/>
      <c r="HUJ4" s="9"/>
      <c r="HUK4" s="9"/>
      <c r="HUL4" s="9"/>
      <c r="HUM4" s="9"/>
      <c r="HUN4" s="9"/>
      <c r="HUO4" s="9"/>
      <c r="HUP4" s="9"/>
      <c r="HUQ4" s="9"/>
      <c r="HUR4" s="9"/>
      <c r="HUS4" s="9"/>
      <c r="HUT4" s="9"/>
      <c r="HUU4" s="9"/>
      <c r="HUV4" s="9"/>
      <c r="HUW4" s="9"/>
      <c r="HUX4" s="9"/>
      <c r="HUY4" s="9"/>
      <c r="HUZ4" s="9"/>
      <c r="HVA4" s="9"/>
      <c r="HVB4" s="9"/>
      <c r="HVC4" s="9"/>
      <c r="HVD4" s="9"/>
      <c r="HVE4" s="9"/>
      <c r="HVF4" s="9"/>
      <c r="HVG4" s="9"/>
      <c r="HVH4" s="9"/>
      <c r="HVI4" s="9"/>
      <c r="HVJ4" s="9"/>
      <c r="HVK4" s="9"/>
      <c r="HVL4" s="9"/>
      <c r="HVM4" s="9"/>
      <c r="HVN4" s="9"/>
      <c r="HVO4" s="9"/>
      <c r="HVP4" s="9"/>
      <c r="HVQ4" s="9"/>
      <c r="HVR4" s="9"/>
      <c r="HVS4" s="9"/>
      <c r="HVT4" s="9"/>
      <c r="HVU4" s="9"/>
      <c r="HVV4" s="9"/>
      <c r="HVW4" s="9"/>
      <c r="HVX4" s="9"/>
      <c r="HVY4" s="9"/>
      <c r="HVZ4" s="9"/>
      <c r="HWA4" s="9"/>
      <c r="HWB4" s="9"/>
      <c r="HWC4" s="9"/>
      <c r="HWD4" s="9"/>
      <c r="HWE4" s="9"/>
      <c r="HWF4" s="9"/>
      <c r="HWG4" s="9"/>
      <c r="HWH4" s="9"/>
      <c r="HWI4" s="9"/>
      <c r="HWJ4" s="9"/>
      <c r="HWK4" s="9"/>
      <c r="HWL4" s="9"/>
      <c r="HWM4" s="9"/>
      <c r="HWN4" s="9"/>
      <c r="HWO4" s="9"/>
      <c r="HWP4" s="9"/>
      <c r="HWQ4" s="9"/>
      <c r="HWR4" s="9"/>
      <c r="HWS4" s="9"/>
      <c r="HWT4" s="9"/>
      <c r="HWU4" s="9"/>
      <c r="HWV4" s="9"/>
      <c r="HWW4" s="9"/>
      <c r="HWX4" s="9"/>
      <c r="HWY4" s="9"/>
      <c r="HWZ4" s="9"/>
      <c r="HXA4" s="9"/>
      <c r="HXB4" s="9"/>
      <c r="HXC4" s="9"/>
      <c r="HXD4" s="9"/>
      <c r="HXE4" s="9"/>
      <c r="HXF4" s="9"/>
      <c r="HXG4" s="9"/>
      <c r="HXH4" s="9"/>
      <c r="HXI4" s="9"/>
      <c r="HXJ4" s="9"/>
      <c r="HXK4" s="9"/>
      <c r="HXL4" s="9"/>
      <c r="HXM4" s="9"/>
      <c r="HXN4" s="9"/>
      <c r="HXO4" s="9"/>
      <c r="HXP4" s="9"/>
      <c r="HXQ4" s="9"/>
      <c r="HXR4" s="9"/>
      <c r="HXS4" s="9"/>
      <c r="HXT4" s="9"/>
      <c r="HXU4" s="9"/>
      <c r="HXV4" s="9"/>
      <c r="HXW4" s="9"/>
      <c r="HXX4" s="9"/>
      <c r="HXY4" s="9"/>
      <c r="HXZ4" s="9"/>
      <c r="HYA4" s="9"/>
      <c r="HYB4" s="9"/>
      <c r="HYC4" s="9"/>
      <c r="HYD4" s="9"/>
      <c r="HYE4" s="9"/>
      <c r="HYF4" s="9"/>
      <c r="HYG4" s="9"/>
      <c r="HYH4" s="9"/>
      <c r="HYI4" s="9"/>
      <c r="HYJ4" s="9"/>
      <c r="HYK4" s="9"/>
      <c r="HYL4" s="9"/>
      <c r="HYM4" s="9"/>
      <c r="HYN4" s="9"/>
      <c r="HYO4" s="9"/>
      <c r="HYP4" s="9"/>
      <c r="HYQ4" s="9"/>
      <c r="HYR4" s="9"/>
      <c r="HYS4" s="9"/>
      <c r="HYT4" s="9"/>
      <c r="HYU4" s="9"/>
      <c r="HYV4" s="9"/>
      <c r="HYW4" s="9"/>
      <c r="HYX4" s="9"/>
      <c r="HYY4" s="9"/>
      <c r="HYZ4" s="9"/>
      <c r="HZA4" s="9"/>
      <c r="HZB4" s="9"/>
      <c r="HZC4" s="9"/>
      <c r="HZD4" s="9"/>
      <c r="HZE4" s="9"/>
      <c r="HZF4" s="9"/>
      <c r="HZG4" s="9"/>
      <c r="HZH4" s="9"/>
      <c r="HZI4" s="9"/>
      <c r="HZJ4" s="9"/>
      <c r="HZK4" s="9"/>
      <c r="HZL4" s="9"/>
      <c r="HZM4" s="9"/>
      <c r="HZN4" s="9"/>
      <c r="HZO4" s="9"/>
      <c r="HZP4" s="9"/>
      <c r="HZQ4" s="9"/>
      <c r="HZR4" s="9"/>
      <c r="HZS4" s="9"/>
      <c r="HZT4" s="9"/>
      <c r="HZU4" s="9"/>
      <c r="HZV4" s="9"/>
      <c r="HZW4" s="9"/>
      <c r="HZX4" s="9"/>
      <c r="HZY4" s="9"/>
      <c r="HZZ4" s="9"/>
      <c r="IAA4" s="9"/>
      <c r="IAB4" s="9"/>
      <c r="IAC4" s="9"/>
      <c r="IAD4" s="9"/>
      <c r="IAE4" s="9"/>
      <c r="IAF4" s="9"/>
      <c r="IAG4" s="9"/>
      <c r="IAH4" s="9"/>
      <c r="IAI4" s="9"/>
      <c r="IAJ4" s="9"/>
      <c r="IAK4" s="9"/>
      <c r="IAL4" s="9"/>
      <c r="IAM4" s="9"/>
      <c r="IAN4" s="9"/>
      <c r="IAO4" s="9"/>
      <c r="IAP4" s="9"/>
      <c r="IAQ4" s="9"/>
      <c r="IAR4" s="9"/>
      <c r="IAS4" s="9"/>
      <c r="IAT4" s="9"/>
      <c r="IAU4" s="9"/>
      <c r="IAV4" s="9"/>
      <c r="IAW4" s="9"/>
      <c r="IAX4" s="9"/>
      <c r="IAY4" s="9"/>
      <c r="IAZ4" s="9"/>
      <c r="IBA4" s="9"/>
      <c r="IBB4" s="9"/>
      <c r="IBC4" s="9"/>
      <c r="IBD4" s="9"/>
      <c r="IBE4" s="9"/>
      <c r="IBF4" s="9"/>
      <c r="IBG4" s="9"/>
      <c r="IBH4" s="9"/>
      <c r="IBI4" s="9"/>
      <c r="IBJ4" s="9"/>
      <c r="IBK4" s="9"/>
      <c r="IBL4" s="9"/>
      <c r="IBM4" s="9"/>
      <c r="IBN4" s="9"/>
      <c r="IBO4" s="9"/>
      <c r="IBP4" s="9"/>
      <c r="IBQ4" s="9"/>
      <c r="IBR4" s="9"/>
      <c r="IBS4" s="9"/>
      <c r="IBT4" s="9"/>
      <c r="IBU4" s="9"/>
      <c r="IBV4" s="9"/>
      <c r="IBW4" s="9"/>
      <c r="IBX4" s="9"/>
      <c r="IBY4" s="9"/>
      <c r="IBZ4" s="9"/>
      <c r="ICA4" s="9"/>
      <c r="ICB4" s="9"/>
      <c r="ICC4" s="9"/>
      <c r="ICD4" s="9"/>
      <c r="ICE4" s="9"/>
      <c r="ICF4" s="9"/>
      <c r="ICG4" s="9"/>
      <c r="ICH4" s="9"/>
      <c r="ICI4" s="9"/>
      <c r="ICJ4" s="9"/>
      <c r="ICK4" s="9"/>
      <c r="ICL4" s="9"/>
      <c r="ICM4" s="9"/>
      <c r="ICN4" s="9"/>
      <c r="ICO4" s="9"/>
      <c r="ICP4" s="9"/>
      <c r="ICQ4" s="9"/>
      <c r="ICR4" s="9"/>
      <c r="ICS4" s="9"/>
      <c r="ICT4" s="9"/>
      <c r="ICU4" s="9"/>
      <c r="ICV4" s="9"/>
      <c r="ICW4" s="9"/>
      <c r="ICX4" s="9"/>
      <c r="ICY4" s="9"/>
      <c r="ICZ4" s="9"/>
      <c r="IDA4" s="9"/>
      <c r="IDB4" s="9"/>
      <c r="IDC4" s="9"/>
      <c r="IDD4" s="9"/>
      <c r="IDE4" s="9"/>
      <c r="IDF4" s="9"/>
      <c r="IDG4" s="9"/>
      <c r="IDH4" s="9"/>
      <c r="IDI4" s="9"/>
      <c r="IDJ4" s="9"/>
      <c r="IDK4" s="9"/>
      <c r="IDL4" s="9"/>
      <c r="IDM4" s="9"/>
      <c r="IDN4" s="9"/>
      <c r="IDO4" s="9"/>
      <c r="IDP4" s="9"/>
      <c r="IDQ4" s="9"/>
      <c r="IDR4" s="9"/>
      <c r="IDS4" s="9"/>
      <c r="IDT4" s="9"/>
      <c r="IDU4" s="9"/>
      <c r="IDV4" s="9"/>
      <c r="IDW4" s="9"/>
      <c r="IDX4" s="9"/>
      <c r="IDY4" s="9"/>
      <c r="IDZ4" s="9"/>
      <c r="IEA4" s="9"/>
      <c r="IEB4" s="9"/>
      <c r="IEC4" s="9"/>
      <c r="IED4" s="9"/>
      <c r="IEE4" s="9"/>
      <c r="IEF4" s="9"/>
      <c r="IEG4" s="9"/>
      <c r="IEH4" s="9"/>
      <c r="IEI4" s="9"/>
      <c r="IEJ4" s="9"/>
      <c r="IEK4" s="9"/>
      <c r="IEL4" s="9"/>
      <c r="IEM4" s="9"/>
      <c r="IEN4" s="9"/>
      <c r="IEO4" s="9"/>
      <c r="IEP4" s="9"/>
      <c r="IEQ4" s="9"/>
      <c r="IER4" s="9"/>
      <c r="IES4" s="9"/>
      <c r="IET4" s="9"/>
      <c r="IEU4" s="9"/>
      <c r="IEV4" s="9"/>
      <c r="IEW4" s="9"/>
      <c r="IEX4" s="9"/>
      <c r="IEY4" s="9"/>
      <c r="IEZ4" s="9"/>
      <c r="IFA4" s="9"/>
      <c r="IFB4" s="9"/>
      <c r="IFC4" s="9"/>
      <c r="IFD4" s="9"/>
      <c r="IFE4" s="9"/>
      <c r="IFF4" s="9"/>
      <c r="IFG4" s="9"/>
      <c r="IFH4" s="9"/>
      <c r="IFI4" s="9"/>
      <c r="IFJ4" s="9"/>
      <c r="IFK4" s="9"/>
      <c r="IFL4" s="9"/>
      <c r="IFM4" s="9"/>
      <c r="IFN4" s="9"/>
      <c r="IFO4" s="9"/>
      <c r="IFP4" s="9"/>
      <c r="IFQ4" s="9"/>
      <c r="IFR4" s="9"/>
      <c r="IFS4" s="9"/>
      <c r="IFT4" s="9"/>
      <c r="IFU4" s="9"/>
      <c r="IFV4" s="9"/>
      <c r="IFW4" s="9"/>
      <c r="IFX4" s="9"/>
      <c r="IFY4" s="9"/>
      <c r="IFZ4" s="9"/>
      <c r="IGA4" s="9"/>
      <c r="IGB4" s="9"/>
      <c r="IGC4" s="9"/>
      <c r="IGD4" s="9"/>
      <c r="IGE4" s="9"/>
      <c r="IGF4" s="9"/>
      <c r="IGG4" s="9"/>
      <c r="IGH4" s="9"/>
      <c r="IGI4" s="9"/>
      <c r="IGJ4" s="9"/>
      <c r="IGK4" s="9"/>
      <c r="IGL4" s="9"/>
      <c r="IGM4" s="9"/>
      <c r="IGN4" s="9"/>
      <c r="IGO4" s="9"/>
      <c r="IGP4" s="9"/>
      <c r="IGQ4" s="9"/>
      <c r="IGR4" s="9"/>
      <c r="IGS4" s="9"/>
      <c r="IGT4" s="9"/>
      <c r="IGU4" s="9"/>
      <c r="IGV4" s="9"/>
      <c r="IGW4" s="9"/>
      <c r="IGX4" s="9"/>
      <c r="IGY4" s="9"/>
      <c r="IGZ4" s="9"/>
      <c r="IHA4" s="9"/>
      <c r="IHB4" s="9"/>
      <c r="IHC4" s="9"/>
      <c r="IHD4" s="9"/>
      <c r="IHE4" s="9"/>
      <c r="IHF4" s="9"/>
      <c r="IHG4" s="9"/>
      <c r="IHH4" s="9"/>
      <c r="IHI4" s="9"/>
      <c r="IHJ4" s="9"/>
      <c r="IHK4" s="9"/>
      <c r="IHL4" s="9"/>
      <c r="IHM4" s="9"/>
      <c r="IHN4" s="9"/>
      <c r="IHO4" s="9"/>
      <c r="IHP4" s="9"/>
      <c r="IHQ4" s="9"/>
      <c r="IHR4" s="9"/>
      <c r="IHS4" s="9"/>
      <c r="IHT4" s="9"/>
      <c r="IHU4" s="9"/>
      <c r="IHV4" s="9"/>
      <c r="IHW4" s="9"/>
      <c r="IHX4" s="9"/>
      <c r="IHY4" s="9"/>
      <c r="IHZ4" s="9"/>
      <c r="IIA4" s="9"/>
      <c r="IIB4" s="9"/>
      <c r="IIC4" s="9"/>
      <c r="IID4" s="9"/>
      <c r="IIE4" s="9"/>
      <c r="IIF4" s="9"/>
      <c r="IIG4" s="9"/>
      <c r="IIH4" s="9"/>
      <c r="III4" s="9"/>
      <c r="IIJ4" s="9"/>
      <c r="IIK4" s="9"/>
      <c r="IIL4" s="9"/>
      <c r="IIM4" s="9"/>
      <c r="IIN4" s="9"/>
      <c r="IIO4" s="9"/>
      <c r="IIP4" s="9"/>
      <c r="IIQ4" s="9"/>
      <c r="IIR4" s="9"/>
      <c r="IIS4" s="9"/>
      <c r="IIT4" s="9"/>
      <c r="IIU4" s="9"/>
      <c r="IIV4" s="9"/>
      <c r="IIW4" s="9"/>
      <c r="IIX4" s="9"/>
      <c r="IIY4" s="9"/>
      <c r="IIZ4" s="9"/>
      <c r="IJA4" s="9"/>
      <c r="IJB4" s="9"/>
      <c r="IJC4" s="9"/>
      <c r="IJD4" s="9"/>
      <c r="IJE4" s="9"/>
      <c r="IJF4" s="9"/>
      <c r="IJG4" s="9"/>
      <c r="IJH4" s="9"/>
      <c r="IJI4" s="9"/>
      <c r="IJJ4" s="9"/>
      <c r="IJK4" s="9"/>
      <c r="IJL4" s="9"/>
      <c r="IJM4" s="9"/>
      <c r="IJN4" s="9"/>
      <c r="IJO4" s="9"/>
      <c r="IJP4" s="9"/>
      <c r="IJQ4" s="9"/>
      <c r="IJR4" s="9"/>
      <c r="IJS4" s="9"/>
      <c r="IJT4" s="9"/>
      <c r="IJU4" s="9"/>
      <c r="IJV4" s="9"/>
      <c r="IJW4" s="9"/>
      <c r="IJX4" s="9"/>
      <c r="IJY4" s="9"/>
      <c r="IJZ4" s="9"/>
      <c r="IKA4" s="9"/>
      <c r="IKB4" s="9"/>
      <c r="IKC4" s="9"/>
      <c r="IKD4" s="9"/>
      <c r="IKE4" s="9"/>
      <c r="IKF4" s="9"/>
      <c r="IKG4" s="9"/>
      <c r="IKH4" s="9"/>
      <c r="IKI4" s="9"/>
      <c r="IKJ4" s="9"/>
      <c r="IKK4" s="9"/>
      <c r="IKL4" s="9"/>
      <c r="IKM4" s="9"/>
      <c r="IKN4" s="9"/>
      <c r="IKO4" s="9"/>
      <c r="IKP4" s="9"/>
      <c r="IKQ4" s="9"/>
      <c r="IKR4" s="9"/>
      <c r="IKS4" s="9"/>
      <c r="IKT4" s="9"/>
      <c r="IKU4" s="9"/>
      <c r="IKV4" s="9"/>
      <c r="IKW4" s="9"/>
      <c r="IKX4" s="9"/>
      <c r="IKY4" s="9"/>
      <c r="IKZ4" s="9"/>
      <c r="ILA4" s="9"/>
      <c r="ILB4" s="9"/>
      <c r="ILC4" s="9"/>
      <c r="ILD4" s="9"/>
      <c r="ILE4" s="9"/>
      <c r="ILF4" s="9"/>
      <c r="ILG4" s="9"/>
      <c r="ILH4" s="9"/>
      <c r="ILI4" s="9"/>
      <c r="ILJ4" s="9"/>
      <c r="ILK4" s="9"/>
      <c r="ILL4" s="9"/>
      <c r="ILM4" s="9"/>
      <c r="ILN4" s="9"/>
      <c r="ILO4" s="9"/>
      <c r="ILP4" s="9"/>
      <c r="ILQ4" s="9"/>
      <c r="ILR4" s="9"/>
      <c r="ILS4" s="9"/>
      <c r="ILT4" s="9"/>
      <c r="ILU4" s="9"/>
      <c r="ILV4" s="9"/>
      <c r="ILW4" s="9"/>
      <c r="ILX4" s="9"/>
      <c r="ILY4" s="9"/>
      <c r="ILZ4" s="9"/>
      <c r="IMA4" s="9"/>
      <c r="IMB4" s="9"/>
      <c r="IMC4" s="9"/>
      <c r="IMD4" s="9"/>
      <c r="IME4" s="9"/>
      <c r="IMF4" s="9"/>
      <c r="IMG4" s="9"/>
      <c r="IMH4" s="9"/>
      <c r="IMI4" s="9"/>
      <c r="IMJ4" s="9"/>
      <c r="IMK4" s="9"/>
      <c r="IML4" s="9"/>
      <c r="IMM4" s="9"/>
      <c r="IMN4" s="9"/>
      <c r="IMO4" s="9"/>
      <c r="IMP4" s="9"/>
      <c r="IMQ4" s="9"/>
      <c r="IMR4" s="9"/>
      <c r="IMS4" s="9"/>
      <c r="IMT4" s="9"/>
      <c r="IMU4" s="9"/>
      <c r="IMV4" s="9"/>
      <c r="IMW4" s="9"/>
      <c r="IMX4" s="9"/>
      <c r="IMY4" s="9"/>
      <c r="IMZ4" s="9"/>
      <c r="INA4" s="9"/>
      <c r="INB4" s="9"/>
      <c r="INC4" s="9"/>
      <c r="IND4" s="9"/>
      <c r="INE4" s="9"/>
      <c r="INF4" s="9"/>
      <c r="ING4" s="9"/>
      <c r="INH4" s="9"/>
      <c r="INI4" s="9"/>
      <c r="INJ4" s="9"/>
      <c r="INK4" s="9"/>
      <c r="INL4" s="9"/>
      <c r="INM4" s="9"/>
      <c r="INN4" s="9"/>
      <c r="INO4" s="9"/>
      <c r="INP4" s="9"/>
      <c r="INQ4" s="9"/>
      <c r="INR4" s="9"/>
      <c r="INS4" s="9"/>
      <c r="INT4" s="9"/>
      <c r="INU4" s="9"/>
      <c r="INV4" s="9"/>
      <c r="INW4" s="9"/>
      <c r="INX4" s="9"/>
      <c r="INY4" s="9"/>
      <c r="INZ4" s="9"/>
      <c r="IOA4" s="9"/>
      <c r="IOB4" s="9"/>
      <c r="IOC4" s="9"/>
      <c r="IOD4" s="9"/>
      <c r="IOE4" s="9"/>
      <c r="IOF4" s="9"/>
      <c r="IOG4" s="9"/>
      <c r="IOH4" s="9"/>
      <c r="IOI4" s="9"/>
      <c r="IOJ4" s="9"/>
      <c r="IOK4" s="9"/>
      <c r="IOL4" s="9"/>
      <c r="IOM4" s="9"/>
      <c r="ION4" s="9"/>
      <c r="IOO4" s="9"/>
      <c r="IOP4" s="9"/>
      <c r="IOQ4" s="9"/>
      <c r="IOR4" s="9"/>
      <c r="IOS4" s="9"/>
      <c r="IOT4" s="9"/>
      <c r="IOU4" s="9"/>
      <c r="IOV4" s="9"/>
      <c r="IOW4" s="9"/>
      <c r="IOX4" s="9"/>
      <c r="IOY4" s="9"/>
      <c r="IOZ4" s="9"/>
      <c r="IPA4" s="9"/>
      <c r="IPB4" s="9"/>
      <c r="IPC4" s="9"/>
      <c r="IPD4" s="9"/>
      <c r="IPE4" s="9"/>
      <c r="IPF4" s="9"/>
      <c r="IPG4" s="9"/>
      <c r="IPH4" s="9"/>
      <c r="IPI4" s="9"/>
      <c r="IPJ4" s="9"/>
      <c r="IPK4" s="9"/>
      <c r="IPL4" s="9"/>
      <c r="IPM4" s="9"/>
      <c r="IPN4" s="9"/>
      <c r="IPO4" s="9"/>
      <c r="IPP4" s="9"/>
      <c r="IPQ4" s="9"/>
      <c r="IPR4" s="9"/>
      <c r="IPS4" s="9"/>
      <c r="IPT4" s="9"/>
      <c r="IPU4" s="9"/>
      <c r="IPV4" s="9"/>
      <c r="IPW4" s="9"/>
      <c r="IPX4" s="9"/>
      <c r="IPY4" s="9"/>
      <c r="IPZ4" s="9"/>
      <c r="IQA4" s="9"/>
      <c r="IQB4" s="9"/>
      <c r="IQC4" s="9"/>
      <c r="IQD4" s="9"/>
      <c r="IQE4" s="9"/>
      <c r="IQF4" s="9"/>
      <c r="IQG4" s="9"/>
      <c r="IQH4" s="9"/>
      <c r="IQI4" s="9"/>
      <c r="IQJ4" s="9"/>
      <c r="IQK4" s="9"/>
      <c r="IQL4" s="9"/>
      <c r="IQM4" s="9"/>
      <c r="IQN4" s="9"/>
      <c r="IQO4" s="9"/>
      <c r="IQP4" s="9"/>
      <c r="IQQ4" s="9"/>
      <c r="IQR4" s="9"/>
      <c r="IQS4" s="9"/>
      <c r="IQT4" s="9"/>
      <c r="IQU4" s="9"/>
      <c r="IQV4" s="9"/>
      <c r="IQW4" s="9"/>
      <c r="IQX4" s="9"/>
      <c r="IQY4" s="9"/>
      <c r="IQZ4" s="9"/>
      <c r="IRA4" s="9"/>
      <c r="IRB4" s="9"/>
      <c r="IRC4" s="9"/>
      <c r="IRD4" s="9"/>
      <c r="IRE4" s="9"/>
      <c r="IRF4" s="9"/>
      <c r="IRG4" s="9"/>
      <c r="IRH4" s="9"/>
      <c r="IRI4" s="9"/>
      <c r="IRJ4" s="9"/>
      <c r="IRK4" s="9"/>
      <c r="IRL4" s="9"/>
      <c r="IRM4" s="9"/>
      <c r="IRN4" s="9"/>
      <c r="IRO4" s="9"/>
      <c r="IRP4" s="9"/>
      <c r="IRQ4" s="9"/>
      <c r="IRR4" s="9"/>
      <c r="IRS4" s="9"/>
      <c r="IRT4" s="9"/>
      <c r="IRU4" s="9"/>
      <c r="IRV4" s="9"/>
      <c r="IRW4" s="9"/>
      <c r="IRX4" s="9"/>
      <c r="IRY4" s="9"/>
      <c r="IRZ4" s="9"/>
      <c r="ISA4" s="9"/>
      <c r="ISB4" s="9"/>
      <c r="ISC4" s="9"/>
      <c r="ISD4" s="9"/>
      <c r="ISE4" s="9"/>
      <c r="ISF4" s="9"/>
      <c r="ISG4" s="9"/>
      <c r="ISH4" s="9"/>
      <c r="ISI4" s="9"/>
      <c r="ISJ4" s="9"/>
      <c r="ISK4" s="9"/>
      <c r="ISL4" s="9"/>
      <c r="ISM4" s="9"/>
      <c r="ISN4" s="9"/>
      <c r="ISO4" s="9"/>
      <c r="ISP4" s="9"/>
      <c r="ISQ4" s="9"/>
      <c r="ISR4" s="9"/>
      <c r="ISS4" s="9"/>
      <c r="IST4" s="9"/>
      <c r="ISU4" s="9"/>
      <c r="ISV4" s="9"/>
      <c r="ISW4" s="9"/>
      <c r="ISX4" s="9"/>
      <c r="ISY4" s="9"/>
      <c r="ISZ4" s="9"/>
      <c r="ITA4" s="9"/>
      <c r="ITB4" s="9"/>
      <c r="ITC4" s="9"/>
      <c r="ITD4" s="9"/>
      <c r="ITE4" s="9"/>
      <c r="ITF4" s="9"/>
      <c r="ITG4" s="9"/>
      <c r="ITH4" s="9"/>
      <c r="ITI4" s="9"/>
      <c r="ITJ4" s="9"/>
      <c r="ITK4" s="9"/>
      <c r="ITL4" s="9"/>
      <c r="ITM4" s="9"/>
      <c r="ITN4" s="9"/>
      <c r="ITO4" s="9"/>
      <c r="ITP4" s="9"/>
      <c r="ITQ4" s="9"/>
      <c r="ITR4" s="9"/>
      <c r="ITS4" s="9"/>
      <c r="ITT4" s="9"/>
      <c r="ITU4" s="9"/>
      <c r="ITV4" s="9"/>
      <c r="ITW4" s="9"/>
      <c r="ITX4" s="9"/>
      <c r="ITY4" s="9"/>
      <c r="ITZ4" s="9"/>
      <c r="IUA4" s="9"/>
      <c r="IUB4" s="9"/>
      <c r="IUC4" s="9"/>
      <c r="IUD4" s="9"/>
      <c r="IUE4" s="9"/>
      <c r="IUF4" s="9"/>
      <c r="IUG4" s="9"/>
      <c r="IUH4" s="9"/>
      <c r="IUI4" s="9"/>
      <c r="IUJ4" s="9"/>
      <c r="IUK4" s="9"/>
      <c r="IUL4" s="9"/>
      <c r="IUM4" s="9"/>
      <c r="IUN4" s="9"/>
      <c r="IUO4" s="9"/>
      <c r="IUP4" s="9"/>
      <c r="IUQ4" s="9"/>
      <c r="IUR4" s="9"/>
      <c r="IUS4" s="9"/>
      <c r="IUT4" s="9"/>
      <c r="IUU4" s="9"/>
      <c r="IUV4" s="9"/>
      <c r="IUW4" s="9"/>
      <c r="IUX4" s="9"/>
      <c r="IUY4" s="9"/>
      <c r="IUZ4" s="9"/>
      <c r="IVA4" s="9"/>
      <c r="IVB4" s="9"/>
      <c r="IVC4" s="9"/>
      <c r="IVD4" s="9"/>
      <c r="IVE4" s="9"/>
      <c r="IVF4" s="9"/>
      <c r="IVG4" s="9"/>
      <c r="IVH4" s="9"/>
      <c r="IVI4" s="9"/>
      <c r="IVJ4" s="9"/>
      <c r="IVK4" s="9"/>
      <c r="IVL4" s="9"/>
      <c r="IVM4" s="9"/>
      <c r="IVN4" s="9"/>
      <c r="IVO4" s="9"/>
      <c r="IVP4" s="9"/>
      <c r="IVQ4" s="9"/>
      <c r="IVR4" s="9"/>
      <c r="IVS4" s="9"/>
      <c r="IVT4" s="9"/>
      <c r="IVU4" s="9"/>
      <c r="IVV4" s="9"/>
      <c r="IVW4" s="9"/>
      <c r="IVX4" s="9"/>
      <c r="IVY4" s="9"/>
      <c r="IVZ4" s="9"/>
      <c r="IWA4" s="9"/>
      <c r="IWB4" s="9"/>
      <c r="IWC4" s="9"/>
      <c r="IWD4" s="9"/>
      <c r="IWE4" s="9"/>
      <c r="IWF4" s="9"/>
      <c r="IWG4" s="9"/>
      <c r="IWH4" s="9"/>
      <c r="IWI4" s="9"/>
      <c r="IWJ4" s="9"/>
      <c r="IWK4" s="9"/>
      <c r="IWL4" s="9"/>
      <c r="IWM4" s="9"/>
      <c r="IWN4" s="9"/>
      <c r="IWO4" s="9"/>
      <c r="IWP4" s="9"/>
      <c r="IWQ4" s="9"/>
      <c r="IWR4" s="9"/>
      <c r="IWS4" s="9"/>
      <c r="IWT4" s="9"/>
      <c r="IWU4" s="9"/>
      <c r="IWV4" s="9"/>
      <c r="IWW4" s="9"/>
      <c r="IWX4" s="9"/>
      <c r="IWY4" s="9"/>
      <c r="IWZ4" s="9"/>
      <c r="IXA4" s="9"/>
      <c r="IXB4" s="9"/>
      <c r="IXC4" s="9"/>
      <c r="IXD4" s="9"/>
      <c r="IXE4" s="9"/>
      <c r="IXF4" s="9"/>
      <c r="IXG4" s="9"/>
      <c r="IXH4" s="9"/>
      <c r="IXI4" s="9"/>
      <c r="IXJ4" s="9"/>
      <c r="IXK4" s="9"/>
      <c r="IXL4" s="9"/>
      <c r="IXM4" s="9"/>
      <c r="IXN4" s="9"/>
      <c r="IXO4" s="9"/>
      <c r="IXP4" s="9"/>
      <c r="IXQ4" s="9"/>
      <c r="IXR4" s="9"/>
      <c r="IXS4" s="9"/>
      <c r="IXT4" s="9"/>
      <c r="IXU4" s="9"/>
      <c r="IXV4" s="9"/>
      <c r="IXW4" s="9"/>
      <c r="IXX4" s="9"/>
      <c r="IXY4" s="9"/>
      <c r="IXZ4" s="9"/>
      <c r="IYA4" s="9"/>
      <c r="IYB4" s="9"/>
      <c r="IYC4" s="9"/>
      <c r="IYD4" s="9"/>
      <c r="IYE4" s="9"/>
      <c r="IYF4" s="9"/>
      <c r="IYG4" s="9"/>
      <c r="IYH4" s="9"/>
      <c r="IYI4" s="9"/>
      <c r="IYJ4" s="9"/>
      <c r="IYK4" s="9"/>
      <c r="IYL4" s="9"/>
      <c r="IYM4" s="9"/>
      <c r="IYN4" s="9"/>
      <c r="IYO4" s="9"/>
      <c r="IYP4" s="9"/>
      <c r="IYQ4" s="9"/>
      <c r="IYR4" s="9"/>
      <c r="IYS4" s="9"/>
      <c r="IYT4" s="9"/>
      <c r="IYU4" s="9"/>
      <c r="IYV4" s="9"/>
      <c r="IYW4" s="9"/>
      <c r="IYX4" s="9"/>
      <c r="IYY4" s="9"/>
      <c r="IYZ4" s="9"/>
      <c r="IZA4" s="9"/>
      <c r="IZB4" s="9"/>
      <c r="IZC4" s="9"/>
      <c r="IZD4" s="9"/>
      <c r="IZE4" s="9"/>
      <c r="IZF4" s="9"/>
      <c r="IZG4" s="9"/>
      <c r="IZH4" s="9"/>
      <c r="IZI4" s="9"/>
      <c r="IZJ4" s="9"/>
      <c r="IZK4" s="9"/>
      <c r="IZL4" s="9"/>
      <c r="IZM4" s="9"/>
      <c r="IZN4" s="9"/>
      <c r="IZO4" s="9"/>
      <c r="IZP4" s="9"/>
      <c r="IZQ4" s="9"/>
      <c r="IZR4" s="9"/>
      <c r="IZS4" s="9"/>
      <c r="IZT4" s="9"/>
      <c r="IZU4" s="9"/>
      <c r="IZV4" s="9"/>
      <c r="IZW4" s="9"/>
      <c r="IZX4" s="9"/>
      <c r="IZY4" s="9"/>
      <c r="IZZ4" s="9"/>
      <c r="JAA4" s="9"/>
      <c r="JAB4" s="9"/>
      <c r="JAC4" s="9"/>
      <c r="JAD4" s="9"/>
      <c r="JAE4" s="9"/>
      <c r="JAF4" s="9"/>
      <c r="JAG4" s="9"/>
      <c r="JAH4" s="9"/>
      <c r="JAI4" s="9"/>
      <c r="JAJ4" s="9"/>
      <c r="JAK4" s="9"/>
      <c r="JAL4" s="9"/>
      <c r="JAM4" s="9"/>
      <c r="JAN4" s="9"/>
      <c r="JAO4" s="9"/>
      <c r="JAP4" s="9"/>
      <c r="JAQ4" s="9"/>
      <c r="JAR4" s="9"/>
      <c r="JAS4" s="9"/>
      <c r="JAT4" s="9"/>
      <c r="JAU4" s="9"/>
      <c r="JAV4" s="9"/>
      <c r="JAW4" s="9"/>
      <c r="JAX4" s="9"/>
      <c r="JAY4" s="9"/>
      <c r="JAZ4" s="9"/>
      <c r="JBA4" s="9"/>
      <c r="JBB4" s="9"/>
      <c r="JBC4" s="9"/>
      <c r="JBD4" s="9"/>
      <c r="JBE4" s="9"/>
      <c r="JBF4" s="9"/>
      <c r="JBG4" s="9"/>
      <c r="JBH4" s="9"/>
      <c r="JBI4" s="9"/>
      <c r="JBJ4" s="9"/>
      <c r="JBK4" s="9"/>
      <c r="JBL4" s="9"/>
      <c r="JBM4" s="9"/>
      <c r="JBN4" s="9"/>
      <c r="JBO4" s="9"/>
      <c r="JBP4" s="9"/>
      <c r="JBQ4" s="9"/>
      <c r="JBR4" s="9"/>
      <c r="JBS4" s="9"/>
      <c r="JBT4" s="9"/>
      <c r="JBU4" s="9"/>
      <c r="JBV4" s="9"/>
      <c r="JBW4" s="9"/>
      <c r="JBX4" s="9"/>
      <c r="JBY4" s="9"/>
      <c r="JBZ4" s="9"/>
      <c r="JCA4" s="9"/>
      <c r="JCB4" s="9"/>
      <c r="JCC4" s="9"/>
      <c r="JCD4" s="9"/>
      <c r="JCE4" s="9"/>
      <c r="JCF4" s="9"/>
      <c r="JCG4" s="9"/>
      <c r="JCH4" s="9"/>
      <c r="JCI4" s="9"/>
      <c r="JCJ4" s="9"/>
      <c r="JCK4" s="9"/>
      <c r="JCL4" s="9"/>
      <c r="JCM4" s="9"/>
      <c r="JCN4" s="9"/>
      <c r="JCO4" s="9"/>
      <c r="JCP4" s="9"/>
      <c r="JCQ4" s="9"/>
      <c r="JCR4" s="9"/>
      <c r="JCS4" s="9"/>
      <c r="JCT4" s="9"/>
      <c r="JCU4" s="9"/>
      <c r="JCV4" s="9"/>
      <c r="JCW4" s="9"/>
      <c r="JCX4" s="9"/>
      <c r="JCY4" s="9"/>
      <c r="JCZ4" s="9"/>
      <c r="JDA4" s="9"/>
      <c r="JDB4" s="9"/>
      <c r="JDC4" s="9"/>
      <c r="JDD4" s="9"/>
      <c r="JDE4" s="9"/>
      <c r="JDF4" s="9"/>
      <c r="JDG4" s="9"/>
      <c r="JDH4" s="9"/>
      <c r="JDI4" s="9"/>
      <c r="JDJ4" s="9"/>
      <c r="JDK4" s="9"/>
      <c r="JDL4" s="9"/>
      <c r="JDM4" s="9"/>
      <c r="JDN4" s="9"/>
      <c r="JDO4" s="9"/>
      <c r="JDP4" s="9"/>
      <c r="JDQ4" s="9"/>
      <c r="JDR4" s="9"/>
      <c r="JDS4" s="9"/>
      <c r="JDT4" s="9"/>
      <c r="JDU4" s="9"/>
      <c r="JDV4" s="9"/>
      <c r="JDW4" s="9"/>
      <c r="JDX4" s="9"/>
      <c r="JDY4" s="9"/>
      <c r="JDZ4" s="9"/>
      <c r="JEA4" s="9"/>
      <c r="JEB4" s="9"/>
      <c r="JEC4" s="9"/>
      <c r="JED4" s="9"/>
      <c r="JEE4" s="9"/>
      <c r="JEF4" s="9"/>
      <c r="JEG4" s="9"/>
      <c r="JEH4" s="9"/>
      <c r="JEI4" s="9"/>
      <c r="JEJ4" s="9"/>
      <c r="JEK4" s="9"/>
      <c r="JEL4" s="9"/>
      <c r="JEM4" s="9"/>
      <c r="JEN4" s="9"/>
      <c r="JEO4" s="9"/>
      <c r="JEP4" s="9"/>
      <c r="JEQ4" s="9"/>
      <c r="JER4" s="9"/>
      <c r="JES4" s="9"/>
      <c r="JET4" s="9"/>
      <c r="JEU4" s="9"/>
      <c r="JEV4" s="9"/>
      <c r="JEW4" s="9"/>
      <c r="JEX4" s="9"/>
      <c r="JEY4" s="9"/>
      <c r="JEZ4" s="9"/>
      <c r="JFA4" s="9"/>
      <c r="JFB4" s="9"/>
      <c r="JFC4" s="9"/>
      <c r="JFD4" s="9"/>
      <c r="JFE4" s="9"/>
      <c r="JFF4" s="9"/>
      <c r="JFG4" s="9"/>
      <c r="JFH4" s="9"/>
      <c r="JFI4" s="9"/>
      <c r="JFJ4" s="9"/>
      <c r="JFK4" s="9"/>
      <c r="JFL4" s="9"/>
      <c r="JFM4" s="9"/>
      <c r="JFN4" s="9"/>
      <c r="JFO4" s="9"/>
      <c r="JFP4" s="9"/>
      <c r="JFQ4" s="9"/>
      <c r="JFR4" s="9"/>
      <c r="JFS4" s="9"/>
      <c r="JFT4" s="9"/>
      <c r="JFU4" s="9"/>
      <c r="JFV4" s="9"/>
      <c r="JFW4" s="9"/>
      <c r="JFX4" s="9"/>
      <c r="JFY4" s="9"/>
      <c r="JFZ4" s="9"/>
      <c r="JGA4" s="9"/>
      <c r="JGB4" s="9"/>
      <c r="JGC4" s="9"/>
      <c r="JGD4" s="9"/>
      <c r="JGE4" s="9"/>
      <c r="JGF4" s="9"/>
      <c r="JGG4" s="9"/>
      <c r="JGH4" s="9"/>
      <c r="JGI4" s="9"/>
      <c r="JGJ4" s="9"/>
      <c r="JGK4" s="9"/>
      <c r="JGL4" s="9"/>
      <c r="JGM4" s="9"/>
      <c r="JGN4" s="9"/>
      <c r="JGO4" s="9"/>
      <c r="JGP4" s="9"/>
      <c r="JGQ4" s="9"/>
      <c r="JGR4" s="9"/>
      <c r="JGS4" s="9"/>
      <c r="JGT4" s="9"/>
      <c r="JGU4" s="9"/>
      <c r="JGV4" s="9"/>
      <c r="JGW4" s="9"/>
      <c r="JGX4" s="9"/>
      <c r="JGY4" s="9"/>
      <c r="JGZ4" s="9"/>
      <c r="JHA4" s="9"/>
      <c r="JHB4" s="9"/>
      <c r="JHC4" s="9"/>
      <c r="JHD4" s="9"/>
      <c r="JHE4" s="9"/>
      <c r="JHF4" s="9"/>
      <c r="JHG4" s="9"/>
      <c r="JHH4" s="9"/>
      <c r="JHI4" s="9"/>
      <c r="JHJ4" s="9"/>
      <c r="JHK4" s="9"/>
      <c r="JHL4" s="9"/>
      <c r="JHM4" s="9"/>
      <c r="JHN4" s="9"/>
      <c r="JHO4" s="9"/>
      <c r="JHP4" s="9"/>
      <c r="JHQ4" s="9"/>
      <c r="JHR4" s="9"/>
      <c r="JHS4" s="9"/>
      <c r="JHT4" s="9"/>
      <c r="JHU4" s="9"/>
      <c r="JHV4" s="9"/>
      <c r="JHW4" s="9"/>
      <c r="JHX4" s="9"/>
      <c r="JHY4" s="9"/>
      <c r="JHZ4" s="9"/>
      <c r="JIA4" s="9"/>
      <c r="JIB4" s="9"/>
      <c r="JIC4" s="9"/>
      <c r="JID4" s="9"/>
      <c r="JIE4" s="9"/>
      <c r="JIF4" s="9"/>
      <c r="JIG4" s="9"/>
      <c r="JIH4" s="9"/>
      <c r="JII4" s="9"/>
      <c r="JIJ4" s="9"/>
      <c r="JIK4" s="9"/>
      <c r="JIL4" s="9"/>
      <c r="JIM4" s="9"/>
      <c r="JIN4" s="9"/>
      <c r="JIO4" s="9"/>
      <c r="JIP4" s="9"/>
      <c r="JIQ4" s="9"/>
      <c r="JIR4" s="9"/>
      <c r="JIS4" s="9"/>
      <c r="JIT4" s="9"/>
      <c r="JIU4" s="9"/>
      <c r="JIV4" s="9"/>
      <c r="JIW4" s="9"/>
      <c r="JIX4" s="9"/>
      <c r="JIY4" s="9"/>
      <c r="JIZ4" s="9"/>
      <c r="JJA4" s="9"/>
      <c r="JJB4" s="9"/>
      <c r="JJC4" s="9"/>
      <c r="JJD4" s="9"/>
      <c r="JJE4" s="9"/>
      <c r="JJF4" s="9"/>
      <c r="JJG4" s="9"/>
      <c r="JJH4" s="9"/>
      <c r="JJI4" s="9"/>
      <c r="JJJ4" s="9"/>
      <c r="JJK4" s="9"/>
      <c r="JJL4" s="9"/>
      <c r="JJM4" s="9"/>
      <c r="JJN4" s="9"/>
      <c r="JJO4" s="9"/>
      <c r="JJP4" s="9"/>
      <c r="JJQ4" s="9"/>
      <c r="JJR4" s="9"/>
      <c r="JJS4" s="9"/>
      <c r="JJT4" s="9"/>
      <c r="JJU4" s="9"/>
      <c r="JJV4" s="9"/>
      <c r="JJW4" s="9"/>
      <c r="JJX4" s="9"/>
      <c r="JJY4" s="9"/>
      <c r="JJZ4" s="9"/>
      <c r="JKA4" s="9"/>
      <c r="JKB4" s="9"/>
      <c r="JKC4" s="9"/>
      <c r="JKD4" s="9"/>
      <c r="JKE4" s="9"/>
      <c r="JKF4" s="9"/>
      <c r="JKG4" s="9"/>
      <c r="JKH4" s="9"/>
      <c r="JKI4" s="9"/>
      <c r="JKJ4" s="9"/>
      <c r="JKK4" s="9"/>
      <c r="JKL4" s="9"/>
      <c r="JKM4" s="9"/>
      <c r="JKN4" s="9"/>
      <c r="JKO4" s="9"/>
      <c r="JKP4" s="9"/>
      <c r="JKQ4" s="9"/>
      <c r="JKR4" s="9"/>
      <c r="JKS4" s="9"/>
      <c r="JKT4" s="9"/>
      <c r="JKU4" s="9"/>
      <c r="JKV4" s="9"/>
      <c r="JKW4" s="9"/>
      <c r="JKX4" s="9"/>
      <c r="JKY4" s="9"/>
      <c r="JKZ4" s="9"/>
      <c r="JLA4" s="9"/>
      <c r="JLB4" s="9"/>
      <c r="JLC4" s="9"/>
      <c r="JLD4" s="9"/>
      <c r="JLE4" s="9"/>
      <c r="JLF4" s="9"/>
      <c r="JLG4" s="9"/>
      <c r="JLH4" s="9"/>
      <c r="JLI4" s="9"/>
      <c r="JLJ4" s="9"/>
      <c r="JLK4" s="9"/>
      <c r="JLL4" s="9"/>
      <c r="JLM4" s="9"/>
      <c r="JLN4" s="9"/>
      <c r="JLO4" s="9"/>
      <c r="JLP4" s="9"/>
      <c r="JLQ4" s="9"/>
      <c r="JLR4" s="9"/>
      <c r="JLS4" s="9"/>
      <c r="JLT4" s="9"/>
      <c r="JLU4" s="9"/>
      <c r="JLV4" s="9"/>
      <c r="JLW4" s="9"/>
      <c r="JLX4" s="9"/>
      <c r="JLY4" s="9"/>
      <c r="JLZ4" s="9"/>
      <c r="JMA4" s="9"/>
      <c r="JMB4" s="9"/>
      <c r="JMC4" s="9"/>
      <c r="JMD4" s="9"/>
      <c r="JME4" s="9"/>
      <c r="JMF4" s="9"/>
      <c r="JMG4" s="9"/>
      <c r="JMH4" s="9"/>
      <c r="JMI4" s="9"/>
      <c r="JMJ4" s="9"/>
      <c r="JMK4" s="9"/>
      <c r="JML4" s="9"/>
      <c r="JMM4" s="9"/>
      <c r="JMN4" s="9"/>
      <c r="JMO4" s="9"/>
      <c r="JMP4" s="9"/>
      <c r="JMQ4" s="9"/>
      <c r="JMR4" s="9"/>
      <c r="JMS4" s="9"/>
      <c r="JMT4" s="9"/>
      <c r="JMU4" s="9"/>
      <c r="JMV4" s="9"/>
      <c r="JMW4" s="9"/>
      <c r="JMX4" s="9"/>
      <c r="JMY4" s="9"/>
      <c r="JMZ4" s="9"/>
      <c r="JNA4" s="9"/>
      <c r="JNB4" s="9"/>
      <c r="JNC4" s="9"/>
      <c r="JND4" s="9"/>
      <c r="JNE4" s="9"/>
      <c r="JNF4" s="9"/>
      <c r="JNG4" s="9"/>
      <c r="JNH4" s="9"/>
      <c r="JNI4" s="9"/>
      <c r="JNJ4" s="9"/>
      <c r="JNK4" s="9"/>
      <c r="JNL4" s="9"/>
      <c r="JNM4" s="9"/>
      <c r="JNN4" s="9"/>
      <c r="JNO4" s="9"/>
      <c r="JNP4" s="9"/>
      <c r="JNQ4" s="9"/>
      <c r="JNR4" s="9"/>
      <c r="JNS4" s="9"/>
      <c r="JNT4" s="9"/>
      <c r="JNU4" s="9"/>
      <c r="JNV4" s="9"/>
      <c r="JNW4" s="9"/>
      <c r="JNX4" s="9"/>
      <c r="JNY4" s="9"/>
      <c r="JNZ4" s="9"/>
      <c r="JOA4" s="9"/>
      <c r="JOB4" s="9"/>
      <c r="JOC4" s="9"/>
      <c r="JOD4" s="9"/>
      <c r="JOE4" s="9"/>
      <c r="JOF4" s="9"/>
      <c r="JOG4" s="9"/>
      <c r="JOH4" s="9"/>
      <c r="JOI4" s="9"/>
      <c r="JOJ4" s="9"/>
      <c r="JOK4" s="9"/>
      <c r="JOL4" s="9"/>
      <c r="JOM4" s="9"/>
      <c r="JON4" s="9"/>
      <c r="JOO4" s="9"/>
      <c r="JOP4" s="9"/>
      <c r="JOQ4" s="9"/>
      <c r="JOR4" s="9"/>
      <c r="JOS4" s="9"/>
      <c r="JOT4" s="9"/>
      <c r="JOU4" s="9"/>
      <c r="JOV4" s="9"/>
      <c r="JOW4" s="9"/>
      <c r="JOX4" s="9"/>
      <c r="JOY4" s="9"/>
      <c r="JOZ4" s="9"/>
      <c r="JPA4" s="9"/>
      <c r="JPB4" s="9"/>
      <c r="JPC4" s="9"/>
      <c r="JPD4" s="9"/>
      <c r="JPE4" s="9"/>
      <c r="JPF4" s="9"/>
      <c r="JPG4" s="9"/>
      <c r="JPH4" s="9"/>
      <c r="JPI4" s="9"/>
      <c r="JPJ4" s="9"/>
      <c r="JPK4" s="9"/>
      <c r="JPL4" s="9"/>
      <c r="JPM4" s="9"/>
      <c r="JPN4" s="9"/>
      <c r="JPO4" s="9"/>
      <c r="JPP4" s="9"/>
      <c r="JPQ4" s="9"/>
      <c r="JPR4" s="9"/>
      <c r="JPS4" s="9"/>
      <c r="JPT4" s="9"/>
      <c r="JPU4" s="9"/>
      <c r="JPV4" s="9"/>
      <c r="JPW4" s="9"/>
      <c r="JPX4" s="9"/>
      <c r="JPY4" s="9"/>
      <c r="JPZ4" s="9"/>
      <c r="JQA4" s="9"/>
      <c r="JQB4" s="9"/>
      <c r="JQC4" s="9"/>
      <c r="JQD4" s="9"/>
      <c r="JQE4" s="9"/>
      <c r="JQF4" s="9"/>
      <c r="JQG4" s="9"/>
      <c r="JQH4" s="9"/>
      <c r="JQI4" s="9"/>
      <c r="JQJ4" s="9"/>
      <c r="JQK4" s="9"/>
      <c r="JQL4" s="9"/>
      <c r="JQM4" s="9"/>
      <c r="JQN4" s="9"/>
      <c r="JQO4" s="9"/>
      <c r="JQP4" s="9"/>
      <c r="JQQ4" s="9"/>
      <c r="JQR4" s="9"/>
      <c r="JQS4" s="9"/>
      <c r="JQT4" s="9"/>
      <c r="JQU4" s="9"/>
      <c r="JQV4" s="9"/>
      <c r="JQW4" s="9"/>
      <c r="JQX4" s="9"/>
      <c r="JQY4" s="9"/>
      <c r="JQZ4" s="9"/>
      <c r="JRA4" s="9"/>
      <c r="JRB4" s="9"/>
      <c r="JRC4" s="9"/>
      <c r="JRD4" s="9"/>
      <c r="JRE4" s="9"/>
      <c r="JRF4" s="9"/>
      <c r="JRG4" s="9"/>
      <c r="JRH4" s="9"/>
      <c r="JRI4" s="9"/>
      <c r="JRJ4" s="9"/>
      <c r="JRK4" s="9"/>
      <c r="JRL4" s="9"/>
      <c r="JRM4" s="9"/>
      <c r="JRN4" s="9"/>
      <c r="JRO4" s="9"/>
      <c r="JRP4" s="9"/>
      <c r="JRQ4" s="9"/>
      <c r="JRR4" s="9"/>
      <c r="JRS4" s="9"/>
      <c r="JRT4" s="9"/>
      <c r="JRU4" s="9"/>
      <c r="JRV4" s="9"/>
      <c r="JRW4" s="9"/>
      <c r="JRX4" s="9"/>
      <c r="JRY4" s="9"/>
      <c r="JRZ4" s="9"/>
      <c r="JSA4" s="9"/>
      <c r="JSB4" s="9"/>
      <c r="JSC4" s="9"/>
      <c r="JSD4" s="9"/>
      <c r="JSE4" s="9"/>
      <c r="JSF4" s="9"/>
      <c r="JSG4" s="9"/>
      <c r="JSH4" s="9"/>
      <c r="JSI4" s="9"/>
      <c r="JSJ4" s="9"/>
      <c r="JSK4" s="9"/>
      <c r="JSL4" s="9"/>
      <c r="JSM4" s="9"/>
      <c r="JSN4" s="9"/>
      <c r="JSO4" s="9"/>
      <c r="JSP4" s="9"/>
      <c r="JSQ4" s="9"/>
      <c r="JSR4" s="9"/>
      <c r="JSS4" s="9"/>
      <c r="JST4" s="9"/>
      <c r="JSU4" s="9"/>
      <c r="JSV4" s="9"/>
      <c r="JSW4" s="9"/>
      <c r="JSX4" s="9"/>
      <c r="JSY4" s="9"/>
      <c r="JSZ4" s="9"/>
      <c r="JTA4" s="9"/>
      <c r="JTB4" s="9"/>
      <c r="JTC4" s="9"/>
      <c r="JTD4" s="9"/>
      <c r="JTE4" s="9"/>
      <c r="JTF4" s="9"/>
      <c r="JTG4" s="9"/>
      <c r="JTH4" s="9"/>
      <c r="JTI4" s="9"/>
      <c r="JTJ4" s="9"/>
      <c r="JTK4" s="9"/>
      <c r="JTL4" s="9"/>
      <c r="JTM4" s="9"/>
      <c r="JTN4" s="9"/>
      <c r="JTO4" s="9"/>
      <c r="JTP4" s="9"/>
      <c r="JTQ4" s="9"/>
      <c r="JTR4" s="9"/>
      <c r="JTS4" s="9"/>
      <c r="JTT4" s="9"/>
      <c r="JTU4" s="9"/>
      <c r="JTV4" s="9"/>
      <c r="JTW4" s="9"/>
      <c r="JTX4" s="9"/>
      <c r="JTY4" s="9"/>
      <c r="JTZ4" s="9"/>
      <c r="JUA4" s="9"/>
      <c r="JUB4" s="9"/>
      <c r="JUC4" s="9"/>
      <c r="JUD4" s="9"/>
      <c r="JUE4" s="9"/>
      <c r="JUF4" s="9"/>
      <c r="JUG4" s="9"/>
      <c r="JUH4" s="9"/>
      <c r="JUI4" s="9"/>
      <c r="JUJ4" s="9"/>
      <c r="JUK4" s="9"/>
      <c r="JUL4" s="9"/>
      <c r="JUM4" s="9"/>
      <c r="JUN4" s="9"/>
      <c r="JUO4" s="9"/>
      <c r="JUP4" s="9"/>
      <c r="JUQ4" s="9"/>
      <c r="JUR4" s="9"/>
      <c r="JUS4" s="9"/>
      <c r="JUT4" s="9"/>
      <c r="JUU4" s="9"/>
      <c r="JUV4" s="9"/>
      <c r="JUW4" s="9"/>
      <c r="JUX4" s="9"/>
      <c r="JUY4" s="9"/>
      <c r="JUZ4" s="9"/>
      <c r="JVA4" s="9"/>
      <c r="JVB4" s="9"/>
      <c r="JVC4" s="9"/>
      <c r="JVD4" s="9"/>
      <c r="JVE4" s="9"/>
      <c r="JVF4" s="9"/>
      <c r="JVG4" s="9"/>
      <c r="JVH4" s="9"/>
      <c r="JVI4" s="9"/>
      <c r="JVJ4" s="9"/>
      <c r="JVK4" s="9"/>
      <c r="JVL4" s="9"/>
      <c r="JVM4" s="9"/>
      <c r="JVN4" s="9"/>
      <c r="JVO4" s="9"/>
      <c r="JVP4" s="9"/>
      <c r="JVQ4" s="9"/>
      <c r="JVR4" s="9"/>
      <c r="JVS4" s="9"/>
      <c r="JVT4" s="9"/>
      <c r="JVU4" s="9"/>
      <c r="JVV4" s="9"/>
      <c r="JVW4" s="9"/>
      <c r="JVX4" s="9"/>
      <c r="JVY4" s="9"/>
      <c r="JVZ4" s="9"/>
      <c r="JWA4" s="9"/>
      <c r="JWB4" s="9"/>
      <c r="JWC4" s="9"/>
      <c r="JWD4" s="9"/>
      <c r="JWE4" s="9"/>
      <c r="JWF4" s="9"/>
      <c r="JWG4" s="9"/>
      <c r="JWH4" s="9"/>
      <c r="JWI4" s="9"/>
      <c r="JWJ4" s="9"/>
      <c r="JWK4" s="9"/>
      <c r="JWL4" s="9"/>
      <c r="JWM4" s="9"/>
      <c r="JWN4" s="9"/>
      <c r="JWO4" s="9"/>
      <c r="JWP4" s="9"/>
      <c r="JWQ4" s="9"/>
      <c r="JWR4" s="9"/>
      <c r="JWS4" s="9"/>
      <c r="JWT4" s="9"/>
      <c r="JWU4" s="9"/>
      <c r="JWV4" s="9"/>
      <c r="JWW4" s="9"/>
      <c r="JWX4" s="9"/>
      <c r="JWY4" s="9"/>
      <c r="JWZ4" s="9"/>
      <c r="JXA4" s="9"/>
      <c r="JXB4" s="9"/>
      <c r="JXC4" s="9"/>
      <c r="JXD4" s="9"/>
      <c r="JXE4" s="9"/>
      <c r="JXF4" s="9"/>
      <c r="JXG4" s="9"/>
      <c r="JXH4" s="9"/>
      <c r="JXI4" s="9"/>
      <c r="JXJ4" s="9"/>
      <c r="JXK4" s="9"/>
      <c r="JXL4" s="9"/>
      <c r="JXM4" s="9"/>
      <c r="JXN4" s="9"/>
      <c r="JXO4" s="9"/>
      <c r="JXP4" s="9"/>
      <c r="JXQ4" s="9"/>
      <c r="JXR4" s="9"/>
      <c r="JXS4" s="9"/>
      <c r="JXT4" s="9"/>
      <c r="JXU4" s="9"/>
      <c r="JXV4" s="9"/>
      <c r="JXW4" s="9"/>
      <c r="JXX4" s="9"/>
      <c r="JXY4" s="9"/>
      <c r="JXZ4" s="9"/>
      <c r="JYA4" s="9"/>
      <c r="JYB4" s="9"/>
      <c r="JYC4" s="9"/>
      <c r="JYD4" s="9"/>
      <c r="JYE4" s="9"/>
      <c r="JYF4" s="9"/>
      <c r="JYG4" s="9"/>
      <c r="JYH4" s="9"/>
      <c r="JYI4" s="9"/>
      <c r="JYJ4" s="9"/>
      <c r="JYK4" s="9"/>
      <c r="JYL4" s="9"/>
      <c r="JYM4" s="9"/>
      <c r="JYN4" s="9"/>
      <c r="JYO4" s="9"/>
      <c r="JYP4" s="9"/>
      <c r="JYQ4" s="9"/>
      <c r="JYR4" s="9"/>
      <c r="JYS4" s="9"/>
      <c r="JYT4" s="9"/>
      <c r="JYU4" s="9"/>
      <c r="JYV4" s="9"/>
      <c r="JYW4" s="9"/>
      <c r="JYX4" s="9"/>
      <c r="JYY4" s="9"/>
      <c r="JYZ4" s="9"/>
      <c r="JZA4" s="9"/>
      <c r="JZB4" s="9"/>
      <c r="JZC4" s="9"/>
      <c r="JZD4" s="9"/>
      <c r="JZE4" s="9"/>
      <c r="JZF4" s="9"/>
      <c r="JZG4" s="9"/>
      <c r="JZH4" s="9"/>
      <c r="JZI4" s="9"/>
      <c r="JZJ4" s="9"/>
      <c r="JZK4" s="9"/>
      <c r="JZL4" s="9"/>
      <c r="JZM4" s="9"/>
      <c r="JZN4" s="9"/>
      <c r="JZO4" s="9"/>
      <c r="JZP4" s="9"/>
      <c r="JZQ4" s="9"/>
      <c r="JZR4" s="9"/>
      <c r="JZS4" s="9"/>
      <c r="JZT4" s="9"/>
      <c r="JZU4" s="9"/>
      <c r="JZV4" s="9"/>
      <c r="JZW4" s="9"/>
      <c r="JZX4" s="9"/>
      <c r="JZY4" s="9"/>
      <c r="JZZ4" s="9"/>
      <c r="KAA4" s="9"/>
      <c r="KAB4" s="9"/>
      <c r="KAC4" s="9"/>
      <c r="KAD4" s="9"/>
      <c r="KAE4" s="9"/>
      <c r="KAF4" s="9"/>
      <c r="KAG4" s="9"/>
      <c r="KAH4" s="9"/>
      <c r="KAI4" s="9"/>
      <c r="KAJ4" s="9"/>
      <c r="KAK4" s="9"/>
      <c r="KAL4" s="9"/>
      <c r="KAM4" s="9"/>
      <c r="KAN4" s="9"/>
      <c r="KAO4" s="9"/>
      <c r="KAP4" s="9"/>
      <c r="KAQ4" s="9"/>
      <c r="KAR4" s="9"/>
      <c r="KAS4" s="9"/>
      <c r="KAT4" s="9"/>
      <c r="KAU4" s="9"/>
      <c r="KAV4" s="9"/>
      <c r="KAW4" s="9"/>
      <c r="KAX4" s="9"/>
      <c r="KAY4" s="9"/>
      <c r="KAZ4" s="9"/>
      <c r="KBA4" s="9"/>
      <c r="KBB4" s="9"/>
      <c r="KBC4" s="9"/>
      <c r="KBD4" s="9"/>
      <c r="KBE4" s="9"/>
      <c r="KBF4" s="9"/>
      <c r="KBG4" s="9"/>
      <c r="KBH4" s="9"/>
      <c r="KBI4" s="9"/>
      <c r="KBJ4" s="9"/>
      <c r="KBK4" s="9"/>
      <c r="KBL4" s="9"/>
      <c r="KBM4" s="9"/>
      <c r="KBN4" s="9"/>
      <c r="KBO4" s="9"/>
      <c r="KBP4" s="9"/>
      <c r="KBQ4" s="9"/>
      <c r="KBR4" s="9"/>
      <c r="KBS4" s="9"/>
      <c r="KBT4" s="9"/>
      <c r="KBU4" s="9"/>
      <c r="KBV4" s="9"/>
      <c r="KBW4" s="9"/>
      <c r="KBX4" s="9"/>
      <c r="KBY4" s="9"/>
      <c r="KBZ4" s="9"/>
      <c r="KCA4" s="9"/>
      <c r="KCB4" s="9"/>
      <c r="KCC4" s="9"/>
      <c r="KCD4" s="9"/>
      <c r="KCE4" s="9"/>
      <c r="KCF4" s="9"/>
      <c r="KCG4" s="9"/>
      <c r="KCH4" s="9"/>
      <c r="KCI4" s="9"/>
      <c r="KCJ4" s="9"/>
      <c r="KCK4" s="9"/>
      <c r="KCL4" s="9"/>
      <c r="KCM4" s="9"/>
      <c r="KCN4" s="9"/>
      <c r="KCO4" s="9"/>
      <c r="KCP4" s="9"/>
      <c r="KCQ4" s="9"/>
      <c r="KCR4" s="9"/>
      <c r="KCS4" s="9"/>
      <c r="KCT4" s="9"/>
      <c r="KCU4" s="9"/>
      <c r="KCV4" s="9"/>
      <c r="KCW4" s="9"/>
      <c r="KCX4" s="9"/>
      <c r="KCY4" s="9"/>
      <c r="KCZ4" s="9"/>
      <c r="KDA4" s="9"/>
      <c r="KDB4" s="9"/>
      <c r="KDC4" s="9"/>
      <c r="KDD4" s="9"/>
      <c r="KDE4" s="9"/>
      <c r="KDF4" s="9"/>
      <c r="KDG4" s="9"/>
      <c r="KDH4" s="9"/>
      <c r="KDI4" s="9"/>
      <c r="KDJ4" s="9"/>
      <c r="KDK4" s="9"/>
      <c r="KDL4" s="9"/>
      <c r="KDM4" s="9"/>
      <c r="KDN4" s="9"/>
      <c r="KDO4" s="9"/>
      <c r="KDP4" s="9"/>
      <c r="KDQ4" s="9"/>
      <c r="KDR4" s="9"/>
      <c r="KDS4" s="9"/>
      <c r="KDT4" s="9"/>
      <c r="KDU4" s="9"/>
      <c r="KDV4" s="9"/>
      <c r="KDW4" s="9"/>
      <c r="KDX4" s="9"/>
      <c r="KDY4" s="9"/>
      <c r="KDZ4" s="9"/>
      <c r="KEA4" s="9"/>
      <c r="KEB4" s="9"/>
      <c r="KEC4" s="9"/>
      <c r="KED4" s="9"/>
      <c r="KEE4" s="9"/>
      <c r="KEF4" s="9"/>
      <c r="KEG4" s="9"/>
      <c r="KEH4" s="9"/>
      <c r="KEI4" s="9"/>
      <c r="KEJ4" s="9"/>
      <c r="KEK4" s="9"/>
      <c r="KEL4" s="9"/>
      <c r="KEM4" s="9"/>
      <c r="KEN4" s="9"/>
      <c r="KEO4" s="9"/>
      <c r="KEP4" s="9"/>
      <c r="KEQ4" s="9"/>
      <c r="KER4" s="9"/>
      <c r="KES4" s="9"/>
      <c r="KET4" s="9"/>
      <c r="KEU4" s="9"/>
      <c r="KEV4" s="9"/>
      <c r="KEW4" s="9"/>
      <c r="KEX4" s="9"/>
      <c r="KEY4" s="9"/>
      <c r="KEZ4" s="9"/>
      <c r="KFA4" s="9"/>
      <c r="KFB4" s="9"/>
      <c r="KFC4" s="9"/>
      <c r="KFD4" s="9"/>
      <c r="KFE4" s="9"/>
      <c r="KFF4" s="9"/>
      <c r="KFG4" s="9"/>
      <c r="KFH4" s="9"/>
      <c r="KFI4" s="9"/>
      <c r="KFJ4" s="9"/>
      <c r="KFK4" s="9"/>
      <c r="KFL4" s="9"/>
      <c r="KFM4" s="9"/>
      <c r="KFN4" s="9"/>
      <c r="KFO4" s="9"/>
      <c r="KFP4" s="9"/>
      <c r="KFQ4" s="9"/>
      <c r="KFR4" s="9"/>
      <c r="KFS4" s="9"/>
      <c r="KFT4" s="9"/>
      <c r="KFU4" s="9"/>
      <c r="KFV4" s="9"/>
      <c r="KFW4" s="9"/>
      <c r="KFX4" s="9"/>
      <c r="KFY4" s="9"/>
      <c r="KFZ4" s="9"/>
      <c r="KGA4" s="9"/>
      <c r="KGB4" s="9"/>
      <c r="KGC4" s="9"/>
      <c r="KGD4" s="9"/>
      <c r="KGE4" s="9"/>
      <c r="KGF4" s="9"/>
      <c r="KGG4" s="9"/>
      <c r="KGH4" s="9"/>
      <c r="KGI4" s="9"/>
      <c r="KGJ4" s="9"/>
      <c r="KGK4" s="9"/>
      <c r="KGL4" s="9"/>
      <c r="KGM4" s="9"/>
      <c r="KGN4" s="9"/>
      <c r="KGO4" s="9"/>
      <c r="KGP4" s="9"/>
      <c r="KGQ4" s="9"/>
      <c r="KGR4" s="9"/>
      <c r="KGS4" s="9"/>
      <c r="KGT4" s="9"/>
      <c r="KGU4" s="9"/>
      <c r="KGV4" s="9"/>
      <c r="KGW4" s="9"/>
      <c r="KGX4" s="9"/>
      <c r="KGY4" s="9"/>
      <c r="KGZ4" s="9"/>
      <c r="KHA4" s="9"/>
      <c r="KHB4" s="9"/>
      <c r="KHC4" s="9"/>
      <c r="KHD4" s="9"/>
      <c r="KHE4" s="9"/>
      <c r="KHF4" s="9"/>
      <c r="KHG4" s="9"/>
      <c r="KHH4" s="9"/>
      <c r="KHI4" s="9"/>
      <c r="KHJ4" s="9"/>
      <c r="KHK4" s="9"/>
      <c r="KHL4" s="9"/>
      <c r="KHM4" s="9"/>
      <c r="KHN4" s="9"/>
      <c r="KHO4" s="9"/>
      <c r="KHP4" s="9"/>
      <c r="KHQ4" s="9"/>
      <c r="KHR4" s="9"/>
      <c r="KHS4" s="9"/>
      <c r="KHT4" s="9"/>
      <c r="KHU4" s="9"/>
      <c r="KHV4" s="9"/>
      <c r="KHW4" s="9"/>
      <c r="KHX4" s="9"/>
      <c r="KHY4" s="9"/>
      <c r="KHZ4" s="9"/>
      <c r="KIA4" s="9"/>
      <c r="KIB4" s="9"/>
      <c r="KIC4" s="9"/>
      <c r="KID4" s="9"/>
      <c r="KIE4" s="9"/>
      <c r="KIF4" s="9"/>
      <c r="KIG4" s="9"/>
      <c r="KIH4" s="9"/>
      <c r="KII4" s="9"/>
      <c r="KIJ4" s="9"/>
      <c r="KIK4" s="9"/>
      <c r="KIL4" s="9"/>
      <c r="KIM4" s="9"/>
      <c r="KIN4" s="9"/>
      <c r="KIO4" s="9"/>
      <c r="KIP4" s="9"/>
      <c r="KIQ4" s="9"/>
      <c r="KIR4" s="9"/>
      <c r="KIS4" s="9"/>
      <c r="KIT4" s="9"/>
      <c r="KIU4" s="9"/>
      <c r="KIV4" s="9"/>
      <c r="KIW4" s="9"/>
      <c r="KIX4" s="9"/>
      <c r="KIY4" s="9"/>
      <c r="KIZ4" s="9"/>
      <c r="KJA4" s="9"/>
      <c r="KJB4" s="9"/>
      <c r="KJC4" s="9"/>
      <c r="KJD4" s="9"/>
      <c r="KJE4" s="9"/>
      <c r="KJF4" s="9"/>
      <c r="KJG4" s="9"/>
      <c r="KJH4" s="9"/>
      <c r="KJI4" s="9"/>
      <c r="KJJ4" s="9"/>
      <c r="KJK4" s="9"/>
      <c r="KJL4" s="9"/>
      <c r="KJM4" s="9"/>
      <c r="KJN4" s="9"/>
      <c r="KJO4" s="9"/>
      <c r="KJP4" s="9"/>
      <c r="KJQ4" s="9"/>
      <c r="KJR4" s="9"/>
      <c r="KJS4" s="9"/>
      <c r="KJT4" s="9"/>
      <c r="KJU4" s="9"/>
      <c r="KJV4" s="9"/>
      <c r="KJW4" s="9"/>
      <c r="KJX4" s="9"/>
      <c r="KJY4" s="9"/>
      <c r="KJZ4" s="9"/>
      <c r="KKA4" s="9"/>
      <c r="KKB4" s="9"/>
      <c r="KKC4" s="9"/>
      <c r="KKD4" s="9"/>
      <c r="KKE4" s="9"/>
      <c r="KKF4" s="9"/>
      <c r="KKG4" s="9"/>
      <c r="KKH4" s="9"/>
      <c r="KKI4" s="9"/>
      <c r="KKJ4" s="9"/>
      <c r="KKK4" s="9"/>
      <c r="KKL4" s="9"/>
      <c r="KKM4" s="9"/>
      <c r="KKN4" s="9"/>
      <c r="KKO4" s="9"/>
      <c r="KKP4" s="9"/>
      <c r="KKQ4" s="9"/>
      <c r="KKR4" s="9"/>
      <c r="KKS4" s="9"/>
      <c r="KKT4" s="9"/>
      <c r="KKU4" s="9"/>
      <c r="KKV4" s="9"/>
      <c r="KKW4" s="9"/>
      <c r="KKX4" s="9"/>
      <c r="KKY4" s="9"/>
      <c r="KKZ4" s="9"/>
      <c r="KLA4" s="9"/>
      <c r="KLB4" s="9"/>
      <c r="KLC4" s="9"/>
      <c r="KLD4" s="9"/>
      <c r="KLE4" s="9"/>
      <c r="KLF4" s="9"/>
      <c r="KLG4" s="9"/>
      <c r="KLH4" s="9"/>
      <c r="KLI4" s="9"/>
      <c r="KLJ4" s="9"/>
      <c r="KLK4" s="9"/>
      <c r="KLL4" s="9"/>
      <c r="KLM4" s="9"/>
      <c r="KLN4" s="9"/>
      <c r="KLO4" s="9"/>
      <c r="KLP4" s="9"/>
      <c r="KLQ4" s="9"/>
      <c r="KLR4" s="9"/>
      <c r="KLS4" s="9"/>
      <c r="KLT4" s="9"/>
      <c r="KLU4" s="9"/>
      <c r="KLV4" s="9"/>
      <c r="KLW4" s="9"/>
      <c r="KLX4" s="9"/>
      <c r="KLY4" s="9"/>
      <c r="KLZ4" s="9"/>
      <c r="KMA4" s="9"/>
      <c r="KMB4" s="9"/>
      <c r="KMC4" s="9"/>
      <c r="KMD4" s="9"/>
      <c r="KME4" s="9"/>
      <c r="KMF4" s="9"/>
      <c r="KMG4" s="9"/>
      <c r="KMH4" s="9"/>
      <c r="KMI4" s="9"/>
      <c r="KMJ4" s="9"/>
      <c r="KMK4" s="9"/>
      <c r="KML4" s="9"/>
      <c r="KMM4" s="9"/>
      <c r="KMN4" s="9"/>
      <c r="KMO4" s="9"/>
      <c r="KMP4" s="9"/>
      <c r="KMQ4" s="9"/>
      <c r="KMR4" s="9"/>
      <c r="KMS4" s="9"/>
      <c r="KMT4" s="9"/>
      <c r="KMU4" s="9"/>
      <c r="KMV4" s="9"/>
      <c r="KMW4" s="9"/>
      <c r="KMX4" s="9"/>
      <c r="KMY4" s="9"/>
      <c r="KMZ4" s="9"/>
      <c r="KNA4" s="9"/>
      <c r="KNB4" s="9"/>
      <c r="KNC4" s="9"/>
      <c r="KND4" s="9"/>
      <c r="KNE4" s="9"/>
      <c r="KNF4" s="9"/>
      <c r="KNG4" s="9"/>
      <c r="KNH4" s="9"/>
      <c r="KNI4" s="9"/>
      <c r="KNJ4" s="9"/>
      <c r="KNK4" s="9"/>
      <c r="KNL4" s="9"/>
      <c r="KNM4" s="9"/>
      <c r="KNN4" s="9"/>
      <c r="KNO4" s="9"/>
      <c r="KNP4" s="9"/>
      <c r="KNQ4" s="9"/>
      <c r="KNR4" s="9"/>
      <c r="KNS4" s="9"/>
      <c r="KNT4" s="9"/>
      <c r="KNU4" s="9"/>
      <c r="KNV4" s="9"/>
      <c r="KNW4" s="9"/>
      <c r="KNX4" s="9"/>
      <c r="KNY4" s="9"/>
      <c r="KNZ4" s="9"/>
      <c r="KOA4" s="9"/>
      <c r="KOB4" s="9"/>
      <c r="KOC4" s="9"/>
      <c r="KOD4" s="9"/>
      <c r="KOE4" s="9"/>
      <c r="KOF4" s="9"/>
      <c r="KOG4" s="9"/>
      <c r="KOH4" s="9"/>
      <c r="KOI4" s="9"/>
      <c r="KOJ4" s="9"/>
      <c r="KOK4" s="9"/>
      <c r="KOL4" s="9"/>
      <c r="KOM4" s="9"/>
      <c r="KON4" s="9"/>
      <c r="KOO4" s="9"/>
      <c r="KOP4" s="9"/>
      <c r="KOQ4" s="9"/>
      <c r="KOR4" s="9"/>
      <c r="KOS4" s="9"/>
      <c r="KOT4" s="9"/>
      <c r="KOU4" s="9"/>
      <c r="KOV4" s="9"/>
      <c r="KOW4" s="9"/>
      <c r="KOX4" s="9"/>
      <c r="KOY4" s="9"/>
      <c r="KOZ4" s="9"/>
      <c r="KPA4" s="9"/>
      <c r="KPB4" s="9"/>
      <c r="KPC4" s="9"/>
      <c r="KPD4" s="9"/>
      <c r="KPE4" s="9"/>
      <c r="KPF4" s="9"/>
      <c r="KPG4" s="9"/>
      <c r="KPH4" s="9"/>
      <c r="KPI4" s="9"/>
      <c r="KPJ4" s="9"/>
      <c r="KPK4" s="9"/>
      <c r="KPL4" s="9"/>
      <c r="KPM4" s="9"/>
      <c r="KPN4" s="9"/>
      <c r="KPO4" s="9"/>
      <c r="KPP4" s="9"/>
      <c r="KPQ4" s="9"/>
      <c r="KPR4" s="9"/>
      <c r="KPS4" s="9"/>
      <c r="KPT4" s="9"/>
      <c r="KPU4" s="9"/>
      <c r="KPV4" s="9"/>
      <c r="KPW4" s="9"/>
      <c r="KPX4" s="9"/>
      <c r="KPY4" s="9"/>
      <c r="KPZ4" s="9"/>
      <c r="KQA4" s="9"/>
      <c r="KQB4" s="9"/>
      <c r="KQC4" s="9"/>
      <c r="KQD4" s="9"/>
      <c r="KQE4" s="9"/>
      <c r="KQF4" s="9"/>
      <c r="KQG4" s="9"/>
      <c r="KQH4" s="9"/>
      <c r="KQI4" s="9"/>
      <c r="KQJ4" s="9"/>
      <c r="KQK4" s="9"/>
      <c r="KQL4" s="9"/>
      <c r="KQM4" s="9"/>
      <c r="KQN4" s="9"/>
      <c r="KQO4" s="9"/>
      <c r="KQP4" s="9"/>
      <c r="KQQ4" s="9"/>
      <c r="KQR4" s="9"/>
      <c r="KQS4" s="9"/>
      <c r="KQT4" s="9"/>
      <c r="KQU4" s="9"/>
      <c r="KQV4" s="9"/>
      <c r="KQW4" s="9"/>
      <c r="KQX4" s="9"/>
      <c r="KQY4" s="9"/>
      <c r="KQZ4" s="9"/>
      <c r="KRA4" s="9"/>
      <c r="KRB4" s="9"/>
      <c r="KRC4" s="9"/>
      <c r="KRD4" s="9"/>
      <c r="KRE4" s="9"/>
      <c r="KRF4" s="9"/>
      <c r="KRG4" s="9"/>
      <c r="KRH4" s="9"/>
      <c r="KRI4" s="9"/>
      <c r="KRJ4" s="9"/>
      <c r="KRK4" s="9"/>
      <c r="KRL4" s="9"/>
      <c r="KRM4" s="9"/>
      <c r="KRN4" s="9"/>
      <c r="KRO4" s="9"/>
      <c r="KRP4" s="9"/>
      <c r="KRQ4" s="9"/>
      <c r="KRR4" s="9"/>
      <c r="KRS4" s="9"/>
      <c r="KRT4" s="9"/>
      <c r="KRU4" s="9"/>
      <c r="KRV4" s="9"/>
      <c r="KRW4" s="9"/>
      <c r="KRX4" s="9"/>
      <c r="KRY4" s="9"/>
      <c r="KRZ4" s="9"/>
      <c r="KSA4" s="9"/>
      <c r="KSB4" s="9"/>
      <c r="KSC4" s="9"/>
      <c r="KSD4" s="9"/>
      <c r="KSE4" s="9"/>
      <c r="KSF4" s="9"/>
      <c r="KSG4" s="9"/>
      <c r="KSH4" s="9"/>
      <c r="KSI4" s="9"/>
      <c r="KSJ4" s="9"/>
      <c r="KSK4" s="9"/>
      <c r="KSL4" s="9"/>
      <c r="KSM4" s="9"/>
      <c r="KSN4" s="9"/>
      <c r="KSO4" s="9"/>
      <c r="KSP4" s="9"/>
      <c r="KSQ4" s="9"/>
      <c r="KSR4" s="9"/>
      <c r="KSS4" s="9"/>
      <c r="KST4" s="9"/>
      <c r="KSU4" s="9"/>
      <c r="KSV4" s="9"/>
      <c r="KSW4" s="9"/>
      <c r="KSX4" s="9"/>
      <c r="KSY4" s="9"/>
      <c r="KSZ4" s="9"/>
      <c r="KTA4" s="9"/>
      <c r="KTB4" s="9"/>
      <c r="KTC4" s="9"/>
      <c r="KTD4" s="9"/>
      <c r="KTE4" s="9"/>
      <c r="KTF4" s="9"/>
      <c r="KTG4" s="9"/>
      <c r="KTH4" s="9"/>
      <c r="KTI4" s="9"/>
      <c r="KTJ4" s="9"/>
      <c r="KTK4" s="9"/>
      <c r="KTL4" s="9"/>
      <c r="KTM4" s="9"/>
      <c r="KTN4" s="9"/>
      <c r="KTO4" s="9"/>
      <c r="KTP4" s="9"/>
      <c r="KTQ4" s="9"/>
      <c r="KTR4" s="9"/>
      <c r="KTS4" s="9"/>
      <c r="KTT4" s="9"/>
      <c r="KTU4" s="9"/>
      <c r="KTV4" s="9"/>
      <c r="KTW4" s="9"/>
      <c r="KTX4" s="9"/>
      <c r="KTY4" s="9"/>
      <c r="KTZ4" s="9"/>
      <c r="KUA4" s="9"/>
      <c r="KUB4" s="9"/>
      <c r="KUC4" s="9"/>
      <c r="KUD4" s="9"/>
      <c r="KUE4" s="9"/>
      <c r="KUF4" s="9"/>
      <c r="KUG4" s="9"/>
      <c r="KUH4" s="9"/>
      <c r="KUI4" s="9"/>
      <c r="KUJ4" s="9"/>
      <c r="KUK4" s="9"/>
      <c r="KUL4" s="9"/>
      <c r="KUM4" s="9"/>
      <c r="KUN4" s="9"/>
      <c r="KUO4" s="9"/>
      <c r="KUP4" s="9"/>
      <c r="KUQ4" s="9"/>
      <c r="KUR4" s="9"/>
      <c r="KUS4" s="9"/>
      <c r="KUT4" s="9"/>
      <c r="KUU4" s="9"/>
      <c r="KUV4" s="9"/>
      <c r="KUW4" s="9"/>
      <c r="KUX4" s="9"/>
      <c r="KUY4" s="9"/>
      <c r="KUZ4" s="9"/>
      <c r="KVA4" s="9"/>
      <c r="KVB4" s="9"/>
      <c r="KVC4" s="9"/>
      <c r="KVD4" s="9"/>
      <c r="KVE4" s="9"/>
      <c r="KVF4" s="9"/>
      <c r="KVG4" s="9"/>
      <c r="KVH4" s="9"/>
      <c r="KVI4" s="9"/>
      <c r="KVJ4" s="9"/>
      <c r="KVK4" s="9"/>
      <c r="KVL4" s="9"/>
      <c r="KVM4" s="9"/>
      <c r="KVN4" s="9"/>
      <c r="KVO4" s="9"/>
      <c r="KVP4" s="9"/>
      <c r="KVQ4" s="9"/>
      <c r="KVR4" s="9"/>
      <c r="KVS4" s="9"/>
      <c r="KVT4" s="9"/>
      <c r="KVU4" s="9"/>
      <c r="KVV4" s="9"/>
      <c r="KVW4" s="9"/>
      <c r="KVX4" s="9"/>
      <c r="KVY4" s="9"/>
      <c r="KVZ4" s="9"/>
      <c r="KWA4" s="9"/>
      <c r="KWB4" s="9"/>
      <c r="KWC4" s="9"/>
      <c r="KWD4" s="9"/>
      <c r="KWE4" s="9"/>
      <c r="KWF4" s="9"/>
      <c r="KWG4" s="9"/>
      <c r="KWH4" s="9"/>
      <c r="KWI4" s="9"/>
      <c r="KWJ4" s="9"/>
      <c r="KWK4" s="9"/>
      <c r="KWL4" s="9"/>
      <c r="KWM4" s="9"/>
      <c r="KWN4" s="9"/>
      <c r="KWO4" s="9"/>
      <c r="KWP4" s="9"/>
      <c r="KWQ4" s="9"/>
      <c r="KWR4" s="9"/>
      <c r="KWS4" s="9"/>
      <c r="KWT4" s="9"/>
      <c r="KWU4" s="9"/>
      <c r="KWV4" s="9"/>
      <c r="KWW4" s="9"/>
      <c r="KWX4" s="9"/>
      <c r="KWY4" s="9"/>
      <c r="KWZ4" s="9"/>
      <c r="KXA4" s="9"/>
      <c r="KXB4" s="9"/>
      <c r="KXC4" s="9"/>
      <c r="KXD4" s="9"/>
      <c r="KXE4" s="9"/>
      <c r="KXF4" s="9"/>
      <c r="KXG4" s="9"/>
      <c r="KXH4" s="9"/>
      <c r="KXI4" s="9"/>
      <c r="KXJ4" s="9"/>
      <c r="KXK4" s="9"/>
      <c r="KXL4" s="9"/>
      <c r="KXM4" s="9"/>
      <c r="KXN4" s="9"/>
      <c r="KXO4" s="9"/>
      <c r="KXP4" s="9"/>
      <c r="KXQ4" s="9"/>
      <c r="KXR4" s="9"/>
      <c r="KXS4" s="9"/>
      <c r="KXT4" s="9"/>
      <c r="KXU4" s="9"/>
      <c r="KXV4" s="9"/>
      <c r="KXW4" s="9"/>
      <c r="KXX4" s="9"/>
      <c r="KXY4" s="9"/>
      <c r="KXZ4" s="9"/>
      <c r="KYA4" s="9"/>
      <c r="KYB4" s="9"/>
      <c r="KYC4" s="9"/>
      <c r="KYD4" s="9"/>
      <c r="KYE4" s="9"/>
      <c r="KYF4" s="9"/>
      <c r="KYG4" s="9"/>
      <c r="KYH4" s="9"/>
      <c r="KYI4" s="9"/>
      <c r="KYJ4" s="9"/>
      <c r="KYK4" s="9"/>
      <c r="KYL4" s="9"/>
      <c r="KYM4" s="9"/>
      <c r="KYN4" s="9"/>
      <c r="KYO4" s="9"/>
      <c r="KYP4" s="9"/>
      <c r="KYQ4" s="9"/>
      <c r="KYR4" s="9"/>
      <c r="KYS4" s="9"/>
      <c r="KYT4" s="9"/>
      <c r="KYU4" s="9"/>
      <c r="KYV4" s="9"/>
      <c r="KYW4" s="9"/>
      <c r="KYX4" s="9"/>
      <c r="KYY4" s="9"/>
      <c r="KYZ4" s="9"/>
      <c r="KZA4" s="9"/>
      <c r="KZB4" s="9"/>
      <c r="KZC4" s="9"/>
      <c r="KZD4" s="9"/>
      <c r="KZE4" s="9"/>
      <c r="KZF4" s="9"/>
      <c r="KZG4" s="9"/>
      <c r="KZH4" s="9"/>
      <c r="KZI4" s="9"/>
      <c r="KZJ4" s="9"/>
      <c r="KZK4" s="9"/>
      <c r="KZL4" s="9"/>
      <c r="KZM4" s="9"/>
      <c r="KZN4" s="9"/>
      <c r="KZO4" s="9"/>
      <c r="KZP4" s="9"/>
      <c r="KZQ4" s="9"/>
      <c r="KZR4" s="9"/>
      <c r="KZS4" s="9"/>
      <c r="KZT4" s="9"/>
      <c r="KZU4" s="9"/>
      <c r="KZV4" s="9"/>
      <c r="KZW4" s="9"/>
      <c r="KZX4" s="9"/>
      <c r="KZY4" s="9"/>
      <c r="KZZ4" s="9"/>
      <c r="LAA4" s="9"/>
      <c r="LAB4" s="9"/>
      <c r="LAC4" s="9"/>
      <c r="LAD4" s="9"/>
      <c r="LAE4" s="9"/>
      <c r="LAF4" s="9"/>
      <c r="LAG4" s="9"/>
      <c r="LAH4" s="9"/>
      <c r="LAI4" s="9"/>
      <c r="LAJ4" s="9"/>
      <c r="LAK4" s="9"/>
      <c r="LAL4" s="9"/>
      <c r="LAM4" s="9"/>
      <c r="LAN4" s="9"/>
      <c r="LAO4" s="9"/>
      <c r="LAP4" s="9"/>
      <c r="LAQ4" s="9"/>
      <c r="LAR4" s="9"/>
      <c r="LAS4" s="9"/>
      <c r="LAT4" s="9"/>
      <c r="LAU4" s="9"/>
      <c r="LAV4" s="9"/>
      <c r="LAW4" s="9"/>
      <c r="LAX4" s="9"/>
      <c r="LAY4" s="9"/>
      <c r="LAZ4" s="9"/>
      <c r="LBA4" s="9"/>
      <c r="LBB4" s="9"/>
      <c r="LBC4" s="9"/>
      <c r="LBD4" s="9"/>
      <c r="LBE4" s="9"/>
      <c r="LBF4" s="9"/>
      <c r="LBG4" s="9"/>
      <c r="LBH4" s="9"/>
      <c r="LBI4" s="9"/>
      <c r="LBJ4" s="9"/>
      <c r="LBK4" s="9"/>
      <c r="LBL4" s="9"/>
      <c r="LBM4" s="9"/>
      <c r="LBN4" s="9"/>
      <c r="LBO4" s="9"/>
      <c r="LBP4" s="9"/>
      <c r="LBQ4" s="9"/>
      <c r="LBR4" s="9"/>
      <c r="LBS4" s="9"/>
      <c r="LBT4" s="9"/>
      <c r="LBU4" s="9"/>
      <c r="LBV4" s="9"/>
      <c r="LBW4" s="9"/>
      <c r="LBX4" s="9"/>
      <c r="LBY4" s="9"/>
      <c r="LBZ4" s="9"/>
      <c r="LCA4" s="9"/>
      <c r="LCB4" s="9"/>
      <c r="LCC4" s="9"/>
      <c r="LCD4" s="9"/>
      <c r="LCE4" s="9"/>
      <c r="LCF4" s="9"/>
      <c r="LCG4" s="9"/>
      <c r="LCH4" s="9"/>
      <c r="LCI4" s="9"/>
      <c r="LCJ4" s="9"/>
      <c r="LCK4" s="9"/>
      <c r="LCL4" s="9"/>
      <c r="LCM4" s="9"/>
      <c r="LCN4" s="9"/>
      <c r="LCO4" s="9"/>
      <c r="LCP4" s="9"/>
      <c r="LCQ4" s="9"/>
      <c r="LCR4" s="9"/>
      <c r="LCS4" s="9"/>
      <c r="LCT4" s="9"/>
      <c r="LCU4" s="9"/>
      <c r="LCV4" s="9"/>
      <c r="LCW4" s="9"/>
      <c r="LCX4" s="9"/>
      <c r="LCY4" s="9"/>
      <c r="LCZ4" s="9"/>
      <c r="LDA4" s="9"/>
      <c r="LDB4" s="9"/>
      <c r="LDC4" s="9"/>
      <c r="LDD4" s="9"/>
      <c r="LDE4" s="9"/>
      <c r="LDF4" s="9"/>
      <c r="LDG4" s="9"/>
      <c r="LDH4" s="9"/>
      <c r="LDI4" s="9"/>
      <c r="LDJ4" s="9"/>
      <c r="LDK4" s="9"/>
      <c r="LDL4" s="9"/>
      <c r="LDM4" s="9"/>
      <c r="LDN4" s="9"/>
      <c r="LDO4" s="9"/>
      <c r="LDP4" s="9"/>
      <c r="LDQ4" s="9"/>
      <c r="LDR4" s="9"/>
      <c r="LDS4" s="9"/>
      <c r="LDT4" s="9"/>
      <c r="LDU4" s="9"/>
      <c r="LDV4" s="9"/>
      <c r="LDW4" s="9"/>
      <c r="LDX4" s="9"/>
      <c r="LDY4" s="9"/>
      <c r="LDZ4" s="9"/>
      <c r="LEA4" s="9"/>
      <c r="LEB4" s="9"/>
      <c r="LEC4" s="9"/>
      <c r="LED4" s="9"/>
      <c r="LEE4" s="9"/>
      <c r="LEF4" s="9"/>
      <c r="LEG4" s="9"/>
      <c r="LEH4" s="9"/>
      <c r="LEI4" s="9"/>
      <c r="LEJ4" s="9"/>
      <c r="LEK4" s="9"/>
      <c r="LEL4" s="9"/>
      <c r="LEM4" s="9"/>
      <c r="LEN4" s="9"/>
      <c r="LEO4" s="9"/>
      <c r="LEP4" s="9"/>
      <c r="LEQ4" s="9"/>
      <c r="LER4" s="9"/>
      <c r="LES4" s="9"/>
      <c r="LET4" s="9"/>
      <c r="LEU4" s="9"/>
      <c r="LEV4" s="9"/>
      <c r="LEW4" s="9"/>
      <c r="LEX4" s="9"/>
      <c r="LEY4" s="9"/>
      <c r="LEZ4" s="9"/>
      <c r="LFA4" s="9"/>
      <c r="LFB4" s="9"/>
      <c r="LFC4" s="9"/>
      <c r="LFD4" s="9"/>
      <c r="LFE4" s="9"/>
      <c r="LFF4" s="9"/>
      <c r="LFG4" s="9"/>
      <c r="LFH4" s="9"/>
      <c r="LFI4" s="9"/>
      <c r="LFJ4" s="9"/>
      <c r="LFK4" s="9"/>
      <c r="LFL4" s="9"/>
      <c r="LFM4" s="9"/>
      <c r="LFN4" s="9"/>
      <c r="LFO4" s="9"/>
      <c r="LFP4" s="9"/>
      <c r="LFQ4" s="9"/>
      <c r="LFR4" s="9"/>
      <c r="LFS4" s="9"/>
      <c r="LFT4" s="9"/>
      <c r="LFU4" s="9"/>
      <c r="LFV4" s="9"/>
      <c r="LFW4" s="9"/>
      <c r="LFX4" s="9"/>
      <c r="LFY4" s="9"/>
      <c r="LFZ4" s="9"/>
      <c r="LGA4" s="9"/>
      <c r="LGB4" s="9"/>
      <c r="LGC4" s="9"/>
      <c r="LGD4" s="9"/>
      <c r="LGE4" s="9"/>
      <c r="LGF4" s="9"/>
      <c r="LGG4" s="9"/>
      <c r="LGH4" s="9"/>
      <c r="LGI4" s="9"/>
      <c r="LGJ4" s="9"/>
      <c r="LGK4" s="9"/>
      <c r="LGL4" s="9"/>
      <c r="LGM4" s="9"/>
      <c r="LGN4" s="9"/>
      <c r="LGO4" s="9"/>
      <c r="LGP4" s="9"/>
      <c r="LGQ4" s="9"/>
      <c r="LGR4" s="9"/>
      <c r="LGS4" s="9"/>
      <c r="LGT4" s="9"/>
      <c r="LGU4" s="9"/>
      <c r="LGV4" s="9"/>
      <c r="LGW4" s="9"/>
      <c r="LGX4" s="9"/>
      <c r="LGY4" s="9"/>
      <c r="LGZ4" s="9"/>
      <c r="LHA4" s="9"/>
      <c r="LHB4" s="9"/>
      <c r="LHC4" s="9"/>
      <c r="LHD4" s="9"/>
      <c r="LHE4" s="9"/>
      <c r="LHF4" s="9"/>
      <c r="LHG4" s="9"/>
      <c r="LHH4" s="9"/>
      <c r="LHI4" s="9"/>
      <c r="LHJ4" s="9"/>
      <c r="LHK4" s="9"/>
      <c r="LHL4" s="9"/>
      <c r="LHM4" s="9"/>
      <c r="LHN4" s="9"/>
      <c r="LHO4" s="9"/>
      <c r="LHP4" s="9"/>
      <c r="LHQ4" s="9"/>
      <c r="LHR4" s="9"/>
      <c r="LHS4" s="9"/>
      <c r="LHT4" s="9"/>
      <c r="LHU4" s="9"/>
      <c r="LHV4" s="9"/>
      <c r="LHW4" s="9"/>
      <c r="LHX4" s="9"/>
      <c r="LHY4" s="9"/>
      <c r="LHZ4" s="9"/>
      <c r="LIA4" s="9"/>
      <c r="LIB4" s="9"/>
      <c r="LIC4" s="9"/>
      <c r="LID4" s="9"/>
      <c r="LIE4" s="9"/>
      <c r="LIF4" s="9"/>
      <c r="LIG4" s="9"/>
      <c r="LIH4" s="9"/>
      <c r="LII4" s="9"/>
      <c r="LIJ4" s="9"/>
      <c r="LIK4" s="9"/>
      <c r="LIL4" s="9"/>
      <c r="LIM4" s="9"/>
      <c r="LIN4" s="9"/>
      <c r="LIO4" s="9"/>
      <c r="LIP4" s="9"/>
      <c r="LIQ4" s="9"/>
      <c r="LIR4" s="9"/>
      <c r="LIS4" s="9"/>
      <c r="LIT4" s="9"/>
      <c r="LIU4" s="9"/>
      <c r="LIV4" s="9"/>
      <c r="LIW4" s="9"/>
      <c r="LIX4" s="9"/>
      <c r="LIY4" s="9"/>
      <c r="LIZ4" s="9"/>
      <c r="LJA4" s="9"/>
      <c r="LJB4" s="9"/>
      <c r="LJC4" s="9"/>
      <c r="LJD4" s="9"/>
      <c r="LJE4" s="9"/>
      <c r="LJF4" s="9"/>
      <c r="LJG4" s="9"/>
      <c r="LJH4" s="9"/>
      <c r="LJI4" s="9"/>
      <c r="LJJ4" s="9"/>
      <c r="LJK4" s="9"/>
      <c r="LJL4" s="9"/>
      <c r="LJM4" s="9"/>
      <c r="LJN4" s="9"/>
      <c r="LJO4" s="9"/>
      <c r="LJP4" s="9"/>
      <c r="LJQ4" s="9"/>
      <c r="LJR4" s="9"/>
      <c r="LJS4" s="9"/>
      <c r="LJT4" s="9"/>
      <c r="LJU4" s="9"/>
      <c r="LJV4" s="9"/>
      <c r="LJW4" s="9"/>
      <c r="LJX4" s="9"/>
      <c r="LJY4" s="9"/>
      <c r="LJZ4" s="9"/>
      <c r="LKA4" s="9"/>
      <c r="LKB4" s="9"/>
      <c r="LKC4" s="9"/>
      <c r="LKD4" s="9"/>
      <c r="LKE4" s="9"/>
      <c r="LKF4" s="9"/>
      <c r="LKG4" s="9"/>
      <c r="LKH4" s="9"/>
      <c r="LKI4" s="9"/>
      <c r="LKJ4" s="9"/>
      <c r="LKK4" s="9"/>
      <c r="LKL4" s="9"/>
      <c r="LKM4" s="9"/>
      <c r="LKN4" s="9"/>
      <c r="LKO4" s="9"/>
      <c r="LKP4" s="9"/>
      <c r="LKQ4" s="9"/>
      <c r="LKR4" s="9"/>
      <c r="LKS4" s="9"/>
      <c r="LKT4" s="9"/>
      <c r="LKU4" s="9"/>
      <c r="LKV4" s="9"/>
      <c r="LKW4" s="9"/>
      <c r="LKX4" s="9"/>
      <c r="LKY4" s="9"/>
      <c r="LKZ4" s="9"/>
      <c r="LLA4" s="9"/>
      <c r="LLB4" s="9"/>
      <c r="LLC4" s="9"/>
      <c r="LLD4" s="9"/>
      <c r="LLE4" s="9"/>
      <c r="LLF4" s="9"/>
      <c r="LLG4" s="9"/>
      <c r="LLH4" s="9"/>
      <c r="LLI4" s="9"/>
      <c r="LLJ4" s="9"/>
      <c r="LLK4" s="9"/>
      <c r="LLL4" s="9"/>
      <c r="LLM4" s="9"/>
      <c r="LLN4" s="9"/>
      <c r="LLO4" s="9"/>
      <c r="LLP4" s="9"/>
      <c r="LLQ4" s="9"/>
      <c r="LLR4" s="9"/>
      <c r="LLS4" s="9"/>
      <c r="LLT4" s="9"/>
      <c r="LLU4" s="9"/>
      <c r="LLV4" s="9"/>
      <c r="LLW4" s="9"/>
      <c r="LLX4" s="9"/>
      <c r="LLY4" s="9"/>
      <c r="LLZ4" s="9"/>
      <c r="LMA4" s="9"/>
      <c r="LMB4" s="9"/>
      <c r="LMC4" s="9"/>
      <c r="LMD4" s="9"/>
      <c r="LME4" s="9"/>
      <c r="LMF4" s="9"/>
      <c r="LMG4" s="9"/>
      <c r="LMH4" s="9"/>
      <c r="LMI4" s="9"/>
      <c r="LMJ4" s="9"/>
      <c r="LMK4" s="9"/>
      <c r="LML4" s="9"/>
      <c r="LMM4" s="9"/>
      <c r="LMN4" s="9"/>
      <c r="LMO4" s="9"/>
      <c r="LMP4" s="9"/>
      <c r="LMQ4" s="9"/>
      <c r="LMR4" s="9"/>
      <c r="LMS4" s="9"/>
      <c r="LMT4" s="9"/>
      <c r="LMU4" s="9"/>
      <c r="LMV4" s="9"/>
      <c r="LMW4" s="9"/>
      <c r="LMX4" s="9"/>
      <c r="LMY4" s="9"/>
      <c r="LMZ4" s="9"/>
      <c r="LNA4" s="9"/>
      <c r="LNB4" s="9"/>
      <c r="LNC4" s="9"/>
      <c r="LND4" s="9"/>
      <c r="LNE4" s="9"/>
      <c r="LNF4" s="9"/>
      <c r="LNG4" s="9"/>
      <c r="LNH4" s="9"/>
      <c r="LNI4" s="9"/>
      <c r="LNJ4" s="9"/>
      <c r="LNK4" s="9"/>
      <c r="LNL4" s="9"/>
      <c r="LNM4" s="9"/>
      <c r="LNN4" s="9"/>
      <c r="LNO4" s="9"/>
      <c r="LNP4" s="9"/>
      <c r="LNQ4" s="9"/>
      <c r="LNR4" s="9"/>
      <c r="LNS4" s="9"/>
      <c r="LNT4" s="9"/>
      <c r="LNU4" s="9"/>
      <c r="LNV4" s="9"/>
      <c r="LNW4" s="9"/>
      <c r="LNX4" s="9"/>
      <c r="LNY4" s="9"/>
      <c r="LNZ4" s="9"/>
      <c r="LOA4" s="9"/>
      <c r="LOB4" s="9"/>
      <c r="LOC4" s="9"/>
      <c r="LOD4" s="9"/>
      <c r="LOE4" s="9"/>
      <c r="LOF4" s="9"/>
      <c r="LOG4" s="9"/>
      <c r="LOH4" s="9"/>
      <c r="LOI4" s="9"/>
      <c r="LOJ4" s="9"/>
      <c r="LOK4" s="9"/>
      <c r="LOL4" s="9"/>
      <c r="LOM4" s="9"/>
      <c r="LON4" s="9"/>
      <c r="LOO4" s="9"/>
      <c r="LOP4" s="9"/>
      <c r="LOQ4" s="9"/>
      <c r="LOR4" s="9"/>
      <c r="LOS4" s="9"/>
      <c r="LOT4" s="9"/>
      <c r="LOU4" s="9"/>
      <c r="LOV4" s="9"/>
      <c r="LOW4" s="9"/>
      <c r="LOX4" s="9"/>
      <c r="LOY4" s="9"/>
      <c r="LOZ4" s="9"/>
      <c r="LPA4" s="9"/>
      <c r="LPB4" s="9"/>
      <c r="LPC4" s="9"/>
      <c r="LPD4" s="9"/>
      <c r="LPE4" s="9"/>
      <c r="LPF4" s="9"/>
      <c r="LPG4" s="9"/>
      <c r="LPH4" s="9"/>
      <c r="LPI4" s="9"/>
      <c r="LPJ4" s="9"/>
      <c r="LPK4" s="9"/>
      <c r="LPL4" s="9"/>
      <c r="LPM4" s="9"/>
      <c r="LPN4" s="9"/>
      <c r="LPO4" s="9"/>
      <c r="LPP4" s="9"/>
      <c r="LPQ4" s="9"/>
      <c r="LPR4" s="9"/>
      <c r="LPS4" s="9"/>
      <c r="LPT4" s="9"/>
      <c r="LPU4" s="9"/>
      <c r="LPV4" s="9"/>
      <c r="LPW4" s="9"/>
      <c r="LPX4" s="9"/>
      <c r="LPY4" s="9"/>
      <c r="LPZ4" s="9"/>
      <c r="LQA4" s="9"/>
      <c r="LQB4" s="9"/>
      <c r="LQC4" s="9"/>
      <c r="LQD4" s="9"/>
      <c r="LQE4" s="9"/>
      <c r="LQF4" s="9"/>
      <c r="LQG4" s="9"/>
      <c r="LQH4" s="9"/>
      <c r="LQI4" s="9"/>
      <c r="LQJ4" s="9"/>
      <c r="LQK4" s="9"/>
      <c r="LQL4" s="9"/>
      <c r="LQM4" s="9"/>
      <c r="LQN4" s="9"/>
      <c r="LQO4" s="9"/>
      <c r="LQP4" s="9"/>
      <c r="LQQ4" s="9"/>
      <c r="LQR4" s="9"/>
      <c r="LQS4" s="9"/>
      <c r="LQT4" s="9"/>
      <c r="LQU4" s="9"/>
      <c r="LQV4" s="9"/>
      <c r="LQW4" s="9"/>
      <c r="LQX4" s="9"/>
      <c r="LQY4" s="9"/>
      <c r="LQZ4" s="9"/>
      <c r="LRA4" s="9"/>
      <c r="LRB4" s="9"/>
      <c r="LRC4" s="9"/>
      <c r="LRD4" s="9"/>
      <c r="LRE4" s="9"/>
      <c r="LRF4" s="9"/>
      <c r="LRG4" s="9"/>
      <c r="LRH4" s="9"/>
      <c r="LRI4" s="9"/>
      <c r="LRJ4" s="9"/>
      <c r="LRK4" s="9"/>
      <c r="LRL4" s="9"/>
      <c r="LRM4" s="9"/>
      <c r="LRN4" s="9"/>
      <c r="LRO4" s="9"/>
      <c r="LRP4" s="9"/>
      <c r="LRQ4" s="9"/>
      <c r="LRR4" s="9"/>
      <c r="LRS4" s="9"/>
      <c r="LRT4" s="9"/>
      <c r="LRU4" s="9"/>
      <c r="LRV4" s="9"/>
      <c r="LRW4" s="9"/>
      <c r="LRX4" s="9"/>
      <c r="LRY4" s="9"/>
      <c r="LRZ4" s="9"/>
      <c r="LSA4" s="9"/>
      <c r="LSB4" s="9"/>
      <c r="LSC4" s="9"/>
      <c r="LSD4" s="9"/>
      <c r="LSE4" s="9"/>
      <c r="LSF4" s="9"/>
      <c r="LSG4" s="9"/>
      <c r="LSH4" s="9"/>
      <c r="LSI4" s="9"/>
      <c r="LSJ4" s="9"/>
      <c r="LSK4" s="9"/>
      <c r="LSL4" s="9"/>
      <c r="LSM4" s="9"/>
      <c r="LSN4" s="9"/>
      <c r="LSO4" s="9"/>
      <c r="LSP4" s="9"/>
      <c r="LSQ4" s="9"/>
      <c r="LSR4" s="9"/>
      <c r="LSS4" s="9"/>
      <c r="LST4" s="9"/>
      <c r="LSU4" s="9"/>
      <c r="LSV4" s="9"/>
      <c r="LSW4" s="9"/>
      <c r="LSX4" s="9"/>
      <c r="LSY4" s="9"/>
      <c r="LSZ4" s="9"/>
      <c r="LTA4" s="9"/>
      <c r="LTB4" s="9"/>
      <c r="LTC4" s="9"/>
      <c r="LTD4" s="9"/>
      <c r="LTE4" s="9"/>
      <c r="LTF4" s="9"/>
      <c r="LTG4" s="9"/>
      <c r="LTH4" s="9"/>
      <c r="LTI4" s="9"/>
      <c r="LTJ4" s="9"/>
      <c r="LTK4" s="9"/>
      <c r="LTL4" s="9"/>
      <c r="LTM4" s="9"/>
      <c r="LTN4" s="9"/>
      <c r="LTO4" s="9"/>
      <c r="LTP4" s="9"/>
      <c r="LTQ4" s="9"/>
      <c r="LTR4" s="9"/>
      <c r="LTS4" s="9"/>
      <c r="LTT4" s="9"/>
      <c r="LTU4" s="9"/>
      <c r="LTV4" s="9"/>
      <c r="LTW4" s="9"/>
      <c r="LTX4" s="9"/>
      <c r="LTY4" s="9"/>
      <c r="LTZ4" s="9"/>
      <c r="LUA4" s="9"/>
      <c r="LUB4" s="9"/>
      <c r="LUC4" s="9"/>
      <c r="LUD4" s="9"/>
      <c r="LUE4" s="9"/>
      <c r="LUF4" s="9"/>
      <c r="LUG4" s="9"/>
      <c r="LUH4" s="9"/>
      <c r="LUI4" s="9"/>
      <c r="LUJ4" s="9"/>
      <c r="LUK4" s="9"/>
      <c r="LUL4" s="9"/>
      <c r="LUM4" s="9"/>
      <c r="LUN4" s="9"/>
      <c r="LUO4" s="9"/>
      <c r="LUP4" s="9"/>
      <c r="LUQ4" s="9"/>
      <c r="LUR4" s="9"/>
      <c r="LUS4" s="9"/>
      <c r="LUT4" s="9"/>
      <c r="LUU4" s="9"/>
      <c r="LUV4" s="9"/>
      <c r="LUW4" s="9"/>
      <c r="LUX4" s="9"/>
      <c r="LUY4" s="9"/>
      <c r="LUZ4" s="9"/>
      <c r="LVA4" s="9"/>
      <c r="LVB4" s="9"/>
      <c r="LVC4" s="9"/>
      <c r="LVD4" s="9"/>
      <c r="LVE4" s="9"/>
      <c r="LVF4" s="9"/>
      <c r="LVG4" s="9"/>
      <c r="LVH4" s="9"/>
      <c r="LVI4" s="9"/>
      <c r="LVJ4" s="9"/>
      <c r="LVK4" s="9"/>
      <c r="LVL4" s="9"/>
      <c r="LVM4" s="9"/>
      <c r="LVN4" s="9"/>
      <c r="LVO4" s="9"/>
      <c r="LVP4" s="9"/>
      <c r="LVQ4" s="9"/>
      <c r="LVR4" s="9"/>
      <c r="LVS4" s="9"/>
      <c r="LVT4" s="9"/>
      <c r="LVU4" s="9"/>
      <c r="LVV4" s="9"/>
      <c r="LVW4" s="9"/>
      <c r="LVX4" s="9"/>
      <c r="LVY4" s="9"/>
      <c r="LVZ4" s="9"/>
      <c r="LWA4" s="9"/>
      <c r="LWB4" s="9"/>
      <c r="LWC4" s="9"/>
      <c r="LWD4" s="9"/>
      <c r="LWE4" s="9"/>
      <c r="LWF4" s="9"/>
      <c r="LWG4" s="9"/>
      <c r="LWH4" s="9"/>
      <c r="LWI4" s="9"/>
      <c r="LWJ4" s="9"/>
      <c r="LWK4" s="9"/>
      <c r="LWL4" s="9"/>
      <c r="LWM4" s="9"/>
      <c r="LWN4" s="9"/>
      <c r="LWO4" s="9"/>
      <c r="LWP4" s="9"/>
      <c r="LWQ4" s="9"/>
      <c r="LWR4" s="9"/>
      <c r="LWS4" s="9"/>
      <c r="LWT4" s="9"/>
      <c r="LWU4" s="9"/>
      <c r="LWV4" s="9"/>
      <c r="LWW4" s="9"/>
      <c r="LWX4" s="9"/>
      <c r="LWY4" s="9"/>
      <c r="LWZ4" s="9"/>
      <c r="LXA4" s="9"/>
      <c r="LXB4" s="9"/>
      <c r="LXC4" s="9"/>
      <c r="LXD4" s="9"/>
      <c r="LXE4" s="9"/>
      <c r="LXF4" s="9"/>
      <c r="LXG4" s="9"/>
      <c r="LXH4" s="9"/>
      <c r="LXI4" s="9"/>
      <c r="LXJ4" s="9"/>
      <c r="LXK4" s="9"/>
      <c r="LXL4" s="9"/>
      <c r="LXM4" s="9"/>
      <c r="LXN4" s="9"/>
      <c r="LXO4" s="9"/>
      <c r="LXP4" s="9"/>
      <c r="LXQ4" s="9"/>
      <c r="LXR4" s="9"/>
      <c r="LXS4" s="9"/>
      <c r="LXT4" s="9"/>
      <c r="LXU4" s="9"/>
      <c r="LXV4" s="9"/>
      <c r="LXW4" s="9"/>
      <c r="LXX4" s="9"/>
      <c r="LXY4" s="9"/>
      <c r="LXZ4" s="9"/>
      <c r="LYA4" s="9"/>
      <c r="LYB4" s="9"/>
      <c r="LYC4" s="9"/>
      <c r="LYD4" s="9"/>
      <c r="LYE4" s="9"/>
      <c r="LYF4" s="9"/>
      <c r="LYG4" s="9"/>
      <c r="LYH4" s="9"/>
      <c r="LYI4" s="9"/>
      <c r="LYJ4" s="9"/>
      <c r="LYK4" s="9"/>
      <c r="LYL4" s="9"/>
      <c r="LYM4" s="9"/>
      <c r="LYN4" s="9"/>
      <c r="LYO4" s="9"/>
      <c r="LYP4" s="9"/>
      <c r="LYQ4" s="9"/>
      <c r="LYR4" s="9"/>
      <c r="LYS4" s="9"/>
      <c r="LYT4" s="9"/>
      <c r="LYU4" s="9"/>
      <c r="LYV4" s="9"/>
      <c r="LYW4" s="9"/>
      <c r="LYX4" s="9"/>
      <c r="LYY4" s="9"/>
      <c r="LYZ4" s="9"/>
      <c r="LZA4" s="9"/>
      <c r="LZB4" s="9"/>
      <c r="LZC4" s="9"/>
      <c r="LZD4" s="9"/>
      <c r="LZE4" s="9"/>
      <c r="LZF4" s="9"/>
      <c r="LZG4" s="9"/>
      <c r="LZH4" s="9"/>
      <c r="LZI4" s="9"/>
      <c r="LZJ4" s="9"/>
      <c r="LZK4" s="9"/>
      <c r="LZL4" s="9"/>
      <c r="LZM4" s="9"/>
      <c r="LZN4" s="9"/>
      <c r="LZO4" s="9"/>
      <c r="LZP4" s="9"/>
      <c r="LZQ4" s="9"/>
      <c r="LZR4" s="9"/>
      <c r="LZS4" s="9"/>
      <c r="LZT4" s="9"/>
      <c r="LZU4" s="9"/>
      <c r="LZV4" s="9"/>
      <c r="LZW4" s="9"/>
      <c r="LZX4" s="9"/>
      <c r="LZY4" s="9"/>
      <c r="LZZ4" s="9"/>
      <c r="MAA4" s="9"/>
      <c r="MAB4" s="9"/>
      <c r="MAC4" s="9"/>
      <c r="MAD4" s="9"/>
      <c r="MAE4" s="9"/>
      <c r="MAF4" s="9"/>
      <c r="MAG4" s="9"/>
      <c r="MAH4" s="9"/>
      <c r="MAI4" s="9"/>
      <c r="MAJ4" s="9"/>
      <c r="MAK4" s="9"/>
      <c r="MAL4" s="9"/>
      <c r="MAM4" s="9"/>
      <c r="MAN4" s="9"/>
      <c r="MAO4" s="9"/>
      <c r="MAP4" s="9"/>
      <c r="MAQ4" s="9"/>
      <c r="MAR4" s="9"/>
      <c r="MAS4" s="9"/>
      <c r="MAT4" s="9"/>
      <c r="MAU4" s="9"/>
      <c r="MAV4" s="9"/>
      <c r="MAW4" s="9"/>
      <c r="MAX4" s="9"/>
      <c r="MAY4" s="9"/>
      <c r="MAZ4" s="9"/>
      <c r="MBA4" s="9"/>
      <c r="MBB4" s="9"/>
      <c r="MBC4" s="9"/>
      <c r="MBD4" s="9"/>
      <c r="MBE4" s="9"/>
      <c r="MBF4" s="9"/>
      <c r="MBG4" s="9"/>
      <c r="MBH4" s="9"/>
      <c r="MBI4" s="9"/>
      <c r="MBJ4" s="9"/>
      <c r="MBK4" s="9"/>
      <c r="MBL4" s="9"/>
      <c r="MBM4" s="9"/>
      <c r="MBN4" s="9"/>
      <c r="MBO4" s="9"/>
      <c r="MBP4" s="9"/>
      <c r="MBQ4" s="9"/>
      <c r="MBR4" s="9"/>
      <c r="MBS4" s="9"/>
      <c r="MBT4" s="9"/>
      <c r="MBU4" s="9"/>
      <c r="MBV4" s="9"/>
      <c r="MBW4" s="9"/>
      <c r="MBX4" s="9"/>
      <c r="MBY4" s="9"/>
      <c r="MBZ4" s="9"/>
      <c r="MCA4" s="9"/>
      <c r="MCB4" s="9"/>
      <c r="MCC4" s="9"/>
      <c r="MCD4" s="9"/>
      <c r="MCE4" s="9"/>
      <c r="MCF4" s="9"/>
      <c r="MCG4" s="9"/>
      <c r="MCH4" s="9"/>
      <c r="MCI4" s="9"/>
      <c r="MCJ4" s="9"/>
      <c r="MCK4" s="9"/>
      <c r="MCL4" s="9"/>
      <c r="MCM4" s="9"/>
      <c r="MCN4" s="9"/>
      <c r="MCO4" s="9"/>
      <c r="MCP4" s="9"/>
      <c r="MCQ4" s="9"/>
      <c r="MCR4" s="9"/>
      <c r="MCS4" s="9"/>
      <c r="MCT4" s="9"/>
      <c r="MCU4" s="9"/>
      <c r="MCV4" s="9"/>
      <c r="MCW4" s="9"/>
      <c r="MCX4" s="9"/>
      <c r="MCY4" s="9"/>
      <c r="MCZ4" s="9"/>
      <c r="MDA4" s="9"/>
      <c r="MDB4" s="9"/>
      <c r="MDC4" s="9"/>
      <c r="MDD4" s="9"/>
      <c r="MDE4" s="9"/>
      <c r="MDF4" s="9"/>
      <c r="MDG4" s="9"/>
      <c r="MDH4" s="9"/>
      <c r="MDI4" s="9"/>
      <c r="MDJ4" s="9"/>
      <c r="MDK4" s="9"/>
      <c r="MDL4" s="9"/>
      <c r="MDM4" s="9"/>
      <c r="MDN4" s="9"/>
      <c r="MDO4" s="9"/>
      <c r="MDP4" s="9"/>
      <c r="MDQ4" s="9"/>
      <c r="MDR4" s="9"/>
      <c r="MDS4" s="9"/>
      <c r="MDT4" s="9"/>
      <c r="MDU4" s="9"/>
      <c r="MDV4" s="9"/>
      <c r="MDW4" s="9"/>
      <c r="MDX4" s="9"/>
      <c r="MDY4" s="9"/>
      <c r="MDZ4" s="9"/>
      <c r="MEA4" s="9"/>
      <c r="MEB4" s="9"/>
      <c r="MEC4" s="9"/>
      <c r="MED4" s="9"/>
      <c r="MEE4" s="9"/>
      <c r="MEF4" s="9"/>
      <c r="MEG4" s="9"/>
      <c r="MEH4" s="9"/>
      <c r="MEI4" s="9"/>
      <c r="MEJ4" s="9"/>
      <c r="MEK4" s="9"/>
      <c r="MEL4" s="9"/>
      <c r="MEM4" s="9"/>
      <c r="MEN4" s="9"/>
      <c r="MEO4" s="9"/>
      <c r="MEP4" s="9"/>
      <c r="MEQ4" s="9"/>
      <c r="MER4" s="9"/>
      <c r="MES4" s="9"/>
      <c r="MET4" s="9"/>
      <c r="MEU4" s="9"/>
      <c r="MEV4" s="9"/>
      <c r="MEW4" s="9"/>
      <c r="MEX4" s="9"/>
      <c r="MEY4" s="9"/>
      <c r="MEZ4" s="9"/>
      <c r="MFA4" s="9"/>
      <c r="MFB4" s="9"/>
      <c r="MFC4" s="9"/>
      <c r="MFD4" s="9"/>
      <c r="MFE4" s="9"/>
      <c r="MFF4" s="9"/>
      <c r="MFG4" s="9"/>
      <c r="MFH4" s="9"/>
      <c r="MFI4" s="9"/>
      <c r="MFJ4" s="9"/>
      <c r="MFK4" s="9"/>
      <c r="MFL4" s="9"/>
      <c r="MFM4" s="9"/>
      <c r="MFN4" s="9"/>
      <c r="MFO4" s="9"/>
      <c r="MFP4" s="9"/>
      <c r="MFQ4" s="9"/>
      <c r="MFR4" s="9"/>
      <c r="MFS4" s="9"/>
      <c r="MFT4" s="9"/>
      <c r="MFU4" s="9"/>
      <c r="MFV4" s="9"/>
      <c r="MFW4" s="9"/>
      <c r="MFX4" s="9"/>
      <c r="MFY4" s="9"/>
      <c r="MFZ4" s="9"/>
      <c r="MGA4" s="9"/>
      <c r="MGB4" s="9"/>
      <c r="MGC4" s="9"/>
      <c r="MGD4" s="9"/>
      <c r="MGE4" s="9"/>
      <c r="MGF4" s="9"/>
      <c r="MGG4" s="9"/>
      <c r="MGH4" s="9"/>
      <c r="MGI4" s="9"/>
      <c r="MGJ4" s="9"/>
      <c r="MGK4" s="9"/>
      <c r="MGL4" s="9"/>
      <c r="MGM4" s="9"/>
      <c r="MGN4" s="9"/>
      <c r="MGO4" s="9"/>
      <c r="MGP4" s="9"/>
      <c r="MGQ4" s="9"/>
      <c r="MGR4" s="9"/>
      <c r="MGS4" s="9"/>
      <c r="MGT4" s="9"/>
      <c r="MGU4" s="9"/>
      <c r="MGV4" s="9"/>
      <c r="MGW4" s="9"/>
      <c r="MGX4" s="9"/>
      <c r="MGY4" s="9"/>
      <c r="MGZ4" s="9"/>
      <c r="MHA4" s="9"/>
      <c r="MHB4" s="9"/>
      <c r="MHC4" s="9"/>
      <c r="MHD4" s="9"/>
      <c r="MHE4" s="9"/>
      <c r="MHF4" s="9"/>
      <c r="MHG4" s="9"/>
      <c r="MHH4" s="9"/>
      <c r="MHI4" s="9"/>
      <c r="MHJ4" s="9"/>
      <c r="MHK4" s="9"/>
      <c r="MHL4" s="9"/>
      <c r="MHM4" s="9"/>
      <c r="MHN4" s="9"/>
      <c r="MHO4" s="9"/>
      <c r="MHP4" s="9"/>
      <c r="MHQ4" s="9"/>
      <c r="MHR4" s="9"/>
      <c r="MHS4" s="9"/>
      <c r="MHT4" s="9"/>
      <c r="MHU4" s="9"/>
      <c r="MHV4" s="9"/>
      <c r="MHW4" s="9"/>
      <c r="MHX4" s="9"/>
      <c r="MHY4" s="9"/>
      <c r="MHZ4" s="9"/>
      <c r="MIA4" s="9"/>
      <c r="MIB4" s="9"/>
      <c r="MIC4" s="9"/>
      <c r="MID4" s="9"/>
      <c r="MIE4" s="9"/>
      <c r="MIF4" s="9"/>
      <c r="MIG4" s="9"/>
      <c r="MIH4" s="9"/>
      <c r="MII4" s="9"/>
      <c r="MIJ4" s="9"/>
      <c r="MIK4" s="9"/>
      <c r="MIL4" s="9"/>
      <c r="MIM4" s="9"/>
      <c r="MIN4" s="9"/>
      <c r="MIO4" s="9"/>
      <c r="MIP4" s="9"/>
      <c r="MIQ4" s="9"/>
      <c r="MIR4" s="9"/>
      <c r="MIS4" s="9"/>
      <c r="MIT4" s="9"/>
      <c r="MIU4" s="9"/>
      <c r="MIV4" s="9"/>
      <c r="MIW4" s="9"/>
      <c r="MIX4" s="9"/>
      <c r="MIY4" s="9"/>
      <c r="MIZ4" s="9"/>
      <c r="MJA4" s="9"/>
      <c r="MJB4" s="9"/>
      <c r="MJC4" s="9"/>
      <c r="MJD4" s="9"/>
      <c r="MJE4" s="9"/>
      <c r="MJF4" s="9"/>
      <c r="MJG4" s="9"/>
      <c r="MJH4" s="9"/>
      <c r="MJI4" s="9"/>
      <c r="MJJ4" s="9"/>
      <c r="MJK4" s="9"/>
      <c r="MJL4" s="9"/>
      <c r="MJM4" s="9"/>
      <c r="MJN4" s="9"/>
      <c r="MJO4" s="9"/>
      <c r="MJP4" s="9"/>
      <c r="MJQ4" s="9"/>
      <c r="MJR4" s="9"/>
      <c r="MJS4" s="9"/>
      <c r="MJT4" s="9"/>
      <c r="MJU4" s="9"/>
      <c r="MJV4" s="9"/>
      <c r="MJW4" s="9"/>
      <c r="MJX4" s="9"/>
      <c r="MJY4" s="9"/>
      <c r="MJZ4" s="9"/>
      <c r="MKA4" s="9"/>
      <c r="MKB4" s="9"/>
      <c r="MKC4" s="9"/>
      <c r="MKD4" s="9"/>
      <c r="MKE4" s="9"/>
      <c r="MKF4" s="9"/>
      <c r="MKG4" s="9"/>
      <c r="MKH4" s="9"/>
      <c r="MKI4" s="9"/>
      <c r="MKJ4" s="9"/>
      <c r="MKK4" s="9"/>
      <c r="MKL4" s="9"/>
      <c r="MKM4" s="9"/>
      <c r="MKN4" s="9"/>
      <c r="MKO4" s="9"/>
      <c r="MKP4" s="9"/>
      <c r="MKQ4" s="9"/>
      <c r="MKR4" s="9"/>
      <c r="MKS4" s="9"/>
      <c r="MKT4" s="9"/>
      <c r="MKU4" s="9"/>
      <c r="MKV4" s="9"/>
      <c r="MKW4" s="9"/>
      <c r="MKX4" s="9"/>
      <c r="MKY4" s="9"/>
      <c r="MKZ4" s="9"/>
      <c r="MLA4" s="9"/>
      <c r="MLB4" s="9"/>
      <c r="MLC4" s="9"/>
      <c r="MLD4" s="9"/>
      <c r="MLE4" s="9"/>
      <c r="MLF4" s="9"/>
      <c r="MLG4" s="9"/>
      <c r="MLH4" s="9"/>
      <c r="MLI4" s="9"/>
      <c r="MLJ4" s="9"/>
      <c r="MLK4" s="9"/>
      <c r="MLL4" s="9"/>
      <c r="MLM4" s="9"/>
      <c r="MLN4" s="9"/>
      <c r="MLO4" s="9"/>
      <c r="MLP4" s="9"/>
      <c r="MLQ4" s="9"/>
      <c r="MLR4" s="9"/>
      <c r="MLS4" s="9"/>
      <c r="MLT4" s="9"/>
      <c r="MLU4" s="9"/>
      <c r="MLV4" s="9"/>
      <c r="MLW4" s="9"/>
      <c r="MLX4" s="9"/>
      <c r="MLY4" s="9"/>
      <c r="MLZ4" s="9"/>
      <c r="MMA4" s="9"/>
      <c r="MMB4" s="9"/>
      <c r="MMC4" s="9"/>
      <c r="MMD4" s="9"/>
      <c r="MME4" s="9"/>
      <c r="MMF4" s="9"/>
      <c r="MMG4" s="9"/>
      <c r="MMH4" s="9"/>
      <c r="MMI4" s="9"/>
      <c r="MMJ4" s="9"/>
      <c r="MMK4" s="9"/>
      <c r="MML4" s="9"/>
      <c r="MMM4" s="9"/>
      <c r="MMN4" s="9"/>
      <c r="MMO4" s="9"/>
      <c r="MMP4" s="9"/>
      <c r="MMQ4" s="9"/>
      <c r="MMR4" s="9"/>
      <c r="MMS4" s="9"/>
      <c r="MMT4" s="9"/>
      <c r="MMU4" s="9"/>
      <c r="MMV4" s="9"/>
      <c r="MMW4" s="9"/>
      <c r="MMX4" s="9"/>
      <c r="MMY4" s="9"/>
      <c r="MMZ4" s="9"/>
      <c r="MNA4" s="9"/>
      <c r="MNB4" s="9"/>
      <c r="MNC4" s="9"/>
      <c r="MND4" s="9"/>
      <c r="MNE4" s="9"/>
      <c r="MNF4" s="9"/>
      <c r="MNG4" s="9"/>
      <c r="MNH4" s="9"/>
      <c r="MNI4" s="9"/>
      <c r="MNJ4" s="9"/>
      <c r="MNK4" s="9"/>
      <c r="MNL4" s="9"/>
      <c r="MNM4" s="9"/>
      <c r="MNN4" s="9"/>
      <c r="MNO4" s="9"/>
      <c r="MNP4" s="9"/>
      <c r="MNQ4" s="9"/>
      <c r="MNR4" s="9"/>
      <c r="MNS4" s="9"/>
      <c r="MNT4" s="9"/>
      <c r="MNU4" s="9"/>
      <c r="MNV4" s="9"/>
      <c r="MNW4" s="9"/>
      <c r="MNX4" s="9"/>
      <c r="MNY4" s="9"/>
      <c r="MNZ4" s="9"/>
      <c r="MOA4" s="9"/>
      <c r="MOB4" s="9"/>
      <c r="MOC4" s="9"/>
      <c r="MOD4" s="9"/>
      <c r="MOE4" s="9"/>
      <c r="MOF4" s="9"/>
      <c r="MOG4" s="9"/>
      <c r="MOH4" s="9"/>
      <c r="MOI4" s="9"/>
      <c r="MOJ4" s="9"/>
      <c r="MOK4" s="9"/>
      <c r="MOL4" s="9"/>
      <c r="MOM4" s="9"/>
      <c r="MON4" s="9"/>
      <c r="MOO4" s="9"/>
      <c r="MOP4" s="9"/>
      <c r="MOQ4" s="9"/>
      <c r="MOR4" s="9"/>
      <c r="MOS4" s="9"/>
      <c r="MOT4" s="9"/>
      <c r="MOU4" s="9"/>
      <c r="MOV4" s="9"/>
      <c r="MOW4" s="9"/>
      <c r="MOX4" s="9"/>
      <c r="MOY4" s="9"/>
      <c r="MOZ4" s="9"/>
      <c r="MPA4" s="9"/>
      <c r="MPB4" s="9"/>
      <c r="MPC4" s="9"/>
      <c r="MPD4" s="9"/>
      <c r="MPE4" s="9"/>
      <c r="MPF4" s="9"/>
      <c r="MPG4" s="9"/>
      <c r="MPH4" s="9"/>
      <c r="MPI4" s="9"/>
      <c r="MPJ4" s="9"/>
      <c r="MPK4" s="9"/>
      <c r="MPL4" s="9"/>
      <c r="MPM4" s="9"/>
      <c r="MPN4" s="9"/>
      <c r="MPO4" s="9"/>
      <c r="MPP4" s="9"/>
      <c r="MPQ4" s="9"/>
      <c r="MPR4" s="9"/>
      <c r="MPS4" s="9"/>
      <c r="MPT4" s="9"/>
      <c r="MPU4" s="9"/>
      <c r="MPV4" s="9"/>
      <c r="MPW4" s="9"/>
      <c r="MPX4" s="9"/>
      <c r="MPY4" s="9"/>
      <c r="MPZ4" s="9"/>
      <c r="MQA4" s="9"/>
      <c r="MQB4" s="9"/>
      <c r="MQC4" s="9"/>
      <c r="MQD4" s="9"/>
      <c r="MQE4" s="9"/>
      <c r="MQF4" s="9"/>
      <c r="MQG4" s="9"/>
      <c r="MQH4" s="9"/>
      <c r="MQI4" s="9"/>
      <c r="MQJ4" s="9"/>
      <c r="MQK4" s="9"/>
      <c r="MQL4" s="9"/>
      <c r="MQM4" s="9"/>
      <c r="MQN4" s="9"/>
      <c r="MQO4" s="9"/>
      <c r="MQP4" s="9"/>
      <c r="MQQ4" s="9"/>
      <c r="MQR4" s="9"/>
      <c r="MQS4" s="9"/>
      <c r="MQT4" s="9"/>
      <c r="MQU4" s="9"/>
      <c r="MQV4" s="9"/>
      <c r="MQW4" s="9"/>
      <c r="MQX4" s="9"/>
      <c r="MQY4" s="9"/>
      <c r="MQZ4" s="9"/>
      <c r="MRA4" s="9"/>
      <c r="MRB4" s="9"/>
      <c r="MRC4" s="9"/>
      <c r="MRD4" s="9"/>
      <c r="MRE4" s="9"/>
      <c r="MRF4" s="9"/>
      <c r="MRG4" s="9"/>
      <c r="MRH4" s="9"/>
      <c r="MRI4" s="9"/>
      <c r="MRJ4" s="9"/>
      <c r="MRK4" s="9"/>
      <c r="MRL4" s="9"/>
      <c r="MRM4" s="9"/>
      <c r="MRN4" s="9"/>
      <c r="MRO4" s="9"/>
      <c r="MRP4" s="9"/>
      <c r="MRQ4" s="9"/>
      <c r="MRR4" s="9"/>
      <c r="MRS4" s="9"/>
      <c r="MRT4" s="9"/>
      <c r="MRU4" s="9"/>
      <c r="MRV4" s="9"/>
      <c r="MRW4" s="9"/>
      <c r="MRX4" s="9"/>
      <c r="MRY4" s="9"/>
      <c r="MRZ4" s="9"/>
      <c r="MSA4" s="9"/>
      <c r="MSB4" s="9"/>
      <c r="MSC4" s="9"/>
      <c r="MSD4" s="9"/>
      <c r="MSE4" s="9"/>
      <c r="MSF4" s="9"/>
      <c r="MSG4" s="9"/>
      <c r="MSH4" s="9"/>
      <c r="MSI4" s="9"/>
      <c r="MSJ4" s="9"/>
      <c r="MSK4" s="9"/>
      <c r="MSL4" s="9"/>
      <c r="MSM4" s="9"/>
      <c r="MSN4" s="9"/>
      <c r="MSO4" s="9"/>
      <c r="MSP4" s="9"/>
      <c r="MSQ4" s="9"/>
      <c r="MSR4" s="9"/>
      <c r="MSS4" s="9"/>
      <c r="MST4" s="9"/>
      <c r="MSU4" s="9"/>
      <c r="MSV4" s="9"/>
      <c r="MSW4" s="9"/>
      <c r="MSX4" s="9"/>
      <c r="MSY4" s="9"/>
      <c r="MSZ4" s="9"/>
      <c r="MTA4" s="9"/>
      <c r="MTB4" s="9"/>
      <c r="MTC4" s="9"/>
      <c r="MTD4" s="9"/>
      <c r="MTE4" s="9"/>
      <c r="MTF4" s="9"/>
      <c r="MTG4" s="9"/>
      <c r="MTH4" s="9"/>
      <c r="MTI4" s="9"/>
      <c r="MTJ4" s="9"/>
      <c r="MTK4" s="9"/>
      <c r="MTL4" s="9"/>
      <c r="MTM4" s="9"/>
      <c r="MTN4" s="9"/>
      <c r="MTO4" s="9"/>
      <c r="MTP4" s="9"/>
      <c r="MTQ4" s="9"/>
      <c r="MTR4" s="9"/>
      <c r="MTS4" s="9"/>
      <c r="MTT4" s="9"/>
      <c r="MTU4" s="9"/>
      <c r="MTV4" s="9"/>
      <c r="MTW4" s="9"/>
      <c r="MTX4" s="9"/>
      <c r="MTY4" s="9"/>
      <c r="MTZ4" s="9"/>
      <c r="MUA4" s="9"/>
      <c r="MUB4" s="9"/>
      <c r="MUC4" s="9"/>
      <c r="MUD4" s="9"/>
      <c r="MUE4" s="9"/>
      <c r="MUF4" s="9"/>
      <c r="MUG4" s="9"/>
      <c r="MUH4" s="9"/>
      <c r="MUI4" s="9"/>
      <c r="MUJ4" s="9"/>
      <c r="MUK4" s="9"/>
      <c r="MUL4" s="9"/>
      <c r="MUM4" s="9"/>
      <c r="MUN4" s="9"/>
      <c r="MUO4" s="9"/>
      <c r="MUP4" s="9"/>
      <c r="MUQ4" s="9"/>
      <c r="MUR4" s="9"/>
      <c r="MUS4" s="9"/>
      <c r="MUT4" s="9"/>
      <c r="MUU4" s="9"/>
      <c r="MUV4" s="9"/>
      <c r="MUW4" s="9"/>
      <c r="MUX4" s="9"/>
      <c r="MUY4" s="9"/>
      <c r="MUZ4" s="9"/>
      <c r="MVA4" s="9"/>
      <c r="MVB4" s="9"/>
      <c r="MVC4" s="9"/>
      <c r="MVD4" s="9"/>
      <c r="MVE4" s="9"/>
      <c r="MVF4" s="9"/>
      <c r="MVG4" s="9"/>
      <c r="MVH4" s="9"/>
      <c r="MVI4" s="9"/>
      <c r="MVJ4" s="9"/>
      <c r="MVK4" s="9"/>
      <c r="MVL4" s="9"/>
      <c r="MVM4" s="9"/>
      <c r="MVN4" s="9"/>
      <c r="MVO4" s="9"/>
      <c r="MVP4" s="9"/>
      <c r="MVQ4" s="9"/>
      <c r="MVR4" s="9"/>
      <c r="MVS4" s="9"/>
      <c r="MVT4" s="9"/>
      <c r="MVU4" s="9"/>
      <c r="MVV4" s="9"/>
      <c r="MVW4" s="9"/>
      <c r="MVX4" s="9"/>
      <c r="MVY4" s="9"/>
      <c r="MVZ4" s="9"/>
      <c r="MWA4" s="9"/>
      <c r="MWB4" s="9"/>
      <c r="MWC4" s="9"/>
      <c r="MWD4" s="9"/>
      <c r="MWE4" s="9"/>
      <c r="MWF4" s="9"/>
      <c r="MWG4" s="9"/>
      <c r="MWH4" s="9"/>
      <c r="MWI4" s="9"/>
      <c r="MWJ4" s="9"/>
      <c r="MWK4" s="9"/>
      <c r="MWL4" s="9"/>
      <c r="MWM4" s="9"/>
      <c r="MWN4" s="9"/>
      <c r="MWO4" s="9"/>
      <c r="MWP4" s="9"/>
      <c r="MWQ4" s="9"/>
      <c r="MWR4" s="9"/>
      <c r="MWS4" s="9"/>
      <c r="MWT4" s="9"/>
      <c r="MWU4" s="9"/>
      <c r="MWV4" s="9"/>
      <c r="MWW4" s="9"/>
      <c r="MWX4" s="9"/>
      <c r="MWY4" s="9"/>
      <c r="MWZ4" s="9"/>
      <c r="MXA4" s="9"/>
      <c r="MXB4" s="9"/>
      <c r="MXC4" s="9"/>
      <c r="MXD4" s="9"/>
      <c r="MXE4" s="9"/>
      <c r="MXF4" s="9"/>
      <c r="MXG4" s="9"/>
      <c r="MXH4" s="9"/>
      <c r="MXI4" s="9"/>
      <c r="MXJ4" s="9"/>
      <c r="MXK4" s="9"/>
      <c r="MXL4" s="9"/>
      <c r="MXM4" s="9"/>
      <c r="MXN4" s="9"/>
      <c r="MXO4" s="9"/>
      <c r="MXP4" s="9"/>
      <c r="MXQ4" s="9"/>
      <c r="MXR4" s="9"/>
      <c r="MXS4" s="9"/>
      <c r="MXT4" s="9"/>
      <c r="MXU4" s="9"/>
      <c r="MXV4" s="9"/>
      <c r="MXW4" s="9"/>
      <c r="MXX4" s="9"/>
      <c r="MXY4" s="9"/>
      <c r="MXZ4" s="9"/>
      <c r="MYA4" s="9"/>
      <c r="MYB4" s="9"/>
      <c r="MYC4" s="9"/>
      <c r="MYD4" s="9"/>
      <c r="MYE4" s="9"/>
      <c r="MYF4" s="9"/>
      <c r="MYG4" s="9"/>
      <c r="MYH4" s="9"/>
      <c r="MYI4" s="9"/>
      <c r="MYJ4" s="9"/>
      <c r="MYK4" s="9"/>
      <c r="MYL4" s="9"/>
      <c r="MYM4" s="9"/>
      <c r="MYN4" s="9"/>
      <c r="MYO4" s="9"/>
      <c r="MYP4" s="9"/>
      <c r="MYQ4" s="9"/>
      <c r="MYR4" s="9"/>
      <c r="MYS4" s="9"/>
      <c r="MYT4" s="9"/>
      <c r="MYU4" s="9"/>
      <c r="MYV4" s="9"/>
      <c r="MYW4" s="9"/>
      <c r="MYX4" s="9"/>
      <c r="MYY4" s="9"/>
      <c r="MYZ4" s="9"/>
      <c r="MZA4" s="9"/>
      <c r="MZB4" s="9"/>
      <c r="MZC4" s="9"/>
      <c r="MZD4" s="9"/>
      <c r="MZE4" s="9"/>
      <c r="MZF4" s="9"/>
      <c r="MZG4" s="9"/>
      <c r="MZH4" s="9"/>
      <c r="MZI4" s="9"/>
      <c r="MZJ4" s="9"/>
      <c r="MZK4" s="9"/>
      <c r="MZL4" s="9"/>
      <c r="MZM4" s="9"/>
      <c r="MZN4" s="9"/>
      <c r="MZO4" s="9"/>
      <c r="MZP4" s="9"/>
      <c r="MZQ4" s="9"/>
      <c r="MZR4" s="9"/>
      <c r="MZS4" s="9"/>
      <c r="MZT4" s="9"/>
      <c r="MZU4" s="9"/>
      <c r="MZV4" s="9"/>
      <c r="MZW4" s="9"/>
      <c r="MZX4" s="9"/>
      <c r="MZY4" s="9"/>
      <c r="MZZ4" s="9"/>
      <c r="NAA4" s="9"/>
      <c r="NAB4" s="9"/>
      <c r="NAC4" s="9"/>
      <c r="NAD4" s="9"/>
      <c r="NAE4" s="9"/>
      <c r="NAF4" s="9"/>
      <c r="NAG4" s="9"/>
      <c r="NAH4" s="9"/>
      <c r="NAI4" s="9"/>
      <c r="NAJ4" s="9"/>
      <c r="NAK4" s="9"/>
      <c r="NAL4" s="9"/>
      <c r="NAM4" s="9"/>
      <c r="NAN4" s="9"/>
      <c r="NAO4" s="9"/>
      <c r="NAP4" s="9"/>
      <c r="NAQ4" s="9"/>
      <c r="NAR4" s="9"/>
      <c r="NAS4" s="9"/>
      <c r="NAT4" s="9"/>
      <c r="NAU4" s="9"/>
      <c r="NAV4" s="9"/>
      <c r="NAW4" s="9"/>
      <c r="NAX4" s="9"/>
      <c r="NAY4" s="9"/>
      <c r="NAZ4" s="9"/>
      <c r="NBA4" s="9"/>
      <c r="NBB4" s="9"/>
      <c r="NBC4" s="9"/>
      <c r="NBD4" s="9"/>
      <c r="NBE4" s="9"/>
      <c r="NBF4" s="9"/>
      <c r="NBG4" s="9"/>
      <c r="NBH4" s="9"/>
      <c r="NBI4" s="9"/>
      <c r="NBJ4" s="9"/>
      <c r="NBK4" s="9"/>
      <c r="NBL4" s="9"/>
      <c r="NBM4" s="9"/>
      <c r="NBN4" s="9"/>
      <c r="NBO4" s="9"/>
      <c r="NBP4" s="9"/>
      <c r="NBQ4" s="9"/>
      <c r="NBR4" s="9"/>
      <c r="NBS4" s="9"/>
      <c r="NBT4" s="9"/>
      <c r="NBU4" s="9"/>
      <c r="NBV4" s="9"/>
      <c r="NBW4" s="9"/>
      <c r="NBX4" s="9"/>
      <c r="NBY4" s="9"/>
      <c r="NBZ4" s="9"/>
      <c r="NCA4" s="9"/>
      <c r="NCB4" s="9"/>
      <c r="NCC4" s="9"/>
      <c r="NCD4" s="9"/>
      <c r="NCE4" s="9"/>
      <c r="NCF4" s="9"/>
      <c r="NCG4" s="9"/>
      <c r="NCH4" s="9"/>
      <c r="NCI4" s="9"/>
      <c r="NCJ4" s="9"/>
      <c r="NCK4" s="9"/>
      <c r="NCL4" s="9"/>
      <c r="NCM4" s="9"/>
      <c r="NCN4" s="9"/>
      <c r="NCO4" s="9"/>
      <c r="NCP4" s="9"/>
      <c r="NCQ4" s="9"/>
      <c r="NCR4" s="9"/>
      <c r="NCS4" s="9"/>
      <c r="NCT4" s="9"/>
      <c r="NCU4" s="9"/>
      <c r="NCV4" s="9"/>
      <c r="NCW4" s="9"/>
      <c r="NCX4" s="9"/>
      <c r="NCY4" s="9"/>
      <c r="NCZ4" s="9"/>
      <c r="NDA4" s="9"/>
      <c r="NDB4" s="9"/>
      <c r="NDC4" s="9"/>
      <c r="NDD4" s="9"/>
      <c r="NDE4" s="9"/>
      <c r="NDF4" s="9"/>
      <c r="NDG4" s="9"/>
      <c r="NDH4" s="9"/>
      <c r="NDI4" s="9"/>
      <c r="NDJ4" s="9"/>
      <c r="NDK4" s="9"/>
      <c r="NDL4" s="9"/>
      <c r="NDM4" s="9"/>
      <c r="NDN4" s="9"/>
      <c r="NDO4" s="9"/>
      <c r="NDP4" s="9"/>
      <c r="NDQ4" s="9"/>
      <c r="NDR4" s="9"/>
      <c r="NDS4" s="9"/>
      <c r="NDT4" s="9"/>
      <c r="NDU4" s="9"/>
      <c r="NDV4" s="9"/>
      <c r="NDW4" s="9"/>
      <c r="NDX4" s="9"/>
      <c r="NDY4" s="9"/>
      <c r="NDZ4" s="9"/>
      <c r="NEA4" s="9"/>
      <c r="NEB4" s="9"/>
      <c r="NEC4" s="9"/>
      <c r="NED4" s="9"/>
      <c r="NEE4" s="9"/>
      <c r="NEF4" s="9"/>
      <c r="NEG4" s="9"/>
      <c r="NEH4" s="9"/>
      <c r="NEI4" s="9"/>
      <c r="NEJ4" s="9"/>
      <c r="NEK4" s="9"/>
      <c r="NEL4" s="9"/>
      <c r="NEM4" s="9"/>
      <c r="NEN4" s="9"/>
      <c r="NEO4" s="9"/>
      <c r="NEP4" s="9"/>
      <c r="NEQ4" s="9"/>
      <c r="NER4" s="9"/>
      <c r="NES4" s="9"/>
      <c r="NET4" s="9"/>
      <c r="NEU4" s="9"/>
      <c r="NEV4" s="9"/>
      <c r="NEW4" s="9"/>
      <c r="NEX4" s="9"/>
      <c r="NEY4" s="9"/>
      <c r="NEZ4" s="9"/>
      <c r="NFA4" s="9"/>
      <c r="NFB4" s="9"/>
      <c r="NFC4" s="9"/>
      <c r="NFD4" s="9"/>
      <c r="NFE4" s="9"/>
      <c r="NFF4" s="9"/>
      <c r="NFG4" s="9"/>
      <c r="NFH4" s="9"/>
      <c r="NFI4" s="9"/>
      <c r="NFJ4" s="9"/>
      <c r="NFK4" s="9"/>
      <c r="NFL4" s="9"/>
      <c r="NFM4" s="9"/>
      <c r="NFN4" s="9"/>
      <c r="NFO4" s="9"/>
      <c r="NFP4" s="9"/>
      <c r="NFQ4" s="9"/>
      <c r="NFR4" s="9"/>
      <c r="NFS4" s="9"/>
      <c r="NFT4" s="9"/>
      <c r="NFU4" s="9"/>
      <c r="NFV4" s="9"/>
      <c r="NFW4" s="9"/>
      <c r="NFX4" s="9"/>
      <c r="NFY4" s="9"/>
      <c r="NFZ4" s="9"/>
      <c r="NGA4" s="9"/>
      <c r="NGB4" s="9"/>
      <c r="NGC4" s="9"/>
      <c r="NGD4" s="9"/>
      <c r="NGE4" s="9"/>
      <c r="NGF4" s="9"/>
      <c r="NGG4" s="9"/>
      <c r="NGH4" s="9"/>
      <c r="NGI4" s="9"/>
      <c r="NGJ4" s="9"/>
      <c r="NGK4" s="9"/>
      <c r="NGL4" s="9"/>
      <c r="NGM4" s="9"/>
      <c r="NGN4" s="9"/>
      <c r="NGO4" s="9"/>
      <c r="NGP4" s="9"/>
      <c r="NGQ4" s="9"/>
      <c r="NGR4" s="9"/>
      <c r="NGS4" s="9"/>
      <c r="NGT4" s="9"/>
      <c r="NGU4" s="9"/>
      <c r="NGV4" s="9"/>
      <c r="NGW4" s="9"/>
      <c r="NGX4" s="9"/>
      <c r="NGY4" s="9"/>
      <c r="NGZ4" s="9"/>
      <c r="NHA4" s="9"/>
      <c r="NHB4" s="9"/>
      <c r="NHC4" s="9"/>
      <c r="NHD4" s="9"/>
      <c r="NHE4" s="9"/>
      <c r="NHF4" s="9"/>
      <c r="NHG4" s="9"/>
      <c r="NHH4" s="9"/>
      <c r="NHI4" s="9"/>
      <c r="NHJ4" s="9"/>
      <c r="NHK4" s="9"/>
      <c r="NHL4" s="9"/>
      <c r="NHM4" s="9"/>
      <c r="NHN4" s="9"/>
      <c r="NHO4" s="9"/>
      <c r="NHP4" s="9"/>
      <c r="NHQ4" s="9"/>
      <c r="NHR4" s="9"/>
      <c r="NHS4" s="9"/>
      <c r="NHT4" s="9"/>
      <c r="NHU4" s="9"/>
      <c r="NHV4" s="9"/>
      <c r="NHW4" s="9"/>
      <c r="NHX4" s="9"/>
      <c r="NHY4" s="9"/>
      <c r="NHZ4" s="9"/>
      <c r="NIA4" s="9"/>
      <c r="NIB4" s="9"/>
      <c r="NIC4" s="9"/>
      <c r="NID4" s="9"/>
      <c r="NIE4" s="9"/>
      <c r="NIF4" s="9"/>
      <c r="NIG4" s="9"/>
      <c r="NIH4" s="9"/>
      <c r="NII4" s="9"/>
      <c r="NIJ4" s="9"/>
      <c r="NIK4" s="9"/>
      <c r="NIL4" s="9"/>
      <c r="NIM4" s="9"/>
      <c r="NIN4" s="9"/>
      <c r="NIO4" s="9"/>
      <c r="NIP4" s="9"/>
      <c r="NIQ4" s="9"/>
      <c r="NIR4" s="9"/>
      <c r="NIS4" s="9"/>
      <c r="NIT4" s="9"/>
      <c r="NIU4" s="9"/>
      <c r="NIV4" s="9"/>
      <c r="NIW4" s="9"/>
      <c r="NIX4" s="9"/>
      <c r="NIY4" s="9"/>
      <c r="NIZ4" s="9"/>
      <c r="NJA4" s="9"/>
      <c r="NJB4" s="9"/>
      <c r="NJC4" s="9"/>
      <c r="NJD4" s="9"/>
      <c r="NJE4" s="9"/>
      <c r="NJF4" s="9"/>
      <c r="NJG4" s="9"/>
      <c r="NJH4" s="9"/>
      <c r="NJI4" s="9"/>
      <c r="NJJ4" s="9"/>
      <c r="NJK4" s="9"/>
      <c r="NJL4" s="9"/>
      <c r="NJM4" s="9"/>
      <c r="NJN4" s="9"/>
      <c r="NJO4" s="9"/>
      <c r="NJP4" s="9"/>
      <c r="NJQ4" s="9"/>
      <c r="NJR4" s="9"/>
      <c r="NJS4" s="9"/>
      <c r="NJT4" s="9"/>
      <c r="NJU4" s="9"/>
      <c r="NJV4" s="9"/>
      <c r="NJW4" s="9"/>
      <c r="NJX4" s="9"/>
      <c r="NJY4" s="9"/>
      <c r="NJZ4" s="9"/>
      <c r="NKA4" s="9"/>
      <c r="NKB4" s="9"/>
      <c r="NKC4" s="9"/>
      <c r="NKD4" s="9"/>
      <c r="NKE4" s="9"/>
      <c r="NKF4" s="9"/>
      <c r="NKG4" s="9"/>
      <c r="NKH4" s="9"/>
      <c r="NKI4" s="9"/>
      <c r="NKJ4" s="9"/>
      <c r="NKK4" s="9"/>
      <c r="NKL4" s="9"/>
      <c r="NKM4" s="9"/>
      <c r="NKN4" s="9"/>
      <c r="NKO4" s="9"/>
      <c r="NKP4" s="9"/>
      <c r="NKQ4" s="9"/>
      <c r="NKR4" s="9"/>
      <c r="NKS4" s="9"/>
      <c r="NKT4" s="9"/>
      <c r="NKU4" s="9"/>
      <c r="NKV4" s="9"/>
      <c r="NKW4" s="9"/>
      <c r="NKX4" s="9"/>
      <c r="NKY4" s="9"/>
      <c r="NKZ4" s="9"/>
      <c r="NLA4" s="9"/>
      <c r="NLB4" s="9"/>
      <c r="NLC4" s="9"/>
      <c r="NLD4" s="9"/>
      <c r="NLE4" s="9"/>
      <c r="NLF4" s="9"/>
      <c r="NLG4" s="9"/>
      <c r="NLH4" s="9"/>
      <c r="NLI4" s="9"/>
      <c r="NLJ4" s="9"/>
      <c r="NLK4" s="9"/>
      <c r="NLL4" s="9"/>
      <c r="NLM4" s="9"/>
      <c r="NLN4" s="9"/>
      <c r="NLO4" s="9"/>
      <c r="NLP4" s="9"/>
      <c r="NLQ4" s="9"/>
      <c r="NLR4" s="9"/>
      <c r="NLS4" s="9"/>
      <c r="NLT4" s="9"/>
      <c r="NLU4" s="9"/>
      <c r="NLV4" s="9"/>
      <c r="NLW4" s="9"/>
      <c r="NLX4" s="9"/>
      <c r="NLY4" s="9"/>
      <c r="NLZ4" s="9"/>
      <c r="NMA4" s="9"/>
      <c r="NMB4" s="9"/>
      <c r="NMC4" s="9"/>
      <c r="NMD4" s="9"/>
      <c r="NME4" s="9"/>
      <c r="NMF4" s="9"/>
      <c r="NMG4" s="9"/>
      <c r="NMH4" s="9"/>
      <c r="NMI4" s="9"/>
      <c r="NMJ4" s="9"/>
      <c r="NMK4" s="9"/>
      <c r="NML4" s="9"/>
      <c r="NMM4" s="9"/>
      <c r="NMN4" s="9"/>
      <c r="NMO4" s="9"/>
      <c r="NMP4" s="9"/>
      <c r="NMQ4" s="9"/>
      <c r="NMR4" s="9"/>
      <c r="NMS4" s="9"/>
      <c r="NMT4" s="9"/>
      <c r="NMU4" s="9"/>
      <c r="NMV4" s="9"/>
      <c r="NMW4" s="9"/>
      <c r="NMX4" s="9"/>
      <c r="NMY4" s="9"/>
      <c r="NMZ4" s="9"/>
      <c r="NNA4" s="9"/>
      <c r="NNB4" s="9"/>
      <c r="NNC4" s="9"/>
      <c r="NND4" s="9"/>
      <c r="NNE4" s="9"/>
      <c r="NNF4" s="9"/>
      <c r="NNG4" s="9"/>
      <c r="NNH4" s="9"/>
      <c r="NNI4" s="9"/>
      <c r="NNJ4" s="9"/>
      <c r="NNK4" s="9"/>
      <c r="NNL4" s="9"/>
      <c r="NNM4" s="9"/>
      <c r="NNN4" s="9"/>
      <c r="NNO4" s="9"/>
      <c r="NNP4" s="9"/>
      <c r="NNQ4" s="9"/>
      <c r="NNR4" s="9"/>
      <c r="NNS4" s="9"/>
      <c r="NNT4" s="9"/>
      <c r="NNU4" s="9"/>
      <c r="NNV4" s="9"/>
      <c r="NNW4" s="9"/>
      <c r="NNX4" s="9"/>
      <c r="NNY4" s="9"/>
      <c r="NNZ4" s="9"/>
      <c r="NOA4" s="9"/>
      <c r="NOB4" s="9"/>
      <c r="NOC4" s="9"/>
      <c r="NOD4" s="9"/>
      <c r="NOE4" s="9"/>
      <c r="NOF4" s="9"/>
      <c r="NOG4" s="9"/>
      <c r="NOH4" s="9"/>
      <c r="NOI4" s="9"/>
      <c r="NOJ4" s="9"/>
      <c r="NOK4" s="9"/>
      <c r="NOL4" s="9"/>
      <c r="NOM4" s="9"/>
      <c r="NON4" s="9"/>
      <c r="NOO4" s="9"/>
      <c r="NOP4" s="9"/>
      <c r="NOQ4" s="9"/>
      <c r="NOR4" s="9"/>
      <c r="NOS4" s="9"/>
      <c r="NOT4" s="9"/>
      <c r="NOU4" s="9"/>
      <c r="NOV4" s="9"/>
      <c r="NOW4" s="9"/>
      <c r="NOX4" s="9"/>
      <c r="NOY4" s="9"/>
      <c r="NOZ4" s="9"/>
      <c r="NPA4" s="9"/>
      <c r="NPB4" s="9"/>
      <c r="NPC4" s="9"/>
      <c r="NPD4" s="9"/>
      <c r="NPE4" s="9"/>
      <c r="NPF4" s="9"/>
      <c r="NPG4" s="9"/>
      <c r="NPH4" s="9"/>
      <c r="NPI4" s="9"/>
      <c r="NPJ4" s="9"/>
      <c r="NPK4" s="9"/>
      <c r="NPL4" s="9"/>
      <c r="NPM4" s="9"/>
      <c r="NPN4" s="9"/>
      <c r="NPO4" s="9"/>
      <c r="NPP4" s="9"/>
      <c r="NPQ4" s="9"/>
      <c r="NPR4" s="9"/>
      <c r="NPS4" s="9"/>
      <c r="NPT4" s="9"/>
      <c r="NPU4" s="9"/>
      <c r="NPV4" s="9"/>
      <c r="NPW4" s="9"/>
      <c r="NPX4" s="9"/>
      <c r="NPY4" s="9"/>
      <c r="NPZ4" s="9"/>
      <c r="NQA4" s="9"/>
      <c r="NQB4" s="9"/>
      <c r="NQC4" s="9"/>
      <c r="NQD4" s="9"/>
      <c r="NQE4" s="9"/>
      <c r="NQF4" s="9"/>
      <c r="NQG4" s="9"/>
      <c r="NQH4" s="9"/>
      <c r="NQI4" s="9"/>
      <c r="NQJ4" s="9"/>
      <c r="NQK4" s="9"/>
      <c r="NQL4" s="9"/>
      <c r="NQM4" s="9"/>
      <c r="NQN4" s="9"/>
      <c r="NQO4" s="9"/>
      <c r="NQP4" s="9"/>
      <c r="NQQ4" s="9"/>
      <c r="NQR4" s="9"/>
      <c r="NQS4" s="9"/>
      <c r="NQT4" s="9"/>
      <c r="NQU4" s="9"/>
      <c r="NQV4" s="9"/>
      <c r="NQW4" s="9"/>
      <c r="NQX4" s="9"/>
      <c r="NQY4" s="9"/>
      <c r="NQZ4" s="9"/>
      <c r="NRA4" s="9"/>
      <c r="NRB4" s="9"/>
      <c r="NRC4" s="9"/>
      <c r="NRD4" s="9"/>
      <c r="NRE4" s="9"/>
      <c r="NRF4" s="9"/>
      <c r="NRG4" s="9"/>
      <c r="NRH4" s="9"/>
      <c r="NRI4" s="9"/>
      <c r="NRJ4" s="9"/>
      <c r="NRK4" s="9"/>
      <c r="NRL4" s="9"/>
      <c r="NRM4" s="9"/>
      <c r="NRN4" s="9"/>
      <c r="NRO4" s="9"/>
      <c r="NRP4" s="9"/>
      <c r="NRQ4" s="9"/>
      <c r="NRR4" s="9"/>
      <c r="NRS4" s="9"/>
      <c r="NRT4" s="9"/>
      <c r="NRU4" s="9"/>
      <c r="NRV4" s="9"/>
      <c r="NRW4" s="9"/>
      <c r="NRX4" s="9"/>
      <c r="NRY4" s="9"/>
      <c r="NRZ4" s="9"/>
      <c r="NSA4" s="9"/>
      <c r="NSB4" s="9"/>
      <c r="NSC4" s="9"/>
      <c r="NSD4" s="9"/>
      <c r="NSE4" s="9"/>
      <c r="NSF4" s="9"/>
      <c r="NSG4" s="9"/>
      <c r="NSH4" s="9"/>
      <c r="NSI4" s="9"/>
      <c r="NSJ4" s="9"/>
      <c r="NSK4" s="9"/>
      <c r="NSL4" s="9"/>
      <c r="NSM4" s="9"/>
      <c r="NSN4" s="9"/>
      <c r="NSO4" s="9"/>
      <c r="NSP4" s="9"/>
      <c r="NSQ4" s="9"/>
      <c r="NSR4" s="9"/>
      <c r="NSS4" s="9"/>
      <c r="NST4" s="9"/>
      <c r="NSU4" s="9"/>
      <c r="NSV4" s="9"/>
      <c r="NSW4" s="9"/>
      <c r="NSX4" s="9"/>
      <c r="NSY4" s="9"/>
      <c r="NSZ4" s="9"/>
      <c r="NTA4" s="9"/>
      <c r="NTB4" s="9"/>
      <c r="NTC4" s="9"/>
      <c r="NTD4" s="9"/>
      <c r="NTE4" s="9"/>
      <c r="NTF4" s="9"/>
      <c r="NTG4" s="9"/>
      <c r="NTH4" s="9"/>
      <c r="NTI4" s="9"/>
      <c r="NTJ4" s="9"/>
      <c r="NTK4" s="9"/>
      <c r="NTL4" s="9"/>
      <c r="NTM4" s="9"/>
      <c r="NTN4" s="9"/>
      <c r="NTO4" s="9"/>
      <c r="NTP4" s="9"/>
      <c r="NTQ4" s="9"/>
      <c r="NTR4" s="9"/>
      <c r="NTS4" s="9"/>
      <c r="NTT4" s="9"/>
      <c r="NTU4" s="9"/>
      <c r="NTV4" s="9"/>
      <c r="NTW4" s="9"/>
      <c r="NTX4" s="9"/>
      <c r="NTY4" s="9"/>
      <c r="NTZ4" s="9"/>
      <c r="NUA4" s="9"/>
      <c r="NUB4" s="9"/>
      <c r="NUC4" s="9"/>
      <c r="NUD4" s="9"/>
      <c r="NUE4" s="9"/>
      <c r="NUF4" s="9"/>
      <c r="NUG4" s="9"/>
      <c r="NUH4" s="9"/>
      <c r="NUI4" s="9"/>
      <c r="NUJ4" s="9"/>
      <c r="NUK4" s="9"/>
      <c r="NUL4" s="9"/>
      <c r="NUM4" s="9"/>
      <c r="NUN4" s="9"/>
      <c r="NUO4" s="9"/>
      <c r="NUP4" s="9"/>
      <c r="NUQ4" s="9"/>
      <c r="NUR4" s="9"/>
      <c r="NUS4" s="9"/>
      <c r="NUT4" s="9"/>
      <c r="NUU4" s="9"/>
      <c r="NUV4" s="9"/>
      <c r="NUW4" s="9"/>
      <c r="NUX4" s="9"/>
      <c r="NUY4" s="9"/>
      <c r="NUZ4" s="9"/>
      <c r="NVA4" s="9"/>
      <c r="NVB4" s="9"/>
      <c r="NVC4" s="9"/>
      <c r="NVD4" s="9"/>
      <c r="NVE4" s="9"/>
      <c r="NVF4" s="9"/>
      <c r="NVG4" s="9"/>
      <c r="NVH4" s="9"/>
      <c r="NVI4" s="9"/>
      <c r="NVJ4" s="9"/>
      <c r="NVK4" s="9"/>
      <c r="NVL4" s="9"/>
      <c r="NVM4" s="9"/>
      <c r="NVN4" s="9"/>
      <c r="NVO4" s="9"/>
      <c r="NVP4" s="9"/>
      <c r="NVQ4" s="9"/>
      <c r="NVR4" s="9"/>
      <c r="NVS4" s="9"/>
      <c r="NVT4" s="9"/>
      <c r="NVU4" s="9"/>
      <c r="NVV4" s="9"/>
      <c r="NVW4" s="9"/>
      <c r="NVX4" s="9"/>
      <c r="NVY4" s="9"/>
      <c r="NVZ4" s="9"/>
      <c r="NWA4" s="9"/>
      <c r="NWB4" s="9"/>
      <c r="NWC4" s="9"/>
      <c r="NWD4" s="9"/>
      <c r="NWE4" s="9"/>
      <c r="NWF4" s="9"/>
      <c r="NWG4" s="9"/>
      <c r="NWH4" s="9"/>
      <c r="NWI4" s="9"/>
      <c r="NWJ4" s="9"/>
      <c r="NWK4" s="9"/>
      <c r="NWL4" s="9"/>
      <c r="NWM4" s="9"/>
      <c r="NWN4" s="9"/>
      <c r="NWO4" s="9"/>
      <c r="NWP4" s="9"/>
      <c r="NWQ4" s="9"/>
      <c r="NWR4" s="9"/>
      <c r="NWS4" s="9"/>
      <c r="NWT4" s="9"/>
      <c r="NWU4" s="9"/>
      <c r="NWV4" s="9"/>
      <c r="NWW4" s="9"/>
      <c r="NWX4" s="9"/>
      <c r="NWY4" s="9"/>
      <c r="NWZ4" s="9"/>
      <c r="NXA4" s="9"/>
      <c r="NXB4" s="9"/>
      <c r="NXC4" s="9"/>
      <c r="NXD4" s="9"/>
      <c r="NXE4" s="9"/>
      <c r="NXF4" s="9"/>
      <c r="NXG4" s="9"/>
      <c r="NXH4" s="9"/>
      <c r="NXI4" s="9"/>
      <c r="NXJ4" s="9"/>
      <c r="NXK4" s="9"/>
      <c r="NXL4" s="9"/>
      <c r="NXM4" s="9"/>
      <c r="NXN4" s="9"/>
      <c r="NXO4" s="9"/>
      <c r="NXP4" s="9"/>
      <c r="NXQ4" s="9"/>
      <c r="NXR4" s="9"/>
      <c r="NXS4" s="9"/>
      <c r="NXT4" s="9"/>
      <c r="NXU4" s="9"/>
      <c r="NXV4" s="9"/>
      <c r="NXW4" s="9"/>
      <c r="NXX4" s="9"/>
      <c r="NXY4" s="9"/>
      <c r="NXZ4" s="9"/>
      <c r="NYA4" s="9"/>
      <c r="NYB4" s="9"/>
      <c r="NYC4" s="9"/>
      <c r="NYD4" s="9"/>
      <c r="NYE4" s="9"/>
      <c r="NYF4" s="9"/>
      <c r="NYG4" s="9"/>
      <c r="NYH4" s="9"/>
      <c r="NYI4" s="9"/>
      <c r="NYJ4" s="9"/>
      <c r="NYK4" s="9"/>
      <c r="NYL4" s="9"/>
      <c r="NYM4" s="9"/>
      <c r="NYN4" s="9"/>
      <c r="NYO4" s="9"/>
      <c r="NYP4" s="9"/>
      <c r="NYQ4" s="9"/>
      <c r="NYR4" s="9"/>
      <c r="NYS4" s="9"/>
      <c r="NYT4" s="9"/>
      <c r="NYU4" s="9"/>
      <c r="NYV4" s="9"/>
      <c r="NYW4" s="9"/>
      <c r="NYX4" s="9"/>
      <c r="NYY4" s="9"/>
      <c r="NYZ4" s="9"/>
      <c r="NZA4" s="9"/>
      <c r="NZB4" s="9"/>
      <c r="NZC4" s="9"/>
      <c r="NZD4" s="9"/>
      <c r="NZE4" s="9"/>
      <c r="NZF4" s="9"/>
      <c r="NZG4" s="9"/>
      <c r="NZH4" s="9"/>
      <c r="NZI4" s="9"/>
      <c r="NZJ4" s="9"/>
      <c r="NZK4" s="9"/>
      <c r="NZL4" s="9"/>
      <c r="NZM4" s="9"/>
      <c r="NZN4" s="9"/>
      <c r="NZO4" s="9"/>
      <c r="NZP4" s="9"/>
      <c r="NZQ4" s="9"/>
      <c r="NZR4" s="9"/>
      <c r="NZS4" s="9"/>
      <c r="NZT4" s="9"/>
      <c r="NZU4" s="9"/>
      <c r="NZV4" s="9"/>
      <c r="NZW4" s="9"/>
      <c r="NZX4" s="9"/>
      <c r="NZY4" s="9"/>
      <c r="NZZ4" s="9"/>
      <c r="OAA4" s="9"/>
      <c r="OAB4" s="9"/>
      <c r="OAC4" s="9"/>
      <c r="OAD4" s="9"/>
      <c r="OAE4" s="9"/>
      <c r="OAF4" s="9"/>
      <c r="OAG4" s="9"/>
      <c r="OAH4" s="9"/>
      <c r="OAI4" s="9"/>
      <c r="OAJ4" s="9"/>
      <c r="OAK4" s="9"/>
      <c r="OAL4" s="9"/>
      <c r="OAM4" s="9"/>
      <c r="OAN4" s="9"/>
      <c r="OAO4" s="9"/>
      <c r="OAP4" s="9"/>
      <c r="OAQ4" s="9"/>
      <c r="OAR4" s="9"/>
      <c r="OAS4" s="9"/>
      <c r="OAT4" s="9"/>
      <c r="OAU4" s="9"/>
      <c r="OAV4" s="9"/>
      <c r="OAW4" s="9"/>
      <c r="OAX4" s="9"/>
      <c r="OAY4" s="9"/>
      <c r="OAZ4" s="9"/>
      <c r="OBA4" s="9"/>
      <c r="OBB4" s="9"/>
      <c r="OBC4" s="9"/>
      <c r="OBD4" s="9"/>
      <c r="OBE4" s="9"/>
      <c r="OBF4" s="9"/>
      <c r="OBG4" s="9"/>
      <c r="OBH4" s="9"/>
      <c r="OBI4" s="9"/>
      <c r="OBJ4" s="9"/>
      <c r="OBK4" s="9"/>
      <c r="OBL4" s="9"/>
      <c r="OBM4" s="9"/>
      <c r="OBN4" s="9"/>
      <c r="OBO4" s="9"/>
      <c r="OBP4" s="9"/>
      <c r="OBQ4" s="9"/>
      <c r="OBR4" s="9"/>
      <c r="OBS4" s="9"/>
      <c r="OBT4" s="9"/>
      <c r="OBU4" s="9"/>
      <c r="OBV4" s="9"/>
      <c r="OBW4" s="9"/>
      <c r="OBX4" s="9"/>
      <c r="OBY4" s="9"/>
      <c r="OBZ4" s="9"/>
      <c r="OCA4" s="9"/>
      <c r="OCB4" s="9"/>
      <c r="OCC4" s="9"/>
      <c r="OCD4" s="9"/>
      <c r="OCE4" s="9"/>
      <c r="OCF4" s="9"/>
      <c r="OCG4" s="9"/>
      <c r="OCH4" s="9"/>
      <c r="OCI4" s="9"/>
      <c r="OCJ4" s="9"/>
      <c r="OCK4" s="9"/>
      <c r="OCL4" s="9"/>
      <c r="OCM4" s="9"/>
      <c r="OCN4" s="9"/>
      <c r="OCO4" s="9"/>
      <c r="OCP4" s="9"/>
      <c r="OCQ4" s="9"/>
      <c r="OCR4" s="9"/>
      <c r="OCS4" s="9"/>
      <c r="OCT4" s="9"/>
      <c r="OCU4" s="9"/>
      <c r="OCV4" s="9"/>
      <c r="OCW4" s="9"/>
      <c r="OCX4" s="9"/>
      <c r="OCY4" s="9"/>
      <c r="OCZ4" s="9"/>
      <c r="ODA4" s="9"/>
      <c r="ODB4" s="9"/>
      <c r="ODC4" s="9"/>
      <c r="ODD4" s="9"/>
      <c r="ODE4" s="9"/>
      <c r="ODF4" s="9"/>
      <c r="ODG4" s="9"/>
      <c r="ODH4" s="9"/>
      <c r="ODI4" s="9"/>
      <c r="ODJ4" s="9"/>
      <c r="ODK4" s="9"/>
      <c r="ODL4" s="9"/>
      <c r="ODM4" s="9"/>
      <c r="ODN4" s="9"/>
      <c r="ODO4" s="9"/>
      <c r="ODP4" s="9"/>
      <c r="ODQ4" s="9"/>
      <c r="ODR4" s="9"/>
      <c r="ODS4" s="9"/>
      <c r="ODT4" s="9"/>
      <c r="ODU4" s="9"/>
      <c r="ODV4" s="9"/>
      <c r="ODW4" s="9"/>
      <c r="ODX4" s="9"/>
      <c r="ODY4" s="9"/>
      <c r="ODZ4" s="9"/>
      <c r="OEA4" s="9"/>
      <c r="OEB4" s="9"/>
      <c r="OEC4" s="9"/>
      <c r="OED4" s="9"/>
      <c r="OEE4" s="9"/>
      <c r="OEF4" s="9"/>
      <c r="OEG4" s="9"/>
      <c r="OEH4" s="9"/>
      <c r="OEI4" s="9"/>
      <c r="OEJ4" s="9"/>
      <c r="OEK4" s="9"/>
      <c r="OEL4" s="9"/>
      <c r="OEM4" s="9"/>
      <c r="OEN4" s="9"/>
      <c r="OEO4" s="9"/>
      <c r="OEP4" s="9"/>
      <c r="OEQ4" s="9"/>
      <c r="OER4" s="9"/>
      <c r="OES4" s="9"/>
      <c r="OET4" s="9"/>
      <c r="OEU4" s="9"/>
      <c r="OEV4" s="9"/>
      <c r="OEW4" s="9"/>
      <c r="OEX4" s="9"/>
      <c r="OEY4" s="9"/>
      <c r="OEZ4" s="9"/>
      <c r="OFA4" s="9"/>
      <c r="OFB4" s="9"/>
      <c r="OFC4" s="9"/>
      <c r="OFD4" s="9"/>
      <c r="OFE4" s="9"/>
      <c r="OFF4" s="9"/>
      <c r="OFG4" s="9"/>
      <c r="OFH4" s="9"/>
      <c r="OFI4" s="9"/>
      <c r="OFJ4" s="9"/>
      <c r="OFK4" s="9"/>
      <c r="OFL4" s="9"/>
      <c r="OFM4" s="9"/>
      <c r="OFN4" s="9"/>
      <c r="OFO4" s="9"/>
      <c r="OFP4" s="9"/>
      <c r="OFQ4" s="9"/>
      <c r="OFR4" s="9"/>
      <c r="OFS4" s="9"/>
      <c r="OFT4" s="9"/>
      <c r="OFU4" s="9"/>
      <c r="OFV4" s="9"/>
      <c r="OFW4" s="9"/>
      <c r="OFX4" s="9"/>
      <c r="OFY4" s="9"/>
      <c r="OFZ4" s="9"/>
      <c r="OGA4" s="9"/>
      <c r="OGB4" s="9"/>
      <c r="OGC4" s="9"/>
      <c r="OGD4" s="9"/>
      <c r="OGE4" s="9"/>
      <c r="OGF4" s="9"/>
      <c r="OGG4" s="9"/>
      <c r="OGH4" s="9"/>
      <c r="OGI4" s="9"/>
      <c r="OGJ4" s="9"/>
      <c r="OGK4" s="9"/>
      <c r="OGL4" s="9"/>
      <c r="OGM4" s="9"/>
      <c r="OGN4" s="9"/>
      <c r="OGO4" s="9"/>
      <c r="OGP4" s="9"/>
      <c r="OGQ4" s="9"/>
      <c r="OGR4" s="9"/>
      <c r="OGS4" s="9"/>
      <c r="OGT4" s="9"/>
      <c r="OGU4" s="9"/>
      <c r="OGV4" s="9"/>
      <c r="OGW4" s="9"/>
      <c r="OGX4" s="9"/>
      <c r="OGY4" s="9"/>
      <c r="OGZ4" s="9"/>
      <c r="OHA4" s="9"/>
      <c r="OHB4" s="9"/>
      <c r="OHC4" s="9"/>
      <c r="OHD4" s="9"/>
      <c r="OHE4" s="9"/>
      <c r="OHF4" s="9"/>
      <c r="OHG4" s="9"/>
      <c r="OHH4" s="9"/>
      <c r="OHI4" s="9"/>
      <c r="OHJ4" s="9"/>
      <c r="OHK4" s="9"/>
      <c r="OHL4" s="9"/>
      <c r="OHM4" s="9"/>
      <c r="OHN4" s="9"/>
      <c r="OHO4" s="9"/>
      <c r="OHP4" s="9"/>
      <c r="OHQ4" s="9"/>
      <c r="OHR4" s="9"/>
      <c r="OHS4" s="9"/>
      <c r="OHT4" s="9"/>
      <c r="OHU4" s="9"/>
      <c r="OHV4" s="9"/>
      <c r="OHW4" s="9"/>
      <c r="OHX4" s="9"/>
      <c r="OHY4" s="9"/>
      <c r="OHZ4" s="9"/>
      <c r="OIA4" s="9"/>
      <c r="OIB4" s="9"/>
      <c r="OIC4" s="9"/>
      <c r="OID4" s="9"/>
      <c r="OIE4" s="9"/>
      <c r="OIF4" s="9"/>
      <c r="OIG4" s="9"/>
      <c r="OIH4" s="9"/>
      <c r="OII4" s="9"/>
      <c r="OIJ4" s="9"/>
      <c r="OIK4" s="9"/>
      <c r="OIL4" s="9"/>
      <c r="OIM4" s="9"/>
      <c r="OIN4" s="9"/>
      <c r="OIO4" s="9"/>
      <c r="OIP4" s="9"/>
      <c r="OIQ4" s="9"/>
      <c r="OIR4" s="9"/>
      <c r="OIS4" s="9"/>
      <c r="OIT4" s="9"/>
      <c r="OIU4" s="9"/>
      <c r="OIV4" s="9"/>
      <c r="OIW4" s="9"/>
      <c r="OIX4" s="9"/>
      <c r="OIY4" s="9"/>
      <c r="OIZ4" s="9"/>
      <c r="OJA4" s="9"/>
      <c r="OJB4" s="9"/>
      <c r="OJC4" s="9"/>
      <c r="OJD4" s="9"/>
      <c r="OJE4" s="9"/>
      <c r="OJF4" s="9"/>
      <c r="OJG4" s="9"/>
      <c r="OJH4" s="9"/>
      <c r="OJI4" s="9"/>
      <c r="OJJ4" s="9"/>
      <c r="OJK4" s="9"/>
      <c r="OJL4" s="9"/>
      <c r="OJM4" s="9"/>
      <c r="OJN4" s="9"/>
      <c r="OJO4" s="9"/>
      <c r="OJP4" s="9"/>
      <c r="OJQ4" s="9"/>
      <c r="OJR4" s="9"/>
      <c r="OJS4" s="9"/>
      <c r="OJT4" s="9"/>
      <c r="OJU4" s="9"/>
      <c r="OJV4" s="9"/>
      <c r="OJW4" s="9"/>
      <c r="OJX4" s="9"/>
      <c r="OJY4" s="9"/>
      <c r="OJZ4" s="9"/>
      <c r="OKA4" s="9"/>
      <c r="OKB4" s="9"/>
      <c r="OKC4" s="9"/>
      <c r="OKD4" s="9"/>
      <c r="OKE4" s="9"/>
      <c r="OKF4" s="9"/>
      <c r="OKG4" s="9"/>
      <c r="OKH4" s="9"/>
      <c r="OKI4" s="9"/>
      <c r="OKJ4" s="9"/>
      <c r="OKK4" s="9"/>
      <c r="OKL4" s="9"/>
      <c r="OKM4" s="9"/>
      <c r="OKN4" s="9"/>
      <c r="OKO4" s="9"/>
      <c r="OKP4" s="9"/>
      <c r="OKQ4" s="9"/>
      <c r="OKR4" s="9"/>
      <c r="OKS4" s="9"/>
      <c r="OKT4" s="9"/>
      <c r="OKU4" s="9"/>
      <c r="OKV4" s="9"/>
      <c r="OKW4" s="9"/>
      <c r="OKX4" s="9"/>
      <c r="OKY4" s="9"/>
      <c r="OKZ4" s="9"/>
      <c r="OLA4" s="9"/>
      <c r="OLB4" s="9"/>
      <c r="OLC4" s="9"/>
      <c r="OLD4" s="9"/>
      <c r="OLE4" s="9"/>
      <c r="OLF4" s="9"/>
      <c r="OLG4" s="9"/>
      <c r="OLH4" s="9"/>
      <c r="OLI4" s="9"/>
      <c r="OLJ4" s="9"/>
      <c r="OLK4" s="9"/>
      <c r="OLL4" s="9"/>
      <c r="OLM4" s="9"/>
      <c r="OLN4" s="9"/>
      <c r="OLO4" s="9"/>
      <c r="OLP4" s="9"/>
      <c r="OLQ4" s="9"/>
      <c r="OLR4" s="9"/>
      <c r="OLS4" s="9"/>
      <c r="OLT4" s="9"/>
      <c r="OLU4" s="9"/>
      <c r="OLV4" s="9"/>
      <c r="OLW4" s="9"/>
      <c r="OLX4" s="9"/>
      <c r="OLY4" s="9"/>
      <c r="OLZ4" s="9"/>
      <c r="OMA4" s="9"/>
      <c r="OMB4" s="9"/>
      <c r="OMC4" s="9"/>
      <c r="OMD4" s="9"/>
      <c r="OME4" s="9"/>
      <c r="OMF4" s="9"/>
      <c r="OMG4" s="9"/>
      <c r="OMH4" s="9"/>
      <c r="OMI4" s="9"/>
      <c r="OMJ4" s="9"/>
      <c r="OMK4" s="9"/>
      <c r="OML4" s="9"/>
      <c r="OMM4" s="9"/>
      <c r="OMN4" s="9"/>
      <c r="OMO4" s="9"/>
      <c r="OMP4" s="9"/>
      <c r="OMQ4" s="9"/>
      <c r="OMR4" s="9"/>
      <c r="OMS4" s="9"/>
      <c r="OMT4" s="9"/>
      <c r="OMU4" s="9"/>
      <c r="OMV4" s="9"/>
      <c r="OMW4" s="9"/>
      <c r="OMX4" s="9"/>
      <c r="OMY4" s="9"/>
      <c r="OMZ4" s="9"/>
      <c r="ONA4" s="9"/>
      <c r="ONB4" s="9"/>
      <c r="ONC4" s="9"/>
      <c r="OND4" s="9"/>
      <c r="ONE4" s="9"/>
      <c r="ONF4" s="9"/>
      <c r="ONG4" s="9"/>
      <c r="ONH4" s="9"/>
      <c r="ONI4" s="9"/>
      <c r="ONJ4" s="9"/>
      <c r="ONK4" s="9"/>
      <c r="ONL4" s="9"/>
      <c r="ONM4" s="9"/>
      <c r="ONN4" s="9"/>
      <c r="ONO4" s="9"/>
      <c r="ONP4" s="9"/>
      <c r="ONQ4" s="9"/>
      <c r="ONR4" s="9"/>
      <c r="ONS4" s="9"/>
      <c r="ONT4" s="9"/>
      <c r="ONU4" s="9"/>
      <c r="ONV4" s="9"/>
      <c r="ONW4" s="9"/>
      <c r="ONX4" s="9"/>
      <c r="ONY4" s="9"/>
      <c r="ONZ4" s="9"/>
      <c r="OOA4" s="9"/>
      <c r="OOB4" s="9"/>
      <c r="OOC4" s="9"/>
      <c r="OOD4" s="9"/>
      <c r="OOE4" s="9"/>
      <c r="OOF4" s="9"/>
      <c r="OOG4" s="9"/>
      <c r="OOH4" s="9"/>
      <c r="OOI4" s="9"/>
      <c r="OOJ4" s="9"/>
      <c r="OOK4" s="9"/>
      <c r="OOL4" s="9"/>
      <c r="OOM4" s="9"/>
      <c r="OON4" s="9"/>
      <c r="OOO4" s="9"/>
      <c r="OOP4" s="9"/>
      <c r="OOQ4" s="9"/>
      <c r="OOR4" s="9"/>
      <c r="OOS4" s="9"/>
      <c r="OOT4" s="9"/>
      <c r="OOU4" s="9"/>
      <c r="OOV4" s="9"/>
      <c r="OOW4" s="9"/>
      <c r="OOX4" s="9"/>
      <c r="OOY4" s="9"/>
      <c r="OOZ4" s="9"/>
      <c r="OPA4" s="9"/>
      <c r="OPB4" s="9"/>
      <c r="OPC4" s="9"/>
      <c r="OPD4" s="9"/>
      <c r="OPE4" s="9"/>
      <c r="OPF4" s="9"/>
      <c r="OPG4" s="9"/>
      <c r="OPH4" s="9"/>
      <c r="OPI4" s="9"/>
      <c r="OPJ4" s="9"/>
      <c r="OPK4" s="9"/>
      <c r="OPL4" s="9"/>
      <c r="OPM4" s="9"/>
      <c r="OPN4" s="9"/>
      <c r="OPO4" s="9"/>
      <c r="OPP4" s="9"/>
      <c r="OPQ4" s="9"/>
      <c r="OPR4" s="9"/>
      <c r="OPS4" s="9"/>
      <c r="OPT4" s="9"/>
      <c r="OPU4" s="9"/>
      <c r="OPV4" s="9"/>
      <c r="OPW4" s="9"/>
      <c r="OPX4" s="9"/>
      <c r="OPY4" s="9"/>
      <c r="OPZ4" s="9"/>
      <c r="OQA4" s="9"/>
      <c r="OQB4" s="9"/>
      <c r="OQC4" s="9"/>
      <c r="OQD4" s="9"/>
      <c r="OQE4" s="9"/>
      <c r="OQF4" s="9"/>
      <c r="OQG4" s="9"/>
      <c r="OQH4" s="9"/>
      <c r="OQI4" s="9"/>
      <c r="OQJ4" s="9"/>
      <c r="OQK4" s="9"/>
      <c r="OQL4" s="9"/>
      <c r="OQM4" s="9"/>
      <c r="OQN4" s="9"/>
      <c r="OQO4" s="9"/>
      <c r="OQP4" s="9"/>
      <c r="OQQ4" s="9"/>
      <c r="OQR4" s="9"/>
      <c r="OQS4" s="9"/>
      <c r="OQT4" s="9"/>
      <c r="OQU4" s="9"/>
      <c r="OQV4" s="9"/>
      <c r="OQW4" s="9"/>
      <c r="OQX4" s="9"/>
      <c r="OQY4" s="9"/>
      <c r="OQZ4" s="9"/>
      <c r="ORA4" s="9"/>
      <c r="ORB4" s="9"/>
      <c r="ORC4" s="9"/>
      <c r="ORD4" s="9"/>
      <c r="ORE4" s="9"/>
      <c r="ORF4" s="9"/>
      <c r="ORG4" s="9"/>
      <c r="ORH4" s="9"/>
      <c r="ORI4" s="9"/>
      <c r="ORJ4" s="9"/>
      <c r="ORK4" s="9"/>
      <c r="ORL4" s="9"/>
      <c r="ORM4" s="9"/>
      <c r="ORN4" s="9"/>
      <c r="ORO4" s="9"/>
      <c r="ORP4" s="9"/>
      <c r="ORQ4" s="9"/>
      <c r="ORR4" s="9"/>
      <c r="ORS4" s="9"/>
      <c r="ORT4" s="9"/>
      <c r="ORU4" s="9"/>
      <c r="ORV4" s="9"/>
      <c r="ORW4" s="9"/>
      <c r="ORX4" s="9"/>
      <c r="ORY4" s="9"/>
      <c r="ORZ4" s="9"/>
      <c r="OSA4" s="9"/>
      <c r="OSB4" s="9"/>
      <c r="OSC4" s="9"/>
      <c r="OSD4" s="9"/>
      <c r="OSE4" s="9"/>
      <c r="OSF4" s="9"/>
      <c r="OSG4" s="9"/>
      <c r="OSH4" s="9"/>
      <c r="OSI4" s="9"/>
      <c r="OSJ4" s="9"/>
      <c r="OSK4" s="9"/>
      <c r="OSL4" s="9"/>
      <c r="OSM4" s="9"/>
      <c r="OSN4" s="9"/>
      <c r="OSO4" s="9"/>
      <c r="OSP4" s="9"/>
      <c r="OSQ4" s="9"/>
      <c r="OSR4" s="9"/>
      <c r="OSS4" s="9"/>
      <c r="OST4" s="9"/>
      <c r="OSU4" s="9"/>
      <c r="OSV4" s="9"/>
      <c r="OSW4" s="9"/>
      <c r="OSX4" s="9"/>
      <c r="OSY4" s="9"/>
      <c r="OSZ4" s="9"/>
      <c r="OTA4" s="9"/>
      <c r="OTB4" s="9"/>
      <c r="OTC4" s="9"/>
      <c r="OTD4" s="9"/>
      <c r="OTE4" s="9"/>
      <c r="OTF4" s="9"/>
      <c r="OTG4" s="9"/>
      <c r="OTH4" s="9"/>
      <c r="OTI4" s="9"/>
      <c r="OTJ4" s="9"/>
      <c r="OTK4" s="9"/>
      <c r="OTL4" s="9"/>
      <c r="OTM4" s="9"/>
      <c r="OTN4" s="9"/>
      <c r="OTO4" s="9"/>
      <c r="OTP4" s="9"/>
      <c r="OTQ4" s="9"/>
      <c r="OTR4" s="9"/>
      <c r="OTS4" s="9"/>
      <c r="OTT4" s="9"/>
      <c r="OTU4" s="9"/>
      <c r="OTV4" s="9"/>
      <c r="OTW4" s="9"/>
      <c r="OTX4" s="9"/>
      <c r="OTY4" s="9"/>
      <c r="OTZ4" s="9"/>
      <c r="OUA4" s="9"/>
      <c r="OUB4" s="9"/>
      <c r="OUC4" s="9"/>
      <c r="OUD4" s="9"/>
      <c r="OUE4" s="9"/>
      <c r="OUF4" s="9"/>
      <c r="OUG4" s="9"/>
      <c r="OUH4" s="9"/>
      <c r="OUI4" s="9"/>
      <c r="OUJ4" s="9"/>
      <c r="OUK4" s="9"/>
      <c r="OUL4" s="9"/>
      <c r="OUM4" s="9"/>
      <c r="OUN4" s="9"/>
      <c r="OUO4" s="9"/>
      <c r="OUP4" s="9"/>
      <c r="OUQ4" s="9"/>
      <c r="OUR4" s="9"/>
      <c r="OUS4" s="9"/>
      <c r="OUT4" s="9"/>
      <c r="OUU4" s="9"/>
      <c r="OUV4" s="9"/>
      <c r="OUW4" s="9"/>
      <c r="OUX4" s="9"/>
      <c r="OUY4" s="9"/>
      <c r="OUZ4" s="9"/>
      <c r="OVA4" s="9"/>
      <c r="OVB4" s="9"/>
      <c r="OVC4" s="9"/>
      <c r="OVD4" s="9"/>
      <c r="OVE4" s="9"/>
      <c r="OVF4" s="9"/>
      <c r="OVG4" s="9"/>
      <c r="OVH4" s="9"/>
      <c r="OVI4" s="9"/>
      <c r="OVJ4" s="9"/>
      <c r="OVK4" s="9"/>
      <c r="OVL4" s="9"/>
      <c r="OVM4" s="9"/>
      <c r="OVN4" s="9"/>
      <c r="OVO4" s="9"/>
      <c r="OVP4" s="9"/>
      <c r="OVQ4" s="9"/>
      <c r="OVR4" s="9"/>
      <c r="OVS4" s="9"/>
      <c r="OVT4" s="9"/>
      <c r="OVU4" s="9"/>
      <c r="OVV4" s="9"/>
      <c r="OVW4" s="9"/>
      <c r="OVX4" s="9"/>
      <c r="OVY4" s="9"/>
      <c r="OVZ4" s="9"/>
      <c r="OWA4" s="9"/>
      <c r="OWB4" s="9"/>
      <c r="OWC4" s="9"/>
      <c r="OWD4" s="9"/>
      <c r="OWE4" s="9"/>
      <c r="OWF4" s="9"/>
      <c r="OWG4" s="9"/>
      <c r="OWH4" s="9"/>
      <c r="OWI4" s="9"/>
      <c r="OWJ4" s="9"/>
      <c r="OWK4" s="9"/>
      <c r="OWL4" s="9"/>
      <c r="OWM4" s="9"/>
      <c r="OWN4" s="9"/>
      <c r="OWO4" s="9"/>
      <c r="OWP4" s="9"/>
      <c r="OWQ4" s="9"/>
      <c r="OWR4" s="9"/>
      <c r="OWS4" s="9"/>
      <c r="OWT4" s="9"/>
      <c r="OWU4" s="9"/>
      <c r="OWV4" s="9"/>
      <c r="OWW4" s="9"/>
      <c r="OWX4" s="9"/>
      <c r="OWY4" s="9"/>
      <c r="OWZ4" s="9"/>
      <c r="OXA4" s="9"/>
      <c r="OXB4" s="9"/>
      <c r="OXC4" s="9"/>
      <c r="OXD4" s="9"/>
      <c r="OXE4" s="9"/>
      <c r="OXF4" s="9"/>
      <c r="OXG4" s="9"/>
      <c r="OXH4" s="9"/>
      <c r="OXI4" s="9"/>
      <c r="OXJ4" s="9"/>
      <c r="OXK4" s="9"/>
      <c r="OXL4" s="9"/>
      <c r="OXM4" s="9"/>
      <c r="OXN4" s="9"/>
      <c r="OXO4" s="9"/>
      <c r="OXP4" s="9"/>
      <c r="OXQ4" s="9"/>
      <c r="OXR4" s="9"/>
      <c r="OXS4" s="9"/>
      <c r="OXT4" s="9"/>
      <c r="OXU4" s="9"/>
      <c r="OXV4" s="9"/>
      <c r="OXW4" s="9"/>
      <c r="OXX4" s="9"/>
      <c r="OXY4" s="9"/>
      <c r="OXZ4" s="9"/>
      <c r="OYA4" s="9"/>
      <c r="OYB4" s="9"/>
      <c r="OYC4" s="9"/>
      <c r="OYD4" s="9"/>
      <c r="OYE4" s="9"/>
      <c r="OYF4" s="9"/>
      <c r="OYG4" s="9"/>
      <c r="OYH4" s="9"/>
      <c r="OYI4" s="9"/>
      <c r="OYJ4" s="9"/>
      <c r="OYK4" s="9"/>
      <c r="OYL4" s="9"/>
      <c r="OYM4" s="9"/>
      <c r="OYN4" s="9"/>
      <c r="OYO4" s="9"/>
      <c r="OYP4" s="9"/>
      <c r="OYQ4" s="9"/>
      <c r="OYR4" s="9"/>
      <c r="OYS4" s="9"/>
      <c r="OYT4" s="9"/>
      <c r="OYU4" s="9"/>
      <c r="OYV4" s="9"/>
      <c r="OYW4" s="9"/>
      <c r="OYX4" s="9"/>
      <c r="OYY4" s="9"/>
      <c r="OYZ4" s="9"/>
      <c r="OZA4" s="9"/>
      <c r="OZB4" s="9"/>
      <c r="OZC4" s="9"/>
      <c r="OZD4" s="9"/>
      <c r="OZE4" s="9"/>
      <c r="OZF4" s="9"/>
      <c r="OZG4" s="9"/>
      <c r="OZH4" s="9"/>
      <c r="OZI4" s="9"/>
      <c r="OZJ4" s="9"/>
      <c r="OZK4" s="9"/>
      <c r="OZL4" s="9"/>
      <c r="OZM4" s="9"/>
      <c r="OZN4" s="9"/>
      <c r="OZO4" s="9"/>
      <c r="OZP4" s="9"/>
      <c r="OZQ4" s="9"/>
      <c r="OZR4" s="9"/>
      <c r="OZS4" s="9"/>
      <c r="OZT4" s="9"/>
      <c r="OZU4" s="9"/>
      <c r="OZV4" s="9"/>
      <c r="OZW4" s="9"/>
      <c r="OZX4" s="9"/>
      <c r="OZY4" s="9"/>
      <c r="OZZ4" s="9"/>
      <c r="PAA4" s="9"/>
      <c r="PAB4" s="9"/>
      <c r="PAC4" s="9"/>
      <c r="PAD4" s="9"/>
      <c r="PAE4" s="9"/>
      <c r="PAF4" s="9"/>
      <c r="PAG4" s="9"/>
      <c r="PAH4" s="9"/>
      <c r="PAI4" s="9"/>
      <c r="PAJ4" s="9"/>
      <c r="PAK4" s="9"/>
      <c r="PAL4" s="9"/>
      <c r="PAM4" s="9"/>
      <c r="PAN4" s="9"/>
      <c r="PAO4" s="9"/>
      <c r="PAP4" s="9"/>
      <c r="PAQ4" s="9"/>
      <c r="PAR4" s="9"/>
      <c r="PAS4" s="9"/>
      <c r="PAT4" s="9"/>
      <c r="PAU4" s="9"/>
      <c r="PAV4" s="9"/>
      <c r="PAW4" s="9"/>
      <c r="PAX4" s="9"/>
      <c r="PAY4" s="9"/>
      <c r="PAZ4" s="9"/>
      <c r="PBA4" s="9"/>
      <c r="PBB4" s="9"/>
      <c r="PBC4" s="9"/>
      <c r="PBD4" s="9"/>
      <c r="PBE4" s="9"/>
      <c r="PBF4" s="9"/>
      <c r="PBG4" s="9"/>
      <c r="PBH4" s="9"/>
      <c r="PBI4" s="9"/>
      <c r="PBJ4" s="9"/>
      <c r="PBK4" s="9"/>
      <c r="PBL4" s="9"/>
      <c r="PBM4" s="9"/>
      <c r="PBN4" s="9"/>
      <c r="PBO4" s="9"/>
      <c r="PBP4" s="9"/>
      <c r="PBQ4" s="9"/>
      <c r="PBR4" s="9"/>
      <c r="PBS4" s="9"/>
      <c r="PBT4" s="9"/>
      <c r="PBU4" s="9"/>
      <c r="PBV4" s="9"/>
      <c r="PBW4" s="9"/>
      <c r="PBX4" s="9"/>
      <c r="PBY4" s="9"/>
      <c r="PBZ4" s="9"/>
      <c r="PCA4" s="9"/>
      <c r="PCB4" s="9"/>
      <c r="PCC4" s="9"/>
      <c r="PCD4" s="9"/>
      <c r="PCE4" s="9"/>
      <c r="PCF4" s="9"/>
      <c r="PCG4" s="9"/>
      <c r="PCH4" s="9"/>
      <c r="PCI4" s="9"/>
      <c r="PCJ4" s="9"/>
      <c r="PCK4" s="9"/>
      <c r="PCL4" s="9"/>
      <c r="PCM4" s="9"/>
      <c r="PCN4" s="9"/>
      <c r="PCO4" s="9"/>
      <c r="PCP4" s="9"/>
      <c r="PCQ4" s="9"/>
      <c r="PCR4" s="9"/>
      <c r="PCS4" s="9"/>
      <c r="PCT4" s="9"/>
      <c r="PCU4" s="9"/>
      <c r="PCV4" s="9"/>
      <c r="PCW4" s="9"/>
      <c r="PCX4" s="9"/>
      <c r="PCY4" s="9"/>
      <c r="PCZ4" s="9"/>
      <c r="PDA4" s="9"/>
      <c r="PDB4" s="9"/>
      <c r="PDC4" s="9"/>
      <c r="PDD4" s="9"/>
      <c r="PDE4" s="9"/>
      <c r="PDF4" s="9"/>
      <c r="PDG4" s="9"/>
      <c r="PDH4" s="9"/>
      <c r="PDI4" s="9"/>
      <c r="PDJ4" s="9"/>
      <c r="PDK4" s="9"/>
      <c r="PDL4" s="9"/>
      <c r="PDM4" s="9"/>
      <c r="PDN4" s="9"/>
      <c r="PDO4" s="9"/>
      <c r="PDP4" s="9"/>
      <c r="PDQ4" s="9"/>
      <c r="PDR4" s="9"/>
      <c r="PDS4" s="9"/>
      <c r="PDT4" s="9"/>
      <c r="PDU4" s="9"/>
      <c r="PDV4" s="9"/>
      <c r="PDW4" s="9"/>
      <c r="PDX4" s="9"/>
      <c r="PDY4" s="9"/>
      <c r="PDZ4" s="9"/>
      <c r="PEA4" s="9"/>
      <c r="PEB4" s="9"/>
      <c r="PEC4" s="9"/>
      <c r="PED4" s="9"/>
      <c r="PEE4" s="9"/>
      <c r="PEF4" s="9"/>
      <c r="PEG4" s="9"/>
      <c r="PEH4" s="9"/>
      <c r="PEI4" s="9"/>
      <c r="PEJ4" s="9"/>
      <c r="PEK4" s="9"/>
      <c r="PEL4" s="9"/>
      <c r="PEM4" s="9"/>
      <c r="PEN4" s="9"/>
      <c r="PEO4" s="9"/>
      <c r="PEP4" s="9"/>
      <c r="PEQ4" s="9"/>
      <c r="PER4" s="9"/>
      <c r="PES4" s="9"/>
      <c r="PET4" s="9"/>
      <c r="PEU4" s="9"/>
      <c r="PEV4" s="9"/>
      <c r="PEW4" s="9"/>
      <c r="PEX4" s="9"/>
      <c r="PEY4" s="9"/>
      <c r="PEZ4" s="9"/>
      <c r="PFA4" s="9"/>
      <c r="PFB4" s="9"/>
      <c r="PFC4" s="9"/>
      <c r="PFD4" s="9"/>
      <c r="PFE4" s="9"/>
      <c r="PFF4" s="9"/>
      <c r="PFG4" s="9"/>
      <c r="PFH4" s="9"/>
      <c r="PFI4" s="9"/>
      <c r="PFJ4" s="9"/>
      <c r="PFK4" s="9"/>
      <c r="PFL4" s="9"/>
      <c r="PFM4" s="9"/>
      <c r="PFN4" s="9"/>
      <c r="PFO4" s="9"/>
      <c r="PFP4" s="9"/>
      <c r="PFQ4" s="9"/>
      <c r="PFR4" s="9"/>
      <c r="PFS4" s="9"/>
      <c r="PFT4" s="9"/>
      <c r="PFU4" s="9"/>
      <c r="PFV4" s="9"/>
      <c r="PFW4" s="9"/>
      <c r="PFX4" s="9"/>
      <c r="PFY4" s="9"/>
      <c r="PFZ4" s="9"/>
      <c r="PGA4" s="9"/>
      <c r="PGB4" s="9"/>
      <c r="PGC4" s="9"/>
      <c r="PGD4" s="9"/>
      <c r="PGE4" s="9"/>
      <c r="PGF4" s="9"/>
      <c r="PGG4" s="9"/>
      <c r="PGH4" s="9"/>
      <c r="PGI4" s="9"/>
      <c r="PGJ4" s="9"/>
      <c r="PGK4" s="9"/>
      <c r="PGL4" s="9"/>
      <c r="PGM4" s="9"/>
      <c r="PGN4" s="9"/>
      <c r="PGO4" s="9"/>
      <c r="PGP4" s="9"/>
      <c r="PGQ4" s="9"/>
      <c r="PGR4" s="9"/>
      <c r="PGS4" s="9"/>
      <c r="PGT4" s="9"/>
      <c r="PGU4" s="9"/>
      <c r="PGV4" s="9"/>
      <c r="PGW4" s="9"/>
      <c r="PGX4" s="9"/>
      <c r="PGY4" s="9"/>
      <c r="PGZ4" s="9"/>
      <c r="PHA4" s="9"/>
      <c r="PHB4" s="9"/>
      <c r="PHC4" s="9"/>
      <c r="PHD4" s="9"/>
      <c r="PHE4" s="9"/>
      <c r="PHF4" s="9"/>
      <c r="PHG4" s="9"/>
      <c r="PHH4" s="9"/>
      <c r="PHI4" s="9"/>
      <c r="PHJ4" s="9"/>
      <c r="PHK4" s="9"/>
      <c r="PHL4" s="9"/>
      <c r="PHM4" s="9"/>
      <c r="PHN4" s="9"/>
      <c r="PHO4" s="9"/>
      <c r="PHP4" s="9"/>
      <c r="PHQ4" s="9"/>
      <c r="PHR4" s="9"/>
      <c r="PHS4" s="9"/>
      <c r="PHT4" s="9"/>
      <c r="PHU4" s="9"/>
      <c r="PHV4" s="9"/>
      <c r="PHW4" s="9"/>
      <c r="PHX4" s="9"/>
      <c r="PHY4" s="9"/>
      <c r="PHZ4" s="9"/>
      <c r="PIA4" s="9"/>
      <c r="PIB4" s="9"/>
      <c r="PIC4" s="9"/>
      <c r="PID4" s="9"/>
      <c r="PIE4" s="9"/>
      <c r="PIF4" s="9"/>
      <c r="PIG4" s="9"/>
      <c r="PIH4" s="9"/>
      <c r="PII4" s="9"/>
      <c r="PIJ4" s="9"/>
      <c r="PIK4" s="9"/>
      <c r="PIL4" s="9"/>
      <c r="PIM4" s="9"/>
      <c r="PIN4" s="9"/>
      <c r="PIO4" s="9"/>
      <c r="PIP4" s="9"/>
      <c r="PIQ4" s="9"/>
      <c r="PIR4" s="9"/>
      <c r="PIS4" s="9"/>
      <c r="PIT4" s="9"/>
      <c r="PIU4" s="9"/>
      <c r="PIV4" s="9"/>
      <c r="PIW4" s="9"/>
      <c r="PIX4" s="9"/>
      <c r="PIY4" s="9"/>
      <c r="PIZ4" s="9"/>
      <c r="PJA4" s="9"/>
      <c r="PJB4" s="9"/>
      <c r="PJC4" s="9"/>
      <c r="PJD4" s="9"/>
      <c r="PJE4" s="9"/>
      <c r="PJF4" s="9"/>
      <c r="PJG4" s="9"/>
      <c r="PJH4" s="9"/>
      <c r="PJI4" s="9"/>
      <c r="PJJ4" s="9"/>
      <c r="PJK4" s="9"/>
      <c r="PJL4" s="9"/>
      <c r="PJM4" s="9"/>
      <c r="PJN4" s="9"/>
      <c r="PJO4" s="9"/>
      <c r="PJP4" s="9"/>
      <c r="PJQ4" s="9"/>
      <c r="PJR4" s="9"/>
      <c r="PJS4" s="9"/>
      <c r="PJT4" s="9"/>
      <c r="PJU4" s="9"/>
      <c r="PJV4" s="9"/>
      <c r="PJW4" s="9"/>
      <c r="PJX4" s="9"/>
      <c r="PJY4" s="9"/>
      <c r="PJZ4" s="9"/>
      <c r="PKA4" s="9"/>
      <c r="PKB4" s="9"/>
      <c r="PKC4" s="9"/>
      <c r="PKD4" s="9"/>
      <c r="PKE4" s="9"/>
      <c r="PKF4" s="9"/>
      <c r="PKG4" s="9"/>
      <c r="PKH4" s="9"/>
      <c r="PKI4" s="9"/>
      <c r="PKJ4" s="9"/>
      <c r="PKK4" s="9"/>
      <c r="PKL4" s="9"/>
      <c r="PKM4" s="9"/>
      <c r="PKN4" s="9"/>
      <c r="PKO4" s="9"/>
      <c r="PKP4" s="9"/>
      <c r="PKQ4" s="9"/>
      <c r="PKR4" s="9"/>
      <c r="PKS4" s="9"/>
      <c r="PKT4" s="9"/>
      <c r="PKU4" s="9"/>
      <c r="PKV4" s="9"/>
      <c r="PKW4" s="9"/>
      <c r="PKX4" s="9"/>
      <c r="PKY4" s="9"/>
      <c r="PKZ4" s="9"/>
      <c r="PLA4" s="9"/>
      <c r="PLB4" s="9"/>
      <c r="PLC4" s="9"/>
      <c r="PLD4" s="9"/>
      <c r="PLE4" s="9"/>
      <c r="PLF4" s="9"/>
      <c r="PLG4" s="9"/>
      <c r="PLH4" s="9"/>
      <c r="PLI4" s="9"/>
      <c r="PLJ4" s="9"/>
      <c r="PLK4" s="9"/>
      <c r="PLL4" s="9"/>
      <c r="PLM4" s="9"/>
      <c r="PLN4" s="9"/>
      <c r="PLO4" s="9"/>
      <c r="PLP4" s="9"/>
      <c r="PLQ4" s="9"/>
      <c r="PLR4" s="9"/>
      <c r="PLS4" s="9"/>
      <c r="PLT4" s="9"/>
      <c r="PLU4" s="9"/>
      <c r="PLV4" s="9"/>
      <c r="PLW4" s="9"/>
      <c r="PLX4" s="9"/>
      <c r="PLY4" s="9"/>
      <c r="PLZ4" s="9"/>
      <c r="PMA4" s="9"/>
      <c r="PMB4" s="9"/>
      <c r="PMC4" s="9"/>
      <c r="PMD4" s="9"/>
      <c r="PME4" s="9"/>
      <c r="PMF4" s="9"/>
      <c r="PMG4" s="9"/>
      <c r="PMH4" s="9"/>
      <c r="PMI4" s="9"/>
      <c r="PMJ4" s="9"/>
      <c r="PMK4" s="9"/>
      <c r="PML4" s="9"/>
      <c r="PMM4" s="9"/>
      <c r="PMN4" s="9"/>
      <c r="PMO4" s="9"/>
      <c r="PMP4" s="9"/>
      <c r="PMQ4" s="9"/>
      <c r="PMR4" s="9"/>
      <c r="PMS4" s="9"/>
      <c r="PMT4" s="9"/>
      <c r="PMU4" s="9"/>
      <c r="PMV4" s="9"/>
      <c r="PMW4" s="9"/>
      <c r="PMX4" s="9"/>
      <c r="PMY4" s="9"/>
      <c r="PMZ4" s="9"/>
      <c r="PNA4" s="9"/>
      <c r="PNB4" s="9"/>
      <c r="PNC4" s="9"/>
      <c r="PND4" s="9"/>
      <c r="PNE4" s="9"/>
      <c r="PNF4" s="9"/>
      <c r="PNG4" s="9"/>
      <c r="PNH4" s="9"/>
      <c r="PNI4" s="9"/>
      <c r="PNJ4" s="9"/>
      <c r="PNK4" s="9"/>
      <c r="PNL4" s="9"/>
      <c r="PNM4" s="9"/>
      <c r="PNN4" s="9"/>
      <c r="PNO4" s="9"/>
      <c r="PNP4" s="9"/>
      <c r="PNQ4" s="9"/>
      <c r="PNR4" s="9"/>
      <c r="PNS4" s="9"/>
      <c r="PNT4" s="9"/>
      <c r="PNU4" s="9"/>
      <c r="PNV4" s="9"/>
      <c r="PNW4" s="9"/>
      <c r="PNX4" s="9"/>
      <c r="PNY4" s="9"/>
      <c r="PNZ4" s="9"/>
      <c r="POA4" s="9"/>
      <c r="POB4" s="9"/>
      <c r="POC4" s="9"/>
      <c r="POD4" s="9"/>
      <c r="POE4" s="9"/>
      <c r="POF4" s="9"/>
      <c r="POG4" s="9"/>
      <c r="POH4" s="9"/>
      <c r="POI4" s="9"/>
      <c r="POJ4" s="9"/>
      <c r="POK4" s="9"/>
      <c r="POL4" s="9"/>
      <c r="POM4" s="9"/>
      <c r="PON4" s="9"/>
      <c r="POO4" s="9"/>
      <c r="POP4" s="9"/>
      <c r="POQ4" s="9"/>
      <c r="POR4" s="9"/>
      <c r="POS4" s="9"/>
      <c r="POT4" s="9"/>
      <c r="POU4" s="9"/>
      <c r="POV4" s="9"/>
      <c r="POW4" s="9"/>
      <c r="POX4" s="9"/>
      <c r="POY4" s="9"/>
      <c r="POZ4" s="9"/>
      <c r="PPA4" s="9"/>
      <c r="PPB4" s="9"/>
      <c r="PPC4" s="9"/>
      <c r="PPD4" s="9"/>
      <c r="PPE4" s="9"/>
      <c r="PPF4" s="9"/>
      <c r="PPG4" s="9"/>
      <c r="PPH4" s="9"/>
      <c r="PPI4" s="9"/>
      <c r="PPJ4" s="9"/>
      <c r="PPK4" s="9"/>
      <c r="PPL4" s="9"/>
      <c r="PPM4" s="9"/>
      <c r="PPN4" s="9"/>
      <c r="PPO4" s="9"/>
      <c r="PPP4" s="9"/>
      <c r="PPQ4" s="9"/>
      <c r="PPR4" s="9"/>
      <c r="PPS4" s="9"/>
      <c r="PPT4" s="9"/>
      <c r="PPU4" s="9"/>
      <c r="PPV4" s="9"/>
      <c r="PPW4" s="9"/>
      <c r="PPX4" s="9"/>
      <c r="PPY4" s="9"/>
      <c r="PPZ4" s="9"/>
      <c r="PQA4" s="9"/>
      <c r="PQB4" s="9"/>
      <c r="PQC4" s="9"/>
      <c r="PQD4" s="9"/>
      <c r="PQE4" s="9"/>
      <c r="PQF4" s="9"/>
      <c r="PQG4" s="9"/>
      <c r="PQH4" s="9"/>
      <c r="PQI4" s="9"/>
      <c r="PQJ4" s="9"/>
      <c r="PQK4" s="9"/>
      <c r="PQL4" s="9"/>
      <c r="PQM4" s="9"/>
      <c r="PQN4" s="9"/>
      <c r="PQO4" s="9"/>
      <c r="PQP4" s="9"/>
      <c r="PQQ4" s="9"/>
      <c r="PQR4" s="9"/>
      <c r="PQS4" s="9"/>
      <c r="PQT4" s="9"/>
      <c r="PQU4" s="9"/>
      <c r="PQV4" s="9"/>
      <c r="PQW4" s="9"/>
      <c r="PQX4" s="9"/>
      <c r="PQY4" s="9"/>
      <c r="PQZ4" s="9"/>
      <c r="PRA4" s="9"/>
      <c r="PRB4" s="9"/>
      <c r="PRC4" s="9"/>
      <c r="PRD4" s="9"/>
      <c r="PRE4" s="9"/>
      <c r="PRF4" s="9"/>
      <c r="PRG4" s="9"/>
      <c r="PRH4" s="9"/>
      <c r="PRI4" s="9"/>
      <c r="PRJ4" s="9"/>
      <c r="PRK4" s="9"/>
      <c r="PRL4" s="9"/>
      <c r="PRM4" s="9"/>
      <c r="PRN4" s="9"/>
      <c r="PRO4" s="9"/>
      <c r="PRP4" s="9"/>
      <c r="PRQ4" s="9"/>
      <c r="PRR4" s="9"/>
      <c r="PRS4" s="9"/>
      <c r="PRT4" s="9"/>
      <c r="PRU4" s="9"/>
      <c r="PRV4" s="9"/>
      <c r="PRW4" s="9"/>
      <c r="PRX4" s="9"/>
      <c r="PRY4" s="9"/>
      <c r="PRZ4" s="9"/>
      <c r="PSA4" s="9"/>
      <c r="PSB4" s="9"/>
      <c r="PSC4" s="9"/>
      <c r="PSD4" s="9"/>
      <c r="PSE4" s="9"/>
      <c r="PSF4" s="9"/>
      <c r="PSG4" s="9"/>
      <c r="PSH4" s="9"/>
      <c r="PSI4" s="9"/>
      <c r="PSJ4" s="9"/>
      <c r="PSK4" s="9"/>
      <c r="PSL4" s="9"/>
      <c r="PSM4" s="9"/>
      <c r="PSN4" s="9"/>
      <c r="PSO4" s="9"/>
      <c r="PSP4" s="9"/>
      <c r="PSQ4" s="9"/>
      <c r="PSR4" s="9"/>
      <c r="PSS4" s="9"/>
      <c r="PST4" s="9"/>
      <c r="PSU4" s="9"/>
      <c r="PSV4" s="9"/>
      <c r="PSW4" s="9"/>
      <c r="PSX4" s="9"/>
      <c r="PSY4" s="9"/>
      <c r="PSZ4" s="9"/>
      <c r="PTA4" s="9"/>
      <c r="PTB4" s="9"/>
      <c r="PTC4" s="9"/>
      <c r="PTD4" s="9"/>
      <c r="PTE4" s="9"/>
      <c r="PTF4" s="9"/>
      <c r="PTG4" s="9"/>
      <c r="PTH4" s="9"/>
      <c r="PTI4" s="9"/>
      <c r="PTJ4" s="9"/>
      <c r="PTK4" s="9"/>
      <c r="PTL4" s="9"/>
      <c r="PTM4" s="9"/>
      <c r="PTN4" s="9"/>
      <c r="PTO4" s="9"/>
      <c r="PTP4" s="9"/>
      <c r="PTQ4" s="9"/>
      <c r="PTR4" s="9"/>
      <c r="PTS4" s="9"/>
      <c r="PTT4" s="9"/>
      <c r="PTU4" s="9"/>
      <c r="PTV4" s="9"/>
      <c r="PTW4" s="9"/>
      <c r="PTX4" s="9"/>
      <c r="PTY4" s="9"/>
      <c r="PTZ4" s="9"/>
      <c r="PUA4" s="9"/>
      <c r="PUB4" s="9"/>
      <c r="PUC4" s="9"/>
      <c r="PUD4" s="9"/>
      <c r="PUE4" s="9"/>
      <c r="PUF4" s="9"/>
      <c r="PUG4" s="9"/>
      <c r="PUH4" s="9"/>
      <c r="PUI4" s="9"/>
      <c r="PUJ4" s="9"/>
      <c r="PUK4" s="9"/>
      <c r="PUL4" s="9"/>
      <c r="PUM4" s="9"/>
      <c r="PUN4" s="9"/>
      <c r="PUO4" s="9"/>
      <c r="PUP4" s="9"/>
      <c r="PUQ4" s="9"/>
      <c r="PUR4" s="9"/>
      <c r="PUS4" s="9"/>
      <c r="PUT4" s="9"/>
      <c r="PUU4" s="9"/>
      <c r="PUV4" s="9"/>
      <c r="PUW4" s="9"/>
      <c r="PUX4" s="9"/>
      <c r="PUY4" s="9"/>
      <c r="PUZ4" s="9"/>
      <c r="PVA4" s="9"/>
      <c r="PVB4" s="9"/>
      <c r="PVC4" s="9"/>
      <c r="PVD4" s="9"/>
      <c r="PVE4" s="9"/>
      <c r="PVF4" s="9"/>
      <c r="PVG4" s="9"/>
      <c r="PVH4" s="9"/>
      <c r="PVI4" s="9"/>
      <c r="PVJ4" s="9"/>
      <c r="PVK4" s="9"/>
      <c r="PVL4" s="9"/>
      <c r="PVM4" s="9"/>
      <c r="PVN4" s="9"/>
      <c r="PVO4" s="9"/>
      <c r="PVP4" s="9"/>
      <c r="PVQ4" s="9"/>
      <c r="PVR4" s="9"/>
      <c r="PVS4" s="9"/>
      <c r="PVT4" s="9"/>
      <c r="PVU4" s="9"/>
      <c r="PVV4" s="9"/>
      <c r="PVW4" s="9"/>
      <c r="PVX4" s="9"/>
      <c r="PVY4" s="9"/>
      <c r="PVZ4" s="9"/>
      <c r="PWA4" s="9"/>
      <c r="PWB4" s="9"/>
      <c r="PWC4" s="9"/>
      <c r="PWD4" s="9"/>
      <c r="PWE4" s="9"/>
      <c r="PWF4" s="9"/>
      <c r="PWG4" s="9"/>
      <c r="PWH4" s="9"/>
      <c r="PWI4" s="9"/>
      <c r="PWJ4" s="9"/>
      <c r="PWK4" s="9"/>
      <c r="PWL4" s="9"/>
      <c r="PWM4" s="9"/>
      <c r="PWN4" s="9"/>
      <c r="PWO4" s="9"/>
      <c r="PWP4" s="9"/>
      <c r="PWQ4" s="9"/>
      <c r="PWR4" s="9"/>
      <c r="PWS4" s="9"/>
      <c r="PWT4" s="9"/>
      <c r="PWU4" s="9"/>
      <c r="PWV4" s="9"/>
      <c r="PWW4" s="9"/>
      <c r="PWX4" s="9"/>
      <c r="PWY4" s="9"/>
      <c r="PWZ4" s="9"/>
      <c r="PXA4" s="9"/>
      <c r="PXB4" s="9"/>
      <c r="PXC4" s="9"/>
      <c r="PXD4" s="9"/>
      <c r="PXE4" s="9"/>
      <c r="PXF4" s="9"/>
      <c r="PXG4" s="9"/>
      <c r="PXH4" s="9"/>
      <c r="PXI4" s="9"/>
      <c r="PXJ4" s="9"/>
      <c r="PXK4" s="9"/>
      <c r="PXL4" s="9"/>
      <c r="PXM4" s="9"/>
      <c r="PXN4" s="9"/>
      <c r="PXO4" s="9"/>
      <c r="PXP4" s="9"/>
      <c r="PXQ4" s="9"/>
      <c r="PXR4" s="9"/>
      <c r="PXS4" s="9"/>
      <c r="PXT4" s="9"/>
      <c r="PXU4" s="9"/>
      <c r="PXV4" s="9"/>
      <c r="PXW4" s="9"/>
      <c r="PXX4" s="9"/>
      <c r="PXY4" s="9"/>
      <c r="PXZ4" s="9"/>
      <c r="PYA4" s="9"/>
      <c r="PYB4" s="9"/>
      <c r="PYC4" s="9"/>
      <c r="PYD4" s="9"/>
      <c r="PYE4" s="9"/>
      <c r="PYF4" s="9"/>
      <c r="PYG4" s="9"/>
      <c r="PYH4" s="9"/>
      <c r="PYI4" s="9"/>
      <c r="PYJ4" s="9"/>
      <c r="PYK4" s="9"/>
      <c r="PYL4" s="9"/>
      <c r="PYM4" s="9"/>
      <c r="PYN4" s="9"/>
      <c r="PYO4" s="9"/>
      <c r="PYP4" s="9"/>
      <c r="PYQ4" s="9"/>
      <c r="PYR4" s="9"/>
      <c r="PYS4" s="9"/>
      <c r="PYT4" s="9"/>
      <c r="PYU4" s="9"/>
      <c r="PYV4" s="9"/>
      <c r="PYW4" s="9"/>
      <c r="PYX4" s="9"/>
      <c r="PYY4" s="9"/>
      <c r="PYZ4" s="9"/>
      <c r="PZA4" s="9"/>
      <c r="PZB4" s="9"/>
      <c r="PZC4" s="9"/>
      <c r="PZD4" s="9"/>
      <c r="PZE4" s="9"/>
      <c r="PZF4" s="9"/>
      <c r="PZG4" s="9"/>
      <c r="PZH4" s="9"/>
      <c r="PZI4" s="9"/>
      <c r="PZJ4" s="9"/>
      <c r="PZK4" s="9"/>
      <c r="PZL4" s="9"/>
      <c r="PZM4" s="9"/>
      <c r="PZN4" s="9"/>
      <c r="PZO4" s="9"/>
      <c r="PZP4" s="9"/>
      <c r="PZQ4" s="9"/>
      <c r="PZR4" s="9"/>
      <c r="PZS4" s="9"/>
      <c r="PZT4" s="9"/>
      <c r="PZU4" s="9"/>
      <c r="PZV4" s="9"/>
      <c r="PZW4" s="9"/>
      <c r="PZX4" s="9"/>
      <c r="PZY4" s="9"/>
      <c r="PZZ4" s="9"/>
      <c r="QAA4" s="9"/>
      <c r="QAB4" s="9"/>
      <c r="QAC4" s="9"/>
      <c r="QAD4" s="9"/>
      <c r="QAE4" s="9"/>
      <c r="QAF4" s="9"/>
      <c r="QAG4" s="9"/>
      <c r="QAH4" s="9"/>
      <c r="QAI4" s="9"/>
      <c r="QAJ4" s="9"/>
      <c r="QAK4" s="9"/>
      <c r="QAL4" s="9"/>
      <c r="QAM4" s="9"/>
      <c r="QAN4" s="9"/>
      <c r="QAO4" s="9"/>
      <c r="QAP4" s="9"/>
      <c r="QAQ4" s="9"/>
      <c r="QAR4" s="9"/>
      <c r="QAS4" s="9"/>
      <c r="QAT4" s="9"/>
      <c r="QAU4" s="9"/>
      <c r="QAV4" s="9"/>
      <c r="QAW4" s="9"/>
      <c r="QAX4" s="9"/>
      <c r="QAY4" s="9"/>
      <c r="QAZ4" s="9"/>
      <c r="QBA4" s="9"/>
      <c r="QBB4" s="9"/>
      <c r="QBC4" s="9"/>
      <c r="QBD4" s="9"/>
      <c r="QBE4" s="9"/>
      <c r="QBF4" s="9"/>
      <c r="QBG4" s="9"/>
      <c r="QBH4" s="9"/>
      <c r="QBI4" s="9"/>
      <c r="QBJ4" s="9"/>
      <c r="QBK4" s="9"/>
      <c r="QBL4" s="9"/>
      <c r="QBM4" s="9"/>
      <c r="QBN4" s="9"/>
      <c r="QBO4" s="9"/>
      <c r="QBP4" s="9"/>
      <c r="QBQ4" s="9"/>
      <c r="QBR4" s="9"/>
      <c r="QBS4" s="9"/>
      <c r="QBT4" s="9"/>
      <c r="QBU4" s="9"/>
      <c r="QBV4" s="9"/>
      <c r="QBW4" s="9"/>
      <c r="QBX4" s="9"/>
      <c r="QBY4" s="9"/>
      <c r="QBZ4" s="9"/>
      <c r="QCA4" s="9"/>
      <c r="QCB4" s="9"/>
      <c r="QCC4" s="9"/>
      <c r="QCD4" s="9"/>
      <c r="QCE4" s="9"/>
      <c r="QCF4" s="9"/>
      <c r="QCG4" s="9"/>
      <c r="QCH4" s="9"/>
      <c r="QCI4" s="9"/>
      <c r="QCJ4" s="9"/>
      <c r="QCK4" s="9"/>
      <c r="QCL4" s="9"/>
      <c r="QCM4" s="9"/>
      <c r="QCN4" s="9"/>
      <c r="QCO4" s="9"/>
      <c r="QCP4" s="9"/>
      <c r="QCQ4" s="9"/>
      <c r="QCR4" s="9"/>
      <c r="QCS4" s="9"/>
      <c r="QCT4" s="9"/>
      <c r="QCU4" s="9"/>
      <c r="QCV4" s="9"/>
      <c r="QCW4" s="9"/>
      <c r="QCX4" s="9"/>
      <c r="QCY4" s="9"/>
      <c r="QCZ4" s="9"/>
      <c r="QDA4" s="9"/>
      <c r="QDB4" s="9"/>
      <c r="QDC4" s="9"/>
      <c r="QDD4" s="9"/>
      <c r="QDE4" s="9"/>
      <c r="QDF4" s="9"/>
      <c r="QDG4" s="9"/>
      <c r="QDH4" s="9"/>
      <c r="QDI4" s="9"/>
      <c r="QDJ4" s="9"/>
      <c r="QDK4" s="9"/>
      <c r="QDL4" s="9"/>
      <c r="QDM4" s="9"/>
      <c r="QDN4" s="9"/>
      <c r="QDO4" s="9"/>
      <c r="QDP4" s="9"/>
      <c r="QDQ4" s="9"/>
      <c r="QDR4" s="9"/>
      <c r="QDS4" s="9"/>
      <c r="QDT4" s="9"/>
      <c r="QDU4" s="9"/>
      <c r="QDV4" s="9"/>
      <c r="QDW4" s="9"/>
      <c r="QDX4" s="9"/>
      <c r="QDY4" s="9"/>
      <c r="QDZ4" s="9"/>
      <c r="QEA4" s="9"/>
      <c r="QEB4" s="9"/>
      <c r="QEC4" s="9"/>
      <c r="QED4" s="9"/>
      <c r="QEE4" s="9"/>
      <c r="QEF4" s="9"/>
      <c r="QEG4" s="9"/>
      <c r="QEH4" s="9"/>
      <c r="QEI4" s="9"/>
      <c r="QEJ4" s="9"/>
      <c r="QEK4" s="9"/>
      <c r="QEL4" s="9"/>
      <c r="QEM4" s="9"/>
      <c r="QEN4" s="9"/>
      <c r="QEO4" s="9"/>
      <c r="QEP4" s="9"/>
      <c r="QEQ4" s="9"/>
      <c r="QER4" s="9"/>
      <c r="QES4" s="9"/>
      <c r="QET4" s="9"/>
      <c r="QEU4" s="9"/>
      <c r="QEV4" s="9"/>
      <c r="QEW4" s="9"/>
      <c r="QEX4" s="9"/>
      <c r="QEY4" s="9"/>
      <c r="QEZ4" s="9"/>
      <c r="QFA4" s="9"/>
      <c r="QFB4" s="9"/>
      <c r="QFC4" s="9"/>
      <c r="QFD4" s="9"/>
      <c r="QFE4" s="9"/>
      <c r="QFF4" s="9"/>
      <c r="QFG4" s="9"/>
      <c r="QFH4" s="9"/>
      <c r="QFI4" s="9"/>
      <c r="QFJ4" s="9"/>
      <c r="QFK4" s="9"/>
      <c r="QFL4" s="9"/>
      <c r="QFM4" s="9"/>
      <c r="QFN4" s="9"/>
      <c r="QFO4" s="9"/>
      <c r="QFP4" s="9"/>
      <c r="QFQ4" s="9"/>
      <c r="QFR4" s="9"/>
      <c r="QFS4" s="9"/>
      <c r="QFT4" s="9"/>
      <c r="QFU4" s="9"/>
      <c r="QFV4" s="9"/>
      <c r="QFW4" s="9"/>
      <c r="QFX4" s="9"/>
      <c r="QFY4" s="9"/>
      <c r="QFZ4" s="9"/>
      <c r="QGA4" s="9"/>
      <c r="QGB4" s="9"/>
      <c r="QGC4" s="9"/>
      <c r="QGD4" s="9"/>
      <c r="QGE4" s="9"/>
      <c r="QGF4" s="9"/>
      <c r="QGG4" s="9"/>
      <c r="QGH4" s="9"/>
      <c r="QGI4" s="9"/>
      <c r="QGJ4" s="9"/>
      <c r="QGK4" s="9"/>
      <c r="QGL4" s="9"/>
      <c r="QGM4" s="9"/>
      <c r="QGN4" s="9"/>
      <c r="QGO4" s="9"/>
      <c r="QGP4" s="9"/>
      <c r="QGQ4" s="9"/>
      <c r="QGR4" s="9"/>
      <c r="QGS4" s="9"/>
      <c r="QGT4" s="9"/>
      <c r="QGU4" s="9"/>
      <c r="QGV4" s="9"/>
      <c r="QGW4" s="9"/>
      <c r="QGX4" s="9"/>
      <c r="QGY4" s="9"/>
      <c r="QGZ4" s="9"/>
      <c r="QHA4" s="9"/>
      <c r="QHB4" s="9"/>
      <c r="QHC4" s="9"/>
      <c r="QHD4" s="9"/>
      <c r="QHE4" s="9"/>
      <c r="QHF4" s="9"/>
      <c r="QHG4" s="9"/>
      <c r="QHH4" s="9"/>
      <c r="QHI4" s="9"/>
      <c r="QHJ4" s="9"/>
      <c r="QHK4" s="9"/>
      <c r="QHL4" s="9"/>
      <c r="QHM4" s="9"/>
      <c r="QHN4" s="9"/>
      <c r="QHO4" s="9"/>
      <c r="QHP4" s="9"/>
      <c r="QHQ4" s="9"/>
      <c r="QHR4" s="9"/>
      <c r="QHS4" s="9"/>
      <c r="QHT4" s="9"/>
      <c r="QHU4" s="9"/>
      <c r="QHV4" s="9"/>
      <c r="QHW4" s="9"/>
      <c r="QHX4" s="9"/>
      <c r="QHY4" s="9"/>
      <c r="QHZ4" s="9"/>
      <c r="QIA4" s="9"/>
      <c r="QIB4" s="9"/>
      <c r="QIC4" s="9"/>
      <c r="QID4" s="9"/>
      <c r="QIE4" s="9"/>
      <c r="QIF4" s="9"/>
      <c r="QIG4" s="9"/>
      <c r="QIH4" s="9"/>
      <c r="QII4" s="9"/>
      <c r="QIJ4" s="9"/>
      <c r="QIK4" s="9"/>
      <c r="QIL4" s="9"/>
      <c r="QIM4" s="9"/>
      <c r="QIN4" s="9"/>
      <c r="QIO4" s="9"/>
      <c r="QIP4" s="9"/>
      <c r="QIQ4" s="9"/>
      <c r="QIR4" s="9"/>
      <c r="QIS4" s="9"/>
      <c r="QIT4" s="9"/>
      <c r="QIU4" s="9"/>
      <c r="QIV4" s="9"/>
      <c r="QIW4" s="9"/>
      <c r="QIX4" s="9"/>
      <c r="QIY4" s="9"/>
      <c r="QIZ4" s="9"/>
      <c r="QJA4" s="9"/>
      <c r="QJB4" s="9"/>
      <c r="QJC4" s="9"/>
      <c r="QJD4" s="9"/>
      <c r="QJE4" s="9"/>
      <c r="QJF4" s="9"/>
      <c r="QJG4" s="9"/>
      <c r="QJH4" s="9"/>
      <c r="QJI4" s="9"/>
      <c r="QJJ4" s="9"/>
      <c r="QJK4" s="9"/>
      <c r="QJL4" s="9"/>
      <c r="QJM4" s="9"/>
      <c r="QJN4" s="9"/>
      <c r="QJO4" s="9"/>
      <c r="QJP4" s="9"/>
      <c r="QJQ4" s="9"/>
      <c r="QJR4" s="9"/>
      <c r="QJS4" s="9"/>
      <c r="QJT4" s="9"/>
      <c r="QJU4" s="9"/>
      <c r="QJV4" s="9"/>
      <c r="QJW4" s="9"/>
      <c r="QJX4" s="9"/>
      <c r="QJY4" s="9"/>
      <c r="QJZ4" s="9"/>
      <c r="QKA4" s="9"/>
      <c r="QKB4" s="9"/>
      <c r="QKC4" s="9"/>
      <c r="QKD4" s="9"/>
      <c r="QKE4" s="9"/>
      <c r="QKF4" s="9"/>
      <c r="QKG4" s="9"/>
      <c r="QKH4" s="9"/>
      <c r="QKI4" s="9"/>
      <c r="QKJ4" s="9"/>
      <c r="QKK4" s="9"/>
      <c r="QKL4" s="9"/>
      <c r="QKM4" s="9"/>
      <c r="QKN4" s="9"/>
      <c r="QKO4" s="9"/>
      <c r="QKP4" s="9"/>
      <c r="QKQ4" s="9"/>
      <c r="QKR4" s="9"/>
      <c r="QKS4" s="9"/>
      <c r="QKT4" s="9"/>
      <c r="QKU4" s="9"/>
      <c r="QKV4" s="9"/>
      <c r="QKW4" s="9"/>
      <c r="QKX4" s="9"/>
      <c r="QKY4" s="9"/>
      <c r="QKZ4" s="9"/>
      <c r="QLA4" s="9"/>
      <c r="QLB4" s="9"/>
      <c r="QLC4" s="9"/>
      <c r="QLD4" s="9"/>
      <c r="QLE4" s="9"/>
      <c r="QLF4" s="9"/>
      <c r="QLG4" s="9"/>
      <c r="QLH4" s="9"/>
      <c r="QLI4" s="9"/>
      <c r="QLJ4" s="9"/>
      <c r="QLK4" s="9"/>
      <c r="QLL4" s="9"/>
      <c r="QLM4" s="9"/>
      <c r="QLN4" s="9"/>
      <c r="QLO4" s="9"/>
      <c r="QLP4" s="9"/>
      <c r="QLQ4" s="9"/>
      <c r="QLR4" s="9"/>
      <c r="QLS4" s="9"/>
      <c r="QLT4" s="9"/>
      <c r="QLU4" s="9"/>
      <c r="QLV4" s="9"/>
      <c r="QLW4" s="9"/>
      <c r="QLX4" s="9"/>
      <c r="QLY4" s="9"/>
      <c r="QLZ4" s="9"/>
      <c r="QMA4" s="9"/>
      <c r="QMB4" s="9"/>
      <c r="QMC4" s="9"/>
      <c r="QMD4" s="9"/>
      <c r="QME4" s="9"/>
      <c r="QMF4" s="9"/>
      <c r="QMG4" s="9"/>
      <c r="QMH4" s="9"/>
      <c r="QMI4" s="9"/>
      <c r="QMJ4" s="9"/>
      <c r="QMK4" s="9"/>
      <c r="QML4" s="9"/>
      <c r="QMM4" s="9"/>
      <c r="QMN4" s="9"/>
      <c r="QMO4" s="9"/>
      <c r="QMP4" s="9"/>
      <c r="QMQ4" s="9"/>
      <c r="QMR4" s="9"/>
      <c r="QMS4" s="9"/>
      <c r="QMT4" s="9"/>
      <c r="QMU4" s="9"/>
      <c r="QMV4" s="9"/>
      <c r="QMW4" s="9"/>
      <c r="QMX4" s="9"/>
      <c r="QMY4" s="9"/>
      <c r="QMZ4" s="9"/>
      <c r="QNA4" s="9"/>
      <c r="QNB4" s="9"/>
      <c r="QNC4" s="9"/>
      <c r="QND4" s="9"/>
      <c r="QNE4" s="9"/>
      <c r="QNF4" s="9"/>
      <c r="QNG4" s="9"/>
      <c r="QNH4" s="9"/>
      <c r="QNI4" s="9"/>
      <c r="QNJ4" s="9"/>
      <c r="QNK4" s="9"/>
      <c r="QNL4" s="9"/>
      <c r="QNM4" s="9"/>
      <c r="QNN4" s="9"/>
      <c r="QNO4" s="9"/>
      <c r="QNP4" s="9"/>
      <c r="QNQ4" s="9"/>
      <c r="QNR4" s="9"/>
      <c r="QNS4" s="9"/>
      <c r="QNT4" s="9"/>
      <c r="QNU4" s="9"/>
      <c r="QNV4" s="9"/>
      <c r="QNW4" s="9"/>
      <c r="QNX4" s="9"/>
      <c r="QNY4" s="9"/>
      <c r="QNZ4" s="9"/>
      <c r="QOA4" s="9"/>
      <c r="QOB4" s="9"/>
      <c r="QOC4" s="9"/>
      <c r="QOD4" s="9"/>
      <c r="QOE4" s="9"/>
      <c r="QOF4" s="9"/>
      <c r="QOG4" s="9"/>
      <c r="QOH4" s="9"/>
      <c r="QOI4" s="9"/>
      <c r="QOJ4" s="9"/>
      <c r="QOK4" s="9"/>
      <c r="QOL4" s="9"/>
      <c r="QOM4" s="9"/>
      <c r="QON4" s="9"/>
      <c r="QOO4" s="9"/>
      <c r="QOP4" s="9"/>
      <c r="QOQ4" s="9"/>
      <c r="QOR4" s="9"/>
      <c r="QOS4" s="9"/>
      <c r="QOT4" s="9"/>
      <c r="QOU4" s="9"/>
      <c r="QOV4" s="9"/>
      <c r="QOW4" s="9"/>
      <c r="QOX4" s="9"/>
      <c r="QOY4" s="9"/>
      <c r="QOZ4" s="9"/>
      <c r="QPA4" s="9"/>
      <c r="QPB4" s="9"/>
      <c r="QPC4" s="9"/>
      <c r="QPD4" s="9"/>
      <c r="QPE4" s="9"/>
      <c r="QPF4" s="9"/>
      <c r="QPG4" s="9"/>
      <c r="QPH4" s="9"/>
      <c r="QPI4" s="9"/>
      <c r="QPJ4" s="9"/>
      <c r="QPK4" s="9"/>
      <c r="QPL4" s="9"/>
      <c r="QPM4" s="9"/>
      <c r="QPN4" s="9"/>
      <c r="QPO4" s="9"/>
      <c r="QPP4" s="9"/>
      <c r="QPQ4" s="9"/>
      <c r="QPR4" s="9"/>
      <c r="QPS4" s="9"/>
      <c r="QPT4" s="9"/>
      <c r="QPU4" s="9"/>
      <c r="QPV4" s="9"/>
      <c r="QPW4" s="9"/>
      <c r="QPX4" s="9"/>
      <c r="QPY4" s="9"/>
      <c r="QPZ4" s="9"/>
      <c r="QQA4" s="9"/>
      <c r="QQB4" s="9"/>
      <c r="QQC4" s="9"/>
      <c r="QQD4" s="9"/>
      <c r="QQE4" s="9"/>
      <c r="QQF4" s="9"/>
      <c r="QQG4" s="9"/>
      <c r="QQH4" s="9"/>
      <c r="QQI4" s="9"/>
      <c r="QQJ4" s="9"/>
      <c r="QQK4" s="9"/>
      <c r="QQL4" s="9"/>
      <c r="QQM4" s="9"/>
      <c r="QQN4" s="9"/>
      <c r="QQO4" s="9"/>
      <c r="QQP4" s="9"/>
      <c r="QQQ4" s="9"/>
      <c r="QQR4" s="9"/>
      <c r="QQS4" s="9"/>
      <c r="QQT4" s="9"/>
      <c r="QQU4" s="9"/>
      <c r="QQV4" s="9"/>
      <c r="QQW4" s="9"/>
      <c r="QQX4" s="9"/>
      <c r="QQY4" s="9"/>
      <c r="QQZ4" s="9"/>
      <c r="QRA4" s="9"/>
      <c r="QRB4" s="9"/>
      <c r="QRC4" s="9"/>
      <c r="QRD4" s="9"/>
      <c r="QRE4" s="9"/>
      <c r="QRF4" s="9"/>
      <c r="QRG4" s="9"/>
      <c r="QRH4" s="9"/>
      <c r="QRI4" s="9"/>
      <c r="QRJ4" s="9"/>
      <c r="QRK4" s="9"/>
      <c r="QRL4" s="9"/>
      <c r="QRM4" s="9"/>
      <c r="QRN4" s="9"/>
      <c r="QRO4" s="9"/>
      <c r="QRP4" s="9"/>
      <c r="QRQ4" s="9"/>
      <c r="QRR4" s="9"/>
      <c r="QRS4" s="9"/>
      <c r="QRT4" s="9"/>
      <c r="QRU4" s="9"/>
      <c r="QRV4" s="9"/>
      <c r="QRW4" s="9"/>
      <c r="QRX4" s="9"/>
      <c r="QRY4" s="9"/>
      <c r="QRZ4" s="9"/>
      <c r="QSA4" s="9"/>
      <c r="QSB4" s="9"/>
      <c r="QSC4" s="9"/>
      <c r="QSD4" s="9"/>
      <c r="QSE4" s="9"/>
      <c r="QSF4" s="9"/>
      <c r="QSG4" s="9"/>
      <c r="QSH4" s="9"/>
      <c r="QSI4" s="9"/>
      <c r="QSJ4" s="9"/>
      <c r="QSK4" s="9"/>
      <c r="QSL4" s="9"/>
      <c r="QSM4" s="9"/>
      <c r="QSN4" s="9"/>
      <c r="QSO4" s="9"/>
      <c r="QSP4" s="9"/>
      <c r="QSQ4" s="9"/>
      <c r="QSR4" s="9"/>
      <c r="QSS4" s="9"/>
      <c r="QST4" s="9"/>
      <c r="QSU4" s="9"/>
      <c r="QSV4" s="9"/>
      <c r="QSW4" s="9"/>
      <c r="QSX4" s="9"/>
      <c r="QSY4" s="9"/>
      <c r="QSZ4" s="9"/>
      <c r="QTA4" s="9"/>
      <c r="QTB4" s="9"/>
      <c r="QTC4" s="9"/>
      <c r="QTD4" s="9"/>
      <c r="QTE4" s="9"/>
      <c r="QTF4" s="9"/>
      <c r="QTG4" s="9"/>
      <c r="QTH4" s="9"/>
      <c r="QTI4" s="9"/>
      <c r="QTJ4" s="9"/>
      <c r="QTK4" s="9"/>
      <c r="QTL4" s="9"/>
      <c r="QTM4" s="9"/>
      <c r="QTN4" s="9"/>
      <c r="QTO4" s="9"/>
      <c r="QTP4" s="9"/>
      <c r="QTQ4" s="9"/>
      <c r="QTR4" s="9"/>
      <c r="QTS4" s="9"/>
      <c r="QTT4" s="9"/>
      <c r="QTU4" s="9"/>
      <c r="QTV4" s="9"/>
      <c r="QTW4" s="9"/>
      <c r="QTX4" s="9"/>
      <c r="QTY4" s="9"/>
      <c r="QTZ4" s="9"/>
      <c r="QUA4" s="9"/>
      <c r="QUB4" s="9"/>
      <c r="QUC4" s="9"/>
      <c r="QUD4" s="9"/>
      <c r="QUE4" s="9"/>
      <c r="QUF4" s="9"/>
      <c r="QUG4" s="9"/>
      <c r="QUH4" s="9"/>
      <c r="QUI4" s="9"/>
      <c r="QUJ4" s="9"/>
      <c r="QUK4" s="9"/>
      <c r="QUL4" s="9"/>
      <c r="QUM4" s="9"/>
      <c r="QUN4" s="9"/>
      <c r="QUO4" s="9"/>
      <c r="QUP4" s="9"/>
      <c r="QUQ4" s="9"/>
      <c r="QUR4" s="9"/>
      <c r="QUS4" s="9"/>
      <c r="QUT4" s="9"/>
      <c r="QUU4" s="9"/>
      <c r="QUV4" s="9"/>
      <c r="QUW4" s="9"/>
      <c r="QUX4" s="9"/>
      <c r="QUY4" s="9"/>
      <c r="QUZ4" s="9"/>
      <c r="QVA4" s="9"/>
      <c r="QVB4" s="9"/>
      <c r="QVC4" s="9"/>
      <c r="QVD4" s="9"/>
      <c r="QVE4" s="9"/>
      <c r="QVF4" s="9"/>
      <c r="QVG4" s="9"/>
      <c r="QVH4" s="9"/>
      <c r="QVI4" s="9"/>
      <c r="QVJ4" s="9"/>
      <c r="QVK4" s="9"/>
      <c r="QVL4" s="9"/>
      <c r="QVM4" s="9"/>
      <c r="QVN4" s="9"/>
      <c r="QVO4" s="9"/>
      <c r="QVP4" s="9"/>
      <c r="QVQ4" s="9"/>
      <c r="QVR4" s="9"/>
      <c r="QVS4" s="9"/>
      <c r="QVT4" s="9"/>
      <c r="QVU4" s="9"/>
      <c r="QVV4" s="9"/>
      <c r="QVW4" s="9"/>
      <c r="QVX4" s="9"/>
      <c r="QVY4" s="9"/>
      <c r="QVZ4" s="9"/>
      <c r="QWA4" s="9"/>
      <c r="QWB4" s="9"/>
      <c r="QWC4" s="9"/>
      <c r="QWD4" s="9"/>
      <c r="QWE4" s="9"/>
      <c r="QWF4" s="9"/>
      <c r="QWG4" s="9"/>
      <c r="QWH4" s="9"/>
      <c r="QWI4" s="9"/>
      <c r="QWJ4" s="9"/>
      <c r="QWK4" s="9"/>
      <c r="QWL4" s="9"/>
      <c r="QWM4" s="9"/>
      <c r="QWN4" s="9"/>
      <c r="QWO4" s="9"/>
      <c r="QWP4" s="9"/>
      <c r="QWQ4" s="9"/>
      <c r="QWR4" s="9"/>
      <c r="QWS4" s="9"/>
      <c r="QWT4" s="9"/>
      <c r="QWU4" s="9"/>
      <c r="QWV4" s="9"/>
      <c r="QWW4" s="9"/>
      <c r="QWX4" s="9"/>
      <c r="QWY4" s="9"/>
      <c r="QWZ4" s="9"/>
      <c r="QXA4" s="9"/>
      <c r="QXB4" s="9"/>
      <c r="QXC4" s="9"/>
      <c r="QXD4" s="9"/>
      <c r="QXE4" s="9"/>
      <c r="QXF4" s="9"/>
      <c r="QXG4" s="9"/>
      <c r="QXH4" s="9"/>
      <c r="QXI4" s="9"/>
      <c r="QXJ4" s="9"/>
      <c r="QXK4" s="9"/>
      <c r="QXL4" s="9"/>
      <c r="QXM4" s="9"/>
      <c r="QXN4" s="9"/>
      <c r="QXO4" s="9"/>
      <c r="QXP4" s="9"/>
      <c r="QXQ4" s="9"/>
      <c r="QXR4" s="9"/>
      <c r="QXS4" s="9"/>
      <c r="QXT4" s="9"/>
      <c r="QXU4" s="9"/>
      <c r="QXV4" s="9"/>
      <c r="QXW4" s="9"/>
      <c r="QXX4" s="9"/>
      <c r="QXY4" s="9"/>
      <c r="QXZ4" s="9"/>
      <c r="QYA4" s="9"/>
      <c r="QYB4" s="9"/>
      <c r="QYC4" s="9"/>
      <c r="QYD4" s="9"/>
      <c r="QYE4" s="9"/>
      <c r="QYF4" s="9"/>
      <c r="QYG4" s="9"/>
      <c r="QYH4" s="9"/>
      <c r="QYI4" s="9"/>
      <c r="QYJ4" s="9"/>
      <c r="QYK4" s="9"/>
      <c r="QYL4" s="9"/>
      <c r="QYM4" s="9"/>
      <c r="QYN4" s="9"/>
      <c r="QYO4" s="9"/>
      <c r="QYP4" s="9"/>
      <c r="QYQ4" s="9"/>
      <c r="QYR4" s="9"/>
      <c r="QYS4" s="9"/>
      <c r="QYT4" s="9"/>
      <c r="QYU4" s="9"/>
      <c r="QYV4" s="9"/>
      <c r="QYW4" s="9"/>
      <c r="QYX4" s="9"/>
      <c r="QYY4" s="9"/>
      <c r="QYZ4" s="9"/>
      <c r="QZA4" s="9"/>
      <c r="QZB4" s="9"/>
      <c r="QZC4" s="9"/>
      <c r="QZD4" s="9"/>
      <c r="QZE4" s="9"/>
      <c r="QZF4" s="9"/>
      <c r="QZG4" s="9"/>
      <c r="QZH4" s="9"/>
      <c r="QZI4" s="9"/>
      <c r="QZJ4" s="9"/>
      <c r="QZK4" s="9"/>
      <c r="QZL4" s="9"/>
      <c r="QZM4" s="9"/>
      <c r="QZN4" s="9"/>
      <c r="QZO4" s="9"/>
      <c r="QZP4" s="9"/>
      <c r="QZQ4" s="9"/>
      <c r="QZR4" s="9"/>
      <c r="QZS4" s="9"/>
      <c r="QZT4" s="9"/>
      <c r="QZU4" s="9"/>
      <c r="QZV4" s="9"/>
      <c r="QZW4" s="9"/>
      <c r="QZX4" s="9"/>
      <c r="QZY4" s="9"/>
      <c r="QZZ4" s="9"/>
      <c r="RAA4" s="9"/>
      <c r="RAB4" s="9"/>
      <c r="RAC4" s="9"/>
      <c r="RAD4" s="9"/>
      <c r="RAE4" s="9"/>
      <c r="RAF4" s="9"/>
      <c r="RAG4" s="9"/>
      <c r="RAH4" s="9"/>
      <c r="RAI4" s="9"/>
      <c r="RAJ4" s="9"/>
      <c r="RAK4" s="9"/>
      <c r="RAL4" s="9"/>
      <c r="RAM4" s="9"/>
      <c r="RAN4" s="9"/>
      <c r="RAO4" s="9"/>
      <c r="RAP4" s="9"/>
      <c r="RAQ4" s="9"/>
      <c r="RAR4" s="9"/>
      <c r="RAS4" s="9"/>
      <c r="RAT4" s="9"/>
      <c r="RAU4" s="9"/>
      <c r="RAV4" s="9"/>
      <c r="RAW4" s="9"/>
      <c r="RAX4" s="9"/>
      <c r="RAY4" s="9"/>
      <c r="RAZ4" s="9"/>
      <c r="RBA4" s="9"/>
      <c r="RBB4" s="9"/>
      <c r="RBC4" s="9"/>
      <c r="RBD4" s="9"/>
      <c r="RBE4" s="9"/>
      <c r="RBF4" s="9"/>
      <c r="RBG4" s="9"/>
      <c r="RBH4" s="9"/>
      <c r="RBI4" s="9"/>
      <c r="RBJ4" s="9"/>
      <c r="RBK4" s="9"/>
      <c r="RBL4" s="9"/>
      <c r="RBM4" s="9"/>
      <c r="RBN4" s="9"/>
      <c r="RBO4" s="9"/>
      <c r="RBP4" s="9"/>
      <c r="RBQ4" s="9"/>
      <c r="RBR4" s="9"/>
      <c r="RBS4" s="9"/>
      <c r="RBT4" s="9"/>
      <c r="RBU4" s="9"/>
      <c r="RBV4" s="9"/>
      <c r="RBW4" s="9"/>
      <c r="RBX4" s="9"/>
      <c r="RBY4" s="9"/>
      <c r="RBZ4" s="9"/>
      <c r="RCA4" s="9"/>
      <c r="RCB4" s="9"/>
      <c r="RCC4" s="9"/>
      <c r="RCD4" s="9"/>
      <c r="RCE4" s="9"/>
      <c r="RCF4" s="9"/>
      <c r="RCG4" s="9"/>
      <c r="RCH4" s="9"/>
      <c r="RCI4" s="9"/>
      <c r="RCJ4" s="9"/>
      <c r="RCK4" s="9"/>
      <c r="RCL4" s="9"/>
      <c r="RCM4" s="9"/>
      <c r="RCN4" s="9"/>
      <c r="RCO4" s="9"/>
      <c r="RCP4" s="9"/>
      <c r="RCQ4" s="9"/>
      <c r="RCR4" s="9"/>
      <c r="RCS4" s="9"/>
      <c r="RCT4" s="9"/>
      <c r="RCU4" s="9"/>
      <c r="RCV4" s="9"/>
      <c r="RCW4" s="9"/>
      <c r="RCX4" s="9"/>
      <c r="RCY4" s="9"/>
      <c r="RCZ4" s="9"/>
      <c r="RDA4" s="9"/>
      <c r="RDB4" s="9"/>
      <c r="RDC4" s="9"/>
      <c r="RDD4" s="9"/>
      <c r="RDE4" s="9"/>
      <c r="RDF4" s="9"/>
      <c r="RDG4" s="9"/>
      <c r="RDH4" s="9"/>
      <c r="RDI4" s="9"/>
      <c r="RDJ4" s="9"/>
      <c r="RDK4" s="9"/>
      <c r="RDL4" s="9"/>
      <c r="RDM4" s="9"/>
      <c r="RDN4" s="9"/>
      <c r="RDO4" s="9"/>
      <c r="RDP4" s="9"/>
      <c r="RDQ4" s="9"/>
      <c r="RDR4" s="9"/>
      <c r="RDS4" s="9"/>
      <c r="RDT4" s="9"/>
      <c r="RDU4" s="9"/>
      <c r="RDV4" s="9"/>
      <c r="RDW4" s="9"/>
      <c r="RDX4" s="9"/>
      <c r="RDY4" s="9"/>
      <c r="RDZ4" s="9"/>
      <c r="REA4" s="9"/>
      <c r="REB4" s="9"/>
      <c r="REC4" s="9"/>
      <c r="RED4" s="9"/>
      <c r="REE4" s="9"/>
      <c r="REF4" s="9"/>
      <c r="REG4" s="9"/>
      <c r="REH4" s="9"/>
      <c r="REI4" s="9"/>
      <c r="REJ4" s="9"/>
      <c r="REK4" s="9"/>
      <c r="REL4" s="9"/>
      <c r="REM4" s="9"/>
      <c r="REN4" s="9"/>
      <c r="REO4" s="9"/>
      <c r="REP4" s="9"/>
      <c r="REQ4" s="9"/>
      <c r="RER4" s="9"/>
      <c r="RES4" s="9"/>
      <c r="RET4" s="9"/>
      <c r="REU4" s="9"/>
      <c r="REV4" s="9"/>
      <c r="REW4" s="9"/>
      <c r="REX4" s="9"/>
      <c r="REY4" s="9"/>
      <c r="REZ4" s="9"/>
      <c r="RFA4" s="9"/>
      <c r="RFB4" s="9"/>
      <c r="RFC4" s="9"/>
      <c r="RFD4" s="9"/>
      <c r="RFE4" s="9"/>
      <c r="RFF4" s="9"/>
      <c r="RFG4" s="9"/>
      <c r="RFH4" s="9"/>
      <c r="RFI4" s="9"/>
      <c r="RFJ4" s="9"/>
      <c r="RFK4" s="9"/>
      <c r="RFL4" s="9"/>
      <c r="RFM4" s="9"/>
      <c r="RFN4" s="9"/>
      <c r="RFO4" s="9"/>
      <c r="RFP4" s="9"/>
      <c r="RFQ4" s="9"/>
      <c r="RFR4" s="9"/>
      <c r="RFS4" s="9"/>
      <c r="RFT4" s="9"/>
      <c r="RFU4" s="9"/>
      <c r="RFV4" s="9"/>
      <c r="RFW4" s="9"/>
      <c r="RFX4" s="9"/>
      <c r="RFY4" s="9"/>
      <c r="RFZ4" s="9"/>
      <c r="RGA4" s="9"/>
      <c r="RGB4" s="9"/>
      <c r="RGC4" s="9"/>
      <c r="RGD4" s="9"/>
      <c r="RGE4" s="9"/>
      <c r="RGF4" s="9"/>
      <c r="RGG4" s="9"/>
      <c r="RGH4" s="9"/>
      <c r="RGI4" s="9"/>
      <c r="RGJ4" s="9"/>
      <c r="RGK4" s="9"/>
      <c r="RGL4" s="9"/>
      <c r="RGM4" s="9"/>
      <c r="RGN4" s="9"/>
      <c r="RGO4" s="9"/>
      <c r="RGP4" s="9"/>
      <c r="RGQ4" s="9"/>
      <c r="RGR4" s="9"/>
      <c r="RGS4" s="9"/>
      <c r="RGT4" s="9"/>
      <c r="RGU4" s="9"/>
      <c r="RGV4" s="9"/>
      <c r="RGW4" s="9"/>
      <c r="RGX4" s="9"/>
      <c r="RGY4" s="9"/>
      <c r="RGZ4" s="9"/>
      <c r="RHA4" s="9"/>
      <c r="RHB4" s="9"/>
      <c r="RHC4" s="9"/>
      <c r="RHD4" s="9"/>
      <c r="RHE4" s="9"/>
      <c r="RHF4" s="9"/>
      <c r="RHG4" s="9"/>
      <c r="RHH4" s="9"/>
      <c r="RHI4" s="9"/>
      <c r="RHJ4" s="9"/>
      <c r="RHK4" s="9"/>
      <c r="RHL4" s="9"/>
      <c r="RHM4" s="9"/>
      <c r="RHN4" s="9"/>
      <c r="RHO4" s="9"/>
      <c r="RHP4" s="9"/>
      <c r="RHQ4" s="9"/>
      <c r="RHR4" s="9"/>
      <c r="RHS4" s="9"/>
      <c r="RHT4" s="9"/>
      <c r="RHU4" s="9"/>
      <c r="RHV4" s="9"/>
      <c r="RHW4" s="9"/>
      <c r="RHX4" s="9"/>
      <c r="RHY4" s="9"/>
      <c r="RHZ4" s="9"/>
      <c r="RIA4" s="9"/>
      <c r="RIB4" s="9"/>
      <c r="RIC4" s="9"/>
      <c r="RID4" s="9"/>
      <c r="RIE4" s="9"/>
      <c r="RIF4" s="9"/>
      <c r="RIG4" s="9"/>
      <c r="RIH4" s="9"/>
      <c r="RII4" s="9"/>
      <c r="RIJ4" s="9"/>
      <c r="RIK4" s="9"/>
      <c r="RIL4" s="9"/>
      <c r="RIM4" s="9"/>
      <c r="RIN4" s="9"/>
      <c r="RIO4" s="9"/>
      <c r="RIP4" s="9"/>
      <c r="RIQ4" s="9"/>
      <c r="RIR4" s="9"/>
      <c r="RIS4" s="9"/>
      <c r="RIT4" s="9"/>
      <c r="RIU4" s="9"/>
      <c r="RIV4" s="9"/>
      <c r="RIW4" s="9"/>
      <c r="RIX4" s="9"/>
      <c r="RIY4" s="9"/>
      <c r="RIZ4" s="9"/>
      <c r="RJA4" s="9"/>
      <c r="RJB4" s="9"/>
      <c r="RJC4" s="9"/>
      <c r="RJD4" s="9"/>
      <c r="RJE4" s="9"/>
      <c r="RJF4" s="9"/>
      <c r="RJG4" s="9"/>
      <c r="RJH4" s="9"/>
      <c r="RJI4" s="9"/>
      <c r="RJJ4" s="9"/>
      <c r="RJK4" s="9"/>
      <c r="RJL4" s="9"/>
      <c r="RJM4" s="9"/>
      <c r="RJN4" s="9"/>
      <c r="RJO4" s="9"/>
      <c r="RJP4" s="9"/>
      <c r="RJQ4" s="9"/>
      <c r="RJR4" s="9"/>
      <c r="RJS4" s="9"/>
      <c r="RJT4" s="9"/>
      <c r="RJU4" s="9"/>
      <c r="RJV4" s="9"/>
      <c r="RJW4" s="9"/>
      <c r="RJX4" s="9"/>
      <c r="RJY4" s="9"/>
      <c r="RJZ4" s="9"/>
      <c r="RKA4" s="9"/>
      <c r="RKB4" s="9"/>
      <c r="RKC4" s="9"/>
      <c r="RKD4" s="9"/>
      <c r="RKE4" s="9"/>
      <c r="RKF4" s="9"/>
      <c r="RKG4" s="9"/>
      <c r="RKH4" s="9"/>
      <c r="RKI4" s="9"/>
      <c r="RKJ4" s="9"/>
      <c r="RKK4" s="9"/>
      <c r="RKL4" s="9"/>
      <c r="RKM4" s="9"/>
      <c r="RKN4" s="9"/>
      <c r="RKO4" s="9"/>
      <c r="RKP4" s="9"/>
      <c r="RKQ4" s="9"/>
      <c r="RKR4" s="9"/>
      <c r="RKS4" s="9"/>
      <c r="RKT4" s="9"/>
      <c r="RKU4" s="9"/>
      <c r="RKV4" s="9"/>
      <c r="RKW4" s="9"/>
      <c r="RKX4" s="9"/>
      <c r="RKY4" s="9"/>
      <c r="RKZ4" s="9"/>
      <c r="RLA4" s="9"/>
      <c r="RLB4" s="9"/>
      <c r="RLC4" s="9"/>
      <c r="RLD4" s="9"/>
      <c r="RLE4" s="9"/>
      <c r="RLF4" s="9"/>
      <c r="RLG4" s="9"/>
      <c r="RLH4" s="9"/>
      <c r="RLI4" s="9"/>
      <c r="RLJ4" s="9"/>
      <c r="RLK4" s="9"/>
      <c r="RLL4" s="9"/>
      <c r="RLM4" s="9"/>
      <c r="RLN4" s="9"/>
      <c r="RLO4" s="9"/>
      <c r="RLP4" s="9"/>
      <c r="RLQ4" s="9"/>
      <c r="RLR4" s="9"/>
      <c r="RLS4" s="9"/>
      <c r="RLT4" s="9"/>
      <c r="RLU4" s="9"/>
      <c r="RLV4" s="9"/>
      <c r="RLW4" s="9"/>
      <c r="RLX4" s="9"/>
      <c r="RLY4" s="9"/>
      <c r="RLZ4" s="9"/>
      <c r="RMA4" s="9"/>
      <c r="RMB4" s="9"/>
      <c r="RMC4" s="9"/>
      <c r="RMD4" s="9"/>
      <c r="RME4" s="9"/>
      <c r="RMF4" s="9"/>
      <c r="RMG4" s="9"/>
      <c r="RMH4" s="9"/>
      <c r="RMI4" s="9"/>
      <c r="RMJ4" s="9"/>
      <c r="RMK4" s="9"/>
      <c r="RML4" s="9"/>
      <c r="RMM4" s="9"/>
      <c r="RMN4" s="9"/>
      <c r="RMO4" s="9"/>
      <c r="RMP4" s="9"/>
      <c r="RMQ4" s="9"/>
      <c r="RMR4" s="9"/>
      <c r="RMS4" s="9"/>
      <c r="RMT4" s="9"/>
      <c r="RMU4" s="9"/>
      <c r="RMV4" s="9"/>
      <c r="RMW4" s="9"/>
      <c r="RMX4" s="9"/>
      <c r="RMY4" s="9"/>
      <c r="RMZ4" s="9"/>
      <c r="RNA4" s="9"/>
      <c r="RNB4" s="9"/>
      <c r="RNC4" s="9"/>
      <c r="RND4" s="9"/>
      <c r="RNE4" s="9"/>
      <c r="RNF4" s="9"/>
      <c r="RNG4" s="9"/>
      <c r="RNH4" s="9"/>
      <c r="RNI4" s="9"/>
      <c r="RNJ4" s="9"/>
      <c r="RNK4" s="9"/>
      <c r="RNL4" s="9"/>
      <c r="RNM4" s="9"/>
      <c r="RNN4" s="9"/>
      <c r="RNO4" s="9"/>
      <c r="RNP4" s="9"/>
      <c r="RNQ4" s="9"/>
      <c r="RNR4" s="9"/>
      <c r="RNS4" s="9"/>
      <c r="RNT4" s="9"/>
      <c r="RNU4" s="9"/>
      <c r="RNV4" s="9"/>
      <c r="RNW4" s="9"/>
      <c r="RNX4" s="9"/>
      <c r="RNY4" s="9"/>
      <c r="RNZ4" s="9"/>
      <c r="ROA4" s="9"/>
      <c r="ROB4" s="9"/>
      <c r="ROC4" s="9"/>
      <c r="ROD4" s="9"/>
      <c r="ROE4" s="9"/>
      <c r="ROF4" s="9"/>
      <c r="ROG4" s="9"/>
      <c r="ROH4" s="9"/>
      <c r="ROI4" s="9"/>
      <c r="ROJ4" s="9"/>
      <c r="ROK4" s="9"/>
      <c r="ROL4" s="9"/>
      <c r="ROM4" s="9"/>
      <c r="RON4" s="9"/>
      <c r="ROO4" s="9"/>
      <c r="ROP4" s="9"/>
      <c r="ROQ4" s="9"/>
      <c r="ROR4" s="9"/>
      <c r="ROS4" s="9"/>
      <c r="ROT4" s="9"/>
      <c r="ROU4" s="9"/>
      <c r="ROV4" s="9"/>
      <c r="ROW4" s="9"/>
      <c r="ROX4" s="9"/>
      <c r="ROY4" s="9"/>
      <c r="ROZ4" s="9"/>
      <c r="RPA4" s="9"/>
      <c r="RPB4" s="9"/>
      <c r="RPC4" s="9"/>
      <c r="RPD4" s="9"/>
      <c r="RPE4" s="9"/>
      <c r="RPF4" s="9"/>
      <c r="RPG4" s="9"/>
      <c r="RPH4" s="9"/>
      <c r="RPI4" s="9"/>
      <c r="RPJ4" s="9"/>
      <c r="RPK4" s="9"/>
      <c r="RPL4" s="9"/>
      <c r="RPM4" s="9"/>
      <c r="RPN4" s="9"/>
      <c r="RPO4" s="9"/>
      <c r="RPP4" s="9"/>
      <c r="RPQ4" s="9"/>
      <c r="RPR4" s="9"/>
      <c r="RPS4" s="9"/>
      <c r="RPT4" s="9"/>
      <c r="RPU4" s="9"/>
      <c r="RPV4" s="9"/>
      <c r="RPW4" s="9"/>
      <c r="RPX4" s="9"/>
      <c r="RPY4" s="9"/>
      <c r="RPZ4" s="9"/>
      <c r="RQA4" s="9"/>
      <c r="RQB4" s="9"/>
      <c r="RQC4" s="9"/>
      <c r="RQD4" s="9"/>
      <c r="RQE4" s="9"/>
      <c r="RQF4" s="9"/>
      <c r="RQG4" s="9"/>
      <c r="RQH4" s="9"/>
      <c r="RQI4" s="9"/>
      <c r="RQJ4" s="9"/>
      <c r="RQK4" s="9"/>
      <c r="RQL4" s="9"/>
      <c r="RQM4" s="9"/>
      <c r="RQN4" s="9"/>
      <c r="RQO4" s="9"/>
      <c r="RQP4" s="9"/>
      <c r="RQQ4" s="9"/>
      <c r="RQR4" s="9"/>
      <c r="RQS4" s="9"/>
      <c r="RQT4" s="9"/>
      <c r="RQU4" s="9"/>
      <c r="RQV4" s="9"/>
      <c r="RQW4" s="9"/>
      <c r="RQX4" s="9"/>
      <c r="RQY4" s="9"/>
      <c r="RQZ4" s="9"/>
      <c r="RRA4" s="9"/>
      <c r="RRB4" s="9"/>
      <c r="RRC4" s="9"/>
      <c r="RRD4" s="9"/>
      <c r="RRE4" s="9"/>
      <c r="RRF4" s="9"/>
      <c r="RRG4" s="9"/>
      <c r="RRH4" s="9"/>
      <c r="RRI4" s="9"/>
      <c r="RRJ4" s="9"/>
      <c r="RRK4" s="9"/>
      <c r="RRL4" s="9"/>
      <c r="RRM4" s="9"/>
      <c r="RRN4" s="9"/>
      <c r="RRO4" s="9"/>
      <c r="RRP4" s="9"/>
      <c r="RRQ4" s="9"/>
      <c r="RRR4" s="9"/>
      <c r="RRS4" s="9"/>
      <c r="RRT4" s="9"/>
      <c r="RRU4" s="9"/>
      <c r="RRV4" s="9"/>
      <c r="RRW4" s="9"/>
      <c r="RRX4" s="9"/>
      <c r="RRY4" s="9"/>
      <c r="RRZ4" s="9"/>
      <c r="RSA4" s="9"/>
      <c r="RSB4" s="9"/>
      <c r="RSC4" s="9"/>
      <c r="RSD4" s="9"/>
      <c r="RSE4" s="9"/>
      <c r="RSF4" s="9"/>
      <c r="RSG4" s="9"/>
      <c r="RSH4" s="9"/>
      <c r="RSI4" s="9"/>
      <c r="RSJ4" s="9"/>
      <c r="RSK4" s="9"/>
      <c r="RSL4" s="9"/>
      <c r="RSM4" s="9"/>
      <c r="RSN4" s="9"/>
      <c r="RSO4" s="9"/>
      <c r="RSP4" s="9"/>
      <c r="RSQ4" s="9"/>
      <c r="RSR4" s="9"/>
      <c r="RSS4" s="9"/>
      <c r="RST4" s="9"/>
      <c r="RSU4" s="9"/>
      <c r="RSV4" s="9"/>
      <c r="RSW4" s="9"/>
      <c r="RSX4" s="9"/>
      <c r="RSY4" s="9"/>
      <c r="RSZ4" s="9"/>
      <c r="RTA4" s="9"/>
      <c r="RTB4" s="9"/>
      <c r="RTC4" s="9"/>
      <c r="RTD4" s="9"/>
      <c r="RTE4" s="9"/>
      <c r="RTF4" s="9"/>
      <c r="RTG4" s="9"/>
      <c r="RTH4" s="9"/>
      <c r="RTI4" s="9"/>
      <c r="RTJ4" s="9"/>
      <c r="RTK4" s="9"/>
      <c r="RTL4" s="9"/>
      <c r="RTM4" s="9"/>
      <c r="RTN4" s="9"/>
      <c r="RTO4" s="9"/>
      <c r="RTP4" s="9"/>
      <c r="RTQ4" s="9"/>
      <c r="RTR4" s="9"/>
      <c r="RTS4" s="9"/>
      <c r="RTT4" s="9"/>
      <c r="RTU4" s="9"/>
      <c r="RTV4" s="9"/>
      <c r="RTW4" s="9"/>
      <c r="RTX4" s="9"/>
      <c r="RTY4" s="9"/>
      <c r="RTZ4" s="9"/>
      <c r="RUA4" s="9"/>
      <c r="RUB4" s="9"/>
      <c r="RUC4" s="9"/>
      <c r="RUD4" s="9"/>
      <c r="RUE4" s="9"/>
      <c r="RUF4" s="9"/>
      <c r="RUG4" s="9"/>
      <c r="RUH4" s="9"/>
      <c r="RUI4" s="9"/>
      <c r="RUJ4" s="9"/>
      <c r="RUK4" s="9"/>
      <c r="RUL4" s="9"/>
      <c r="RUM4" s="9"/>
      <c r="RUN4" s="9"/>
      <c r="RUO4" s="9"/>
      <c r="RUP4" s="9"/>
      <c r="RUQ4" s="9"/>
      <c r="RUR4" s="9"/>
      <c r="RUS4" s="9"/>
      <c r="RUT4" s="9"/>
      <c r="RUU4" s="9"/>
      <c r="RUV4" s="9"/>
      <c r="RUW4" s="9"/>
      <c r="RUX4" s="9"/>
      <c r="RUY4" s="9"/>
      <c r="RUZ4" s="9"/>
      <c r="RVA4" s="9"/>
      <c r="RVB4" s="9"/>
      <c r="RVC4" s="9"/>
      <c r="RVD4" s="9"/>
      <c r="RVE4" s="9"/>
      <c r="RVF4" s="9"/>
      <c r="RVG4" s="9"/>
      <c r="RVH4" s="9"/>
      <c r="RVI4" s="9"/>
      <c r="RVJ4" s="9"/>
      <c r="RVK4" s="9"/>
      <c r="RVL4" s="9"/>
      <c r="RVM4" s="9"/>
      <c r="RVN4" s="9"/>
      <c r="RVO4" s="9"/>
      <c r="RVP4" s="9"/>
      <c r="RVQ4" s="9"/>
      <c r="RVR4" s="9"/>
      <c r="RVS4" s="9"/>
      <c r="RVT4" s="9"/>
      <c r="RVU4" s="9"/>
      <c r="RVV4" s="9"/>
      <c r="RVW4" s="9"/>
      <c r="RVX4" s="9"/>
      <c r="RVY4" s="9"/>
      <c r="RVZ4" s="9"/>
      <c r="RWA4" s="9"/>
      <c r="RWB4" s="9"/>
      <c r="RWC4" s="9"/>
      <c r="RWD4" s="9"/>
      <c r="RWE4" s="9"/>
      <c r="RWF4" s="9"/>
      <c r="RWG4" s="9"/>
      <c r="RWH4" s="9"/>
      <c r="RWI4" s="9"/>
      <c r="RWJ4" s="9"/>
      <c r="RWK4" s="9"/>
      <c r="RWL4" s="9"/>
      <c r="RWM4" s="9"/>
      <c r="RWN4" s="9"/>
      <c r="RWO4" s="9"/>
      <c r="RWP4" s="9"/>
      <c r="RWQ4" s="9"/>
      <c r="RWR4" s="9"/>
      <c r="RWS4" s="9"/>
      <c r="RWT4" s="9"/>
      <c r="RWU4" s="9"/>
      <c r="RWV4" s="9"/>
      <c r="RWW4" s="9"/>
      <c r="RWX4" s="9"/>
      <c r="RWY4" s="9"/>
      <c r="RWZ4" s="9"/>
      <c r="RXA4" s="9"/>
      <c r="RXB4" s="9"/>
      <c r="RXC4" s="9"/>
      <c r="RXD4" s="9"/>
      <c r="RXE4" s="9"/>
      <c r="RXF4" s="9"/>
      <c r="RXG4" s="9"/>
      <c r="RXH4" s="9"/>
      <c r="RXI4" s="9"/>
      <c r="RXJ4" s="9"/>
      <c r="RXK4" s="9"/>
      <c r="RXL4" s="9"/>
      <c r="RXM4" s="9"/>
      <c r="RXN4" s="9"/>
      <c r="RXO4" s="9"/>
      <c r="RXP4" s="9"/>
      <c r="RXQ4" s="9"/>
      <c r="RXR4" s="9"/>
      <c r="RXS4" s="9"/>
      <c r="RXT4" s="9"/>
      <c r="RXU4" s="9"/>
      <c r="RXV4" s="9"/>
      <c r="RXW4" s="9"/>
      <c r="RXX4" s="9"/>
      <c r="RXY4" s="9"/>
      <c r="RXZ4" s="9"/>
      <c r="RYA4" s="9"/>
      <c r="RYB4" s="9"/>
      <c r="RYC4" s="9"/>
      <c r="RYD4" s="9"/>
      <c r="RYE4" s="9"/>
      <c r="RYF4" s="9"/>
      <c r="RYG4" s="9"/>
      <c r="RYH4" s="9"/>
      <c r="RYI4" s="9"/>
      <c r="RYJ4" s="9"/>
      <c r="RYK4" s="9"/>
      <c r="RYL4" s="9"/>
      <c r="RYM4" s="9"/>
      <c r="RYN4" s="9"/>
      <c r="RYO4" s="9"/>
      <c r="RYP4" s="9"/>
      <c r="RYQ4" s="9"/>
      <c r="RYR4" s="9"/>
      <c r="RYS4" s="9"/>
      <c r="RYT4" s="9"/>
      <c r="RYU4" s="9"/>
      <c r="RYV4" s="9"/>
      <c r="RYW4" s="9"/>
      <c r="RYX4" s="9"/>
      <c r="RYY4" s="9"/>
      <c r="RYZ4" s="9"/>
      <c r="RZA4" s="9"/>
      <c r="RZB4" s="9"/>
      <c r="RZC4" s="9"/>
      <c r="RZD4" s="9"/>
      <c r="RZE4" s="9"/>
      <c r="RZF4" s="9"/>
      <c r="RZG4" s="9"/>
      <c r="RZH4" s="9"/>
      <c r="RZI4" s="9"/>
      <c r="RZJ4" s="9"/>
      <c r="RZK4" s="9"/>
      <c r="RZL4" s="9"/>
      <c r="RZM4" s="9"/>
      <c r="RZN4" s="9"/>
      <c r="RZO4" s="9"/>
      <c r="RZP4" s="9"/>
      <c r="RZQ4" s="9"/>
      <c r="RZR4" s="9"/>
      <c r="RZS4" s="9"/>
      <c r="RZT4" s="9"/>
      <c r="RZU4" s="9"/>
      <c r="RZV4" s="9"/>
      <c r="RZW4" s="9"/>
      <c r="RZX4" s="9"/>
      <c r="RZY4" s="9"/>
      <c r="RZZ4" s="9"/>
      <c r="SAA4" s="9"/>
      <c r="SAB4" s="9"/>
      <c r="SAC4" s="9"/>
      <c r="SAD4" s="9"/>
      <c r="SAE4" s="9"/>
      <c r="SAF4" s="9"/>
      <c r="SAG4" s="9"/>
      <c r="SAH4" s="9"/>
      <c r="SAI4" s="9"/>
      <c r="SAJ4" s="9"/>
      <c r="SAK4" s="9"/>
      <c r="SAL4" s="9"/>
      <c r="SAM4" s="9"/>
      <c r="SAN4" s="9"/>
      <c r="SAO4" s="9"/>
      <c r="SAP4" s="9"/>
      <c r="SAQ4" s="9"/>
      <c r="SAR4" s="9"/>
      <c r="SAS4" s="9"/>
      <c r="SAT4" s="9"/>
      <c r="SAU4" s="9"/>
      <c r="SAV4" s="9"/>
      <c r="SAW4" s="9"/>
      <c r="SAX4" s="9"/>
      <c r="SAY4" s="9"/>
      <c r="SAZ4" s="9"/>
      <c r="SBA4" s="9"/>
      <c r="SBB4" s="9"/>
      <c r="SBC4" s="9"/>
      <c r="SBD4" s="9"/>
      <c r="SBE4" s="9"/>
      <c r="SBF4" s="9"/>
      <c r="SBG4" s="9"/>
      <c r="SBH4" s="9"/>
      <c r="SBI4" s="9"/>
      <c r="SBJ4" s="9"/>
      <c r="SBK4" s="9"/>
      <c r="SBL4" s="9"/>
      <c r="SBM4" s="9"/>
      <c r="SBN4" s="9"/>
      <c r="SBO4" s="9"/>
      <c r="SBP4" s="9"/>
      <c r="SBQ4" s="9"/>
      <c r="SBR4" s="9"/>
      <c r="SBS4" s="9"/>
      <c r="SBT4" s="9"/>
      <c r="SBU4" s="9"/>
      <c r="SBV4" s="9"/>
      <c r="SBW4" s="9"/>
      <c r="SBX4" s="9"/>
      <c r="SBY4" s="9"/>
      <c r="SBZ4" s="9"/>
      <c r="SCA4" s="9"/>
      <c r="SCB4" s="9"/>
      <c r="SCC4" s="9"/>
      <c r="SCD4" s="9"/>
      <c r="SCE4" s="9"/>
      <c r="SCF4" s="9"/>
      <c r="SCG4" s="9"/>
      <c r="SCH4" s="9"/>
      <c r="SCI4" s="9"/>
      <c r="SCJ4" s="9"/>
      <c r="SCK4" s="9"/>
      <c r="SCL4" s="9"/>
      <c r="SCM4" s="9"/>
      <c r="SCN4" s="9"/>
      <c r="SCO4" s="9"/>
      <c r="SCP4" s="9"/>
      <c r="SCQ4" s="9"/>
      <c r="SCR4" s="9"/>
      <c r="SCS4" s="9"/>
      <c r="SCT4" s="9"/>
      <c r="SCU4" s="9"/>
      <c r="SCV4" s="9"/>
      <c r="SCW4" s="9"/>
      <c r="SCX4" s="9"/>
      <c r="SCY4" s="9"/>
      <c r="SCZ4" s="9"/>
      <c r="SDA4" s="9"/>
      <c r="SDB4" s="9"/>
      <c r="SDC4" s="9"/>
      <c r="SDD4" s="9"/>
      <c r="SDE4" s="9"/>
      <c r="SDF4" s="9"/>
      <c r="SDG4" s="9"/>
      <c r="SDH4" s="9"/>
      <c r="SDI4" s="9"/>
      <c r="SDJ4" s="9"/>
      <c r="SDK4" s="9"/>
      <c r="SDL4" s="9"/>
      <c r="SDM4" s="9"/>
      <c r="SDN4" s="9"/>
      <c r="SDO4" s="9"/>
      <c r="SDP4" s="9"/>
      <c r="SDQ4" s="9"/>
      <c r="SDR4" s="9"/>
      <c r="SDS4" s="9"/>
      <c r="SDT4" s="9"/>
      <c r="SDU4" s="9"/>
      <c r="SDV4" s="9"/>
      <c r="SDW4" s="9"/>
      <c r="SDX4" s="9"/>
      <c r="SDY4" s="9"/>
      <c r="SDZ4" s="9"/>
      <c r="SEA4" s="9"/>
      <c r="SEB4" s="9"/>
      <c r="SEC4" s="9"/>
      <c r="SED4" s="9"/>
      <c r="SEE4" s="9"/>
      <c r="SEF4" s="9"/>
      <c r="SEG4" s="9"/>
      <c r="SEH4" s="9"/>
      <c r="SEI4" s="9"/>
      <c r="SEJ4" s="9"/>
      <c r="SEK4" s="9"/>
      <c r="SEL4" s="9"/>
      <c r="SEM4" s="9"/>
      <c r="SEN4" s="9"/>
      <c r="SEO4" s="9"/>
      <c r="SEP4" s="9"/>
      <c r="SEQ4" s="9"/>
      <c r="SER4" s="9"/>
      <c r="SES4" s="9"/>
      <c r="SET4" s="9"/>
      <c r="SEU4" s="9"/>
      <c r="SEV4" s="9"/>
      <c r="SEW4" s="9"/>
      <c r="SEX4" s="9"/>
      <c r="SEY4" s="9"/>
      <c r="SEZ4" s="9"/>
      <c r="SFA4" s="9"/>
      <c r="SFB4" s="9"/>
      <c r="SFC4" s="9"/>
      <c r="SFD4" s="9"/>
      <c r="SFE4" s="9"/>
      <c r="SFF4" s="9"/>
      <c r="SFG4" s="9"/>
      <c r="SFH4" s="9"/>
      <c r="SFI4" s="9"/>
      <c r="SFJ4" s="9"/>
      <c r="SFK4" s="9"/>
      <c r="SFL4" s="9"/>
      <c r="SFM4" s="9"/>
      <c r="SFN4" s="9"/>
      <c r="SFO4" s="9"/>
      <c r="SFP4" s="9"/>
      <c r="SFQ4" s="9"/>
      <c r="SFR4" s="9"/>
      <c r="SFS4" s="9"/>
      <c r="SFT4" s="9"/>
      <c r="SFU4" s="9"/>
      <c r="SFV4" s="9"/>
      <c r="SFW4" s="9"/>
      <c r="SFX4" s="9"/>
      <c r="SFY4" s="9"/>
      <c r="SFZ4" s="9"/>
      <c r="SGA4" s="9"/>
      <c r="SGB4" s="9"/>
      <c r="SGC4" s="9"/>
      <c r="SGD4" s="9"/>
      <c r="SGE4" s="9"/>
      <c r="SGF4" s="9"/>
      <c r="SGG4" s="9"/>
      <c r="SGH4" s="9"/>
      <c r="SGI4" s="9"/>
      <c r="SGJ4" s="9"/>
      <c r="SGK4" s="9"/>
      <c r="SGL4" s="9"/>
      <c r="SGM4" s="9"/>
      <c r="SGN4" s="9"/>
      <c r="SGO4" s="9"/>
      <c r="SGP4" s="9"/>
      <c r="SGQ4" s="9"/>
      <c r="SGR4" s="9"/>
      <c r="SGS4" s="9"/>
      <c r="SGT4" s="9"/>
      <c r="SGU4" s="9"/>
      <c r="SGV4" s="9"/>
      <c r="SGW4" s="9"/>
      <c r="SGX4" s="9"/>
      <c r="SGY4" s="9"/>
      <c r="SGZ4" s="9"/>
      <c r="SHA4" s="9"/>
      <c r="SHB4" s="9"/>
      <c r="SHC4" s="9"/>
      <c r="SHD4" s="9"/>
      <c r="SHE4" s="9"/>
      <c r="SHF4" s="9"/>
      <c r="SHG4" s="9"/>
      <c r="SHH4" s="9"/>
      <c r="SHI4" s="9"/>
      <c r="SHJ4" s="9"/>
      <c r="SHK4" s="9"/>
      <c r="SHL4" s="9"/>
      <c r="SHM4" s="9"/>
      <c r="SHN4" s="9"/>
      <c r="SHO4" s="9"/>
      <c r="SHP4" s="9"/>
      <c r="SHQ4" s="9"/>
      <c r="SHR4" s="9"/>
      <c r="SHS4" s="9"/>
      <c r="SHT4" s="9"/>
      <c r="SHU4" s="9"/>
      <c r="SHV4" s="9"/>
      <c r="SHW4" s="9"/>
      <c r="SHX4" s="9"/>
      <c r="SHY4" s="9"/>
      <c r="SHZ4" s="9"/>
      <c r="SIA4" s="9"/>
      <c r="SIB4" s="9"/>
      <c r="SIC4" s="9"/>
      <c r="SID4" s="9"/>
      <c r="SIE4" s="9"/>
      <c r="SIF4" s="9"/>
      <c r="SIG4" s="9"/>
      <c r="SIH4" s="9"/>
      <c r="SII4" s="9"/>
      <c r="SIJ4" s="9"/>
      <c r="SIK4" s="9"/>
      <c r="SIL4" s="9"/>
      <c r="SIM4" s="9"/>
      <c r="SIN4" s="9"/>
      <c r="SIO4" s="9"/>
      <c r="SIP4" s="9"/>
      <c r="SIQ4" s="9"/>
      <c r="SIR4" s="9"/>
      <c r="SIS4" s="9"/>
      <c r="SIT4" s="9"/>
      <c r="SIU4" s="9"/>
      <c r="SIV4" s="9"/>
      <c r="SIW4" s="9"/>
      <c r="SIX4" s="9"/>
      <c r="SIY4" s="9"/>
      <c r="SIZ4" s="9"/>
      <c r="SJA4" s="9"/>
      <c r="SJB4" s="9"/>
      <c r="SJC4" s="9"/>
      <c r="SJD4" s="9"/>
      <c r="SJE4" s="9"/>
      <c r="SJF4" s="9"/>
      <c r="SJG4" s="9"/>
      <c r="SJH4" s="9"/>
      <c r="SJI4" s="9"/>
      <c r="SJJ4" s="9"/>
      <c r="SJK4" s="9"/>
      <c r="SJL4" s="9"/>
      <c r="SJM4" s="9"/>
      <c r="SJN4" s="9"/>
      <c r="SJO4" s="9"/>
      <c r="SJP4" s="9"/>
      <c r="SJQ4" s="9"/>
      <c r="SJR4" s="9"/>
      <c r="SJS4" s="9"/>
      <c r="SJT4" s="9"/>
      <c r="SJU4" s="9"/>
      <c r="SJV4" s="9"/>
      <c r="SJW4" s="9"/>
      <c r="SJX4" s="9"/>
      <c r="SJY4" s="9"/>
      <c r="SJZ4" s="9"/>
      <c r="SKA4" s="9"/>
      <c r="SKB4" s="9"/>
      <c r="SKC4" s="9"/>
      <c r="SKD4" s="9"/>
      <c r="SKE4" s="9"/>
      <c r="SKF4" s="9"/>
      <c r="SKG4" s="9"/>
      <c r="SKH4" s="9"/>
      <c r="SKI4" s="9"/>
      <c r="SKJ4" s="9"/>
      <c r="SKK4" s="9"/>
      <c r="SKL4" s="9"/>
      <c r="SKM4" s="9"/>
      <c r="SKN4" s="9"/>
      <c r="SKO4" s="9"/>
      <c r="SKP4" s="9"/>
      <c r="SKQ4" s="9"/>
      <c r="SKR4" s="9"/>
      <c r="SKS4" s="9"/>
      <c r="SKT4" s="9"/>
      <c r="SKU4" s="9"/>
      <c r="SKV4" s="9"/>
      <c r="SKW4" s="9"/>
      <c r="SKX4" s="9"/>
      <c r="SKY4" s="9"/>
      <c r="SKZ4" s="9"/>
      <c r="SLA4" s="9"/>
      <c r="SLB4" s="9"/>
      <c r="SLC4" s="9"/>
      <c r="SLD4" s="9"/>
      <c r="SLE4" s="9"/>
      <c r="SLF4" s="9"/>
      <c r="SLG4" s="9"/>
      <c r="SLH4" s="9"/>
      <c r="SLI4" s="9"/>
      <c r="SLJ4" s="9"/>
      <c r="SLK4" s="9"/>
      <c r="SLL4" s="9"/>
      <c r="SLM4" s="9"/>
      <c r="SLN4" s="9"/>
      <c r="SLO4" s="9"/>
      <c r="SLP4" s="9"/>
      <c r="SLQ4" s="9"/>
      <c r="SLR4" s="9"/>
      <c r="SLS4" s="9"/>
      <c r="SLT4" s="9"/>
      <c r="SLU4" s="9"/>
      <c r="SLV4" s="9"/>
      <c r="SLW4" s="9"/>
      <c r="SLX4" s="9"/>
      <c r="SLY4" s="9"/>
      <c r="SLZ4" s="9"/>
      <c r="SMA4" s="9"/>
      <c r="SMB4" s="9"/>
      <c r="SMC4" s="9"/>
      <c r="SMD4" s="9"/>
      <c r="SME4" s="9"/>
      <c r="SMF4" s="9"/>
      <c r="SMG4" s="9"/>
      <c r="SMH4" s="9"/>
      <c r="SMI4" s="9"/>
      <c r="SMJ4" s="9"/>
      <c r="SMK4" s="9"/>
      <c r="SML4" s="9"/>
      <c r="SMM4" s="9"/>
      <c r="SMN4" s="9"/>
      <c r="SMO4" s="9"/>
      <c r="SMP4" s="9"/>
      <c r="SMQ4" s="9"/>
      <c r="SMR4" s="9"/>
      <c r="SMS4" s="9"/>
      <c r="SMT4" s="9"/>
      <c r="SMU4" s="9"/>
      <c r="SMV4" s="9"/>
      <c r="SMW4" s="9"/>
      <c r="SMX4" s="9"/>
      <c r="SMY4" s="9"/>
      <c r="SMZ4" s="9"/>
      <c r="SNA4" s="9"/>
      <c r="SNB4" s="9"/>
      <c r="SNC4" s="9"/>
      <c r="SND4" s="9"/>
      <c r="SNE4" s="9"/>
      <c r="SNF4" s="9"/>
      <c r="SNG4" s="9"/>
      <c r="SNH4" s="9"/>
      <c r="SNI4" s="9"/>
      <c r="SNJ4" s="9"/>
      <c r="SNK4" s="9"/>
      <c r="SNL4" s="9"/>
      <c r="SNM4" s="9"/>
      <c r="SNN4" s="9"/>
      <c r="SNO4" s="9"/>
      <c r="SNP4" s="9"/>
      <c r="SNQ4" s="9"/>
      <c r="SNR4" s="9"/>
      <c r="SNS4" s="9"/>
      <c r="SNT4" s="9"/>
      <c r="SNU4" s="9"/>
      <c r="SNV4" s="9"/>
      <c r="SNW4" s="9"/>
      <c r="SNX4" s="9"/>
      <c r="SNY4" s="9"/>
      <c r="SNZ4" s="9"/>
      <c r="SOA4" s="9"/>
      <c r="SOB4" s="9"/>
      <c r="SOC4" s="9"/>
      <c r="SOD4" s="9"/>
      <c r="SOE4" s="9"/>
      <c r="SOF4" s="9"/>
      <c r="SOG4" s="9"/>
      <c r="SOH4" s="9"/>
      <c r="SOI4" s="9"/>
      <c r="SOJ4" s="9"/>
      <c r="SOK4" s="9"/>
      <c r="SOL4" s="9"/>
      <c r="SOM4" s="9"/>
      <c r="SON4" s="9"/>
      <c r="SOO4" s="9"/>
      <c r="SOP4" s="9"/>
      <c r="SOQ4" s="9"/>
      <c r="SOR4" s="9"/>
      <c r="SOS4" s="9"/>
      <c r="SOT4" s="9"/>
      <c r="SOU4" s="9"/>
      <c r="SOV4" s="9"/>
      <c r="SOW4" s="9"/>
      <c r="SOX4" s="9"/>
      <c r="SOY4" s="9"/>
      <c r="SOZ4" s="9"/>
      <c r="SPA4" s="9"/>
      <c r="SPB4" s="9"/>
      <c r="SPC4" s="9"/>
      <c r="SPD4" s="9"/>
      <c r="SPE4" s="9"/>
      <c r="SPF4" s="9"/>
      <c r="SPG4" s="9"/>
      <c r="SPH4" s="9"/>
      <c r="SPI4" s="9"/>
      <c r="SPJ4" s="9"/>
      <c r="SPK4" s="9"/>
      <c r="SPL4" s="9"/>
      <c r="SPM4" s="9"/>
      <c r="SPN4" s="9"/>
      <c r="SPO4" s="9"/>
      <c r="SPP4" s="9"/>
      <c r="SPQ4" s="9"/>
      <c r="SPR4" s="9"/>
      <c r="SPS4" s="9"/>
      <c r="SPT4" s="9"/>
      <c r="SPU4" s="9"/>
      <c r="SPV4" s="9"/>
      <c r="SPW4" s="9"/>
      <c r="SPX4" s="9"/>
      <c r="SPY4" s="9"/>
      <c r="SPZ4" s="9"/>
      <c r="SQA4" s="9"/>
      <c r="SQB4" s="9"/>
      <c r="SQC4" s="9"/>
      <c r="SQD4" s="9"/>
      <c r="SQE4" s="9"/>
      <c r="SQF4" s="9"/>
      <c r="SQG4" s="9"/>
      <c r="SQH4" s="9"/>
      <c r="SQI4" s="9"/>
      <c r="SQJ4" s="9"/>
      <c r="SQK4" s="9"/>
      <c r="SQL4" s="9"/>
      <c r="SQM4" s="9"/>
      <c r="SQN4" s="9"/>
      <c r="SQO4" s="9"/>
      <c r="SQP4" s="9"/>
      <c r="SQQ4" s="9"/>
      <c r="SQR4" s="9"/>
      <c r="SQS4" s="9"/>
      <c r="SQT4" s="9"/>
      <c r="SQU4" s="9"/>
      <c r="SQV4" s="9"/>
      <c r="SQW4" s="9"/>
      <c r="SQX4" s="9"/>
      <c r="SQY4" s="9"/>
      <c r="SQZ4" s="9"/>
      <c r="SRA4" s="9"/>
      <c r="SRB4" s="9"/>
      <c r="SRC4" s="9"/>
      <c r="SRD4" s="9"/>
      <c r="SRE4" s="9"/>
      <c r="SRF4" s="9"/>
      <c r="SRG4" s="9"/>
      <c r="SRH4" s="9"/>
      <c r="SRI4" s="9"/>
      <c r="SRJ4" s="9"/>
      <c r="SRK4" s="9"/>
      <c r="SRL4" s="9"/>
      <c r="SRM4" s="9"/>
      <c r="SRN4" s="9"/>
      <c r="SRO4" s="9"/>
      <c r="SRP4" s="9"/>
      <c r="SRQ4" s="9"/>
      <c r="SRR4" s="9"/>
      <c r="SRS4" s="9"/>
      <c r="SRT4" s="9"/>
      <c r="SRU4" s="9"/>
      <c r="SRV4" s="9"/>
      <c r="SRW4" s="9"/>
      <c r="SRX4" s="9"/>
      <c r="SRY4" s="9"/>
      <c r="SRZ4" s="9"/>
      <c r="SSA4" s="9"/>
      <c r="SSB4" s="9"/>
      <c r="SSC4" s="9"/>
      <c r="SSD4" s="9"/>
      <c r="SSE4" s="9"/>
      <c r="SSF4" s="9"/>
      <c r="SSG4" s="9"/>
      <c r="SSH4" s="9"/>
      <c r="SSI4" s="9"/>
      <c r="SSJ4" s="9"/>
      <c r="SSK4" s="9"/>
      <c r="SSL4" s="9"/>
      <c r="SSM4" s="9"/>
      <c r="SSN4" s="9"/>
      <c r="SSO4" s="9"/>
      <c r="SSP4" s="9"/>
      <c r="SSQ4" s="9"/>
      <c r="SSR4" s="9"/>
      <c r="SSS4" s="9"/>
      <c r="SST4" s="9"/>
      <c r="SSU4" s="9"/>
      <c r="SSV4" s="9"/>
      <c r="SSW4" s="9"/>
      <c r="SSX4" s="9"/>
      <c r="SSY4" s="9"/>
      <c r="SSZ4" s="9"/>
      <c r="STA4" s="9"/>
      <c r="STB4" s="9"/>
      <c r="STC4" s="9"/>
      <c r="STD4" s="9"/>
      <c r="STE4" s="9"/>
      <c r="STF4" s="9"/>
      <c r="STG4" s="9"/>
      <c r="STH4" s="9"/>
      <c r="STI4" s="9"/>
      <c r="STJ4" s="9"/>
      <c r="STK4" s="9"/>
      <c r="STL4" s="9"/>
      <c r="STM4" s="9"/>
      <c r="STN4" s="9"/>
      <c r="STO4" s="9"/>
      <c r="STP4" s="9"/>
      <c r="STQ4" s="9"/>
      <c r="STR4" s="9"/>
      <c r="STS4" s="9"/>
      <c r="STT4" s="9"/>
      <c r="STU4" s="9"/>
      <c r="STV4" s="9"/>
      <c r="STW4" s="9"/>
      <c r="STX4" s="9"/>
      <c r="STY4" s="9"/>
      <c r="STZ4" s="9"/>
      <c r="SUA4" s="9"/>
      <c r="SUB4" s="9"/>
      <c r="SUC4" s="9"/>
      <c r="SUD4" s="9"/>
      <c r="SUE4" s="9"/>
      <c r="SUF4" s="9"/>
      <c r="SUG4" s="9"/>
      <c r="SUH4" s="9"/>
      <c r="SUI4" s="9"/>
      <c r="SUJ4" s="9"/>
      <c r="SUK4" s="9"/>
      <c r="SUL4" s="9"/>
      <c r="SUM4" s="9"/>
      <c r="SUN4" s="9"/>
      <c r="SUO4" s="9"/>
      <c r="SUP4" s="9"/>
      <c r="SUQ4" s="9"/>
      <c r="SUR4" s="9"/>
      <c r="SUS4" s="9"/>
      <c r="SUT4" s="9"/>
      <c r="SUU4" s="9"/>
      <c r="SUV4" s="9"/>
      <c r="SUW4" s="9"/>
      <c r="SUX4" s="9"/>
      <c r="SUY4" s="9"/>
      <c r="SUZ4" s="9"/>
      <c r="SVA4" s="9"/>
      <c r="SVB4" s="9"/>
      <c r="SVC4" s="9"/>
      <c r="SVD4" s="9"/>
      <c r="SVE4" s="9"/>
      <c r="SVF4" s="9"/>
      <c r="SVG4" s="9"/>
      <c r="SVH4" s="9"/>
      <c r="SVI4" s="9"/>
      <c r="SVJ4" s="9"/>
      <c r="SVK4" s="9"/>
      <c r="SVL4" s="9"/>
      <c r="SVM4" s="9"/>
      <c r="SVN4" s="9"/>
      <c r="SVO4" s="9"/>
      <c r="SVP4" s="9"/>
      <c r="SVQ4" s="9"/>
      <c r="SVR4" s="9"/>
      <c r="SVS4" s="9"/>
      <c r="SVT4" s="9"/>
      <c r="SVU4" s="9"/>
      <c r="SVV4" s="9"/>
      <c r="SVW4" s="9"/>
      <c r="SVX4" s="9"/>
      <c r="SVY4" s="9"/>
      <c r="SVZ4" s="9"/>
      <c r="SWA4" s="9"/>
      <c r="SWB4" s="9"/>
      <c r="SWC4" s="9"/>
      <c r="SWD4" s="9"/>
      <c r="SWE4" s="9"/>
      <c r="SWF4" s="9"/>
      <c r="SWG4" s="9"/>
      <c r="SWH4" s="9"/>
      <c r="SWI4" s="9"/>
      <c r="SWJ4" s="9"/>
      <c r="SWK4" s="9"/>
      <c r="SWL4" s="9"/>
      <c r="SWM4" s="9"/>
      <c r="SWN4" s="9"/>
      <c r="SWO4" s="9"/>
      <c r="SWP4" s="9"/>
      <c r="SWQ4" s="9"/>
      <c r="SWR4" s="9"/>
      <c r="SWS4" s="9"/>
      <c r="SWT4" s="9"/>
      <c r="SWU4" s="9"/>
      <c r="SWV4" s="9"/>
      <c r="SWW4" s="9"/>
      <c r="SWX4" s="9"/>
      <c r="SWY4" s="9"/>
      <c r="SWZ4" s="9"/>
      <c r="SXA4" s="9"/>
      <c r="SXB4" s="9"/>
      <c r="SXC4" s="9"/>
      <c r="SXD4" s="9"/>
      <c r="SXE4" s="9"/>
      <c r="SXF4" s="9"/>
      <c r="SXG4" s="9"/>
      <c r="SXH4" s="9"/>
      <c r="SXI4" s="9"/>
      <c r="SXJ4" s="9"/>
      <c r="SXK4" s="9"/>
      <c r="SXL4" s="9"/>
      <c r="SXM4" s="9"/>
      <c r="SXN4" s="9"/>
      <c r="SXO4" s="9"/>
      <c r="SXP4" s="9"/>
      <c r="SXQ4" s="9"/>
      <c r="SXR4" s="9"/>
      <c r="SXS4" s="9"/>
      <c r="SXT4" s="9"/>
      <c r="SXU4" s="9"/>
      <c r="SXV4" s="9"/>
      <c r="SXW4" s="9"/>
      <c r="SXX4" s="9"/>
      <c r="SXY4" s="9"/>
      <c r="SXZ4" s="9"/>
      <c r="SYA4" s="9"/>
      <c r="SYB4" s="9"/>
      <c r="SYC4" s="9"/>
      <c r="SYD4" s="9"/>
      <c r="SYE4" s="9"/>
      <c r="SYF4" s="9"/>
      <c r="SYG4" s="9"/>
      <c r="SYH4" s="9"/>
      <c r="SYI4" s="9"/>
      <c r="SYJ4" s="9"/>
      <c r="SYK4" s="9"/>
      <c r="SYL4" s="9"/>
      <c r="SYM4" s="9"/>
      <c r="SYN4" s="9"/>
      <c r="SYO4" s="9"/>
      <c r="SYP4" s="9"/>
      <c r="SYQ4" s="9"/>
      <c r="SYR4" s="9"/>
      <c r="SYS4" s="9"/>
      <c r="SYT4" s="9"/>
      <c r="SYU4" s="9"/>
      <c r="SYV4" s="9"/>
      <c r="SYW4" s="9"/>
      <c r="SYX4" s="9"/>
      <c r="SYY4" s="9"/>
      <c r="SYZ4" s="9"/>
      <c r="SZA4" s="9"/>
      <c r="SZB4" s="9"/>
      <c r="SZC4" s="9"/>
      <c r="SZD4" s="9"/>
      <c r="SZE4" s="9"/>
      <c r="SZF4" s="9"/>
      <c r="SZG4" s="9"/>
      <c r="SZH4" s="9"/>
      <c r="SZI4" s="9"/>
      <c r="SZJ4" s="9"/>
      <c r="SZK4" s="9"/>
      <c r="SZL4" s="9"/>
      <c r="SZM4" s="9"/>
      <c r="SZN4" s="9"/>
      <c r="SZO4" s="9"/>
      <c r="SZP4" s="9"/>
      <c r="SZQ4" s="9"/>
      <c r="SZR4" s="9"/>
      <c r="SZS4" s="9"/>
      <c r="SZT4" s="9"/>
      <c r="SZU4" s="9"/>
      <c r="SZV4" s="9"/>
      <c r="SZW4" s="9"/>
      <c r="SZX4" s="9"/>
      <c r="SZY4" s="9"/>
      <c r="SZZ4" s="9"/>
      <c r="TAA4" s="9"/>
      <c r="TAB4" s="9"/>
      <c r="TAC4" s="9"/>
      <c r="TAD4" s="9"/>
      <c r="TAE4" s="9"/>
      <c r="TAF4" s="9"/>
      <c r="TAG4" s="9"/>
      <c r="TAH4" s="9"/>
      <c r="TAI4" s="9"/>
      <c r="TAJ4" s="9"/>
      <c r="TAK4" s="9"/>
      <c r="TAL4" s="9"/>
      <c r="TAM4" s="9"/>
      <c r="TAN4" s="9"/>
      <c r="TAO4" s="9"/>
      <c r="TAP4" s="9"/>
      <c r="TAQ4" s="9"/>
      <c r="TAR4" s="9"/>
      <c r="TAS4" s="9"/>
      <c r="TAT4" s="9"/>
      <c r="TAU4" s="9"/>
      <c r="TAV4" s="9"/>
      <c r="TAW4" s="9"/>
      <c r="TAX4" s="9"/>
      <c r="TAY4" s="9"/>
      <c r="TAZ4" s="9"/>
      <c r="TBA4" s="9"/>
      <c r="TBB4" s="9"/>
      <c r="TBC4" s="9"/>
      <c r="TBD4" s="9"/>
      <c r="TBE4" s="9"/>
      <c r="TBF4" s="9"/>
      <c r="TBG4" s="9"/>
      <c r="TBH4" s="9"/>
      <c r="TBI4" s="9"/>
      <c r="TBJ4" s="9"/>
      <c r="TBK4" s="9"/>
      <c r="TBL4" s="9"/>
      <c r="TBM4" s="9"/>
      <c r="TBN4" s="9"/>
      <c r="TBO4" s="9"/>
      <c r="TBP4" s="9"/>
      <c r="TBQ4" s="9"/>
      <c r="TBR4" s="9"/>
      <c r="TBS4" s="9"/>
      <c r="TBT4" s="9"/>
      <c r="TBU4" s="9"/>
      <c r="TBV4" s="9"/>
      <c r="TBW4" s="9"/>
      <c r="TBX4" s="9"/>
      <c r="TBY4" s="9"/>
      <c r="TBZ4" s="9"/>
      <c r="TCA4" s="9"/>
      <c r="TCB4" s="9"/>
      <c r="TCC4" s="9"/>
      <c r="TCD4" s="9"/>
      <c r="TCE4" s="9"/>
      <c r="TCF4" s="9"/>
      <c r="TCG4" s="9"/>
      <c r="TCH4" s="9"/>
      <c r="TCI4" s="9"/>
      <c r="TCJ4" s="9"/>
      <c r="TCK4" s="9"/>
      <c r="TCL4" s="9"/>
      <c r="TCM4" s="9"/>
      <c r="TCN4" s="9"/>
      <c r="TCO4" s="9"/>
      <c r="TCP4" s="9"/>
      <c r="TCQ4" s="9"/>
      <c r="TCR4" s="9"/>
      <c r="TCS4" s="9"/>
      <c r="TCT4" s="9"/>
      <c r="TCU4" s="9"/>
      <c r="TCV4" s="9"/>
      <c r="TCW4" s="9"/>
      <c r="TCX4" s="9"/>
      <c r="TCY4" s="9"/>
      <c r="TCZ4" s="9"/>
      <c r="TDA4" s="9"/>
      <c r="TDB4" s="9"/>
      <c r="TDC4" s="9"/>
      <c r="TDD4" s="9"/>
      <c r="TDE4" s="9"/>
      <c r="TDF4" s="9"/>
      <c r="TDG4" s="9"/>
      <c r="TDH4" s="9"/>
      <c r="TDI4" s="9"/>
      <c r="TDJ4" s="9"/>
      <c r="TDK4" s="9"/>
      <c r="TDL4" s="9"/>
      <c r="TDM4" s="9"/>
      <c r="TDN4" s="9"/>
      <c r="TDO4" s="9"/>
      <c r="TDP4" s="9"/>
      <c r="TDQ4" s="9"/>
      <c r="TDR4" s="9"/>
      <c r="TDS4" s="9"/>
      <c r="TDT4" s="9"/>
      <c r="TDU4" s="9"/>
      <c r="TDV4" s="9"/>
      <c r="TDW4" s="9"/>
      <c r="TDX4" s="9"/>
      <c r="TDY4" s="9"/>
      <c r="TDZ4" s="9"/>
      <c r="TEA4" s="9"/>
      <c r="TEB4" s="9"/>
      <c r="TEC4" s="9"/>
      <c r="TED4" s="9"/>
      <c r="TEE4" s="9"/>
      <c r="TEF4" s="9"/>
      <c r="TEG4" s="9"/>
      <c r="TEH4" s="9"/>
      <c r="TEI4" s="9"/>
      <c r="TEJ4" s="9"/>
      <c r="TEK4" s="9"/>
      <c r="TEL4" s="9"/>
      <c r="TEM4" s="9"/>
      <c r="TEN4" s="9"/>
      <c r="TEO4" s="9"/>
      <c r="TEP4" s="9"/>
      <c r="TEQ4" s="9"/>
      <c r="TER4" s="9"/>
      <c r="TES4" s="9"/>
      <c r="TET4" s="9"/>
      <c r="TEU4" s="9"/>
      <c r="TEV4" s="9"/>
      <c r="TEW4" s="9"/>
      <c r="TEX4" s="9"/>
      <c r="TEY4" s="9"/>
      <c r="TEZ4" s="9"/>
      <c r="TFA4" s="9"/>
      <c r="TFB4" s="9"/>
      <c r="TFC4" s="9"/>
      <c r="TFD4" s="9"/>
      <c r="TFE4" s="9"/>
      <c r="TFF4" s="9"/>
      <c r="TFG4" s="9"/>
      <c r="TFH4" s="9"/>
      <c r="TFI4" s="9"/>
      <c r="TFJ4" s="9"/>
      <c r="TFK4" s="9"/>
      <c r="TFL4" s="9"/>
      <c r="TFM4" s="9"/>
      <c r="TFN4" s="9"/>
      <c r="TFO4" s="9"/>
      <c r="TFP4" s="9"/>
      <c r="TFQ4" s="9"/>
      <c r="TFR4" s="9"/>
      <c r="TFS4" s="9"/>
      <c r="TFT4" s="9"/>
      <c r="TFU4" s="9"/>
      <c r="TFV4" s="9"/>
      <c r="TFW4" s="9"/>
      <c r="TFX4" s="9"/>
      <c r="TFY4" s="9"/>
      <c r="TFZ4" s="9"/>
      <c r="TGA4" s="9"/>
      <c r="TGB4" s="9"/>
      <c r="TGC4" s="9"/>
      <c r="TGD4" s="9"/>
      <c r="TGE4" s="9"/>
      <c r="TGF4" s="9"/>
      <c r="TGG4" s="9"/>
      <c r="TGH4" s="9"/>
      <c r="TGI4" s="9"/>
      <c r="TGJ4" s="9"/>
      <c r="TGK4" s="9"/>
      <c r="TGL4" s="9"/>
      <c r="TGM4" s="9"/>
      <c r="TGN4" s="9"/>
      <c r="TGO4" s="9"/>
      <c r="TGP4" s="9"/>
      <c r="TGQ4" s="9"/>
      <c r="TGR4" s="9"/>
      <c r="TGS4" s="9"/>
      <c r="TGT4" s="9"/>
      <c r="TGU4" s="9"/>
      <c r="TGV4" s="9"/>
      <c r="TGW4" s="9"/>
      <c r="TGX4" s="9"/>
      <c r="TGY4" s="9"/>
      <c r="TGZ4" s="9"/>
      <c r="THA4" s="9"/>
      <c r="THB4" s="9"/>
      <c r="THC4" s="9"/>
      <c r="THD4" s="9"/>
      <c r="THE4" s="9"/>
      <c r="THF4" s="9"/>
      <c r="THG4" s="9"/>
      <c r="THH4" s="9"/>
      <c r="THI4" s="9"/>
      <c r="THJ4" s="9"/>
      <c r="THK4" s="9"/>
      <c r="THL4" s="9"/>
      <c r="THM4" s="9"/>
      <c r="THN4" s="9"/>
      <c r="THO4" s="9"/>
      <c r="THP4" s="9"/>
      <c r="THQ4" s="9"/>
      <c r="THR4" s="9"/>
      <c r="THS4" s="9"/>
      <c r="THT4" s="9"/>
      <c r="THU4" s="9"/>
      <c r="THV4" s="9"/>
      <c r="THW4" s="9"/>
      <c r="THX4" s="9"/>
      <c r="THY4" s="9"/>
      <c r="THZ4" s="9"/>
      <c r="TIA4" s="9"/>
      <c r="TIB4" s="9"/>
      <c r="TIC4" s="9"/>
      <c r="TID4" s="9"/>
      <c r="TIE4" s="9"/>
      <c r="TIF4" s="9"/>
      <c r="TIG4" s="9"/>
      <c r="TIH4" s="9"/>
      <c r="TII4" s="9"/>
      <c r="TIJ4" s="9"/>
      <c r="TIK4" s="9"/>
      <c r="TIL4" s="9"/>
      <c r="TIM4" s="9"/>
      <c r="TIN4" s="9"/>
      <c r="TIO4" s="9"/>
      <c r="TIP4" s="9"/>
      <c r="TIQ4" s="9"/>
      <c r="TIR4" s="9"/>
      <c r="TIS4" s="9"/>
      <c r="TIT4" s="9"/>
      <c r="TIU4" s="9"/>
      <c r="TIV4" s="9"/>
      <c r="TIW4" s="9"/>
      <c r="TIX4" s="9"/>
      <c r="TIY4" s="9"/>
      <c r="TIZ4" s="9"/>
      <c r="TJA4" s="9"/>
      <c r="TJB4" s="9"/>
      <c r="TJC4" s="9"/>
      <c r="TJD4" s="9"/>
      <c r="TJE4" s="9"/>
      <c r="TJF4" s="9"/>
      <c r="TJG4" s="9"/>
      <c r="TJH4" s="9"/>
      <c r="TJI4" s="9"/>
      <c r="TJJ4" s="9"/>
      <c r="TJK4" s="9"/>
      <c r="TJL4" s="9"/>
      <c r="TJM4" s="9"/>
      <c r="TJN4" s="9"/>
      <c r="TJO4" s="9"/>
      <c r="TJP4" s="9"/>
      <c r="TJQ4" s="9"/>
      <c r="TJR4" s="9"/>
      <c r="TJS4" s="9"/>
      <c r="TJT4" s="9"/>
      <c r="TJU4" s="9"/>
      <c r="TJV4" s="9"/>
      <c r="TJW4" s="9"/>
      <c r="TJX4" s="9"/>
      <c r="TJY4" s="9"/>
      <c r="TJZ4" s="9"/>
      <c r="TKA4" s="9"/>
      <c r="TKB4" s="9"/>
      <c r="TKC4" s="9"/>
      <c r="TKD4" s="9"/>
      <c r="TKE4" s="9"/>
      <c r="TKF4" s="9"/>
      <c r="TKG4" s="9"/>
      <c r="TKH4" s="9"/>
      <c r="TKI4" s="9"/>
      <c r="TKJ4" s="9"/>
      <c r="TKK4" s="9"/>
      <c r="TKL4" s="9"/>
      <c r="TKM4" s="9"/>
      <c r="TKN4" s="9"/>
      <c r="TKO4" s="9"/>
      <c r="TKP4" s="9"/>
      <c r="TKQ4" s="9"/>
      <c r="TKR4" s="9"/>
      <c r="TKS4" s="9"/>
      <c r="TKT4" s="9"/>
      <c r="TKU4" s="9"/>
      <c r="TKV4" s="9"/>
      <c r="TKW4" s="9"/>
      <c r="TKX4" s="9"/>
      <c r="TKY4" s="9"/>
      <c r="TKZ4" s="9"/>
      <c r="TLA4" s="9"/>
      <c r="TLB4" s="9"/>
      <c r="TLC4" s="9"/>
      <c r="TLD4" s="9"/>
      <c r="TLE4" s="9"/>
      <c r="TLF4" s="9"/>
      <c r="TLG4" s="9"/>
      <c r="TLH4" s="9"/>
      <c r="TLI4" s="9"/>
      <c r="TLJ4" s="9"/>
      <c r="TLK4" s="9"/>
      <c r="TLL4" s="9"/>
      <c r="TLM4" s="9"/>
      <c r="TLN4" s="9"/>
      <c r="TLO4" s="9"/>
      <c r="TLP4" s="9"/>
      <c r="TLQ4" s="9"/>
      <c r="TLR4" s="9"/>
      <c r="TLS4" s="9"/>
      <c r="TLT4" s="9"/>
      <c r="TLU4" s="9"/>
      <c r="TLV4" s="9"/>
      <c r="TLW4" s="9"/>
      <c r="TLX4" s="9"/>
      <c r="TLY4" s="9"/>
      <c r="TLZ4" s="9"/>
      <c r="TMA4" s="9"/>
      <c r="TMB4" s="9"/>
      <c r="TMC4" s="9"/>
      <c r="TMD4" s="9"/>
      <c r="TME4" s="9"/>
      <c r="TMF4" s="9"/>
      <c r="TMG4" s="9"/>
      <c r="TMH4" s="9"/>
      <c r="TMI4" s="9"/>
      <c r="TMJ4" s="9"/>
      <c r="TMK4" s="9"/>
      <c r="TML4" s="9"/>
      <c r="TMM4" s="9"/>
      <c r="TMN4" s="9"/>
      <c r="TMO4" s="9"/>
      <c r="TMP4" s="9"/>
      <c r="TMQ4" s="9"/>
      <c r="TMR4" s="9"/>
      <c r="TMS4" s="9"/>
      <c r="TMT4" s="9"/>
      <c r="TMU4" s="9"/>
      <c r="TMV4" s="9"/>
      <c r="TMW4" s="9"/>
      <c r="TMX4" s="9"/>
      <c r="TMY4" s="9"/>
      <c r="TMZ4" s="9"/>
      <c r="TNA4" s="9"/>
      <c r="TNB4" s="9"/>
      <c r="TNC4" s="9"/>
      <c r="TND4" s="9"/>
      <c r="TNE4" s="9"/>
      <c r="TNF4" s="9"/>
      <c r="TNG4" s="9"/>
      <c r="TNH4" s="9"/>
      <c r="TNI4" s="9"/>
      <c r="TNJ4" s="9"/>
      <c r="TNK4" s="9"/>
      <c r="TNL4" s="9"/>
      <c r="TNM4" s="9"/>
      <c r="TNN4" s="9"/>
      <c r="TNO4" s="9"/>
      <c r="TNP4" s="9"/>
      <c r="TNQ4" s="9"/>
      <c r="TNR4" s="9"/>
      <c r="TNS4" s="9"/>
      <c r="TNT4" s="9"/>
      <c r="TNU4" s="9"/>
      <c r="TNV4" s="9"/>
      <c r="TNW4" s="9"/>
      <c r="TNX4" s="9"/>
      <c r="TNY4" s="9"/>
      <c r="TNZ4" s="9"/>
      <c r="TOA4" s="9"/>
      <c r="TOB4" s="9"/>
      <c r="TOC4" s="9"/>
      <c r="TOD4" s="9"/>
      <c r="TOE4" s="9"/>
      <c r="TOF4" s="9"/>
      <c r="TOG4" s="9"/>
      <c r="TOH4" s="9"/>
      <c r="TOI4" s="9"/>
      <c r="TOJ4" s="9"/>
      <c r="TOK4" s="9"/>
      <c r="TOL4" s="9"/>
      <c r="TOM4" s="9"/>
      <c r="TON4" s="9"/>
      <c r="TOO4" s="9"/>
      <c r="TOP4" s="9"/>
      <c r="TOQ4" s="9"/>
      <c r="TOR4" s="9"/>
      <c r="TOS4" s="9"/>
      <c r="TOT4" s="9"/>
      <c r="TOU4" s="9"/>
      <c r="TOV4" s="9"/>
      <c r="TOW4" s="9"/>
      <c r="TOX4" s="9"/>
      <c r="TOY4" s="9"/>
      <c r="TOZ4" s="9"/>
      <c r="TPA4" s="9"/>
      <c r="TPB4" s="9"/>
      <c r="TPC4" s="9"/>
      <c r="TPD4" s="9"/>
      <c r="TPE4" s="9"/>
      <c r="TPF4" s="9"/>
      <c r="TPG4" s="9"/>
      <c r="TPH4" s="9"/>
      <c r="TPI4" s="9"/>
      <c r="TPJ4" s="9"/>
      <c r="TPK4" s="9"/>
      <c r="TPL4" s="9"/>
      <c r="TPM4" s="9"/>
      <c r="TPN4" s="9"/>
      <c r="TPO4" s="9"/>
      <c r="TPP4" s="9"/>
      <c r="TPQ4" s="9"/>
      <c r="TPR4" s="9"/>
      <c r="TPS4" s="9"/>
      <c r="TPT4" s="9"/>
      <c r="TPU4" s="9"/>
      <c r="TPV4" s="9"/>
      <c r="TPW4" s="9"/>
      <c r="TPX4" s="9"/>
      <c r="TPY4" s="9"/>
      <c r="TPZ4" s="9"/>
      <c r="TQA4" s="9"/>
      <c r="TQB4" s="9"/>
      <c r="TQC4" s="9"/>
      <c r="TQD4" s="9"/>
      <c r="TQE4" s="9"/>
      <c r="TQF4" s="9"/>
      <c r="TQG4" s="9"/>
      <c r="TQH4" s="9"/>
      <c r="TQI4" s="9"/>
      <c r="TQJ4" s="9"/>
      <c r="TQK4" s="9"/>
      <c r="TQL4" s="9"/>
      <c r="TQM4" s="9"/>
      <c r="TQN4" s="9"/>
      <c r="TQO4" s="9"/>
      <c r="TQP4" s="9"/>
      <c r="TQQ4" s="9"/>
      <c r="TQR4" s="9"/>
      <c r="TQS4" s="9"/>
      <c r="TQT4" s="9"/>
      <c r="TQU4" s="9"/>
      <c r="TQV4" s="9"/>
      <c r="TQW4" s="9"/>
      <c r="TQX4" s="9"/>
      <c r="TQY4" s="9"/>
      <c r="TQZ4" s="9"/>
      <c r="TRA4" s="9"/>
      <c r="TRB4" s="9"/>
      <c r="TRC4" s="9"/>
      <c r="TRD4" s="9"/>
      <c r="TRE4" s="9"/>
      <c r="TRF4" s="9"/>
      <c r="TRG4" s="9"/>
      <c r="TRH4" s="9"/>
      <c r="TRI4" s="9"/>
      <c r="TRJ4" s="9"/>
      <c r="TRK4" s="9"/>
      <c r="TRL4" s="9"/>
      <c r="TRM4" s="9"/>
      <c r="TRN4" s="9"/>
      <c r="TRO4" s="9"/>
      <c r="TRP4" s="9"/>
      <c r="TRQ4" s="9"/>
      <c r="TRR4" s="9"/>
      <c r="TRS4" s="9"/>
      <c r="TRT4" s="9"/>
      <c r="TRU4" s="9"/>
      <c r="TRV4" s="9"/>
      <c r="TRW4" s="9"/>
      <c r="TRX4" s="9"/>
      <c r="TRY4" s="9"/>
      <c r="TRZ4" s="9"/>
      <c r="TSA4" s="9"/>
      <c r="TSB4" s="9"/>
      <c r="TSC4" s="9"/>
      <c r="TSD4" s="9"/>
      <c r="TSE4" s="9"/>
      <c r="TSF4" s="9"/>
      <c r="TSG4" s="9"/>
      <c r="TSH4" s="9"/>
      <c r="TSI4" s="9"/>
      <c r="TSJ4" s="9"/>
      <c r="TSK4" s="9"/>
      <c r="TSL4" s="9"/>
      <c r="TSM4" s="9"/>
      <c r="TSN4" s="9"/>
      <c r="TSO4" s="9"/>
      <c r="TSP4" s="9"/>
      <c r="TSQ4" s="9"/>
      <c r="TSR4" s="9"/>
      <c r="TSS4" s="9"/>
      <c r="TST4" s="9"/>
      <c r="TSU4" s="9"/>
      <c r="TSV4" s="9"/>
      <c r="TSW4" s="9"/>
      <c r="TSX4" s="9"/>
      <c r="TSY4" s="9"/>
      <c r="TSZ4" s="9"/>
      <c r="TTA4" s="9"/>
      <c r="TTB4" s="9"/>
      <c r="TTC4" s="9"/>
      <c r="TTD4" s="9"/>
      <c r="TTE4" s="9"/>
      <c r="TTF4" s="9"/>
      <c r="TTG4" s="9"/>
      <c r="TTH4" s="9"/>
      <c r="TTI4" s="9"/>
      <c r="TTJ4" s="9"/>
      <c r="TTK4" s="9"/>
      <c r="TTL4" s="9"/>
      <c r="TTM4" s="9"/>
      <c r="TTN4" s="9"/>
      <c r="TTO4" s="9"/>
      <c r="TTP4" s="9"/>
      <c r="TTQ4" s="9"/>
      <c r="TTR4" s="9"/>
      <c r="TTS4" s="9"/>
      <c r="TTT4" s="9"/>
      <c r="TTU4" s="9"/>
      <c r="TTV4" s="9"/>
      <c r="TTW4" s="9"/>
      <c r="TTX4" s="9"/>
      <c r="TTY4" s="9"/>
      <c r="TTZ4" s="9"/>
      <c r="TUA4" s="9"/>
      <c r="TUB4" s="9"/>
      <c r="TUC4" s="9"/>
      <c r="TUD4" s="9"/>
      <c r="TUE4" s="9"/>
      <c r="TUF4" s="9"/>
      <c r="TUG4" s="9"/>
      <c r="TUH4" s="9"/>
      <c r="TUI4" s="9"/>
      <c r="TUJ4" s="9"/>
      <c r="TUK4" s="9"/>
      <c r="TUL4" s="9"/>
      <c r="TUM4" s="9"/>
      <c r="TUN4" s="9"/>
      <c r="TUO4" s="9"/>
      <c r="TUP4" s="9"/>
      <c r="TUQ4" s="9"/>
      <c r="TUR4" s="9"/>
      <c r="TUS4" s="9"/>
      <c r="TUT4" s="9"/>
      <c r="TUU4" s="9"/>
      <c r="TUV4" s="9"/>
      <c r="TUW4" s="9"/>
      <c r="TUX4" s="9"/>
      <c r="TUY4" s="9"/>
      <c r="TUZ4" s="9"/>
      <c r="TVA4" s="9"/>
      <c r="TVB4" s="9"/>
      <c r="TVC4" s="9"/>
      <c r="TVD4" s="9"/>
      <c r="TVE4" s="9"/>
      <c r="TVF4" s="9"/>
      <c r="TVG4" s="9"/>
      <c r="TVH4" s="9"/>
      <c r="TVI4" s="9"/>
      <c r="TVJ4" s="9"/>
      <c r="TVK4" s="9"/>
      <c r="TVL4" s="9"/>
      <c r="TVM4" s="9"/>
      <c r="TVN4" s="9"/>
      <c r="TVO4" s="9"/>
      <c r="TVP4" s="9"/>
      <c r="TVQ4" s="9"/>
      <c r="TVR4" s="9"/>
      <c r="TVS4" s="9"/>
      <c r="TVT4" s="9"/>
      <c r="TVU4" s="9"/>
      <c r="TVV4" s="9"/>
      <c r="TVW4" s="9"/>
      <c r="TVX4" s="9"/>
      <c r="TVY4" s="9"/>
      <c r="TVZ4" s="9"/>
      <c r="TWA4" s="9"/>
      <c r="TWB4" s="9"/>
      <c r="TWC4" s="9"/>
      <c r="TWD4" s="9"/>
      <c r="TWE4" s="9"/>
      <c r="TWF4" s="9"/>
      <c r="TWG4" s="9"/>
      <c r="TWH4" s="9"/>
      <c r="TWI4" s="9"/>
      <c r="TWJ4" s="9"/>
      <c r="TWK4" s="9"/>
      <c r="TWL4" s="9"/>
      <c r="TWM4" s="9"/>
      <c r="TWN4" s="9"/>
      <c r="TWO4" s="9"/>
      <c r="TWP4" s="9"/>
      <c r="TWQ4" s="9"/>
      <c r="TWR4" s="9"/>
      <c r="TWS4" s="9"/>
      <c r="TWT4" s="9"/>
      <c r="TWU4" s="9"/>
      <c r="TWV4" s="9"/>
      <c r="TWW4" s="9"/>
      <c r="TWX4" s="9"/>
      <c r="TWY4" s="9"/>
      <c r="TWZ4" s="9"/>
      <c r="TXA4" s="9"/>
      <c r="TXB4" s="9"/>
      <c r="TXC4" s="9"/>
      <c r="TXD4" s="9"/>
      <c r="TXE4" s="9"/>
      <c r="TXF4" s="9"/>
      <c r="TXG4" s="9"/>
      <c r="TXH4" s="9"/>
      <c r="TXI4" s="9"/>
      <c r="TXJ4" s="9"/>
      <c r="TXK4" s="9"/>
      <c r="TXL4" s="9"/>
      <c r="TXM4" s="9"/>
      <c r="TXN4" s="9"/>
      <c r="TXO4" s="9"/>
      <c r="TXP4" s="9"/>
      <c r="TXQ4" s="9"/>
      <c r="TXR4" s="9"/>
      <c r="TXS4" s="9"/>
      <c r="TXT4" s="9"/>
      <c r="TXU4" s="9"/>
      <c r="TXV4" s="9"/>
      <c r="TXW4" s="9"/>
      <c r="TXX4" s="9"/>
      <c r="TXY4" s="9"/>
      <c r="TXZ4" s="9"/>
      <c r="TYA4" s="9"/>
      <c r="TYB4" s="9"/>
      <c r="TYC4" s="9"/>
      <c r="TYD4" s="9"/>
      <c r="TYE4" s="9"/>
      <c r="TYF4" s="9"/>
      <c r="TYG4" s="9"/>
      <c r="TYH4" s="9"/>
      <c r="TYI4" s="9"/>
      <c r="TYJ4" s="9"/>
      <c r="TYK4" s="9"/>
      <c r="TYL4" s="9"/>
      <c r="TYM4" s="9"/>
      <c r="TYN4" s="9"/>
      <c r="TYO4" s="9"/>
      <c r="TYP4" s="9"/>
      <c r="TYQ4" s="9"/>
      <c r="TYR4" s="9"/>
      <c r="TYS4" s="9"/>
      <c r="TYT4" s="9"/>
      <c r="TYU4" s="9"/>
      <c r="TYV4" s="9"/>
      <c r="TYW4" s="9"/>
      <c r="TYX4" s="9"/>
      <c r="TYY4" s="9"/>
      <c r="TYZ4" s="9"/>
      <c r="TZA4" s="9"/>
      <c r="TZB4" s="9"/>
      <c r="TZC4" s="9"/>
      <c r="TZD4" s="9"/>
      <c r="TZE4" s="9"/>
      <c r="TZF4" s="9"/>
      <c r="TZG4" s="9"/>
      <c r="TZH4" s="9"/>
      <c r="TZI4" s="9"/>
      <c r="TZJ4" s="9"/>
      <c r="TZK4" s="9"/>
      <c r="TZL4" s="9"/>
      <c r="TZM4" s="9"/>
      <c r="TZN4" s="9"/>
      <c r="TZO4" s="9"/>
      <c r="TZP4" s="9"/>
      <c r="TZQ4" s="9"/>
      <c r="TZR4" s="9"/>
      <c r="TZS4" s="9"/>
      <c r="TZT4" s="9"/>
      <c r="TZU4" s="9"/>
      <c r="TZV4" s="9"/>
      <c r="TZW4" s="9"/>
      <c r="TZX4" s="9"/>
      <c r="TZY4" s="9"/>
      <c r="TZZ4" s="9"/>
      <c r="UAA4" s="9"/>
      <c r="UAB4" s="9"/>
      <c r="UAC4" s="9"/>
      <c r="UAD4" s="9"/>
      <c r="UAE4" s="9"/>
      <c r="UAF4" s="9"/>
      <c r="UAG4" s="9"/>
      <c r="UAH4" s="9"/>
      <c r="UAI4" s="9"/>
      <c r="UAJ4" s="9"/>
      <c r="UAK4" s="9"/>
      <c r="UAL4" s="9"/>
      <c r="UAM4" s="9"/>
      <c r="UAN4" s="9"/>
      <c r="UAO4" s="9"/>
      <c r="UAP4" s="9"/>
      <c r="UAQ4" s="9"/>
      <c r="UAR4" s="9"/>
      <c r="UAS4" s="9"/>
      <c r="UAT4" s="9"/>
      <c r="UAU4" s="9"/>
      <c r="UAV4" s="9"/>
      <c r="UAW4" s="9"/>
      <c r="UAX4" s="9"/>
      <c r="UAY4" s="9"/>
      <c r="UAZ4" s="9"/>
      <c r="UBA4" s="9"/>
      <c r="UBB4" s="9"/>
      <c r="UBC4" s="9"/>
      <c r="UBD4" s="9"/>
      <c r="UBE4" s="9"/>
      <c r="UBF4" s="9"/>
      <c r="UBG4" s="9"/>
      <c r="UBH4" s="9"/>
      <c r="UBI4" s="9"/>
      <c r="UBJ4" s="9"/>
      <c r="UBK4" s="9"/>
      <c r="UBL4" s="9"/>
      <c r="UBM4" s="9"/>
      <c r="UBN4" s="9"/>
      <c r="UBO4" s="9"/>
      <c r="UBP4" s="9"/>
      <c r="UBQ4" s="9"/>
      <c r="UBR4" s="9"/>
      <c r="UBS4" s="9"/>
      <c r="UBT4" s="9"/>
      <c r="UBU4" s="9"/>
      <c r="UBV4" s="9"/>
      <c r="UBW4" s="9"/>
      <c r="UBX4" s="9"/>
      <c r="UBY4" s="9"/>
      <c r="UBZ4" s="9"/>
      <c r="UCA4" s="9"/>
      <c r="UCB4" s="9"/>
      <c r="UCC4" s="9"/>
      <c r="UCD4" s="9"/>
      <c r="UCE4" s="9"/>
      <c r="UCF4" s="9"/>
      <c r="UCG4" s="9"/>
      <c r="UCH4" s="9"/>
      <c r="UCI4" s="9"/>
      <c r="UCJ4" s="9"/>
      <c r="UCK4" s="9"/>
      <c r="UCL4" s="9"/>
      <c r="UCM4" s="9"/>
      <c r="UCN4" s="9"/>
      <c r="UCO4" s="9"/>
      <c r="UCP4" s="9"/>
      <c r="UCQ4" s="9"/>
      <c r="UCR4" s="9"/>
      <c r="UCS4" s="9"/>
      <c r="UCT4" s="9"/>
      <c r="UCU4" s="9"/>
      <c r="UCV4" s="9"/>
      <c r="UCW4" s="9"/>
      <c r="UCX4" s="9"/>
      <c r="UCY4" s="9"/>
      <c r="UCZ4" s="9"/>
      <c r="UDA4" s="9"/>
      <c r="UDB4" s="9"/>
      <c r="UDC4" s="9"/>
      <c r="UDD4" s="9"/>
      <c r="UDE4" s="9"/>
      <c r="UDF4" s="9"/>
      <c r="UDG4" s="9"/>
      <c r="UDH4" s="9"/>
      <c r="UDI4" s="9"/>
      <c r="UDJ4" s="9"/>
      <c r="UDK4" s="9"/>
      <c r="UDL4" s="9"/>
      <c r="UDM4" s="9"/>
      <c r="UDN4" s="9"/>
      <c r="UDO4" s="9"/>
      <c r="UDP4" s="9"/>
      <c r="UDQ4" s="9"/>
      <c r="UDR4" s="9"/>
      <c r="UDS4" s="9"/>
      <c r="UDT4" s="9"/>
      <c r="UDU4" s="9"/>
      <c r="UDV4" s="9"/>
      <c r="UDW4" s="9"/>
      <c r="UDX4" s="9"/>
      <c r="UDY4" s="9"/>
      <c r="UDZ4" s="9"/>
      <c r="UEA4" s="9"/>
      <c r="UEB4" s="9"/>
      <c r="UEC4" s="9"/>
      <c r="UED4" s="9"/>
      <c r="UEE4" s="9"/>
      <c r="UEF4" s="9"/>
      <c r="UEG4" s="9"/>
      <c r="UEH4" s="9"/>
      <c r="UEI4" s="9"/>
      <c r="UEJ4" s="9"/>
      <c r="UEK4" s="9"/>
      <c r="UEL4" s="9"/>
      <c r="UEM4" s="9"/>
      <c r="UEN4" s="9"/>
      <c r="UEO4" s="9"/>
      <c r="UEP4" s="9"/>
      <c r="UEQ4" s="9"/>
      <c r="UER4" s="9"/>
      <c r="UES4" s="9"/>
      <c r="UET4" s="9"/>
      <c r="UEU4" s="9"/>
      <c r="UEV4" s="9"/>
      <c r="UEW4" s="9"/>
      <c r="UEX4" s="9"/>
      <c r="UEY4" s="9"/>
      <c r="UEZ4" s="9"/>
      <c r="UFA4" s="9"/>
      <c r="UFB4" s="9"/>
      <c r="UFC4" s="9"/>
      <c r="UFD4" s="9"/>
      <c r="UFE4" s="9"/>
      <c r="UFF4" s="9"/>
      <c r="UFG4" s="9"/>
      <c r="UFH4" s="9"/>
      <c r="UFI4" s="9"/>
      <c r="UFJ4" s="9"/>
      <c r="UFK4" s="9"/>
      <c r="UFL4" s="9"/>
      <c r="UFM4" s="9"/>
      <c r="UFN4" s="9"/>
      <c r="UFO4" s="9"/>
      <c r="UFP4" s="9"/>
      <c r="UFQ4" s="9"/>
      <c r="UFR4" s="9"/>
      <c r="UFS4" s="9"/>
      <c r="UFT4" s="9"/>
      <c r="UFU4" s="9"/>
      <c r="UFV4" s="9"/>
      <c r="UFW4" s="9"/>
      <c r="UFX4" s="9"/>
      <c r="UFY4" s="9"/>
      <c r="UFZ4" s="9"/>
      <c r="UGA4" s="9"/>
      <c r="UGB4" s="9"/>
      <c r="UGC4" s="9"/>
      <c r="UGD4" s="9"/>
      <c r="UGE4" s="9"/>
      <c r="UGF4" s="9"/>
      <c r="UGG4" s="9"/>
      <c r="UGH4" s="9"/>
      <c r="UGI4" s="9"/>
      <c r="UGJ4" s="9"/>
      <c r="UGK4" s="9"/>
      <c r="UGL4" s="9"/>
      <c r="UGM4" s="9"/>
      <c r="UGN4" s="9"/>
      <c r="UGO4" s="9"/>
      <c r="UGP4" s="9"/>
      <c r="UGQ4" s="9"/>
      <c r="UGR4" s="9"/>
      <c r="UGS4" s="9"/>
      <c r="UGT4" s="9"/>
      <c r="UGU4" s="9"/>
      <c r="UGV4" s="9"/>
      <c r="UGW4" s="9"/>
      <c r="UGX4" s="9"/>
      <c r="UGY4" s="9"/>
      <c r="UGZ4" s="9"/>
      <c r="UHA4" s="9"/>
      <c r="UHB4" s="9"/>
      <c r="UHC4" s="9"/>
      <c r="UHD4" s="9"/>
      <c r="UHE4" s="9"/>
      <c r="UHF4" s="9"/>
      <c r="UHG4" s="9"/>
      <c r="UHH4" s="9"/>
      <c r="UHI4" s="9"/>
      <c r="UHJ4" s="9"/>
      <c r="UHK4" s="9"/>
      <c r="UHL4" s="9"/>
      <c r="UHM4" s="9"/>
      <c r="UHN4" s="9"/>
      <c r="UHO4" s="9"/>
      <c r="UHP4" s="9"/>
      <c r="UHQ4" s="9"/>
      <c r="UHR4" s="9"/>
      <c r="UHS4" s="9"/>
      <c r="UHT4" s="9"/>
      <c r="UHU4" s="9"/>
      <c r="UHV4" s="9"/>
      <c r="UHW4" s="9"/>
      <c r="UHX4" s="9"/>
      <c r="UHY4" s="9"/>
      <c r="UHZ4" s="9"/>
      <c r="UIA4" s="9"/>
      <c r="UIB4" s="9"/>
      <c r="UIC4" s="9"/>
      <c r="UID4" s="9"/>
      <c r="UIE4" s="9"/>
      <c r="UIF4" s="9"/>
      <c r="UIG4" s="9"/>
      <c r="UIH4" s="9"/>
      <c r="UII4" s="9"/>
      <c r="UIJ4" s="9"/>
      <c r="UIK4" s="9"/>
      <c r="UIL4" s="9"/>
      <c r="UIM4" s="9"/>
      <c r="UIN4" s="9"/>
      <c r="UIO4" s="9"/>
      <c r="UIP4" s="9"/>
      <c r="UIQ4" s="9"/>
      <c r="UIR4" s="9"/>
      <c r="UIS4" s="9"/>
      <c r="UIT4" s="9"/>
      <c r="UIU4" s="9"/>
      <c r="UIV4" s="9"/>
      <c r="UIW4" s="9"/>
      <c r="UIX4" s="9"/>
      <c r="UIY4" s="9"/>
      <c r="UIZ4" s="9"/>
      <c r="UJA4" s="9"/>
      <c r="UJB4" s="9"/>
      <c r="UJC4" s="9"/>
      <c r="UJD4" s="9"/>
      <c r="UJE4" s="9"/>
      <c r="UJF4" s="9"/>
      <c r="UJG4" s="9"/>
      <c r="UJH4" s="9"/>
      <c r="UJI4" s="9"/>
      <c r="UJJ4" s="9"/>
      <c r="UJK4" s="9"/>
      <c r="UJL4" s="9"/>
      <c r="UJM4" s="9"/>
      <c r="UJN4" s="9"/>
      <c r="UJO4" s="9"/>
      <c r="UJP4" s="9"/>
      <c r="UJQ4" s="9"/>
      <c r="UJR4" s="9"/>
      <c r="UJS4" s="9"/>
      <c r="UJT4" s="9"/>
      <c r="UJU4" s="9"/>
      <c r="UJV4" s="9"/>
      <c r="UJW4" s="9"/>
      <c r="UJX4" s="9"/>
      <c r="UJY4" s="9"/>
      <c r="UJZ4" s="9"/>
      <c r="UKA4" s="9"/>
      <c r="UKB4" s="9"/>
      <c r="UKC4" s="9"/>
      <c r="UKD4" s="9"/>
      <c r="UKE4" s="9"/>
      <c r="UKF4" s="9"/>
      <c r="UKG4" s="9"/>
      <c r="UKH4" s="9"/>
      <c r="UKI4" s="9"/>
      <c r="UKJ4" s="9"/>
      <c r="UKK4" s="9"/>
      <c r="UKL4" s="9"/>
      <c r="UKM4" s="9"/>
      <c r="UKN4" s="9"/>
      <c r="UKO4" s="9"/>
      <c r="UKP4" s="9"/>
      <c r="UKQ4" s="9"/>
      <c r="UKR4" s="9"/>
      <c r="UKS4" s="9"/>
      <c r="UKT4" s="9"/>
      <c r="UKU4" s="9"/>
      <c r="UKV4" s="9"/>
      <c r="UKW4" s="9"/>
      <c r="UKX4" s="9"/>
      <c r="UKY4" s="9"/>
      <c r="UKZ4" s="9"/>
      <c r="ULA4" s="9"/>
      <c r="ULB4" s="9"/>
      <c r="ULC4" s="9"/>
      <c r="ULD4" s="9"/>
      <c r="ULE4" s="9"/>
      <c r="ULF4" s="9"/>
      <c r="ULG4" s="9"/>
      <c r="ULH4" s="9"/>
      <c r="ULI4" s="9"/>
      <c r="ULJ4" s="9"/>
      <c r="ULK4" s="9"/>
      <c r="ULL4" s="9"/>
      <c r="ULM4" s="9"/>
      <c r="ULN4" s="9"/>
      <c r="ULO4" s="9"/>
      <c r="ULP4" s="9"/>
      <c r="ULQ4" s="9"/>
      <c r="ULR4" s="9"/>
      <c r="ULS4" s="9"/>
      <c r="ULT4" s="9"/>
      <c r="ULU4" s="9"/>
      <c r="ULV4" s="9"/>
      <c r="ULW4" s="9"/>
      <c r="ULX4" s="9"/>
      <c r="ULY4" s="9"/>
      <c r="ULZ4" s="9"/>
      <c r="UMA4" s="9"/>
      <c r="UMB4" s="9"/>
      <c r="UMC4" s="9"/>
      <c r="UMD4" s="9"/>
      <c r="UME4" s="9"/>
      <c r="UMF4" s="9"/>
      <c r="UMG4" s="9"/>
      <c r="UMH4" s="9"/>
      <c r="UMI4" s="9"/>
      <c r="UMJ4" s="9"/>
      <c r="UMK4" s="9"/>
      <c r="UML4" s="9"/>
      <c r="UMM4" s="9"/>
      <c r="UMN4" s="9"/>
      <c r="UMO4" s="9"/>
      <c r="UMP4" s="9"/>
      <c r="UMQ4" s="9"/>
      <c r="UMR4" s="9"/>
      <c r="UMS4" s="9"/>
      <c r="UMT4" s="9"/>
      <c r="UMU4" s="9"/>
      <c r="UMV4" s="9"/>
      <c r="UMW4" s="9"/>
      <c r="UMX4" s="9"/>
      <c r="UMY4" s="9"/>
      <c r="UMZ4" s="9"/>
      <c r="UNA4" s="9"/>
      <c r="UNB4" s="9"/>
      <c r="UNC4" s="9"/>
      <c r="UND4" s="9"/>
      <c r="UNE4" s="9"/>
      <c r="UNF4" s="9"/>
      <c r="UNG4" s="9"/>
      <c r="UNH4" s="9"/>
      <c r="UNI4" s="9"/>
      <c r="UNJ4" s="9"/>
      <c r="UNK4" s="9"/>
      <c r="UNL4" s="9"/>
      <c r="UNM4" s="9"/>
      <c r="UNN4" s="9"/>
      <c r="UNO4" s="9"/>
      <c r="UNP4" s="9"/>
      <c r="UNQ4" s="9"/>
      <c r="UNR4" s="9"/>
      <c r="UNS4" s="9"/>
      <c r="UNT4" s="9"/>
      <c r="UNU4" s="9"/>
      <c r="UNV4" s="9"/>
      <c r="UNW4" s="9"/>
      <c r="UNX4" s="9"/>
      <c r="UNY4" s="9"/>
      <c r="UNZ4" s="9"/>
      <c r="UOA4" s="9"/>
      <c r="UOB4" s="9"/>
      <c r="UOC4" s="9"/>
      <c r="UOD4" s="9"/>
      <c r="UOE4" s="9"/>
      <c r="UOF4" s="9"/>
      <c r="UOG4" s="9"/>
      <c r="UOH4" s="9"/>
      <c r="UOI4" s="9"/>
      <c r="UOJ4" s="9"/>
      <c r="UOK4" s="9"/>
      <c r="UOL4" s="9"/>
      <c r="UOM4" s="9"/>
      <c r="UON4" s="9"/>
      <c r="UOO4" s="9"/>
      <c r="UOP4" s="9"/>
      <c r="UOQ4" s="9"/>
      <c r="UOR4" s="9"/>
      <c r="UOS4" s="9"/>
      <c r="UOT4" s="9"/>
      <c r="UOU4" s="9"/>
      <c r="UOV4" s="9"/>
      <c r="UOW4" s="9"/>
      <c r="UOX4" s="9"/>
      <c r="UOY4" s="9"/>
      <c r="UOZ4" s="9"/>
      <c r="UPA4" s="9"/>
      <c r="UPB4" s="9"/>
      <c r="UPC4" s="9"/>
      <c r="UPD4" s="9"/>
      <c r="UPE4" s="9"/>
      <c r="UPF4" s="9"/>
      <c r="UPG4" s="9"/>
      <c r="UPH4" s="9"/>
      <c r="UPI4" s="9"/>
      <c r="UPJ4" s="9"/>
      <c r="UPK4" s="9"/>
      <c r="UPL4" s="9"/>
      <c r="UPM4" s="9"/>
      <c r="UPN4" s="9"/>
      <c r="UPO4" s="9"/>
      <c r="UPP4" s="9"/>
      <c r="UPQ4" s="9"/>
      <c r="UPR4" s="9"/>
      <c r="UPS4" s="9"/>
      <c r="UPT4" s="9"/>
      <c r="UPU4" s="9"/>
      <c r="UPV4" s="9"/>
      <c r="UPW4" s="9"/>
      <c r="UPX4" s="9"/>
      <c r="UPY4" s="9"/>
      <c r="UPZ4" s="9"/>
      <c r="UQA4" s="9"/>
      <c r="UQB4" s="9"/>
      <c r="UQC4" s="9"/>
      <c r="UQD4" s="9"/>
      <c r="UQE4" s="9"/>
      <c r="UQF4" s="9"/>
      <c r="UQG4" s="9"/>
      <c r="UQH4" s="9"/>
      <c r="UQI4" s="9"/>
      <c r="UQJ4" s="9"/>
      <c r="UQK4" s="9"/>
      <c r="UQL4" s="9"/>
      <c r="UQM4" s="9"/>
      <c r="UQN4" s="9"/>
      <c r="UQO4" s="9"/>
      <c r="UQP4" s="9"/>
      <c r="UQQ4" s="9"/>
      <c r="UQR4" s="9"/>
      <c r="UQS4" s="9"/>
      <c r="UQT4" s="9"/>
      <c r="UQU4" s="9"/>
      <c r="UQV4" s="9"/>
      <c r="UQW4" s="9"/>
      <c r="UQX4" s="9"/>
      <c r="UQY4" s="9"/>
      <c r="UQZ4" s="9"/>
      <c r="URA4" s="9"/>
      <c r="URB4" s="9"/>
      <c r="URC4" s="9"/>
      <c r="URD4" s="9"/>
      <c r="URE4" s="9"/>
      <c r="URF4" s="9"/>
      <c r="URG4" s="9"/>
      <c r="URH4" s="9"/>
      <c r="URI4" s="9"/>
      <c r="URJ4" s="9"/>
      <c r="URK4" s="9"/>
      <c r="URL4" s="9"/>
      <c r="URM4" s="9"/>
      <c r="URN4" s="9"/>
      <c r="URO4" s="9"/>
      <c r="URP4" s="9"/>
      <c r="URQ4" s="9"/>
      <c r="URR4" s="9"/>
      <c r="URS4" s="9"/>
      <c r="URT4" s="9"/>
      <c r="URU4" s="9"/>
      <c r="URV4" s="9"/>
      <c r="URW4" s="9"/>
      <c r="URX4" s="9"/>
      <c r="URY4" s="9"/>
      <c r="URZ4" s="9"/>
      <c r="USA4" s="9"/>
      <c r="USB4" s="9"/>
      <c r="USC4" s="9"/>
      <c r="USD4" s="9"/>
      <c r="USE4" s="9"/>
      <c r="USF4" s="9"/>
      <c r="USG4" s="9"/>
      <c r="USH4" s="9"/>
      <c r="USI4" s="9"/>
      <c r="USJ4" s="9"/>
      <c r="USK4" s="9"/>
      <c r="USL4" s="9"/>
      <c r="USM4" s="9"/>
      <c r="USN4" s="9"/>
      <c r="USO4" s="9"/>
      <c r="USP4" s="9"/>
      <c r="USQ4" s="9"/>
      <c r="USR4" s="9"/>
      <c r="USS4" s="9"/>
      <c r="UST4" s="9"/>
      <c r="USU4" s="9"/>
      <c r="USV4" s="9"/>
      <c r="USW4" s="9"/>
      <c r="USX4" s="9"/>
      <c r="USY4" s="9"/>
      <c r="USZ4" s="9"/>
      <c r="UTA4" s="9"/>
      <c r="UTB4" s="9"/>
      <c r="UTC4" s="9"/>
      <c r="UTD4" s="9"/>
      <c r="UTE4" s="9"/>
      <c r="UTF4" s="9"/>
      <c r="UTG4" s="9"/>
      <c r="UTH4" s="9"/>
      <c r="UTI4" s="9"/>
      <c r="UTJ4" s="9"/>
      <c r="UTK4" s="9"/>
      <c r="UTL4" s="9"/>
      <c r="UTM4" s="9"/>
      <c r="UTN4" s="9"/>
      <c r="UTO4" s="9"/>
      <c r="UTP4" s="9"/>
      <c r="UTQ4" s="9"/>
      <c r="UTR4" s="9"/>
      <c r="UTS4" s="9"/>
      <c r="UTT4" s="9"/>
      <c r="UTU4" s="9"/>
      <c r="UTV4" s="9"/>
      <c r="UTW4" s="9"/>
      <c r="UTX4" s="9"/>
      <c r="UTY4" s="9"/>
      <c r="UTZ4" s="9"/>
      <c r="UUA4" s="9"/>
      <c r="UUB4" s="9"/>
      <c r="UUC4" s="9"/>
      <c r="UUD4" s="9"/>
      <c r="UUE4" s="9"/>
      <c r="UUF4" s="9"/>
      <c r="UUG4" s="9"/>
      <c r="UUH4" s="9"/>
      <c r="UUI4" s="9"/>
      <c r="UUJ4" s="9"/>
      <c r="UUK4" s="9"/>
      <c r="UUL4" s="9"/>
      <c r="UUM4" s="9"/>
      <c r="UUN4" s="9"/>
      <c r="UUO4" s="9"/>
      <c r="UUP4" s="9"/>
      <c r="UUQ4" s="9"/>
      <c r="UUR4" s="9"/>
      <c r="UUS4" s="9"/>
      <c r="UUT4" s="9"/>
      <c r="UUU4" s="9"/>
      <c r="UUV4" s="9"/>
      <c r="UUW4" s="9"/>
      <c r="UUX4" s="9"/>
      <c r="UUY4" s="9"/>
      <c r="UUZ4" s="9"/>
      <c r="UVA4" s="9"/>
      <c r="UVB4" s="9"/>
      <c r="UVC4" s="9"/>
      <c r="UVD4" s="9"/>
      <c r="UVE4" s="9"/>
      <c r="UVF4" s="9"/>
      <c r="UVG4" s="9"/>
      <c r="UVH4" s="9"/>
      <c r="UVI4" s="9"/>
      <c r="UVJ4" s="9"/>
      <c r="UVK4" s="9"/>
      <c r="UVL4" s="9"/>
      <c r="UVM4" s="9"/>
      <c r="UVN4" s="9"/>
      <c r="UVO4" s="9"/>
      <c r="UVP4" s="9"/>
      <c r="UVQ4" s="9"/>
      <c r="UVR4" s="9"/>
      <c r="UVS4" s="9"/>
      <c r="UVT4" s="9"/>
      <c r="UVU4" s="9"/>
      <c r="UVV4" s="9"/>
      <c r="UVW4" s="9"/>
      <c r="UVX4" s="9"/>
      <c r="UVY4" s="9"/>
      <c r="UVZ4" s="9"/>
      <c r="UWA4" s="9"/>
      <c r="UWB4" s="9"/>
      <c r="UWC4" s="9"/>
      <c r="UWD4" s="9"/>
      <c r="UWE4" s="9"/>
      <c r="UWF4" s="9"/>
      <c r="UWG4" s="9"/>
      <c r="UWH4" s="9"/>
      <c r="UWI4" s="9"/>
      <c r="UWJ4" s="9"/>
      <c r="UWK4" s="9"/>
      <c r="UWL4" s="9"/>
      <c r="UWM4" s="9"/>
      <c r="UWN4" s="9"/>
      <c r="UWO4" s="9"/>
      <c r="UWP4" s="9"/>
      <c r="UWQ4" s="9"/>
      <c r="UWR4" s="9"/>
      <c r="UWS4" s="9"/>
      <c r="UWT4" s="9"/>
      <c r="UWU4" s="9"/>
      <c r="UWV4" s="9"/>
      <c r="UWW4" s="9"/>
      <c r="UWX4" s="9"/>
      <c r="UWY4" s="9"/>
      <c r="UWZ4" s="9"/>
      <c r="UXA4" s="9"/>
      <c r="UXB4" s="9"/>
      <c r="UXC4" s="9"/>
      <c r="UXD4" s="9"/>
      <c r="UXE4" s="9"/>
      <c r="UXF4" s="9"/>
      <c r="UXG4" s="9"/>
      <c r="UXH4" s="9"/>
      <c r="UXI4" s="9"/>
      <c r="UXJ4" s="9"/>
      <c r="UXK4" s="9"/>
      <c r="UXL4" s="9"/>
      <c r="UXM4" s="9"/>
      <c r="UXN4" s="9"/>
      <c r="UXO4" s="9"/>
      <c r="UXP4" s="9"/>
      <c r="UXQ4" s="9"/>
      <c r="UXR4" s="9"/>
      <c r="UXS4" s="9"/>
      <c r="UXT4" s="9"/>
      <c r="UXU4" s="9"/>
      <c r="UXV4" s="9"/>
      <c r="UXW4" s="9"/>
      <c r="UXX4" s="9"/>
      <c r="UXY4" s="9"/>
      <c r="UXZ4" s="9"/>
      <c r="UYA4" s="9"/>
      <c r="UYB4" s="9"/>
      <c r="UYC4" s="9"/>
      <c r="UYD4" s="9"/>
      <c r="UYE4" s="9"/>
      <c r="UYF4" s="9"/>
      <c r="UYG4" s="9"/>
      <c r="UYH4" s="9"/>
      <c r="UYI4" s="9"/>
      <c r="UYJ4" s="9"/>
      <c r="UYK4" s="9"/>
      <c r="UYL4" s="9"/>
      <c r="UYM4" s="9"/>
      <c r="UYN4" s="9"/>
      <c r="UYO4" s="9"/>
      <c r="UYP4" s="9"/>
      <c r="UYQ4" s="9"/>
      <c r="UYR4" s="9"/>
      <c r="UYS4" s="9"/>
      <c r="UYT4" s="9"/>
      <c r="UYU4" s="9"/>
      <c r="UYV4" s="9"/>
      <c r="UYW4" s="9"/>
      <c r="UYX4" s="9"/>
      <c r="UYY4" s="9"/>
      <c r="UYZ4" s="9"/>
      <c r="UZA4" s="9"/>
      <c r="UZB4" s="9"/>
      <c r="UZC4" s="9"/>
      <c r="UZD4" s="9"/>
      <c r="UZE4" s="9"/>
      <c r="UZF4" s="9"/>
      <c r="UZG4" s="9"/>
      <c r="UZH4" s="9"/>
      <c r="UZI4" s="9"/>
      <c r="UZJ4" s="9"/>
      <c r="UZK4" s="9"/>
      <c r="UZL4" s="9"/>
      <c r="UZM4" s="9"/>
      <c r="UZN4" s="9"/>
      <c r="UZO4" s="9"/>
      <c r="UZP4" s="9"/>
      <c r="UZQ4" s="9"/>
      <c r="UZR4" s="9"/>
      <c r="UZS4" s="9"/>
      <c r="UZT4" s="9"/>
      <c r="UZU4" s="9"/>
      <c r="UZV4" s="9"/>
      <c r="UZW4" s="9"/>
      <c r="UZX4" s="9"/>
      <c r="UZY4" s="9"/>
      <c r="UZZ4" s="9"/>
      <c r="VAA4" s="9"/>
      <c r="VAB4" s="9"/>
      <c r="VAC4" s="9"/>
      <c r="VAD4" s="9"/>
      <c r="VAE4" s="9"/>
      <c r="VAF4" s="9"/>
      <c r="VAG4" s="9"/>
      <c r="VAH4" s="9"/>
      <c r="VAI4" s="9"/>
      <c r="VAJ4" s="9"/>
      <c r="VAK4" s="9"/>
      <c r="VAL4" s="9"/>
      <c r="VAM4" s="9"/>
      <c r="VAN4" s="9"/>
      <c r="VAO4" s="9"/>
      <c r="VAP4" s="9"/>
      <c r="VAQ4" s="9"/>
      <c r="VAR4" s="9"/>
      <c r="VAS4" s="9"/>
      <c r="VAT4" s="9"/>
      <c r="VAU4" s="9"/>
      <c r="VAV4" s="9"/>
      <c r="VAW4" s="9"/>
      <c r="VAX4" s="9"/>
      <c r="VAY4" s="9"/>
      <c r="VAZ4" s="9"/>
      <c r="VBA4" s="9"/>
      <c r="VBB4" s="9"/>
      <c r="VBC4" s="9"/>
      <c r="VBD4" s="9"/>
      <c r="VBE4" s="9"/>
      <c r="VBF4" s="9"/>
      <c r="VBG4" s="9"/>
      <c r="VBH4" s="9"/>
      <c r="VBI4" s="9"/>
      <c r="VBJ4" s="9"/>
      <c r="VBK4" s="9"/>
      <c r="VBL4" s="9"/>
      <c r="VBM4" s="9"/>
      <c r="VBN4" s="9"/>
      <c r="VBO4" s="9"/>
      <c r="VBP4" s="9"/>
      <c r="VBQ4" s="9"/>
      <c r="VBR4" s="9"/>
      <c r="VBS4" s="9"/>
      <c r="VBT4" s="9"/>
      <c r="VBU4" s="9"/>
      <c r="VBV4" s="9"/>
      <c r="VBW4" s="9"/>
      <c r="VBX4" s="9"/>
      <c r="VBY4" s="9"/>
      <c r="VBZ4" s="9"/>
      <c r="VCA4" s="9"/>
      <c r="VCB4" s="9"/>
      <c r="VCC4" s="9"/>
      <c r="VCD4" s="9"/>
      <c r="VCE4" s="9"/>
      <c r="VCF4" s="9"/>
      <c r="VCG4" s="9"/>
      <c r="VCH4" s="9"/>
      <c r="VCI4" s="9"/>
      <c r="VCJ4" s="9"/>
      <c r="VCK4" s="9"/>
      <c r="VCL4" s="9"/>
      <c r="VCM4" s="9"/>
      <c r="VCN4" s="9"/>
      <c r="VCO4" s="9"/>
      <c r="VCP4" s="9"/>
      <c r="VCQ4" s="9"/>
      <c r="VCR4" s="9"/>
      <c r="VCS4" s="9"/>
      <c r="VCT4" s="9"/>
      <c r="VCU4" s="9"/>
      <c r="VCV4" s="9"/>
      <c r="VCW4" s="9"/>
      <c r="VCX4" s="9"/>
      <c r="VCY4" s="9"/>
      <c r="VCZ4" s="9"/>
      <c r="VDA4" s="9"/>
      <c r="VDB4" s="9"/>
      <c r="VDC4" s="9"/>
      <c r="VDD4" s="9"/>
      <c r="VDE4" s="9"/>
      <c r="VDF4" s="9"/>
      <c r="VDG4" s="9"/>
      <c r="VDH4" s="9"/>
      <c r="VDI4" s="9"/>
      <c r="VDJ4" s="9"/>
      <c r="VDK4" s="9"/>
      <c r="VDL4" s="9"/>
      <c r="VDM4" s="9"/>
      <c r="VDN4" s="9"/>
      <c r="VDO4" s="9"/>
      <c r="VDP4" s="9"/>
      <c r="VDQ4" s="9"/>
      <c r="VDR4" s="9"/>
      <c r="VDS4" s="9"/>
      <c r="VDT4" s="9"/>
      <c r="VDU4" s="9"/>
      <c r="VDV4" s="9"/>
      <c r="VDW4" s="9"/>
      <c r="VDX4" s="9"/>
      <c r="VDY4" s="9"/>
      <c r="VDZ4" s="9"/>
      <c r="VEA4" s="9"/>
      <c r="VEB4" s="9"/>
      <c r="VEC4" s="9"/>
      <c r="VED4" s="9"/>
      <c r="VEE4" s="9"/>
      <c r="VEF4" s="9"/>
      <c r="VEG4" s="9"/>
      <c r="VEH4" s="9"/>
      <c r="VEI4" s="9"/>
      <c r="VEJ4" s="9"/>
      <c r="VEK4" s="9"/>
      <c r="VEL4" s="9"/>
      <c r="VEM4" s="9"/>
      <c r="VEN4" s="9"/>
      <c r="VEO4" s="9"/>
      <c r="VEP4" s="9"/>
      <c r="VEQ4" s="9"/>
      <c r="VER4" s="9"/>
      <c r="VES4" s="9"/>
      <c r="VET4" s="9"/>
      <c r="VEU4" s="9"/>
      <c r="VEV4" s="9"/>
      <c r="VEW4" s="9"/>
      <c r="VEX4" s="9"/>
      <c r="VEY4" s="9"/>
      <c r="VEZ4" s="9"/>
      <c r="VFA4" s="9"/>
      <c r="VFB4" s="9"/>
      <c r="VFC4" s="9"/>
      <c r="VFD4" s="9"/>
      <c r="VFE4" s="9"/>
      <c r="VFF4" s="9"/>
      <c r="VFG4" s="9"/>
      <c r="VFH4" s="9"/>
      <c r="VFI4" s="9"/>
      <c r="VFJ4" s="9"/>
      <c r="VFK4" s="9"/>
      <c r="VFL4" s="9"/>
      <c r="VFM4" s="9"/>
      <c r="VFN4" s="9"/>
      <c r="VFO4" s="9"/>
      <c r="VFP4" s="9"/>
      <c r="VFQ4" s="9"/>
      <c r="VFR4" s="9"/>
      <c r="VFS4" s="9"/>
      <c r="VFT4" s="9"/>
      <c r="VFU4" s="9"/>
      <c r="VFV4" s="9"/>
      <c r="VFW4" s="9"/>
      <c r="VFX4" s="9"/>
      <c r="VFY4" s="9"/>
      <c r="VFZ4" s="9"/>
      <c r="VGA4" s="9"/>
      <c r="VGB4" s="9"/>
      <c r="VGC4" s="9"/>
      <c r="VGD4" s="9"/>
      <c r="VGE4" s="9"/>
      <c r="VGF4" s="9"/>
      <c r="VGG4" s="9"/>
      <c r="VGH4" s="9"/>
      <c r="VGI4" s="9"/>
      <c r="VGJ4" s="9"/>
      <c r="VGK4" s="9"/>
      <c r="VGL4" s="9"/>
      <c r="VGM4" s="9"/>
      <c r="VGN4" s="9"/>
      <c r="VGO4" s="9"/>
      <c r="VGP4" s="9"/>
      <c r="VGQ4" s="9"/>
      <c r="VGR4" s="9"/>
      <c r="VGS4" s="9"/>
      <c r="VGT4" s="9"/>
      <c r="VGU4" s="9"/>
      <c r="VGV4" s="9"/>
      <c r="VGW4" s="9"/>
      <c r="VGX4" s="9"/>
      <c r="VGY4" s="9"/>
      <c r="VGZ4" s="9"/>
      <c r="VHA4" s="9"/>
      <c r="VHB4" s="9"/>
      <c r="VHC4" s="9"/>
      <c r="VHD4" s="9"/>
      <c r="VHE4" s="9"/>
      <c r="VHF4" s="9"/>
      <c r="VHG4" s="9"/>
      <c r="VHH4" s="9"/>
      <c r="VHI4" s="9"/>
      <c r="VHJ4" s="9"/>
      <c r="VHK4" s="9"/>
      <c r="VHL4" s="9"/>
      <c r="VHM4" s="9"/>
      <c r="VHN4" s="9"/>
      <c r="VHO4" s="9"/>
      <c r="VHP4" s="9"/>
      <c r="VHQ4" s="9"/>
      <c r="VHR4" s="9"/>
      <c r="VHS4" s="9"/>
      <c r="VHT4" s="9"/>
      <c r="VHU4" s="9"/>
      <c r="VHV4" s="9"/>
      <c r="VHW4" s="9"/>
      <c r="VHX4" s="9"/>
      <c r="VHY4" s="9"/>
      <c r="VHZ4" s="9"/>
      <c r="VIA4" s="9"/>
      <c r="VIB4" s="9"/>
      <c r="VIC4" s="9"/>
      <c r="VID4" s="9"/>
      <c r="VIE4" s="9"/>
      <c r="VIF4" s="9"/>
      <c r="VIG4" s="9"/>
      <c r="VIH4" s="9"/>
      <c r="VII4" s="9"/>
      <c r="VIJ4" s="9"/>
      <c r="VIK4" s="9"/>
      <c r="VIL4" s="9"/>
      <c r="VIM4" s="9"/>
      <c r="VIN4" s="9"/>
      <c r="VIO4" s="9"/>
      <c r="VIP4" s="9"/>
      <c r="VIQ4" s="9"/>
      <c r="VIR4" s="9"/>
      <c r="VIS4" s="9"/>
      <c r="VIT4" s="9"/>
      <c r="VIU4" s="9"/>
      <c r="VIV4" s="9"/>
      <c r="VIW4" s="9"/>
      <c r="VIX4" s="9"/>
      <c r="VIY4" s="9"/>
      <c r="VIZ4" s="9"/>
      <c r="VJA4" s="9"/>
      <c r="VJB4" s="9"/>
      <c r="VJC4" s="9"/>
      <c r="VJD4" s="9"/>
      <c r="VJE4" s="9"/>
      <c r="VJF4" s="9"/>
      <c r="VJG4" s="9"/>
      <c r="VJH4" s="9"/>
      <c r="VJI4" s="9"/>
      <c r="VJJ4" s="9"/>
      <c r="VJK4" s="9"/>
      <c r="VJL4" s="9"/>
      <c r="VJM4" s="9"/>
      <c r="VJN4" s="9"/>
      <c r="VJO4" s="9"/>
      <c r="VJP4" s="9"/>
      <c r="VJQ4" s="9"/>
      <c r="VJR4" s="9"/>
      <c r="VJS4" s="9"/>
      <c r="VJT4" s="9"/>
      <c r="VJU4" s="9"/>
      <c r="VJV4" s="9"/>
      <c r="VJW4" s="9"/>
      <c r="VJX4" s="9"/>
      <c r="VJY4" s="9"/>
      <c r="VJZ4" s="9"/>
      <c r="VKA4" s="9"/>
      <c r="VKB4" s="9"/>
      <c r="VKC4" s="9"/>
      <c r="VKD4" s="9"/>
      <c r="VKE4" s="9"/>
      <c r="VKF4" s="9"/>
      <c r="VKG4" s="9"/>
      <c r="VKH4" s="9"/>
      <c r="VKI4" s="9"/>
      <c r="VKJ4" s="9"/>
      <c r="VKK4" s="9"/>
      <c r="VKL4" s="9"/>
      <c r="VKM4" s="9"/>
      <c r="VKN4" s="9"/>
      <c r="VKO4" s="9"/>
      <c r="VKP4" s="9"/>
      <c r="VKQ4" s="9"/>
      <c r="VKR4" s="9"/>
      <c r="VKS4" s="9"/>
      <c r="VKT4" s="9"/>
      <c r="VKU4" s="9"/>
      <c r="VKV4" s="9"/>
      <c r="VKW4" s="9"/>
      <c r="VKX4" s="9"/>
      <c r="VKY4" s="9"/>
      <c r="VKZ4" s="9"/>
      <c r="VLA4" s="9"/>
      <c r="VLB4" s="9"/>
      <c r="VLC4" s="9"/>
      <c r="VLD4" s="9"/>
      <c r="VLE4" s="9"/>
      <c r="VLF4" s="9"/>
      <c r="VLG4" s="9"/>
      <c r="VLH4" s="9"/>
      <c r="VLI4" s="9"/>
      <c r="VLJ4" s="9"/>
      <c r="VLK4" s="9"/>
      <c r="VLL4" s="9"/>
      <c r="VLM4" s="9"/>
      <c r="VLN4" s="9"/>
      <c r="VLO4" s="9"/>
      <c r="VLP4" s="9"/>
      <c r="VLQ4" s="9"/>
      <c r="VLR4" s="9"/>
      <c r="VLS4" s="9"/>
      <c r="VLT4" s="9"/>
      <c r="VLU4" s="9"/>
      <c r="VLV4" s="9"/>
      <c r="VLW4" s="9"/>
      <c r="VLX4" s="9"/>
      <c r="VLY4" s="9"/>
      <c r="VLZ4" s="9"/>
      <c r="VMA4" s="9"/>
      <c r="VMB4" s="9"/>
      <c r="VMC4" s="9"/>
      <c r="VMD4" s="9"/>
      <c r="VME4" s="9"/>
      <c r="VMF4" s="9"/>
      <c r="VMG4" s="9"/>
      <c r="VMH4" s="9"/>
      <c r="VMI4" s="9"/>
      <c r="VMJ4" s="9"/>
      <c r="VMK4" s="9"/>
      <c r="VML4" s="9"/>
      <c r="VMM4" s="9"/>
      <c r="VMN4" s="9"/>
      <c r="VMO4" s="9"/>
      <c r="VMP4" s="9"/>
      <c r="VMQ4" s="9"/>
      <c r="VMR4" s="9"/>
      <c r="VMS4" s="9"/>
      <c r="VMT4" s="9"/>
      <c r="VMU4" s="9"/>
      <c r="VMV4" s="9"/>
      <c r="VMW4" s="9"/>
      <c r="VMX4" s="9"/>
      <c r="VMY4" s="9"/>
      <c r="VMZ4" s="9"/>
      <c r="VNA4" s="9"/>
      <c r="VNB4" s="9"/>
      <c r="VNC4" s="9"/>
      <c r="VND4" s="9"/>
      <c r="VNE4" s="9"/>
      <c r="VNF4" s="9"/>
      <c r="VNG4" s="9"/>
      <c r="VNH4" s="9"/>
      <c r="VNI4" s="9"/>
      <c r="VNJ4" s="9"/>
      <c r="VNK4" s="9"/>
      <c r="VNL4" s="9"/>
      <c r="VNM4" s="9"/>
      <c r="VNN4" s="9"/>
      <c r="VNO4" s="9"/>
      <c r="VNP4" s="9"/>
      <c r="VNQ4" s="9"/>
      <c r="VNR4" s="9"/>
      <c r="VNS4" s="9"/>
      <c r="VNT4" s="9"/>
      <c r="VNU4" s="9"/>
      <c r="VNV4" s="9"/>
      <c r="VNW4" s="9"/>
      <c r="VNX4" s="9"/>
      <c r="VNY4" s="9"/>
      <c r="VNZ4" s="9"/>
      <c r="VOA4" s="9"/>
      <c r="VOB4" s="9"/>
      <c r="VOC4" s="9"/>
      <c r="VOD4" s="9"/>
      <c r="VOE4" s="9"/>
      <c r="VOF4" s="9"/>
      <c r="VOG4" s="9"/>
      <c r="VOH4" s="9"/>
      <c r="VOI4" s="9"/>
      <c r="VOJ4" s="9"/>
      <c r="VOK4" s="9"/>
      <c r="VOL4" s="9"/>
      <c r="VOM4" s="9"/>
      <c r="VON4" s="9"/>
      <c r="VOO4" s="9"/>
      <c r="VOP4" s="9"/>
      <c r="VOQ4" s="9"/>
      <c r="VOR4" s="9"/>
      <c r="VOS4" s="9"/>
      <c r="VOT4" s="9"/>
      <c r="VOU4" s="9"/>
      <c r="VOV4" s="9"/>
      <c r="VOW4" s="9"/>
      <c r="VOX4" s="9"/>
      <c r="VOY4" s="9"/>
      <c r="VOZ4" s="9"/>
      <c r="VPA4" s="9"/>
      <c r="VPB4" s="9"/>
      <c r="VPC4" s="9"/>
      <c r="VPD4" s="9"/>
      <c r="VPE4" s="9"/>
      <c r="VPF4" s="9"/>
      <c r="VPG4" s="9"/>
      <c r="VPH4" s="9"/>
      <c r="VPI4" s="9"/>
      <c r="VPJ4" s="9"/>
      <c r="VPK4" s="9"/>
      <c r="VPL4" s="9"/>
      <c r="VPM4" s="9"/>
      <c r="VPN4" s="9"/>
      <c r="VPO4" s="9"/>
      <c r="VPP4" s="9"/>
      <c r="VPQ4" s="9"/>
      <c r="VPR4" s="9"/>
      <c r="VPS4" s="9"/>
      <c r="VPT4" s="9"/>
      <c r="VPU4" s="9"/>
      <c r="VPV4" s="9"/>
      <c r="VPW4" s="9"/>
      <c r="VPX4" s="9"/>
      <c r="VPY4" s="9"/>
      <c r="VPZ4" s="9"/>
      <c r="VQA4" s="9"/>
      <c r="VQB4" s="9"/>
      <c r="VQC4" s="9"/>
      <c r="VQD4" s="9"/>
      <c r="VQE4" s="9"/>
      <c r="VQF4" s="9"/>
      <c r="VQG4" s="9"/>
      <c r="VQH4" s="9"/>
      <c r="VQI4" s="9"/>
      <c r="VQJ4" s="9"/>
      <c r="VQK4" s="9"/>
      <c r="VQL4" s="9"/>
      <c r="VQM4" s="9"/>
      <c r="VQN4" s="9"/>
      <c r="VQO4" s="9"/>
      <c r="VQP4" s="9"/>
      <c r="VQQ4" s="9"/>
      <c r="VQR4" s="9"/>
      <c r="VQS4" s="9"/>
      <c r="VQT4" s="9"/>
      <c r="VQU4" s="9"/>
      <c r="VQV4" s="9"/>
      <c r="VQW4" s="9"/>
      <c r="VQX4" s="9"/>
      <c r="VQY4" s="9"/>
      <c r="VQZ4" s="9"/>
      <c r="VRA4" s="9"/>
      <c r="VRB4" s="9"/>
      <c r="VRC4" s="9"/>
      <c r="VRD4" s="9"/>
      <c r="VRE4" s="9"/>
      <c r="VRF4" s="9"/>
      <c r="VRG4" s="9"/>
      <c r="VRH4" s="9"/>
      <c r="VRI4" s="9"/>
      <c r="VRJ4" s="9"/>
      <c r="VRK4" s="9"/>
      <c r="VRL4" s="9"/>
      <c r="VRM4" s="9"/>
      <c r="VRN4" s="9"/>
      <c r="VRO4" s="9"/>
      <c r="VRP4" s="9"/>
      <c r="VRQ4" s="9"/>
      <c r="VRR4" s="9"/>
      <c r="VRS4" s="9"/>
      <c r="VRT4" s="9"/>
      <c r="VRU4" s="9"/>
      <c r="VRV4" s="9"/>
      <c r="VRW4" s="9"/>
      <c r="VRX4" s="9"/>
      <c r="VRY4" s="9"/>
      <c r="VRZ4" s="9"/>
      <c r="VSA4" s="9"/>
      <c r="VSB4" s="9"/>
      <c r="VSC4" s="9"/>
      <c r="VSD4" s="9"/>
      <c r="VSE4" s="9"/>
      <c r="VSF4" s="9"/>
      <c r="VSG4" s="9"/>
      <c r="VSH4" s="9"/>
      <c r="VSI4" s="9"/>
      <c r="VSJ4" s="9"/>
      <c r="VSK4" s="9"/>
      <c r="VSL4" s="9"/>
      <c r="VSM4" s="9"/>
      <c r="VSN4" s="9"/>
      <c r="VSO4" s="9"/>
      <c r="VSP4" s="9"/>
      <c r="VSQ4" s="9"/>
      <c r="VSR4" s="9"/>
      <c r="VSS4" s="9"/>
      <c r="VST4" s="9"/>
      <c r="VSU4" s="9"/>
      <c r="VSV4" s="9"/>
      <c r="VSW4" s="9"/>
      <c r="VSX4" s="9"/>
      <c r="VSY4" s="9"/>
      <c r="VSZ4" s="9"/>
      <c r="VTA4" s="9"/>
      <c r="VTB4" s="9"/>
      <c r="VTC4" s="9"/>
      <c r="VTD4" s="9"/>
      <c r="VTE4" s="9"/>
      <c r="VTF4" s="9"/>
      <c r="VTG4" s="9"/>
      <c r="VTH4" s="9"/>
      <c r="VTI4" s="9"/>
      <c r="VTJ4" s="9"/>
      <c r="VTK4" s="9"/>
      <c r="VTL4" s="9"/>
      <c r="VTM4" s="9"/>
      <c r="VTN4" s="9"/>
      <c r="VTO4" s="9"/>
      <c r="VTP4" s="9"/>
      <c r="VTQ4" s="9"/>
      <c r="VTR4" s="9"/>
      <c r="VTS4" s="9"/>
      <c r="VTT4" s="9"/>
      <c r="VTU4" s="9"/>
      <c r="VTV4" s="9"/>
      <c r="VTW4" s="9"/>
      <c r="VTX4" s="9"/>
      <c r="VTY4" s="9"/>
      <c r="VTZ4" s="9"/>
      <c r="VUA4" s="9"/>
      <c r="VUB4" s="9"/>
      <c r="VUC4" s="9"/>
      <c r="VUD4" s="9"/>
      <c r="VUE4" s="9"/>
      <c r="VUF4" s="9"/>
      <c r="VUG4" s="9"/>
      <c r="VUH4" s="9"/>
      <c r="VUI4" s="9"/>
      <c r="VUJ4" s="9"/>
      <c r="VUK4" s="9"/>
      <c r="VUL4" s="9"/>
      <c r="VUM4" s="9"/>
      <c r="VUN4" s="9"/>
      <c r="VUO4" s="9"/>
      <c r="VUP4" s="9"/>
      <c r="VUQ4" s="9"/>
      <c r="VUR4" s="9"/>
      <c r="VUS4" s="9"/>
      <c r="VUT4" s="9"/>
      <c r="VUU4" s="9"/>
      <c r="VUV4" s="9"/>
      <c r="VUW4" s="9"/>
      <c r="VUX4" s="9"/>
      <c r="VUY4" s="9"/>
      <c r="VUZ4" s="9"/>
      <c r="VVA4" s="9"/>
      <c r="VVB4" s="9"/>
      <c r="VVC4" s="9"/>
      <c r="VVD4" s="9"/>
      <c r="VVE4" s="9"/>
      <c r="VVF4" s="9"/>
      <c r="VVG4" s="9"/>
      <c r="VVH4" s="9"/>
      <c r="VVI4" s="9"/>
      <c r="VVJ4" s="9"/>
      <c r="VVK4" s="9"/>
      <c r="VVL4" s="9"/>
      <c r="VVM4" s="9"/>
      <c r="VVN4" s="9"/>
      <c r="VVO4" s="9"/>
      <c r="VVP4" s="9"/>
      <c r="VVQ4" s="9"/>
      <c r="VVR4" s="9"/>
      <c r="VVS4" s="9"/>
      <c r="VVT4" s="9"/>
      <c r="VVU4" s="9"/>
      <c r="VVV4" s="9"/>
      <c r="VVW4" s="9"/>
      <c r="VVX4" s="9"/>
      <c r="VVY4" s="9"/>
      <c r="VVZ4" s="9"/>
      <c r="VWA4" s="9"/>
      <c r="VWB4" s="9"/>
      <c r="VWC4" s="9"/>
      <c r="VWD4" s="9"/>
      <c r="VWE4" s="9"/>
      <c r="VWF4" s="9"/>
      <c r="VWG4" s="9"/>
      <c r="VWH4" s="9"/>
      <c r="VWI4" s="9"/>
      <c r="VWJ4" s="9"/>
      <c r="VWK4" s="9"/>
      <c r="VWL4" s="9"/>
      <c r="VWM4" s="9"/>
      <c r="VWN4" s="9"/>
      <c r="VWO4" s="9"/>
      <c r="VWP4" s="9"/>
      <c r="VWQ4" s="9"/>
      <c r="VWR4" s="9"/>
      <c r="VWS4" s="9"/>
      <c r="VWT4" s="9"/>
      <c r="VWU4" s="9"/>
      <c r="VWV4" s="9"/>
      <c r="VWW4" s="9"/>
      <c r="VWX4" s="9"/>
      <c r="VWY4" s="9"/>
      <c r="VWZ4" s="9"/>
      <c r="VXA4" s="9"/>
      <c r="VXB4" s="9"/>
      <c r="VXC4" s="9"/>
      <c r="VXD4" s="9"/>
      <c r="VXE4" s="9"/>
      <c r="VXF4" s="9"/>
      <c r="VXG4" s="9"/>
      <c r="VXH4" s="9"/>
      <c r="VXI4" s="9"/>
      <c r="VXJ4" s="9"/>
      <c r="VXK4" s="9"/>
      <c r="VXL4" s="9"/>
      <c r="VXM4" s="9"/>
      <c r="VXN4" s="9"/>
      <c r="VXO4" s="9"/>
      <c r="VXP4" s="9"/>
      <c r="VXQ4" s="9"/>
      <c r="VXR4" s="9"/>
      <c r="VXS4" s="9"/>
      <c r="VXT4" s="9"/>
      <c r="VXU4" s="9"/>
      <c r="VXV4" s="9"/>
      <c r="VXW4" s="9"/>
      <c r="VXX4" s="9"/>
      <c r="VXY4" s="9"/>
      <c r="VXZ4" s="9"/>
      <c r="VYA4" s="9"/>
      <c r="VYB4" s="9"/>
      <c r="VYC4" s="9"/>
      <c r="VYD4" s="9"/>
      <c r="VYE4" s="9"/>
      <c r="VYF4" s="9"/>
      <c r="VYG4" s="9"/>
      <c r="VYH4" s="9"/>
      <c r="VYI4" s="9"/>
      <c r="VYJ4" s="9"/>
      <c r="VYK4" s="9"/>
      <c r="VYL4" s="9"/>
      <c r="VYM4" s="9"/>
      <c r="VYN4" s="9"/>
      <c r="VYO4" s="9"/>
      <c r="VYP4" s="9"/>
      <c r="VYQ4" s="9"/>
      <c r="VYR4" s="9"/>
      <c r="VYS4" s="9"/>
      <c r="VYT4" s="9"/>
      <c r="VYU4" s="9"/>
      <c r="VYV4" s="9"/>
      <c r="VYW4" s="9"/>
      <c r="VYX4" s="9"/>
      <c r="VYY4" s="9"/>
      <c r="VYZ4" s="9"/>
      <c r="VZA4" s="9"/>
      <c r="VZB4" s="9"/>
      <c r="VZC4" s="9"/>
      <c r="VZD4" s="9"/>
      <c r="VZE4" s="9"/>
      <c r="VZF4" s="9"/>
      <c r="VZG4" s="9"/>
      <c r="VZH4" s="9"/>
      <c r="VZI4" s="9"/>
      <c r="VZJ4" s="9"/>
      <c r="VZK4" s="9"/>
      <c r="VZL4" s="9"/>
      <c r="VZM4" s="9"/>
      <c r="VZN4" s="9"/>
      <c r="VZO4" s="9"/>
      <c r="VZP4" s="9"/>
      <c r="VZQ4" s="9"/>
      <c r="VZR4" s="9"/>
      <c r="VZS4" s="9"/>
      <c r="VZT4" s="9"/>
      <c r="VZU4" s="9"/>
      <c r="VZV4" s="9"/>
      <c r="VZW4" s="9"/>
      <c r="VZX4" s="9"/>
      <c r="VZY4" s="9"/>
      <c r="VZZ4" s="9"/>
      <c r="WAA4" s="9"/>
      <c r="WAB4" s="9"/>
      <c r="WAC4" s="9"/>
      <c r="WAD4" s="9"/>
      <c r="WAE4" s="9"/>
      <c r="WAF4" s="9"/>
      <c r="WAG4" s="9"/>
      <c r="WAH4" s="9"/>
      <c r="WAI4" s="9"/>
      <c r="WAJ4" s="9"/>
      <c r="WAK4" s="9"/>
      <c r="WAL4" s="9"/>
      <c r="WAM4" s="9"/>
      <c r="WAN4" s="9"/>
      <c r="WAO4" s="9"/>
      <c r="WAP4" s="9"/>
      <c r="WAQ4" s="9"/>
      <c r="WAR4" s="9"/>
      <c r="WAS4" s="9"/>
      <c r="WAT4" s="9"/>
      <c r="WAU4" s="9"/>
      <c r="WAV4" s="9"/>
      <c r="WAW4" s="9"/>
      <c r="WAX4" s="9"/>
      <c r="WAY4" s="9"/>
      <c r="WAZ4" s="9"/>
      <c r="WBA4" s="9"/>
      <c r="WBB4" s="9"/>
      <c r="WBC4" s="9"/>
      <c r="WBD4" s="9"/>
      <c r="WBE4" s="9"/>
      <c r="WBF4" s="9"/>
      <c r="WBG4" s="9"/>
      <c r="WBH4" s="9"/>
      <c r="WBI4" s="9"/>
      <c r="WBJ4" s="9"/>
      <c r="WBK4" s="9"/>
      <c r="WBL4" s="9"/>
      <c r="WBM4" s="9"/>
      <c r="WBN4" s="9"/>
      <c r="WBO4" s="9"/>
      <c r="WBP4" s="9"/>
      <c r="WBQ4" s="9"/>
      <c r="WBR4" s="9"/>
      <c r="WBS4" s="9"/>
      <c r="WBT4" s="9"/>
      <c r="WBU4" s="9"/>
      <c r="WBV4" s="9"/>
      <c r="WBW4" s="9"/>
      <c r="WBX4" s="9"/>
      <c r="WBY4" s="9"/>
      <c r="WBZ4" s="9"/>
      <c r="WCA4" s="9"/>
      <c r="WCB4" s="9"/>
      <c r="WCC4" s="9"/>
      <c r="WCD4" s="9"/>
      <c r="WCE4" s="9"/>
      <c r="WCF4" s="9"/>
      <c r="WCG4" s="9"/>
      <c r="WCH4" s="9"/>
      <c r="WCI4" s="9"/>
      <c r="WCJ4" s="9"/>
      <c r="WCK4" s="9"/>
      <c r="WCL4" s="9"/>
      <c r="WCM4" s="9"/>
      <c r="WCN4" s="9"/>
      <c r="WCO4" s="9"/>
      <c r="WCP4" s="9"/>
      <c r="WCQ4" s="9"/>
      <c r="WCR4" s="9"/>
      <c r="WCS4" s="9"/>
      <c r="WCT4" s="9"/>
      <c r="WCU4" s="9"/>
      <c r="WCV4" s="9"/>
      <c r="WCW4" s="9"/>
      <c r="WCX4" s="9"/>
      <c r="WCY4" s="9"/>
      <c r="WCZ4" s="9"/>
      <c r="WDA4" s="9"/>
      <c r="WDB4" s="9"/>
      <c r="WDC4" s="9"/>
      <c r="WDD4" s="9"/>
      <c r="WDE4" s="9"/>
      <c r="WDF4" s="9"/>
      <c r="WDG4" s="9"/>
      <c r="WDH4" s="9"/>
      <c r="WDI4" s="9"/>
      <c r="WDJ4" s="9"/>
      <c r="WDK4" s="9"/>
      <c r="WDL4" s="9"/>
      <c r="WDM4" s="9"/>
      <c r="WDN4" s="9"/>
      <c r="WDO4" s="9"/>
      <c r="WDP4" s="9"/>
      <c r="WDQ4" s="9"/>
      <c r="WDR4" s="9"/>
      <c r="WDS4" s="9"/>
      <c r="WDT4" s="9"/>
      <c r="WDU4" s="9"/>
      <c r="WDV4" s="9"/>
      <c r="WDW4" s="9"/>
      <c r="WDX4" s="9"/>
      <c r="WDY4" s="9"/>
      <c r="WDZ4" s="9"/>
      <c r="WEA4" s="9"/>
      <c r="WEB4" s="9"/>
      <c r="WEC4" s="9"/>
      <c r="WED4" s="9"/>
      <c r="WEE4" s="9"/>
      <c r="WEF4" s="9"/>
      <c r="WEG4" s="9"/>
      <c r="WEH4" s="9"/>
      <c r="WEI4" s="9"/>
      <c r="WEJ4" s="9"/>
      <c r="WEK4" s="9"/>
      <c r="WEL4" s="9"/>
      <c r="WEM4" s="9"/>
      <c r="WEN4" s="9"/>
      <c r="WEO4" s="9"/>
      <c r="WEP4" s="9"/>
      <c r="WEQ4" s="9"/>
      <c r="WER4" s="9"/>
      <c r="WES4" s="9"/>
      <c r="WET4" s="9"/>
      <c r="WEU4" s="9"/>
      <c r="WEV4" s="9"/>
      <c r="WEW4" s="9"/>
      <c r="WEX4" s="9"/>
      <c r="WEY4" s="9"/>
      <c r="WEZ4" s="9"/>
      <c r="WFA4" s="9"/>
      <c r="WFB4" s="9"/>
      <c r="WFC4" s="9"/>
      <c r="WFD4" s="9"/>
      <c r="WFE4" s="9"/>
      <c r="WFF4" s="9"/>
      <c r="WFG4" s="9"/>
      <c r="WFH4" s="9"/>
      <c r="WFI4" s="9"/>
      <c r="WFJ4" s="9"/>
      <c r="WFK4" s="9"/>
      <c r="WFL4" s="9"/>
      <c r="WFM4" s="9"/>
      <c r="WFN4" s="9"/>
      <c r="WFO4" s="9"/>
      <c r="WFP4" s="9"/>
      <c r="WFQ4" s="9"/>
      <c r="WFR4" s="9"/>
      <c r="WFS4" s="9"/>
      <c r="WFT4" s="9"/>
      <c r="WFU4" s="9"/>
      <c r="WFV4" s="9"/>
      <c r="WFW4" s="9"/>
      <c r="WFX4" s="9"/>
      <c r="WFY4" s="9"/>
      <c r="WFZ4" s="9"/>
      <c r="WGA4" s="9"/>
      <c r="WGB4" s="9"/>
      <c r="WGC4" s="9"/>
      <c r="WGD4" s="9"/>
      <c r="WGE4" s="9"/>
      <c r="WGF4" s="9"/>
      <c r="WGG4" s="9"/>
      <c r="WGH4" s="9"/>
      <c r="WGI4" s="9"/>
      <c r="WGJ4" s="9"/>
      <c r="WGK4" s="9"/>
      <c r="WGL4" s="9"/>
      <c r="WGM4" s="9"/>
      <c r="WGN4" s="9"/>
      <c r="WGO4" s="9"/>
      <c r="WGP4" s="9"/>
      <c r="WGQ4" s="9"/>
      <c r="WGR4" s="9"/>
      <c r="WGS4" s="9"/>
      <c r="WGT4" s="9"/>
      <c r="WGU4" s="9"/>
      <c r="WGV4" s="9"/>
      <c r="WGW4" s="9"/>
      <c r="WGX4" s="9"/>
      <c r="WGY4" s="9"/>
      <c r="WGZ4" s="9"/>
      <c r="WHA4" s="9"/>
      <c r="WHB4" s="9"/>
      <c r="WHC4" s="9"/>
      <c r="WHD4" s="9"/>
      <c r="WHE4" s="9"/>
      <c r="WHF4" s="9"/>
      <c r="WHG4" s="9"/>
      <c r="WHH4" s="9"/>
      <c r="WHI4" s="9"/>
      <c r="WHJ4" s="9"/>
      <c r="WHK4" s="9"/>
      <c r="WHL4" s="9"/>
      <c r="WHM4" s="9"/>
      <c r="WHN4" s="9"/>
      <c r="WHO4" s="9"/>
      <c r="WHP4" s="9"/>
      <c r="WHQ4" s="9"/>
      <c r="WHR4" s="9"/>
      <c r="WHS4" s="9"/>
      <c r="WHT4" s="9"/>
      <c r="WHU4" s="9"/>
      <c r="WHV4" s="9"/>
      <c r="WHW4" s="9"/>
      <c r="WHX4" s="9"/>
      <c r="WHY4" s="9"/>
      <c r="WHZ4" s="9"/>
      <c r="WIA4" s="9"/>
      <c r="WIB4" s="9"/>
      <c r="WIC4" s="9"/>
      <c r="WID4" s="9"/>
      <c r="WIE4" s="9"/>
      <c r="WIF4" s="9"/>
      <c r="WIG4" s="9"/>
      <c r="WIH4" s="9"/>
      <c r="WII4" s="9"/>
      <c r="WIJ4" s="9"/>
      <c r="WIK4" s="9"/>
      <c r="WIL4" s="9"/>
      <c r="WIM4" s="9"/>
      <c r="WIN4" s="9"/>
      <c r="WIO4" s="9"/>
      <c r="WIP4" s="9"/>
      <c r="WIQ4" s="9"/>
      <c r="WIR4" s="9"/>
      <c r="WIS4" s="9"/>
      <c r="WIT4" s="9"/>
      <c r="WIU4" s="9"/>
      <c r="WIV4" s="9"/>
      <c r="WIW4" s="9"/>
      <c r="WIX4" s="9"/>
      <c r="WIY4" s="9"/>
      <c r="WIZ4" s="9"/>
      <c r="WJA4" s="9"/>
      <c r="WJB4" s="9"/>
      <c r="WJC4" s="9"/>
      <c r="WJD4" s="9"/>
      <c r="WJE4" s="9"/>
      <c r="WJF4" s="9"/>
      <c r="WJG4" s="9"/>
      <c r="WJH4" s="9"/>
      <c r="WJI4" s="9"/>
      <c r="WJJ4" s="9"/>
      <c r="WJK4" s="9"/>
      <c r="WJL4" s="9"/>
      <c r="WJM4" s="9"/>
      <c r="WJN4" s="9"/>
      <c r="WJO4" s="9"/>
      <c r="WJP4" s="9"/>
      <c r="WJQ4" s="9"/>
      <c r="WJR4" s="9"/>
      <c r="WJS4" s="9"/>
      <c r="WJT4" s="9"/>
      <c r="WJU4" s="9"/>
      <c r="WJV4" s="9"/>
      <c r="WJW4" s="9"/>
      <c r="WJX4" s="9"/>
      <c r="WJY4" s="9"/>
      <c r="WJZ4" s="9"/>
      <c r="WKA4" s="9"/>
      <c r="WKB4" s="9"/>
      <c r="WKC4" s="9"/>
      <c r="WKD4" s="9"/>
      <c r="WKE4" s="9"/>
      <c r="WKF4" s="9"/>
      <c r="WKG4" s="9"/>
      <c r="WKH4" s="9"/>
      <c r="WKI4" s="9"/>
      <c r="WKJ4" s="9"/>
      <c r="WKK4" s="9"/>
      <c r="WKL4" s="9"/>
      <c r="WKM4" s="9"/>
      <c r="WKN4" s="9"/>
      <c r="WKO4" s="9"/>
      <c r="WKP4" s="9"/>
      <c r="WKQ4" s="9"/>
      <c r="WKR4" s="9"/>
      <c r="WKS4" s="9"/>
      <c r="WKT4" s="9"/>
      <c r="WKU4" s="9"/>
      <c r="WKV4" s="9"/>
      <c r="WKW4" s="9"/>
      <c r="WKX4" s="9"/>
      <c r="WKY4" s="9"/>
      <c r="WKZ4" s="9"/>
      <c r="WLA4" s="9"/>
      <c r="WLB4" s="9"/>
      <c r="WLC4" s="9"/>
      <c r="WLD4" s="9"/>
      <c r="WLE4" s="9"/>
      <c r="WLF4" s="9"/>
      <c r="WLG4" s="9"/>
      <c r="WLH4" s="9"/>
      <c r="WLI4" s="9"/>
      <c r="WLJ4" s="9"/>
      <c r="WLK4" s="9"/>
      <c r="WLL4" s="9"/>
      <c r="WLM4" s="9"/>
      <c r="WLN4" s="9"/>
      <c r="WLO4" s="9"/>
      <c r="WLP4" s="9"/>
      <c r="WLQ4" s="9"/>
      <c r="WLR4" s="9"/>
      <c r="WLS4" s="9"/>
      <c r="WLT4" s="9"/>
      <c r="WLU4" s="9"/>
      <c r="WLV4" s="9"/>
      <c r="WLW4" s="9"/>
      <c r="WLX4" s="9"/>
      <c r="WLY4" s="9"/>
      <c r="WLZ4" s="9"/>
      <c r="WMA4" s="9"/>
      <c r="WMB4" s="9"/>
      <c r="WMC4" s="9"/>
      <c r="WMD4" s="9"/>
      <c r="WME4" s="9"/>
      <c r="WMF4" s="9"/>
      <c r="WMG4" s="9"/>
      <c r="WMH4" s="9"/>
      <c r="WMI4" s="9"/>
      <c r="WMJ4" s="9"/>
      <c r="WMK4" s="9"/>
      <c r="WML4" s="9"/>
      <c r="WMM4" s="9"/>
      <c r="WMN4" s="9"/>
      <c r="WMO4" s="9"/>
      <c r="WMP4" s="9"/>
      <c r="WMQ4" s="9"/>
      <c r="WMR4" s="9"/>
      <c r="WMS4" s="9"/>
      <c r="WMT4" s="9"/>
      <c r="WMU4" s="9"/>
      <c r="WMV4" s="9"/>
      <c r="WMW4" s="9"/>
      <c r="WMX4" s="9"/>
      <c r="WMY4" s="9"/>
      <c r="WMZ4" s="9"/>
      <c r="WNA4" s="9"/>
      <c r="WNB4" s="9"/>
      <c r="WNC4" s="9"/>
      <c r="WND4" s="9"/>
      <c r="WNE4" s="9"/>
      <c r="WNF4" s="9"/>
      <c r="WNG4" s="9"/>
      <c r="WNH4" s="9"/>
      <c r="WNI4" s="9"/>
      <c r="WNJ4" s="9"/>
      <c r="WNK4" s="9"/>
      <c r="WNL4" s="9"/>
      <c r="WNM4" s="9"/>
      <c r="WNN4" s="9"/>
      <c r="WNO4" s="9"/>
      <c r="WNP4" s="9"/>
      <c r="WNQ4" s="9"/>
      <c r="WNR4" s="9"/>
      <c r="WNS4" s="9"/>
      <c r="WNT4" s="9"/>
      <c r="WNU4" s="9"/>
      <c r="WNV4" s="9"/>
      <c r="WNW4" s="9"/>
      <c r="WNX4" s="9"/>
      <c r="WNY4" s="9"/>
      <c r="WNZ4" s="9"/>
      <c r="WOA4" s="9"/>
      <c r="WOB4" s="9"/>
      <c r="WOC4" s="9"/>
      <c r="WOD4" s="9"/>
      <c r="WOE4" s="9"/>
      <c r="WOF4" s="9"/>
      <c r="WOG4" s="9"/>
      <c r="WOH4" s="9"/>
      <c r="WOI4" s="9"/>
      <c r="WOJ4" s="9"/>
      <c r="WOK4" s="9"/>
      <c r="WOL4" s="9"/>
      <c r="WOM4" s="9"/>
      <c r="WON4" s="9"/>
      <c r="WOO4" s="9"/>
      <c r="WOP4" s="9"/>
      <c r="WOQ4" s="9"/>
      <c r="WOR4" s="9"/>
      <c r="WOS4" s="9"/>
      <c r="WOT4" s="9"/>
      <c r="WOU4" s="9"/>
      <c r="WOV4" s="9"/>
      <c r="WOW4" s="9"/>
      <c r="WOX4" s="9"/>
      <c r="WOY4" s="9"/>
      <c r="WOZ4" s="9"/>
      <c r="WPA4" s="9"/>
      <c r="WPB4" s="9"/>
      <c r="WPC4" s="9"/>
      <c r="WPD4" s="9"/>
      <c r="WPE4" s="9"/>
      <c r="WPF4" s="9"/>
      <c r="WPG4" s="9"/>
      <c r="WPH4" s="9"/>
      <c r="WPI4" s="9"/>
      <c r="WPJ4" s="9"/>
      <c r="WPK4" s="9"/>
      <c r="WPL4" s="9"/>
      <c r="WPM4" s="9"/>
      <c r="WPN4" s="9"/>
      <c r="WPO4" s="9"/>
      <c r="WPP4" s="9"/>
      <c r="WPQ4" s="9"/>
      <c r="WPR4" s="9"/>
      <c r="WPS4" s="9"/>
      <c r="WPT4" s="9"/>
      <c r="WPU4" s="9"/>
      <c r="WPV4" s="9"/>
      <c r="WPW4" s="9"/>
      <c r="WPX4" s="9"/>
      <c r="WPY4" s="9"/>
      <c r="WPZ4" s="9"/>
      <c r="WQA4" s="9"/>
      <c r="WQB4" s="9"/>
      <c r="WQC4" s="9"/>
      <c r="WQD4" s="9"/>
      <c r="WQE4" s="9"/>
      <c r="WQF4" s="9"/>
      <c r="WQG4" s="9"/>
      <c r="WQH4" s="9"/>
      <c r="WQI4" s="9"/>
      <c r="WQJ4" s="9"/>
      <c r="WQK4" s="9"/>
      <c r="WQL4" s="9"/>
      <c r="WQM4" s="9"/>
      <c r="WQN4" s="9"/>
      <c r="WQO4" s="9"/>
      <c r="WQP4" s="9"/>
      <c r="WQQ4" s="9"/>
      <c r="WQR4" s="9"/>
      <c r="WQS4" s="9"/>
      <c r="WQT4" s="9"/>
      <c r="WQU4" s="9"/>
      <c r="WQV4" s="9"/>
      <c r="WQW4" s="9"/>
      <c r="WQX4" s="9"/>
      <c r="WQY4" s="9"/>
      <c r="WQZ4" s="9"/>
      <c r="WRA4" s="9"/>
      <c r="WRB4" s="9"/>
      <c r="WRC4" s="9"/>
      <c r="WRD4" s="9"/>
      <c r="WRE4" s="9"/>
      <c r="WRF4" s="9"/>
      <c r="WRG4" s="9"/>
      <c r="WRH4" s="9"/>
      <c r="WRI4" s="9"/>
      <c r="WRJ4" s="9"/>
      <c r="WRK4" s="9"/>
      <c r="WRL4" s="9"/>
      <c r="WRM4" s="9"/>
      <c r="WRN4" s="9"/>
      <c r="WRO4" s="9"/>
      <c r="WRP4" s="9"/>
      <c r="WRQ4" s="9"/>
      <c r="WRR4" s="9"/>
      <c r="WRS4" s="9"/>
      <c r="WRT4" s="9"/>
      <c r="WRU4" s="9"/>
      <c r="WRV4" s="9"/>
      <c r="WRW4" s="9"/>
      <c r="WRX4" s="9"/>
      <c r="WRY4" s="9"/>
      <c r="WRZ4" s="9"/>
      <c r="WSA4" s="9"/>
      <c r="WSB4" s="9"/>
      <c r="WSC4" s="9"/>
      <c r="WSD4" s="9"/>
      <c r="WSE4" s="9"/>
      <c r="WSF4" s="9"/>
      <c r="WSG4" s="9"/>
      <c r="WSH4" s="9"/>
      <c r="WSI4" s="9"/>
      <c r="WSJ4" s="9"/>
      <c r="WSK4" s="9"/>
      <c r="WSL4" s="9"/>
      <c r="WSM4" s="9"/>
      <c r="WSN4" s="9"/>
      <c r="WSO4" s="9"/>
      <c r="WSP4" s="9"/>
      <c r="WSQ4" s="9"/>
      <c r="WSR4" s="9"/>
      <c r="WSS4" s="9"/>
      <c r="WST4" s="9"/>
      <c r="WSU4" s="9"/>
      <c r="WSV4" s="9"/>
      <c r="WSW4" s="9"/>
      <c r="WSX4" s="9"/>
      <c r="WSY4" s="9"/>
      <c r="WSZ4" s="9"/>
      <c r="WTA4" s="9"/>
      <c r="WTB4" s="9"/>
      <c r="WTC4" s="9"/>
      <c r="WTD4" s="9"/>
      <c r="WTE4" s="9"/>
      <c r="WTF4" s="9"/>
      <c r="WTG4" s="9"/>
      <c r="WTH4" s="9"/>
      <c r="WTI4" s="9"/>
      <c r="WTJ4" s="9"/>
      <c r="WTK4" s="9"/>
      <c r="WTL4" s="9"/>
      <c r="WTM4" s="9"/>
      <c r="WTN4" s="9"/>
      <c r="WTO4" s="9"/>
      <c r="WTP4" s="9"/>
      <c r="WTQ4" s="9"/>
      <c r="WTR4" s="9"/>
      <c r="WTS4" s="9"/>
      <c r="WTT4" s="9"/>
      <c r="WTU4" s="9"/>
      <c r="WTV4" s="9"/>
      <c r="WTW4" s="9"/>
      <c r="WTX4" s="9"/>
      <c r="WTY4" s="9"/>
      <c r="WTZ4" s="9"/>
      <c r="WUA4" s="9"/>
      <c r="WUB4" s="9"/>
      <c r="WUC4" s="9"/>
      <c r="WUD4" s="9"/>
      <c r="WUE4" s="9"/>
      <c r="WUF4" s="9"/>
      <c r="WUG4" s="9"/>
      <c r="WUH4" s="9"/>
      <c r="WUI4" s="9"/>
      <c r="WUJ4" s="9"/>
      <c r="WUK4" s="9"/>
      <c r="WUL4" s="9"/>
      <c r="WUM4" s="9"/>
      <c r="WUN4" s="9"/>
      <c r="WUO4" s="9"/>
      <c r="WUP4" s="9"/>
      <c r="WUQ4" s="9"/>
      <c r="WUR4" s="9"/>
      <c r="WUS4" s="9"/>
      <c r="WUT4" s="9"/>
      <c r="WUU4" s="9"/>
      <c r="WUV4" s="9"/>
      <c r="WUW4" s="9"/>
      <c r="WUX4" s="9"/>
      <c r="WUY4" s="9"/>
      <c r="WUZ4" s="9"/>
      <c r="WVA4" s="9"/>
      <c r="WVB4" s="9"/>
      <c r="WVC4" s="9"/>
      <c r="WVD4" s="9"/>
      <c r="WVE4" s="9"/>
      <c r="WVF4" s="9"/>
      <c r="WVG4" s="9"/>
      <c r="WVH4" s="9"/>
      <c r="WVI4" s="9"/>
      <c r="WVJ4" s="9"/>
      <c r="WVK4" s="9"/>
      <c r="WVL4" s="9"/>
      <c r="WVM4" s="9"/>
      <c r="WVN4" s="9"/>
      <c r="WVO4" s="9"/>
      <c r="WVP4" s="9"/>
      <c r="WVQ4" s="9"/>
      <c r="WVR4" s="9"/>
      <c r="WVS4" s="9"/>
      <c r="WVT4" s="9"/>
      <c r="WVU4" s="9"/>
      <c r="WVV4" s="9"/>
      <c r="WVW4" s="9"/>
      <c r="WVX4" s="9"/>
      <c r="WVY4" s="9"/>
      <c r="WVZ4" s="9"/>
      <c r="WWA4" s="9"/>
      <c r="WWB4" s="9"/>
      <c r="WWC4" s="9"/>
      <c r="WWD4" s="9"/>
      <c r="WWE4" s="9"/>
      <c r="WWF4" s="9"/>
      <c r="WWG4" s="9"/>
      <c r="WWH4" s="9"/>
      <c r="WWI4" s="9"/>
      <c r="WWJ4" s="9"/>
      <c r="WWK4" s="9"/>
      <c r="WWL4" s="9"/>
      <c r="WWM4" s="9"/>
      <c r="WWN4" s="9"/>
      <c r="WWO4" s="9"/>
      <c r="WWP4" s="9"/>
      <c r="WWQ4" s="9"/>
      <c r="WWR4" s="9"/>
      <c r="WWS4" s="9"/>
      <c r="WWT4" s="9"/>
      <c r="WWU4" s="9"/>
      <c r="WWV4" s="9"/>
      <c r="WWW4" s="9"/>
      <c r="WWX4" s="9"/>
      <c r="WWY4" s="9"/>
      <c r="WWZ4" s="9"/>
      <c r="WXA4" s="9"/>
      <c r="WXB4" s="9"/>
      <c r="WXC4" s="9"/>
      <c r="WXD4" s="9"/>
      <c r="WXE4" s="9"/>
      <c r="WXF4" s="9"/>
      <c r="WXG4" s="9"/>
      <c r="WXH4" s="9"/>
      <c r="WXI4" s="9"/>
      <c r="WXJ4" s="9"/>
      <c r="WXK4" s="9"/>
      <c r="WXL4" s="9"/>
      <c r="WXM4" s="9"/>
      <c r="WXN4" s="9"/>
      <c r="WXO4" s="9"/>
      <c r="WXP4" s="9"/>
      <c r="WXQ4" s="9"/>
      <c r="WXR4" s="9"/>
      <c r="WXS4" s="9"/>
      <c r="WXT4" s="9"/>
      <c r="WXU4" s="9"/>
      <c r="WXV4" s="9"/>
      <c r="WXW4" s="9"/>
      <c r="WXX4" s="9"/>
      <c r="WXY4" s="9"/>
      <c r="WXZ4" s="9"/>
      <c r="WYA4" s="9"/>
      <c r="WYB4" s="9"/>
      <c r="WYC4" s="9"/>
      <c r="WYD4" s="9"/>
      <c r="WYE4" s="9"/>
      <c r="WYF4" s="9"/>
      <c r="WYG4" s="9"/>
      <c r="WYH4" s="9"/>
      <c r="WYI4" s="9"/>
      <c r="WYJ4" s="9"/>
      <c r="WYK4" s="9"/>
      <c r="WYL4" s="9"/>
      <c r="WYM4" s="9"/>
      <c r="WYN4" s="9"/>
      <c r="WYO4" s="9"/>
      <c r="WYP4" s="9"/>
      <c r="WYQ4" s="9"/>
      <c r="WYR4" s="9"/>
      <c r="WYS4" s="9"/>
      <c r="WYT4" s="9"/>
      <c r="WYU4" s="9"/>
      <c r="WYV4" s="9"/>
      <c r="WYW4" s="9"/>
      <c r="WYX4" s="9"/>
      <c r="WYY4" s="9"/>
      <c r="WYZ4" s="9"/>
      <c r="WZA4" s="9"/>
      <c r="WZB4" s="9"/>
      <c r="WZC4" s="9"/>
      <c r="WZD4" s="9"/>
      <c r="WZE4" s="9"/>
      <c r="WZF4" s="9"/>
      <c r="WZG4" s="9"/>
      <c r="WZH4" s="9"/>
      <c r="WZI4" s="9"/>
      <c r="WZJ4" s="9"/>
      <c r="WZK4" s="9"/>
      <c r="WZL4" s="9"/>
      <c r="WZM4" s="9"/>
      <c r="WZN4" s="9"/>
      <c r="WZO4" s="9"/>
      <c r="WZP4" s="9"/>
      <c r="WZQ4" s="9"/>
      <c r="WZR4" s="9"/>
      <c r="WZS4" s="9"/>
      <c r="WZT4" s="9"/>
      <c r="WZU4" s="9"/>
      <c r="WZV4" s="9"/>
      <c r="WZW4" s="9"/>
      <c r="WZX4" s="9"/>
      <c r="WZY4" s="9"/>
      <c r="WZZ4" s="9"/>
      <c r="XAA4" s="9"/>
      <c r="XAB4" s="9"/>
      <c r="XAC4" s="9"/>
      <c r="XAD4" s="9"/>
      <c r="XAE4" s="9"/>
      <c r="XAF4" s="9"/>
      <c r="XAG4" s="9"/>
      <c r="XAH4" s="9"/>
      <c r="XAI4" s="9"/>
      <c r="XAJ4" s="9"/>
      <c r="XAK4" s="9"/>
      <c r="XAL4" s="9"/>
      <c r="XAM4" s="9"/>
      <c r="XAN4" s="9"/>
      <c r="XAO4" s="9"/>
      <c r="XAP4" s="9"/>
      <c r="XAQ4" s="9"/>
      <c r="XAR4" s="9"/>
      <c r="XAS4" s="9"/>
      <c r="XAT4" s="9"/>
      <c r="XAU4" s="9"/>
      <c r="XAV4" s="9"/>
      <c r="XAW4" s="9"/>
      <c r="XAX4" s="9"/>
      <c r="XAY4" s="9"/>
      <c r="XAZ4" s="9"/>
      <c r="XBA4" s="9"/>
      <c r="XBB4" s="9"/>
      <c r="XBC4" s="9"/>
      <c r="XBD4" s="9"/>
      <c r="XBE4" s="9"/>
      <c r="XBF4" s="9"/>
      <c r="XBG4" s="9"/>
      <c r="XBH4" s="9"/>
      <c r="XBI4" s="9"/>
      <c r="XBJ4" s="9"/>
      <c r="XBK4" s="9"/>
      <c r="XBL4" s="9"/>
      <c r="XBM4" s="9"/>
      <c r="XBN4" s="9"/>
      <c r="XBO4" s="9"/>
      <c r="XBP4" s="9"/>
      <c r="XBQ4" s="9"/>
      <c r="XBR4" s="9"/>
      <c r="XBS4" s="9"/>
      <c r="XBT4" s="9"/>
      <c r="XBU4" s="9"/>
      <c r="XBV4" s="9"/>
      <c r="XBW4" s="9"/>
      <c r="XBX4" s="9"/>
      <c r="XBY4" s="9"/>
      <c r="XBZ4" s="9"/>
      <c r="XCA4" s="9"/>
      <c r="XCB4" s="9"/>
      <c r="XCC4" s="9"/>
      <c r="XCD4" s="9"/>
      <c r="XCE4" s="9"/>
      <c r="XCF4" s="9"/>
      <c r="XCG4" s="9"/>
      <c r="XCH4" s="9"/>
      <c r="XCI4" s="9"/>
      <c r="XCJ4" s="9"/>
      <c r="XCK4" s="9"/>
      <c r="XCL4" s="9"/>
      <c r="XCM4" s="9"/>
      <c r="XCN4" s="9"/>
      <c r="XCO4" s="9"/>
      <c r="XCP4" s="9"/>
      <c r="XCQ4" s="9"/>
      <c r="XCR4" s="9"/>
      <c r="XCS4" s="9"/>
      <c r="XCT4" s="9"/>
      <c r="XCU4" s="9"/>
      <c r="XCV4" s="9"/>
      <c r="XCW4" s="9"/>
      <c r="XCX4" s="9"/>
      <c r="XCY4" s="9"/>
      <c r="XCZ4" s="9"/>
      <c r="XDA4" s="9"/>
      <c r="XDB4" s="9"/>
      <c r="XDC4" s="9"/>
      <c r="XDD4" s="9"/>
      <c r="XDE4" s="9"/>
      <c r="XDF4" s="9"/>
      <c r="XDG4" s="9"/>
      <c r="XDH4" s="9"/>
      <c r="XDI4" s="9"/>
      <c r="XDJ4" s="9"/>
      <c r="XDK4" s="9"/>
      <c r="XDL4" s="9"/>
      <c r="XDM4" s="9"/>
      <c r="XDN4" s="9"/>
      <c r="XDO4" s="9"/>
      <c r="XDP4" s="9"/>
      <c r="XDQ4" s="9"/>
      <c r="XDR4" s="9"/>
      <c r="XDS4" s="9"/>
      <c r="XDT4" s="9"/>
      <c r="XDU4" s="9"/>
      <c r="XDV4" s="9"/>
      <c r="XDW4" s="9"/>
      <c r="XDX4" s="9"/>
      <c r="XDY4" s="9"/>
      <c r="XDZ4" s="9"/>
      <c r="XEA4" s="9"/>
      <c r="XEB4" s="9"/>
      <c r="XEC4" s="9"/>
      <c r="XED4" s="9"/>
      <c r="XEE4" s="9"/>
      <c r="XEF4" s="9"/>
      <c r="XEG4" s="9"/>
      <c r="XEH4" s="9"/>
      <c r="XEI4" s="9"/>
      <c r="XEJ4" s="9"/>
      <c r="XEK4" s="9"/>
      <c r="XEL4" s="9"/>
      <c r="XEM4" s="9"/>
    </row>
    <row r="8" spans="1:16367">
      <c r="Z8" s="100"/>
    </row>
  </sheetData>
  <conditionalFormatting sqref="H4">
    <cfRule type="duplicateValues" dxfId="0" priority="10"/>
  </conditionalFormatting>
  <pageMargins left="0.43307086614173229" right="0.43307086614173229" top="0.74803149606299213" bottom="0.74803149606299213" header="0.31496062992125984" footer="0.31496062992125984"/>
  <pageSetup paperSize="9" scale="63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15</vt:i4>
      </vt:variant>
    </vt:vector>
  </HeadingPairs>
  <TitlesOfParts>
    <vt:vector size="27" baseType="lpstr">
      <vt:lpstr>IMAM</vt:lpstr>
      <vt:lpstr>FAUZI</vt:lpstr>
      <vt:lpstr>RUSDIONO</vt:lpstr>
      <vt:lpstr>DIY-JATENG</vt:lpstr>
      <vt:lpstr>JATIM</vt:lpstr>
      <vt:lpstr>GUSTI</vt:lpstr>
      <vt:lpstr>SONNY</vt:lpstr>
      <vt:lpstr>INDTIM</vt:lpstr>
      <vt:lpstr>RETAIL</vt:lpstr>
      <vt:lpstr>RUMUS</vt:lpstr>
      <vt:lpstr>BATAL</vt:lpstr>
      <vt:lpstr>OLX (Car Carrier)</vt:lpstr>
      <vt:lpstr>FAUZI!Print_Area</vt:lpstr>
      <vt:lpstr>GUSTI!Print_Area</vt:lpstr>
      <vt:lpstr>IMAM!Print_Area</vt:lpstr>
      <vt:lpstr>INDTIM!Print_Area</vt:lpstr>
      <vt:lpstr>RETAIL!Print_Area</vt:lpstr>
      <vt:lpstr>RUSDIONO!Print_Area</vt:lpstr>
      <vt:lpstr>SONNY!Print_Area</vt:lpstr>
      <vt:lpstr>FAUZI!Print_Titles</vt:lpstr>
      <vt:lpstr>GUSTI!Print_Titles</vt:lpstr>
      <vt:lpstr>IMAM!Print_Titles</vt:lpstr>
      <vt:lpstr>INDTIM!Print_Titles</vt:lpstr>
      <vt:lpstr>'OLX (Car Carrier)'!Print_Titles</vt:lpstr>
      <vt:lpstr>RETAIL!Print_Titles</vt:lpstr>
      <vt:lpstr>RUSDIONO!Print_Titles</vt:lpstr>
      <vt:lpstr>SONNY!Print_Titles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tunas</dc:creator>
  <cp:lastModifiedBy>i312100</cp:lastModifiedBy>
  <cp:lastPrinted>2023-03-20T08:25:07Z</cp:lastPrinted>
  <dcterms:created xsi:type="dcterms:W3CDTF">2019-01-03T03:26:00Z</dcterms:created>
  <dcterms:modified xsi:type="dcterms:W3CDTF">2023-03-22T10:33:30Z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1033-9.1.0.5052</vt:lpwstr>
  </property>
</Properties>
</file>