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4\data\"/>
    </mc:Choice>
  </mc:AlternateContent>
  <xr:revisionPtr revIDLastSave="0" documentId="13_ncr:1_{2AFEE183-210A-4694-888B-CFB2FF413481}" xr6:coauthVersionLast="47" xr6:coauthVersionMax="47" xr10:uidLastSave="{00000000-0000-0000-0000-000000000000}"/>
  <bookViews>
    <workbookView xWindow="-120" yWindow="-120" windowWidth="29040" windowHeight="15720" xr2:uid="{ED75ABB6-2E73-4136-9507-EBE78931EF6C}"/>
  </bookViews>
  <sheets>
    <sheet name="measurements" sheetId="1" r:id="rId1"/>
    <sheet name="absorption coefficient" sheetId="2" r:id="rId2"/>
    <sheet name="FORMUL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I2" i="1"/>
  <c r="J2" i="1"/>
  <c r="K2" i="1"/>
  <c r="L2" i="1"/>
  <c r="P2" i="5"/>
  <c r="N2" i="5"/>
  <c r="O2" i="5" s="1"/>
  <c r="M2" i="5"/>
  <c r="M2" i="1" l="1"/>
  <c r="N2" i="1" s="1"/>
  <c r="P2" i="1"/>
  <c r="Q2" i="5"/>
  <c r="O2" i="1" l="1"/>
  <c r="Q2" i="1" s="1"/>
  <c r="V2" i="1" s="1"/>
  <c r="K3" i="2"/>
  <c r="R2" i="1" l="1"/>
  <c r="W2" i="1" s="1"/>
</calcChain>
</file>

<file path=xl/sharedStrings.xml><?xml version="1.0" encoding="utf-8"?>
<sst xmlns="http://schemas.openxmlformats.org/spreadsheetml/2006/main" count="44" uniqueCount="41">
  <si>
    <t>Clean slide signal (V)</t>
  </si>
  <si>
    <t>Coated slide signal (V)</t>
  </si>
  <si>
    <t>T</t>
  </si>
  <si>
    <t>A</t>
  </si>
  <si>
    <t>Clean slide Error (V)</t>
  </si>
  <si>
    <t>Coated slide error (V)</t>
  </si>
  <si>
    <t>Laser test ID</t>
  </si>
  <si>
    <t>Sample ID</t>
  </si>
  <si>
    <t>Background (V)</t>
  </si>
  <si>
    <t>Background error (V)</t>
  </si>
  <si>
    <t>Wavelength (nm)</t>
  </si>
  <si>
    <t>Absorption coefficient (1/cm)</t>
  </si>
  <si>
    <t>Thickness (nm)</t>
  </si>
  <si>
    <t>um</t>
  </si>
  <si>
    <t>m</t>
  </si>
  <si>
    <t>cm</t>
  </si>
  <si>
    <t>Thickness error (nm)</t>
  </si>
  <si>
    <t>Abs err</t>
  </si>
  <si>
    <t>Absorption coefficient error (1/cm)</t>
  </si>
  <si>
    <t>Aabs</t>
  </si>
  <si>
    <t>I (V)</t>
  </si>
  <si>
    <t>I0 (V)</t>
  </si>
  <si>
    <t>I err (V)</t>
  </si>
  <si>
    <t>I0 err (V)</t>
  </si>
  <si>
    <t>MEAN</t>
  </si>
  <si>
    <t>N</t>
  </si>
  <si>
    <t>TSTUDENT</t>
  </si>
  <si>
    <t>STD</t>
  </si>
  <si>
    <t>SE</t>
  </si>
  <si>
    <t>Laser power setting (%)</t>
  </si>
  <si>
    <t>Laser emission time (s)</t>
  </si>
  <si>
    <t>Filler</t>
  </si>
  <si>
    <t>boron</t>
  </si>
  <si>
    <t>Deposition rate (nm/s)</t>
  </si>
  <si>
    <t>Deposition rate error (nm/s)</t>
  </si>
  <si>
    <t>Recession rate (cm/s)</t>
  </si>
  <si>
    <t>Recession rate error (cm/s)</t>
  </si>
  <si>
    <t>Sample diameter (cm)</t>
  </si>
  <si>
    <t>Sample diameter error (cm)</t>
  </si>
  <si>
    <t>in_report</t>
  </si>
  <si>
    <t>R4N162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</si>
</sst>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D066-04B8-431D-9940-C182B0E8F5EB}">
  <dimension ref="A1:AB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.28515625" customWidth="1"/>
    <col min="2" max="2" width="9.7109375" customWidth="1"/>
    <col min="7" max="7" width="12.42578125" customWidth="1"/>
    <col min="8" max="8" width="12" customWidth="1"/>
    <col min="9" max="9" width="6.7109375" customWidth="1"/>
    <col min="10" max="11" width="8.28515625" customWidth="1"/>
    <col min="12" max="12" width="9.85546875" customWidth="1"/>
    <col min="16" max="16" width="8.28515625" customWidth="1"/>
    <col min="17" max="17" width="11.85546875" customWidth="1"/>
    <col min="18" max="18" width="10.28515625" customWidth="1"/>
    <col min="19" max="19" width="10.85546875" customWidth="1"/>
    <col min="22" max="22" width="10.85546875" customWidth="1"/>
    <col min="23" max="23" width="10.7109375" customWidth="1"/>
    <col min="24" max="24" width="10.42578125" customWidth="1"/>
    <col min="25" max="25" width="10.7109375" customWidth="1"/>
  </cols>
  <sheetData>
    <row r="1" spans="1:28" s="2" customFormat="1" ht="60.75" thickBot="1" x14ac:dyDescent="0.3">
      <c r="A1" s="2" t="s">
        <v>7</v>
      </c>
      <c r="B1" s="2" t="s">
        <v>6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8</v>
      </c>
      <c r="H1" s="1" t="s">
        <v>9</v>
      </c>
      <c r="I1" s="1" t="s">
        <v>20</v>
      </c>
      <c r="J1" s="1" t="s">
        <v>22</v>
      </c>
      <c r="K1" s="1" t="s">
        <v>21</v>
      </c>
      <c r="L1" s="1" t="s">
        <v>23</v>
      </c>
      <c r="M1" s="1" t="s">
        <v>2</v>
      </c>
      <c r="N1" s="1" t="s">
        <v>3</v>
      </c>
      <c r="O1" s="4" t="s">
        <v>19</v>
      </c>
      <c r="P1" s="4" t="s">
        <v>17</v>
      </c>
      <c r="Q1" s="2" t="s">
        <v>12</v>
      </c>
      <c r="R1" s="2" t="s">
        <v>16</v>
      </c>
      <c r="S1" s="2" t="s">
        <v>29</v>
      </c>
      <c r="T1" s="2" t="s">
        <v>30</v>
      </c>
      <c r="U1" s="2" t="s">
        <v>31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</row>
    <row r="2" spans="1:28" x14ac:dyDescent="0.25">
      <c r="A2" t="s">
        <v>40</v>
      </c>
      <c r="B2">
        <v>581</v>
      </c>
      <c r="C2">
        <v>0.24960599999999999</v>
      </c>
      <c r="D2" s="3">
        <v>1.9130999999999999E-6</v>
      </c>
      <c r="E2">
        <v>0.221583</v>
      </c>
      <c r="F2" s="3">
        <v>1.9061000000000001E-6</v>
      </c>
      <c r="G2">
        <v>1.7799999999999999E-4</v>
      </c>
      <c r="H2" s="3">
        <v>5.4303E-8</v>
      </c>
      <c r="I2">
        <f t="shared" ref="I2" si="0">E2-G2</f>
        <v>0.22140499999999999</v>
      </c>
      <c r="J2">
        <f t="shared" ref="J2" si="1">SQRT(SUMSQ(F2,H2))</f>
        <v>1.9068733638626873E-6</v>
      </c>
      <c r="K2">
        <f t="shared" ref="K2" si="2">C2-G2</f>
        <v>0.24942799999999998</v>
      </c>
      <c r="L2">
        <f t="shared" ref="L2" si="3">SQRT(SUMSQ(D2,H2))</f>
        <v>1.9138705352789673E-6</v>
      </c>
      <c r="M2">
        <f t="shared" ref="M2" si="4">I2/K2</f>
        <v>0.8876509453629905</v>
      </c>
      <c r="N2">
        <f t="shared" ref="N2" si="5">1-M2</f>
        <v>0.1123490546370095</v>
      </c>
      <c r="O2">
        <f t="shared" ref="O2" si="6">-LOG(M2)</f>
        <v>5.175778005980209E-2</v>
      </c>
      <c r="P2">
        <f t="shared" ref="P2" si="7">SQRT(SUMSQ(J2/I2,L2/K2))</f>
        <v>1.1534836068405631E-5</v>
      </c>
      <c r="Q2">
        <f>ROUND(O2*10000000/'absorption coefficient'!$B$2,2)</f>
        <v>5.7</v>
      </c>
      <c r="R2">
        <f>ROUND(ABS(Q2)*SQRT(SUMSQ(P2/O2,'absorption coefficient'!$B$3/'absorption coefficient'!$B$2)),3)</f>
        <v>1.71</v>
      </c>
      <c r="S2">
        <v>100</v>
      </c>
      <c r="T2">
        <v>0.25</v>
      </c>
      <c r="U2" s="5" t="s">
        <v>32</v>
      </c>
      <c r="V2" s="5">
        <f t="shared" ref="V2" si="8">ROUND(Q2/T2,2)</f>
        <v>22.8</v>
      </c>
      <c r="W2" s="5">
        <f t="shared" ref="W2" si="9">ROUND(ABS(R2/T2),2)</f>
        <v>6.84</v>
      </c>
      <c r="X2">
        <v>0.36909999999999998</v>
      </c>
      <c r="Y2">
        <v>1.52E-2</v>
      </c>
      <c r="Z2">
        <v>0.97799999999999998</v>
      </c>
      <c r="AA2">
        <v>0.01</v>
      </c>
      <c r="AB2" s="5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495-4E0A-4656-A52E-79B9CFEA2C71}">
  <dimension ref="A1:L4"/>
  <sheetViews>
    <sheetView workbookViewId="0">
      <selection activeCell="B3" sqref="B3"/>
    </sheetView>
  </sheetViews>
  <sheetFormatPr defaultRowHeight="15" x14ac:dyDescent="0.25"/>
  <cols>
    <col min="1" max="1" width="34.140625" customWidth="1"/>
  </cols>
  <sheetData>
    <row r="1" spans="1:12" x14ac:dyDescent="0.25">
      <c r="A1" t="s">
        <v>10</v>
      </c>
      <c r="B1">
        <v>650</v>
      </c>
    </row>
    <row r="2" spans="1:12" x14ac:dyDescent="0.25">
      <c r="A2" t="s">
        <v>11</v>
      </c>
      <c r="B2" s="3">
        <v>90744</v>
      </c>
    </row>
    <row r="3" spans="1:12" x14ac:dyDescent="0.25">
      <c r="A3" t="s">
        <v>18</v>
      </c>
      <c r="B3" s="3">
        <f>0.3*B2</f>
        <v>27223.200000000001</v>
      </c>
      <c r="E3">
        <v>1</v>
      </c>
      <c r="G3" s="3">
        <v>1000000</v>
      </c>
      <c r="H3" t="s">
        <v>13</v>
      </c>
      <c r="I3" s="3">
        <v>1</v>
      </c>
      <c r="J3" t="s">
        <v>14</v>
      </c>
      <c r="K3" s="3">
        <f>G3*I3/I4</f>
        <v>10000</v>
      </c>
    </row>
    <row r="4" spans="1:12" x14ac:dyDescent="0.25">
      <c r="F4" t="s">
        <v>13</v>
      </c>
      <c r="G4">
        <v>1</v>
      </c>
      <c r="H4" t="s">
        <v>14</v>
      </c>
      <c r="I4" s="3">
        <v>100</v>
      </c>
      <c r="J4" t="s">
        <v>15</v>
      </c>
      <c r="L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248-E830-461E-B22E-6B36F833B7DA}">
  <dimension ref="M1:Q2"/>
  <sheetViews>
    <sheetView workbookViewId="0">
      <selection activeCell="Q2" sqref="Q2"/>
    </sheetView>
  </sheetViews>
  <sheetFormatPr defaultRowHeight="15" x14ac:dyDescent="0.25"/>
  <sheetData>
    <row r="1" spans="13:17" x14ac:dyDescent="0.25"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3:17" x14ac:dyDescent="0.25">
      <c r="M2" t="e">
        <f>AVERAGE(J:J)</f>
        <v>#DIV/0!</v>
      </c>
      <c r="N2">
        <f>COUNT(J:J)-1</f>
        <v>-1</v>
      </c>
      <c r="O2" t="e">
        <f>_xlfn.T.INV(1-0.05*0.5,N2-1)</f>
        <v>#NUM!</v>
      </c>
      <c r="P2" t="e">
        <f>_xlfn.STDEV.S(J:J)</f>
        <v>#DIV/0!</v>
      </c>
      <c r="Q2" t="e">
        <f>P2*O2/SQRT(N2)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9FBA6BD627342A612350B7F5AFC45" ma:contentTypeVersion="2" ma:contentTypeDescription="Create a new document." ma:contentTypeScope="" ma:versionID="66362bd98f44e5f8d84036460c1d59a8">
  <xsd:schema xmlns:xsd="http://www.w3.org/2001/XMLSchema" xmlns:xs="http://www.w3.org/2001/XMLSchema" xmlns:p="http://schemas.microsoft.com/office/2006/metadata/properties" xmlns:ns3="78187c3c-08d0-445e-b166-244fd45ce62e" targetNamespace="http://schemas.microsoft.com/office/2006/metadata/properties" ma:root="true" ma:fieldsID="3a012853dfacfbf9eb4c2d91a8eff625" ns3:_="">
    <xsd:import namespace="78187c3c-08d0-445e-b166-244fd45ce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7c3c-08d0-445e-b166-244fd45c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B8135A-3467-434D-A79E-E12735EE4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4F954-337A-41D6-A46A-B2783F960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87c3c-08d0-445e-b166-244fd45ce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F177DC-A263-4BA6-BD50-9A09D922A15B}">
  <ds:schemaRefs>
    <ds:schemaRef ds:uri="78187c3c-08d0-445e-b166-244fd45ce62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absorption coefficient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2024-05-29T23:21:33Z</dcterms:created>
  <dcterms:modified xsi:type="dcterms:W3CDTF">2024-06-07T19:36:59Z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0x0101005879FBA6BD627342A612350B7F5AFC45</vt:lpwstr>
  </property>
</Properties>
</file>