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kmartinez/Library/Mobile Documents/com~apple~CloudDocs/Documents/GitHub/relozwall/data_processing/2024/manuscript3/data/oes_black_body/"/>
    </mc:Choice>
  </mc:AlternateContent>
  <xr:revisionPtr revIDLastSave="0" documentId="13_ncr:1_{68AA07EA-28DC-3242-8779-6FE18A2B606C}" xr6:coauthVersionLast="47" xr6:coauthVersionMax="47" xr10:uidLastSave="{00000000-0000-0000-0000-000000000000}"/>
  <bookViews>
    <workbookView xWindow="0" yWindow="760" windowWidth="23240" windowHeight="18680" xr2:uid="{ADEC43E2-060F-5E4C-8FDD-BB0CCA319C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8" i="1" l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8" i="1"/>
  <c r="H8" i="1"/>
  <c r="C36" i="1"/>
  <c r="C33" i="1"/>
  <c r="C30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8" i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I8" i="1"/>
</calcChain>
</file>

<file path=xl/sharedStrings.xml><?xml version="1.0" encoding="utf-8"?>
<sst xmlns="http://schemas.openxmlformats.org/spreadsheetml/2006/main" count="68" uniqueCount="50">
  <si>
    <t>Spot size ~ 0.5 cm due to OD of photodiode. Manually hold slides in front of photodiode and record photodiode amp voltage output (without 50 Ohm terminator, since measurement is slow).</t>
  </si>
  <si>
    <t>Used red LED (~650 nm) on Thorlabs photodiode amplifier (gain fixed at G = +30 dB)</t>
  </si>
  <si>
    <t>Measurement uncertainty [V]</t>
  </si>
  <si>
    <t>Sample</t>
  </si>
  <si>
    <t>Laser power</t>
  </si>
  <si>
    <t>Full signal [V]</t>
  </si>
  <si>
    <t>Clean slide [V]</t>
  </si>
  <si>
    <t>Coated slide [V]</t>
  </si>
  <si>
    <t>GT001688</t>
  </si>
  <si>
    <t>20% at 20 s</t>
  </si>
  <si>
    <t>30% at 15 s</t>
  </si>
  <si>
    <t>40% at 15 s</t>
  </si>
  <si>
    <t>50% at 15 s</t>
  </si>
  <si>
    <t>60% at 12 s</t>
  </si>
  <si>
    <t>70% at 8 s</t>
  </si>
  <si>
    <t>80% at 6 s</t>
  </si>
  <si>
    <t>90% at 5 s</t>
  </si>
  <si>
    <t>100% at 3.5 s</t>
  </si>
  <si>
    <t>R3N42</t>
  </si>
  <si>
    <t>100% at 0.5 s</t>
  </si>
  <si>
    <t>R3N41</t>
  </si>
  <si>
    <t>90% at 0.6 s</t>
  </si>
  <si>
    <t>80% at 0.75 s</t>
  </si>
  <si>
    <t>70% at 1 s</t>
  </si>
  <si>
    <t>40% at 3 s</t>
  </si>
  <si>
    <t>30% at 4.5 s</t>
  </si>
  <si>
    <t>20% at 7 s</t>
  </si>
  <si>
    <t>***** Measurements ********************</t>
  </si>
  <si>
    <t>Backgnd [V]</t>
  </si>
  <si>
    <t>***** Calculations *****</t>
  </si>
  <si>
    <t>Carbon film transmission</t>
  </si>
  <si>
    <t>Carbon film absorption</t>
  </si>
  <si>
    <t>carbon-coated slide visible light absorption measurements July 1, 2022</t>
  </si>
  <si>
    <t>ln[Transmission]</t>
  </si>
  <si>
    <t>Absorption Coefficient [cm-1]</t>
  </si>
  <si>
    <t>E. T. Arakawa, M. W. Williams, T. Inagaki. Optical properties of arc-evaporated carbon films between 0.6 and 3.8 eV, J. Appl. Phys., 48, 3176-3177 (1977)</t>
  </si>
  <si>
    <t>https://doi.org/10.1063/1.324057</t>
  </si>
  <si>
    <t>https://refractiveindex.info/?shelf=main&amp;book=C&amp;page=Arakawa</t>
  </si>
  <si>
    <t>Extinction coefficient (1.8 eV = 689 nm)</t>
  </si>
  <si>
    <t>Extinction coefficient (656.3 nm)</t>
  </si>
  <si>
    <t>J. I. Larruquert, L. V. Rodríguez-de Marcos, J. A. Méndez, P. J. Martin, A. Bendavid. High reflectance ta-C coatings in the extreme ultraviolet, Opt. Exp. 21, 27537-27549 (2013) (Numerical data kindly provided by Juan Larruquert)</t>
  </si>
  <si>
    <t>https://doi.org/10.1364/OE.21.027537</t>
  </si>
  <si>
    <t>https://refractiveindex.info/?shelf=main&amp;book=C&amp;page=Larruquert</t>
  </si>
  <si>
    <t>Smausz</t>
  </si>
  <si>
    <t>https://link.springer.com/article/10.1007/s00339-017-1249-y</t>
  </si>
  <si>
    <t>Thickness Smausz (nm)</t>
  </si>
  <si>
    <t>Glass a (cm-1)</t>
  </si>
  <si>
    <t>https://refractiveindex.info/?shelf=glass&amp;book=soda-lime&amp;page=Rubin-clear</t>
  </si>
  <si>
    <t>Thickness error [nm]</t>
  </si>
  <si>
    <t>error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</si>
</sst>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fractiveindex.info/?shelf=glass&amp;book=soda-lime&amp;page=Rubin-cle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3D3D2-F264-6D47-9DCF-3F3ED87D0B31}">
  <dimension ref="A1:O38"/>
  <sheetViews>
    <sheetView tabSelected="1" topLeftCell="A2" workbookViewId="0">
      <selection activeCell="N22" sqref="N22"/>
    </sheetView>
  </sheetViews>
  <sheetFormatPr baseColWidth="10" defaultColWidth="10.83203125" defaultRowHeight="16" x14ac:dyDescent="0.2"/>
  <cols>
    <col min="1" max="2" width="15.5" customWidth="1"/>
    <col min="3" max="3" width="13" customWidth="1"/>
    <col min="4" max="4" width="13.33203125" customWidth="1"/>
    <col min="5" max="5" width="14.33203125" customWidth="1"/>
  </cols>
  <sheetData>
    <row r="1" spans="1:15" x14ac:dyDescent="0.2">
      <c r="A1" t="s">
        <v>32</v>
      </c>
    </row>
    <row r="2" spans="1:15" x14ac:dyDescent="0.2">
      <c r="A2" t="s">
        <v>1</v>
      </c>
    </row>
    <row r="3" spans="1:15" x14ac:dyDescent="0.2">
      <c r="A3" t="s">
        <v>0</v>
      </c>
    </row>
    <row r="6" spans="1:15" x14ac:dyDescent="0.2">
      <c r="C6" t="s">
        <v>27</v>
      </c>
      <c r="H6" t="s">
        <v>29</v>
      </c>
    </row>
    <row r="7" spans="1:15" x14ac:dyDescent="0.2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28</v>
      </c>
      <c r="H7" t="s">
        <v>30</v>
      </c>
      <c r="I7" t="s">
        <v>31</v>
      </c>
      <c r="J7" t="s">
        <v>33</v>
      </c>
      <c r="K7" t="s">
        <v>49</v>
      </c>
      <c r="M7" t="s">
        <v>45</v>
      </c>
      <c r="N7" t="s">
        <v>48</v>
      </c>
    </row>
    <row r="8" spans="1:15" x14ac:dyDescent="0.2">
      <c r="A8" t="s">
        <v>8</v>
      </c>
      <c r="B8" t="s">
        <v>9</v>
      </c>
      <c r="C8">
        <v>1.6</v>
      </c>
      <c r="D8">
        <v>1.48</v>
      </c>
      <c r="E8">
        <v>1.48</v>
      </c>
      <c r="F8">
        <v>-1.15E-2</v>
      </c>
      <c r="H8">
        <f>(E8-F8)/(D8-F8)</f>
        <v>1</v>
      </c>
      <c r="I8">
        <f>1-H8</f>
        <v>0</v>
      </c>
      <c r="J8">
        <f>LN(H8)</f>
        <v>0</v>
      </c>
      <c r="K8" s="2">
        <f>H8*$C$27*SQRT(2)*SQRT(SUMSQ(1/(E8-F8),1/(D8-F8)))</f>
        <v>2.6818638954073087E-2</v>
      </c>
      <c r="L8" s="2"/>
      <c r="M8" s="2">
        <f>-J8*10000000/$C$36</f>
        <v>0</v>
      </c>
      <c r="N8" s="2">
        <f>K8/H8/$C$36*10000000</f>
        <v>4.6688295519593659</v>
      </c>
      <c r="O8" s="2"/>
    </row>
    <row r="9" spans="1:15" x14ac:dyDescent="0.2">
      <c r="A9" t="s">
        <v>8</v>
      </c>
      <c r="B9" t="s">
        <v>9</v>
      </c>
      <c r="C9">
        <v>1.59</v>
      </c>
      <c r="D9">
        <v>1.47</v>
      </c>
      <c r="E9">
        <v>1.48</v>
      </c>
      <c r="F9">
        <v>-1.15E-2</v>
      </c>
      <c r="H9">
        <f t="shared" ref="H9:H24" si="0">(E9-F9)/(D9-F9)</f>
        <v>1.0067499156260546</v>
      </c>
      <c r="I9">
        <f t="shared" ref="I9:I24" si="1">1-H9</f>
        <v>-6.7499156260546478E-3</v>
      </c>
      <c r="J9">
        <f t="shared" ref="J9:J24" si="2">LN(H9)</f>
        <v>6.7272369411832495E-3</v>
      </c>
      <c r="K9" s="2">
        <f t="shared" ref="K9:K24" si="3">H9*$C$27*SQRT(2)*SQRT(SUMSQ(1/(E9-F9),1/(D9-F9)))</f>
        <v>2.7090938476160266E-2</v>
      </c>
      <c r="L9" s="2"/>
      <c r="M9" s="2">
        <f t="shared" ref="M9:M24" si="4">-J9*10000000/$C$36</f>
        <v>-1.1711378302163593</v>
      </c>
      <c r="N9" s="2">
        <f t="shared" ref="N9:N24" si="5">K9/H9/$C$36*10000000</f>
        <v>4.684613154999516</v>
      </c>
    </row>
    <row r="10" spans="1:15" x14ac:dyDescent="0.2">
      <c r="A10" t="s">
        <v>8</v>
      </c>
      <c r="B10" t="s">
        <v>10</v>
      </c>
      <c r="C10">
        <v>1.59</v>
      </c>
      <c r="D10">
        <v>1.48</v>
      </c>
      <c r="E10">
        <v>1.48</v>
      </c>
      <c r="F10">
        <v>-1.15E-2</v>
      </c>
      <c r="H10">
        <f t="shared" si="0"/>
        <v>1</v>
      </c>
      <c r="I10">
        <f t="shared" si="1"/>
        <v>0</v>
      </c>
      <c r="J10">
        <f t="shared" si="2"/>
        <v>0</v>
      </c>
      <c r="K10" s="2">
        <f t="shared" si="3"/>
        <v>2.6818638954073087E-2</v>
      </c>
      <c r="L10" s="2"/>
      <c r="M10" s="2">
        <f t="shared" si="4"/>
        <v>0</v>
      </c>
      <c r="N10" s="2">
        <f t="shared" si="5"/>
        <v>4.6688295519593659</v>
      </c>
    </row>
    <row r="11" spans="1:15" x14ac:dyDescent="0.2">
      <c r="A11" t="s">
        <v>8</v>
      </c>
      <c r="B11" t="s">
        <v>11</v>
      </c>
      <c r="C11">
        <v>1.59</v>
      </c>
      <c r="D11">
        <v>1.48</v>
      </c>
      <c r="E11">
        <v>1.46</v>
      </c>
      <c r="F11">
        <v>-1.15E-2</v>
      </c>
      <c r="H11">
        <f t="shared" si="0"/>
        <v>0.9865906805229635</v>
      </c>
      <c r="I11">
        <f t="shared" si="1"/>
        <v>1.3409319477036497E-2</v>
      </c>
      <c r="J11">
        <f t="shared" si="2"/>
        <v>-1.3500036281275699E-2</v>
      </c>
      <c r="K11" s="2">
        <f t="shared" si="3"/>
        <v>2.6639435948977972E-2</v>
      </c>
      <c r="L11" s="2"/>
      <c r="M11" s="2">
        <f t="shared" si="4"/>
        <v>2.3502075720725943</v>
      </c>
      <c r="N11" s="2">
        <f t="shared" si="5"/>
        <v>4.7006650020120935</v>
      </c>
    </row>
    <row r="12" spans="1:15" x14ac:dyDescent="0.2">
      <c r="A12" t="s">
        <v>8</v>
      </c>
      <c r="B12" t="s">
        <v>12</v>
      </c>
      <c r="C12">
        <v>1.58</v>
      </c>
      <c r="D12">
        <v>1.47</v>
      </c>
      <c r="E12">
        <v>1.47</v>
      </c>
      <c r="F12">
        <v>-1.15E-2</v>
      </c>
      <c r="H12">
        <f t="shared" si="0"/>
        <v>1</v>
      </c>
      <c r="I12">
        <f t="shared" si="1"/>
        <v>0</v>
      </c>
      <c r="J12">
        <f t="shared" si="2"/>
        <v>0</v>
      </c>
      <c r="K12" s="2">
        <f t="shared" si="3"/>
        <v>2.6999662504218702E-2</v>
      </c>
      <c r="L12" s="2"/>
      <c r="M12" s="2">
        <f t="shared" si="4"/>
        <v>0</v>
      </c>
      <c r="N12" s="2">
        <f t="shared" si="5"/>
        <v>4.7003437575075218</v>
      </c>
    </row>
    <row r="13" spans="1:15" x14ac:dyDescent="0.2">
      <c r="A13" t="s">
        <v>8</v>
      </c>
      <c r="B13" t="s">
        <v>13</v>
      </c>
      <c r="C13">
        <v>1.58</v>
      </c>
      <c r="D13">
        <v>1.48</v>
      </c>
      <c r="E13">
        <v>1.46</v>
      </c>
      <c r="F13">
        <v>-1.15E-2</v>
      </c>
      <c r="H13">
        <f t="shared" si="0"/>
        <v>0.9865906805229635</v>
      </c>
      <c r="I13">
        <f t="shared" si="1"/>
        <v>1.3409319477036497E-2</v>
      </c>
      <c r="J13">
        <f t="shared" si="2"/>
        <v>-1.3500036281275699E-2</v>
      </c>
      <c r="K13" s="2">
        <f t="shared" si="3"/>
        <v>2.6639435948977972E-2</v>
      </c>
      <c r="L13" s="2"/>
      <c r="M13" s="2">
        <f t="shared" si="4"/>
        <v>2.3502075720725943</v>
      </c>
      <c r="N13" s="2">
        <f t="shared" si="5"/>
        <v>4.7006650020120935</v>
      </c>
    </row>
    <row r="14" spans="1:15" x14ac:dyDescent="0.2">
      <c r="A14" t="s">
        <v>8</v>
      </c>
      <c r="B14" t="s">
        <v>14</v>
      </c>
      <c r="C14">
        <v>1.58</v>
      </c>
      <c r="D14">
        <v>1.47</v>
      </c>
      <c r="E14">
        <v>0.95</v>
      </c>
      <c r="F14">
        <v>-1.15E-2</v>
      </c>
      <c r="H14">
        <f t="shared" si="0"/>
        <v>0.64900438744515687</v>
      </c>
      <c r="I14">
        <f t="shared" si="1"/>
        <v>0.35099561255484313</v>
      </c>
      <c r="J14">
        <f t="shared" si="2"/>
        <v>-0.43231580198478559</v>
      </c>
      <c r="K14" s="2">
        <f t="shared" si="3"/>
        <v>2.2759984397979525E-2</v>
      </c>
      <c r="L14" s="2"/>
      <c r="M14" s="2">
        <f t="shared" si="4"/>
        <v>75.261417834891063</v>
      </c>
      <c r="N14" s="2">
        <f t="shared" si="5"/>
        <v>6.1051397940884193</v>
      </c>
    </row>
    <row r="15" spans="1:15" x14ac:dyDescent="0.2">
      <c r="A15" t="s">
        <v>8</v>
      </c>
      <c r="B15" t="s">
        <v>15</v>
      </c>
      <c r="C15">
        <v>1.58</v>
      </c>
      <c r="D15">
        <v>1.47</v>
      </c>
      <c r="E15">
        <v>1.1000000000000001</v>
      </c>
      <c r="F15">
        <v>-1.15E-2</v>
      </c>
      <c r="H15">
        <f t="shared" si="0"/>
        <v>0.75025312183597714</v>
      </c>
      <c r="I15">
        <f t="shared" si="1"/>
        <v>0.24974687816402286</v>
      </c>
      <c r="J15">
        <f t="shared" si="2"/>
        <v>-0.28734463360936852</v>
      </c>
      <c r="K15" s="2">
        <f t="shared" si="3"/>
        <v>2.3867455378462802E-2</v>
      </c>
      <c r="L15" s="2"/>
      <c r="M15" s="2">
        <f t="shared" si="4"/>
        <v>50.023534724852475</v>
      </c>
      <c r="N15" s="2">
        <f t="shared" si="5"/>
        <v>5.5382122205079227</v>
      </c>
    </row>
    <row r="16" spans="1:15" x14ac:dyDescent="0.2">
      <c r="A16" t="s">
        <v>8</v>
      </c>
      <c r="B16" t="s">
        <v>16</v>
      </c>
      <c r="C16">
        <v>1.58</v>
      </c>
      <c r="D16">
        <v>1.47</v>
      </c>
      <c r="E16">
        <v>1.02</v>
      </c>
      <c r="F16">
        <v>-1.15E-2</v>
      </c>
      <c r="H16">
        <f t="shared" si="0"/>
        <v>0.69625379682753974</v>
      </c>
      <c r="I16">
        <f t="shared" si="1"/>
        <v>0.30374620317246026</v>
      </c>
      <c r="J16">
        <f t="shared" si="2"/>
        <v>-0.36204103450231329</v>
      </c>
      <c r="K16" s="2">
        <f t="shared" si="3"/>
        <v>2.326338105738298E-2</v>
      </c>
      <c r="L16" s="2"/>
      <c r="M16" s="2">
        <f t="shared" si="4"/>
        <v>63.027355109295165</v>
      </c>
      <c r="N16" s="2">
        <f t="shared" si="5"/>
        <v>5.8166983687837179</v>
      </c>
    </row>
    <row r="17" spans="1:14" x14ac:dyDescent="0.2">
      <c r="A17" t="s">
        <v>8</v>
      </c>
      <c r="B17" t="s">
        <v>17</v>
      </c>
      <c r="C17">
        <v>1.58</v>
      </c>
      <c r="D17">
        <v>1.47</v>
      </c>
      <c r="E17">
        <v>0.65300000000000002</v>
      </c>
      <c r="F17">
        <v>-1.15E-2</v>
      </c>
      <c r="H17">
        <f t="shared" si="0"/>
        <v>0.44853189335133309</v>
      </c>
      <c r="I17">
        <f t="shared" si="1"/>
        <v>0.55146810664866686</v>
      </c>
      <c r="J17">
        <f t="shared" si="2"/>
        <v>-0.80177548886031991</v>
      </c>
      <c r="K17" s="2">
        <f t="shared" si="3"/>
        <v>2.0924136246902481E-2</v>
      </c>
      <c r="L17" s="2"/>
      <c r="M17" s="2">
        <f t="shared" si="4"/>
        <v>139.58027858304894</v>
      </c>
      <c r="N17" s="2">
        <f t="shared" si="5"/>
        <v>8.1212989103939197</v>
      </c>
    </row>
    <row r="18" spans="1:14" x14ac:dyDescent="0.2">
      <c r="A18" t="s">
        <v>18</v>
      </c>
      <c r="B18" t="s">
        <v>19</v>
      </c>
      <c r="C18">
        <v>1.58</v>
      </c>
      <c r="D18">
        <v>1.46</v>
      </c>
      <c r="E18">
        <v>0.95599999999999996</v>
      </c>
      <c r="F18">
        <v>-1.15E-2</v>
      </c>
      <c r="H18">
        <f t="shared" si="0"/>
        <v>0.65749235474006107</v>
      </c>
      <c r="I18">
        <f t="shared" si="1"/>
        <v>0.34250764525993893</v>
      </c>
      <c r="J18">
        <f t="shared" si="2"/>
        <v>-0.41932214276959073</v>
      </c>
      <c r="K18" s="2">
        <f t="shared" si="3"/>
        <v>2.3003882805181276E-2</v>
      </c>
      <c r="L18" s="2"/>
      <c r="M18" s="2">
        <f t="shared" si="4"/>
        <v>72.999364930719452</v>
      </c>
      <c r="N18" s="2">
        <f t="shared" si="5"/>
        <v>6.0909035806416494</v>
      </c>
    </row>
    <row r="19" spans="1:14" x14ac:dyDescent="0.2">
      <c r="A19" t="s">
        <v>18</v>
      </c>
      <c r="B19" t="s">
        <v>21</v>
      </c>
      <c r="C19">
        <v>1.58</v>
      </c>
      <c r="D19">
        <v>1.44</v>
      </c>
      <c r="E19">
        <v>0.95499999999999996</v>
      </c>
      <c r="F19">
        <v>-1.15E-2</v>
      </c>
      <c r="H19">
        <f t="shared" si="0"/>
        <v>0.66586290044781249</v>
      </c>
      <c r="I19">
        <f t="shared" si="1"/>
        <v>0.33413709955218751</v>
      </c>
      <c r="J19">
        <f t="shared" si="2"/>
        <v>-0.40667148481629917</v>
      </c>
      <c r="K19" s="2">
        <f t="shared" si="3"/>
        <v>2.3410856470430608E-2</v>
      </c>
      <c r="L19" s="2"/>
      <c r="M19" s="2">
        <f t="shared" si="4"/>
        <v>70.797024767029413</v>
      </c>
      <c r="N19" s="2">
        <f t="shared" si="5"/>
        <v>6.1207377164890504</v>
      </c>
    </row>
    <row r="20" spans="1:14" x14ac:dyDescent="0.2">
      <c r="A20" t="s">
        <v>18</v>
      </c>
      <c r="B20" t="s">
        <v>22</v>
      </c>
      <c r="C20">
        <v>1.57</v>
      </c>
      <c r="D20">
        <v>1.47</v>
      </c>
      <c r="E20">
        <v>1.03</v>
      </c>
      <c r="F20">
        <v>-1.15E-2</v>
      </c>
      <c r="H20">
        <f t="shared" si="0"/>
        <v>0.70300371245359439</v>
      </c>
      <c r="I20">
        <f t="shared" si="1"/>
        <v>0.29699628754640561</v>
      </c>
      <c r="J20">
        <f t="shared" si="2"/>
        <v>-0.35239310631259319</v>
      </c>
      <c r="K20" s="2">
        <f t="shared" si="3"/>
        <v>2.3337254922493517E-2</v>
      </c>
      <c r="L20" s="2"/>
      <c r="M20" s="2">
        <f t="shared" si="4"/>
        <v>61.347757113122213</v>
      </c>
      <c r="N20" s="2">
        <f t="shared" si="5"/>
        <v>5.779142952252756</v>
      </c>
    </row>
    <row r="21" spans="1:14" x14ac:dyDescent="0.2">
      <c r="A21" t="s">
        <v>18</v>
      </c>
      <c r="B21" t="s">
        <v>23</v>
      </c>
      <c r="C21">
        <v>1.57</v>
      </c>
      <c r="D21">
        <v>1.45</v>
      </c>
      <c r="E21">
        <v>1.19</v>
      </c>
      <c r="F21">
        <v>-1.15E-2</v>
      </c>
      <c r="H21">
        <f t="shared" si="0"/>
        <v>0.82210058159425248</v>
      </c>
      <c r="I21">
        <f t="shared" si="1"/>
        <v>0.17789941840574752</v>
      </c>
      <c r="J21">
        <f t="shared" si="2"/>
        <v>-0.19589252937477702</v>
      </c>
      <c r="K21" s="2">
        <f t="shared" si="3"/>
        <v>2.5053226429251979E-2</v>
      </c>
      <c r="L21" s="2"/>
      <c r="M21" s="2">
        <f t="shared" si="4"/>
        <v>34.102731004330991</v>
      </c>
      <c r="N21" s="2">
        <f t="shared" si="5"/>
        <v>5.3053005684399057</v>
      </c>
    </row>
    <row r="22" spans="1:14" x14ac:dyDescent="0.2">
      <c r="A22" t="s">
        <v>20</v>
      </c>
      <c r="B22" t="s">
        <v>24</v>
      </c>
      <c r="C22">
        <v>1.57</v>
      </c>
      <c r="D22">
        <v>1.45</v>
      </c>
      <c r="E22">
        <v>1.35</v>
      </c>
      <c r="F22">
        <v>-1.15E-2</v>
      </c>
      <c r="H22">
        <f t="shared" si="0"/>
        <v>0.9315771467670203</v>
      </c>
      <c r="I22">
        <f t="shared" si="1"/>
        <v>6.8422853232979697E-2</v>
      </c>
      <c r="J22">
        <f t="shared" si="2"/>
        <v>-7.0876272437486218E-2</v>
      </c>
      <c r="K22" s="2">
        <f t="shared" si="3"/>
        <v>2.6449382808830045E-2</v>
      </c>
      <c r="L22" s="2"/>
      <c r="M22" s="2">
        <f t="shared" si="4"/>
        <v>12.338778110833317</v>
      </c>
      <c r="N22" s="2">
        <f t="shared" si="5"/>
        <v>4.9427426827145489</v>
      </c>
    </row>
    <row r="23" spans="1:14" x14ac:dyDescent="0.2">
      <c r="A23" t="s">
        <v>20</v>
      </c>
      <c r="B23" t="s">
        <v>25</v>
      </c>
      <c r="C23">
        <v>1.57</v>
      </c>
      <c r="D23">
        <v>1.45</v>
      </c>
      <c r="E23">
        <v>1.45</v>
      </c>
      <c r="F23">
        <v>-1.15E-2</v>
      </c>
      <c r="H23">
        <f t="shared" si="0"/>
        <v>1</v>
      </c>
      <c r="I23">
        <f t="shared" si="1"/>
        <v>0</v>
      </c>
      <c r="J23">
        <f t="shared" si="2"/>
        <v>0</v>
      </c>
      <c r="K23" s="2">
        <f t="shared" si="3"/>
        <v>2.7369141293191932E-2</v>
      </c>
      <c r="L23" s="2"/>
      <c r="M23" s="2">
        <f t="shared" si="4"/>
        <v>0</v>
      </c>
      <c r="N23" s="2">
        <f t="shared" si="5"/>
        <v>4.7646659437204208</v>
      </c>
    </row>
    <row r="24" spans="1:14" x14ac:dyDescent="0.2">
      <c r="A24" t="s">
        <v>20</v>
      </c>
      <c r="B24" t="s">
        <v>26</v>
      </c>
      <c r="C24">
        <v>1.57</v>
      </c>
      <c r="D24">
        <v>1.45</v>
      </c>
      <c r="E24">
        <v>1.45</v>
      </c>
      <c r="F24">
        <v>-1.15E-2</v>
      </c>
      <c r="H24">
        <f t="shared" si="0"/>
        <v>1</v>
      </c>
      <c r="I24">
        <f t="shared" si="1"/>
        <v>0</v>
      </c>
      <c r="J24">
        <f t="shared" si="2"/>
        <v>0</v>
      </c>
      <c r="K24" s="2">
        <f t="shared" si="3"/>
        <v>2.7369141293191932E-2</v>
      </c>
      <c r="L24" s="2"/>
      <c r="M24" s="2">
        <f t="shared" si="4"/>
        <v>0</v>
      </c>
      <c r="N24" s="2">
        <f t="shared" si="5"/>
        <v>4.7646659437204208</v>
      </c>
    </row>
    <row r="27" spans="1:14" x14ac:dyDescent="0.2">
      <c r="A27" t="s">
        <v>2</v>
      </c>
      <c r="C27">
        <v>0.02</v>
      </c>
    </row>
    <row r="29" spans="1:14" x14ac:dyDescent="0.2">
      <c r="A29" t="s">
        <v>38</v>
      </c>
      <c r="C29">
        <v>0.7</v>
      </c>
      <c r="D29" t="s">
        <v>35</v>
      </c>
      <c r="E29" t="s">
        <v>36</v>
      </c>
      <c r="F29" t="s">
        <v>37</v>
      </c>
    </row>
    <row r="30" spans="1:14" x14ac:dyDescent="0.2">
      <c r="A30" t="s">
        <v>34</v>
      </c>
      <c r="C30" s="1">
        <f>4*PI()*C29/0.0000689</f>
        <v>127669.9481865228</v>
      </c>
    </row>
    <row r="32" spans="1:14" x14ac:dyDescent="0.2">
      <c r="A32" t="s">
        <v>39</v>
      </c>
      <c r="C32">
        <v>1.7412E-2</v>
      </c>
      <c r="D32" t="s">
        <v>40</v>
      </c>
      <c r="E32" t="s">
        <v>41</v>
      </c>
      <c r="F32" t="s">
        <v>42</v>
      </c>
    </row>
    <row r="33" spans="1:5" x14ac:dyDescent="0.2">
      <c r="A33" t="s">
        <v>34</v>
      </c>
      <c r="C33" s="1">
        <f>4*PI()*C32/0.0000689</f>
        <v>3175.6987683196216</v>
      </c>
    </row>
    <row r="35" spans="1:5" x14ac:dyDescent="0.2">
      <c r="A35" t="s">
        <v>39</v>
      </c>
      <c r="C35">
        <v>0.3</v>
      </c>
      <c r="D35" t="s">
        <v>43</v>
      </c>
      <c r="E35" t="s">
        <v>44</v>
      </c>
    </row>
    <row r="36" spans="1:5" x14ac:dyDescent="0.2">
      <c r="A36" t="s">
        <v>34</v>
      </c>
      <c r="C36" s="1">
        <f>4*PI()*C35/0.00006563</f>
        <v>57441.889140755025</v>
      </c>
    </row>
    <row r="38" spans="1:5" x14ac:dyDescent="0.2">
      <c r="A38" t="s">
        <v>46</v>
      </c>
      <c r="C38" s="3">
        <v>0.16184000000000001</v>
      </c>
      <c r="E38" s="4" t="s">
        <v>47</v>
      </c>
    </row>
  </sheetData>
  <hyperlinks>
    <hyperlink ref="E38" r:id="rId1" xr:uid="{5569C663-D7EE-4810-B01B-1499573F150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Erick R Martinez-loran</cp:lastModifiedBy>
  <dcterms:created xsi:type="dcterms:W3CDTF">2022-07-05T15:49:34Z</dcterms:created>
  <dcterms:modified xsi:type="dcterms:W3CDTF">2025-01-24T15:51:16Z</dcterms:modified>
</cp:coreProperties>
</file>