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schavez\Documents\SERIES TIEMPO\UNIVERSIDADES\UCR\Economia Computación\2020\"/>
    </mc:Choice>
  </mc:AlternateContent>
  <xr:revisionPtr revIDLastSave="0" documentId="8_{3F3DB1CA-5AAA-4C6C-9A36-7095FD9356EA}" xr6:coauthVersionLast="45" xr6:coauthVersionMax="45" xr10:uidLastSave="{00000000-0000-0000-0000-000000000000}"/>
  <bookViews>
    <workbookView xWindow="-120" yWindow="-120" windowWidth="29040" windowHeight="15840" tabRatio="482" firstSheet="3" activeTab="6" xr2:uid="{00000000-000D-0000-FFFF-FFFF00000000}"/>
  </bookViews>
  <sheets>
    <sheet name="Balance situación" sheetId="1" r:id="rId1"/>
    <sheet name="estado resultados" sheetId="86" r:id="rId2"/>
    <sheet name="razones financieras" sheetId="87" r:id="rId3"/>
    <sheet name="valor presente" sheetId="88" r:id="rId4"/>
    <sheet name="valor futuro" sheetId="89" r:id="rId5"/>
    <sheet name="balance situación HOLCIM CR" sheetId="90" r:id="rId6"/>
    <sheet name="estado resultados HOLCIM CR" sheetId="91" r:id="rId7"/>
  </sheets>
  <definedNames>
    <definedName name="_xlnm.Print_Area" localSheetId="0">'Balance situación'!$C$1:$F$24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1" l="1"/>
  <c r="H9" i="1"/>
  <c r="H10" i="1"/>
  <c r="H13" i="1"/>
  <c r="H17" i="1"/>
  <c r="H19" i="1"/>
  <c r="H21" i="1"/>
  <c r="H23" i="1"/>
  <c r="H7" i="1"/>
  <c r="G8" i="1"/>
  <c r="G10" i="1" s="1"/>
  <c r="G23" i="1"/>
  <c r="G21" i="1"/>
  <c r="F8" i="1"/>
  <c r="F9" i="1"/>
  <c r="F10" i="1"/>
  <c r="F13" i="1"/>
  <c r="F17" i="1"/>
  <c r="F19" i="1"/>
  <c r="F21" i="1"/>
  <c r="F23" i="1"/>
  <c r="F7" i="1"/>
  <c r="I11" i="86"/>
  <c r="I12" i="86"/>
  <c r="I14" i="86"/>
  <c r="I17" i="86"/>
  <c r="I18" i="86"/>
  <c r="I19" i="86"/>
  <c r="I20" i="86"/>
  <c r="I23" i="86"/>
  <c r="I10" i="86"/>
  <c r="H23" i="86"/>
  <c r="G23" i="86"/>
  <c r="H20" i="86"/>
  <c r="H12" i="86"/>
  <c r="G11" i="86"/>
  <c r="G12" i="86"/>
  <c r="G14" i="86"/>
  <c r="G17" i="86"/>
  <c r="G18" i="86"/>
  <c r="G19" i="86"/>
  <c r="G20" i="86"/>
  <c r="G10" i="86"/>
  <c r="E21" i="1"/>
  <c r="E19" i="1"/>
  <c r="E17" i="1"/>
  <c r="E13" i="1"/>
  <c r="E10" i="1"/>
  <c r="E8" i="1"/>
  <c r="E7" i="1"/>
  <c r="E18" i="86"/>
  <c r="E19" i="86"/>
  <c r="E20" i="86"/>
  <c r="E23" i="86"/>
  <c r="E17" i="86"/>
  <c r="E14" i="86"/>
  <c r="E11" i="86"/>
  <c r="E12" i="86"/>
  <c r="E10" i="86"/>
  <c r="F25" i="88"/>
  <c r="G22" i="88"/>
  <c r="G19" i="88"/>
  <c r="G18" i="88"/>
  <c r="F23" i="89"/>
  <c r="F22" i="89"/>
  <c r="G22" i="89"/>
  <c r="G19" i="89"/>
  <c r="G17" i="89"/>
  <c r="G18" i="89"/>
  <c r="F54" i="87" l="1"/>
  <c r="E72" i="87"/>
  <c r="F71" i="87" s="1"/>
  <c r="E71" i="87"/>
  <c r="E55" i="87"/>
  <c r="E54" i="87"/>
  <c r="E62" i="87"/>
  <c r="E46" i="87"/>
  <c r="F45" i="87" s="1"/>
  <c r="E45" i="87"/>
  <c r="D21" i="1"/>
  <c r="E25" i="87"/>
  <c r="E24" i="87"/>
  <c r="F24" i="87" s="1"/>
  <c r="E8" i="87"/>
  <c r="E16" i="87" s="1"/>
  <c r="E7" i="87"/>
  <c r="D20" i="86"/>
  <c r="D23" i="86" s="1"/>
  <c r="D12" i="86"/>
  <c r="D23" i="1"/>
  <c r="D19" i="1"/>
  <c r="D10" i="1"/>
  <c r="E33" i="87" l="1"/>
  <c r="F7" i="87"/>
  <c r="E64" i="87"/>
  <c r="F62" i="87" s="1"/>
  <c r="E15" i="87"/>
  <c r="F15" i="87" s="1"/>
</calcChain>
</file>

<file path=xl/sharedStrings.xml><?xml version="1.0" encoding="utf-8"?>
<sst xmlns="http://schemas.openxmlformats.org/spreadsheetml/2006/main" count="141" uniqueCount="93">
  <si>
    <t>ACTIVOS</t>
  </si>
  <si>
    <t>ACTIVOS NO CORRIENTES</t>
  </si>
  <si>
    <t>ACTIVO CORRIENTES</t>
  </si>
  <si>
    <t>TOTAL DE ACTIVOS:</t>
  </si>
  <si>
    <t>PATRIMONIO</t>
  </si>
  <si>
    <t>PATRIMONIO + PASIVOS</t>
  </si>
  <si>
    <t>PASIVOS</t>
  </si>
  <si>
    <t>PASIVO NO CORRIENTES</t>
  </si>
  <si>
    <t>PASIVO CORRIENTES</t>
  </si>
  <si>
    <t>TOTAL PATRIMONIO + PASIVOS:</t>
  </si>
  <si>
    <t>VENTAS</t>
  </si>
  <si>
    <t>RAZONES DE LIQUIDEZ</t>
  </si>
  <si>
    <t>ACT. CORRIENTES</t>
  </si>
  <si>
    <t>PAS. CORRIENTES</t>
  </si>
  <si>
    <t>=</t>
  </si>
  <si>
    <t>PRUEBA DE ACIDO</t>
  </si>
  <si>
    <t>ACT. CORR. - INV</t>
  </si>
  <si>
    <t>para pagar obligaciones a  corto plazo sin tener</t>
  </si>
  <si>
    <t>que recurrir a la venta de inventarios</t>
  </si>
  <si>
    <t>RAZON DE SOLIDEZ</t>
  </si>
  <si>
    <t>ACTIVO NO CORRIENTE</t>
  </si>
  <si>
    <t>PASIVO NO CORRIENTE</t>
  </si>
  <si>
    <t>a largo plazo.</t>
  </si>
  <si>
    <t>CAPITAL DE TRABAJO</t>
  </si>
  <si>
    <t>MENOS PAS. CORRIENT</t>
  </si>
  <si>
    <t>Esta razón muestra la cantidad de dinero que</t>
  </si>
  <si>
    <t>tiene disponible para su funcionamiento normal</t>
  </si>
  <si>
    <t>RAZON DE ENDEUDAMIENTO</t>
  </si>
  <si>
    <t>PASIVO TOTAL</t>
  </si>
  <si>
    <t>ACTIVO TOTAL</t>
  </si>
  <si>
    <t xml:space="preserve">Esta razón  nos dirá que porcentaje de los </t>
  </si>
  <si>
    <t>MARGEN DE EXCEDENTES S/VENT</t>
  </si>
  <si>
    <t xml:space="preserve"> EXCEDENTE NETO</t>
  </si>
  <si>
    <t>Muestra la relación sobre ventas, con los excedentes</t>
  </si>
  <si>
    <t xml:space="preserve">y gastos. </t>
  </si>
  <si>
    <t>RENDIMIENTO S/ EL ACT. TOTAL</t>
  </si>
  <si>
    <t xml:space="preserve"> EXCEDENTES NETOS</t>
  </si>
  <si>
    <t>ACT. TOTAL</t>
  </si>
  <si>
    <t xml:space="preserve">Se relaciona con el margen de excedentes sobre las </t>
  </si>
  <si>
    <t xml:space="preserve">ventas y la rotación del activo total,si éstos son </t>
  </si>
  <si>
    <t>bajos el rendimientos del activo total será bajo.</t>
  </si>
  <si>
    <t>RENDIMIENTO S/ PATRIMONIO</t>
  </si>
  <si>
    <t>EXCEDENTES NETOS</t>
  </si>
  <si>
    <t>Demuestra el rendimientos que producen los aportes</t>
  </si>
  <si>
    <t>I</t>
  </si>
  <si>
    <t>otros ingresos</t>
  </si>
  <si>
    <t>Costos</t>
  </si>
  <si>
    <t>Gastos</t>
  </si>
  <si>
    <t xml:space="preserve"> BALANCE DE SITUACION </t>
  </si>
  <si>
    <t>nota: activo= pasivo más patrimonio</t>
  </si>
  <si>
    <t>EMPRESA AUTOMOTRIZ</t>
  </si>
  <si>
    <t>ESTADO RESULTADOS</t>
  </si>
  <si>
    <t>Venta autos</t>
  </si>
  <si>
    <t>Administrativos</t>
  </si>
  <si>
    <t>mantenimiento</t>
  </si>
  <si>
    <t>intereses</t>
  </si>
  <si>
    <t>total gastos</t>
  </si>
  <si>
    <t>Total ingresos</t>
  </si>
  <si>
    <t>utilidad</t>
  </si>
  <si>
    <t>Mide la capacidad de la empresa para cumplir</t>
  </si>
  <si>
    <t>con sus obligaciones  de pago a corto plazo.</t>
  </si>
  <si>
    <t>Esta técnica mide la capacidad de la empresa</t>
  </si>
  <si>
    <t>Muestra el respaldo que tiene la empresa en</t>
  </si>
  <si>
    <t>bienes fijos, para hacerle frente a deudas</t>
  </si>
  <si>
    <t xml:space="preserve">ACT. CORRIENTES </t>
  </si>
  <si>
    <t>mensual la empresa (Gastos de operación)</t>
  </si>
  <si>
    <t>activos totales de la empresa se deben.-</t>
  </si>
  <si>
    <t>INVENTARIO</t>
  </si>
  <si>
    <t>CRITERIO</t>
  </si>
  <si>
    <t>DEBE SER MAYOR A 1</t>
  </si>
  <si>
    <t>PARA TENER  CAPACIDAD DE PAGO LARGO PLAZO</t>
  </si>
  <si>
    <t>PARA TENER  CAPACIDAD DE PAGO CORTO PLAZO</t>
  </si>
  <si>
    <t>DEBE SER POSITIVO PARA OPERAR EN UN MES</t>
  </si>
  <si>
    <t>SE RECOMIENDA QUE NO EXCEDA EL 60%</t>
  </si>
  <si>
    <t>RESULTADO MALO HAY PÉRDIDAS</t>
  </si>
  <si>
    <t>RENTABILIDAD NEGATIVA</t>
  </si>
  <si>
    <t>de los asociados sobre las operaciones de la empresa.</t>
  </si>
  <si>
    <t>VA</t>
  </si>
  <si>
    <t>N</t>
  </si>
  <si>
    <t>AÑOS</t>
  </si>
  <si>
    <t>ANUAL</t>
  </si>
  <si>
    <t>COLONES</t>
  </si>
  <si>
    <t>formula</t>
  </si>
  <si>
    <t>VF</t>
  </si>
  <si>
    <t>Respuesta</t>
  </si>
  <si>
    <t>Los 17850 colones al día de hoy seran dentro de 5 años 23853,54 colones a una tasa de interes anual del 5.97%.</t>
  </si>
  <si>
    <t xml:space="preserve">VA </t>
  </si>
  <si>
    <t>POTENCIA</t>
  </si>
  <si>
    <t>23 853.54 colones dentro de 5 años serán el día de hoy 17 850 colones a una tasa de interes del 5.97%</t>
  </si>
  <si>
    <t>análisis vertical</t>
  </si>
  <si>
    <t>El inventario esta sumado en los activos corrientes</t>
  </si>
  <si>
    <t>(2017/2016)-1</t>
  </si>
  <si>
    <t>análisis horizontal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</si>
</sst>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5" formatCode="_(* #,##0.00_);_(* \(#,##0.00\);_(* &quot;-&quot;??_);_(@_)"/>
    <numFmt numFmtId="167" formatCode="_(&quot;¢&quot;* #,##0.00_);_(&quot;¢&quot;* \(#,##0.00\);_(&quot;¢&quot;* &quot;-&quot;??_);_(@_)"/>
    <numFmt numFmtId="177" formatCode="0.0%"/>
    <numFmt numFmtId="181" formatCode="#,##0.000"/>
    <numFmt numFmtId="185" formatCode="#,##0.0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6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165" fontId="7" fillId="0" borderId="0" applyFont="0" applyFill="0" applyBorder="0" applyAlignment="0" applyProtection="0"/>
    <xf numFmtId="0" fontId="6" fillId="0" borderId="0"/>
    <xf numFmtId="0" fontId="6" fillId="0" borderId="0"/>
    <xf numFmtId="9" fontId="8" fillId="0" borderId="0" applyFont="0" applyFill="0" applyBorder="0" applyAlignment="0" applyProtection="0"/>
    <xf numFmtId="0" fontId="4" fillId="0" borderId="0"/>
    <xf numFmtId="0" fontId="5" fillId="0" borderId="0"/>
    <xf numFmtId="165" fontId="5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</cellStyleXfs>
  <cellXfs count="51">
    <xf numFmtId="0" fontId="0" fillId="0" borderId="0" xfId="0"/>
    <xf numFmtId="0" fontId="11" fillId="0" borderId="0" xfId="0" applyFont="1" applyFill="1" applyAlignment="1">
      <alignment horizontal="center"/>
    </xf>
    <xf numFmtId="0" fontId="10" fillId="0" borderId="0" xfId="0" quotePrefix="1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11" fillId="0" borderId="0" xfId="0" applyFont="1" applyFill="1"/>
    <xf numFmtId="0" fontId="10" fillId="0" borderId="0" xfId="0" applyFont="1" applyFill="1" applyAlignment="1">
      <alignment horizontal="center"/>
    </xf>
    <xf numFmtId="0" fontId="10" fillId="0" borderId="0" xfId="0" applyFont="1" applyFill="1" applyAlignment="1"/>
    <xf numFmtId="0" fontId="10" fillId="0" borderId="0" xfId="0" applyFont="1" applyFill="1"/>
    <xf numFmtId="4" fontId="10" fillId="0" borderId="0" xfId="0" applyNumberFormat="1" applyFont="1" applyFill="1" applyAlignment="1">
      <alignment horizontal="center"/>
    </xf>
    <xf numFmtId="4" fontId="10" fillId="0" borderId="0" xfId="0" applyNumberFormat="1" applyFont="1" applyFill="1"/>
    <xf numFmtId="4" fontId="11" fillId="0" borderId="0" xfId="0" applyNumberFormat="1" applyFont="1" applyFill="1"/>
    <xf numFmtId="0" fontId="10" fillId="0" borderId="0" xfId="0" applyFont="1" applyFill="1" applyBorder="1"/>
    <xf numFmtId="4" fontId="11" fillId="0" borderId="0" xfId="0" applyNumberFormat="1" applyFont="1" applyFill="1" applyAlignment="1">
      <alignment horizontal="center"/>
    </xf>
    <xf numFmtId="0" fontId="12" fillId="0" borderId="0" xfId="0" applyFont="1"/>
    <xf numFmtId="0" fontId="13" fillId="0" borderId="0" xfId="0" applyFont="1"/>
    <xf numFmtId="4" fontId="13" fillId="0" borderId="0" xfId="0" applyNumberFormat="1" applyFont="1"/>
    <xf numFmtId="4" fontId="10" fillId="0" borderId="0" xfId="0" applyNumberFormat="1" applyFont="1" applyFill="1" applyAlignment="1"/>
    <xf numFmtId="4" fontId="10" fillId="0" borderId="0" xfId="0" applyNumberFormat="1" applyFont="1" applyFill="1" applyAlignment="1">
      <alignment horizontal="left"/>
    </xf>
    <xf numFmtId="4" fontId="13" fillId="0" borderId="1" xfId="0" applyNumberFormat="1" applyFont="1" applyBorder="1"/>
    <xf numFmtId="4" fontId="13" fillId="0" borderId="2" xfId="0" applyNumberFormat="1" applyFont="1" applyBorder="1"/>
    <xf numFmtId="39" fontId="9" fillId="0" borderId="0" xfId="0" applyNumberFormat="1" applyFont="1"/>
    <xf numFmtId="0" fontId="9" fillId="0" borderId="0" xfId="0" applyFont="1"/>
    <xf numFmtId="181" fontId="9" fillId="0" borderId="0" xfId="0" applyNumberFormat="1" applyFont="1" applyAlignment="1">
      <alignment horizontal="right"/>
    </xf>
    <xf numFmtId="0" fontId="9" fillId="3" borderId="0" xfId="0" applyFont="1" applyFill="1" applyAlignment="1">
      <alignment horizontal="left"/>
    </xf>
    <xf numFmtId="181" fontId="9" fillId="0" borderId="0" xfId="0" applyNumberFormat="1" applyFont="1" applyAlignment="1">
      <alignment horizontal="right" indent="1"/>
    </xf>
    <xf numFmtId="0" fontId="9" fillId="0" borderId="0" xfId="0" applyFont="1" applyAlignment="1">
      <alignment horizontal="fill"/>
    </xf>
    <xf numFmtId="39" fontId="9" fillId="0" borderId="0" xfId="0" applyNumberFormat="1" applyFont="1" applyAlignment="1">
      <alignment horizontal="fill"/>
    </xf>
    <xf numFmtId="10" fontId="9" fillId="0" borderId="0" xfId="0" applyNumberFormat="1" applyFont="1"/>
    <xf numFmtId="10" fontId="9" fillId="0" borderId="0" xfId="4" applyNumberFormat="1" applyFont="1"/>
    <xf numFmtId="0" fontId="9" fillId="0" borderId="0" xfId="0" applyFont="1" applyAlignment="1"/>
    <xf numFmtId="39" fontId="9" fillId="0" borderId="0" xfId="0" applyNumberFormat="1" applyFont="1" applyAlignment="1"/>
    <xf numFmtId="0" fontId="14" fillId="0" borderId="0" xfId="0" applyFont="1"/>
    <xf numFmtId="0" fontId="14" fillId="0" borderId="0" xfId="0" applyFont="1" applyAlignment="1">
      <alignment horizontal="center"/>
    </xf>
    <xf numFmtId="10" fontId="14" fillId="0" borderId="0" xfId="0" applyNumberFormat="1" applyFont="1"/>
    <xf numFmtId="4" fontId="14" fillId="0" borderId="0" xfId="0" applyNumberFormat="1" applyFont="1"/>
    <xf numFmtId="0" fontId="14" fillId="3" borderId="0" xfId="0" applyFont="1" applyFill="1"/>
    <xf numFmtId="4" fontId="14" fillId="3" borderId="0" xfId="0" applyNumberFormat="1" applyFont="1" applyFill="1"/>
    <xf numFmtId="0" fontId="14" fillId="2" borderId="0" xfId="0" applyFont="1" applyFill="1"/>
    <xf numFmtId="4" fontId="14" fillId="2" borderId="0" xfId="0" applyNumberFormat="1" applyFont="1" applyFill="1"/>
    <xf numFmtId="10" fontId="14" fillId="0" borderId="0" xfId="0" applyNumberFormat="1" applyFont="1" applyAlignment="1">
      <alignment horizontal="center"/>
    </xf>
    <xf numFmtId="185" fontId="14" fillId="0" borderId="0" xfId="0" applyNumberFormat="1" applyFont="1"/>
    <xf numFmtId="177" fontId="13" fillId="0" borderId="0" xfId="4" applyNumberFormat="1" applyFont="1"/>
    <xf numFmtId="4" fontId="13" fillId="0" borderId="0" xfId="0" applyNumberFormat="1" applyFont="1" applyAlignment="1">
      <alignment horizontal="center"/>
    </xf>
    <xf numFmtId="9" fontId="13" fillId="0" borderId="0" xfId="4" applyFont="1" applyAlignment="1">
      <alignment horizontal="center"/>
    </xf>
    <xf numFmtId="177" fontId="13" fillId="0" borderId="0" xfId="4" applyNumberFormat="1" applyFont="1" applyAlignment="1">
      <alignment horizontal="center"/>
    </xf>
    <xf numFmtId="0" fontId="15" fillId="0" borderId="0" xfId="0" applyFont="1" applyFill="1"/>
    <xf numFmtId="0" fontId="10" fillId="0" borderId="0" xfId="0" applyFont="1" applyFill="1" applyAlignment="1">
      <alignment horizontal="left"/>
    </xf>
    <xf numFmtId="10" fontId="13" fillId="0" borderId="0" xfId="4" applyNumberFormat="1" applyFont="1" applyAlignment="1">
      <alignment horizontal="center"/>
    </xf>
    <xf numFmtId="0" fontId="9" fillId="0" borderId="0" xfId="0" applyFont="1" applyFill="1"/>
    <xf numFmtId="3" fontId="13" fillId="0" borderId="0" xfId="0" applyNumberFormat="1" applyFont="1" applyAlignment="1">
      <alignment horizontal="center"/>
    </xf>
    <xf numFmtId="177" fontId="10" fillId="0" borderId="0" xfId="4" applyNumberFormat="1" applyFont="1" applyFill="1" applyAlignment="1">
      <alignment horizontal="center"/>
    </xf>
  </cellXfs>
  <cellStyles count="16">
    <cellStyle name="Millares 2" xfId="1" xr:uid="{00000000-0005-0000-0000-000002000000}"/>
    <cellStyle name="Millares 2 2" xfId="8" xr:uid="{00000000-0005-0000-0000-000003000000}"/>
    <cellStyle name="Millares 3" xfId="7" xr:uid="{00000000-0005-0000-0000-000004000000}"/>
    <cellStyle name="Moneda 2" xfId="9" xr:uid="{00000000-0005-0000-0000-000006000000}"/>
    <cellStyle name="Normal" xfId="0" builtinId="0"/>
    <cellStyle name="Normal 2" xfId="2" xr:uid="{00000000-0005-0000-0000-000008000000}"/>
    <cellStyle name="Normal 2 2" xfId="3" xr:uid="{00000000-0005-0000-0000-000009000000}"/>
    <cellStyle name="Normal 2 2 2" xfId="11" xr:uid="{00000000-0005-0000-0000-00000A000000}"/>
    <cellStyle name="Normal 2 3" xfId="10" xr:uid="{00000000-0005-0000-0000-00000B000000}"/>
    <cellStyle name="Normal 3" xfId="6" xr:uid="{00000000-0005-0000-0000-00000C000000}"/>
    <cellStyle name="Normal 4" xfId="5" xr:uid="{00000000-0005-0000-0000-00000D000000}"/>
    <cellStyle name="Normal 5" xfId="13" xr:uid="{00000000-0005-0000-0000-00000E000000}"/>
    <cellStyle name="Normal 6" xfId="14" xr:uid="{FE6CDCF1-D61C-4C2B-8946-26804AAEDC03}"/>
    <cellStyle name="Normal 7" xfId="15" xr:uid="{2E9E157A-A345-4380-A29D-5B9B3448416D}"/>
    <cellStyle name="Porcentaje" xfId="4" builtinId="5"/>
    <cellStyle name="Porcentual 2" xfId="12" xr:uid="{00000000-0005-0000-0000-000010000000}"/>
  </cellStyles>
  <dxfs count="0"/>
  <tableStyles count="0" defaultTableStyle="TableStyleMedium9" defaultPivotStyle="PivotStyleLight16"/>
  <colors>
    <mruColors>
      <color rgb="FF00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7</xdr:col>
      <xdr:colOff>619125</xdr:colOff>
      <xdr:row>12</xdr:row>
      <xdr:rowOff>133350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E494363-8169-4ADE-8801-C36A55D6A9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323850"/>
          <a:ext cx="5238750" cy="1752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8</xdr:col>
      <xdr:colOff>152400</xdr:colOff>
      <xdr:row>10</xdr:row>
      <xdr:rowOff>76200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5795C79-2119-46F2-ADA8-EBD0004B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0" y="323850"/>
          <a:ext cx="4724400" cy="152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10</xdr:col>
      <xdr:colOff>722952</xdr:colOff>
      <xdr:row>56</xdr:row>
      <xdr:rowOff>46546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D428DAF-FBCB-486D-9346-AE2944890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85775"/>
          <a:ext cx="7580952" cy="8628571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</xdr:row>
      <xdr:rowOff>0</xdr:rowOff>
    </xdr:from>
    <xdr:to>
      <xdr:col>21</xdr:col>
      <xdr:colOff>265809</xdr:colOff>
      <xdr:row>51</xdr:row>
      <xdr:rowOff>94267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18CE818-9D93-4982-952F-86810A7DC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0" y="485775"/>
          <a:ext cx="7123809" cy="786666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5</xdr:row>
      <xdr:rowOff>0</xdr:rowOff>
    </xdr:from>
    <xdr:to>
      <xdr:col>13</xdr:col>
      <xdr:colOff>142000</xdr:colOff>
      <xdr:row>52</xdr:row>
      <xdr:rowOff>46668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A740F88-1AC0-4CB3-94D0-23588124AB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809625"/>
          <a:ext cx="7000000" cy="76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B1:J28"/>
  <sheetViews>
    <sheetView showGridLines="0" workbookViewId="0">
      <selection activeCell="F5" sqref="F5:G23"/>
    </sheetView>
  </sheetViews>
  <sheetFormatPr baseColWidth="10" defaultRowHeight="15.75" x14ac:dyDescent="0.25"/>
  <cols>
    <col min="1" max="1" width="11.42578125" style="4"/>
    <col min="2" max="2" width="5.5703125" style="1" bestFit="1" customWidth="1"/>
    <col min="3" max="3" width="50.140625" style="4" customWidth="1"/>
    <col min="4" max="4" width="22.85546875" style="12" customWidth="1"/>
    <col min="5" max="5" width="18.140625" style="42" bestFit="1" customWidth="1"/>
    <col min="6" max="6" width="21" style="10" customWidth="1"/>
    <col min="7" max="7" width="11.42578125" style="4"/>
    <col min="8" max="8" width="18.140625" style="4" bestFit="1" customWidth="1"/>
    <col min="9" max="16384" width="11.42578125" style="4"/>
  </cols>
  <sheetData>
    <row r="1" spans="2:10" x14ac:dyDescent="0.25">
      <c r="C1" s="5"/>
      <c r="D1" s="5"/>
      <c r="E1" s="5"/>
      <c r="F1" s="5"/>
    </row>
    <row r="2" spans="2:10" x14ac:dyDescent="0.25">
      <c r="C2" s="46" t="s">
        <v>50</v>
      </c>
      <c r="F2" s="4"/>
    </row>
    <row r="3" spans="2:10" x14ac:dyDescent="0.25">
      <c r="C3" s="46" t="s">
        <v>48</v>
      </c>
      <c r="F3" s="4"/>
      <c r="H3" s="15" t="s">
        <v>82</v>
      </c>
      <c r="I3" s="15" t="s">
        <v>91</v>
      </c>
      <c r="J3" s="15"/>
    </row>
    <row r="4" spans="2:10" x14ac:dyDescent="0.25">
      <c r="C4" s="16">
        <v>2016</v>
      </c>
      <c r="D4" s="16"/>
      <c r="F4" s="6"/>
    </row>
    <row r="5" spans="2:10" x14ac:dyDescent="0.25">
      <c r="D5" s="16"/>
      <c r="F5" s="3">
        <v>2016</v>
      </c>
      <c r="G5" s="3">
        <v>2017</v>
      </c>
      <c r="H5" s="15" t="s">
        <v>92</v>
      </c>
    </row>
    <row r="6" spans="2:10" x14ac:dyDescent="0.25">
      <c r="B6" s="2">
        <v>1</v>
      </c>
      <c r="C6" s="7" t="s">
        <v>0</v>
      </c>
      <c r="D6" s="8"/>
      <c r="E6" s="42" t="s">
        <v>89</v>
      </c>
      <c r="F6" s="9"/>
      <c r="G6" s="7"/>
    </row>
    <row r="7" spans="2:10" x14ac:dyDescent="0.25">
      <c r="B7" s="2">
        <v>1.1000000000000001</v>
      </c>
      <c r="C7" s="7" t="s">
        <v>1</v>
      </c>
      <c r="D7" s="8">
        <v>85429</v>
      </c>
      <c r="E7" s="43">
        <f>+D7/$D$10</f>
        <v>0.82750370506698179</v>
      </c>
      <c r="F7" s="9">
        <f>+D7</f>
        <v>85429</v>
      </c>
      <c r="G7" s="9">
        <v>88358</v>
      </c>
      <c r="H7" s="50">
        <f>+G7/F7-1</f>
        <v>3.4285781175010799E-2</v>
      </c>
    </row>
    <row r="8" spans="2:10" x14ac:dyDescent="0.25">
      <c r="B8" s="3">
        <v>1.2</v>
      </c>
      <c r="C8" s="7" t="s">
        <v>2</v>
      </c>
      <c r="D8" s="8">
        <v>17808</v>
      </c>
      <c r="E8" s="43">
        <f>+D8/$D$10</f>
        <v>0.17249629493301821</v>
      </c>
      <c r="F8" s="9">
        <f t="shared" ref="F8:F23" si="0">+D8</f>
        <v>17808</v>
      </c>
      <c r="G8" s="9">
        <f>18010+4442</f>
        <v>22452</v>
      </c>
      <c r="H8" s="50">
        <f t="shared" ref="H8:H23" si="1">+G8/F8-1</f>
        <v>0.26078167115902962</v>
      </c>
    </row>
    <row r="9" spans="2:10" x14ac:dyDescent="0.25">
      <c r="B9" s="3"/>
      <c r="C9" s="7" t="s">
        <v>67</v>
      </c>
      <c r="D9" s="8">
        <v>5450</v>
      </c>
      <c r="F9" s="9">
        <f t="shared" si="0"/>
        <v>5450</v>
      </c>
      <c r="G9" s="9">
        <v>4690</v>
      </c>
      <c r="H9" s="50">
        <f t="shared" si="1"/>
        <v>-0.13944954128440368</v>
      </c>
    </row>
    <row r="10" spans="2:10" x14ac:dyDescent="0.25">
      <c r="C10" s="11" t="s">
        <v>3</v>
      </c>
      <c r="D10" s="8">
        <f>SUM(D7:D8)</f>
        <v>103237</v>
      </c>
      <c r="E10" s="43">
        <f>SUM(E7:E9)</f>
        <v>1</v>
      </c>
      <c r="F10" s="9">
        <f t="shared" si="0"/>
        <v>103237</v>
      </c>
      <c r="G10" s="9">
        <f>SUM(G7:G8)</f>
        <v>110810</v>
      </c>
      <c r="H10" s="50">
        <f t="shared" si="1"/>
        <v>7.3355483014810652E-2</v>
      </c>
    </row>
    <row r="11" spans="2:10" x14ac:dyDescent="0.25">
      <c r="D11" s="8"/>
      <c r="F11" s="9"/>
      <c r="G11" s="9"/>
      <c r="H11" s="50"/>
    </row>
    <row r="12" spans="2:10" x14ac:dyDescent="0.25">
      <c r="B12" s="1">
        <v>2</v>
      </c>
      <c r="C12" s="7" t="s">
        <v>5</v>
      </c>
      <c r="D12" s="8"/>
      <c r="F12" s="9"/>
      <c r="G12" s="9"/>
      <c r="H12" s="50"/>
    </row>
    <row r="13" spans="2:10" x14ac:dyDescent="0.25">
      <c r="B13" s="3">
        <v>2.1</v>
      </c>
      <c r="C13" s="7" t="s">
        <v>4</v>
      </c>
      <c r="D13" s="8">
        <v>45000</v>
      </c>
      <c r="E13" s="44">
        <f>+D13/$D$10</f>
        <v>0.43589023315284248</v>
      </c>
      <c r="F13" s="9">
        <f t="shared" si="0"/>
        <v>45000</v>
      </c>
      <c r="G13" s="9">
        <v>51056</v>
      </c>
      <c r="H13" s="50">
        <f t="shared" si="1"/>
        <v>0.13457777777777769</v>
      </c>
    </row>
    <row r="14" spans="2:10" x14ac:dyDescent="0.25">
      <c r="D14" s="8"/>
      <c r="F14" s="9"/>
      <c r="G14" s="9"/>
      <c r="H14" s="50"/>
    </row>
    <row r="15" spans="2:10" x14ac:dyDescent="0.25">
      <c r="D15" s="8"/>
      <c r="F15" s="9"/>
      <c r="G15" s="9"/>
      <c r="H15" s="50"/>
    </row>
    <row r="16" spans="2:10" x14ac:dyDescent="0.25">
      <c r="B16" s="1">
        <v>2.2000000000000002</v>
      </c>
      <c r="C16" s="7" t="s">
        <v>6</v>
      </c>
      <c r="D16" s="8"/>
      <c r="F16" s="9"/>
      <c r="G16" s="9"/>
      <c r="H16" s="50"/>
    </row>
    <row r="17" spans="2:8" x14ac:dyDescent="0.25">
      <c r="B17" s="1">
        <v>2.21</v>
      </c>
      <c r="C17" s="7" t="s">
        <v>7</v>
      </c>
      <c r="D17" s="8">
        <v>49000</v>
      </c>
      <c r="E17" s="44">
        <f>+D17/$D$10</f>
        <v>0.47463603165531737</v>
      </c>
      <c r="F17" s="9">
        <f t="shared" si="0"/>
        <v>49000</v>
      </c>
      <c r="G17" s="9">
        <v>51004</v>
      </c>
      <c r="H17" s="50">
        <f t="shared" si="1"/>
        <v>4.089795918367356E-2</v>
      </c>
    </row>
    <row r="18" spans="2:8" x14ac:dyDescent="0.25">
      <c r="D18" s="8"/>
      <c r="E18" s="44"/>
      <c r="F18" s="9"/>
      <c r="G18" s="9"/>
      <c r="H18" s="50"/>
    </row>
    <row r="19" spans="2:8" x14ac:dyDescent="0.25">
      <c r="B19" s="1">
        <v>2.2200000000000002</v>
      </c>
      <c r="C19" s="7" t="s">
        <v>8</v>
      </c>
      <c r="D19" s="8">
        <f>+D10-D17-D13</f>
        <v>9237</v>
      </c>
      <c r="E19" s="44">
        <f>+D19/$D$10</f>
        <v>8.947373519184014E-2</v>
      </c>
      <c r="F19" s="9">
        <f t="shared" si="0"/>
        <v>9237</v>
      </c>
      <c r="G19" s="9">
        <v>8750</v>
      </c>
      <c r="H19" s="50">
        <f t="shared" si="1"/>
        <v>-5.2722745480134225E-2</v>
      </c>
    </row>
    <row r="20" spans="2:8" x14ac:dyDescent="0.25">
      <c r="D20" s="8"/>
      <c r="E20" s="44"/>
      <c r="F20" s="9"/>
      <c r="G20" s="9"/>
      <c r="H20" s="50"/>
    </row>
    <row r="21" spans="2:8" x14ac:dyDescent="0.25">
      <c r="C21" s="7" t="s">
        <v>28</v>
      </c>
      <c r="D21" s="8">
        <f>+D19+D17</f>
        <v>58237</v>
      </c>
      <c r="E21" s="44">
        <f>+D21/$D$10</f>
        <v>0.56410976684715752</v>
      </c>
      <c r="F21" s="9">
        <f t="shared" si="0"/>
        <v>58237</v>
      </c>
      <c r="G21" s="9">
        <f>SUM(G17:G19)</f>
        <v>59754</v>
      </c>
      <c r="H21" s="50">
        <f t="shared" si="1"/>
        <v>2.6048731905833122E-2</v>
      </c>
    </row>
    <row r="22" spans="2:8" x14ac:dyDescent="0.25">
      <c r="D22" s="8"/>
      <c r="F22" s="9"/>
      <c r="G22" s="9"/>
      <c r="H22" s="50"/>
    </row>
    <row r="23" spans="2:8" x14ac:dyDescent="0.25">
      <c r="C23" s="11" t="s">
        <v>9</v>
      </c>
      <c r="D23" s="8">
        <f>SUM(D13:D19)</f>
        <v>103237</v>
      </c>
      <c r="F23" s="9">
        <f t="shared" si="0"/>
        <v>103237</v>
      </c>
      <c r="G23" s="9">
        <f>+G21+G13</f>
        <v>110810</v>
      </c>
      <c r="H23" s="50">
        <f t="shared" si="1"/>
        <v>7.3355483014810652E-2</v>
      </c>
    </row>
    <row r="24" spans="2:8" x14ac:dyDescent="0.25">
      <c r="D24" s="8"/>
    </row>
    <row r="25" spans="2:8" x14ac:dyDescent="0.25">
      <c r="D25" s="8"/>
      <c r="G25" s="10"/>
    </row>
    <row r="26" spans="2:8" x14ac:dyDescent="0.25">
      <c r="D26" s="8"/>
    </row>
    <row r="27" spans="2:8" ht="20.25" x14ac:dyDescent="0.3">
      <c r="C27" s="45" t="s">
        <v>49</v>
      </c>
    </row>
    <row r="28" spans="2:8" ht="18.75" x14ac:dyDescent="0.3">
      <c r="C28" s="48" t="s">
        <v>90</v>
      </c>
    </row>
  </sheetData>
  <mergeCells count="1">
    <mergeCell ref="C1:F1"/>
  </mergeCells>
  <phoneticPr fontId="0" type="noConversion"/>
  <pageMargins left="0.98425196850393704" right="0.51181102362204722" top="0.39370078740157483" bottom="0.19685039370078741" header="0" footer="0"/>
  <pageSetup scale="5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80226-CE0A-428A-AD2A-31E9231B4FFE}">
  <sheetPr>
    <tabColor theme="3" tint="0.39997558519241921"/>
  </sheetPr>
  <dimension ref="C5:J23"/>
  <sheetViews>
    <sheetView showGridLines="0" workbookViewId="0">
      <selection activeCell="I8" sqref="I8"/>
    </sheetView>
  </sheetViews>
  <sheetFormatPr baseColWidth="10" defaultRowHeight="15.75" x14ac:dyDescent="0.25"/>
  <cols>
    <col min="1" max="2" width="11.42578125" style="15"/>
    <col min="3" max="3" width="28.5703125" style="15" bestFit="1" customWidth="1"/>
    <col min="4" max="4" width="22.85546875" style="15" customWidth="1"/>
    <col min="5" max="5" width="18.140625" style="42" bestFit="1" customWidth="1"/>
    <col min="6" max="7" width="11.42578125" style="15"/>
    <col min="8" max="8" width="12.7109375" style="15" bestFit="1" customWidth="1"/>
    <col min="9" max="9" width="18.140625" style="15" bestFit="1" customWidth="1"/>
    <col min="10" max="16384" width="11.42578125" style="15"/>
  </cols>
  <sheetData>
    <row r="5" spans="3:10" x14ac:dyDescent="0.25">
      <c r="C5" s="9" t="s">
        <v>50</v>
      </c>
    </row>
    <row r="6" spans="3:10" x14ac:dyDescent="0.25">
      <c r="C6" s="16" t="s">
        <v>51</v>
      </c>
      <c r="I6" s="15" t="s">
        <v>82</v>
      </c>
      <c r="J6" s="15" t="s">
        <v>91</v>
      </c>
    </row>
    <row r="7" spans="3:10" x14ac:dyDescent="0.25">
      <c r="C7" s="17">
        <v>2016</v>
      </c>
    </row>
    <row r="8" spans="3:10" x14ac:dyDescent="0.25">
      <c r="E8" s="42" t="s">
        <v>89</v>
      </c>
      <c r="G8" s="49">
        <v>2016</v>
      </c>
      <c r="H8" s="49">
        <v>2017</v>
      </c>
      <c r="I8" s="15" t="s">
        <v>92</v>
      </c>
    </row>
    <row r="10" spans="3:10" x14ac:dyDescent="0.25">
      <c r="C10" s="15" t="s">
        <v>52</v>
      </c>
      <c r="D10" s="15">
        <v>87500</v>
      </c>
      <c r="E10" s="43">
        <f>+D10/$D$12</f>
        <v>0.92867756315007433</v>
      </c>
      <c r="G10" s="15">
        <f>+D10</f>
        <v>87500</v>
      </c>
      <c r="H10" s="15">
        <v>94550</v>
      </c>
      <c r="I10" s="41">
        <f>+H10/G10-1</f>
        <v>8.0571428571428516E-2</v>
      </c>
    </row>
    <row r="11" spans="3:10" ht="16.5" thickBot="1" x14ac:dyDescent="0.3">
      <c r="C11" s="15" t="s">
        <v>45</v>
      </c>
      <c r="D11" s="15">
        <v>6720</v>
      </c>
      <c r="E11" s="43">
        <f t="shared" ref="E11:E12" si="0">+D11/$D$12</f>
        <v>7.1322436849925702E-2</v>
      </c>
      <c r="G11" s="15">
        <f t="shared" ref="G11:G23" si="1">+D11</f>
        <v>6720</v>
      </c>
      <c r="H11" s="15">
        <v>10320</v>
      </c>
      <c r="I11" s="41">
        <f t="shared" ref="I11:I23" si="2">+H11/G11-1</f>
        <v>0.53571428571428581</v>
      </c>
    </row>
    <row r="12" spans="3:10" ht="16.5" thickBot="1" x14ac:dyDescent="0.3">
      <c r="C12" s="18" t="s">
        <v>57</v>
      </c>
      <c r="D12" s="19">
        <f>SUM(D10:D11)</f>
        <v>94220</v>
      </c>
      <c r="E12" s="43">
        <f t="shared" si="0"/>
        <v>1</v>
      </c>
      <c r="G12" s="15">
        <f t="shared" si="1"/>
        <v>94220</v>
      </c>
      <c r="H12" s="15">
        <f>SUM(H10:H11)</f>
        <v>104870</v>
      </c>
      <c r="I12" s="41">
        <f t="shared" si="2"/>
        <v>0.1130333262576948</v>
      </c>
    </row>
    <row r="13" spans="3:10" ht="16.5" thickBot="1" x14ac:dyDescent="0.3">
      <c r="I13" s="41"/>
    </row>
    <row r="14" spans="3:10" ht="16.5" thickBot="1" x14ac:dyDescent="0.3">
      <c r="C14" s="18" t="s">
        <v>46</v>
      </c>
      <c r="D14" s="19">
        <v>62000</v>
      </c>
      <c r="E14" s="43">
        <f>+D14/$D$12</f>
        <v>0.65803438760348121</v>
      </c>
      <c r="G14" s="15">
        <f t="shared" si="1"/>
        <v>62000</v>
      </c>
      <c r="H14" s="15">
        <v>67500</v>
      </c>
      <c r="I14" s="41">
        <f t="shared" si="2"/>
        <v>8.870967741935476E-2</v>
      </c>
    </row>
    <row r="15" spans="3:10" x14ac:dyDescent="0.25">
      <c r="I15" s="41"/>
    </row>
    <row r="16" spans="3:10" x14ac:dyDescent="0.25">
      <c r="C16" s="15" t="s">
        <v>47</v>
      </c>
      <c r="I16" s="41"/>
    </row>
    <row r="17" spans="3:9" x14ac:dyDescent="0.25">
      <c r="C17" s="15" t="s">
        <v>53</v>
      </c>
      <c r="D17" s="15">
        <v>8900</v>
      </c>
      <c r="E17" s="47">
        <f>+D17/$D$12</f>
        <v>9.4459774994693269E-2</v>
      </c>
      <c r="G17" s="15">
        <f t="shared" si="1"/>
        <v>8900</v>
      </c>
      <c r="H17" s="15">
        <v>9100</v>
      </c>
      <c r="I17" s="41">
        <f t="shared" si="2"/>
        <v>2.2471910112359605E-2</v>
      </c>
    </row>
    <row r="18" spans="3:9" x14ac:dyDescent="0.25">
      <c r="C18" s="15" t="s">
        <v>54</v>
      </c>
      <c r="D18" s="15">
        <v>17100</v>
      </c>
      <c r="E18" s="47">
        <f t="shared" ref="E18:E23" si="3">+D18/$D$12</f>
        <v>0.18149012948418594</v>
      </c>
      <c r="G18" s="15">
        <f t="shared" si="1"/>
        <v>17100</v>
      </c>
      <c r="H18" s="15">
        <v>18050</v>
      </c>
      <c r="I18" s="41">
        <f t="shared" si="2"/>
        <v>5.555555555555558E-2</v>
      </c>
    </row>
    <row r="19" spans="3:9" ht="16.5" thickBot="1" x14ac:dyDescent="0.3">
      <c r="C19" s="15" t="s">
        <v>55</v>
      </c>
      <c r="D19" s="15">
        <v>8200</v>
      </c>
      <c r="E19" s="47">
        <f t="shared" si="3"/>
        <v>8.7030354489492673E-2</v>
      </c>
      <c r="G19" s="15">
        <f t="shared" si="1"/>
        <v>8200</v>
      </c>
      <c r="H19" s="15">
        <v>7200</v>
      </c>
      <c r="I19" s="41">
        <f t="shared" si="2"/>
        <v>-0.12195121951219512</v>
      </c>
    </row>
    <row r="20" spans="3:9" ht="16.5" thickBot="1" x14ac:dyDescent="0.3">
      <c r="C20" s="18" t="s">
        <v>56</v>
      </c>
      <c r="D20" s="19">
        <f>SUM(D17:D19)</f>
        <v>34200</v>
      </c>
      <c r="E20" s="47">
        <f t="shared" si="3"/>
        <v>0.36298025896837188</v>
      </c>
      <c r="G20" s="15">
        <f t="shared" si="1"/>
        <v>34200</v>
      </c>
      <c r="H20" s="15">
        <f>SUM(H17:H19)</f>
        <v>34350</v>
      </c>
      <c r="I20" s="41">
        <f t="shared" si="2"/>
        <v>4.3859649122806044E-3</v>
      </c>
    </row>
    <row r="21" spans="3:9" x14ac:dyDescent="0.25">
      <c r="E21" s="47"/>
      <c r="I21" s="41"/>
    </row>
    <row r="22" spans="3:9" ht="16.5" thickBot="1" x14ac:dyDescent="0.3">
      <c r="E22" s="47"/>
      <c r="I22" s="41"/>
    </row>
    <row r="23" spans="3:9" ht="16.5" thickBot="1" x14ac:dyDescent="0.3">
      <c r="C23" s="18" t="s">
        <v>58</v>
      </c>
      <c r="D23" s="19">
        <f>+D12-D14-D20</f>
        <v>-1980</v>
      </c>
      <c r="E23" s="47">
        <f t="shared" si="3"/>
        <v>-2.1014646571853111E-2</v>
      </c>
      <c r="G23" s="15">
        <f>+G12-G14-G20</f>
        <v>-1980</v>
      </c>
      <c r="H23" s="15">
        <f>+H12-H14-H20</f>
        <v>3020</v>
      </c>
      <c r="I23" s="41">
        <f t="shared" si="2"/>
        <v>-2.5252525252525251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C36B6-1492-4C73-82FB-DC609FA131F0}">
  <sheetPr>
    <tabColor rgb="FFFFFF00"/>
  </sheetPr>
  <dimension ref="A1:H79"/>
  <sheetViews>
    <sheetView showGridLines="0" workbookViewId="0">
      <selection activeCell="C4" sqref="C4"/>
    </sheetView>
  </sheetViews>
  <sheetFormatPr baseColWidth="10" defaultRowHeight="18.75" x14ac:dyDescent="0.3"/>
  <cols>
    <col min="1" max="1" width="2.28515625" style="21" customWidth="1"/>
    <col min="2" max="2" width="58.85546875" style="21" bestFit="1" customWidth="1"/>
    <col min="3" max="3" width="9.42578125" style="21" bestFit="1" customWidth="1"/>
    <col min="4" max="4" width="32.42578125" style="21" bestFit="1" customWidth="1"/>
    <col min="5" max="5" width="22.85546875" style="22" customWidth="1"/>
    <col min="6" max="6" width="22.85546875" style="21" customWidth="1"/>
    <col min="7" max="7" width="11.42578125" style="21"/>
    <col min="8" max="8" width="72.140625" style="23" bestFit="1" customWidth="1"/>
    <col min="9" max="16384" width="11.42578125" style="21"/>
  </cols>
  <sheetData>
    <row r="1" spans="1:8" x14ac:dyDescent="0.3">
      <c r="B1" s="20"/>
      <c r="D1" s="20"/>
      <c r="F1" s="20"/>
    </row>
    <row r="2" spans="1:8" x14ac:dyDescent="0.3">
      <c r="A2" s="29"/>
      <c r="B2" s="29"/>
      <c r="C2" s="29"/>
      <c r="D2" s="29"/>
      <c r="E2" s="29"/>
      <c r="F2" s="29"/>
    </row>
    <row r="3" spans="1:8" x14ac:dyDescent="0.3">
      <c r="A3" s="30"/>
      <c r="B3" s="30"/>
      <c r="C3" s="30"/>
      <c r="D3" s="30"/>
      <c r="E3" s="30"/>
      <c r="F3" s="30"/>
    </row>
    <row r="4" spans="1:8" x14ac:dyDescent="0.3">
      <c r="A4" s="30"/>
      <c r="B4" s="30"/>
      <c r="C4" s="30"/>
      <c r="D4" s="30"/>
      <c r="E4" s="30"/>
      <c r="F4" s="30"/>
    </row>
    <row r="5" spans="1:8" x14ac:dyDescent="0.3">
      <c r="D5" s="20"/>
      <c r="F5" s="20"/>
      <c r="H5" s="23" t="s">
        <v>68</v>
      </c>
    </row>
    <row r="6" spans="1:8" x14ac:dyDescent="0.3">
      <c r="D6" s="20"/>
    </row>
    <row r="7" spans="1:8" x14ac:dyDescent="0.3">
      <c r="B7" s="20" t="s">
        <v>11</v>
      </c>
      <c r="D7" s="20" t="s">
        <v>12</v>
      </c>
      <c r="E7" s="22">
        <f>+'Balance situación'!D8</f>
        <v>17808</v>
      </c>
      <c r="F7" s="20">
        <f>+E7/E8</f>
        <v>1.9278986683988308</v>
      </c>
      <c r="H7" s="23" t="s">
        <v>69</v>
      </c>
    </row>
    <row r="8" spans="1:8" x14ac:dyDescent="0.3">
      <c r="D8" s="21" t="s">
        <v>13</v>
      </c>
      <c r="E8" s="24">
        <f>+'Balance situación'!D19</f>
        <v>9237</v>
      </c>
      <c r="H8" s="23" t="s">
        <v>71</v>
      </c>
    </row>
    <row r="9" spans="1:8" x14ac:dyDescent="0.3">
      <c r="F9" s="20"/>
    </row>
    <row r="11" spans="1:8" x14ac:dyDescent="0.3">
      <c r="B11" s="21" t="s">
        <v>59</v>
      </c>
    </row>
    <row r="12" spans="1:8" x14ac:dyDescent="0.3">
      <c r="B12" s="21" t="s">
        <v>60</v>
      </c>
    </row>
    <row r="13" spans="1:8" x14ac:dyDescent="0.3">
      <c r="B13" s="25" t="s">
        <v>14</v>
      </c>
      <c r="C13" s="25" t="s">
        <v>14</v>
      </c>
      <c r="D13" s="25" t="s">
        <v>14</v>
      </c>
      <c r="F13" s="25"/>
    </row>
    <row r="14" spans="1:8" x14ac:dyDescent="0.3">
      <c r="B14" s="20"/>
      <c r="F14" s="20"/>
    </row>
    <row r="15" spans="1:8" x14ac:dyDescent="0.3">
      <c r="B15" s="20" t="s">
        <v>15</v>
      </c>
      <c r="D15" s="21" t="s">
        <v>16</v>
      </c>
      <c r="E15" s="22">
        <f>+E7-'Balance situación'!D9</f>
        <v>12358</v>
      </c>
      <c r="F15" s="20">
        <f>+E15/E16</f>
        <v>1.3378802641550287</v>
      </c>
      <c r="H15" s="23" t="s">
        <v>69</v>
      </c>
    </row>
    <row r="16" spans="1:8" x14ac:dyDescent="0.3">
      <c r="B16" s="20"/>
      <c r="D16" s="20" t="s">
        <v>13</v>
      </c>
      <c r="E16" s="22">
        <f>+E8</f>
        <v>9237</v>
      </c>
      <c r="H16" s="23" t="s">
        <v>71</v>
      </c>
    </row>
    <row r="17" spans="2:8" x14ac:dyDescent="0.3">
      <c r="B17" s="20"/>
      <c r="F17" s="20"/>
    </row>
    <row r="18" spans="2:8" x14ac:dyDescent="0.3">
      <c r="B18" s="20"/>
      <c r="D18" s="20"/>
      <c r="F18" s="20"/>
    </row>
    <row r="19" spans="2:8" x14ac:dyDescent="0.3">
      <c r="B19" s="21" t="s">
        <v>61</v>
      </c>
    </row>
    <row r="20" spans="2:8" x14ac:dyDescent="0.3">
      <c r="B20" s="21" t="s">
        <v>17</v>
      </c>
    </row>
    <row r="21" spans="2:8" x14ac:dyDescent="0.3">
      <c r="B21" s="21" t="s">
        <v>18</v>
      </c>
    </row>
    <row r="22" spans="2:8" x14ac:dyDescent="0.3">
      <c r="B22" s="25" t="s">
        <v>14</v>
      </c>
      <c r="C22" s="25" t="s">
        <v>14</v>
      </c>
      <c r="D22" s="25" t="s">
        <v>14</v>
      </c>
      <c r="F22" s="25"/>
    </row>
    <row r="24" spans="2:8" x14ac:dyDescent="0.3">
      <c r="B24" s="21" t="s">
        <v>19</v>
      </c>
      <c r="D24" s="21" t="s">
        <v>20</v>
      </c>
      <c r="E24" s="22">
        <f>+'Balance situación'!D7</f>
        <v>85429</v>
      </c>
      <c r="F24" s="21">
        <f>+E24/E25</f>
        <v>1.7434489795918366</v>
      </c>
      <c r="H24" s="23" t="s">
        <v>69</v>
      </c>
    </row>
    <row r="25" spans="2:8" x14ac:dyDescent="0.3">
      <c r="D25" s="21" t="s">
        <v>21</v>
      </c>
      <c r="E25" s="22">
        <f>+'Balance situación'!D17</f>
        <v>49000</v>
      </c>
      <c r="F25" s="20"/>
      <c r="H25" s="23" t="s">
        <v>70</v>
      </c>
    </row>
    <row r="28" spans="2:8" x14ac:dyDescent="0.3">
      <c r="B28" s="21" t="s">
        <v>62</v>
      </c>
    </row>
    <row r="29" spans="2:8" x14ac:dyDescent="0.3">
      <c r="B29" s="21" t="s">
        <v>63</v>
      </c>
    </row>
    <row r="30" spans="2:8" x14ac:dyDescent="0.3">
      <c r="B30" s="21" t="s">
        <v>22</v>
      </c>
    </row>
    <row r="31" spans="2:8" x14ac:dyDescent="0.3">
      <c r="B31" s="25" t="s">
        <v>14</v>
      </c>
      <c r="C31" s="25" t="s">
        <v>14</v>
      </c>
      <c r="D31" s="25" t="s">
        <v>14</v>
      </c>
      <c r="F31" s="25"/>
    </row>
    <row r="33" spans="2:8" x14ac:dyDescent="0.3">
      <c r="B33" s="21" t="s">
        <v>23</v>
      </c>
      <c r="D33" s="21" t="s">
        <v>64</v>
      </c>
      <c r="E33" s="22">
        <f>+E7-E8</f>
        <v>8571</v>
      </c>
      <c r="F33" s="20"/>
      <c r="H33" s="23" t="s">
        <v>72</v>
      </c>
    </row>
    <row r="34" spans="2:8" x14ac:dyDescent="0.3">
      <c r="B34" s="20"/>
      <c r="F34" s="20"/>
    </row>
    <row r="35" spans="2:8" x14ac:dyDescent="0.3">
      <c r="B35" s="20"/>
      <c r="D35" s="21" t="s">
        <v>24</v>
      </c>
      <c r="F35" s="26"/>
    </row>
    <row r="36" spans="2:8" x14ac:dyDescent="0.3">
      <c r="B36" s="20"/>
    </row>
    <row r="37" spans="2:8" x14ac:dyDescent="0.3">
      <c r="B37" s="20"/>
      <c r="D37" s="20"/>
      <c r="F37" s="20"/>
    </row>
    <row r="39" spans="2:8" x14ac:dyDescent="0.3">
      <c r="B39" s="21" t="s">
        <v>25</v>
      </c>
    </row>
    <row r="40" spans="2:8" x14ac:dyDescent="0.3">
      <c r="B40" s="21" t="s">
        <v>26</v>
      </c>
    </row>
    <row r="41" spans="2:8" x14ac:dyDescent="0.3">
      <c r="B41" s="21" t="s">
        <v>65</v>
      </c>
    </row>
    <row r="42" spans="2:8" x14ac:dyDescent="0.3">
      <c r="B42" s="25" t="s">
        <v>14</v>
      </c>
      <c r="C42" s="25" t="s">
        <v>14</v>
      </c>
      <c r="D42" s="25" t="s">
        <v>14</v>
      </c>
      <c r="F42" s="25"/>
    </row>
    <row r="45" spans="2:8" x14ac:dyDescent="0.3">
      <c r="B45" s="21" t="s">
        <v>27</v>
      </c>
      <c r="D45" s="21" t="s">
        <v>28</v>
      </c>
      <c r="E45" s="22">
        <f>+'Balance situación'!D21</f>
        <v>58237</v>
      </c>
      <c r="F45" s="27">
        <f>+E45/E46</f>
        <v>0.56410976684715752</v>
      </c>
      <c r="H45" s="23" t="s">
        <v>73</v>
      </c>
    </row>
    <row r="46" spans="2:8" x14ac:dyDescent="0.3">
      <c r="D46" s="21" t="s">
        <v>29</v>
      </c>
      <c r="E46" s="22">
        <f>+'Balance situación'!D10</f>
        <v>103237</v>
      </c>
      <c r="F46" s="20"/>
    </row>
    <row r="47" spans="2:8" x14ac:dyDescent="0.3">
      <c r="B47" s="20"/>
      <c r="F47" s="20"/>
    </row>
    <row r="48" spans="2:8" x14ac:dyDescent="0.3">
      <c r="B48" s="20"/>
      <c r="F48" s="20"/>
    </row>
    <row r="49" spans="2:8" x14ac:dyDescent="0.3">
      <c r="B49" s="20" t="s">
        <v>30</v>
      </c>
    </row>
    <row r="50" spans="2:8" x14ac:dyDescent="0.3">
      <c r="B50" s="21" t="s">
        <v>66</v>
      </c>
    </row>
    <row r="51" spans="2:8" x14ac:dyDescent="0.3">
      <c r="B51" s="20"/>
      <c r="C51" s="27"/>
    </row>
    <row r="52" spans="2:8" x14ac:dyDescent="0.3">
      <c r="B52" s="25" t="s">
        <v>14</v>
      </c>
      <c r="C52" s="25" t="s">
        <v>14</v>
      </c>
      <c r="D52" s="25" t="s">
        <v>14</v>
      </c>
      <c r="F52" s="25"/>
    </row>
    <row r="54" spans="2:8" x14ac:dyDescent="0.3">
      <c r="B54" s="21" t="s">
        <v>31</v>
      </c>
      <c r="D54" s="20" t="s">
        <v>32</v>
      </c>
      <c r="E54" s="22">
        <f>+'estado resultados'!D23</f>
        <v>-1980</v>
      </c>
      <c r="F54" s="27">
        <f>+E54/E55</f>
        <v>-2.1014646571853111E-2</v>
      </c>
      <c r="H54" s="23" t="s">
        <v>74</v>
      </c>
    </row>
    <row r="55" spans="2:8" x14ac:dyDescent="0.3">
      <c r="D55" s="20" t="s">
        <v>10</v>
      </c>
      <c r="E55" s="22">
        <f>+'estado resultados'!D12</f>
        <v>94220</v>
      </c>
      <c r="F55" s="20"/>
      <c r="H55" s="23" t="s">
        <v>75</v>
      </c>
    </row>
    <row r="56" spans="2:8" x14ac:dyDescent="0.3">
      <c r="F56" s="20"/>
    </row>
    <row r="57" spans="2:8" x14ac:dyDescent="0.3">
      <c r="D57" s="20"/>
      <c r="F57" s="20"/>
    </row>
    <row r="58" spans="2:8" x14ac:dyDescent="0.3">
      <c r="B58" s="21" t="s">
        <v>33</v>
      </c>
    </row>
    <row r="59" spans="2:8" x14ac:dyDescent="0.3">
      <c r="B59" s="21" t="s">
        <v>34</v>
      </c>
    </row>
    <row r="60" spans="2:8" x14ac:dyDescent="0.3">
      <c r="B60" s="25" t="s">
        <v>14</v>
      </c>
      <c r="C60" s="25" t="s">
        <v>14</v>
      </c>
      <c r="D60" s="25" t="s">
        <v>14</v>
      </c>
      <c r="F60" s="25"/>
    </row>
    <row r="61" spans="2:8" x14ac:dyDescent="0.3">
      <c r="D61" s="20"/>
      <c r="F61" s="20"/>
    </row>
    <row r="62" spans="2:8" x14ac:dyDescent="0.3">
      <c r="B62" s="21" t="s">
        <v>35</v>
      </c>
      <c r="D62" s="20" t="s">
        <v>36</v>
      </c>
      <c r="E62" s="22">
        <f>+'estado resultados'!D23</f>
        <v>-1980</v>
      </c>
      <c r="F62" s="28">
        <f>+E62/E64</f>
        <v>-1.9179170258725068E-2</v>
      </c>
      <c r="H62" s="23" t="s">
        <v>74</v>
      </c>
    </row>
    <row r="63" spans="2:8" x14ac:dyDescent="0.3">
      <c r="D63" s="20" t="s">
        <v>37</v>
      </c>
      <c r="F63" s="27"/>
      <c r="H63" s="23" t="s">
        <v>75</v>
      </c>
    </row>
    <row r="64" spans="2:8" x14ac:dyDescent="0.3">
      <c r="E64" s="22">
        <f>+E46</f>
        <v>103237</v>
      </c>
      <c r="F64" s="20"/>
    </row>
    <row r="65" spans="2:8" x14ac:dyDescent="0.3">
      <c r="D65" s="20"/>
      <c r="F65" s="20"/>
    </row>
    <row r="66" spans="2:8" x14ac:dyDescent="0.3">
      <c r="B66" s="21" t="s">
        <v>38</v>
      </c>
      <c r="D66" s="20"/>
      <c r="F66" s="20"/>
    </row>
    <row r="67" spans="2:8" x14ac:dyDescent="0.3">
      <c r="B67" s="21" t="s">
        <v>39</v>
      </c>
    </row>
    <row r="68" spans="2:8" x14ac:dyDescent="0.3">
      <c r="B68" s="21" t="s">
        <v>40</v>
      </c>
    </row>
    <row r="69" spans="2:8" x14ac:dyDescent="0.3">
      <c r="B69" s="25" t="s">
        <v>14</v>
      </c>
      <c r="C69" s="25" t="s">
        <v>14</v>
      </c>
      <c r="D69" s="25" t="s">
        <v>14</v>
      </c>
      <c r="F69" s="25"/>
    </row>
    <row r="71" spans="2:8" x14ac:dyDescent="0.3">
      <c r="B71" s="21" t="s">
        <v>41</v>
      </c>
      <c r="D71" s="20" t="s">
        <v>42</v>
      </c>
      <c r="E71" s="22">
        <f>+E62</f>
        <v>-1980</v>
      </c>
      <c r="F71" s="27">
        <f>+E71/E72</f>
        <v>-4.3999999999999997E-2</v>
      </c>
      <c r="H71" s="23" t="s">
        <v>74</v>
      </c>
    </row>
    <row r="72" spans="2:8" x14ac:dyDescent="0.3">
      <c r="D72" s="20" t="s">
        <v>4</v>
      </c>
      <c r="E72" s="22">
        <f>+'Balance situación'!D13</f>
        <v>45000</v>
      </c>
      <c r="F72" s="20"/>
      <c r="H72" s="23" t="s">
        <v>75</v>
      </c>
    </row>
    <row r="73" spans="2:8" x14ac:dyDescent="0.3">
      <c r="F73" s="20"/>
    </row>
    <row r="74" spans="2:8" x14ac:dyDescent="0.3">
      <c r="D74" s="20"/>
      <c r="F74" s="20"/>
    </row>
    <row r="75" spans="2:8" x14ac:dyDescent="0.3">
      <c r="B75" s="21" t="s">
        <v>43</v>
      </c>
    </row>
    <row r="76" spans="2:8" x14ac:dyDescent="0.3">
      <c r="B76" s="21" t="s">
        <v>76</v>
      </c>
    </row>
    <row r="78" spans="2:8" x14ac:dyDescent="0.3">
      <c r="B78" s="25" t="s">
        <v>14</v>
      </c>
      <c r="C78" s="25" t="s">
        <v>14</v>
      </c>
      <c r="D78" s="25" t="s">
        <v>14</v>
      </c>
      <c r="F78" s="25"/>
    </row>
    <row r="79" spans="2:8" x14ac:dyDescent="0.3">
      <c r="D79" s="20"/>
      <c r="F79" s="20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3D0DC-5860-4DF7-B61B-E87DBE2550BD}">
  <sheetPr>
    <tabColor theme="3" tint="0.39997558519241921"/>
  </sheetPr>
  <dimension ref="C16:H31"/>
  <sheetViews>
    <sheetView showGridLines="0" workbookViewId="0">
      <selection activeCell="E32" sqref="E32"/>
    </sheetView>
  </sheetViews>
  <sheetFormatPr baseColWidth="10" defaultRowHeight="12.75" x14ac:dyDescent="0.2"/>
  <cols>
    <col min="6" max="6" width="12.140625" bestFit="1" customWidth="1"/>
  </cols>
  <sheetData>
    <row r="16" spans="3:8" ht="15" x14ac:dyDescent="0.25">
      <c r="C16" s="31"/>
      <c r="D16" s="31"/>
      <c r="E16" s="31"/>
      <c r="F16" s="31"/>
      <c r="G16" s="31"/>
      <c r="H16" s="31"/>
    </row>
    <row r="17" spans="3:8" ht="15" x14ac:dyDescent="0.25">
      <c r="C17" s="32"/>
      <c r="D17" s="37" t="s">
        <v>83</v>
      </c>
      <c r="E17" s="38">
        <v>23853.542867813627</v>
      </c>
      <c r="F17" s="31" t="s">
        <v>81</v>
      </c>
      <c r="G17" s="31"/>
      <c r="H17" s="31"/>
    </row>
    <row r="18" spans="3:8" ht="15" x14ac:dyDescent="0.25">
      <c r="C18" s="39">
        <v>5.9700000000000003E-2</v>
      </c>
      <c r="D18" s="31" t="s">
        <v>44</v>
      </c>
      <c r="E18" s="32">
        <v>5.9700000000000003E-2</v>
      </c>
      <c r="F18" s="31" t="s">
        <v>80</v>
      </c>
      <c r="G18" s="31">
        <f>+E18+1</f>
        <v>1.0597000000000001</v>
      </c>
      <c r="H18" s="31"/>
    </row>
    <row r="19" spans="3:8" ht="15" x14ac:dyDescent="0.25">
      <c r="C19" s="32"/>
      <c r="D19" s="31" t="s">
        <v>78</v>
      </c>
      <c r="E19" s="32">
        <v>5</v>
      </c>
      <c r="F19" s="31" t="s">
        <v>79</v>
      </c>
      <c r="G19" s="31">
        <f>+E19</f>
        <v>5</v>
      </c>
      <c r="H19" s="31"/>
    </row>
    <row r="20" spans="3:8" ht="15" x14ac:dyDescent="0.25">
      <c r="C20" s="31"/>
      <c r="D20" s="31"/>
      <c r="E20" s="31"/>
      <c r="F20" s="31"/>
      <c r="G20" s="31"/>
      <c r="H20" s="31"/>
    </row>
    <row r="21" spans="3:8" ht="15" x14ac:dyDescent="0.25">
      <c r="C21" s="31"/>
      <c r="D21" s="31"/>
      <c r="E21" s="31"/>
      <c r="F21" s="31"/>
      <c r="G21" s="31"/>
      <c r="H21" s="31"/>
    </row>
    <row r="22" spans="3:8" ht="15" x14ac:dyDescent="0.25">
      <c r="C22" s="31"/>
      <c r="D22" s="31"/>
      <c r="E22" s="31"/>
      <c r="F22" s="34" t="s">
        <v>87</v>
      </c>
      <c r="G22" s="34">
        <f>+POWER(G18,G19)</f>
        <v>1.3363329337710714</v>
      </c>
      <c r="H22" s="31"/>
    </row>
    <row r="23" spans="3:8" ht="15" x14ac:dyDescent="0.25">
      <c r="C23" s="31"/>
      <c r="D23" s="31"/>
      <c r="E23" s="35" t="s">
        <v>83</v>
      </c>
      <c r="F23" s="36">
        <v>23853.542867813627</v>
      </c>
      <c r="H23" s="31"/>
    </row>
    <row r="25" spans="3:8" ht="15" x14ac:dyDescent="0.25">
      <c r="E25" s="31" t="s">
        <v>86</v>
      </c>
      <c r="F25" s="40">
        <f>+F23/G22</f>
        <v>17850</v>
      </c>
    </row>
    <row r="29" spans="3:8" ht="15.75" x14ac:dyDescent="0.25">
      <c r="E29" s="14" t="s">
        <v>84</v>
      </c>
    </row>
    <row r="30" spans="3:8" ht="15.75" x14ac:dyDescent="0.25">
      <c r="E30" s="14"/>
    </row>
    <row r="31" spans="3:8" ht="15.75" x14ac:dyDescent="0.25">
      <c r="E31" s="14" t="s">
        <v>88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44F9C-43B5-474E-B5FA-5CE6A8E66431}">
  <sheetPr>
    <tabColor rgb="FFC00000"/>
  </sheetPr>
  <dimension ref="C16:H29"/>
  <sheetViews>
    <sheetView showGridLines="0" workbookViewId="0">
      <selection activeCell="G22" sqref="G22"/>
    </sheetView>
  </sheetViews>
  <sheetFormatPr baseColWidth="10" defaultRowHeight="14.25" x14ac:dyDescent="0.2"/>
  <cols>
    <col min="1" max="16384" width="11.42578125" style="13"/>
  </cols>
  <sheetData>
    <row r="16" spans="3:8" ht="15" x14ac:dyDescent="0.25">
      <c r="C16" s="31"/>
      <c r="D16" s="31"/>
      <c r="E16" s="31"/>
      <c r="F16" s="31"/>
      <c r="G16" s="31"/>
      <c r="H16" s="31"/>
    </row>
    <row r="17" spans="3:8" ht="15" x14ac:dyDescent="0.25">
      <c r="C17" s="31"/>
      <c r="D17" s="31" t="s">
        <v>77</v>
      </c>
      <c r="E17" s="32">
        <v>17850</v>
      </c>
      <c r="F17" s="31" t="s">
        <v>81</v>
      </c>
      <c r="G17" s="31">
        <f>+E17</f>
        <v>17850</v>
      </c>
      <c r="H17" s="31"/>
    </row>
    <row r="18" spans="3:8" ht="15" x14ac:dyDescent="0.25">
      <c r="C18" s="33">
        <v>5.9700000000000003E-2</v>
      </c>
      <c r="D18" s="31" t="s">
        <v>44</v>
      </c>
      <c r="E18" s="32">
        <v>5.9700000000000003E-2</v>
      </c>
      <c r="F18" s="31" t="s">
        <v>80</v>
      </c>
      <c r="G18" s="31">
        <f>+E18+1</f>
        <v>1.0597000000000001</v>
      </c>
      <c r="H18" s="31"/>
    </row>
    <row r="19" spans="3:8" ht="15" x14ac:dyDescent="0.25">
      <c r="C19" s="31"/>
      <c r="D19" s="31" t="s">
        <v>78</v>
      </c>
      <c r="E19" s="32">
        <v>5</v>
      </c>
      <c r="F19" s="31" t="s">
        <v>79</v>
      </c>
      <c r="G19" s="31">
        <f>+E19</f>
        <v>5</v>
      </c>
      <c r="H19" s="31"/>
    </row>
    <row r="20" spans="3:8" ht="15" x14ac:dyDescent="0.25">
      <c r="C20" s="31"/>
      <c r="D20" s="31"/>
      <c r="E20" s="31"/>
      <c r="F20" s="31"/>
      <c r="G20" s="31"/>
      <c r="H20" s="31"/>
    </row>
    <row r="21" spans="3:8" ht="15" x14ac:dyDescent="0.25">
      <c r="C21" s="31"/>
      <c r="D21" s="31"/>
      <c r="E21" s="31"/>
      <c r="F21" s="31"/>
      <c r="G21" s="31" t="s">
        <v>87</v>
      </c>
      <c r="H21" s="31"/>
    </row>
    <row r="22" spans="3:8" ht="15" x14ac:dyDescent="0.25">
      <c r="C22" s="31"/>
      <c r="D22" s="31"/>
      <c r="E22" s="31" t="s">
        <v>83</v>
      </c>
      <c r="F22" s="34">
        <f>+G17</f>
        <v>17850</v>
      </c>
      <c r="G22" s="34">
        <f>+POWER(G18,G19)</f>
        <v>1.3363329337710714</v>
      </c>
      <c r="H22" s="31"/>
    </row>
    <row r="23" spans="3:8" ht="15" x14ac:dyDescent="0.25">
      <c r="C23" s="31"/>
      <c r="D23" s="31"/>
      <c r="E23" s="35" t="s">
        <v>83</v>
      </c>
      <c r="F23" s="36">
        <f>+F22*G22</f>
        <v>23853.542867813627</v>
      </c>
      <c r="G23" s="34"/>
      <c r="H23" s="31"/>
    </row>
    <row r="24" spans="3:8" ht="15" x14ac:dyDescent="0.25">
      <c r="C24" s="31"/>
      <c r="D24" s="31"/>
      <c r="E24" s="31"/>
      <c r="F24" s="31"/>
      <c r="G24" s="31"/>
      <c r="H24" s="31"/>
    </row>
    <row r="27" spans="3:8" ht="15" x14ac:dyDescent="0.25">
      <c r="D27" s="31" t="s">
        <v>84</v>
      </c>
    </row>
    <row r="28" spans="3:8" ht="15" x14ac:dyDescent="0.25">
      <c r="D28" s="31"/>
    </row>
    <row r="29" spans="3:8" ht="15" x14ac:dyDescent="0.25">
      <c r="D29" s="31" t="s">
        <v>85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6BF6B-F164-4DD2-B1A2-24B889BE43F9}">
  <dimension ref="A1"/>
  <sheetViews>
    <sheetView workbookViewId="0">
      <selection activeCell="L17" sqref="L17"/>
    </sheetView>
  </sheetViews>
  <sheetFormatPr baseColWidth="10" defaultRowHeight="12.75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342B6-F6C5-427A-A9D3-DF9E956519D8}">
  <dimension ref="A1"/>
  <sheetViews>
    <sheetView showGridLines="0" tabSelected="1" topLeftCell="A4" workbookViewId="0">
      <selection activeCell="P20" sqref="P20"/>
    </sheetView>
  </sheetViews>
  <sheetFormatPr baseColWidth="10"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Balance situación</vt:lpstr>
      <vt:lpstr>estado resultados</vt:lpstr>
      <vt:lpstr>razones financieras</vt:lpstr>
      <vt:lpstr>valor presente</vt:lpstr>
      <vt:lpstr>valor futuro</vt:lpstr>
      <vt:lpstr>balance situación HOLCIM CR</vt:lpstr>
      <vt:lpstr>estado resultados HOLCIM CR</vt:lpstr>
      <vt:lpstr>'Balance situación'!Área_de_impresión</vt:lpstr>
    </vt:vector>
  </TitlesOfParts>
  <Company>COOP.ELEC.RURAL DE GTE.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COOPEGUANACASTE R.L</dc:creator>
  <cp:lastModifiedBy>Solon Chavez</cp:lastModifiedBy>
  <cp:lastPrinted>2020-10-14T16:04:48Z</cp:lastPrinted>
  <dcterms:created xsi:type="dcterms:W3CDTF">2002-08-26T23:39:02Z</dcterms:created>
  <dcterms:modified xsi:type="dcterms:W3CDTF">2020-11-05T17:16:25Z</dcterms:modified>
</cp:coreProperties>
</file>