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7f8c367aac6f16/UCR/Economia/II Parcial/"/>
    </mc:Choice>
  </mc:AlternateContent>
  <xr:revisionPtr revIDLastSave="28" documentId="11_BE6148B844E53F41593B52F95A56F948ECAC7C12" xr6:coauthVersionLast="47" xr6:coauthVersionMax="47" xr10:uidLastSave="{62B3F850-3865-4770-B949-F643CFAE3E5B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9" i="1" l="1"/>
  <c r="N25" i="1"/>
  <c r="Y20" i="1"/>
  <c r="O20" i="1"/>
  <c r="O18" i="1"/>
  <c r="L11" i="1"/>
  <c r="O14" i="1"/>
  <c r="P5" i="1"/>
  <c r="O5" i="1"/>
  <c r="R5" i="1"/>
  <c r="Q5" i="1"/>
  <c r="O16" i="1"/>
  <c r="N37" i="1"/>
  <c r="N36" i="1"/>
  <c r="N30" i="1"/>
  <c r="P10" i="1"/>
  <c r="Q10" i="1" s="1"/>
  <c r="R10" i="1" s="1"/>
  <c r="S10" i="1" s="1"/>
  <c r="T10" i="1" s="1"/>
  <c r="U10" i="1" s="1"/>
  <c r="V10" i="1" s="1"/>
  <c r="W10" i="1" s="1"/>
  <c r="X10" i="1" s="1"/>
  <c r="O10" i="1"/>
  <c r="O13" i="1" s="1"/>
  <c r="O11" i="1"/>
  <c r="P11" i="1" s="1"/>
  <c r="Q11" i="1" s="1"/>
  <c r="R11" i="1" s="1"/>
  <c r="S11" i="1" s="1"/>
  <c r="T11" i="1" s="1"/>
  <c r="U11" i="1" s="1"/>
  <c r="V11" i="1" s="1"/>
  <c r="W11" i="1" s="1"/>
  <c r="X11" i="1" s="1"/>
  <c r="L9" i="1"/>
  <c r="L7" i="1"/>
  <c r="P14" i="1" l="1"/>
  <c r="Q14" i="1" s="1"/>
  <c r="R14" i="1" s="1"/>
  <c r="S14" i="1" s="1"/>
  <c r="T14" i="1" s="1"/>
  <c r="U14" i="1" s="1"/>
  <c r="V14" i="1" s="1"/>
  <c r="W14" i="1" s="1"/>
  <c r="X14" i="1" s="1"/>
  <c r="P13" i="1"/>
  <c r="P16" i="1"/>
  <c r="Q16" i="1" s="1"/>
  <c r="R16" i="1" s="1"/>
  <c r="S16" i="1" s="1"/>
  <c r="T16" i="1" s="1"/>
  <c r="U16" i="1" s="1"/>
  <c r="V16" i="1" s="1"/>
  <c r="W16" i="1" s="1"/>
  <c r="X16" i="1" s="1"/>
  <c r="Q13" i="1" l="1"/>
  <c r="P18" i="1"/>
  <c r="P20" i="1" s="1"/>
  <c r="R13" i="1" l="1"/>
  <c r="Q18" i="1"/>
  <c r="Q20" i="1" s="1"/>
  <c r="S5" i="1"/>
  <c r="T5" i="1" l="1"/>
  <c r="S13" i="1"/>
  <c r="R18" i="1"/>
  <c r="R20" i="1" s="1"/>
  <c r="T13" i="1" l="1"/>
  <c r="S18" i="1"/>
  <c r="S20" i="1" s="1"/>
  <c r="U5" i="1"/>
  <c r="V5" i="1" l="1"/>
  <c r="U13" i="1"/>
  <c r="T18" i="1"/>
  <c r="T20" i="1" s="1"/>
  <c r="V13" i="1" l="1"/>
  <c r="U18" i="1"/>
  <c r="U20" i="1" s="1"/>
  <c r="W5" i="1"/>
  <c r="X5" i="1" l="1"/>
  <c r="W13" i="1"/>
  <c r="V18" i="1"/>
  <c r="V20" i="1" s="1"/>
  <c r="X13" i="1" l="1"/>
  <c r="X18" i="1" s="1"/>
  <c r="W18" i="1"/>
  <c r="W20" i="1" s="1"/>
  <c r="X20" i="1"/>
</calcChain>
</file>

<file path=xl/sharedStrings.xml><?xml version="1.0" encoding="utf-8"?>
<sst xmlns="http://schemas.openxmlformats.org/spreadsheetml/2006/main" count="44" uniqueCount="43">
  <si>
    <t>FUENTE: www.bccr.fi.cr</t>
  </si>
  <si>
    <t>INVERSIÓN</t>
  </si>
  <si>
    <t>PRESUPUESTO</t>
  </si>
  <si>
    <t>MATERIALES</t>
  </si>
  <si>
    <t>EQUIPOS</t>
  </si>
  <si>
    <t>MO</t>
  </si>
  <si>
    <t>ING</t>
  </si>
  <si>
    <t>OTROS</t>
  </si>
  <si>
    <t>TOTAL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</si>
  <si>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</si>
  <si>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</si>
  <si>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</si>
  <si>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</si>
  <si>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</si>
  <si>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</si>
  <si>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</si>
  <si>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</si>
  <si>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AÑO 9</t>
  </si>
  <si>
    <t>AÑO 10</t>
  </si>
  <si>
    <t>INGRESOS</t>
  </si>
  <si>
    <t>SALARIOS</t>
  </si>
  <si>
    <t>ADM</t>
  </si>
  <si>
    <t>EMP</t>
  </si>
  <si>
    <t>TOTAL SALARIOS</t>
  </si>
  <si>
    <t>CARGAS SOCIALES</t>
  </si>
  <si>
    <t>OTROS GASTOS</t>
  </si>
  <si>
    <t>EGRESOS EFECTIVO</t>
  </si>
  <si>
    <t>SALDO EFECTIVO</t>
  </si>
  <si>
    <t>TOTAL GASTOS</t>
  </si>
  <si>
    <t>A</t>
  </si>
  <si>
    <t>B</t>
  </si>
  <si>
    <t>A-B</t>
  </si>
  <si>
    <t>TBP</t>
  </si>
  <si>
    <t>VAN</t>
  </si>
  <si>
    <t>VAN &gt;0</t>
  </si>
  <si>
    <t>SE HACE PROYECTO</t>
  </si>
  <si>
    <t>TIR</t>
  </si>
  <si>
    <t>PARAMETRO (TBP)</t>
  </si>
  <si>
    <t>TIR&gt;TBP</t>
  </si>
  <si>
    <t>CRITERIOS FINANCIEROS</t>
  </si>
  <si>
    <t>SE HACE EL PROYECTO</t>
  </si>
  <si>
    <t>A)</t>
  </si>
  <si>
    <t>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</si>
</sst>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FF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4" fontId="0" fillId="0" borderId="0" xfId="0" applyNumberFormat="1" applyAlignment="1">
      <alignment horizontal="center"/>
    </xf>
    <xf numFmtId="4" fontId="0" fillId="2" borderId="0" xfId="0" applyNumberFormat="1" applyFill="1" applyAlignment="1">
      <alignment horizontal="center"/>
    </xf>
    <xf numFmtId="4" fontId="0" fillId="2" borderId="0" xfId="0" applyNumberFormat="1" applyFill="1"/>
    <xf numFmtId="10" fontId="0" fillId="0" borderId="0" xfId="1" applyNumberFormat="1" applyFont="1"/>
    <xf numFmtId="10" fontId="2" fillId="0" borderId="0" xfId="1" applyNumberFormat="1" applyFont="1"/>
    <xf numFmtId="4" fontId="2" fillId="4" borderId="0" xfId="0" applyNumberFormat="1" applyFont="1" applyFill="1"/>
    <xf numFmtId="4" fontId="4" fillId="3" borderId="0" xfId="0" applyNumberFormat="1" applyFont="1" applyFill="1" applyAlignment="1">
      <alignment horizontal="center"/>
    </xf>
    <xf numFmtId="4" fontId="4" fillId="3" borderId="0" xfId="0" applyNumberFormat="1" applyFont="1" applyFill="1"/>
    <xf numFmtId="164" fontId="0" fillId="0" borderId="0" xfId="1" applyNumberFormat="1" applyFont="1"/>
    <xf numFmtId="4" fontId="0" fillId="0" borderId="0" xfId="0" applyNumberFormat="1" applyAlignment="1">
      <alignment horizontal="left"/>
    </xf>
    <xf numFmtId="4" fontId="3" fillId="3" borderId="0" xfId="0" applyNumberFormat="1" applyFont="1" applyFill="1" applyAlignment="1">
      <alignment horizontal="left"/>
    </xf>
    <xf numFmtId="4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center"/>
    </xf>
    <xf numFmtId="4" fontId="0" fillId="5" borderId="0" xfId="0" applyNumberFormat="1" applyFill="1"/>
    <xf numFmtId="44" fontId="2" fillId="0" borderId="0" xfId="2" applyFont="1"/>
  </cellXfs>
  <cellStyles count="3">
    <cellStyle name="Moneda" xfId="2" builtinId="4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344366</xdr:colOff>
      <xdr:row>1</xdr:row>
      <xdr:rowOff>106241</xdr:rowOff>
    </xdr:from>
    <xdr:to>
      <xdr:col>9</xdr:col>
      <xdr:colOff>337038</xdr:colOff>
      <xdr:row>39</xdr:row>
      <xdr:rowOff>124384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1FDC208-C6A0-4BE2-BBB5-D12876594B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4366" y="296741"/>
          <a:ext cx="6850672" cy="7257143"/>
        </a:xfrm>
        <a:prstGeom prst="rect">
          <a:avLst/>
        </a:prstGeom>
      </xdr:spPr>
    </xdr:pic>
    <xdr:clientData/>
  </xdr:twoCellAnchor>
  <xdr:twoCellAnchor>
    <xdr:from>
      <xdr:col>1</xdr:col>
      <xdr:colOff>402981</xdr:colOff>
      <xdr:row>43</xdr:row>
      <xdr:rowOff>73269</xdr:rowOff>
    </xdr:from>
    <xdr:to>
      <xdr:col>12</xdr:col>
      <xdr:colOff>422032</xdr:colOff>
      <xdr:row>73</xdr:row>
      <xdr:rowOff>54219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2BD5B579-F150-4962-BF70-C9ACE3759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4981" y="8264769"/>
          <a:ext cx="8401051" cy="5695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Y41"/>
  <sheetViews>
    <sheetView showGridLines="0" tabSelected="1" topLeftCell="C4" zoomScale="90" zoomScaleNormal="90" workbookViewId="0">
      <selection activeCell="Q11" sqref="Q11"/>
    </sheetView>
  </sheetViews>
  <sheetFormatPr baseColWidth="10" defaultColWidth="11.44140625" defaultRowHeight="14.4" x14ac:dyDescent="0.3"/>
  <cols>
    <col min="1" max="11" width="11.44140625" style="1"/>
    <col min="12" max="12" width="16.109375" style="1" bestFit="1" customWidth="1"/>
    <col min="13" max="13" width="11.44140625" style="3"/>
    <col min="14" max="14" width="22.88671875" style="1" customWidth="1"/>
    <col min="15" max="24" width="13.44140625" style="1" bestFit="1" customWidth="1"/>
    <col min="25" max="25" width="14.109375" style="1" bestFit="1" customWidth="1"/>
    <col min="26" max="16384" width="11.44140625" style="1"/>
  </cols>
  <sheetData>
    <row r="3" spans="11:24" x14ac:dyDescent="0.3">
      <c r="L3" s="1" t="s">
        <v>1</v>
      </c>
    </row>
    <row r="4" spans="11:24" x14ac:dyDescent="0.3">
      <c r="L4" s="1" t="s">
        <v>2</v>
      </c>
      <c r="O4" s="3" t="s">
        <v>9</v>
      </c>
      <c r="P4" s="3" t="s">
        <v>10</v>
      </c>
      <c r="Q4" s="3" t="s">
        <v>11</v>
      </c>
      <c r="R4" s="3" t="s">
        <v>12</v>
      </c>
      <c r="S4" s="3" t="s">
        <v>13</v>
      </c>
      <c r="T4" s="3" t="s">
        <v>14</v>
      </c>
      <c r="U4" s="3" t="s">
        <v>15</v>
      </c>
      <c r="V4" s="3" t="s">
        <v>16</v>
      </c>
      <c r="W4" s="3" t="s">
        <v>17</v>
      </c>
      <c r="X4" s="3" t="s">
        <v>18</v>
      </c>
    </row>
    <row r="5" spans="11:24" x14ac:dyDescent="0.3">
      <c r="M5" s="4" t="s">
        <v>29</v>
      </c>
      <c r="N5" s="5" t="s">
        <v>19</v>
      </c>
      <c r="O5" s="1">
        <f>10525*1250</f>
        <v>13156250</v>
      </c>
      <c r="P5" s="16">
        <f>+O5*1.03</f>
        <v>13550937.5</v>
      </c>
      <c r="Q5" s="16">
        <f>+P5*1.03</f>
        <v>13957465.625</v>
      </c>
      <c r="R5" s="1">
        <f>+Q5*1.03</f>
        <v>14376189.59375</v>
      </c>
      <c r="S5" s="1">
        <f t="shared" ref="S5:X5" si="0">+R5*1.03</f>
        <v>14807475.2815625</v>
      </c>
      <c r="T5" s="1">
        <f t="shared" si="0"/>
        <v>15251699.540009376</v>
      </c>
      <c r="U5" s="1">
        <f t="shared" si="0"/>
        <v>15709250.526209658</v>
      </c>
      <c r="V5" s="1">
        <f t="shared" si="0"/>
        <v>16180528.041995948</v>
      </c>
      <c r="W5" s="1">
        <f t="shared" si="0"/>
        <v>16665943.883255826</v>
      </c>
      <c r="X5" s="1">
        <f t="shared" si="0"/>
        <v>17165922.199753501</v>
      </c>
    </row>
    <row r="6" spans="11:24" x14ac:dyDescent="0.3">
      <c r="K6" s="1" t="s">
        <v>3</v>
      </c>
      <c r="L6" s="1">
        <v>8500000</v>
      </c>
    </row>
    <row r="7" spans="11:24" x14ac:dyDescent="0.3">
      <c r="K7" s="1" t="s">
        <v>4</v>
      </c>
      <c r="L7" s="1">
        <f>10250*609.46</f>
        <v>6246965</v>
      </c>
    </row>
    <row r="8" spans="11:24" x14ac:dyDescent="0.3">
      <c r="K8" s="1" t="s">
        <v>5</v>
      </c>
      <c r="L8" s="1">
        <v>4320000</v>
      </c>
      <c r="N8" s="1" t="s">
        <v>26</v>
      </c>
    </row>
    <row r="9" spans="11:24" x14ac:dyDescent="0.3">
      <c r="K9" s="1" t="s">
        <v>6</v>
      </c>
      <c r="L9" s="1">
        <f>2250*609.46</f>
        <v>1371285</v>
      </c>
      <c r="N9" s="1" t="s">
        <v>20</v>
      </c>
    </row>
    <row r="10" spans="11:24" x14ac:dyDescent="0.3">
      <c r="K10" s="1" t="s">
        <v>7</v>
      </c>
      <c r="L10" s="1">
        <v>1350000</v>
      </c>
      <c r="N10" s="1" t="s">
        <v>21</v>
      </c>
      <c r="O10" s="1">
        <f>200000*12</f>
        <v>2400000</v>
      </c>
      <c r="P10" s="1">
        <f>+O10*1.03</f>
        <v>2472000</v>
      </c>
      <c r="Q10" s="1">
        <f t="shared" ref="Q10:X10" si="1">+P10*1.03</f>
        <v>2546160</v>
      </c>
      <c r="R10" s="1">
        <f t="shared" si="1"/>
        <v>2622544.8000000003</v>
      </c>
      <c r="S10" s="1">
        <f t="shared" si="1"/>
        <v>2701221.1440000003</v>
      </c>
      <c r="T10" s="1">
        <f t="shared" si="1"/>
        <v>2782257.7783200005</v>
      </c>
      <c r="U10" s="1">
        <f t="shared" si="1"/>
        <v>2865725.5116696004</v>
      </c>
      <c r="V10" s="1">
        <f t="shared" si="1"/>
        <v>2951697.2770196884</v>
      </c>
      <c r="W10" s="1">
        <f t="shared" si="1"/>
        <v>3040248.1953302789</v>
      </c>
      <c r="X10" s="1">
        <f t="shared" si="1"/>
        <v>3131455.6411901875</v>
      </c>
    </row>
    <row r="11" spans="11:24" x14ac:dyDescent="0.3">
      <c r="K11" s="2" t="s">
        <v>8</v>
      </c>
      <c r="L11" s="17">
        <f>SUM(L6:L10)</f>
        <v>21788250</v>
      </c>
      <c r="N11" s="1" t="s">
        <v>22</v>
      </c>
      <c r="O11" s="1">
        <f>2*125000*12</f>
        <v>3000000</v>
      </c>
      <c r="P11" s="1">
        <f t="shared" ref="P11:X11" si="2">+O11*1.03</f>
        <v>3090000</v>
      </c>
      <c r="Q11" s="1">
        <f t="shared" si="2"/>
        <v>3182700</v>
      </c>
      <c r="R11" s="1">
        <f t="shared" si="2"/>
        <v>3278181</v>
      </c>
      <c r="S11" s="1">
        <f t="shared" si="2"/>
        <v>3376526.43</v>
      </c>
      <c r="T11" s="1">
        <f t="shared" si="2"/>
        <v>3477822.2229000004</v>
      </c>
      <c r="U11" s="1">
        <f t="shared" si="2"/>
        <v>3582156.8895870005</v>
      </c>
      <c r="V11" s="1">
        <f t="shared" si="2"/>
        <v>3689621.5962746106</v>
      </c>
      <c r="W11" s="1">
        <f t="shared" si="2"/>
        <v>3800310.2441628492</v>
      </c>
      <c r="X11" s="1">
        <f t="shared" si="2"/>
        <v>3914319.5514877345</v>
      </c>
    </row>
    <row r="13" spans="11:24" x14ac:dyDescent="0.3">
      <c r="M13" s="3">
        <v>1</v>
      </c>
      <c r="N13" s="1" t="s">
        <v>23</v>
      </c>
      <c r="O13" s="1">
        <f>SUM(O10:O12)</f>
        <v>5400000</v>
      </c>
      <c r="P13" s="1">
        <f t="shared" ref="P13:X13" si="3">+O13*1.03</f>
        <v>5562000</v>
      </c>
      <c r="Q13" s="1">
        <f t="shared" si="3"/>
        <v>5728860</v>
      </c>
      <c r="R13" s="1">
        <f t="shared" si="3"/>
        <v>5900725.7999999998</v>
      </c>
      <c r="S13" s="1">
        <f t="shared" si="3"/>
        <v>6077747.574</v>
      </c>
      <c r="T13" s="1">
        <f t="shared" si="3"/>
        <v>6260080.00122</v>
      </c>
      <c r="U13" s="1">
        <f t="shared" si="3"/>
        <v>6447882.4012566004</v>
      </c>
      <c r="V13" s="1">
        <f t="shared" si="3"/>
        <v>6641318.8732942985</v>
      </c>
      <c r="W13" s="1">
        <f t="shared" si="3"/>
        <v>6840558.4394931281</v>
      </c>
      <c r="X13" s="1">
        <f t="shared" si="3"/>
        <v>7045775.1926779225</v>
      </c>
    </row>
    <row r="14" spans="11:24" x14ac:dyDescent="0.3">
      <c r="M14" s="3">
        <v>2</v>
      </c>
      <c r="N14" s="1" t="s">
        <v>24</v>
      </c>
      <c r="O14" s="1">
        <f>+O13*0.45</f>
        <v>2430000</v>
      </c>
      <c r="P14" s="1">
        <f t="shared" ref="P14:X14" si="4">+O14*1.03</f>
        <v>2502900</v>
      </c>
      <c r="Q14" s="1">
        <f t="shared" si="4"/>
        <v>2577987</v>
      </c>
      <c r="R14" s="1">
        <f t="shared" si="4"/>
        <v>2655326.61</v>
      </c>
      <c r="S14" s="1">
        <f t="shared" si="4"/>
        <v>2734986.4082999998</v>
      </c>
      <c r="T14" s="1">
        <f t="shared" si="4"/>
        <v>2817036.0005489998</v>
      </c>
      <c r="U14" s="1">
        <f t="shared" si="4"/>
        <v>2901547.0805654698</v>
      </c>
      <c r="V14" s="1">
        <f t="shared" si="4"/>
        <v>2988593.4929824341</v>
      </c>
      <c r="W14" s="1">
        <f t="shared" si="4"/>
        <v>3078251.2977719074</v>
      </c>
      <c r="X14" s="1">
        <f t="shared" si="4"/>
        <v>3170598.8367050649</v>
      </c>
    </row>
    <row r="16" spans="11:24" x14ac:dyDescent="0.3">
      <c r="M16" s="3">
        <v>3</v>
      </c>
      <c r="N16" s="1" t="s">
        <v>25</v>
      </c>
      <c r="O16" s="1">
        <f>0.1145*O5</f>
        <v>1506390.625</v>
      </c>
      <c r="P16" s="1">
        <f t="shared" ref="P16:X16" si="5">+O16*1.03</f>
        <v>1551582.34375</v>
      </c>
      <c r="Q16" s="1">
        <f t="shared" si="5"/>
        <v>1598129.8140625001</v>
      </c>
      <c r="R16" s="1">
        <f t="shared" si="5"/>
        <v>1646073.7084843752</v>
      </c>
      <c r="S16" s="1">
        <f t="shared" si="5"/>
        <v>1695455.9197389064</v>
      </c>
      <c r="T16" s="1">
        <f t="shared" si="5"/>
        <v>1746319.5973310736</v>
      </c>
      <c r="U16" s="1">
        <f t="shared" si="5"/>
        <v>1798709.1852510059</v>
      </c>
      <c r="V16" s="1">
        <f t="shared" si="5"/>
        <v>1852670.460808536</v>
      </c>
      <c r="W16" s="1">
        <f t="shared" si="5"/>
        <v>1908250.5746327923</v>
      </c>
      <c r="X16" s="1">
        <f t="shared" si="5"/>
        <v>1965498.0918717762</v>
      </c>
    </row>
    <row r="18" spans="13:25" x14ac:dyDescent="0.3">
      <c r="M18" s="4" t="s">
        <v>30</v>
      </c>
      <c r="N18" s="5" t="s">
        <v>28</v>
      </c>
      <c r="O18" s="1">
        <f>SUM(O13:O17)</f>
        <v>9336390.625</v>
      </c>
      <c r="P18" s="1">
        <f t="shared" ref="P18:X18" si="6">SUM(P13:P17)</f>
        <v>9616482.34375</v>
      </c>
      <c r="Q18" s="1">
        <f t="shared" si="6"/>
        <v>9904976.8140625004</v>
      </c>
      <c r="R18" s="1">
        <f t="shared" si="6"/>
        <v>10202126.118484376</v>
      </c>
      <c r="S18" s="1">
        <f t="shared" si="6"/>
        <v>10508189.902038906</v>
      </c>
      <c r="T18" s="1">
        <f t="shared" si="6"/>
        <v>10823435.599100072</v>
      </c>
      <c r="U18" s="1">
        <f t="shared" si="6"/>
        <v>11148138.667073075</v>
      </c>
      <c r="V18" s="1">
        <f t="shared" si="6"/>
        <v>11482582.82708527</v>
      </c>
      <c r="W18" s="1">
        <f t="shared" si="6"/>
        <v>11827060.311897827</v>
      </c>
      <c r="X18" s="1">
        <f t="shared" si="6"/>
        <v>12181872.121254763</v>
      </c>
    </row>
    <row r="20" spans="13:25" x14ac:dyDescent="0.3">
      <c r="M20" s="4" t="s">
        <v>31</v>
      </c>
      <c r="N20" s="5" t="s">
        <v>27</v>
      </c>
      <c r="O20" s="1">
        <f>+O5-O18</f>
        <v>3819859.375</v>
      </c>
      <c r="P20" s="1">
        <f t="shared" ref="P20:X20" si="7">+P5-P18</f>
        <v>3934455.15625</v>
      </c>
      <c r="Q20" s="1">
        <f t="shared" si="7"/>
        <v>4052488.8109374996</v>
      </c>
      <c r="R20" s="1">
        <f t="shared" si="7"/>
        <v>4174063.475265624</v>
      </c>
      <c r="S20" s="1">
        <f t="shared" si="7"/>
        <v>4299285.3795235939</v>
      </c>
      <c r="T20" s="1">
        <f t="shared" si="7"/>
        <v>4428263.9409093037</v>
      </c>
      <c r="U20" s="1">
        <f t="shared" si="7"/>
        <v>4561111.8591365833</v>
      </c>
      <c r="V20" s="1">
        <f t="shared" si="7"/>
        <v>4697945.2149106786</v>
      </c>
      <c r="W20" s="1">
        <f t="shared" si="7"/>
        <v>4838883.571357999</v>
      </c>
      <c r="X20" s="1">
        <f t="shared" si="7"/>
        <v>4984050.0784987379</v>
      </c>
      <c r="Y20" s="1">
        <f>-L11</f>
        <v>-21788250</v>
      </c>
    </row>
    <row r="23" spans="13:25" x14ac:dyDescent="0.3">
      <c r="M23" s="12" t="s">
        <v>32</v>
      </c>
      <c r="N23" s="7">
        <v>3.4000000000000002E-2</v>
      </c>
    </row>
    <row r="25" spans="13:25" x14ac:dyDescent="0.3">
      <c r="M25" s="8" t="s">
        <v>33</v>
      </c>
      <c r="N25" s="8">
        <f>+NPV(N23,O20:X20)-L11</f>
        <v>14517786.184689417</v>
      </c>
    </row>
    <row r="27" spans="13:25" x14ac:dyDescent="0.3">
      <c r="M27" s="9" t="s">
        <v>34</v>
      </c>
      <c r="N27" s="10" t="s">
        <v>35</v>
      </c>
    </row>
    <row r="29" spans="13:25" x14ac:dyDescent="0.3">
      <c r="M29" s="12" t="s">
        <v>36</v>
      </c>
      <c r="N29" s="6">
        <f>P8</f>
        <v>0</v>
      </c>
    </row>
    <row r="30" spans="13:25" x14ac:dyDescent="0.3">
      <c r="M30" s="12" t="s">
        <v>37</v>
      </c>
      <c r="N30" s="11">
        <f>+N23</f>
        <v>3.4000000000000002E-2</v>
      </c>
    </row>
    <row r="31" spans="13:25" x14ac:dyDescent="0.3">
      <c r="M31" s="12"/>
    </row>
    <row r="32" spans="13:25" x14ac:dyDescent="0.3">
      <c r="M32" s="13" t="s">
        <v>38</v>
      </c>
      <c r="N32" s="10" t="s">
        <v>35</v>
      </c>
    </row>
    <row r="34" spans="4:14" x14ac:dyDescent="0.3">
      <c r="M34" s="14" t="s">
        <v>39</v>
      </c>
      <c r="N34" s="2"/>
    </row>
    <row r="35" spans="4:14" x14ac:dyDescent="0.3">
      <c r="M35" s="14" t="s">
        <v>40</v>
      </c>
      <c r="N35" s="2"/>
    </row>
    <row r="36" spans="4:14" x14ac:dyDescent="0.3">
      <c r="M36" s="15" t="s">
        <v>41</v>
      </c>
      <c r="N36" s="2" t="str">
        <f>+M27</f>
        <v>VAN &gt;0</v>
      </c>
    </row>
    <row r="37" spans="4:14" x14ac:dyDescent="0.3">
      <c r="M37" s="15" t="s">
        <v>42</v>
      </c>
      <c r="N37" s="2" t="str">
        <f>+M32</f>
        <v>TIR&gt;TBP</v>
      </c>
    </row>
    <row r="41" spans="4:14" x14ac:dyDescent="0.3">
      <c r="D41" s="1" t="s"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Solon Chavez</dc:creator>
  <cp:lastModifiedBy>Erick Vasquez</cp:lastModifiedBy>
  <dcterms:created xsi:type="dcterms:W3CDTF">2020-11-19T15:52:18Z</dcterms:created>
  <dcterms:modified xsi:type="dcterms:W3CDTF">2021-12-04T23:55:24Z</dcterms:modified>
</cp:coreProperties>
</file>