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+ixdtYebSV5C5vs6Btm7zJvJDw=="/>
    </ext>
  </extLst>
</workbook>
</file>

<file path=xl/sharedStrings.xml><?xml version="1.0" encoding="utf-8"?>
<sst xmlns="http://schemas.openxmlformats.org/spreadsheetml/2006/main" count="57" uniqueCount="56">
  <si>
    <t>INVERSIÓN</t>
  </si>
  <si>
    <t>PRESUPUESTO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</si>
  <si>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</si>
  <si>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</si>
  <si>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</si>
  <si>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</si>
  <si>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</si>
  <si>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</si>
  <si>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</si>
  <si>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</si>
  <si>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</si>
  <si>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</si>
  <si>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</t>
  </si>
  <si>
    <t>INGRESOS</t>
  </si>
  <si>
    <t>TC</t>
  </si>
  <si>
    <t>MATERIALES</t>
  </si>
  <si>
    <t>EQUIPOS</t>
  </si>
  <si>
    <t>MO</t>
  </si>
  <si>
    <t>EGRESOS EFECTIVO</t>
  </si>
  <si>
    <t>OTROS</t>
  </si>
  <si>
    <t>SALARIOS</t>
  </si>
  <si>
    <t>Materiales: $ 26500</t>
  </si>
  <si>
    <t>TOTAL</t>
  </si>
  <si>
    <t>GUARDAS</t>
  </si>
  <si>
    <t>Equipos: $ 39480</t>
  </si>
  <si>
    <t>Mano de Obra: ₡ 2945260</t>
  </si>
  <si>
    <t>Otros: ₡ 6163248</t>
  </si>
  <si>
    <t>TOTAL SALARIOS</t>
  </si>
  <si>
    <t xml:space="preserve">El financimiento es 100% propio </t>
  </si>
  <si>
    <t>CARGAS SOCIALES</t>
  </si>
  <si>
    <t>El tipo de cambio de venta del 12 de diciembre del 2021 es de ₡ 634</t>
  </si>
  <si>
    <t>La inflacion proyectada para el 2021-2022 es del 3% (1,03)</t>
  </si>
  <si>
    <t>OTROS GASTOS</t>
  </si>
  <si>
    <t>El proyecto posee una vida util de 10 años</t>
  </si>
  <si>
    <t>En la fase operativa la entidad pretende vender 550 servicios bancarios de ₡ 50000 cada uno</t>
  </si>
  <si>
    <t>B</t>
  </si>
  <si>
    <t>TOTAL GASTOS</t>
  </si>
  <si>
    <t>Los salarios son dos Guardas de ₡ 345000 mensuales</t>
  </si>
  <si>
    <t>Las cargas sociales son del 45%</t>
  </si>
  <si>
    <t>A-B</t>
  </si>
  <si>
    <t>SALDO EFECTIVO</t>
  </si>
  <si>
    <t>Otros gastos se estiman de 25.30% de los ingresos</t>
  </si>
  <si>
    <t>Los colones crecen segun la inflacion</t>
  </si>
  <si>
    <t>La tasa de interés pasiva es de 2.80%</t>
  </si>
  <si>
    <t>TBP</t>
  </si>
  <si>
    <t>VAN</t>
  </si>
  <si>
    <t>VAN &gt;0</t>
  </si>
  <si>
    <t>SE HACE PROYECTO</t>
  </si>
  <si>
    <t>TIR</t>
  </si>
  <si>
    <t>PARAMETRO (TBP)</t>
  </si>
  <si>
    <t>TIR&gt;TBP</t>
  </si>
  <si>
    <t>CRITERIOS FINANCIEROS</t>
  </si>
  <si>
    <t>SE HACE EL PROYECTO</t>
  </si>
  <si>
    <t>A)</t>
  </si>
  <si>
    <t>B)</t>
  </si>
  <si>
    <t>FUENTE: www.bccr.fi.cr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</si>
</sst>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0.000%"/>
  </numFmts>
  <fonts count="7">
    <font>
      <sz val="11.0"/>
      <color theme="1"/>
      <name val="Arial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2.0"/>
      <color rgb="FF000000"/>
      <name val="Calibri"/>
    </font>
    <font>
      <b/>
      <sz val="11.0"/>
      <color rgb="FFFFFF00"/>
      <name val="Calibri"/>
    </font>
    <font>
      <sz val="11.0"/>
      <color rgb="FFFFFF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4" xfId="0" applyAlignment="1" applyFont="1" applyNumberFormat="1">
      <alignment horizontal="center"/>
    </xf>
    <xf borderId="1" fillId="2" fontId="1" numFmtId="4" xfId="0" applyAlignment="1" applyBorder="1" applyFill="1" applyFont="1" applyNumberFormat="1">
      <alignment horizontal="center"/>
    </xf>
    <xf borderId="1" fillId="2" fontId="1" numFmtId="4" xfId="0" applyBorder="1" applyFont="1" applyNumberFormat="1"/>
    <xf borderId="1" fillId="3" fontId="1" numFmtId="4" xfId="0" applyBorder="1" applyFill="1" applyFont="1" applyNumberFormat="1"/>
    <xf borderId="0" fillId="0" fontId="1" numFmtId="4" xfId="0" applyAlignment="1" applyFont="1" applyNumberFormat="1">
      <alignment horizontal="right"/>
    </xf>
    <xf borderId="0" fillId="0" fontId="2" numFmtId="0" xfId="0" applyFont="1"/>
    <xf borderId="0" fillId="0" fontId="3" numFmtId="4" xfId="0" applyFont="1" applyNumberForma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Font="1"/>
    <xf borderId="0" fillId="0" fontId="1" numFmtId="4" xfId="0" applyAlignment="1" applyFont="1" applyNumberFormat="1">
      <alignment horizontal="left"/>
    </xf>
    <xf borderId="0" fillId="0" fontId="3" numFmtId="10" xfId="0" applyFont="1" applyNumberFormat="1"/>
    <xf borderId="1" fillId="4" fontId="3" numFmtId="4" xfId="0" applyBorder="1" applyFill="1" applyFont="1" applyNumberFormat="1"/>
    <xf borderId="1" fillId="5" fontId="5" numFmtId="4" xfId="0" applyAlignment="1" applyBorder="1" applyFill="1" applyFont="1" applyNumberFormat="1">
      <alignment horizontal="center"/>
    </xf>
    <xf borderId="1" fillId="5" fontId="5" numFmtId="4" xfId="0" applyBorder="1" applyFont="1" applyNumberFormat="1"/>
    <xf borderId="0" fillId="0" fontId="1" numFmtId="4" xfId="0" applyAlignment="1" applyFont="1" applyNumberFormat="1">
      <alignment readingOrder="0"/>
    </xf>
    <xf borderId="0" fillId="0" fontId="1" numFmtId="10" xfId="0" applyFont="1" applyNumberFormat="1"/>
    <xf borderId="0" fillId="0" fontId="1" numFmtId="165" xfId="0" applyFont="1" applyNumberFormat="1"/>
    <xf borderId="1" fillId="5" fontId="6" numFmtId="4" xfId="0" applyAlignment="1" applyBorder="1" applyFont="1" applyNumberFormat="1">
      <alignment horizontal="left"/>
    </xf>
    <xf borderId="0" fillId="0" fontId="3" numFmtId="4" xfId="0" applyAlignment="1" applyFont="1" applyNumberFormat="1">
      <alignment horizontal="left"/>
    </xf>
    <xf borderId="0" fillId="0" fontId="3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43</xdr:row>
      <xdr:rowOff>66675</xdr:rowOff>
    </xdr:from>
    <xdr:ext cx="10610850" cy="5410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1" width="10.0"/>
    <col customWidth="1" min="12" max="12" width="10.75"/>
    <col customWidth="1" min="13" max="14" width="14.13"/>
    <col customWidth="1" min="15" max="15" width="10.0"/>
    <col customWidth="1" min="16" max="16" width="20.0"/>
    <col customWidth="1" min="17" max="26" width="11.75"/>
    <col customWidth="1" min="27" max="27" width="12.38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0</v>
      </c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</v>
      </c>
      <c r="N4" s="1"/>
      <c r="O4" s="2"/>
      <c r="P4" s="1"/>
      <c r="Q4" s="2" t="s">
        <v>2</v>
      </c>
      <c r="R4" s="2" t="s">
        <v>3</v>
      </c>
      <c r="S4" s="2" t="s">
        <v>4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  <c r="Z4" s="2" t="s">
        <v>11</v>
      </c>
      <c r="AA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 t="s">
        <v>12</v>
      </c>
      <c r="P5" s="4" t="s">
        <v>13</v>
      </c>
      <c r="Q5" s="1">
        <f>550*50000</f>
        <v>27500000</v>
      </c>
      <c r="R5" s="5">
        <f t="shared" ref="R5:Z5" si="1">+Q5*1.03</f>
        <v>28325000</v>
      </c>
      <c r="S5" s="5">
        <f t="shared" si="1"/>
        <v>29174750</v>
      </c>
      <c r="T5" s="1">
        <f t="shared" si="1"/>
        <v>30049992.5</v>
      </c>
      <c r="U5" s="1">
        <f t="shared" si="1"/>
        <v>30951492.28</v>
      </c>
      <c r="V5" s="1">
        <f t="shared" si="1"/>
        <v>31880037.04</v>
      </c>
      <c r="W5" s="1">
        <f t="shared" si="1"/>
        <v>32836438.15</v>
      </c>
      <c r="X5" s="1">
        <f t="shared" si="1"/>
        <v>33821531.3</v>
      </c>
      <c r="Y5" s="1">
        <f t="shared" si="1"/>
        <v>34836177.24</v>
      </c>
      <c r="Z5" s="1">
        <f t="shared" si="1"/>
        <v>35881262.56</v>
      </c>
      <c r="AA5" s="1"/>
    </row>
    <row r="6" ht="14.25" customHeight="1">
      <c r="A6" s="1"/>
      <c r="B6" s="1"/>
      <c r="C6" s="1"/>
      <c r="D6" s="1"/>
      <c r="E6" s="1"/>
      <c r="F6" s="1"/>
      <c r="G6" s="1"/>
      <c r="H6" s="1"/>
      <c r="I6" s="6" t="s">
        <v>14</v>
      </c>
      <c r="J6" s="1">
        <v>634.0</v>
      </c>
      <c r="K6" s="1"/>
      <c r="L6" s="1" t="s">
        <v>15</v>
      </c>
      <c r="M6" s="1">
        <f>26500*J6</f>
        <v>16801000</v>
      </c>
      <c r="N6" s="1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16</v>
      </c>
      <c r="M7" s="1">
        <f>3948*J6</f>
        <v>2503032</v>
      </c>
      <c r="N7" s="1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>
        <v>1.47</v>
      </c>
      <c r="K8" s="1"/>
      <c r="L8" s="1" t="s">
        <v>17</v>
      </c>
      <c r="M8" s="1">
        <v>2945260.0</v>
      </c>
      <c r="N8" s="1"/>
      <c r="O8" s="2"/>
      <c r="P8" s="1" t="s">
        <v>18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19</v>
      </c>
      <c r="M9" s="1">
        <v>6163248.0</v>
      </c>
      <c r="N9" s="1"/>
      <c r="O9" s="2"/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7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8" t="s">
        <v>22</v>
      </c>
      <c r="M10" s="9">
        <f>SUM(M6:M9)</f>
        <v>28412540</v>
      </c>
      <c r="N10" s="1"/>
      <c r="O10" s="2"/>
      <c r="P10" s="1" t="s">
        <v>23</v>
      </c>
      <c r="Q10" s="1">
        <f>(345000*2)*12</f>
        <v>8280000</v>
      </c>
      <c r="R10" s="1">
        <f t="shared" ref="R10:Z10" si="2">+Q10*1.03</f>
        <v>8528400</v>
      </c>
      <c r="S10" s="1">
        <f t="shared" si="2"/>
        <v>8784252</v>
      </c>
      <c r="T10" s="1">
        <f t="shared" si="2"/>
        <v>9047779.56</v>
      </c>
      <c r="U10" s="1">
        <f t="shared" si="2"/>
        <v>9319212.947</v>
      </c>
      <c r="V10" s="1">
        <f t="shared" si="2"/>
        <v>9598789.335</v>
      </c>
      <c r="W10" s="1">
        <f t="shared" si="2"/>
        <v>9886753.015</v>
      </c>
      <c r="X10" s="1">
        <f t="shared" si="2"/>
        <v>10183355.61</v>
      </c>
      <c r="Y10" s="1">
        <f t="shared" si="2"/>
        <v>10488856.27</v>
      </c>
      <c r="Z10" s="1">
        <f t="shared" si="2"/>
        <v>10803521.96</v>
      </c>
      <c r="AA10" s="1"/>
    </row>
    <row r="11" ht="15.75" customHeight="1">
      <c r="A11" s="1"/>
      <c r="B11" s="7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</row>
    <row r="12" ht="14.25" customHeight="1">
      <c r="A12" s="1"/>
      <c r="B12" s="7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7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v>1.0</v>
      </c>
      <c r="P13" s="1" t="s">
        <v>27</v>
      </c>
      <c r="Q13" s="1">
        <f>SUM(Q10:Q12)</f>
        <v>8280000</v>
      </c>
      <c r="R13" s="1">
        <f t="shared" ref="R13:Z13" si="3">+Q13*1.03</f>
        <v>8528400</v>
      </c>
      <c r="S13" s="1">
        <f t="shared" si="3"/>
        <v>8784252</v>
      </c>
      <c r="T13" s="1">
        <f t="shared" si="3"/>
        <v>9047779.56</v>
      </c>
      <c r="U13" s="1">
        <f t="shared" si="3"/>
        <v>9319212.947</v>
      </c>
      <c r="V13" s="1">
        <f t="shared" si="3"/>
        <v>9598789.335</v>
      </c>
      <c r="W13" s="1">
        <f t="shared" si="3"/>
        <v>9886753.015</v>
      </c>
      <c r="X13" s="1">
        <f t="shared" si="3"/>
        <v>10183355.61</v>
      </c>
      <c r="Y13" s="1">
        <f t="shared" si="3"/>
        <v>10488856.27</v>
      </c>
      <c r="Z13" s="1">
        <f t="shared" si="3"/>
        <v>10803521.96</v>
      </c>
      <c r="AA13" s="1"/>
    </row>
    <row r="14" ht="15.75" customHeight="1">
      <c r="A14" s="1"/>
      <c r="B14" s="7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v>2.0</v>
      </c>
      <c r="P14" s="1" t="s">
        <v>29</v>
      </c>
      <c r="Q14" s="1">
        <f>+Q13*0.45</f>
        <v>3726000</v>
      </c>
      <c r="R14" s="1">
        <f t="shared" ref="R14:Z14" si="4">+Q14*1.03</f>
        <v>3837780</v>
      </c>
      <c r="S14" s="1">
        <f t="shared" si="4"/>
        <v>3952913.4</v>
      </c>
      <c r="T14" s="1">
        <f t="shared" si="4"/>
        <v>4071500.802</v>
      </c>
      <c r="U14" s="1">
        <f t="shared" si="4"/>
        <v>4193645.826</v>
      </c>
      <c r="V14" s="1">
        <f t="shared" si="4"/>
        <v>4319455.201</v>
      </c>
      <c r="W14" s="1">
        <f t="shared" si="4"/>
        <v>4449038.857</v>
      </c>
      <c r="X14" s="1">
        <f t="shared" si="4"/>
        <v>4582510.023</v>
      </c>
      <c r="Y14" s="1">
        <f t="shared" si="4"/>
        <v>4719985.323</v>
      </c>
      <c r="Z14" s="1">
        <f t="shared" si="4"/>
        <v>4861584.883</v>
      </c>
      <c r="AA14" s="1"/>
    </row>
    <row r="15" ht="14.25" customHeight="1">
      <c r="A15" s="1"/>
      <c r="B15" s="7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0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>
        <v>3.0</v>
      </c>
      <c r="P16" s="1" t="s">
        <v>32</v>
      </c>
      <c r="Q16" s="1">
        <f>0.253*Q5</f>
        <v>6957500</v>
      </c>
      <c r="R16" s="1">
        <f t="shared" ref="R16:Z16" si="5">+Q16*1.03</f>
        <v>7166225</v>
      </c>
      <c r="S16" s="1">
        <f t="shared" si="5"/>
        <v>7381211.75</v>
      </c>
      <c r="T16" s="1">
        <f t="shared" si="5"/>
        <v>7602648.103</v>
      </c>
      <c r="U16" s="1">
        <f t="shared" si="5"/>
        <v>7830727.546</v>
      </c>
      <c r="V16" s="1">
        <f t="shared" si="5"/>
        <v>8065649.372</v>
      </c>
      <c r="W16" s="1">
        <f t="shared" si="5"/>
        <v>8307618.853</v>
      </c>
      <c r="X16" s="1">
        <f t="shared" si="5"/>
        <v>8556847.419</v>
      </c>
      <c r="Y16" s="1">
        <f t="shared" si="5"/>
        <v>8813552.841</v>
      </c>
      <c r="Z16" s="1">
        <f t="shared" si="5"/>
        <v>9077959.426</v>
      </c>
      <c r="AA16" s="1"/>
    </row>
    <row r="17" ht="14.25" customHeight="1">
      <c r="A17" s="1"/>
      <c r="B17" s="7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7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 t="s">
        <v>35</v>
      </c>
      <c r="P18" s="4" t="s">
        <v>36</v>
      </c>
      <c r="Q18" s="1">
        <f t="shared" ref="Q18:Z18" si="6">SUM(Q13:Q17)</f>
        <v>18963500</v>
      </c>
      <c r="R18" s="1">
        <f t="shared" si="6"/>
        <v>19532405</v>
      </c>
      <c r="S18" s="1">
        <f t="shared" si="6"/>
        <v>20118377.15</v>
      </c>
      <c r="T18" s="1">
        <f t="shared" si="6"/>
        <v>20721928.46</v>
      </c>
      <c r="U18" s="1">
        <f t="shared" si="6"/>
        <v>21343586.32</v>
      </c>
      <c r="V18" s="1">
        <f t="shared" si="6"/>
        <v>21983893.91</v>
      </c>
      <c r="W18" s="1">
        <f t="shared" si="6"/>
        <v>22643410.73</v>
      </c>
      <c r="X18" s="1">
        <f t="shared" si="6"/>
        <v>23322713.05</v>
      </c>
      <c r="Y18" s="1">
        <f t="shared" si="6"/>
        <v>24022394.44</v>
      </c>
      <c r="Z18" s="1">
        <f t="shared" si="6"/>
        <v>24743066.27</v>
      </c>
      <c r="AA18" s="1"/>
    </row>
    <row r="19" ht="14.25" customHeight="1">
      <c r="A19" s="1"/>
      <c r="B19" s="7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10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 t="s">
        <v>39</v>
      </c>
      <c r="P20" s="4" t="s">
        <v>40</v>
      </c>
      <c r="Q20" s="1">
        <f t="shared" ref="Q20:Z20" si="7">+Q5-Q18</f>
        <v>8536500</v>
      </c>
      <c r="R20" s="1">
        <f t="shared" si="7"/>
        <v>8792595</v>
      </c>
      <c r="S20" s="1">
        <f t="shared" si="7"/>
        <v>9056372.85</v>
      </c>
      <c r="T20" s="1">
        <f t="shared" si="7"/>
        <v>9328064.036</v>
      </c>
      <c r="U20" s="1">
        <f t="shared" si="7"/>
        <v>9607905.957</v>
      </c>
      <c r="V20" s="1">
        <f t="shared" si="7"/>
        <v>9896143.135</v>
      </c>
      <c r="W20" s="1">
        <f t="shared" si="7"/>
        <v>10193027.43</v>
      </c>
      <c r="X20" s="1">
        <f t="shared" si="7"/>
        <v>10498818.25</v>
      </c>
      <c r="Y20" s="1">
        <f t="shared" si="7"/>
        <v>10813782.8</v>
      </c>
      <c r="Z20" s="1">
        <f t="shared" si="7"/>
        <v>11138196.28</v>
      </c>
      <c r="AA20" s="1">
        <f>-M10</f>
        <v>-28412540</v>
      </c>
    </row>
    <row r="21" ht="14.25" customHeight="1">
      <c r="A21" s="1"/>
      <c r="B21" s="10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7" t="s">
        <v>42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11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2" t="s">
        <v>44</v>
      </c>
      <c r="P23" s="13">
        <v>0.028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4" t="s">
        <v>45</v>
      </c>
      <c r="P25" s="14">
        <f t="array" ref="P25">+NPV(P23,Q20:Z20)-M10</f>
        <v>55358130.75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5" t="s">
        <v>46</v>
      </c>
      <c r="P27" s="16" t="s">
        <v>47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1"/>
      <c r="Q28" s="1"/>
      <c r="R28" s="1"/>
      <c r="S28" s="17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2" t="s">
        <v>48</v>
      </c>
      <c r="P29" s="18">
        <f>+IRR(Q20:AA20)*-1</f>
        <v>0.2582630394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2" t="s">
        <v>49</v>
      </c>
      <c r="P30" s="19">
        <f>+P23</f>
        <v>0.028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0" t="s">
        <v>50</v>
      </c>
      <c r="P32" s="16" t="s">
        <v>47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1" t="s">
        <v>51</v>
      </c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1" t="s">
        <v>52</v>
      </c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2" t="s">
        <v>53</v>
      </c>
      <c r="P36" s="8" t="str">
        <f>+O27</f>
        <v>VAN &gt;0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2" t="s">
        <v>54</v>
      </c>
      <c r="P37" s="8" t="str">
        <f>+O32</f>
        <v>TIR&gt;TBP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1"/>
      <c r="C41" s="1"/>
      <c r="D41" s="1" t="s">
        <v>55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2020-11-19T15:52:18Z</dcterms:created>
  <dc:creator>Solon Chavez</dc:creator>
</cp:coreProperties>
</file>