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wnloads\"/>
    </mc:Choice>
  </mc:AlternateContent>
  <xr:revisionPtr revIDLastSave="0" documentId="8_{8456D989-CD46-4B73-9D92-6F8D76232737}" xr6:coauthVersionLast="47" xr6:coauthVersionMax="47" xr10:uidLastSave="{00000000-0000-0000-0000-000000000000}"/>
  <bookViews>
    <workbookView xWindow="-108" yWindow="-108" windowWidth="23256" windowHeight="12576" activeTab="4" xr2:uid="{3364C76B-884C-4CFF-B1FA-08A9255409D5}"/>
  </bookViews>
  <sheets>
    <sheet name="Hoja1" sheetId="1" r:id="rId1"/>
    <sheet name="Hoja2" sheetId="2" r:id="rId2"/>
    <sheet name="Hoja3" sheetId="3" r:id="rId3"/>
    <sheet name="Hoja4" sheetId="4" r:id="rId4"/>
    <sheet name="Pregunta 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6" l="1"/>
  <c r="G9" i="6" s="1"/>
  <c r="H9" i="6" s="1"/>
  <c r="S8" i="6"/>
  <c r="T8" i="6" s="1"/>
  <c r="E9" i="6"/>
  <c r="F9" i="6" s="1"/>
  <c r="G10" i="6" s="1"/>
  <c r="H10" i="6" s="1"/>
  <c r="S9" i="6"/>
  <c r="T9" i="6" s="1"/>
  <c r="S10" i="6"/>
  <c r="T10" i="6" s="1"/>
  <c r="S11" i="6"/>
  <c r="T11" i="6" s="1"/>
  <c r="U12" i="6"/>
  <c r="U13" i="6"/>
  <c r="U14" i="6"/>
  <c r="U15" i="6"/>
  <c r="U16" i="6"/>
  <c r="U17" i="6"/>
  <c r="U18" i="6"/>
  <c r="U19" i="6"/>
  <c r="R26" i="6"/>
  <c r="R27" i="6"/>
  <c r="G39" i="6"/>
  <c r="G40" i="6"/>
  <c r="H40" i="6"/>
  <c r="G41" i="6"/>
  <c r="G42" i="6"/>
  <c r="G43" i="6"/>
  <c r="G44" i="6"/>
  <c r="G45" i="6"/>
  <c r="G46" i="6"/>
  <c r="G47" i="6"/>
  <c r="G48" i="6"/>
  <c r="G49" i="6"/>
  <c r="H41" i="6" l="1"/>
  <c r="I41" i="6" s="1"/>
  <c r="H42" i="6"/>
  <c r="J42" i="6" s="1"/>
  <c r="J43" i="6"/>
  <c r="U9" i="6"/>
  <c r="J48" i="6"/>
  <c r="H49" i="6"/>
  <c r="I49" i="6" s="1"/>
  <c r="H47" i="6"/>
  <c r="I47" i="6" s="1"/>
  <c r="H45" i="6"/>
  <c r="I45" i="6" s="1"/>
  <c r="I42" i="6"/>
  <c r="H43" i="6"/>
  <c r="I43" i="6" s="1"/>
  <c r="U11" i="6"/>
  <c r="U8" i="6"/>
  <c r="U10" i="6"/>
  <c r="E10" i="6"/>
  <c r="H48" i="6"/>
  <c r="I48" i="6" s="1"/>
  <c r="K49" i="6" s="1"/>
  <c r="L49" i="6" s="1"/>
  <c r="H46" i="6"/>
  <c r="I46" i="6" s="1"/>
  <c r="H44" i="6"/>
  <c r="I44" i="6" s="1"/>
  <c r="K48" i="6" l="1"/>
  <c r="L48" i="6" s="1"/>
  <c r="J46" i="6"/>
  <c r="K47" i="6" s="1"/>
  <c r="L47" i="6" s="1"/>
  <c r="J47" i="6"/>
  <c r="K43" i="6"/>
  <c r="L43" i="6" s="1"/>
  <c r="F10" i="6"/>
  <c r="E11" i="6" s="1"/>
  <c r="K44" i="6"/>
  <c r="L44" i="6" s="1"/>
  <c r="J44" i="6"/>
  <c r="K45" i="6" s="1"/>
  <c r="L45" i="6" s="1"/>
  <c r="J41" i="6"/>
  <c r="K42" i="6" s="1"/>
  <c r="L42" i="6" s="1"/>
  <c r="N56" i="6" s="1"/>
  <c r="J45" i="6"/>
  <c r="K46" i="6" s="1"/>
  <c r="L46" i="6" s="1"/>
  <c r="R29" i="6"/>
  <c r="R30" i="6"/>
  <c r="R31" i="6"/>
  <c r="K52" i="6"/>
  <c r="K53" i="6"/>
  <c r="K50" i="6"/>
  <c r="J49" i="6"/>
  <c r="K51" i="6" s="1"/>
  <c r="F11" i="6" l="1"/>
  <c r="G12" i="6"/>
  <c r="H12" i="6" s="1"/>
  <c r="E12" i="6"/>
  <c r="V8" i="6"/>
  <c r="W8" i="6" s="1"/>
  <c r="X8" i="6" s="1"/>
  <c r="V10" i="6"/>
  <c r="W10" i="6" s="1"/>
  <c r="X10" i="6" s="1"/>
  <c r="V22" i="6"/>
  <c r="W22" i="6" s="1"/>
  <c r="V23" i="6"/>
  <c r="W23" i="6" s="1"/>
  <c r="V21" i="6"/>
  <c r="W21" i="6" s="1"/>
  <c r="V9" i="6"/>
  <c r="W9" i="6" s="1"/>
  <c r="X9" i="6" s="1"/>
  <c r="V11" i="6"/>
  <c r="W11" i="6" s="1"/>
  <c r="X11" i="6" s="1"/>
  <c r="V12" i="6"/>
  <c r="W12" i="6" s="1"/>
  <c r="X12" i="6" s="1"/>
  <c r="V13" i="6"/>
  <c r="W13" i="6" s="1"/>
  <c r="X13" i="6" s="1"/>
  <c r="V14" i="6"/>
  <c r="W14" i="6" s="1"/>
  <c r="X14" i="6" s="1"/>
  <c r="V15" i="6"/>
  <c r="W15" i="6" s="1"/>
  <c r="X15" i="6" s="1"/>
  <c r="V16" i="6"/>
  <c r="W16" i="6" s="1"/>
  <c r="X16" i="6" s="1"/>
  <c r="V17" i="6"/>
  <c r="W17" i="6" s="1"/>
  <c r="X17" i="6" s="1"/>
  <c r="V18" i="6"/>
  <c r="W18" i="6" s="1"/>
  <c r="X18" i="6" s="1"/>
  <c r="V19" i="6"/>
  <c r="W19" i="6" s="1"/>
  <c r="X19" i="6" s="1"/>
  <c r="V20" i="6"/>
  <c r="W20" i="6" s="1"/>
  <c r="G11" i="6"/>
  <c r="H11" i="6" s="1"/>
  <c r="X28" i="6" l="1"/>
  <c r="F12" i="6"/>
  <c r="G13" i="6" s="1"/>
  <c r="H13" i="6" s="1"/>
  <c r="E13" i="6" l="1"/>
  <c r="F13" i="6" l="1"/>
  <c r="G14" i="6" s="1"/>
  <c r="H14" i="6" s="1"/>
  <c r="E14" i="6" l="1"/>
  <c r="F14" i="6" l="1"/>
  <c r="G15" i="6" s="1"/>
  <c r="H15" i="6" s="1"/>
  <c r="E15" i="6" l="1"/>
  <c r="F15" i="6" l="1"/>
  <c r="G16" i="6" s="1"/>
  <c r="H16" i="6" s="1"/>
  <c r="E16" i="6" l="1"/>
  <c r="F16" i="6" l="1"/>
  <c r="G17" i="6" s="1"/>
  <c r="H17" i="6" s="1"/>
  <c r="E17" i="6" l="1"/>
  <c r="F17" i="6" l="1"/>
  <c r="E18" i="6" s="1"/>
  <c r="F18" i="6" l="1"/>
  <c r="E19" i="6" s="1"/>
  <c r="G18" i="6"/>
  <c r="H18" i="6" s="1"/>
  <c r="F19" i="6" l="1"/>
  <c r="G20" i="6" s="1"/>
  <c r="G19" i="6"/>
  <c r="H19" i="6" s="1"/>
  <c r="I26" i="6" s="1"/>
  <c r="G22" i="6" l="1"/>
  <c r="G23" i="6"/>
  <c r="G21" i="6"/>
</calcChain>
</file>

<file path=xl/sharedStrings.xml><?xml version="1.0" encoding="utf-8"?>
<sst xmlns="http://schemas.openxmlformats.org/spreadsheetml/2006/main" count="120" uniqueCount="60">
  <si>
    <t>EMC=</t>
  </si>
  <si>
    <t>IV Trimestre</t>
  </si>
  <si>
    <t>III Trimestre</t>
  </si>
  <si>
    <t>II Trimestre</t>
  </si>
  <si>
    <t>I Trimestre</t>
  </si>
  <si>
    <t>Año 4</t>
  </si>
  <si>
    <t>Año 3</t>
  </si>
  <si>
    <t>Año 2</t>
  </si>
  <si>
    <t>Año 1</t>
  </si>
  <si>
    <t xml:space="preserve"> CUADRATICO</t>
  </si>
  <si>
    <t xml:space="preserve"> (p=1)</t>
  </si>
  <si>
    <t xml:space="preserve"> (2/n-1)*(Mt-Mt´)</t>
  </si>
  <si>
    <t xml:space="preserve"> (2Mt-Mt´)</t>
  </si>
  <si>
    <t xml:space="preserve"> Mt´</t>
  </si>
  <si>
    <t xml:space="preserve"> Mt</t>
  </si>
  <si>
    <t>Ventas</t>
  </si>
  <si>
    <t>Periodo</t>
  </si>
  <si>
    <t>Estación</t>
  </si>
  <si>
    <t xml:space="preserve"> MEDIO </t>
  </si>
  <si>
    <t xml:space="preserve"> a+b*p</t>
  </si>
  <si>
    <t xml:space="preserve"> Valor de b</t>
  </si>
  <si>
    <t xml:space="preserve"> Valor de a</t>
  </si>
  <si>
    <t xml:space="preserve"> ERROR </t>
  </si>
  <si>
    <t xml:space="preserve"> Pronóstico</t>
  </si>
  <si>
    <t xml:space="preserve"> DOBLE MOVIL</t>
  </si>
  <si>
    <t xml:space="preserve"> PROMEDIO MOVIL </t>
  </si>
  <si>
    <t xml:space="preserve"> n=3</t>
  </si>
  <si>
    <t xml:space="preserve"> PROMEDIO</t>
  </si>
  <si>
    <t xml:space="preserve"> PRONÓSTICO</t>
  </si>
  <si>
    <t>Promedio movil doble</t>
  </si>
  <si>
    <t>R^2=</t>
  </si>
  <si>
    <t>b=</t>
  </si>
  <si>
    <t>a=</t>
  </si>
  <si>
    <t>total=</t>
  </si>
  <si>
    <t>Promedio G=</t>
  </si>
  <si>
    <t>Tt+1=β(At+1-At)+(1-β)Tt</t>
  </si>
  <si>
    <t>At+1=αYt+(1-α)*(At+Tt)</t>
  </si>
  <si>
    <t>EMC</t>
  </si>
  <si>
    <t>Pronóstico Final</t>
  </si>
  <si>
    <t>Estimación de Tendencia</t>
  </si>
  <si>
    <t>Demanda desestacionalizada</t>
  </si>
  <si>
    <t>Factor Estacional</t>
  </si>
  <si>
    <t>Promedio de los mismos trimestres</t>
  </si>
  <si>
    <t xml:space="preserve"> Yt</t>
  </si>
  <si>
    <t>p=periodos hacia adelante</t>
  </si>
  <si>
    <t xml:space="preserve"> EMC</t>
  </si>
  <si>
    <t xml:space="preserve"> Ŷ</t>
  </si>
  <si>
    <t xml:space="preserve"> Tt</t>
  </si>
  <si>
    <t xml:space="preserve"> At</t>
  </si>
  <si>
    <t>fact est*estimacion de T</t>
  </si>
  <si>
    <t>a+b*X(periodo)</t>
  </si>
  <si>
    <t>Demanda R/Fact estacional</t>
  </si>
  <si>
    <t>Prom tri/Prom G</t>
  </si>
  <si>
    <t>Tt+Valor de la tendencia</t>
  </si>
  <si>
    <t>At=Valor atenuado</t>
  </si>
  <si>
    <t xml:space="preserve"> Ŷt=At-1+pTt-1</t>
  </si>
  <si>
    <t>Holt</t>
  </si>
  <si>
    <t>Desconpocicion de series de tiempo</t>
  </si>
  <si>
    <t xml:space="preserve"> Beta</t>
  </si>
  <si>
    <t xml:space="preserve"> 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</si>
</sst>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000_);_(* \(#,##0.0000\);_(* &quot;-&quot;??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0" borderId="0" xfId="1"/>
    <xf numFmtId="0" fontId="2" fillId="0" borderId="0" xfId="1" applyFont="1"/>
    <xf numFmtId="2" fontId="2" fillId="2" borderId="1" xfId="1" applyNumberFormat="1" applyFont="1" applyFill="1" applyBorder="1"/>
    <xf numFmtId="0" fontId="2" fillId="0" borderId="1" xfId="1" applyFont="1" applyBorder="1"/>
    <xf numFmtId="2" fontId="2" fillId="0" borderId="0" xfId="1" applyNumberFormat="1" applyFont="1"/>
    <xf numFmtId="2" fontId="2" fillId="0" borderId="1" xfId="1" applyNumberFormat="1" applyFont="1" applyBorder="1"/>
    <xf numFmtId="2" fontId="2" fillId="0" borderId="2" xfId="1" applyNumberFormat="1" applyFont="1" applyBorder="1"/>
    <xf numFmtId="0" fontId="2" fillId="3" borderId="0" xfId="1" applyFont="1" applyFill="1"/>
    <xf numFmtId="164" fontId="3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4" fillId="0" borderId="1" xfId="1" applyFont="1" applyBorder="1" applyAlignment="1">
      <alignment horizontal="center"/>
    </xf>
    <xf numFmtId="165" fontId="4" fillId="0" borderId="0" xfId="1" applyNumberFormat="1" applyFont="1" applyAlignment="1">
      <alignment horizontal="center"/>
    </xf>
    <xf numFmtId="0" fontId="5" fillId="0" borderId="0" xfId="1" applyFont="1"/>
    <xf numFmtId="2" fontId="2" fillId="4" borderId="0" xfId="1" applyNumberFormat="1" applyFont="1" applyFill="1"/>
    <xf numFmtId="2" fontId="2" fillId="2" borderId="0" xfId="1" applyNumberFormat="1" applyFont="1" applyFill="1"/>
    <xf numFmtId="0" fontId="1" fillId="0" borderId="1" xfId="1" applyBorder="1"/>
    <xf numFmtId="2" fontId="2" fillId="3" borderId="1" xfId="1" applyNumberFormat="1" applyFont="1" applyFill="1" applyBorder="1"/>
    <xf numFmtId="0" fontId="2" fillId="0" borderId="0" xfId="1" applyFont="1" applyAlignment="1">
      <alignment horizontal="center" wrapText="1"/>
    </xf>
    <xf numFmtId="0" fontId="2" fillId="0" borderId="1" xfId="1" applyFont="1" applyBorder="1" applyAlignment="1">
      <alignment horizontal="center" wrapText="1"/>
    </xf>
    <xf numFmtId="165" fontId="3" fillId="0" borderId="1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wrapText="1"/>
    </xf>
    <xf numFmtId="165" fontId="3" fillId="0" borderId="1" xfId="1" applyNumberFormat="1" applyFont="1" applyBorder="1"/>
    <xf numFmtId="164" fontId="3" fillId="0" borderId="1" xfId="1" applyNumberFormat="1" applyFont="1" applyBorder="1" applyAlignment="1">
      <alignment horizontal="center"/>
    </xf>
    <xf numFmtId="166" fontId="3" fillId="0" borderId="1" xfId="1" applyNumberFormat="1" applyFont="1" applyBorder="1"/>
    <xf numFmtId="165" fontId="3" fillId="0" borderId="0" xfId="1" applyNumberFormat="1" applyFont="1"/>
    <xf numFmtId="166" fontId="3" fillId="0" borderId="0" xfId="1" applyNumberFormat="1" applyFont="1"/>
    <xf numFmtId="0" fontId="3" fillId="0" borderId="0" xfId="1" applyFont="1" applyAlignment="1">
      <alignment horizontal="center"/>
    </xf>
    <xf numFmtId="0" fontId="3" fillId="0" borderId="0" xfId="1" applyFont="1"/>
    <xf numFmtId="166" fontId="3" fillId="0" borderId="0" xfId="1" applyNumberFormat="1" applyFont="1" applyAlignment="1">
      <alignment horizontal="center"/>
    </xf>
  </cellXfs>
  <cellStyles count="2">
    <cellStyle name="Normal" xfId="0" builtinId="0"/>
    <cellStyle name="Normal 2" xfId="1" xr:uid="{FD9C16AF-B88B-43F6-9305-58BCCFC71E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42248</xdr:colOff>
      <xdr:row>26</xdr:row>
      <xdr:rowOff>17811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459E20-419B-78A1-6725-879E556DE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688" cy="4772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15240</xdr:rowOff>
    </xdr:from>
    <xdr:to>
      <xdr:col>3</xdr:col>
      <xdr:colOff>99406</xdr:colOff>
      <xdr:row>33</xdr:row>
      <xdr:rowOff>97345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1E8E2EB-8047-474B-120D-BF5290BED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70120"/>
          <a:ext cx="2476846" cy="1362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280406</xdr:colOff>
      <xdr:row>30</xdr:row>
      <xdr:rowOff>162713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92B045-44F3-181A-632C-342B7B3A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657846" cy="56491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261353</xdr:colOff>
      <xdr:row>15</xdr:row>
      <xdr:rowOff>28962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2F09E9-0E80-D3D3-EDD3-E573A6CC7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638793" cy="27721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242301</xdr:colOff>
      <xdr:row>31</xdr:row>
      <xdr:rowOff>84623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EFCA46-8CEF-8D1F-7834-D774A92B5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619741" cy="5753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0C4B-272E-436D-B5ED-242BBDE6C078}">
  <dimension ref="A1"/>
  <sheetViews>
    <sheetView topLeftCell="A13" workbookViewId="0">
      <selection activeCell="H35" sqref="H3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64C1-446E-454B-B4F2-25E55BDFD67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D58C-AF89-4209-85A6-F2F9F3A314F7}">
  <dimension ref="A1"/>
  <sheetViews>
    <sheetView workbookViewId="0">
      <selection activeCell="E19" sqref="E1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25B1-A816-4026-B5D1-7233C253FCBE}">
  <dimension ref="A1"/>
  <sheetViews>
    <sheetView topLeftCell="A10" workbookViewId="0">
      <selection activeCell="F13" sqref="F1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EBB5-FFA4-4F5F-92C9-ED54D5CEA738}">
  <dimension ref="B1:AH96"/>
  <sheetViews>
    <sheetView tabSelected="1" workbookViewId="0">
      <selection activeCell="J19" sqref="J19"/>
    </sheetView>
  </sheetViews>
  <sheetFormatPr baseColWidth="10" defaultColWidth="9.77734375" defaultRowHeight="15.6" x14ac:dyDescent="0.3"/>
  <cols>
    <col min="1" max="2" width="9.77734375" style="1"/>
    <col min="3" max="4" width="11.88671875" style="1" bestFit="1" customWidth="1"/>
    <col min="5" max="6" width="9.77734375" style="1"/>
    <col min="7" max="7" width="19.33203125" style="1" bestFit="1" customWidth="1"/>
    <col min="8" max="8" width="15" style="1" bestFit="1" customWidth="1"/>
    <col min="9" max="9" width="10.77734375" style="1" bestFit="1" customWidth="1"/>
    <col min="10" max="10" width="15" style="1" bestFit="1" customWidth="1"/>
    <col min="11" max="11" width="14" style="1" customWidth="1"/>
    <col min="12" max="12" width="14.109375" style="1" bestFit="1" customWidth="1"/>
    <col min="13" max="15" width="9.77734375" style="1"/>
    <col min="16" max="16" width="11.88671875" style="1" bestFit="1" customWidth="1"/>
    <col min="17" max="17" width="12.44140625" style="1" bestFit="1" customWidth="1"/>
    <col min="18" max="16384" width="9.77734375" style="1"/>
  </cols>
  <sheetData>
    <row r="1" spans="2:34" x14ac:dyDescent="0.3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2:34" x14ac:dyDescent="0.3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2:34" x14ac:dyDescent="0.3">
      <c r="C3" s="2"/>
      <c r="D3" s="29"/>
      <c r="E3" s="9" t="s">
        <v>59</v>
      </c>
      <c r="F3" s="31" t="s">
        <v>58</v>
      </c>
      <c r="G3" s="9"/>
      <c r="H3" s="27"/>
      <c r="I3" s="2"/>
      <c r="J3" s="2"/>
      <c r="K3" s="2"/>
      <c r="L3" s="2"/>
      <c r="M3" s="2"/>
      <c r="N3" s="2"/>
      <c r="O3" s="13" t="s">
        <v>57</v>
      </c>
      <c r="P3" s="13"/>
      <c r="Q3" s="13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2:34" x14ac:dyDescent="0.3">
      <c r="C4" s="13" t="s">
        <v>56</v>
      </c>
      <c r="D4" s="30"/>
      <c r="E4" s="9">
        <v>0.16</v>
      </c>
      <c r="F4" s="9">
        <v>0.18</v>
      </c>
      <c r="G4" s="9"/>
      <c r="H4" s="27"/>
      <c r="I4" s="2"/>
      <c r="J4" s="2"/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2:34" x14ac:dyDescent="0.3">
      <c r="C5" s="2"/>
      <c r="D5" s="29"/>
      <c r="E5" s="29"/>
      <c r="F5" s="28"/>
      <c r="G5" s="9"/>
      <c r="H5" s="27"/>
      <c r="I5" s="2"/>
      <c r="J5" s="2"/>
      <c r="K5" s="2" t="s">
        <v>54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2:34" ht="62.4" x14ac:dyDescent="0.3">
      <c r="B6" s="16"/>
      <c r="C6" s="4"/>
      <c r="D6" s="11" t="s">
        <v>15</v>
      </c>
      <c r="E6" s="25"/>
      <c r="F6" s="26"/>
      <c r="G6" s="25"/>
      <c r="H6" s="24"/>
      <c r="I6" s="2"/>
      <c r="J6" s="2"/>
      <c r="K6" s="2" t="s">
        <v>53</v>
      </c>
      <c r="L6" s="2"/>
      <c r="M6" s="2"/>
      <c r="N6" s="2"/>
      <c r="O6" s="2"/>
      <c r="P6" s="4"/>
      <c r="Q6" s="4"/>
      <c r="R6" s="11" t="s">
        <v>15</v>
      </c>
      <c r="S6" s="4"/>
      <c r="T6" s="23" t="s">
        <v>52</v>
      </c>
      <c r="U6" s="23" t="s">
        <v>51</v>
      </c>
      <c r="V6" s="23" t="s">
        <v>50</v>
      </c>
      <c r="W6" s="23" t="s">
        <v>49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2:34" ht="62.4" x14ac:dyDescent="0.3">
      <c r="B7" s="16"/>
      <c r="C7" s="4" t="s">
        <v>17</v>
      </c>
      <c r="D7" s="11" t="s">
        <v>43</v>
      </c>
      <c r="E7" s="21" t="s">
        <v>48</v>
      </c>
      <c r="F7" s="22" t="s">
        <v>47</v>
      </c>
      <c r="G7" s="21" t="s">
        <v>46</v>
      </c>
      <c r="H7" s="20" t="s">
        <v>45</v>
      </c>
      <c r="I7" s="2"/>
      <c r="J7" s="2"/>
      <c r="K7" s="2" t="s">
        <v>44</v>
      </c>
      <c r="L7" s="2"/>
      <c r="M7" s="2"/>
      <c r="N7" s="2"/>
      <c r="O7" s="2"/>
      <c r="P7" s="4" t="s">
        <v>17</v>
      </c>
      <c r="Q7" s="4" t="s">
        <v>16</v>
      </c>
      <c r="R7" s="11" t="s">
        <v>43</v>
      </c>
      <c r="S7" s="19" t="s">
        <v>42</v>
      </c>
      <c r="T7" s="19" t="s">
        <v>41</v>
      </c>
      <c r="U7" s="19" t="s">
        <v>40</v>
      </c>
      <c r="V7" s="19" t="s">
        <v>39</v>
      </c>
      <c r="W7" s="19" t="s">
        <v>38</v>
      </c>
      <c r="X7" s="18" t="s">
        <v>37</v>
      </c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2:34" x14ac:dyDescent="0.3">
      <c r="B8" s="16" t="s">
        <v>8</v>
      </c>
      <c r="C8" s="4" t="s">
        <v>4</v>
      </c>
      <c r="D8" s="4">
        <v>25</v>
      </c>
      <c r="E8" s="6">
        <f>D8</f>
        <v>25</v>
      </c>
      <c r="F8" s="6">
        <v>0</v>
      </c>
      <c r="G8" s="17"/>
      <c r="H8" s="17"/>
      <c r="I8" s="5"/>
      <c r="J8" s="2"/>
      <c r="K8" s="2"/>
      <c r="L8" s="2"/>
      <c r="M8" s="2"/>
      <c r="N8" s="2"/>
      <c r="O8" s="4" t="s">
        <v>8</v>
      </c>
      <c r="P8" s="4" t="s">
        <v>4</v>
      </c>
      <c r="Q8" s="4">
        <v>1</v>
      </c>
      <c r="R8" s="4">
        <v>25</v>
      </c>
      <c r="S8" s="6">
        <f>(R8+R12+R16)/3</f>
        <v>25.333333333333332</v>
      </c>
      <c r="T8" s="6">
        <f>S8/$R$26</f>
        <v>0.54972875226039775</v>
      </c>
      <c r="U8" s="6">
        <f>R8/T8</f>
        <v>45.476973684210535</v>
      </c>
      <c r="V8" s="6">
        <f>$R$29+$R$30*Q8</f>
        <v>45.520753207504143</v>
      </c>
      <c r="W8" s="6">
        <f>T8*V8</f>
        <v>25.024066862714751</v>
      </c>
      <c r="X8" s="5">
        <f>(R8-W8)^2</f>
        <v>5.7921388093065598E-4</v>
      </c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2:34" x14ac:dyDescent="0.3">
      <c r="B9" s="16"/>
      <c r="C9" s="4" t="s">
        <v>3</v>
      </c>
      <c r="D9" s="4">
        <v>47</v>
      </c>
      <c r="E9" s="6">
        <f>$E$4*D8+(1-$E$4)*(E8+F8)</f>
        <v>25</v>
      </c>
      <c r="F9" s="6">
        <f>$F$4*(E9-E8)+(1-$F$4)*F8</f>
        <v>0</v>
      </c>
      <c r="G9" s="6">
        <f>E8+F8*1</f>
        <v>25</v>
      </c>
      <c r="H9" s="6">
        <f>(D9-G9)^2</f>
        <v>484</v>
      </c>
      <c r="I9" s="5"/>
      <c r="J9" s="2"/>
      <c r="K9" s="2" t="s">
        <v>36</v>
      </c>
      <c r="L9" s="2"/>
      <c r="M9" s="2"/>
      <c r="N9" s="2"/>
      <c r="O9" s="4"/>
      <c r="P9" s="4" t="s">
        <v>3</v>
      </c>
      <c r="Q9" s="4">
        <v>2</v>
      </c>
      <c r="R9" s="4">
        <v>47</v>
      </c>
      <c r="S9" s="6">
        <f>(R9+R13+R17)/3</f>
        <v>47.333333333333336</v>
      </c>
      <c r="T9" s="6">
        <f>S9/$R$26</f>
        <v>1.027124773960217</v>
      </c>
      <c r="U9" s="6">
        <f>R9/T9</f>
        <v>45.758802816901408</v>
      </c>
      <c r="V9" s="6">
        <f>$R$29+$R$30*Q9</f>
        <v>45.623040503109451</v>
      </c>
      <c r="W9" s="6">
        <f>T9*V9</f>
        <v>46.860555164134119</v>
      </c>
      <c r="X9" s="5">
        <f>(R9-W9)^2</f>
        <v>1.9444862249662392E-2</v>
      </c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2:34" x14ac:dyDescent="0.3">
      <c r="B10" s="16"/>
      <c r="C10" s="4" t="s">
        <v>2</v>
      </c>
      <c r="D10" s="4">
        <v>68</v>
      </c>
      <c r="E10" s="6">
        <f>$E$4*D9+(1-$E$4)*(E9+F9)</f>
        <v>28.52</v>
      </c>
      <c r="F10" s="6">
        <f>$F$4*(E10-E9)+(1-$F$4)*F9</f>
        <v>0.63359999999999994</v>
      </c>
      <c r="G10" s="6">
        <f>E9+F9*1</f>
        <v>25</v>
      </c>
      <c r="H10" s="6">
        <f>(D10-G10)^2</f>
        <v>1849</v>
      </c>
      <c r="I10" s="5"/>
      <c r="J10" s="2"/>
      <c r="K10" s="2" t="s">
        <v>35</v>
      </c>
      <c r="L10" s="2"/>
      <c r="M10" s="2"/>
      <c r="N10" s="2"/>
      <c r="O10" s="4"/>
      <c r="P10" s="4" t="s">
        <v>2</v>
      </c>
      <c r="Q10" s="4">
        <v>3</v>
      </c>
      <c r="R10" s="4">
        <v>68</v>
      </c>
      <c r="S10" s="6">
        <f>(R10+R14+R18)/3</f>
        <v>70</v>
      </c>
      <c r="T10" s="6">
        <f>S10/$R$26</f>
        <v>1.5189873417721518</v>
      </c>
      <c r="U10" s="6">
        <f>R10/T10</f>
        <v>44.766666666666673</v>
      </c>
      <c r="V10" s="6">
        <f>$R$29+$R$30*Q10</f>
        <v>45.725327798714758</v>
      </c>
      <c r="W10" s="6">
        <f>T10*V10</f>
        <v>69.456194124630002</v>
      </c>
      <c r="X10" s="5">
        <f>(R10-W10)^2</f>
        <v>2.1205013286069385</v>
      </c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2:34" x14ac:dyDescent="0.3">
      <c r="B11" s="16"/>
      <c r="C11" s="4" t="s">
        <v>1</v>
      </c>
      <c r="D11" s="4">
        <v>42</v>
      </c>
      <c r="E11" s="6">
        <f>$E$4*D10+(1-$E$4)*(E10+F10)</f>
        <v>35.369024000000003</v>
      </c>
      <c r="F11" s="6">
        <f>$F$4*(E11-E10)+(1-$F$4)*F10</f>
        <v>1.7523763200000007</v>
      </c>
      <c r="G11" s="6">
        <f>E10+F10*1</f>
        <v>29.153600000000001</v>
      </c>
      <c r="H11" s="6">
        <f>(D11-G11)^2</f>
        <v>165.02999295999999</v>
      </c>
      <c r="I11" s="5"/>
      <c r="J11" s="2"/>
      <c r="K11" s="2"/>
      <c r="L11" s="2"/>
      <c r="M11" s="2"/>
      <c r="N11" s="2"/>
      <c r="O11" s="4"/>
      <c r="P11" s="4" t="s">
        <v>1</v>
      </c>
      <c r="Q11" s="4">
        <v>4</v>
      </c>
      <c r="R11" s="4">
        <v>42</v>
      </c>
      <c r="S11" s="6">
        <f>(R11+R15+R19)/3</f>
        <v>41.666666666666664</v>
      </c>
      <c r="T11" s="6">
        <f>S11/$R$26</f>
        <v>0.90415913200723319</v>
      </c>
      <c r="U11" s="6">
        <f>R11/T11</f>
        <v>46.452000000000005</v>
      </c>
      <c r="V11" s="6">
        <f>$R$29+$R$30*Q11</f>
        <v>45.827615094320066</v>
      </c>
      <c r="W11" s="6">
        <f>T11*V11</f>
        <v>41.435456685642009</v>
      </c>
      <c r="X11" s="5">
        <f>(R11-W11)^2</f>
        <v>0.31870915378630521</v>
      </c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2:34" x14ac:dyDescent="0.3">
      <c r="B12" s="16" t="s">
        <v>7</v>
      </c>
      <c r="C12" s="4" t="s">
        <v>4</v>
      </c>
      <c r="D12" s="4">
        <v>27</v>
      </c>
      <c r="E12" s="6">
        <f>$E$4*D11+(1-$E$4)*(E11+F11)</f>
        <v>37.901976268800006</v>
      </c>
      <c r="F12" s="6">
        <f>$F$4*(E12-E11)+(1-$F$4)*F11</f>
        <v>1.892879990784001</v>
      </c>
      <c r="G12" s="6">
        <f>E11+F11*1</f>
        <v>37.121400320000006</v>
      </c>
      <c r="H12" s="6">
        <f>(D12-G12)^2</f>
        <v>102.44274443769623</v>
      </c>
      <c r="I12" s="5"/>
      <c r="J12" s="2"/>
      <c r="K12" s="2"/>
      <c r="L12" s="2"/>
      <c r="M12" s="2"/>
      <c r="N12" s="2"/>
      <c r="O12" s="4" t="s">
        <v>7</v>
      </c>
      <c r="P12" s="4" t="s">
        <v>4</v>
      </c>
      <c r="Q12" s="4">
        <v>5</v>
      </c>
      <c r="R12" s="4">
        <v>27</v>
      </c>
      <c r="S12" s="4"/>
      <c r="T12" s="6">
        <v>0.54972875226039775</v>
      </c>
      <c r="U12" s="6">
        <f>R12/T12</f>
        <v>49.115131578947377</v>
      </c>
      <c r="V12" s="6">
        <f>$R$29+$R$30*Q12</f>
        <v>45.929902389925381</v>
      </c>
      <c r="W12" s="6">
        <f>T12*V12</f>
        <v>25.248987932255542</v>
      </c>
      <c r="X12" s="5">
        <f>(R12-W12)^2</f>
        <v>3.0660432613867235</v>
      </c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2:34" x14ac:dyDescent="0.3">
      <c r="B13" s="16"/>
      <c r="C13" s="4" t="s">
        <v>3</v>
      </c>
      <c r="D13" s="4">
        <v>46</v>
      </c>
      <c r="E13" s="6">
        <f>$E$4*D12+(1-$E$4)*(E12+F12)</f>
        <v>37.747679258050567</v>
      </c>
      <c r="F13" s="6">
        <f>$F$4*(E13-E12)+(1-$F$4)*F12</f>
        <v>1.5243881305079821</v>
      </c>
      <c r="G13" s="6">
        <f>E12+F12*1</f>
        <v>39.794856259584009</v>
      </c>
      <c r="H13" s="6">
        <f>(D13-G13)^2</f>
        <v>38.503808839223758</v>
      </c>
      <c r="I13" s="5"/>
      <c r="J13" s="2"/>
      <c r="K13" s="2"/>
      <c r="L13" s="2"/>
      <c r="M13" s="2"/>
      <c r="N13" s="2"/>
      <c r="O13" s="4"/>
      <c r="P13" s="4" t="s">
        <v>3</v>
      </c>
      <c r="Q13" s="4">
        <v>6</v>
      </c>
      <c r="R13" s="4">
        <v>46</v>
      </c>
      <c r="S13" s="4"/>
      <c r="T13" s="6">
        <v>1.027124773960217</v>
      </c>
      <c r="U13" s="6">
        <f>R13/T13</f>
        <v>44.785211267605639</v>
      </c>
      <c r="V13" s="6">
        <f>$R$29+$R$30*Q13</f>
        <v>46.032189685530689</v>
      </c>
      <c r="W13" s="6">
        <f>T13*V13</f>
        <v>47.280802425644538</v>
      </c>
      <c r="X13" s="5">
        <f>(R13-W13)^2</f>
        <v>1.6404548535369319</v>
      </c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2:34" x14ac:dyDescent="0.3">
      <c r="B14" s="16"/>
      <c r="C14" s="4" t="s">
        <v>2</v>
      </c>
      <c r="D14" s="4">
        <v>72</v>
      </c>
      <c r="E14" s="6">
        <f>$E$4*D13+(1-$E$4)*(E13+F13)</f>
        <v>40.348536606389175</v>
      </c>
      <c r="F14" s="6">
        <f>$F$4*(E14-E13)+(1-$F$4)*F13</f>
        <v>1.7181525897174947</v>
      </c>
      <c r="G14" s="6">
        <f>E13+F13*1</f>
        <v>39.272067388558547</v>
      </c>
      <c r="H14" s="6">
        <f>(D14-G14)^2</f>
        <v>1071.117573019053</v>
      </c>
      <c r="I14" s="5"/>
      <c r="J14" s="2"/>
      <c r="K14" s="2"/>
      <c r="L14" s="2"/>
      <c r="M14" s="2"/>
      <c r="N14" s="2"/>
      <c r="O14" s="4"/>
      <c r="P14" s="4" t="s">
        <v>2</v>
      </c>
      <c r="Q14" s="4">
        <v>7</v>
      </c>
      <c r="R14" s="4">
        <v>72</v>
      </c>
      <c r="S14" s="4"/>
      <c r="T14" s="6">
        <v>1.5189873417721518</v>
      </c>
      <c r="U14" s="6">
        <f>R14/T14</f>
        <v>47.400000000000006</v>
      </c>
      <c r="V14" s="6">
        <f>$R$29+$R$30*Q14</f>
        <v>46.134476981135997</v>
      </c>
      <c r="W14" s="6">
        <f>T14*V14</f>
        <v>70.077686553624289</v>
      </c>
      <c r="X14" s="5">
        <f>(R14-W14)^2</f>
        <v>3.6952889861168616</v>
      </c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2:34" x14ac:dyDescent="0.3">
      <c r="B15" s="16"/>
      <c r="C15" s="4" t="s">
        <v>1</v>
      </c>
      <c r="D15" s="4">
        <v>39</v>
      </c>
      <c r="E15" s="6">
        <f>$E$4*D14+(1-$E$4)*(E14+F14)</f>
        <v>46.856018924729597</v>
      </c>
      <c r="F15" s="6">
        <f>$F$4*(E15-E14)+(1-$F$4)*F14</f>
        <v>2.5802319408696217</v>
      </c>
      <c r="G15" s="6">
        <f>E14+F14*1</f>
        <v>42.066689196106672</v>
      </c>
      <c r="H15" s="6">
        <f>(D15-G15)^2</f>
        <v>9.4045826255173885</v>
      </c>
      <c r="I15" s="5"/>
      <c r="J15" s="2"/>
      <c r="K15" s="2"/>
      <c r="L15" s="2"/>
      <c r="M15" s="2"/>
      <c r="N15" s="2"/>
      <c r="O15" s="4"/>
      <c r="P15" s="4" t="s">
        <v>1</v>
      </c>
      <c r="Q15" s="4">
        <v>8</v>
      </c>
      <c r="R15" s="4">
        <v>39</v>
      </c>
      <c r="S15" s="4"/>
      <c r="T15" s="6">
        <v>0.90415913200723319</v>
      </c>
      <c r="U15" s="6">
        <f>R15/T15</f>
        <v>43.134000000000007</v>
      </c>
      <c r="V15" s="6">
        <f>$R$29+$R$30*Q15</f>
        <v>46.236764276741305</v>
      </c>
      <c r="W15" s="6">
        <f>T15*V15</f>
        <v>41.805392655281466</v>
      </c>
      <c r="X15" s="5">
        <f>(R15-W15)^2</f>
        <v>7.8702279503071937</v>
      </c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2:34" x14ac:dyDescent="0.3">
      <c r="B16" s="16" t="s">
        <v>6</v>
      </c>
      <c r="C16" s="4" t="s">
        <v>4</v>
      </c>
      <c r="D16" s="4">
        <v>24</v>
      </c>
      <c r="E16" s="6">
        <f>$E$4*D15+(1-$E$4)*(E15+F15)</f>
        <v>47.766450727103347</v>
      </c>
      <c r="F16" s="6">
        <f>$F$4*(E16-E15)+(1-$F$4)*F15</f>
        <v>2.2796679159403648</v>
      </c>
      <c r="G16" s="6">
        <f>E15+F15*1</f>
        <v>49.43625086559922</v>
      </c>
      <c r="H16" s="6">
        <f>(D16-G16)^2</f>
        <v>647.00285809769707</v>
      </c>
      <c r="I16" s="5"/>
      <c r="J16" s="2"/>
      <c r="K16" s="2"/>
      <c r="L16" s="2"/>
      <c r="M16" s="2"/>
      <c r="N16" s="2"/>
      <c r="O16" s="4" t="s">
        <v>6</v>
      </c>
      <c r="P16" s="4" t="s">
        <v>4</v>
      </c>
      <c r="Q16" s="4">
        <v>9</v>
      </c>
      <c r="R16" s="4">
        <v>24</v>
      </c>
      <c r="S16" s="4"/>
      <c r="T16" s="6">
        <v>0.54972875226039775</v>
      </c>
      <c r="U16" s="6">
        <f>R16/T16</f>
        <v>43.65789473684211</v>
      </c>
      <c r="V16" s="6">
        <f>$R$29+$R$30*Q16</f>
        <v>46.339051572346612</v>
      </c>
      <c r="W16" s="6">
        <f>T16*V16</f>
        <v>25.473909001796326</v>
      </c>
      <c r="X16" s="5">
        <f>(R16-W16)^2</f>
        <v>2.1724077455762409</v>
      </c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2:34" x14ac:dyDescent="0.3">
      <c r="B17" s="16"/>
      <c r="C17" s="4" t="s">
        <v>3</v>
      </c>
      <c r="D17" s="4">
        <v>49</v>
      </c>
      <c r="E17" s="6">
        <f>$E$4*D16+(1-$E$4)*(E16+F16)</f>
        <v>45.878739660156711</v>
      </c>
      <c r="F17" s="6">
        <f>$F$4*(E17-E16)+(1-$F$4)*F16</f>
        <v>1.5295396990207046</v>
      </c>
      <c r="G17" s="6">
        <f>E16+F16*1</f>
        <v>50.046118643043712</v>
      </c>
      <c r="H17" s="6">
        <f>(D17-G17)^2</f>
        <v>1.0943642153236182</v>
      </c>
      <c r="I17" s="5"/>
      <c r="J17" s="2"/>
      <c r="K17" s="2"/>
      <c r="L17" s="2"/>
      <c r="M17" s="2"/>
      <c r="N17" s="2"/>
      <c r="O17" s="4"/>
      <c r="P17" s="4" t="s">
        <v>3</v>
      </c>
      <c r="Q17" s="4">
        <v>10</v>
      </c>
      <c r="R17" s="4">
        <v>49</v>
      </c>
      <c r="S17" s="4"/>
      <c r="T17" s="6">
        <v>1.027124773960217</v>
      </c>
      <c r="U17" s="6">
        <f>R17/T17</f>
        <v>47.70598591549296</v>
      </c>
      <c r="V17" s="6">
        <f>$R$29+$R$30*Q17</f>
        <v>46.44133886795192</v>
      </c>
      <c r="W17" s="6">
        <f>T17*V17</f>
        <v>47.701049687154956</v>
      </c>
      <c r="X17" s="5">
        <f>(R17-W17)^2</f>
        <v>1.6872719152402369</v>
      </c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2:34" x14ac:dyDescent="0.3">
      <c r="B18" s="16"/>
      <c r="C18" s="4" t="s">
        <v>2</v>
      </c>
      <c r="D18" s="4">
        <v>70</v>
      </c>
      <c r="E18" s="6">
        <f>$E$4*D17+(1-$E$4)*(E17+F17)</f>
        <v>47.662954661709023</v>
      </c>
      <c r="F18" s="6">
        <f>$F$4*(E18-E17)+(1-$F$4)*F17</f>
        <v>1.575381253476394</v>
      </c>
      <c r="G18" s="6">
        <f>E17+F17*1</f>
        <v>47.408279359177413</v>
      </c>
      <c r="H18" s="6">
        <f>(D18-G18)^2</f>
        <v>510.38584151296931</v>
      </c>
      <c r="I18" s="5"/>
      <c r="J18" s="2"/>
      <c r="K18" s="2"/>
      <c r="L18" s="2"/>
      <c r="M18" s="2"/>
      <c r="N18" s="2"/>
      <c r="O18" s="4"/>
      <c r="P18" s="4" t="s">
        <v>2</v>
      </c>
      <c r="Q18" s="4">
        <v>11</v>
      </c>
      <c r="R18" s="4">
        <v>70</v>
      </c>
      <c r="S18" s="4"/>
      <c r="T18" s="6">
        <v>1.5189873417721518</v>
      </c>
      <c r="U18" s="6">
        <f>R18/T18</f>
        <v>46.083333333333336</v>
      </c>
      <c r="V18" s="6">
        <f>$R$29+$R$30*Q18</f>
        <v>46.543626163557228</v>
      </c>
      <c r="W18" s="6">
        <f>T18*V18</f>
        <v>70.699178982618562</v>
      </c>
      <c r="X18" s="5">
        <f>(R18-W18)^2</f>
        <v>0.48885124973552796</v>
      </c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2:34" x14ac:dyDescent="0.3">
      <c r="B19" s="16"/>
      <c r="C19" s="4" t="s">
        <v>1</v>
      </c>
      <c r="D19" s="4">
        <v>44</v>
      </c>
      <c r="E19" s="6">
        <f>$E$4*D18+(1-$E$4)*(E18+F18)</f>
        <v>52.560202168755751</v>
      </c>
      <c r="F19" s="6">
        <f>$F$4*(E19-E18)+(1-$F$4)*F18</f>
        <v>2.1733171791190542</v>
      </c>
      <c r="G19" s="6">
        <f>E18+F18*1</f>
        <v>49.238335915185417</v>
      </c>
      <c r="H19" s="6">
        <f>(D19-G19)^2</f>
        <v>27.440163160321436</v>
      </c>
      <c r="I19" s="5"/>
      <c r="J19" s="2"/>
      <c r="K19" s="2"/>
      <c r="L19" s="2"/>
      <c r="M19" s="2"/>
      <c r="N19" s="2"/>
      <c r="O19" s="4"/>
      <c r="P19" s="4" t="s">
        <v>1</v>
      </c>
      <c r="Q19" s="4">
        <v>12</v>
      </c>
      <c r="R19" s="4">
        <v>44</v>
      </c>
      <c r="S19" s="4"/>
      <c r="T19" s="6">
        <v>0.90415913200723319</v>
      </c>
      <c r="U19" s="6">
        <f>R19/T19</f>
        <v>48.664000000000001</v>
      </c>
      <c r="V19" s="6">
        <f>$R$29+$R$30*Q19</f>
        <v>46.645913459162536</v>
      </c>
      <c r="W19" s="6">
        <f>T19*V19</f>
        <v>42.175328624920915</v>
      </c>
      <c r="X19" s="5">
        <f>(R19-W19)^2</f>
        <v>3.3294256270329976</v>
      </c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2:34" x14ac:dyDescent="0.3">
      <c r="B20" s="16" t="s">
        <v>5</v>
      </c>
      <c r="C20" s="4" t="s">
        <v>4</v>
      </c>
      <c r="D20" s="2"/>
      <c r="E20" s="5"/>
      <c r="F20" s="5"/>
      <c r="G20" s="6">
        <f>E19+F19*1</f>
        <v>54.733519347874804</v>
      </c>
      <c r="H20" s="5"/>
      <c r="I20" s="5"/>
      <c r="J20" s="2"/>
      <c r="K20" s="2"/>
      <c r="L20" s="2"/>
      <c r="M20" s="2"/>
      <c r="N20" s="2"/>
      <c r="O20" s="4" t="s">
        <v>5</v>
      </c>
      <c r="P20" s="4" t="s">
        <v>4</v>
      </c>
      <c r="Q20" s="4">
        <v>13</v>
      </c>
      <c r="R20" s="4"/>
      <c r="S20" s="4"/>
      <c r="T20" s="6">
        <v>0.54972875226039775</v>
      </c>
      <c r="U20" s="6"/>
      <c r="V20" s="6">
        <f>$R$29+$R$30*Q20</f>
        <v>46.748200754767851</v>
      </c>
      <c r="W20" s="6">
        <f>T20*V20</f>
        <v>25.698830071337113</v>
      </c>
      <c r="X20" s="5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2:34" x14ac:dyDescent="0.3">
      <c r="B21" s="16"/>
      <c r="C21" s="4" t="s">
        <v>3</v>
      </c>
      <c r="D21" s="2"/>
      <c r="E21" s="5"/>
      <c r="F21" s="5"/>
      <c r="G21" s="6">
        <f>E19+F19*2</f>
        <v>56.906836526993857</v>
      </c>
      <c r="H21" s="5"/>
      <c r="I21" s="5"/>
      <c r="J21" s="2"/>
      <c r="K21" s="2"/>
      <c r="L21" s="2"/>
      <c r="M21" s="2"/>
      <c r="N21" s="2"/>
      <c r="O21" s="4"/>
      <c r="P21" s="4" t="s">
        <v>3</v>
      </c>
      <c r="Q21" s="4">
        <v>14</v>
      </c>
      <c r="R21" s="4"/>
      <c r="S21" s="4"/>
      <c r="T21" s="6">
        <v>1.027124773960217</v>
      </c>
      <c r="U21" s="6"/>
      <c r="V21" s="6">
        <f>$R$29+$R$30*Q21</f>
        <v>46.850488050373158</v>
      </c>
      <c r="W21" s="6">
        <f>T21*V21</f>
        <v>48.121296948665375</v>
      </c>
      <c r="X21" s="5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2:34" x14ac:dyDescent="0.3">
      <c r="B22" s="16"/>
      <c r="C22" s="4" t="s">
        <v>2</v>
      </c>
      <c r="D22" s="2"/>
      <c r="E22" s="5"/>
      <c r="F22" s="5"/>
      <c r="G22" s="6">
        <f>E19+F19*3</f>
        <v>59.08015370611291</v>
      </c>
      <c r="H22" s="5"/>
      <c r="I22" s="5"/>
      <c r="J22" s="2"/>
      <c r="K22" s="2"/>
      <c r="L22" s="2"/>
      <c r="M22" s="2"/>
      <c r="N22" s="2"/>
      <c r="O22" s="4"/>
      <c r="P22" s="4" t="s">
        <v>2</v>
      </c>
      <c r="Q22" s="4">
        <v>15</v>
      </c>
      <c r="R22" s="4"/>
      <c r="S22" s="4"/>
      <c r="T22" s="6">
        <v>1.5189873417721518</v>
      </c>
      <c r="U22" s="6"/>
      <c r="V22" s="6">
        <f>$R$29+$R$30*Q22</f>
        <v>46.952775345978466</v>
      </c>
      <c r="W22" s="6">
        <f>T22*V22</f>
        <v>71.32067141161285</v>
      </c>
      <c r="X22" s="5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2:34" x14ac:dyDescent="0.3">
      <c r="B23" s="16"/>
      <c r="C23" s="4" t="s">
        <v>1</v>
      </c>
      <c r="D23" s="2"/>
      <c r="E23" s="5"/>
      <c r="F23" s="5"/>
      <c r="G23" s="6">
        <f>E19+F19*4</f>
        <v>61.25347088523197</v>
      </c>
      <c r="H23" s="5"/>
      <c r="I23" s="5"/>
      <c r="J23" s="2"/>
      <c r="K23" s="2"/>
      <c r="L23" s="2"/>
      <c r="M23" s="2"/>
      <c r="N23" s="2"/>
      <c r="O23" s="4"/>
      <c r="P23" s="4" t="s">
        <v>1</v>
      </c>
      <c r="Q23" s="4">
        <v>16</v>
      </c>
      <c r="R23" s="4"/>
      <c r="S23" s="4"/>
      <c r="T23" s="6">
        <v>0.90415913200723319</v>
      </c>
      <c r="U23" s="6"/>
      <c r="V23" s="6">
        <f>$R$29+$R$30*Q23</f>
        <v>47.055062641583774</v>
      </c>
      <c r="W23" s="6">
        <f>T23*V23</f>
        <v>42.545264594560372</v>
      </c>
      <c r="X23" s="5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2:34" x14ac:dyDescent="0.3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 s="5"/>
      <c r="V24" s="5"/>
      <c r="W24" s="5"/>
      <c r="X24" s="5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2:34" x14ac:dyDescent="0.3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 s="5"/>
      <c r="V25" s="5"/>
      <c r="W25" s="5"/>
      <c r="X25" s="5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2:34" x14ac:dyDescent="0.3">
      <c r="C26" s="2"/>
      <c r="D26" s="2"/>
      <c r="E26" s="2"/>
      <c r="F26" s="2"/>
      <c r="G26" s="2"/>
      <c r="H26" s="2" t="s">
        <v>0</v>
      </c>
      <c r="I26" s="15">
        <f>AVERAGE(H9:H19)</f>
        <v>445.94744807889106</v>
      </c>
      <c r="J26" s="2"/>
      <c r="K26" s="2"/>
      <c r="L26" s="2"/>
      <c r="M26" s="2"/>
      <c r="N26" s="2"/>
      <c r="O26" s="2"/>
      <c r="P26" s="2"/>
      <c r="Q26" s="4" t="s">
        <v>34</v>
      </c>
      <c r="R26" s="6">
        <f>AVERAGE(R8:R19)</f>
        <v>46.083333333333336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2:34" x14ac:dyDescent="0.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4" t="s">
        <v>33</v>
      </c>
      <c r="R27" s="4">
        <f>SUM(R8:R19)</f>
        <v>553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2:34" x14ac:dyDescent="0.3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4"/>
      <c r="R28" s="4"/>
      <c r="S28" s="2"/>
      <c r="T28" s="2"/>
      <c r="U28" s="2"/>
      <c r="V28" s="2"/>
      <c r="W28" s="2" t="s">
        <v>0</v>
      </c>
      <c r="X28" s="14">
        <f>AVERAGE(X8:X19)</f>
        <v>2.2007671789547127</v>
      </c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2:34" x14ac:dyDescent="0.3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4" t="s">
        <v>32</v>
      </c>
      <c r="R29" s="6">
        <f>INTERCEPT(U8:U19,Q8:Q19)</f>
        <v>45.418465911898835</v>
      </c>
      <c r="S29" s="2"/>
      <c r="T29" s="2"/>
      <c r="U29" s="5"/>
      <c r="V29" s="2"/>
      <c r="W29" s="2"/>
      <c r="X29" s="5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2:34" x14ac:dyDescent="0.3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4" t="s">
        <v>31</v>
      </c>
      <c r="R30" s="6">
        <f>SLOPE(U8:U19,Q8:Q19)</f>
        <v>0.10228729560530865</v>
      </c>
      <c r="S30" s="2"/>
      <c r="T30" s="2"/>
      <c r="U30" s="5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2:34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4" t="s">
        <v>30</v>
      </c>
      <c r="R31" s="6">
        <f>RSQ(U8:U19,Q8:Q19)</f>
        <v>3.8533922563371445E-2</v>
      </c>
      <c r="S31" s="2"/>
      <c r="T31" s="2"/>
      <c r="U31" s="5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2:34" x14ac:dyDescent="0.3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5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3:34" x14ac:dyDescent="0.3">
      <c r="C33" s="13" t="s">
        <v>29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3:34" x14ac:dyDescent="0.3">
      <c r="C34" s="2"/>
      <c r="D34" s="2"/>
      <c r="E34" s="2"/>
      <c r="F34" s="2"/>
      <c r="G34" s="12" t="s">
        <v>28</v>
      </c>
      <c r="H34" s="10" t="s">
        <v>27</v>
      </c>
      <c r="I34" s="9" t="s">
        <v>26</v>
      </c>
      <c r="J34" s="9"/>
      <c r="K34" s="9"/>
      <c r="L34" s="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3:34" x14ac:dyDescent="0.3">
      <c r="C35" s="2"/>
      <c r="D35" s="2"/>
      <c r="E35" s="2"/>
      <c r="F35" s="2"/>
      <c r="G35" s="10" t="s">
        <v>25</v>
      </c>
      <c r="H35" s="10" t="s">
        <v>24</v>
      </c>
      <c r="I35" s="9"/>
      <c r="J35" s="9"/>
      <c r="K35" s="9" t="s">
        <v>23</v>
      </c>
      <c r="L35" s="9" t="s">
        <v>22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3:34" x14ac:dyDescent="0.3">
      <c r="C36" s="2"/>
      <c r="D36" s="2"/>
      <c r="E36" s="2"/>
      <c r="F36" s="2"/>
      <c r="G36" s="10"/>
      <c r="H36" s="10"/>
      <c r="I36" s="9" t="s">
        <v>21</v>
      </c>
      <c r="J36" s="9" t="s">
        <v>20</v>
      </c>
      <c r="K36" s="9" t="s">
        <v>19</v>
      </c>
      <c r="L36" s="9" t="s">
        <v>18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3:34" x14ac:dyDescent="0.3">
      <c r="C37" s="4"/>
      <c r="D37" s="4" t="s">
        <v>17</v>
      </c>
      <c r="E37" s="4" t="s">
        <v>16</v>
      </c>
      <c r="F37" s="11" t="s">
        <v>15</v>
      </c>
      <c r="G37" s="10" t="s">
        <v>14</v>
      </c>
      <c r="H37" s="10" t="s">
        <v>13</v>
      </c>
      <c r="I37" s="9" t="s">
        <v>12</v>
      </c>
      <c r="J37" s="9" t="s">
        <v>11</v>
      </c>
      <c r="K37" s="9" t="s">
        <v>10</v>
      </c>
      <c r="L37" s="9" t="s">
        <v>9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3:34" x14ac:dyDescent="0.3">
      <c r="C38" s="4" t="s">
        <v>8</v>
      </c>
      <c r="D38" s="4" t="s">
        <v>4</v>
      </c>
      <c r="E38" s="4">
        <v>1</v>
      </c>
      <c r="F38" s="4">
        <v>25</v>
      </c>
      <c r="G38" s="8"/>
      <c r="H38" s="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3:34" x14ac:dyDescent="0.3">
      <c r="C39" s="4"/>
      <c r="D39" s="4" t="s">
        <v>3</v>
      </c>
      <c r="E39" s="4">
        <v>2</v>
      </c>
      <c r="F39" s="4">
        <v>47</v>
      </c>
      <c r="G39" s="6">
        <f>SUM(F38:F39)/2</f>
        <v>36</v>
      </c>
      <c r="H39" s="8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3:34" x14ac:dyDescent="0.3">
      <c r="C40" s="4"/>
      <c r="D40" s="4" t="s">
        <v>2</v>
      </c>
      <c r="E40" s="4">
        <v>3</v>
      </c>
      <c r="F40" s="4">
        <v>68</v>
      </c>
      <c r="G40" s="6">
        <f>SUM(F39:F40)/2</f>
        <v>57.5</v>
      </c>
      <c r="H40" s="4">
        <f>(SUM(G39:G40)/2)</f>
        <v>46.75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3:34" x14ac:dyDescent="0.3">
      <c r="C41" s="4"/>
      <c r="D41" s="4" t="s">
        <v>1</v>
      </c>
      <c r="E41" s="4">
        <v>4</v>
      </c>
      <c r="F41" s="4">
        <v>42</v>
      </c>
      <c r="G41" s="6">
        <f>SUM(F40:F41)/2</f>
        <v>55</v>
      </c>
      <c r="H41" s="4">
        <f>(SUM(G40:G41)/2)</f>
        <v>56.25</v>
      </c>
      <c r="I41" s="7">
        <f>(2*G41-H41)</f>
        <v>53.75</v>
      </c>
      <c r="J41" s="6">
        <f>(2/(2-1))*(G41-H41)</f>
        <v>-2.5</v>
      </c>
      <c r="K41" s="8"/>
      <c r="L41" s="8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3:34" x14ac:dyDescent="0.3">
      <c r="C42" s="4" t="s">
        <v>7</v>
      </c>
      <c r="D42" s="4" t="s">
        <v>4</v>
      </c>
      <c r="E42" s="4">
        <v>5</v>
      </c>
      <c r="F42" s="4">
        <v>27</v>
      </c>
      <c r="G42" s="6">
        <f>SUM(F41:F42)/2</f>
        <v>34.5</v>
      </c>
      <c r="H42" s="4">
        <f>(SUM(G41:G42)/2)</f>
        <v>44.75</v>
      </c>
      <c r="I42" s="7">
        <f>(2*G42-H42)</f>
        <v>24.25</v>
      </c>
      <c r="J42" s="6">
        <f>(2/(2-1))*(G42-H42)</f>
        <v>-20.5</v>
      </c>
      <c r="K42" s="6">
        <f>(I41+J41)*1</f>
        <v>51.25</v>
      </c>
      <c r="L42" s="7">
        <f>(F42-K42)^2</f>
        <v>588.0625</v>
      </c>
      <c r="M42" s="5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3:34" x14ac:dyDescent="0.3">
      <c r="C43" s="4"/>
      <c r="D43" s="4" t="s">
        <v>3</v>
      </c>
      <c r="E43" s="4">
        <v>6</v>
      </c>
      <c r="F43" s="4">
        <v>46</v>
      </c>
      <c r="G43" s="6">
        <f>SUM(F42:F43)/2</f>
        <v>36.5</v>
      </c>
      <c r="H43" s="4">
        <f>(SUM(G42:G43)/2)</f>
        <v>35.5</v>
      </c>
      <c r="I43" s="7">
        <f>(2*G43-H43)</f>
        <v>37.5</v>
      </c>
      <c r="J43" s="6">
        <f>(2/(2-1))*(G43-H43)</f>
        <v>2</v>
      </c>
      <c r="K43" s="6">
        <f>(I42+J42)*1</f>
        <v>3.75</v>
      </c>
      <c r="L43" s="7">
        <f>(F43-K43)^2</f>
        <v>1785.0625</v>
      </c>
      <c r="M43" s="5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3:34" x14ac:dyDescent="0.3">
      <c r="C44" s="4"/>
      <c r="D44" s="4" t="s">
        <v>2</v>
      </c>
      <c r="E44" s="4">
        <v>7</v>
      </c>
      <c r="F44" s="4">
        <v>72</v>
      </c>
      <c r="G44" s="6">
        <f>SUM(F43:F44)/2</f>
        <v>59</v>
      </c>
      <c r="H44" s="4">
        <f>(SUM(G43:G44)/2)</f>
        <v>47.75</v>
      </c>
      <c r="I44" s="7">
        <f>(2*G44-H44)</f>
        <v>70.25</v>
      </c>
      <c r="J44" s="6">
        <f>(2/(2-1))*(G44-H44)</f>
        <v>22.5</v>
      </c>
      <c r="K44" s="6">
        <f>(I43+J43)*1</f>
        <v>39.5</v>
      </c>
      <c r="L44" s="7">
        <f>(F44-K44)^2</f>
        <v>1056.25</v>
      </c>
      <c r="M44" s="5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3:34" x14ac:dyDescent="0.3">
      <c r="C45" s="4"/>
      <c r="D45" s="4" t="s">
        <v>1</v>
      </c>
      <c r="E45" s="4">
        <v>8</v>
      </c>
      <c r="F45" s="4">
        <v>39</v>
      </c>
      <c r="G45" s="6">
        <f>SUM(F44:F45)/2</f>
        <v>55.5</v>
      </c>
      <c r="H45" s="4">
        <f>(SUM(G44:G45)/2)</f>
        <v>57.25</v>
      </c>
      <c r="I45" s="7">
        <f>(2*G45-H45)</f>
        <v>53.75</v>
      </c>
      <c r="J45" s="6">
        <f>(2/(2-1))*(G45-H45)</f>
        <v>-3.5</v>
      </c>
      <c r="K45" s="6">
        <f>(I44+J44)*1</f>
        <v>92.75</v>
      </c>
      <c r="L45" s="7">
        <f>(F45-K45)^2</f>
        <v>2889.0625</v>
      </c>
      <c r="M45" s="5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3:34" x14ac:dyDescent="0.3">
      <c r="C46" s="4" t="s">
        <v>6</v>
      </c>
      <c r="D46" s="4" t="s">
        <v>4</v>
      </c>
      <c r="E46" s="4">
        <v>9</v>
      </c>
      <c r="F46" s="4">
        <v>24</v>
      </c>
      <c r="G46" s="6">
        <f>SUM(F45:F46)/2</f>
        <v>31.5</v>
      </c>
      <c r="H46" s="4">
        <f>(SUM(G45:G46)/2)</f>
        <v>43.5</v>
      </c>
      <c r="I46" s="7">
        <f>(2*G46-H46)</f>
        <v>19.5</v>
      </c>
      <c r="J46" s="6">
        <f>(2/(2-1))*(G46-H46)</f>
        <v>-24</v>
      </c>
      <c r="K46" s="6">
        <f>(I45+J45)*1</f>
        <v>50.25</v>
      </c>
      <c r="L46" s="7">
        <f>(F46-K46)^2</f>
        <v>689.0625</v>
      </c>
      <c r="M46" s="5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3:34" x14ac:dyDescent="0.3">
      <c r="C47" s="4"/>
      <c r="D47" s="4" t="s">
        <v>3</v>
      </c>
      <c r="E47" s="4">
        <v>10</v>
      </c>
      <c r="F47" s="4">
        <v>49</v>
      </c>
      <c r="G47" s="6">
        <f>SUM(F46:F47)/2</f>
        <v>36.5</v>
      </c>
      <c r="H47" s="4">
        <f>(SUM(G46:G47)/2)</f>
        <v>34</v>
      </c>
      <c r="I47" s="7">
        <f>(2*G47-H47)</f>
        <v>39</v>
      </c>
      <c r="J47" s="6">
        <f>(2/(2-1))*(G47-H47)</f>
        <v>5</v>
      </c>
      <c r="K47" s="6">
        <f>(I46+J46)*1</f>
        <v>-4.5</v>
      </c>
      <c r="L47" s="7">
        <f>(F47-K47)^2</f>
        <v>2862.25</v>
      </c>
      <c r="M47" s="5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3:34" x14ac:dyDescent="0.3">
      <c r="C48" s="4"/>
      <c r="D48" s="4" t="s">
        <v>2</v>
      </c>
      <c r="E48" s="4">
        <v>11</v>
      </c>
      <c r="F48" s="4">
        <v>70</v>
      </c>
      <c r="G48" s="6">
        <f>SUM(F47:F48)/2</f>
        <v>59.5</v>
      </c>
      <c r="H48" s="4">
        <f>(SUM(G47:G48)/2)</f>
        <v>48</v>
      </c>
      <c r="I48" s="7">
        <f>(2*G48-H48)</f>
        <v>71</v>
      </c>
      <c r="J48" s="6">
        <f>(2/(2-1))*(G48-H48)</f>
        <v>23</v>
      </c>
      <c r="K48" s="6">
        <f>(I47+J47)*1</f>
        <v>44</v>
      </c>
      <c r="L48" s="7">
        <f>(F48-K48)^2</f>
        <v>676</v>
      </c>
      <c r="M48" s="5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3:34" x14ac:dyDescent="0.3">
      <c r="C49" s="4"/>
      <c r="D49" s="4" t="s">
        <v>1</v>
      </c>
      <c r="E49" s="4">
        <v>12</v>
      </c>
      <c r="F49" s="4">
        <v>44</v>
      </c>
      <c r="G49" s="6">
        <f>SUM(F48:F49)/2</f>
        <v>57</v>
      </c>
      <c r="H49" s="4">
        <f>(SUM(G48:G49)/2)</f>
        <v>58.25</v>
      </c>
      <c r="I49" s="7">
        <f>(2*G49-H49)</f>
        <v>55.75</v>
      </c>
      <c r="J49" s="6">
        <f>(2/(2-1))*(G49-H49)</f>
        <v>-2.5</v>
      </c>
      <c r="K49" s="6">
        <f>(I48+J48)*1</f>
        <v>94</v>
      </c>
      <c r="L49" s="7">
        <f>(F49-K49)^2</f>
        <v>2500</v>
      </c>
      <c r="M49" s="5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3:34" x14ac:dyDescent="0.3">
      <c r="C50" s="4" t="s">
        <v>5</v>
      </c>
      <c r="D50" s="4" t="s">
        <v>4</v>
      </c>
      <c r="E50" s="4">
        <v>13</v>
      </c>
      <c r="F50" s="2"/>
      <c r="G50" s="2"/>
      <c r="H50" s="5"/>
      <c r="I50" s="5"/>
      <c r="J50" s="5"/>
      <c r="K50" s="6">
        <f>(I49+J49)*1</f>
        <v>53.25</v>
      </c>
      <c r="L50" s="5"/>
      <c r="M50" s="5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3:34" x14ac:dyDescent="0.3">
      <c r="C51" s="4"/>
      <c r="D51" s="4" t="s">
        <v>3</v>
      </c>
      <c r="E51" s="4">
        <v>14</v>
      </c>
      <c r="F51" s="2"/>
      <c r="G51" s="2"/>
      <c r="H51" s="5"/>
      <c r="I51" s="5"/>
      <c r="J51" s="5"/>
      <c r="K51" s="6">
        <f>(I49+J49)*2</f>
        <v>106.5</v>
      </c>
      <c r="L51" s="5"/>
      <c r="M51" s="5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3:34" x14ac:dyDescent="0.3">
      <c r="C52" s="4"/>
      <c r="D52" s="4" t="s">
        <v>2</v>
      </c>
      <c r="E52" s="4">
        <v>15</v>
      </c>
      <c r="F52" s="2"/>
      <c r="G52" s="2"/>
      <c r="H52" s="5"/>
      <c r="I52" s="5"/>
      <c r="J52" s="5"/>
      <c r="K52" s="6">
        <f>(I49+J49)*3</f>
        <v>159.75</v>
      </c>
      <c r="L52" s="5"/>
      <c r="M52" s="5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3:34" x14ac:dyDescent="0.3">
      <c r="C53" s="4"/>
      <c r="D53" s="4" t="s">
        <v>1</v>
      </c>
      <c r="E53" s="4">
        <v>16</v>
      </c>
      <c r="F53" s="2"/>
      <c r="G53" s="2"/>
      <c r="H53" s="5"/>
      <c r="I53" s="5"/>
      <c r="J53" s="5"/>
      <c r="K53" s="6">
        <f>(I49+J49)*4</f>
        <v>213</v>
      </c>
      <c r="L53" s="5"/>
      <c r="M53" s="5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3:34" x14ac:dyDescent="0.3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3:34" x14ac:dyDescent="0.3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3:34" x14ac:dyDescent="0.3">
      <c r="C56" s="2"/>
      <c r="D56" s="2"/>
      <c r="E56" s="2"/>
      <c r="F56" s="2"/>
      <c r="G56" s="2"/>
      <c r="H56" s="2"/>
      <c r="I56" s="2"/>
      <c r="J56" s="2"/>
      <c r="K56" s="2"/>
      <c r="L56" s="2"/>
      <c r="M56" s="4" t="s">
        <v>0</v>
      </c>
      <c r="N56" s="3">
        <f>AVERAGE(L42:L49)</f>
        <v>1630.71875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3:34" x14ac:dyDescent="0.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3:34" x14ac:dyDescent="0.3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3:34" x14ac:dyDescent="0.3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3:34" x14ac:dyDescent="0.3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3:34" x14ac:dyDescent="0.3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3:34" x14ac:dyDescent="0.3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3:34" x14ac:dyDescent="0.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3:34" x14ac:dyDescent="0.3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3:34" x14ac:dyDescent="0.3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3:34" x14ac:dyDescent="0.3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3:34" x14ac:dyDescent="0.3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3:34" x14ac:dyDescent="0.3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3:34" x14ac:dyDescent="0.3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3:34" x14ac:dyDescent="0.3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3:34" x14ac:dyDescent="0.3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3:34" x14ac:dyDescent="0.3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3:34" x14ac:dyDescent="0.3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3:34" x14ac:dyDescent="0.3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3:34" x14ac:dyDescent="0.3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3:34" x14ac:dyDescent="0.3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3:34" x14ac:dyDescent="0.3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3:34" x14ac:dyDescent="0.3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3:34" x14ac:dyDescent="0.3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3:34" x14ac:dyDescent="0.3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3:34" x14ac:dyDescent="0.3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3:34" x14ac:dyDescent="0.3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3:34" x14ac:dyDescent="0.3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3:34" x14ac:dyDescent="0.3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3:34" x14ac:dyDescent="0.3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3:34" x14ac:dyDescent="0.3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3:34" x14ac:dyDescent="0.3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3:34" x14ac:dyDescent="0.3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3:34" x14ac:dyDescent="0.3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3:34" x14ac:dyDescent="0.3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3:34" x14ac:dyDescent="0.3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3:34" x14ac:dyDescent="0.3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3:34" x14ac:dyDescent="0.3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3:34" x14ac:dyDescent="0.3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3:34" x14ac:dyDescent="0.3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3:34" x14ac:dyDescent="0.3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Pregunta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Vasquez</dc:creator>
  <cp:lastModifiedBy>Erick Vasquez</cp:lastModifiedBy>
  <dcterms:created xsi:type="dcterms:W3CDTF">2022-07-28T22:20:33Z</dcterms:created>
  <dcterms:modified xsi:type="dcterms:W3CDTF">2022-07-28T22:23:08Z</dcterms:modified>
</cp:coreProperties>
</file>