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1\Aplicaciones\"/>
    </mc:Choice>
  </mc:AlternateContent>
  <xr:revisionPtr revIDLastSave="0" documentId="13_ncr:1_{8B92D7A6-690B-469D-AD28-10DE329EAAE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Fifth Avenue" sheetId="1" r:id="rId1"/>
    <sheet name="Hong Kong Bank" sheetId="2" r:id="rId2"/>
    <sheet name="Top Speed Bicycle" sheetId="3" r:id="rId3"/>
    <sheet name="Practica 1" sheetId="4" r:id="rId4"/>
    <sheet name="Practica 3" sheetId="5" r:id="rId5"/>
  </sheets>
  <definedNames>
    <definedName name="solver_adj" localSheetId="0" hidden="1">'Fifth Avenue'!$D$33:$G$33</definedName>
    <definedName name="solver_adj" localSheetId="1" hidden="1">'Hong Kong Bank'!$B$3:$G$3</definedName>
    <definedName name="solver_adj" localSheetId="3" hidden="1">'Practica 1'!$C$50:$G$50</definedName>
    <definedName name="solver_adj" localSheetId="2" hidden="1">'Top Speed Bicycle'!$C$29:$H$29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0" hidden="1">'Fifth Avenue'!$H$35:$H$41</definedName>
    <definedName name="solver_lhs1" localSheetId="1" hidden="1">'Hong Kong Bank'!$B$3:$G$3</definedName>
    <definedName name="solver_lhs1" localSheetId="3" hidden="1">'Practica 1'!$H$53:$H$56</definedName>
    <definedName name="solver_lhs1" localSheetId="2" hidden="1">'Top Speed Bicycle'!$I$32:$I$34</definedName>
    <definedName name="solver_lhs2" localSheetId="0" hidden="1">'Fifth Avenue'!$H$42:$H$45</definedName>
    <definedName name="solver_lhs2" localSheetId="1" hidden="1">'Hong Kong Bank'!$H$14</definedName>
    <definedName name="solver_lhs2" localSheetId="3" hidden="1">'Practica 1'!$H$57:$H$61</definedName>
    <definedName name="solver_lhs2" localSheetId="2" hidden="1">'Top Speed Bicycle'!$I$35:$I$36</definedName>
    <definedName name="solver_lhs3" localSheetId="1" hidden="1">'Hong Kong Bank'!$H$6:$H$13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2</definedName>
    <definedName name="solver_num" localSheetId="1" hidden="1">3</definedName>
    <definedName name="solver_num" localSheetId="3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'Fifth Avenue'!$H$34</definedName>
    <definedName name="solver_opt" localSheetId="1" hidden="1">'Hong Kong Bank'!$H$4</definedName>
    <definedName name="solver_opt" localSheetId="3" hidden="1">'Practica 1'!$H$51</definedName>
    <definedName name="solver_opt" localSheetId="2" hidden="1">'Top Speed Bicycle'!$I$30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0" hidden="1">1</definedName>
    <definedName name="solver_rel1" localSheetId="1" hidden="1">4</definedName>
    <definedName name="solver_rel1" localSheetId="3" hidden="1">3</definedName>
    <definedName name="solver_rel1" localSheetId="2" hidden="1">2</definedName>
    <definedName name="solver_rel2" localSheetId="0" hidden="1">3</definedName>
    <definedName name="solver_rel2" localSheetId="1" hidden="1">1</definedName>
    <definedName name="solver_rel2" localSheetId="3" hidden="1">1</definedName>
    <definedName name="solver_rel2" localSheetId="2" hidden="1">1</definedName>
    <definedName name="solver_rel3" localSheetId="1" hidden="1">3</definedName>
    <definedName name="solver_rhs1" localSheetId="0" hidden="1">'Fifth Avenue'!$J$35:$J$41</definedName>
    <definedName name="solver_rhs1" localSheetId="1" hidden="1">"entero"</definedName>
    <definedName name="solver_rhs1" localSheetId="3" hidden="1">'Practica 1'!$J$53:$J$56</definedName>
    <definedName name="solver_rhs1" localSheetId="2" hidden="1">'Top Speed Bicycle'!$K$32:$K$34</definedName>
    <definedName name="solver_rhs2" localSheetId="0" hidden="1">'Fifth Avenue'!$J$42:$J$45</definedName>
    <definedName name="solver_rhs2" localSheetId="1" hidden="1">'Hong Kong Bank'!$J$14</definedName>
    <definedName name="solver_rhs2" localSheetId="3" hidden="1">'Practica 1'!$J$57:$J$61</definedName>
    <definedName name="solver_rhs2" localSheetId="2" hidden="1">'Top Speed Bicycle'!$K$35:$K$36</definedName>
    <definedName name="solver_rhs3" localSheetId="1" hidden="1">'Hong Kong Bank'!$J$6:$J$13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4" l="1"/>
  <c r="H56" i="4"/>
  <c r="H61" i="4"/>
  <c r="H57" i="4"/>
  <c r="H55" i="4"/>
  <c r="H53" i="4"/>
  <c r="H51" i="4"/>
  <c r="H54" i="4"/>
  <c r="H58" i="4"/>
  <c r="H59" i="4"/>
  <c r="H60" i="4"/>
  <c r="E37" i="4"/>
  <c r="E36" i="4"/>
  <c r="I32" i="3"/>
  <c r="I33" i="3"/>
  <c r="I34" i="3"/>
  <c r="I35" i="3"/>
  <c r="I36" i="3"/>
  <c r="I30" i="3"/>
  <c r="H34" i="1"/>
  <c r="C4" i="2"/>
  <c r="D4" i="2"/>
  <c r="E4" i="2"/>
  <c r="H4" i="2" s="1"/>
  <c r="F4" i="2"/>
  <c r="G4" i="2"/>
  <c r="H6" i="2"/>
  <c r="H7" i="2"/>
  <c r="H8" i="2"/>
  <c r="H9" i="2"/>
  <c r="H10" i="2"/>
  <c r="H11" i="2"/>
  <c r="H12" i="2"/>
  <c r="H13" i="2"/>
  <c r="H14" i="2"/>
  <c r="J14" i="2"/>
  <c r="K7" i="1"/>
  <c r="S29" i="1"/>
  <c r="H41" i="1"/>
  <c r="H40" i="1"/>
  <c r="H38" i="1"/>
  <c r="H36" i="1"/>
  <c r="H37" i="1"/>
  <c r="H39" i="1"/>
  <c r="H42" i="1"/>
  <c r="H43" i="1"/>
  <c r="H44" i="1"/>
  <c r="H45" i="1"/>
  <c r="H35" i="1"/>
  <c r="J7" i="1"/>
  <c r="J6" i="1"/>
  <c r="K6" i="1" s="1"/>
  <c r="J5" i="1"/>
  <c r="K5" i="1" s="1"/>
  <c r="J4" i="1"/>
  <c r="K4" i="1" s="1"/>
</calcChain>
</file>

<file path=xl/sharedStrings.xml><?xml version="1.0" encoding="utf-8"?>
<sst xmlns="http://schemas.openxmlformats.org/spreadsheetml/2006/main" count="231" uniqueCount="139">
  <si>
    <t>Fifth Avenue Co.</t>
  </si>
  <si>
    <t>X1</t>
  </si>
  <si>
    <t>X2</t>
  </si>
  <si>
    <t>X3</t>
  </si>
  <si>
    <t>X4</t>
  </si>
  <si>
    <t>X1=</t>
  </si>
  <si>
    <t>X2=</t>
  </si>
  <si>
    <t>X3=</t>
  </si>
  <si>
    <t>X4=</t>
  </si>
  <si>
    <t>Corbatas de Seda</t>
  </si>
  <si>
    <t>Corbatas de Polliester</t>
  </si>
  <si>
    <t>Corbatas de Algodón y Poliestar</t>
  </si>
  <si>
    <t>Corbatas de Algodón y Seda</t>
  </si>
  <si>
    <t>Precio Venta</t>
  </si>
  <si>
    <t>Mat. Prima</t>
  </si>
  <si>
    <t>Costo Mat. Pr</t>
  </si>
  <si>
    <t>Utilidad</t>
  </si>
  <si>
    <t>NOTA</t>
  </si>
  <si>
    <t>El costo de materia es multiplicar el valor de la maeteria prima * el costo del material</t>
  </si>
  <si>
    <t xml:space="preserve">Max Z= </t>
  </si>
  <si>
    <t>16,24X1+8,22*X2+8,77*X3+8,66*X4</t>
  </si>
  <si>
    <t>Disponibildad de seda</t>
  </si>
  <si>
    <t>Disponibildad de Poliester</t>
  </si>
  <si>
    <t>Disponibilidad de Algodón</t>
  </si>
  <si>
    <t>Para calcular la disponibilidad de materia</t>
  </si>
  <si>
    <t>Seda y algodón</t>
  </si>
  <si>
    <t>seda*porcentajeSeda</t>
  </si>
  <si>
    <r>
      <t>0,08X2+0,05X3</t>
    </r>
    <r>
      <rPr>
        <sz val="11"/>
        <color theme="1"/>
        <rFont val="Calibri"/>
        <family val="2"/>
      </rPr>
      <t>≤3000</t>
    </r>
  </si>
  <si>
    <t xml:space="preserve">Para la demanda </t>
  </si>
  <si>
    <t>Demanda Máxima X1</t>
  </si>
  <si>
    <t>Demanda Máxima X2</t>
  </si>
  <si>
    <t>Demanda Máxima X3</t>
  </si>
  <si>
    <t>Demanda Máxima X4</t>
  </si>
  <si>
    <t>Demanda Mínima X1</t>
  </si>
  <si>
    <t>Demanda Mínima X2</t>
  </si>
  <si>
    <t>Demanda Mínima X3</t>
  </si>
  <si>
    <t>Demanda Mínima X4</t>
  </si>
  <si>
    <t>X1≤7000</t>
  </si>
  <si>
    <t>X4≤14000</t>
  </si>
  <si>
    <t>X3≤16000</t>
  </si>
  <si>
    <t>X4≤8500</t>
  </si>
  <si>
    <t>X1≥5000</t>
  </si>
  <si>
    <t>X4≥10000</t>
  </si>
  <si>
    <t>X4≥5000</t>
  </si>
  <si>
    <t>X3≥13000</t>
  </si>
  <si>
    <t>Xi ≥ 0 ꓯ i</t>
  </si>
  <si>
    <t>1. Variables</t>
  </si>
  <si>
    <t>2. Función Objetivo</t>
  </si>
  <si>
    <t xml:space="preserve">3. Restricciones </t>
  </si>
  <si>
    <t>4. No negatividad</t>
  </si>
  <si>
    <t>5. Resolver Solver</t>
  </si>
  <si>
    <t xml:space="preserve">Variables </t>
  </si>
  <si>
    <t>Coeficiente</t>
  </si>
  <si>
    <t>Z(utilidad)</t>
  </si>
  <si>
    <t>≤</t>
  </si>
  <si>
    <t>≥</t>
  </si>
  <si>
    <t>Limite disponible</t>
  </si>
  <si>
    <t>0,11*60%</t>
  </si>
  <si>
    <r>
      <t>0,125X1+0,66X4</t>
    </r>
    <r>
      <rPr>
        <sz val="11"/>
        <color theme="1"/>
        <rFont val="Calibri"/>
        <family val="2"/>
      </rPr>
      <t>≤</t>
    </r>
    <r>
      <rPr>
        <sz val="12.65"/>
        <color theme="1"/>
        <rFont val="Calibri"/>
        <family val="2"/>
      </rPr>
      <t>1200</t>
    </r>
  </si>
  <si>
    <r>
      <t>0,05X3+0,044X4</t>
    </r>
    <r>
      <rPr>
        <sz val="11"/>
        <color theme="1"/>
        <rFont val="Calibri"/>
        <family val="2"/>
      </rPr>
      <t>≤1600</t>
    </r>
  </si>
  <si>
    <t>Horas Totales</t>
  </si>
  <si>
    <t>Periodo 4 -5</t>
  </si>
  <si>
    <t>Periodo 3 - 4</t>
  </si>
  <si>
    <t>Periodo 2 - 3</t>
  </si>
  <si>
    <t>Periodo 1 - 2</t>
  </si>
  <si>
    <t>Periodo 12 -1</t>
  </si>
  <si>
    <t>Periodo 11 -12</t>
  </si>
  <si>
    <t>Periodo 10 -11</t>
  </si>
  <si>
    <t>Periodo 9 -10</t>
  </si>
  <si>
    <t>Coeficientes</t>
  </si>
  <si>
    <t>Z</t>
  </si>
  <si>
    <t>X6</t>
  </si>
  <si>
    <t>X5</t>
  </si>
  <si>
    <t>Hong Kong Bank</t>
  </si>
  <si>
    <t>Caso Top Speed Bicycle Co.</t>
  </si>
  <si>
    <t>X1 =</t>
  </si>
  <si>
    <t>X2 =</t>
  </si>
  <si>
    <t>2. Funcion</t>
  </si>
  <si>
    <t>Cantidad de bicicletas de Nueva  Orleans a New York</t>
  </si>
  <si>
    <t>Cantidad de bicicletas de Nueva  Orleans a Chicago</t>
  </si>
  <si>
    <t>Cantidad de bicicletas de Nueva  Orleans a Los Angeles</t>
  </si>
  <si>
    <t>Cantidad de bicicletas de Omaha a New York</t>
  </si>
  <si>
    <t>Cantidad de bicicletas de Omaha a Chicago</t>
  </si>
  <si>
    <t xml:space="preserve">Cantidad de bicicletas de Omaha a Los Angeles </t>
  </si>
  <si>
    <t>X3 =</t>
  </si>
  <si>
    <t>X5 =</t>
  </si>
  <si>
    <t>X4 =</t>
  </si>
  <si>
    <t>X6 =</t>
  </si>
  <si>
    <t xml:space="preserve">Min Z = </t>
  </si>
  <si>
    <t>2X1 + 3X2 + 5X3 + 3X4 + 1X5 + 4X6</t>
  </si>
  <si>
    <t>3. Restricciones</t>
  </si>
  <si>
    <t>X1 + X4 = 10000</t>
  </si>
  <si>
    <t xml:space="preserve">X1 + X2 + X3 ≤ 20000 </t>
  </si>
  <si>
    <t>X4 + X5 + X6 ≤ 15000</t>
  </si>
  <si>
    <t>5. Resolver con solver</t>
  </si>
  <si>
    <t>Variables</t>
  </si>
  <si>
    <t xml:space="preserve"> ≤ </t>
  </si>
  <si>
    <t xml:space="preserve"> = </t>
  </si>
  <si>
    <t>X2 + X5 = 8000</t>
  </si>
  <si>
    <t>X3 + X6 = 15000</t>
  </si>
  <si>
    <t xml:space="preserve">1. Variables </t>
  </si>
  <si>
    <t>A = Mix Naranja y Toronja</t>
  </si>
  <si>
    <t>B =  Mix Naranja, Toronja y Arandano</t>
  </si>
  <si>
    <t>C = Naranja</t>
  </si>
  <si>
    <t>D = Toronja</t>
  </si>
  <si>
    <t>X1 = A</t>
  </si>
  <si>
    <t>X2 = B</t>
  </si>
  <si>
    <t>X3 = C</t>
  </si>
  <si>
    <t>X4 = D</t>
  </si>
  <si>
    <t>X5 = E</t>
  </si>
  <si>
    <t xml:space="preserve">Min Z = 150X1 + 75X2 + 200X3 + 175X4 + 25X5 </t>
  </si>
  <si>
    <t>X1 + X2 + X3 + X4 + X5  ≥ 500</t>
  </si>
  <si>
    <t xml:space="preserve"> </t>
  </si>
  <si>
    <t>E = Arandano??</t>
  </si>
  <si>
    <t>Sujeto a;</t>
  </si>
  <si>
    <t>Demanda de Nueva Orleans y Omaha a New York</t>
  </si>
  <si>
    <t>Demanda de Nueva Orleans y Omaha a Chicago</t>
  </si>
  <si>
    <t>Demanda de Nueva Orleans y Omaha a Los Angeles</t>
  </si>
  <si>
    <t>Capacidad maxima de Omaha</t>
  </si>
  <si>
    <t>Capacidad maxima de Nueva Orleans</t>
  </si>
  <si>
    <t>Demanda minima</t>
  </si>
  <si>
    <t>Porcentaje de Naranja</t>
  </si>
  <si>
    <t>Porcentaje de Toronja</t>
  </si>
  <si>
    <t>Porcentaje de Arandano</t>
  </si>
  <si>
    <t>Existencia de galon A</t>
  </si>
  <si>
    <t>Existencia de galon B</t>
  </si>
  <si>
    <t>Existencia de galon C</t>
  </si>
  <si>
    <t>Existencia de galon D</t>
  </si>
  <si>
    <t>Existencia de galon E</t>
  </si>
  <si>
    <t>0,4X1 + 0,05X2 + 1X3 ≥ 100</t>
  </si>
  <si>
    <t>0,4 X1+ 0,1X2 + 1X4 ≥ 50</t>
  </si>
  <si>
    <t>X2 ≥ 25</t>
  </si>
  <si>
    <t>--</t>
  </si>
  <si>
    <t>del total de galones a producir, el % debe ser ...</t>
  </si>
  <si>
    <t>X1 ≤ 200</t>
  </si>
  <si>
    <t>X2 ≤ 400</t>
  </si>
  <si>
    <t>X3 ≤ 100</t>
  </si>
  <si>
    <t>X4 ≤ 50</t>
  </si>
  <si>
    <t>X5 ≤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</si>
</sst>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2.65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0" xfId="1" applyNumberFormat="1" applyFont="1"/>
    <xf numFmtId="0" fontId="5" fillId="0" borderId="0" xfId="0" applyFont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425035</xdr:colOff>
      <xdr:row>5</xdr:row>
      <xdr:rowOff>143933</xdr:rowOff>
    </xdr:from>
    <xdr:to>
      <xdr:col>20</xdr:col>
      <xdr:colOff>492123</xdr:colOff>
      <xdr:row>18</xdr:row>
      <xdr:rowOff>102153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30E34A-EBE6-6A06-B458-F00EFB5DF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6622" y="1096433"/>
          <a:ext cx="4794553" cy="2453853"/>
        </a:xfrm>
        <a:prstGeom prst="rect">
          <a:avLst/>
        </a:prstGeom>
      </xdr:spPr>
    </xdr:pic>
    <xdr:clientData/>
  </xdr:twoCellAnchor>
  <xdr:twoCellAnchor editAs="oneCell">
    <xdr:from>
      <xdr:col>14</xdr:col>
      <xdr:colOff>588067</xdr:colOff>
      <xdr:row>23</xdr:row>
      <xdr:rowOff>41412</xdr:rowOff>
    </xdr:from>
    <xdr:to>
      <xdr:col>18</xdr:col>
      <xdr:colOff>273770</xdr:colOff>
      <xdr:row>26</xdr:row>
      <xdr:rowOff>155771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CF2512-5C11-33A1-B7D8-8E638A18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9328" y="4232412"/>
          <a:ext cx="3193057" cy="68585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33</xdr:row>
      <xdr:rowOff>0</xdr:rowOff>
    </xdr:from>
    <xdr:to>
      <xdr:col>20</xdr:col>
      <xdr:colOff>490232</xdr:colOff>
      <xdr:row>42</xdr:row>
      <xdr:rowOff>118269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267079-2F2D-6C47-1FC1-83DF79416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04174" y="6120848"/>
          <a:ext cx="4602879" cy="1836579"/>
        </a:xfrm>
        <a:prstGeom prst="rect">
          <a:avLst/>
        </a:prstGeom>
      </xdr:spPr>
    </xdr:pic>
    <xdr:clientData/>
  </xdr:twoCellAnchor>
  <xdr:twoCellAnchor editAs="oneCell">
    <xdr:from>
      <xdr:col>15</xdr:col>
      <xdr:colOff>115957</xdr:colOff>
      <xdr:row>43</xdr:row>
      <xdr:rowOff>157369</xdr:rowOff>
    </xdr:from>
    <xdr:to>
      <xdr:col>20</xdr:col>
      <xdr:colOff>263259</xdr:colOff>
      <xdr:row>67</xdr:row>
      <xdr:rowOff>26308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342DAB5-195E-EBF0-21CF-0E0456A1F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03935" y="8373717"/>
          <a:ext cx="4259949" cy="4435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149505</xdr:colOff>
      <xdr:row>0</xdr:row>
      <xdr:rowOff>0</xdr:rowOff>
    </xdr:from>
    <xdr:to>
      <xdr:col>15</xdr:col>
      <xdr:colOff>185352</xdr:colOff>
      <xdr:row>26</xdr:row>
      <xdr:rowOff>129980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182951-A716-C3AD-B66D-36B25D498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4455" y="0"/>
          <a:ext cx="5236497" cy="4917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0</xdr:row>
      <xdr:rowOff>91440</xdr:rowOff>
    </xdr:from>
    <xdr:to>
      <xdr:col>5</xdr:col>
      <xdr:colOff>39731</xdr:colOff>
      <xdr:row>17</xdr:row>
      <xdr:rowOff>80289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1956CA-92A2-9C87-69D3-38948E939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91440"/>
          <a:ext cx="4871507" cy="32273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0</xdr:row>
      <xdr:rowOff>5770</xdr:rowOff>
    </xdr:from>
    <xdr:to>
      <xdr:col>4</xdr:col>
      <xdr:colOff>705262</xdr:colOff>
      <xdr:row>22</xdr:row>
      <xdr:rowOff>103364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57DD84-0BFE-03C9-EBD3-810C1C525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4" y="5770"/>
          <a:ext cx="3572288" cy="4288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zoomScale="115" zoomScaleNormal="115" workbookViewId="0">
      <selection activeCell="B27" sqref="B27"/>
    </sheetView>
  </sheetViews>
  <sheetFormatPr baseColWidth="10" defaultColWidth="9.109375" defaultRowHeight="14.4" x14ac:dyDescent="0.3"/>
  <cols>
    <col min="2" max="2" width="18.33203125" bestFit="1" customWidth="1"/>
    <col min="3" max="3" width="23.44140625" customWidth="1"/>
    <col min="8" max="8" width="12.33203125" bestFit="1" customWidth="1"/>
    <col min="9" max="9" width="10.88671875" bestFit="1" customWidth="1"/>
    <col min="10" max="10" width="15.5546875" customWidth="1"/>
    <col min="16" max="16" width="14.44140625" customWidth="1"/>
    <col min="17" max="17" width="19.6640625" customWidth="1"/>
  </cols>
  <sheetData>
    <row r="1" spans="1:24" x14ac:dyDescent="0.3">
      <c r="B1" t="s">
        <v>0</v>
      </c>
    </row>
    <row r="3" spans="1:24" x14ac:dyDescent="0.3">
      <c r="A3" t="s">
        <v>46</v>
      </c>
      <c r="H3" t="s">
        <v>13</v>
      </c>
      <c r="I3" t="s">
        <v>14</v>
      </c>
      <c r="J3" t="s">
        <v>15</v>
      </c>
      <c r="K3" t="s">
        <v>16</v>
      </c>
      <c r="P3" t="s">
        <v>17</v>
      </c>
    </row>
    <row r="4" spans="1:24" x14ac:dyDescent="0.3">
      <c r="B4" t="s">
        <v>5</v>
      </c>
      <c r="C4" t="s">
        <v>9</v>
      </c>
      <c r="G4" t="s">
        <v>5</v>
      </c>
      <c r="H4" s="1">
        <v>19.239999999999998</v>
      </c>
      <c r="I4" s="5">
        <v>0.125</v>
      </c>
      <c r="J4">
        <f>I4*24</f>
        <v>3</v>
      </c>
      <c r="K4" s="1">
        <f>H4-J4</f>
        <v>16.239999999999998</v>
      </c>
      <c r="P4" s="32" t="s">
        <v>18</v>
      </c>
      <c r="Q4" s="32"/>
      <c r="R4" s="32"/>
      <c r="S4" s="32"/>
      <c r="T4" s="32"/>
      <c r="U4" s="32"/>
      <c r="V4" s="32"/>
      <c r="W4" s="32"/>
      <c r="X4" s="32"/>
    </row>
    <row r="5" spans="1:24" x14ac:dyDescent="0.3">
      <c r="B5" t="s">
        <v>6</v>
      </c>
      <c r="C5" t="s">
        <v>10</v>
      </c>
      <c r="G5" t="s">
        <v>6</v>
      </c>
      <c r="H5" s="1">
        <v>8.6999999999999993</v>
      </c>
      <c r="I5" s="1">
        <v>0.08</v>
      </c>
      <c r="J5">
        <f>I5*6</f>
        <v>0.48</v>
      </c>
      <c r="K5" s="1">
        <f>H5-J5</f>
        <v>8.2199999999999989</v>
      </c>
      <c r="P5" s="32"/>
      <c r="Q5" s="32"/>
      <c r="R5" s="32"/>
      <c r="S5" s="32"/>
      <c r="T5" s="32"/>
      <c r="U5" s="32"/>
      <c r="V5" s="32"/>
      <c r="W5" s="32"/>
      <c r="X5" s="32"/>
    </row>
    <row r="6" spans="1:24" x14ac:dyDescent="0.3">
      <c r="B6" t="s">
        <v>7</v>
      </c>
      <c r="C6" t="s">
        <v>11</v>
      </c>
      <c r="G6" t="s">
        <v>7</v>
      </c>
      <c r="H6" s="1">
        <v>9.52</v>
      </c>
      <c r="I6" s="4">
        <v>0.1</v>
      </c>
      <c r="J6">
        <f>(I6*50%*9)+(I6*50%*6)</f>
        <v>0.75</v>
      </c>
      <c r="K6" s="1">
        <f>H6-J6</f>
        <v>8.77</v>
      </c>
    </row>
    <row r="7" spans="1:24" x14ac:dyDescent="0.3">
      <c r="B7" t="s">
        <v>8</v>
      </c>
      <c r="C7" t="s">
        <v>12</v>
      </c>
      <c r="G7" t="s">
        <v>8</v>
      </c>
      <c r="H7" s="1">
        <v>10.64</v>
      </c>
      <c r="I7" s="1">
        <v>0.11</v>
      </c>
      <c r="J7">
        <f>(I7*40%*9)+(I7*60%*24)</f>
        <v>1.98</v>
      </c>
      <c r="K7" s="1">
        <f>H7-J7</f>
        <v>8.66</v>
      </c>
    </row>
    <row r="8" spans="1:24" x14ac:dyDescent="0.3">
      <c r="H8" s="1"/>
      <c r="I8" s="1"/>
      <c r="K8" s="1"/>
    </row>
    <row r="9" spans="1:24" x14ac:dyDescent="0.3">
      <c r="A9" t="s">
        <v>47</v>
      </c>
    </row>
    <row r="10" spans="1:24" x14ac:dyDescent="0.3">
      <c r="B10" t="s">
        <v>19</v>
      </c>
      <c r="C10" t="s">
        <v>20</v>
      </c>
    </row>
    <row r="12" spans="1:24" x14ac:dyDescent="0.3">
      <c r="A12" t="s">
        <v>48</v>
      </c>
    </row>
    <row r="13" spans="1:24" ht="16.8" x14ac:dyDescent="0.35">
      <c r="B13" t="s">
        <v>21</v>
      </c>
      <c r="D13" t="s">
        <v>58</v>
      </c>
    </row>
    <row r="14" spans="1:24" x14ac:dyDescent="0.3">
      <c r="B14" t="s">
        <v>22</v>
      </c>
      <c r="D14" t="s">
        <v>27</v>
      </c>
    </row>
    <row r="15" spans="1:24" x14ac:dyDescent="0.3">
      <c r="B15" t="s">
        <v>23</v>
      </c>
      <c r="D15" t="s">
        <v>59</v>
      </c>
    </row>
    <row r="16" spans="1:24" x14ac:dyDescent="0.3">
      <c r="B16" t="s">
        <v>29</v>
      </c>
      <c r="D16" t="s">
        <v>37</v>
      </c>
    </row>
    <row r="17" spans="1:19" x14ac:dyDescent="0.3">
      <c r="B17" t="s">
        <v>30</v>
      </c>
      <c r="D17" t="s">
        <v>38</v>
      </c>
    </row>
    <row r="18" spans="1:19" x14ac:dyDescent="0.3">
      <c r="B18" t="s">
        <v>31</v>
      </c>
      <c r="D18" t="s">
        <v>39</v>
      </c>
    </row>
    <row r="19" spans="1:19" x14ac:dyDescent="0.3">
      <c r="B19" t="s">
        <v>32</v>
      </c>
      <c r="D19" t="s">
        <v>40</v>
      </c>
    </row>
    <row r="20" spans="1:19" x14ac:dyDescent="0.3">
      <c r="B20" t="s">
        <v>33</v>
      </c>
      <c r="D20" t="s">
        <v>41</v>
      </c>
    </row>
    <row r="21" spans="1:19" x14ac:dyDescent="0.3">
      <c r="B21" t="s">
        <v>34</v>
      </c>
      <c r="D21" t="s">
        <v>42</v>
      </c>
    </row>
    <row r="22" spans="1:19" x14ac:dyDescent="0.3">
      <c r="B22" t="s">
        <v>35</v>
      </c>
      <c r="D22" t="s">
        <v>44</v>
      </c>
      <c r="P22" s="33" t="s">
        <v>24</v>
      </c>
      <c r="Q22" s="33"/>
      <c r="R22" s="33"/>
      <c r="S22" s="33"/>
    </row>
    <row r="23" spans="1:19" x14ac:dyDescent="0.3">
      <c r="B23" t="s">
        <v>36</v>
      </c>
      <c r="D23" t="s">
        <v>43</v>
      </c>
    </row>
    <row r="25" spans="1:19" x14ac:dyDescent="0.3">
      <c r="A25" t="s">
        <v>49</v>
      </c>
    </row>
    <row r="26" spans="1:19" x14ac:dyDescent="0.3">
      <c r="B26" t="s">
        <v>45</v>
      </c>
    </row>
    <row r="29" spans="1:19" x14ac:dyDescent="0.3">
      <c r="P29" t="s">
        <v>25</v>
      </c>
      <c r="Q29" t="s">
        <v>26</v>
      </c>
      <c r="R29" t="s">
        <v>57</v>
      </c>
      <c r="S29">
        <f>0.11*60%</f>
        <v>6.6000000000000003E-2</v>
      </c>
    </row>
    <row r="30" spans="1:19" x14ac:dyDescent="0.3">
      <c r="A30" t="s">
        <v>50</v>
      </c>
    </row>
    <row r="31" spans="1:19" x14ac:dyDescent="0.3">
      <c r="D31" s="2" t="s">
        <v>1</v>
      </c>
      <c r="E31" s="2" t="s">
        <v>2</v>
      </c>
      <c r="F31" s="2" t="s">
        <v>3</v>
      </c>
      <c r="G31" s="2" t="s">
        <v>4</v>
      </c>
      <c r="H31" s="2"/>
    </row>
    <row r="32" spans="1:19" x14ac:dyDescent="0.3">
      <c r="D32" s="2"/>
      <c r="E32" s="2"/>
      <c r="F32" s="2"/>
      <c r="G32" s="2"/>
      <c r="H32" s="2"/>
      <c r="P32" t="s">
        <v>28</v>
      </c>
    </row>
    <row r="33" spans="3:10" x14ac:dyDescent="0.3">
      <c r="C33" t="s">
        <v>51</v>
      </c>
      <c r="D33" s="2">
        <v>5112</v>
      </c>
      <c r="E33" s="2">
        <v>14000</v>
      </c>
      <c r="F33" s="2">
        <v>16000</v>
      </c>
      <c r="G33" s="2">
        <v>8500</v>
      </c>
      <c r="H33" s="2" t="s">
        <v>53</v>
      </c>
    </row>
    <row r="34" spans="3:10" x14ac:dyDescent="0.3">
      <c r="C34" t="s">
        <v>52</v>
      </c>
      <c r="D34" s="6">
        <v>16.239999999999998</v>
      </c>
      <c r="E34" s="7">
        <v>8.2200000000000006</v>
      </c>
      <c r="F34" s="7">
        <v>8.77</v>
      </c>
      <c r="G34" s="8">
        <v>8.66</v>
      </c>
      <c r="H34" s="2">
        <f>SUMPRODUCT($D$33:$G$33,D34:G34)</f>
        <v>412028.88</v>
      </c>
      <c r="J34" t="s">
        <v>56</v>
      </c>
    </row>
    <row r="35" spans="3:10" x14ac:dyDescent="0.3">
      <c r="C35" t="s">
        <v>21</v>
      </c>
      <c r="D35" s="9">
        <v>0.125</v>
      </c>
      <c r="E35" s="10"/>
      <c r="F35" s="10"/>
      <c r="G35" s="11">
        <v>6.6000000000000003E-2</v>
      </c>
      <c r="H35" s="2">
        <f>SUMPRODUCT($D$33:$G$33,D35:G35)</f>
        <v>1200</v>
      </c>
      <c r="I35" t="s">
        <v>54</v>
      </c>
      <c r="J35">
        <v>1200</v>
      </c>
    </row>
    <row r="36" spans="3:10" x14ac:dyDescent="0.3">
      <c r="C36" t="s">
        <v>22</v>
      </c>
      <c r="D36" s="9"/>
      <c r="E36" s="10">
        <v>0.08</v>
      </c>
      <c r="F36" s="10">
        <v>0.05</v>
      </c>
      <c r="G36" s="11"/>
      <c r="H36" s="2">
        <f t="shared" ref="H36:H45" si="0">SUMPRODUCT($D$33:$G$33,D36:G36)</f>
        <v>1920</v>
      </c>
      <c r="I36" t="s">
        <v>54</v>
      </c>
      <c r="J36">
        <v>3000</v>
      </c>
    </row>
    <row r="37" spans="3:10" x14ac:dyDescent="0.3">
      <c r="C37" t="s">
        <v>23</v>
      </c>
      <c r="D37" s="9"/>
      <c r="E37" s="10"/>
      <c r="F37" s="10">
        <v>0.05</v>
      </c>
      <c r="G37" s="11">
        <v>4.3999999999999997E-2</v>
      </c>
      <c r="H37" s="2">
        <f t="shared" si="0"/>
        <v>1174</v>
      </c>
      <c r="I37" t="s">
        <v>54</v>
      </c>
      <c r="J37">
        <v>1600</v>
      </c>
    </row>
    <row r="38" spans="3:10" x14ac:dyDescent="0.3">
      <c r="C38" t="s">
        <v>29</v>
      </c>
      <c r="D38" s="9">
        <v>1</v>
      </c>
      <c r="E38" s="10"/>
      <c r="F38" s="12"/>
      <c r="G38" s="13"/>
      <c r="H38" s="2">
        <f>SUMPRODUCT($D$33:$G$33,D38:G38)</f>
        <v>5112</v>
      </c>
      <c r="I38" t="s">
        <v>54</v>
      </c>
      <c r="J38">
        <v>7000</v>
      </c>
    </row>
    <row r="39" spans="3:10" x14ac:dyDescent="0.3">
      <c r="C39" t="s">
        <v>30</v>
      </c>
      <c r="D39" s="9"/>
      <c r="E39" s="12">
        <v>1</v>
      </c>
      <c r="F39" s="12"/>
      <c r="G39" s="13"/>
      <c r="H39" s="2">
        <f t="shared" si="0"/>
        <v>14000</v>
      </c>
      <c r="I39" t="s">
        <v>54</v>
      </c>
      <c r="J39">
        <v>14000</v>
      </c>
    </row>
    <row r="40" spans="3:10" x14ac:dyDescent="0.3">
      <c r="C40" t="s">
        <v>31</v>
      </c>
      <c r="D40" s="9"/>
      <c r="E40" s="12"/>
      <c r="F40" s="12">
        <v>1</v>
      </c>
      <c r="G40" s="13"/>
      <c r="H40" s="2">
        <f>SUMPRODUCT($D$33:$G$33,D40:G40)</f>
        <v>16000</v>
      </c>
      <c r="I40" t="s">
        <v>54</v>
      </c>
      <c r="J40">
        <v>16000</v>
      </c>
    </row>
    <row r="41" spans="3:10" x14ac:dyDescent="0.3">
      <c r="C41" t="s">
        <v>32</v>
      </c>
      <c r="D41" s="9"/>
      <c r="E41" s="12"/>
      <c r="F41" s="12"/>
      <c r="G41" s="13">
        <v>1</v>
      </c>
      <c r="H41" s="2">
        <f>SUMPRODUCT($D$33:$G$33,D41:G41)</f>
        <v>8500</v>
      </c>
      <c r="I41" t="s">
        <v>54</v>
      </c>
      <c r="J41">
        <v>8500</v>
      </c>
    </row>
    <row r="42" spans="3:10" x14ac:dyDescent="0.3">
      <c r="C42" t="s">
        <v>33</v>
      </c>
      <c r="D42" s="9">
        <v>1</v>
      </c>
      <c r="E42" s="12"/>
      <c r="F42" s="12"/>
      <c r="G42" s="13"/>
      <c r="H42" s="2">
        <f t="shared" si="0"/>
        <v>5112</v>
      </c>
      <c r="I42" t="s">
        <v>55</v>
      </c>
      <c r="J42">
        <v>5000</v>
      </c>
    </row>
    <row r="43" spans="3:10" x14ac:dyDescent="0.3">
      <c r="C43" t="s">
        <v>34</v>
      </c>
      <c r="D43" s="9"/>
      <c r="E43" s="12">
        <v>1</v>
      </c>
      <c r="F43" s="12"/>
      <c r="G43" s="13"/>
      <c r="H43" s="2">
        <f t="shared" si="0"/>
        <v>14000</v>
      </c>
      <c r="I43" t="s">
        <v>55</v>
      </c>
      <c r="J43">
        <v>10000</v>
      </c>
    </row>
    <row r="44" spans="3:10" x14ac:dyDescent="0.3">
      <c r="C44" t="s">
        <v>35</v>
      </c>
      <c r="D44" s="9"/>
      <c r="E44" s="12"/>
      <c r="F44" s="12">
        <v>1</v>
      </c>
      <c r="G44" s="13"/>
      <c r="H44" s="2">
        <f t="shared" si="0"/>
        <v>16000</v>
      </c>
      <c r="I44" t="s">
        <v>55</v>
      </c>
      <c r="J44">
        <v>13000</v>
      </c>
    </row>
    <row r="45" spans="3:10" x14ac:dyDescent="0.3">
      <c r="C45" t="s">
        <v>36</v>
      </c>
      <c r="D45" s="14"/>
      <c r="E45" s="15"/>
      <c r="F45" s="15"/>
      <c r="G45" s="16">
        <v>1</v>
      </c>
      <c r="H45" s="2">
        <f t="shared" si="0"/>
        <v>8500</v>
      </c>
      <c r="I45" t="s">
        <v>55</v>
      </c>
      <c r="J45">
        <v>5000</v>
      </c>
    </row>
  </sheetData>
  <mergeCells count="2">
    <mergeCell ref="P4:X5"/>
    <mergeCell ref="P22:S2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F3CF-A719-4118-8060-635A659B1C0D}">
  <dimension ref="A1:J17"/>
  <sheetViews>
    <sheetView zoomScale="160" zoomScaleNormal="160" workbookViewId="0">
      <selection activeCell="A11" sqref="A11"/>
    </sheetView>
  </sheetViews>
  <sheetFormatPr baseColWidth="10" defaultColWidth="11.5546875" defaultRowHeight="14.4" x14ac:dyDescent="0.3"/>
  <cols>
    <col min="1" max="1" width="15.109375" bestFit="1" customWidth="1"/>
    <col min="2" max="7" width="7.109375" customWidth="1"/>
    <col min="9" max="9" width="2" bestFit="1" customWidth="1"/>
  </cols>
  <sheetData>
    <row r="1" spans="1:10" x14ac:dyDescent="0.3">
      <c r="A1" t="s">
        <v>73</v>
      </c>
    </row>
    <row r="2" spans="1:10" x14ac:dyDescent="0.3">
      <c r="B2" s="3" t="s">
        <v>1</v>
      </c>
      <c r="C2" s="3" t="s">
        <v>2</v>
      </c>
      <c r="D2" s="3" t="s">
        <v>3</v>
      </c>
      <c r="E2" s="3" t="s">
        <v>4</v>
      </c>
      <c r="F2" s="3" t="s">
        <v>72</v>
      </c>
      <c r="G2" s="3" t="s">
        <v>71</v>
      </c>
      <c r="H2" s="3"/>
    </row>
    <row r="3" spans="1:10" x14ac:dyDescent="0.3">
      <c r="A3" t="s">
        <v>51</v>
      </c>
      <c r="B3" s="3">
        <v>10</v>
      </c>
      <c r="C3" s="3">
        <v>0</v>
      </c>
      <c r="D3" s="3">
        <v>6</v>
      </c>
      <c r="E3" s="3">
        <v>2</v>
      </c>
      <c r="F3" s="3">
        <v>5</v>
      </c>
      <c r="G3" s="3">
        <v>0</v>
      </c>
      <c r="H3" s="3" t="s">
        <v>70</v>
      </c>
    </row>
    <row r="4" spans="1:10" x14ac:dyDescent="0.3">
      <c r="A4" t="s">
        <v>69</v>
      </c>
      <c r="B4" s="3">
        <v>100</v>
      </c>
      <c r="C4" s="3">
        <f>8*4</f>
        <v>32</v>
      </c>
      <c r="D4" s="3">
        <f>8*4</f>
        <v>32</v>
      </c>
      <c r="E4" s="3">
        <f>8*4</f>
        <v>32</v>
      </c>
      <c r="F4" s="3">
        <f>8*4</f>
        <v>32</v>
      </c>
      <c r="G4" s="3">
        <f>8*4</f>
        <v>32</v>
      </c>
      <c r="H4" s="3">
        <f>SUMPRODUCT($B$3:$G$3,B4:G4)</f>
        <v>1416</v>
      </c>
    </row>
    <row r="5" spans="1:10" x14ac:dyDescent="0.3">
      <c r="B5" s="3"/>
      <c r="C5" s="3"/>
      <c r="D5" s="3"/>
      <c r="E5" s="3"/>
      <c r="F5" s="3"/>
      <c r="G5" s="3"/>
      <c r="H5" s="3"/>
    </row>
    <row r="6" spans="1:10" x14ac:dyDescent="0.3">
      <c r="A6" t="s">
        <v>68</v>
      </c>
      <c r="B6" s="3">
        <v>1</v>
      </c>
      <c r="C6" s="3">
        <v>1</v>
      </c>
      <c r="D6" s="3"/>
      <c r="E6" s="3"/>
      <c r="F6" s="3"/>
      <c r="G6" s="3"/>
      <c r="H6" s="3">
        <f t="shared" ref="H6:H14" si="0">SUMPRODUCT($B$3:$G$3,B6:G6)</f>
        <v>10</v>
      </c>
      <c r="I6" s="18" t="s">
        <v>55</v>
      </c>
      <c r="J6" s="3">
        <v>10</v>
      </c>
    </row>
    <row r="7" spans="1:10" x14ac:dyDescent="0.3">
      <c r="A7" t="s">
        <v>67</v>
      </c>
      <c r="B7" s="3">
        <v>1</v>
      </c>
      <c r="C7" s="3">
        <v>1</v>
      </c>
      <c r="D7" s="3">
        <v>1</v>
      </c>
      <c r="E7" s="3"/>
      <c r="F7" s="3"/>
      <c r="G7" s="3"/>
      <c r="H7" s="3">
        <f t="shared" si="0"/>
        <v>16</v>
      </c>
      <c r="I7" s="18" t="s">
        <v>55</v>
      </c>
      <c r="J7" s="3">
        <v>12</v>
      </c>
    </row>
    <row r="8" spans="1:10" x14ac:dyDescent="0.3">
      <c r="A8" t="s">
        <v>66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f t="shared" si="0"/>
        <v>18</v>
      </c>
      <c r="I8" s="18" t="s">
        <v>55</v>
      </c>
      <c r="J8" s="3">
        <v>14</v>
      </c>
    </row>
    <row r="9" spans="1:10" x14ac:dyDescent="0.3">
      <c r="A9" t="s">
        <v>65</v>
      </c>
      <c r="B9" s="3">
        <v>0.5</v>
      </c>
      <c r="C9" s="3">
        <v>1</v>
      </c>
      <c r="D9" s="3">
        <v>1</v>
      </c>
      <c r="E9" s="3">
        <v>1</v>
      </c>
      <c r="F9" s="3">
        <v>1</v>
      </c>
      <c r="G9" s="3"/>
      <c r="H9" s="3">
        <f t="shared" si="0"/>
        <v>18</v>
      </c>
      <c r="I9" s="18" t="s">
        <v>55</v>
      </c>
      <c r="J9" s="3">
        <v>16</v>
      </c>
    </row>
    <row r="10" spans="1:10" x14ac:dyDescent="0.3">
      <c r="A10" t="s">
        <v>64</v>
      </c>
      <c r="B10" s="3">
        <v>0.5</v>
      </c>
      <c r="C10" s="3"/>
      <c r="D10" s="3">
        <v>1</v>
      </c>
      <c r="E10" s="3">
        <v>1</v>
      </c>
      <c r="F10" s="3">
        <v>1</v>
      </c>
      <c r="G10" s="3">
        <v>1</v>
      </c>
      <c r="H10" s="3">
        <f t="shared" si="0"/>
        <v>18</v>
      </c>
      <c r="I10" s="18" t="s">
        <v>55</v>
      </c>
      <c r="J10" s="3">
        <v>18</v>
      </c>
    </row>
    <row r="11" spans="1:10" x14ac:dyDescent="0.3">
      <c r="A11" t="s">
        <v>63</v>
      </c>
      <c r="B11" s="3">
        <v>1</v>
      </c>
      <c r="C11" s="3"/>
      <c r="D11" s="3"/>
      <c r="E11" s="3">
        <v>1</v>
      </c>
      <c r="F11" s="3">
        <v>1</v>
      </c>
      <c r="G11" s="3">
        <v>1</v>
      </c>
      <c r="H11" s="3">
        <f t="shared" si="0"/>
        <v>17</v>
      </c>
      <c r="I11" s="18" t="s">
        <v>55</v>
      </c>
      <c r="J11" s="3">
        <v>17</v>
      </c>
    </row>
    <row r="12" spans="1:10" x14ac:dyDescent="0.3">
      <c r="A12" t="s">
        <v>62</v>
      </c>
      <c r="B12" s="3">
        <v>1</v>
      </c>
      <c r="C12" s="3"/>
      <c r="D12" s="3"/>
      <c r="E12" s="3"/>
      <c r="F12" s="3">
        <v>1</v>
      </c>
      <c r="G12" s="3">
        <v>1</v>
      </c>
      <c r="H12" s="3">
        <f t="shared" si="0"/>
        <v>15</v>
      </c>
      <c r="I12" s="18" t="s">
        <v>55</v>
      </c>
      <c r="J12" s="3">
        <v>15</v>
      </c>
    </row>
    <row r="13" spans="1:10" x14ac:dyDescent="0.3">
      <c r="A13" t="s">
        <v>61</v>
      </c>
      <c r="B13" s="3">
        <v>1</v>
      </c>
      <c r="C13" s="3"/>
      <c r="D13" s="3"/>
      <c r="E13" s="3"/>
      <c r="F13" s="3"/>
      <c r="G13" s="3">
        <v>1</v>
      </c>
      <c r="H13" s="3">
        <f t="shared" si="0"/>
        <v>10</v>
      </c>
      <c r="I13" s="18" t="s">
        <v>55</v>
      </c>
      <c r="J13" s="3">
        <v>10</v>
      </c>
    </row>
    <row r="14" spans="1:10" x14ac:dyDescent="0.3">
      <c r="A14" t="s">
        <v>60</v>
      </c>
      <c r="B14" s="3"/>
      <c r="C14" s="3">
        <v>4</v>
      </c>
      <c r="D14" s="3">
        <v>4</v>
      </c>
      <c r="E14" s="3">
        <v>4</v>
      </c>
      <c r="F14" s="3">
        <v>4</v>
      </c>
      <c r="G14" s="3">
        <v>4</v>
      </c>
      <c r="H14" s="3">
        <f t="shared" si="0"/>
        <v>52</v>
      </c>
      <c r="I14" s="18" t="s">
        <v>54</v>
      </c>
      <c r="J14" s="3">
        <f>112*0.5</f>
        <v>56</v>
      </c>
    </row>
    <row r="15" spans="1:10" x14ac:dyDescent="0.3">
      <c r="B15" s="3"/>
      <c r="C15" s="3"/>
      <c r="D15" s="3"/>
      <c r="E15" s="3"/>
      <c r="F15" s="3"/>
      <c r="G15" s="3"/>
      <c r="H15" s="3"/>
    </row>
    <row r="16" spans="1:10" x14ac:dyDescent="0.3">
      <c r="B16" s="3"/>
      <c r="C16" s="3"/>
      <c r="D16" s="3"/>
      <c r="E16" s="3"/>
      <c r="F16" s="3"/>
      <c r="G16" s="3"/>
      <c r="H16" s="3"/>
    </row>
    <row r="17" spans="2:8" x14ac:dyDescent="0.3"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A8BF-C36A-49FE-83BE-589457C3065B}">
  <dimension ref="A1:K36"/>
  <sheetViews>
    <sheetView topLeftCell="B1" zoomScale="120" zoomScaleNormal="120" workbookViewId="0">
      <selection activeCell="G20" sqref="G20"/>
    </sheetView>
  </sheetViews>
  <sheetFormatPr baseColWidth="10" defaultColWidth="11.5546875" defaultRowHeight="14.4" x14ac:dyDescent="0.3"/>
  <cols>
    <col min="1" max="1" width="19" customWidth="1"/>
    <col min="2" max="2" width="44.6640625" customWidth="1"/>
    <col min="10" max="10" width="3.88671875" customWidth="1"/>
    <col min="11" max="11" width="14.109375" customWidth="1"/>
  </cols>
  <sheetData>
    <row r="1" spans="1:3" x14ac:dyDescent="0.3">
      <c r="A1" t="s">
        <v>74</v>
      </c>
    </row>
    <row r="4" spans="1:3" x14ac:dyDescent="0.3">
      <c r="A4" t="s">
        <v>46</v>
      </c>
    </row>
    <row r="5" spans="1:3" x14ac:dyDescent="0.3">
      <c r="B5" s="24" t="s">
        <v>75</v>
      </c>
      <c r="C5" t="s">
        <v>78</v>
      </c>
    </row>
    <row r="6" spans="1:3" x14ac:dyDescent="0.3">
      <c r="B6" s="24" t="s">
        <v>76</v>
      </c>
      <c r="C6" t="s">
        <v>79</v>
      </c>
    </row>
    <row r="7" spans="1:3" x14ac:dyDescent="0.3">
      <c r="B7" s="24" t="s">
        <v>84</v>
      </c>
      <c r="C7" t="s">
        <v>80</v>
      </c>
    </row>
    <row r="8" spans="1:3" x14ac:dyDescent="0.3">
      <c r="B8" s="24" t="s">
        <v>86</v>
      </c>
      <c r="C8" t="s">
        <v>81</v>
      </c>
    </row>
    <row r="9" spans="1:3" x14ac:dyDescent="0.3">
      <c r="B9" s="24" t="s">
        <v>85</v>
      </c>
      <c r="C9" t="s">
        <v>82</v>
      </c>
    </row>
    <row r="10" spans="1:3" x14ac:dyDescent="0.3">
      <c r="B10" s="24" t="s">
        <v>87</v>
      </c>
      <c r="C10" t="s">
        <v>83</v>
      </c>
    </row>
    <row r="12" spans="1:3" x14ac:dyDescent="0.3">
      <c r="A12" t="s">
        <v>77</v>
      </c>
    </row>
    <row r="13" spans="1:3" x14ac:dyDescent="0.3">
      <c r="B13" t="s">
        <v>88</v>
      </c>
      <c r="C13" t="s">
        <v>89</v>
      </c>
    </row>
    <row r="15" spans="1:3" x14ac:dyDescent="0.3">
      <c r="A15" t="s">
        <v>90</v>
      </c>
    </row>
    <row r="16" spans="1:3" x14ac:dyDescent="0.3">
      <c r="B16" t="s">
        <v>114</v>
      </c>
    </row>
    <row r="17" spans="1:11" x14ac:dyDescent="0.3">
      <c r="B17" t="s">
        <v>115</v>
      </c>
      <c r="C17" t="s">
        <v>91</v>
      </c>
    </row>
    <row r="18" spans="1:11" x14ac:dyDescent="0.3">
      <c r="B18" t="s">
        <v>116</v>
      </c>
      <c r="C18" t="s">
        <v>98</v>
      </c>
    </row>
    <row r="19" spans="1:11" x14ac:dyDescent="0.3">
      <c r="B19" t="s">
        <v>117</v>
      </c>
      <c r="C19" t="s">
        <v>99</v>
      </c>
    </row>
    <row r="20" spans="1:11" x14ac:dyDescent="0.3">
      <c r="B20" t="s">
        <v>119</v>
      </c>
      <c r="C20" t="s">
        <v>92</v>
      </c>
    </row>
    <row r="21" spans="1:11" x14ac:dyDescent="0.3">
      <c r="B21" t="s">
        <v>118</v>
      </c>
      <c r="C21" t="s">
        <v>93</v>
      </c>
    </row>
    <row r="23" spans="1:11" x14ac:dyDescent="0.3">
      <c r="A23" t="s">
        <v>49</v>
      </c>
    </row>
    <row r="24" spans="1:11" x14ac:dyDescent="0.3">
      <c r="B24" t="s">
        <v>45</v>
      </c>
    </row>
    <row r="26" spans="1:11" x14ac:dyDescent="0.3">
      <c r="A26" t="s">
        <v>94</v>
      </c>
    </row>
    <row r="28" spans="1:11" x14ac:dyDescent="0.3">
      <c r="C28" s="17" t="s">
        <v>1</v>
      </c>
      <c r="D28" s="17" t="s">
        <v>2</v>
      </c>
      <c r="E28" s="17" t="s">
        <v>3</v>
      </c>
      <c r="F28" s="17" t="s">
        <v>4</v>
      </c>
      <c r="G28" s="17" t="s">
        <v>72</v>
      </c>
      <c r="H28" s="17" t="s">
        <v>71</v>
      </c>
      <c r="I28" s="17"/>
      <c r="J28" s="17"/>
      <c r="K28" s="17"/>
    </row>
    <row r="29" spans="1:11" x14ac:dyDescent="0.3">
      <c r="B29" s="24" t="s">
        <v>95</v>
      </c>
      <c r="C29" s="6">
        <v>10000</v>
      </c>
      <c r="D29" s="7">
        <v>0</v>
      </c>
      <c r="E29" s="7">
        <v>8000</v>
      </c>
      <c r="F29" s="7">
        <v>0</v>
      </c>
      <c r="G29" s="7">
        <v>8000</v>
      </c>
      <c r="H29" s="8">
        <v>7000</v>
      </c>
      <c r="I29" s="17" t="s">
        <v>70</v>
      </c>
      <c r="J29" s="17"/>
      <c r="K29" s="17" t="s">
        <v>56</v>
      </c>
    </row>
    <row r="30" spans="1:11" x14ac:dyDescent="0.3">
      <c r="B30" s="24" t="s">
        <v>69</v>
      </c>
      <c r="C30" s="19">
        <v>2</v>
      </c>
      <c r="D30" s="10">
        <v>3</v>
      </c>
      <c r="E30" s="10">
        <v>5</v>
      </c>
      <c r="F30" s="20">
        <v>3</v>
      </c>
      <c r="G30" s="20">
        <v>1</v>
      </c>
      <c r="H30" s="11">
        <v>4</v>
      </c>
      <c r="I30" s="17">
        <f>SUMPRODUCT($C$29:$H$29,C30:H30)</f>
        <v>96000</v>
      </c>
      <c r="J30" s="17"/>
      <c r="K30" s="17"/>
    </row>
    <row r="31" spans="1:11" x14ac:dyDescent="0.3">
      <c r="B31" s="24"/>
      <c r="C31" s="19"/>
      <c r="D31" s="10"/>
      <c r="E31" s="10"/>
      <c r="F31" s="10"/>
      <c r="G31" s="10"/>
      <c r="H31" s="11"/>
      <c r="I31" s="17"/>
      <c r="J31" s="17"/>
      <c r="K31" s="17"/>
    </row>
    <row r="32" spans="1:11" x14ac:dyDescent="0.3">
      <c r="B32" t="s">
        <v>115</v>
      </c>
      <c r="C32" s="19">
        <v>1</v>
      </c>
      <c r="D32" s="10"/>
      <c r="E32" s="10"/>
      <c r="F32" s="10">
        <v>1</v>
      </c>
      <c r="G32" s="10"/>
      <c r="H32" s="11"/>
      <c r="I32" s="17">
        <f t="shared" ref="I32:I36" si="0">SUMPRODUCT($C$29:$H$29,C32:H32)</f>
        <v>10000</v>
      </c>
      <c r="J32" s="17" t="s">
        <v>97</v>
      </c>
      <c r="K32" s="17">
        <v>10000</v>
      </c>
    </row>
    <row r="33" spans="2:11" x14ac:dyDescent="0.3">
      <c r="B33" t="s">
        <v>116</v>
      </c>
      <c r="C33" s="19"/>
      <c r="D33" s="10">
        <v>1</v>
      </c>
      <c r="E33" s="10"/>
      <c r="F33" s="10"/>
      <c r="G33" s="10">
        <v>1</v>
      </c>
      <c r="H33" s="11"/>
      <c r="I33" s="17">
        <f t="shared" si="0"/>
        <v>8000</v>
      </c>
      <c r="J33" s="17" t="s">
        <v>97</v>
      </c>
      <c r="K33" s="17">
        <v>8000</v>
      </c>
    </row>
    <row r="34" spans="2:11" x14ac:dyDescent="0.3">
      <c r="B34" t="s">
        <v>117</v>
      </c>
      <c r="C34" s="19"/>
      <c r="D34" s="10"/>
      <c r="E34" s="10">
        <v>1</v>
      </c>
      <c r="F34" s="10"/>
      <c r="G34" s="10"/>
      <c r="H34" s="11">
        <v>1</v>
      </c>
      <c r="I34" s="17">
        <f t="shared" si="0"/>
        <v>15000</v>
      </c>
      <c r="J34" s="17" t="s">
        <v>97</v>
      </c>
      <c r="K34" s="17">
        <v>15000</v>
      </c>
    </row>
    <row r="35" spans="2:11" x14ac:dyDescent="0.3">
      <c r="B35" t="s">
        <v>119</v>
      </c>
      <c r="C35" s="19">
        <v>1</v>
      </c>
      <c r="D35" s="10">
        <v>1</v>
      </c>
      <c r="E35" s="10">
        <v>1</v>
      </c>
      <c r="F35" s="10"/>
      <c r="G35" s="10"/>
      <c r="H35" s="11"/>
      <c r="I35" s="17">
        <f t="shared" si="0"/>
        <v>18000</v>
      </c>
      <c r="J35" s="17" t="s">
        <v>96</v>
      </c>
      <c r="K35" s="17">
        <v>20000</v>
      </c>
    </row>
    <row r="36" spans="2:11" x14ac:dyDescent="0.3">
      <c r="B36" t="s">
        <v>118</v>
      </c>
      <c r="C36" s="21"/>
      <c r="D36" s="22"/>
      <c r="E36" s="22"/>
      <c r="F36" s="22">
        <v>1</v>
      </c>
      <c r="G36" s="22">
        <v>1</v>
      </c>
      <c r="H36" s="23">
        <v>1</v>
      </c>
      <c r="I36" s="17">
        <f t="shared" si="0"/>
        <v>15000</v>
      </c>
      <c r="J36" s="17" t="s">
        <v>96</v>
      </c>
      <c r="K36" s="17">
        <v>15000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A2FF-FE48-4464-ADA7-AF5AB52DA647}">
  <dimension ref="A22:O61"/>
  <sheetViews>
    <sheetView tabSelected="1" topLeftCell="A28" zoomScale="170" zoomScaleNormal="170" workbookViewId="0">
      <selection activeCell="D27" sqref="D27"/>
    </sheetView>
  </sheetViews>
  <sheetFormatPr baseColWidth="10" defaultColWidth="11.5546875" defaultRowHeight="14.4" x14ac:dyDescent="0.3"/>
  <cols>
    <col min="1" max="1" width="19.109375" customWidth="1"/>
    <col min="2" max="2" width="21.5546875" customWidth="1"/>
    <col min="9" max="9" width="4.44140625" customWidth="1"/>
    <col min="10" max="10" width="15" customWidth="1"/>
  </cols>
  <sheetData>
    <row r="22" spans="1:4" x14ac:dyDescent="0.3">
      <c r="A22" t="s">
        <v>100</v>
      </c>
    </row>
    <row r="23" spans="1:4" x14ac:dyDescent="0.3">
      <c r="B23" t="s">
        <v>105</v>
      </c>
      <c r="D23" t="s">
        <v>101</v>
      </c>
    </row>
    <row r="24" spans="1:4" x14ac:dyDescent="0.3">
      <c r="B24" t="s">
        <v>106</v>
      </c>
      <c r="D24" t="s">
        <v>102</v>
      </c>
    </row>
    <row r="25" spans="1:4" x14ac:dyDescent="0.3">
      <c r="B25" t="s">
        <v>107</v>
      </c>
      <c r="D25" t="s">
        <v>103</v>
      </c>
    </row>
    <row r="26" spans="1:4" x14ac:dyDescent="0.3">
      <c r="B26" t="s">
        <v>108</v>
      </c>
      <c r="D26" t="s">
        <v>104</v>
      </c>
    </row>
    <row r="27" spans="1:4" x14ac:dyDescent="0.3">
      <c r="B27" t="s">
        <v>109</v>
      </c>
      <c r="D27" t="s">
        <v>113</v>
      </c>
    </row>
    <row r="29" spans="1:4" x14ac:dyDescent="0.3">
      <c r="A29" t="s">
        <v>77</v>
      </c>
    </row>
    <row r="30" spans="1:4" x14ac:dyDescent="0.3">
      <c r="B30" t="s">
        <v>110</v>
      </c>
    </row>
    <row r="32" spans="1:4" x14ac:dyDescent="0.3">
      <c r="A32" t="s">
        <v>90</v>
      </c>
    </row>
    <row r="33" spans="1:8" x14ac:dyDescent="0.3">
      <c r="B33" t="s">
        <v>114</v>
      </c>
    </row>
    <row r="34" spans="1:8" x14ac:dyDescent="0.3">
      <c r="B34" t="s">
        <v>120</v>
      </c>
      <c r="C34" t="s">
        <v>111</v>
      </c>
    </row>
    <row r="35" spans="1:8" x14ac:dyDescent="0.3">
      <c r="B35" t="s">
        <v>121</v>
      </c>
      <c r="C35" t="s">
        <v>129</v>
      </c>
      <c r="E35" s="26">
        <f>0.2 * 500</f>
        <v>100</v>
      </c>
      <c r="G35" s="28" t="s">
        <v>132</v>
      </c>
      <c r="H35" t="s">
        <v>133</v>
      </c>
    </row>
    <row r="36" spans="1:8" x14ac:dyDescent="0.3">
      <c r="B36" t="s">
        <v>122</v>
      </c>
      <c r="C36" t="s">
        <v>130</v>
      </c>
      <c r="E36" s="27">
        <f xml:space="preserve"> 0.1 * 500</f>
        <v>50</v>
      </c>
    </row>
    <row r="37" spans="1:8" x14ac:dyDescent="0.3">
      <c r="B37" t="s">
        <v>123</v>
      </c>
      <c r="C37" t="s">
        <v>131</v>
      </c>
      <c r="E37" s="27">
        <f>0.05 * 500</f>
        <v>25</v>
      </c>
    </row>
    <row r="38" spans="1:8" x14ac:dyDescent="0.3">
      <c r="B38" t="s">
        <v>124</v>
      </c>
      <c r="C38" t="s">
        <v>134</v>
      </c>
    </row>
    <row r="39" spans="1:8" x14ac:dyDescent="0.3">
      <c r="B39" t="s">
        <v>125</v>
      </c>
      <c r="C39" t="s">
        <v>135</v>
      </c>
    </row>
    <row r="40" spans="1:8" x14ac:dyDescent="0.3">
      <c r="B40" t="s">
        <v>126</v>
      </c>
      <c r="C40" t="s">
        <v>136</v>
      </c>
    </row>
    <row r="41" spans="1:8" x14ac:dyDescent="0.3">
      <c r="A41" t="s">
        <v>112</v>
      </c>
      <c r="B41" t="s">
        <v>127</v>
      </c>
      <c r="C41" t="s">
        <v>137</v>
      </c>
    </row>
    <row r="42" spans="1:8" x14ac:dyDescent="0.3">
      <c r="B42" t="s">
        <v>128</v>
      </c>
      <c r="C42" t="s">
        <v>138</v>
      </c>
    </row>
    <row r="44" spans="1:8" x14ac:dyDescent="0.3">
      <c r="A44" t="s">
        <v>49</v>
      </c>
    </row>
    <row r="45" spans="1:8" x14ac:dyDescent="0.3">
      <c r="B45" t="s">
        <v>45</v>
      </c>
    </row>
    <row r="47" spans="1:8" x14ac:dyDescent="0.3">
      <c r="A47" t="s">
        <v>94</v>
      </c>
    </row>
    <row r="49" spans="2:15" x14ac:dyDescent="0.3">
      <c r="C49" s="25" t="s">
        <v>1</v>
      </c>
      <c r="D49" s="25" t="s">
        <v>2</v>
      </c>
      <c r="E49" s="25" t="s">
        <v>3</v>
      </c>
      <c r="F49" s="25" t="s">
        <v>4</v>
      </c>
      <c r="G49" s="25" t="s">
        <v>72</v>
      </c>
      <c r="H49" s="25"/>
      <c r="I49" s="25"/>
      <c r="J49" s="25"/>
    </row>
    <row r="50" spans="2:15" x14ac:dyDescent="0.3">
      <c r="B50" s="24" t="s">
        <v>95</v>
      </c>
      <c r="C50" s="6">
        <v>93.750000000000028</v>
      </c>
      <c r="D50" s="7">
        <v>125</v>
      </c>
      <c r="E50" s="7">
        <v>56.249999999999986</v>
      </c>
      <c r="F50" s="7">
        <v>0</v>
      </c>
      <c r="G50" s="8">
        <v>224.99999999999997</v>
      </c>
      <c r="H50" s="30" t="s">
        <v>70</v>
      </c>
      <c r="I50" s="30"/>
      <c r="J50" s="30" t="s">
        <v>56</v>
      </c>
    </row>
    <row r="51" spans="2:15" x14ac:dyDescent="0.3">
      <c r="B51" s="24" t="s">
        <v>69</v>
      </c>
      <c r="C51" s="19">
        <v>150</v>
      </c>
      <c r="D51" s="10">
        <v>75</v>
      </c>
      <c r="E51" s="10">
        <v>200</v>
      </c>
      <c r="F51" s="20">
        <v>175</v>
      </c>
      <c r="G51" s="31">
        <v>25</v>
      </c>
      <c r="H51" s="29">
        <f>SUMPRODUCT($C$50:$G$50,C51:G51)</f>
        <v>40312.5</v>
      </c>
      <c r="I51" s="30"/>
      <c r="J51" s="30"/>
    </row>
    <row r="52" spans="2:15" x14ac:dyDescent="0.3">
      <c r="B52" s="24"/>
      <c r="C52" s="19"/>
      <c r="D52" s="10"/>
      <c r="E52" s="10"/>
      <c r="F52" s="10"/>
      <c r="G52" s="11"/>
      <c r="H52" s="29"/>
      <c r="I52" s="30"/>
      <c r="J52" s="30"/>
      <c r="O52" t="s">
        <v>55</v>
      </c>
    </row>
    <row r="53" spans="2:15" x14ac:dyDescent="0.3">
      <c r="B53" t="s">
        <v>120</v>
      </c>
      <c r="C53" s="19">
        <v>1</v>
      </c>
      <c r="D53" s="10">
        <v>1</v>
      </c>
      <c r="E53" s="10">
        <v>1</v>
      </c>
      <c r="F53" s="10">
        <v>1</v>
      </c>
      <c r="G53" s="11">
        <v>1</v>
      </c>
      <c r="H53" s="29">
        <f>SUMPRODUCT($C$50:$G$50,C53:G53)</f>
        <v>500</v>
      </c>
      <c r="I53" s="29" t="s">
        <v>55</v>
      </c>
      <c r="J53" s="29">
        <v>500</v>
      </c>
    </row>
    <row r="54" spans="2:15" x14ac:dyDescent="0.3">
      <c r="B54" t="s">
        <v>121</v>
      </c>
      <c r="C54" s="19">
        <v>0.4</v>
      </c>
      <c r="D54" s="10">
        <v>0.05</v>
      </c>
      <c r="E54" s="10">
        <v>1</v>
      </c>
      <c r="F54" s="10"/>
      <c r="G54" s="11"/>
      <c r="H54" s="29">
        <f t="shared" ref="H54:H60" si="0">SUMPRODUCT($C$50:$G$50,C54:G54)</f>
        <v>100</v>
      </c>
      <c r="I54" s="29" t="s">
        <v>55</v>
      </c>
      <c r="J54" s="29">
        <v>100</v>
      </c>
    </row>
    <row r="55" spans="2:15" x14ac:dyDescent="0.3">
      <c r="B55" t="s">
        <v>122</v>
      </c>
      <c r="C55" s="19">
        <v>0.4</v>
      </c>
      <c r="D55" s="10">
        <v>0.1</v>
      </c>
      <c r="E55" s="10"/>
      <c r="F55" s="10">
        <v>1</v>
      </c>
      <c r="G55" s="11"/>
      <c r="H55" s="29">
        <f>SUMPRODUCT($C$50:$G$50,C55:G55)</f>
        <v>50.000000000000014</v>
      </c>
      <c r="I55" s="29" t="s">
        <v>55</v>
      </c>
      <c r="J55" s="29">
        <v>50</v>
      </c>
    </row>
    <row r="56" spans="2:15" x14ac:dyDescent="0.3">
      <c r="B56" t="s">
        <v>123</v>
      </c>
      <c r="C56" s="19"/>
      <c r="D56" s="10">
        <v>0.2</v>
      </c>
      <c r="E56" s="10"/>
      <c r="F56" s="10"/>
      <c r="G56" s="11"/>
      <c r="H56" s="29">
        <f>SUMPRODUCT($C$50:$G$50,C56:G56)</f>
        <v>25</v>
      </c>
      <c r="I56" s="29" t="s">
        <v>55</v>
      </c>
      <c r="J56" s="29">
        <v>25</v>
      </c>
    </row>
    <row r="57" spans="2:15" x14ac:dyDescent="0.3">
      <c r="B57" t="s">
        <v>124</v>
      </c>
      <c r="C57" s="19">
        <v>1</v>
      </c>
      <c r="D57" s="10"/>
      <c r="E57" s="10"/>
      <c r="F57" s="10"/>
      <c r="G57" s="11"/>
      <c r="H57" s="29">
        <f>SUMPRODUCT($C$50:$G$50,C57:G57)</f>
        <v>93.750000000000028</v>
      </c>
      <c r="I57" s="29" t="s">
        <v>54</v>
      </c>
      <c r="J57" s="29">
        <v>200</v>
      </c>
    </row>
    <row r="58" spans="2:15" x14ac:dyDescent="0.3">
      <c r="B58" t="s">
        <v>125</v>
      </c>
      <c r="C58" s="19"/>
      <c r="D58" s="10">
        <v>1</v>
      </c>
      <c r="E58" s="10"/>
      <c r="F58" s="10"/>
      <c r="G58" s="11"/>
      <c r="H58" s="29">
        <f t="shared" si="0"/>
        <v>125</v>
      </c>
      <c r="I58" s="29" t="s">
        <v>54</v>
      </c>
      <c r="J58" s="29">
        <v>400</v>
      </c>
    </row>
    <row r="59" spans="2:15" x14ac:dyDescent="0.3">
      <c r="B59" t="s">
        <v>126</v>
      </c>
      <c r="C59" s="19"/>
      <c r="D59" s="10"/>
      <c r="E59" s="10">
        <v>1</v>
      </c>
      <c r="F59" s="10"/>
      <c r="G59" s="11"/>
      <c r="H59" s="29">
        <f t="shared" si="0"/>
        <v>56.249999999999986</v>
      </c>
      <c r="I59" s="29" t="s">
        <v>54</v>
      </c>
      <c r="J59" s="29">
        <v>100</v>
      </c>
    </row>
    <row r="60" spans="2:15" x14ac:dyDescent="0.3">
      <c r="B60" t="s">
        <v>127</v>
      </c>
      <c r="C60" s="19"/>
      <c r="D60" s="10"/>
      <c r="E60" s="10"/>
      <c r="F60" s="10">
        <v>1</v>
      </c>
      <c r="G60" s="11"/>
      <c r="H60" s="29">
        <f t="shared" si="0"/>
        <v>0</v>
      </c>
      <c r="I60" s="29" t="s">
        <v>54</v>
      </c>
      <c r="J60" s="29">
        <v>50</v>
      </c>
    </row>
    <row r="61" spans="2:15" x14ac:dyDescent="0.3">
      <c r="B61" t="s">
        <v>128</v>
      </c>
      <c r="C61" s="21"/>
      <c r="D61" s="22"/>
      <c r="E61" s="22"/>
      <c r="F61" s="22"/>
      <c r="G61" s="23">
        <v>1</v>
      </c>
      <c r="H61" s="29">
        <f>SUMPRODUCT($C$50:$G$50,C61:G61)</f>
        <v>224.99999999999997</v>
      </c>
      <c r="I61" s="29" t="s">
        <v>54</v>
      </c>
      <c r="J61" s="29">
        <v>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E4DE-035F-44EC-9A60-786C925EC9AD}">
  <dimension ref="A1"/>
  <sheetViews>
    <sheetView workbookViewId="0">
      <selection activeCell="I17" sqref="I17"/>
    </sheetView>
  </sheetViews>
  <sheetFormatPr baseColWidth="10" defaultColWidth="11.5546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Fifth Avenue</vt:lpstr>
      <vt:lpstr>Hong Kong Bank</vt:lpstr>
      <vt:lpstr>Top Speed Bicycle</vt:lpstr>
      <vt:lpstr>Practica 1</vt:lpstr>
      <vt:lpstr>Practica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2015-06-05T18:17:20Z</dcterms:created>
  <dcterms:modified xsi:type="dcterms:W3CDTF">2022-07-15T18:34:39Z</dcterms:modified>
</cp:coreProperties>
</file>