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iCloudDrive\UCR\Métodos cuantitativos\II_Parcial\Tema 1\Simplex\"/>
    </mc:Choice>
  </mc:AlternateContent>
  <xr:revisionPtr revIDLastSave="0" documentId="13_ncr:1_{0D25E397-7014-457A-83E9-EE56E7F2B810}" xr6:coauthVersionLast="47" xr6:coauthVersionMax="47" xr10:uidLastSave="{00000000-0000-0000-0000-000000000000}"/>
  <bookViews>
    <workbookView xWindow="28680" yWindow="-120" windowWidth="19440" windowHeight="15000" activeTab="2" xr2:uid="{55FE3FDC-2561-44E3-AA70-7E3A245668D0}"/>
  </bookViews>
  <sheets>
    <sheet name="Ejemplo 1" sheetId="1" r:id="rId1"/>
    <sheet name="Ejemplo 2" sheetId="2" r:id="rId2"/>
    <sheet name="Practica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47" i="5" l="1"/>
  <c r="R15" i="5"/>
  <c r="R14" i="5"/>
  <c r="R13" i="5"/>
  <c r="Q13" i="5"/>
  <c r="Q12" i="5" s="1"/>
  <c r="P13" i="5"/>
  <c r="P12" i="5" s="1"/>
  <c r="O13" i="5"/>
  <c r="O15" i="5" s="1"/>
  <c r="O24" i="5" s="1"/>
  <c r="N13" i="5"/>
  <c r="N15" i="5" s="1"/>
  <c r="M13" i="5"/>
  <c r="M15" i="5" s="1"/>
  <c r="L13" i="5"/>
  <c r="L12" i="5" s="1"/>
  <c r="K13" i="5"/>
  <c r="K12" i="5" s="1"/>
  <c r="O12" i="5"/>
  <c r="M12" i="5"/>
  <c r="G21" i="5"/>
  <c r="D25" i="5"/>
  <c r="F20" i="1"/>
  <c r="R7" i="5"/>
  <c r="R6" i="5"/>
  <c r="R5" i="5"/>
  <c r="D26" i="5"/>
  <c r="A19" i="2"/>
  <c r="A18" i="2"/>
  <c r="A21" i="2"/>
  <c r="A20" i="2"/>
  <c r="G25" i="2"/>
  <c r="H25" i="2"/>
  <c r="I25" i="2"/>
  <c r="J25" i="2"/>
  <c r="K25" i="2"/>
  <c r="L25" i="2"/>
  <c r="M25" i="2"/>
  <c r="F25" i="2"/>
  <c r="G23" i="2"/>
  <c r="H23" i="2"/>
  <c r="I23" i="2"/>
  <c r="J23" i="2"/>
  <c r="K23" i="2"/>
  <c r="L23" i="2"/>
  <c r="M23" i="2"/>
  <c r="F23" i="2"/>
  <c r="M22" i="2"/>
  <c r="G22" i="2"/>
  <c r="H22" i="2"/>
  <c r="I22" i="2"/>
  <c r="J22" i="2"/>
  <c r="K22" i="2"/>
  <c r="L22" i="2"/>
  <c r="F22" i="2"/>
  <c r="G24" i="2"/>
  <c r="H24" i="2"/>
  <c r="I24" i="2"/>
  <c r="J24" i="2"/>
  <c r="K24" i="2"/>
  <c r="L24" i="2"/>
  <c r="M24" i="2"/>
  <c r="F24" i="2"/>
  <c r="N15" i="2"/>
  <c r="N16" i="2"/>
  <c r="G15" i="2"/>
  <c r="H15" i="2"/>
  <c r="I15" i="2"/>
  <c r="J15" i="2"/>
  <c r="K15" i="2"/>
  <c r="L15" i="2"/>
  <c r="M15" i="2"/>
  <c r="F15" i="2"/>
  <c r="G14" i="2"/>
  <c r="H14" i="2"/>
  <c r="I14" i="2"/>
  <c r="J14" i="2"/>
  <c r="K14" i="2"/>
  <c r="L14" i="2"/>
  <c r="M14" i="2"/>
  <c r="F14" i="2"/>
  <c r="G13" i="2"/>
  <c r="H13" i="2"/>
  <c r="I13" i="2"/>
  <c r="J13" i="2"/>
  <c r="K13" i="2"/>
  <c r="L13" i="2"/>
  <c r="M13" i="2"/>
  <c r="F13" i="2"/>
  <c r="G16" i="2"/>
  <c r="H16" i="2"/>
  <c r="I16" i="2"/>
  <c r="J16" i="2"/>
  <c r="K16" i="2"/>
  <c r="L16" i="2"/>
  <c r="M16" i="2"/>
  <c r="F16" i="2"/>
  <c r="N6" i="2"/>
  <c r="N7" i="2"/>
  <c r="N5" i="2"/>
  <c r="G19" i="1"/>
  <c r="H19" i="1"/>
  <c r="I19" i="1"/>
  <c r="J19" i="1"/>
  <c r="K19" i="1"/>
  <c r="F19" i="1"/>
  <c r="G18" i="1"/>
  <c r="H18" i="1"/>
  <c r="I18" i="1"/>
  <c r="J18" i="1"/>
  <c r="K18" i="1"/>
  <c r="F18" i="1"/>
  <c r="K20" i="1"/>
  <c r="J20" i="1"/>
  <c r="I20" i="1"/>
  <c r="H20" i="1"/>
  <c r="G20" i="1"/>
  <c r="L13" i="1"/>
  <c r="L12" i="1"/>
  <c r="K14" i="5" l="1"/>
  <c r="O14" i="5"/>
  <c r="O23" i="5" s="1"/>
  <c r="K15" i="5"/>
  <c r="K24" i="5" s="1"/>
  <c r="K23" i="5" s="1"/>
  <c r="L14" i="5"/>
  <c r="L23" i="5" s="1"/>
  <c r="P14" i="5"/>
  <c r="L15" i="5"/>
  <c r="L24" i="5" s="1"/>
  <c r="L21" i="5" s="1"/>
  <c r="P15" i="5"/>
  <c r="P24" i="5" s="1"/>
  <c r="P23" i="5" s="1"/>
  <c r="M14" i="5"/>
  <c r="Q14" i="5"/>
  <c r="Q15" i="5"/>
  <c r="Q24" i="5" s="1"/>
  <c r="N14" i="5"/>
  <c r="O21" i="5"/>
  <c r="O22" i="5"/>
  <c r="L22" i="5"/>
  <c r="K21" i="5"/>
  <c r="N24" i="5"/>
  <c r="M24" i="5"/>
  <c r="P22" i="5" l="1"/>
  <c r="K22" i="5"/>
  <c r="P21" i="5"/>
  <c r="Q23" i="5"/>
  <c r="Q22" i="5"/>
  <c r="Q21" i="5"/>
  <c r="M22" i="5"/>
  <c r="M21" i="5"/>
  <c r="M23" i="5"/>
  <c r="N23" i="5"/>
  <c r="N22" i="5"/>
  <c r="N21" i="5"/>
</calcChain>
</file>

<file path=xl/sharedStrings.xml><?xml version="1.0" encoding="utf-8"?>
<sst xmlns="http://schemas.openxmlformats.org/spreadsheetml/2006/main" count="241" uniqueCount="100">
  <si>
    <t xml:space="preserve">Modelo en Forma Estandar </t>
  </si>
  <si>
    <t>Max Z -3X1 - X2 - 5X3</t>
  </si>
  <si>
    <t>S.a.</t>
  </si>
  <si>
    <t>6X1+ 3X2 + 5X3 + X4 = 45</t>
  </si>
  <si>
    <t>3X1 + 4X2 + 5X3 + X5 = 30</t>
  </si>
  <si>
    <r>
      <t xml:space="preserve">Xi </t>
    </r>
    <r>
      <rPr>
        <sz val="11"/>
        <color theme="1"/>
        <rFont val="Calibri"/>
        <family val="2"/>
      </rPr>
      <t>≥ 0 ꓯ i</t>
    </r>
  </si>
  <si>
    <t xml:space="preserve">Tabla 0 </t>
  </si>
  <si>
    <t xml:space="preserve">Base </t>
  </si>
  <si>
    <t>Z</t>
  </si>
  <si>
    <t>X4</t>
  </si>
  <si>
    <t>X5</t>
  </si>
  <si>
    <t>Coeficientes</t>
  </si>
  <si>
    <t>X1</t>
  </si>
  <si>
    <t>X2</t>
  </si>
  <si>
    <t>X3</t>
  </si>
  <si>
    <t>Lado Derecho</t>
  </si>
  <si>
    <t>Entra</t>
  </si>
  <si>
    <t>Sale</t>
  </si>
  <si>
    <t xml:space="preserve">Tabla 1 </t>
  </si>
  <si>
    <t>5*f3+f1 ==&gt;</t>
  </si>
  <si>
    <t>1/5*f3 ==&gt;</t>
  </si>
  <si>
    <t xml:space="preserve"> -5*f3+f2 ==&gt;</t>
  </si>
  <si>
    <t>Max Z -60X1 -30X2 - 20X3</t>
  </si>
  <si>
    <t>8X1 + 6X2 + X3 + X4 = 48</t>
  </si>
  <si>
    <t>4X1 + 2X2 + 1.5X3 + X5 = 20</t>
  </si>
  <si>
    <t>2X1 + 1.5X2 + 0.5X3 + X6 = 8</t>
  </si>
  <si>
    <t>X2 + X7 = 5</t>
  </si>
  <si>
    <t>Base</t>
  </si>
  <si>
    <t>X6</t>
  </si>
  <si>
    <t>X7</t>
  </si>
  <si>
    <t xml:space="preserve"> 1/2*f4 ==&gt;</t>
  </si>
  <si>
    <t xml:space="preserve"> 60*f4+f1==&gt;</t>
  </si>
  <si>
    <t xml:space="preserve"> -8*f4+f2==&gt;</t>
  </si>
  <si>
    <t xml:space="preserve"> -4*f4+f3==&gt;</t>
  </si>
  <si>
    <t>Tabla 2</t>
  </si>
  <si>
    <t xml:space="preserve"> 2*f3==&gt;</t>
  </si>
  <si>
    <t xml:space="preserve"> 5*f3+f1==&gt;</t>
  </si>
  <si>
    <t xml:space="preserve"> f3+f2==&gt;</t>
  </si>
  <si>
    <t xml:space="preserve"> -1/4*f3+f4==&gt;</t>
  </si>
  <si>
    <t>X1=</t>
  </si>
  <si>
    <t>X2=</t>
  </si>
  <si>
    <t>X3=</t>
  </si>
  <si>
    <t>Z=280</t>
  </si>
  <si>
    <t>1. Variables</t>
  </si>
  <si>
    <t>X1 = herramientas A</t>
  </si>
  <si>
    <t>X3 = herramientas C</t>
  </si>
  <si>
    <t>X2 = herramientas B</t>
  </si>
  <si>
    <t>2. Funcion</t>
  </si>
  <si>
    <t>3. Restricciones</t>
  </si>
  <si>
    <t>Sujeto a;</t>
  </si>
  <si>
    <t>Horas de mano de obra =</t>
  </si>
  <si>
    <t>Horas de revision =</t>
  </si>
  <si>
    <t>Capacidad de fabricacion =</t>
  </si>
  <si>
    <t>X1 + X2 + X3 + X6 =</t>
  </si>
  <si>
    <t>6X1 + 4X2 + 3X3 + X5 =</t>
  </si>
  <si>
    <t>Max Z - 4000X1 - 3000X2 - 2000X3</t>
  </si>
  <si>
    <t>4. No negatividad</t>
  </si>
  <si>
    <t>Forma estandar</t>
  </si>
  <si>
    <t>Debo colocar los pasos antes de forma estandar?</t>
  </si>
  <si>
    <t>horas</t>
  </si>
  <si>
    <t>minutos</t>
  </si>
  <si>
    <t>herramientas</t>
  </si>
  <si>
    <t>5. G-J</t>
  </si>
  <si>
    <t>Tabla 1</t>
  </si>
  <si>
    <t>1/3*f2</t>
  </si>
  <si>
    <t>4000*f2 + f1</t>
  </si>
  <si>
    <t xml:space="preserve"> -6*f2 + f3</t>
  </si>
  <si>
    <t xml:space="preserve"> -f2+f4</t>
  </si>
  <si>
    <t xml:space="preserve">3X1 + 3X2 + 1X3 + X4 = </t>
  </si>
  <si>
    <t>3/2*f4</t>
  </si>
  <si>
    <t>indicar cuales son las variables de las bases</t>
  </si>
  <si>
    <t xml:space="preserve">Respuesta = </t>
  </si>
  <si>
    <t>en la matrix, donde estan los numeros 1 y solo hay 0 en las columnas, esas son las variables de la base</t>
  </si>
  <si>
    <t>Es decir, son las columnas que forman la matrix identidad</t>
  </si>
  <si>
    <t>2000/3 * f4 + f1</t>
  </si>
  <si>
    <t xml:space="preserve"> -1/3 * f4 + f1</t>
  </si>
  <si>
    <t xml:space="preserve"> - 1 * f4 + f3</t>
  </si>
  <si>
    <t xml:space="preserve">Solu. </t>
  </si>
  <si>
    <t>X1 = 6</t>
  </si>
  <si>
    <t xml:space="preserve">X2 = 0 </t>
  </si>
  <si>
    <t>X3 = 6</t>
  </si>
  <si>
    <t>Posible pregunta: cual son las variables de las bases y el valor de Z</t>
  </si>
  <si>
    <t xml:space="preserve">Respuesta: Primero encontramos las bases, luego nos vamos a la F.Objetivo original </t>
  </si>
  <si>
    <t>y sustituimos las variables de las bases (las que no estan son 0)</t>
  </si>
  <si>
    <t>Posible pregunta: cuales son las variables del lado deracho</t>
  </si>
  <si>
    <t>y dividimos el valor de Z de la matrix por el valor de la variable de la base que si esta en la F. original</t>
  </si>
  <si>
    <r>
      <t>Max Z - 4000</t>
    </r>
    <r>
      <rPr>
        <sz val="11"/>
        <color rgb="FFFF0000"/>
        <rFont val="Calibri"/>
        <family val="2"/>
        <scheme val="minor"/>
      </rPr>
      <t xml:space="preserve">X1 </t>
    </r>
    <r>
      <rPr>
        <sz val="11"/>
        <color theme="1"/>
        <rFont val="Calibri"/>
        <family val="2"/>
        <scheme val="minor"/>
      </rPr>
      <t>- 3000X2 - 2000X3</t>
    </r>
  </si>
  <si>
    <t>X1 =</t>
  </si>
  <si>
    <r>
      <rPr>
        <sz val="11"/>
        <color rgb="FF00B0F0"/>
        <rFont val="Calibri"/>
        <family val="2"/>
        <scheme val="minor"/>
      </rPr>
      <t>32000</t>
    </r>
    <r>
      <rPr>
        <sz val="11"/>
        <color theme="1"/>
        <rFont val="Calibri"/>
        <family val="2"/>
        <scheme val="minor"/>
      </rPr>
      <t>/4000 =</t>
    </r>
  </si>
  <si>
    <t>Respuesta: vemos las variables que estan en la base (las que no estan son 0) y cual esta en la funcion original</t>
  </si>
  <si>
    <t>Luego como ya tenemos el valor de una variable (X1)</t>
  </si>
  <si>
    <t>desvejamos en las restriciones las variables que estan en la base pero no sabemos el valor</t>
  </si>
  <si>
    <r>
      <t>6*</t>
    </r>
    <r>
      <rPr>
        <sz val="11"/>
        <color rgb="FFFF0000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 xml:space="preserve"> + 4*0 + 3*0 + X5 =</t>
    </r>
  </si>
  <si>
    <t>X5=12</t>
  </si>
  <si>
    <t xml:space="preserve">8 + 0 + 0 + X6 = </t>
  </si>
  <si>
    <t>X6 = 4</t>
  </si>
  <si>
    <t>1.</t>
  </si>
  <si>
    <t>2.</t>
  </si>
  <si>
    <t xml:space="preserve">Posible pregunta de examen </t>
  </si>
  <si>
    <t xml:space="preserve">3.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</si>
</sst>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2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2" fontId="0" fillId="0" borderId="0" xfId="0" applyNumberFormat="1"/>
    <xf numFmtId="1" fontId="0" fillId="0" borderId="3" xfId="0" applyNumberFormat="1" applyFill="1" applyBorder="1" applyAlignment="1">
      <alignment horizontal="right"/>
    </xf>
    <xf numFmtId="1" fontId="0" fillId="0" borderId="0" xfId="0" applyNumberFormat="1" applyAlignment="1">
      <alignment horizontal="right"/>
    </xf>
    <xf numFmtId="165" fontId="0" fillId="7" borderId="1" xfId="0" applyNumberFormat="1" applyFill="1" applyBorder="1" applyAlignment="1">
      <alignment horizontal="center"/>
    </xf>
    <xf numFmtId="12" fontId="0" fillId="7" borderId="1" xfId="0" applyNumberFormat="1" applyFill="1" applyBorder="1" applyAlignment="1">
      <alignment horizontal="center"/>
    </xf>
    <xf numFmtId="12" fontId="0" fillId="6" borderId="1" xfId="0" applyNumberForma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0" fontId="0" fillId="6" borderId="0" xfId="0" applyFill="1"/>
    <xf numFmtId="12" fontId="0" fillId="0" borderId="1" xfId="0" applyNumberFormat="1" applyFill="1" applyBorder="1" applyAlignment="1"/>
    <xf numFmtId="164" fontId="0" fillId="0" borderId="1" xfId="0" applyNumberFormat="1" applyFill="1" applyBorder="1" applyAlignment="1"/>
    <xf numFmtId="0" fontId="0" fillId="0" borderId="0" xfId="0" applyAlignment="1"/>
    <xf numFmtId="12" fontId="0" fillId="6" borderId="1" xfId="0" applyNumberFormat="1" applyFill="1" applyBorder="1" applyAlignment="1"/>
    <xf numFmtId="1" fontId="0" fillId="6" borderId="1" xfId="0" applyNumberFormat="1" applyFill="1" applyBorder="1" applyAlignment="1">
      <alignment horizontal="center"/>
    </xf>
    <xf numFmtId="12" fontId="0" fillId="7" borderId="1" xfId="0" applyNumberFormat="1" applyFill="1" applyBorder="1" applyAlignment="1"/>
    <xf numFmtId="12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/>
    <xf numFmtId="0" fontId="4" fillId="0" borderId="1" xfId="0" applyFont="1" applyFill="1" applyBorder="1" applyAlignment="1">
      <alignment horizontal="center"/>
    </xf>
    <xf numFmtId="0" fontId="5" fillId="9" borderId="0" xfId="0" applyFont="1" applyFill="1"/>
    <xf numFmtId="0" fontId="0" fillId="9" borderId="0" xfId="0" applyFill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</xdr:colOff>
      <xdr:row>0</xdr:row>
      <xdr:rowOff>0</xdr:rowOff>
    </xdr:from>
    <xdr:to>
      <xdr:col>4</xdr:col>
      <xdr:colOff>518160</xdr:colOff>
      <xdr:row>6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C17DAA2-9CB9-6C56-BD30-F445EAA627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0"/>
          <a:ext cx="3619500" cy="1264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82550</xdr:colOff>
      <xdr:row>8</xdr:row>
      <xdr:rowOff>186344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E1B5449-467B-2479-4A5D-0F929A4E0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463800" cy="14626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5</xdr:col>
      <xdr:colOff>700383</xdr:colOff>
      <xdr:row>9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079786D-4660-7221-21B9-DBCEE0A83CE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58218"/>
        <a:stretch/>
      </xdr:blipFill>
      <xdr:spPr>
        <a:xfrm>
          <a:off x="0" y="1"/>
          <a:ext cx="5923258" cy="17224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9BF3F-38A4-440D-A092-1BF446646E90}">
  <dimension ref="A8:M20"/>
  <sheetViews>
    <sheetView zoomScale="150" zoomScaleNormal="150" workbookViewId="0">
      <selection activeCell="C18" sqref="C18"/>
    </sheetView>
  </sheetViews>
  <sheetFormatPr defaultColWidth="11.5546875" defaultRowHeight="14.4" x14ac:dyDescent="0.3"/>
  <cols>
    <col min="5" max="5" width="8.6640625" customWidth="1"/>
    <col min="6" max="10" width="9.109375" customWidth="1"/>
    <col min="11" max="11" width="12.5546875" bestFit="1" customWidth="1"/>
  </cols>
  <sheetData>
    <row r="8" spans="1:13" x14ac:dyDescent="0.3">
      <c r="H8" t="s">
        <v>16</v>
      </c>
    </row>
    <row r="9" spans="1:13" x14ac:dyDescent="0.3">
      <c r="A9" t="s">
        <v>0</v>
      </c>
      <c r="E9" t="s">
        <v>6</v>
      </c>
      <c r="F9" s="45" t="s">
        <v>11</v>
      </c>
      <c r="G9" s="45"/>
      <c r="H9" s="45"/>
      <c r="I9" s="45"/>
      <c r="J9" s="45"/>
    </row>
    <row r="10" spans="1:13" x14ac:dyDescent="0.3">
      <c r="E10" s="2" t="s">
        <v>7</v>
      </c>
      <c r="F10" s="2" t="s">
        <v>12</v>
      </c>
      <c r="G10" s="2" t="s">
        <v>13</v>
      </c>
      <c r="H10" s="2" t="s">
        <v>14</v>
      </c>
      <c r="I10" s="2" t="s">
        <v>9</v>
      </c>
      <c r="J10" s="2" t="s">
        <v>10</v>
      </c>
      <c r="K10" s="2" t="s">
        <v>15</v>
      </c>
    </row>
    <row r="11" spans="1:13" x14ac:dyDescent="0.3">
      <c r="A11" t="s">
        <v>1</v>
      </c>
      <c r="E11" s="2" t="s">
        <v>8</v>
      </c>
      <c r="F11" s="2">
        <v>-3</v>
      </c>
      <c r="G11" s="2">
        <v>-1</v>
      </c>
      <c r="H11" s="3">
        <v>-5</v>
      </c>
      <c r="I11" s="2">
        <v>0</v>
      </c>
      <c r="J11" s="2">
        <v>0</v>
      </c>
      <c r="K11" s="2">
        <v>0</v>
      </c>
    </row>
    <row r="12" spans="1:13" x14ac:dyDescent="0.3">
      <c r="A12" t="s">
        <v>2</v>
      </c>
      <c r="E12" s="2" t="s">
        <v>9</v>
      </c>
      <c r="F12" s="2">
        <v>6</v>
      </c>
      <c r="G12" s="2">
        <v>3</v>
      </c>
      <c r="H12" s="3">
        <v>5</v>
      </c>
      <c r="I12" s="2">
        <v>1</v>
      </c>
      <c r="J12" s="2">
        <v>0</v>
      </c>
      <c r="K12" s="2">
        <v>45</v>
      </c>
      <c r="L12">
        <f>45/5</f>
        <v>9</v>
      </c>
    </row>
    <row r="13" spans="1:13" x14ac:dyDescent="0.3">
      <c r="A13" t="s">
        <v>3</v>
      </c>
      <c r="E13" s="2" t="s">
        <v>10</v>
      </c>
      <c r="F13" s="4">
        <v>3</v>
      </c>
      <c r="G13" s="4">
        <v>4</v>
      </c>
      <c r="H13" s="5">
        <v>5</v>
      </c>
      <c r="I13" s="4">
        <v>0</v>
      </c>
      <c r="J13" s="4">
        <v>1</v>
      </c>
      <c r="K13" s="4">
        <v>30</v>
      </c>
      <c r="L13">
        <f>30/5</f>
        <v>6</v>
      </c>
      <c r="M13" t="s">
        <v>17</v>
      </c>
    </row>
    <row r="14" spans="1:13" x14ac:dyDescent="0.3">
      <c r="A14" t="s">
        <v>4</v>
      </c>
    </row>
    <row r="15" spans="1:13" x14ac:dyDescent="0.3">
      <c r="A15" t="s">
        <v>5</v>
      </c>
    </row>
    <row r="16" spans="1:13" x14ac:dyDescent="0.3">
      <c r="E16" t="s">
        <v>18</v>
      </c>
      <c r="F16" s="45" t="s">
        <v>11</v>
      </c>
      <c r="G16" s="45"/>
      <c r="H16" s="45"/>
      <c r="I16" s="45"/>
      <c r="J16" s="45"/>
    </row>
    <row r="17" spans="4:11" x14ac:dyDescent="0.3">
      <c r="E17" s="2" t="s">
        <v>7</v>
      </c>
      <c r="F17" s="2" t="s">
        <v>12</v>
      </c>
      <c r="G17" s="2" t="s">
        <v>13</v>
      </c>
      <c r="H17" s="2" t="s">
        <v>14</v>
      </c>
      <c r="I17" s="2" t="s">
        <v>9</v>
      </c>
      <c r="J17" s="2" t="s">
        <v>10</v>
      </c>
      <c r="K17" s="2" t="s">
        <v>15</v>
      </c>
    </row>
    <row r="18" spans="4:11" x14ac:dyDescent="0.3">
      <c r="D18" t="s">
        <v>19</v>
      </c>
      <c r="E18" s="2" t="s">
        <v>8</v>
      </c>
      <c r="F18" s="6">
        <f>5*F20+F11</f>
        <v>0</v>
      </c>
      <c r="G18" s="6">
        <f t="shared" ref="G18:K18" si="0">5*G20+G11</f>
        <v>3</v>
      </c>
      <c r="H18" s="6">
        <f t="shared" si="0"/>
        <v>0</v>
      </c>
      <c r="I18" s="6">
        <f t="shared" si="0"/>
        <v>0</v>
      </c>
      <c r="J18" s="6">
        <f t="shared" si="0"/>
        <v>1</v>
      </c>
      <c r="K18" s="6">
        <f t="shared" si="0"/>
        <v>30</v>
      </c>
    </row>
    <row r="19" spans="4:11" x14ac:dyDescent="0.3">
      <c r="D19" t="s">
        <v>21</v>
      </c>
      <c r="E19" s="2" t="s">
        <v>9</v>
      </c>
      <c r="F19" s="6">
        <f>-5*F20+F12</f>
        <v>2.9999999999999996</v>
      </c>
      <c r="G19" s="6">
        <f t="shared" ref="G19:K19" si="1">-5*G20+G12</f>
        <v>-1</v>
      </c>
      <c r="H19" s="6">
        <f t="shared" si="1"/>
        <v>0</v>
      </c>
      <c r="I19" s="6">
        <f t="shared" si="1"/>
        <v>1</v>
      </c>
      <c r="J19" s="6">
        <f t="shared" si="1"/>
        <v>-1</v>
      </c>
      <c r="K19" s="6">
        <f t="shared" si="1"/>
        <v>15</v>
      </c>
    </row>
    <row r="20" spans="4:11" x14ac:dyDescent="0.3">
      <c r="D20" t="s">
        <v>20</v>
      </c>
      <c r="E20" s="2" t="s">
        <v>14</v>
      </c>
      <c r="F20" s="6">
        <f>1/5*F13</f>
        <v>0.60000000000000009</v>
      </c>
      <c r="G20" s="6">
        <f t="shared" ref="G20:K20" si="2">1/5*G13</f>
        <v>0.8</v>
      </c>
      <c r="H20" s="6">
        <f t="shared" si="2"/>
        <v>1</v>
      </c>
      <c r="I20" s="6">
        <f t="shared" si="2"/>
        <v>0</v>
      </c>
      <c r="J20" s="6">
        <f t="shared" si="2"/>
        <v>0.2</v>
      </c>
      <c r="K20" s="6">
        <f t="shared" si="2"/>
        <v>6</v>
      </c>
    </row>
  </sheetData>
  <mergeCells count="2">
    <mergeCell ref="F9:J9"/>
    <mergeCell ref="F16:J1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CD8E5-5A82-483B-B1BC-5AD55DA26A10}">
  <dimension ref="A1:O30"/>
  <sheetViews>
    <sheetView zoomScale="150" zoomScaleNormal="150" workbookViewId="0">
      <selection activeCell="D15" sqref="D15"/>
    </sheetView>
  </sheetViews>
  <sheetFormatPr defaultColWidth="11.5546875" defaultRowHeight="14.4" x14ac:dyDescent="0.3"/>
  <cols>
    <col min="4" max="4" width="13.44140625" bestFit="1" customWidth="1"/>
    <col min="6" max="12" width="6.33203125" style="1" customWidth="1"/>
    <col min="13" max="13" width="12.5546875" bestFit="1" customWidth="1"/>
  </cols>
  <sheetData>
    <row r="1" spans="1:15" x14ac:dyDescent="0.3">
      <c r="F1" s="1" t="s">
        <v>16</v>
      </c>
    </row>
    <row r="2" spans="1:15" x14ac:dyDescent="0.3">
      <c r="E2" t="s">
        <v>6</v>
      </c>
      <c r="F2" s="46" t="s">
        <v>11</v>
      </c>
      <c r="G2" s="46"/>
      <c r="H2" s="46"/>
      <c r="I2" s="46"/>
      <c r="J2" s="46"/>
      <c r="K2" s="46"/>
      <c r="L2" s="46"/>
    </row>
    <row r="3" spans="1:15" x14ac:dyDescent="0.3">
      <c r="E3" s="6" t="s">
        <v>27</v>
      </c>
      <c r="F3" s="2" t="s">
        <v>12</v>
      </c>
      <c r="G3" s="2" t="s">
        <v>13</v>
      </c>
      <c r="H3" s="2" t="s">
        <v>14</v>
      </c>
      <c r="I3" s="2" t="s">
        <v>9</v>
      </c>
      <c r="J3" s="2" t="s">
        <v>10</v>
      </c>
      <c r="K3" s="2" t="s">
        <v>28</v>
      </c>
      <c r="L3" s="2" t="s">
        <v>29</v>
      </c>
      <c r="M3" s="6" t="s">
        <v>15</v>
      </c>
    </row>
    <row r="4" spans="1:15" x14ac:dyDescent="0.3">
      <c r="E4" s="7" t="s">
        <v>8</v>
      </c>
      <c r="F4" s="3">
        <v>-60</v>
      </c>
      <c r="G4" s="2">
        <v>-30</v>
      </c>
      <c r="H4" s="2">
        <v>-20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5" x14ac:dyDescent="0.3">
      <c r="E5" s="7" t="s">
        <v>9</v>
      </c>
      <c r="F5" s="3">
        <v>8</v>
      </c>
      <c r="G5" s="2">
        <v>6</v>
      </c>
      <c r="H5" s="2">
        <v>1</v>
      </c>
      <c r="I5" s="6">
        <v>1</v>
      </c>
      <c r="J5" s="6">
        <v>0</v>
      </c>
      <c r="K5" s="6">
        <v>0</v>
      </c>
      <c r="L5" s="6">
        <v>0</v>
      </c>
      <c r="M5" s="2">
        <v>48</v>
      </c>
      <c r="N5">
        <f>M5/F5</f>
        <v>6</v>
      </c>
    </row>
    <row r="6" spans="1:15" x14ac:dyDescent="0.3">
      <c r="E6" s="7" t="s">
        <v>10</v>
      </c>
      <c r="F6" s="3">
        <v>4</v>
      </c>
      <c r="G6" s="2">
        <v>2</v>
      </c>
      <c r="H6" s="2">
        <v>1.5</v>
      </c>
      <c r="I6" s="6">
        <v>0</v>
      </c>
      <c r="J6" s="6">
        <v>1</v>
      </c>
      <c r="K6" s="6">
        <v>0</v>
      </c>
      <c r="L6" s="6">
        <v>0</v>
      </c>
      <c r="M6" s="2">
        <v>20</v>
      </c>
      <c r="N6">
        <f t="shared" ref="N6:N7" si="0">M6/F6</f>
        <v>5</v>
      </c>
    </row>
    <row r="7" spans="1:15" x14ac:dyDescent="0.3">
      <c r="E7" s="9" t="s">
        <v>28</v>
      </c>
      <c r="F7" s="10">
        <v>2</v>
      </c>
      <c r="G7" s="10">
        <v>1.5</v>
      </c>
      <c r="H7" s="10">
        <v>0.5</v>
      </c>
      <c r="I7" s="10">
        <v>0</v>
      </c>
      <c r="J7" s="10">
        <v>0</v>
      </c>
      <c r="K7" s="10">
        <v>1</v>
      </c>
      <c r="L7" s="10">
        <v>0</v>
      </c>
      <c r="M7" s="10">
        <v>8</v>
      </c>
      <c r="N7">
        <f t="shared" si="0"/>
        <v>4</v>
      </c>
      <c r="O7" t="s">
        <v>17</v>
      </c>
    </row>
    <row r="8" spans="1:15" x14ac:dyDescent="0.3">
      <c r="E8" s="7" t="s">
        <v>29</v>
      </c>
      <c r="F8" s="3">
        <v>0</v>
      </c>
      <c r="G8" s="2">
        <v>1</v>
      </c>
      <c r="H8" s="2">
        <v>0</v>
      </c>
      <c r="I8" s="6">
        <v>0</v>
      </c>
      <c r="J8" s="6">
        <v>0</v>
      </c>
      <c r="K8" s="6">
        <v>0</v>
      </c>
      <c r="L8" s="6">
        <v>1</v>
      </c>
      <c r="M8" s="2">
        <v>5</v>
      </c>
    </row>
    <row r="11" spans="1:15" x14ac:dyDescent="0.3">
      <c r="A11" t="s">
        <v>22</v>
      </c>
      <c r="E11" t="s">
        <v>18</v>
      </c>
      <c r="F11" s="46" t="s">
        <v>11</v>
      </c>
      <c r="G11" s="46"/>
      <c r="H11" s="46"/>
      <c r="I11" s="46"/>
      <c r="J11" s="46"/>
      <c r="K11" s="46"/>
      <c r="L11" s="46"/>
    </row>
    <row r="12" spans="1:15" x14ac:dyDescent="0.3">
      <c r="A12" t="s">
        <v>23</v>
      </c>
      <c r="E12" s="6" t="s">
        <v>27</v>
      </c>
      <c r="F12" s="2" t="s">
        <v>12</v>
      </c>
      <c r="G12" s="2" t="s">
        <v>13</v>
      </c>
      <c r="H12" s="3" t="s">
        <v>14</v>
      </c>
      <c r="I12" s="2" t="s">
        <v>9</v>
      </c>
      <c r="J12" s="2" t="s">
        <v>10</v>
      </c>
      <c r="K12" s="2" t="s">
        <v>28</v>
      </c>
      <c r="L12" s="2" t="s">
        <v>29</v>
      </c>
      <c r="M12" s="6" t="s">
        <v>15</v>
      </c>
    </row>
    <row r="13" spans="1:15" x14ac:dyDescent="0.3">
      <c r="A13" t="s">
        <v>24</v>
      </c>
      <c r="D13" t="s">
        <v>31</v>
      </c>
      <c r="E13" s="11" t="s">
        <v>8</v>
      </c>
      <c r="F13" s="6">
        <f>60*F16+F4</f>
        <v>0</v>
      </c>
      <c r="G13" s="6">
        <f t="shared" ref="G13:M13" si="1">60*G16+G4</f>
        <v>15</v>
      </c>
      <c r="H13" s="3">
        <f t="shared" si="1"/>
        <v>-5</v>
      </c>
      <c r="I13" s="6">
        <f t="shared" si="1"/>
        <v>0</v>
      </c>
      <c r="J13" s="6">
        <f t="shared" si="1"/>
        <v>0</v>
      </c>
      <c r="K13" s="6">
        <f t="shared" si="1"/>
        <v>30</v>
      </c>
      <c r="L13" s="6">
        <f t="shared" si="1"/>
        <v>0</v>
      </c>
      <c r="M13" s="6">
        <f t="shared" si="1"/>
        <v>240</v>
      </c>
    </row>
    <row r="14" spans="1:15" x14ac:dyDescent="0.3">
      <c r="A14" t="s">
        <v>25</v>
      </c>
      <c r="D14" t="s">
        <v>32</v>
      </c>
      <c r="E14" s="11" t="s">
        <v>9</v>
      </c>
      <c r="F14" s="6">
        <f>-8*F16+F5</f>
        <v>0</v>
      </c>
      <c r="G14" s="6">
        <f t="shared" ref="G14:M14" si="2">-8*G16+G5</f>
        <v>0</v>
      </c>
      <c r="H14" s="3">
        <f t="shared" si="2"/>
        <v>-1</v>
      </c>
      <c r="I14" s="6">
        <f t="shared" si="2"/>
        <v>1</v>
      </c>
      <c r="J14" s="6">
        <f t="shared" si="2"/>
        <v>0</v>
      </c>
      <c r="K14" s="6">
        <f t="shared" si="2"/>
        <v>-4</v>
      </c>
      <c r="L14" s="6">
        <f t="shared" si="2"/>
        <v>0</v>
      </c>
      <c r="M14" s="6">
        <f t="shared" si="2"/>
        <v>16</v>
      </c>
      <c r="N14" s="8"/>
    </row>
    <row r="15" spans="1:15" x14ac:dyDescent="0.3">
      <c r="A15" t="s">
        <v>26</v>
      </c>
      <c r="D15" t="s">
        <v>33</v>
      </c>
      <c r="E15" s="11" t="s">
        <v>10</v>
      </c>
      <c r="F15" s="10">
        <f>-4*F16+F6</f>
        <v>0</v>
      </c>
      <c r="G15" s="10">
        <f t="shared" ref="G15:M15" si="3">-4*G16+G6</f>
        <v>-1</v>
      </c>
      <c r="H15" s="10">
        <f t="shared" si="3"/>
        <v>0.5</v>
      </c>
      <c r="I15" s="10">
        <f t="shared" si="3"/>
        <v>0</v>
      </c>
      <c r="J15" s="10">
        <f t="shared" si="3"/>
        <v>1</v>
      </c>
      <c r="K15" s="10">
        <f t="shared" si="3"/>
        <v>-2</v>
      </c>
      <c r="L15" s="10">
        <f t="shared" si="3"/>
        <v>0</v>
      </c>
      <c r="M15" s="10">
        <f t="shared" si="3"/>
        <v>4</v>
      </c>
      <c r="N15" s="8">
        <f t="shared" ref="N15:N16" si="4">M15/H15</f>
        <v>8</v>
      </c>
      <c r="O15" t="s">
        <v>17</v>
      </c>
    </row>
    <row r="16" spans="1:15" x14ac:dyDescent="0.3">
      <c r="A16" t="s">
        <v>5</v>
      </c>
      <c r="D16" t="s">
        <v>30</v>
      </c>
      <c r="E16" s="11" t="s">
        <v>12</v>
      </c>
      <c r="F16" s="6">
        <f>(1/2)*F7</f>
        <v>1</v>
      </c>
      <c r="G16" s="6">
        <f t="shared" ref="G16:M16" si="5">(1/2)*G7</f>
        <v>0.75</v>
      </c>
      <c r="H16" s="3">
        <f t="shared" si="5"/>
        <v>0.25</v>
      </c>
      <c r="I16" s="6">
        <f t="shared" si="5"/>
        <v>0</v>
      </c>
      <c r="J16" s="6">
        <f t="shared" si="5"/>
        <v>0</v>
      </c>
      <c r="K16" s="6">
        <f t="shared" si="5"/>
        <v>0.5</v>
      </c>
      <c r="L16" s="6">
        <f t="shared" si="5"/>
        <v>0</v>
      </c>
      <c r="M16" s="6">
        <f t="shared" si="5"/>
        <v>4</v>
      </c>
      <c r="N16" s="8">
        <f t="shared" si="4"/>
        <v>16</v>
      </c>
    </row>
    <row r="17" spans="1:14" x14ac:dyDescent="0.3">
      <c r="E17" s="11" t="s">
        <v>29</v>
      </c>
      <c r="F17" s="6">
        <v>0</v>
      </c>
      <c r="G17" s="6">
        <v>1</v>
      </c>
      <c r="H17" s="3">
        <v>0</v>
      </c>
      <c r="I17" s="6">
        <v>0</v>
      </c>
      <c r="J17" s="6">
        <v>0</v>
      </c>
      <c r="K17" s="6">
        <v>0</v>
      </c>
      <c r="L17" s="6">
        <v>1</v>
      </c>
      <c r="M17" s="6">
        <v>5</v>
      </c>
      <c r="N17" s="8"/>
    </row>
    <row r="18" spans="1:14" x14ac:dyDescent="0.3">
      <c r="A18">
        <f>60*2+30*0+20*8</f>
        <v>280</v>
      </c>
    </row>
    <row r="19" spans="1:14" x14ac:dyDescent="0.3">
      <c r="A19">
        <f>8*2+6*0+8</f>
        <v>24</v>
      </c>
    </row>
    <row r="20" spans="1:14" x14ac:dyDescent="0.3">
      <c r="A20">
        <f>4*2+2*0+1.5*8</f>
        <v>20</v>
      </c>
      <c r="E20" t="s">
        <v>34</v>
      </c>
      <c r="F20" s="46" t="s">
        <v>11</v>
      </c>
      <c r="G20" s="46"/>
      <c r="H20" s="46"/>
      <c r="I20" s="46"/>
      <c r="J20" s="46"/>
      <c r="K20" s="46"/>
      <c r="L20" s="46"/>
    </row>
    <row r="21" spans="1:14" x14ac:dyDescent="0.3">
      <c r="A21">
        <f>2*2+1.5*0+0.5*8</f>
        <v>8</v>
      </c>
      <c r="E21" s="6" t="s">
        <v>27</v>
      </c>
      <c r="F21" s="2" t="s">
        <v>12</v>
      </c>
      <c r="G21" s="2" t="s">
        <v>13</v>
      </c>
      <c r="H21" s="2" t="s">
        <v>14</v>
      </c>
      <c r="I21" s="2" t="s">
        <v>9</v>
      </c>
      <c r="J21" s="2" t="s">
        <v>10</v>
      </c>
      <c r="K21" s="2" t="s">
        <v>28</v>
      </c>
      <c r="L21" s="2" t="s">
        <v>29</v>
      </c>
      <c r="M21" s="6" t="s">
        <v>15</v>
      </c>
    </row>
    <row r="22" spans="1:14" x14ac:dyDescent="0.3">
      <c r="D22" t="s">
        <v>36</v>
      </c>
      <c r="E22" s="11" t="s">
        <v>8</v>
      </c>
      <c r="F22" s="6">
        <f>5*F24+F13</f>
        <v>0</v>
      </c>
      <c r="G22" s="6">
        <f t="shared" ref="G22:M22" si="6">5*G24+G13</f>
        <v>5</v>
      </c>
      <c r="H22" s="6">
        <f t="shared" si="6"/>
        <v>0</v>
      </c>
      <c r="I22" s="6">
        <f t="shared" si="6"/>
        <v>0</v>
      </c>
      <c r="J22" s="6">
        <f t="shared" si="6"/>
        <v>10</v>
      </c>
      <c r="K22" s="6">
        <f t="shared" si="6"/>
        <v>10</v>
      </c>
      <c r="L22" s="6">
        <f t="shared" si="6"/>
        <v>0</v>
      </c>
      <c r="M22" s="6">
        <f t="shared" si="6"/>
        <v>280</v>
      </c>
    </row>
    <row r="23" spans="1:14" x14ac:dyDescent="0.3">
      <c r="D23" t="s">
        <v>37</v>
      </c>
      <c r="E23" s="11" t="s">
        <v>9</v>
      </c>
      <c r="F23" s="6">
        <f>F24+F14</f>
        <v>0</v>
      </c>
      <c r="G23" s="6">
        <f t="shared" ref="G23:M23" si="7">G24+G14</f>
        <v>-2</v>
      </c>
      <c r="H23" s="6">
        <f t="shared" si="7"/>
        <v>0</v>
      </c>
      <c r="I23" s="6">
        <f t="shared" si="7"/>
        <v>1</v>
      </c>
      <c r="J23" s="6">
        <f t="shared" si="7"/>
        <v>2</v>
      </c>
      <c r="K23" s="6">
        <f t="shared" si="7"/>
        <v>-8</v>
      </c>
      <c r="L23" s="6">
        <f t="shared" si="7"/>
        <v>0</v>
      </c>
      <c r="M23" s="6">
        <f t="shared" si="7"/>
        <v>24</v>
      </c>
    </row>
    <row r="24" spans="1:14" x14ac:dyDescent="0.3">
      <c r="D24" t="s">
        <v>35</v>
      </c>
      <c r="E24" s="11" t="s">
        <v>14</v>
      </c>
      <c r="F24" s="6">
        <f>2*F15</f>
        <v>0</v>
      </c>
      <c r="G24" s="6">
        <f t="shared" ref="G24:M24" si="8">2*G15</f>
        <v>-2</v>
      </c>
      <c r="H24" s="6">
        <f t="shared" si="8"/>
        <v>1</v>
      </c>
      <c r="I24" s="6">
        <f t="shared" si="8"/>
        <v>0</v>
      </c>
      <c r="J24" s="6">
        <f t="shared" si="8"/>
        <v>2</v>
      </c>
      <c r="K24" s="6">
        <f t="shared" si="8"/>
        <v>-4</v>
      </c>
      <c r="L24" s="6">
        <f t="shared" si="8"/>
        <v>0</v>
      </c>
      <c r="M24" s="6">
        <f t="shared" si="8"/>
        <v>8</v>
      </c>
    </row>
    <row r="25" spans="1:14" x14ac:dyDescent="0.3">
      <c r="D25" t="s">
        <v>38</v>
      </c>
      <c r="E25" s="11" t="s">
        <v>12</v>
      </c>
      <c r="F25" s="6">
        <f>(-1/4)*F24+F16</f>
        <v>1</v>
      </c>
      <c r="G25" s="6">
        <f t="shared" ref="G25:M25" si="9">(-1/4)*G24+G16</f>
        <v>1.25</v>
      </c>
      <c r="H25" s="6">
        <f t="shared" si="9"/>
        <v>0</v>
      </c>
      <c r="I25" s="6">
        <f t="shared" si="9"/>
        <v>0</v>
      </c>
      <c r="J25" s="6">
        <f t="shared" si="9"/>
        <v>-0.5</v>
      </c>
      <c r="K25" s="6">
        <f t="shared" si="9"/>
        <v>1.5</v>
      </c>
      <c r="L25" s="6">
        <f t="shared" si="9"/>
        <v>0</v>
      </c>
      <c r="M25" s="6">
        <f t="shared" si="9"/>
        <v>2</v>
      </c>
    </row>
    <row r="26" spans="1:14" x14ac:dyDescent="0.3">
      <c r="E26" s="11" t="s">
        <v>29</v>
      </c>
      <c r="F26" s="6">
        <v>0</v>
      </c>
      <c r="G26" s="6">
        <v>1</v>
      </c>
      <c r="H26" s="6">
        <v>0</v>
      </c>
      <c r="I26" s="6">
        <v>0</v>
      </c>
      <c r="J26" s="6">
        <v>0</v>
      </c>
      <c r="K26" s="6">
        <v>0</v>
      </c>
      <c r="L26" s="6">
        <v>1</v>
      </c>
      <c r="M26" s="6">
        <v>5</v>
      </c>
    </row>
    <row r="28" spans="1:14" x14ac:dyDescent="0.3">
      <c r="E28" s="12" t="s">
        <v>39</v>
      </c>
      <c r="F28" s="1">
        <v>2</v>
      </c>
      <c r="H28" s="1" t="s">
        <v>42</v>
      </c>
    </row>
    <row r="29" spans="1:14" x14ac:dyDescent="0.3">
      <c r="E29" s="12" t="s">
        <v>40</v>
      </c>
      <c r="F29" s="1">
        <v>0</v>
      </c>
    </row>
    <row r="30" spans="1:14" x14ac:dyDescent="0.3">
      <c r="E30" s="12" t="s">
        <v>41</v>
      </c>
      <c r="F30" s="1">
        <v>8</v>
      </c>
    </row>
  </sheetData>
  <mergeCells count="3">
    <mergeCell ref="F2:L2"/>
    <mergeCell ref="F11:L11"/>
    <mergeCell ref="F20:L20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2ECA0-C65C-4D8A-BBEB-2FA8F4456B50}">
  <dimension ref="A2:AB61"/>
  <sheetViews>
    <sheetView tabSelected="1" topLeftCell="S1" zoomScale="120" zoomScaleNormal="120" workbookViewId="0">
      <selection activeCell="U41" sqref="U41"/>
    </sheetView>
  </sheetViews>
  <sheetFormatPr defaultColWidth="11.5546875" defaultRowHeight="14.4" x14ac:dyDescent="0.3"/>
  <cols>
    <col min="2" max="2" width="24" customWidth="1"/>
    <col min="3" max="3" width="20" customWidth="1"/>
    <col min="6" max="6" width="11.44140625" customWidth="1"/>
    <col min="7" max="7" width="11.33203125" customWidth="1"/>
    <col min="8" max="8" width="12" customWidth="1"/>
    <col min="9" max="9" width="15" customWidth="1"/>
    <col min="10" max="10" width="10" customWidth="1"/>
    <col min="11" max="11" width="6.109375" bestFit="1" customWidth="1"/>
    <col min="12" max="12" width="8.88671875" bestFit="1" customWidth="1"/>
    <col min="13" max="13" width="8.5546875" bestFit="1" customWidth="1"/>
    <col min="14" max="14" width="8.109375" customWidth="1"/>
    <col min="15" max="15" width="5.44140625" customWidth="1"/>
    <col min="16" max="16" width="5.5546875" customWidth="1"/>
    <col min="17" max="17" width="13.33203125" bestFit="1" customWidth="1"/>
    <col min="21" max="21" width="21.109375" customWidth="1"/>
    <col min="26" max="26" width="11" customWidth="1"/>
    <col min="27" max="27" width="12.33203125" customWidth="1"/>
  </cols>
  <sheetData>
    <row r="2" spans="1:27" x14ac:dyDescent="0.3">
      <c r="J2" t="s">
        <v>6</v>
      </c>
      <c r="K2" s="45" t="s">
        <v>11</v>
      </c>
      <c r="L2" s="45"/>
      <c r="M2" s="45"/>
      <c r="N2" s="45"/>
      <c r="O2" s="45"/>
      <c r="P2" s="45"/>
    </row>
    <row r="3" spans="1:27" x14ac:dyDescent="0.3">
      <c r="J3" s="13" t="s">
        <v>7</v>
      </c>
      <c r="K3" s="13" t="s">
        <v>12</v>
      </c>
      <c r="L3" s="13" t="s">
        <v>13</v>
      </c>
      <c r="M3" s="13" t="s">
        <v>14</v>
      </c>
      <c r="N3" s="13" t="s">
        <v>9</v>
      </c>
      <c r="O3" s="13" t="s">
        <v>10</v>
      </c>
      <c r="P3" s="13" t="s">
        <v>28</v>
      </c>
      <c r="Q3" s="13" t="s">
        <v>15</v>
      </c>
    </row>
    <row r="4" spans="1:27" x14ac:dyDescent="0.3">
      <c r="J4" s="13" t="s">
        <v>8</v>
      </c>
      <c r="K4" s="15">
        <v>-4000</v>
      </c>
      <c r="L4" s="6">
        <v>-3000</v>
      </c>
      <c r="M4" s="6">
        <v>-2000</v>
      </c>
      <c r="N4" s="6">
        <v>0</v>
      </c>
      <c r="O4" s="6">
        <v>0</v>
      </c>
      <c r="P4" s="6">
        <v>0</v>
      </c>
      <c r="Q4" s="13">
        <v>0</v>
      </c>
    </row>
    <row r="5" spans="1:27" x14ac:dyDescent="0.3">
      <c r="J5" s="13" t="s">
        <v>9</v>
      </c>
      <c r="K5" s="16">
        <v>3</v>
      </c>
      <c r="L5" s="16">
        <v>3</v>
      </c>
      <c r="M5" s="16">
        <v>1</v>
      </c>
      <c r="N5" s="16">
        <v>1</v>
      </c>
      <c r="O5" s="16">
        <v>0</v>
      </c>
      <c r="P5" s="16">
        <v>0</v>
      </c>
      <c r="Q5" s="13">
        <v>24</v>
      </c>
      <c r="R5">
        <f>24/3</f>
        <v>8</v>
      </c>
    </row>
    <row r="6" spans="1:27" ht="15.6" x14ac:dyDescent="0.3">
      <c r="J6" s="13" t="s">
        <v>10</v>
      </c>
      <c r="K6" s="15">
        <v>6</v>
      </c>
      <c r="L6" s="6">
        <v>4</v>
      </c>
      <c r="M6" s="6">
        <v>3</v>
      </c>
      <c r="N6" s="6">
        <v>0</v>
      </c>
      <c r="O6" s="6">
        <v>1</v>
      </c>
      <c r="P6" s="6">
        <v>0</v>
      </c>
      <c r="Q6" s="13">
        <v>60</v>
      </c>
      <c r="R6">
        <f>60/6</f>
        <v>10</v>
      </c>
      <c r="T6" s="43" t="s">
        <v>96</v>
      </c>
    </row>
    <row r="7" spans="1:27" x14ac:dyDescent="0.3">
      <c r="J7" s="6" t="s">
        <v>28</v>
      </c>
      <c r="K7" s="15">
        <v>1</v>
      </c>
      <c r="L7" s="6">
        <v>1</v>
      </c>
      <c r="M7" s="6">
        <v>1</v>
      </c>
      <c r="N7" s="6">
        <v>0</v>
      </c>
      <c r="O7" s="6">
        <v>0</v>
      </c>
      <c r="P7" s="6">
        <v>1</v>
      </c>
      <c r="Q7" s="13">
        <v>12</v>
      </c>
      <c r="R7">
        <f>12/1</f>
        <v>12</v>
      </c>
      <c r="T7" t="s">
        <v>81</v>
      </c>
      <c r="Z7" t="s">
        <v>82</v>
      </c>
    </row>
    <row r="8" spans="1:27" x14ac:dyDescent="0.3">
      <c r="Z8" t="s">
        <v>83</v>
      </c>
    </row>
    <row r="10" spans="1:27" x14ac:dyDescent="0.3">
      <c r="J10" t="s">
        <v>63</v>
      </c>
      <c r="K10" s="45" t="s">
        <v>11</v>
      </c>
      <c r="L10" s="45"/>
      <c r="M10" s="45"/>
      <c r="N10" s="45"/>
      <c r="O10" s="45"/>
      <c r="P10" s="45"/>
      <c r="T10" t="s">
        <v>63</v>
      </c>
      <c r="U10" s="45" t="s">
        <v>11</v>
      </c>
      <c r="V10" s="45"/>
      <c r="W10" s="45"/>
      <c r="X10" s="45"/>
      <c r="Y10" s="45"/>
      <c r="Z10" s="45"/>
    </row>
    <row r="11" spans="1:27" x14ac:dyDescent="0.3">
      <c r="D11" t="s">
        <v>58</v>
      </c>
      <c r="J11" s="13" t="s">
        <v>7</v>
      </c>
      <c r="K11" s="13" t="s">
        <v>12</v>
      </c>
      <c r="L11" s="13" t="s">
        <v>13</v>
      </c>
      <c r="M11" s="13" t="s">
        <v>14</v>
      </c>
      <c r="N11" s="13" t="s">
        <v>9</v>
      </c>
      <c r="O11" s="13" t="s">
        <v>10</v>
      </c>
      <c r="P11" s="13" t="s">
        <v>28</v>
      </c>
      <c r="Q11" s="13" t="s">
        <v>15</v>
      </c>
      <c r="T11" s="27" t="s">
        <v>7</v>
      </c>
      <c r="U11" s="6" t="s">
        <v>12</v>
      </c>
      <c r="V11" s="6" t="s">
        <v>13</v>
      </c>
      <c r="W11" s="6" t="s">
        <v>14</v>
      </c>
      <c r="X11" s="6" t="s">
        <v>9</v>
      </c>
      <c r="Y11" s="6" t="s">
        <v>10</v>
      </c>
      <c r="Z11" s="27" t="s">
        <v>28</v>
      </c>
      <c r="AA11" s="27" t="s">
        <v>15</v>
      </c>
    </row>
    <row r="12" spans="1:27" x14ac:dyDescent="0.3">
      <c r="B12" t="s">
        <v>57</v>
      </c>
      <c r="I12" t="s">
        <v>65</v>
      </c>
      <c r="J12" s="13" t="s">
        <v>8</v>
      </c>
      <c r="K12" s="6">
        <f>4000*K13+ K4</f>
        <v>0</v>
      </c>
      <c r="L12" s="6">
        <f t="shared" ref="L12:Q12" si="0">4000*L13+ L4</f>
        <v>1000</v>
      </c>
      <c r="M12" s="28">
        <f>4000*M13+ M4</f>
        <v>-666.66666666666674</v>
      </c>
      <c r="N12" s="18">
        <v>1333.3333333333301</v>
      </c>
      <c r="O12" s="6">
        <f t="shared" si="0"/>
        <v>0</v>
      </c>
      <c r="P12" s="6">
        <f t="shared" si="0"/>
        <v>0</v>
      </c>
      <c r="Q12" s="6">
        <f t="shared" si="0"/>
        <v>32000</v>
      </c>
      <c r="T12" s="27" t="s">
        <v>8</v>
      </c>
      <c r="U12" s="6">
        <v>0</v>
      </c>
      <c r="V12" s="6">
        <v>1000</v>
      </c>
      <c r="W12" s="39">
        <v>0</v>
      </c>
      <c r="X12" s="19">
        <v>999.99999999999682</v>
      </c>
      <c r="Y12" s="6">
        <v>0</v>
      </c>
      <c r="Z12" s="6">
        <v>1000</v>
      </c>
      <c r="AA12" s="15"/>
    </row>
    <row r="13" spans="1:27" x14ac:dyDescent="0.3">
      <c r="I13" t="s">
        <v>64</v>
      </c>
      <c r="J13" s="13" t="s">
        <v>12</v>
      </c>
      <c r="K13" s="6">
        <f>1/3*K5</f>
        <v>1</v>
      </c>
      <c r="L13" s="6">
        <f>1/3*L5</f>
        <v>1</v>
      </c>
      <c r="M13" s="25">
        <f>1/3*M5</f>
        <v>0.33333333333333331</v>
      </c>
      <c r="N13" s="17">
        <f t="shared" ref="N13:Q13" si="1">1/3*N5</f>
        <v>0.33333333333333331</v>
      </c>
      <c r="O13" s="6">
        <f t="shared" si="1"/>
        <v>0</v>
      </c>
      <c r="P13" s="6">
        <f t="shared" si="1"/>
        <v>0</v>
      </c>
      <c r="Q13" s="6">
        <f t="shared" si="1"/>
        <v>8</v>
      </c>
      <c r="R13" s="21">
        <f>8/0.333</f>
        <v>24.024024024024023</v>
      </c>
      <c r="S13" s="21"/>
      <c r="T13" s="26"/>
      <c r="U13" s="6">
        <v>1</v>
      </c>
      <c r="V13" s="6">
        <v>1</v>
      </c>
      <c r="W13" s="6">
        <v>0</v>
      </c>
      <c r="X13" s="17">
        <v>0.5</v>
      </c>
      <c r="Y13" s="6">
        <v>0</v>
      </c>
      <c r="Z13" s="6">
        <v>-0.5</v>
      </c>
      <c r="AA13" s="6">
        <v>6</v>
      </c>
    </row>
    <row r="14" spans="1:27" x14ac:dyDescent="0.3">
      <c r="A14" t="s">
        <v>43</v>
      </c>
      <c r="I14" t="s">
        <v>66</v>
      </c>
      <c r="J14" s="13" t="s">
        <v>10</v>
      </c>
      <c r="K14" s="6">
        <f>-6*K13+K6</f>
        <v>0</v>
      </c>
      <c r="L14" s="6">
        <f t="shared" ref="L14:Q14" si="2">-6*L13+L6</f>
        <v>-2</v>
      </c>
      <c r="M14" s="15">
        <f t="shared" si="2"/>
        <v>1</v>
      </c>
      <c r="N14" s="6">
        <f t="shared" si="2"/>
        <v>-2</v>
      </c>
      <c r="O14" s="6">
        <f t="shared" si="2"/>
        <v>1</v>
      </c>
      <c r="P14" s="6">
        <f t="shared" si="2"/>
        <v>0</v>
      </c>
      <c r="Q14" s="6">
        <f t="shared" si="2"/>
        <v>12</v>
      </c>
      <c r="R14" s="22">
        <f>12/1</f>
        <v>12</v>
      </c>
      <c r="S14" s="22"/>
      <c r="T14" s="26"/>
      <c r="U14" s="6">
        <v>0</v>
      </c>
      <c r="V14" s="6">
        <v>-2</v>
      </c>
      <c r="W14" s="6">
        <v>0</v>
      </c>
      <c r="X14" s="6">
        <v>-1.5</v>
      </c>
      <c r="Y14" s="6">
        <v>1</v>
      </c>
      <c r="Z14" s="6">
        <v>-1.5</v>
      </c>
      <c r="AA14" s="6">
        <v>6</v>
      </c>
    </row>
    <row r="15" spans="1:27" x14ac:dyDescent="0.3">
      <c r="B15" t="s">
        <v>44</v>
      </c>
      <c r="I15" t="s">
        <v>67</v>
      </c>
      <c r="J15" s="6" t="s">
        <v>28</v>
      </c>
      <c r="K15" s="16">
        <f>-K13+K7</f>
        <v>0</v>
      </c>
      <c r="L15" s="16">
        <f t="shared" ref="L15:Q15" si="3">-L13+L7</f>
        <v>0</v>
      </c>
      <c r="M15" s="24">
        <f>-M13+M7</f>
        <v>0.66666666666666674</v>
      </c>
      <c r="N15" s="23">
        <f t="shared" si="3"/>
        <v>-0.33333333333333331</v>
      </c>
      <c r="O15" s="16">
        <f t="shared" si="3"/>
        <v>0</v>
      </c>
      <c r="P15" s="16">
        <f t="shared" si="3"/>
        <v>1</v>
      </c>
      <c r="Q15" s="6">
        <f t="shared" si="3"/>
        <v>4</v>
      </c>
      <c r="R15" s="22">
        <f>4/0.667</f>
        <v>5.9970014992503744</v>
      </c>
      <c r="S15" s="22"/>
      <c r="T15" s="26"/>
      <c r="U15" s="30">
        <v>0</v>
      </c>
      <c r="V15" s="30">
        <v>0</v>
      </c>
      <c r="W15" s="30">
        <v>1</v>
      </c>
      <c r="X15" s="30">
        <v>-0.5</v>
      </c>
      <c r="Y15" s="30">
        <v>0</v>
      </c>
      <c r="Z15" s="31">
        <v>1.5</v>
      </c>
      <c r="AA15" s="30">
        <v>6</v>
      </c>
    </row>
    <row r="16" spans="1:27" x14ac:dyDescent="0.3">
      <c r="J16" s="12"/>
      <c r="K16" s="12"/>
      <c r="L16" s="12"/>
      <c r="M16" s="36"/>
      <c r="N16" s="37"/>
      <c r="O16" s="12"/>
      <c r="P16" s="12"/>
      <c r="Q16" s="12"/>
      <c r="R16" s="22"/>
      <c r="S16" s="22"/>
      <c r="T16" s="12"/>
      <c r="U16" s="12"/>
      <c r="V16" s="12"/>
      <c r="W16" s="36"/>
      <c r="X16" s="37"/>
      <c r="Y16" s="12"/>
      <c r="Z16" s="12"/>
      <c r="AA16" s="12"/>
    </row>
    <row r="17" spans="1:28" x14ac:dyDescent="0.3">
      <c r="B17" t="s">
        <v>46</v>
      </c>
      <c r="T17" s="44" t="s">
        <v>97</v>
      </c>
      <c r="U17" t="s">
        <v>98</v>
      </c>
      <c r="X17" t="s">
        <v>70</v>
      </c>
    </row>
    <row r="18" spans="1:28" x14ac:dyDescent="0.3">
      <c r="B18" t="s">
        <v>45</v>
      </c>
    </row>
    <row r="19" spans="1:28" x14ac:dyDescent="0.3">
      <c r="J19" t="s">
        <v>63</v>
      </c>
      <c r="K19" s="45" t="s">
        <v>11</v>
      </c>
      <c r="L19" s="45"/>
      <c r="M19" s="45"/>
      <c r="N19" s="45"/>
      <c r="O19" s="45"/>
      <c r="P19" s="45"/>
      <c r="T19" t="s">
        <v>63</v>
      </c>
      <c r="U19" s="45" t="s">
        <v>11</v>
      </c>
      <c r="V19" s="45"/>
      <c r="W19" s="45"/>
      <c r="X19" s="45"/>
      <c r="Y19" s="45"/>
      <c r="Z19" s="45"/>
    </row>
    <row r="20" spans="1:28" x14ac:dyDescent="0.3">
      <c r="A20" t="s">
        <v>47</v>
      </c>
      <c r="J20" s="13" t="s">
        <v>7</v>
      </c>
      <c r="K20" s="13" t="s">
        <v>12</v>
      </c>
      <c r="L20" s="13" t="s">
        <v>13</v>
      </c>
      <c r="M20" s="13" t="s">
        <v>14</v>
      </c>
      <c r="N20" s="13" t="s">
        <v>9</v>
      </c>
      <c r="O20" s="13" t="s">
        <v>10</v>
      </c>
      <c r="P20" s="13" t="s">
        <v>28</v>
      </c>
      <c r="Q20" s="13" t="s">
        <v>15</v>
      </c>
      <c r="T20" s="13" t="s">
        <v>7</v>
      </c>
      <c r="U20" s="15" t="s">
        <v>12</v>
      </c>
      <c r="V20" s="13" t="s">
        <v>13</v>
      </c>
      <c r="W20" s="15" t="s">
        <v>14</v>
      </c>
      <c r="X20" s="13" t="s">
        <v>9</v>
      </c>
      <c r="Y20" s="15" t="s">
        <v>10</v>
      </c>
      <c r="Z20" s="13" t="s">
        <v>28</v>
      </c>
      <c r="AA20" s="13" t="s">
        <v>15</v>
      </c>
    </row>
    <row r="21" spans="1:28" x14ac:dyDescent="0.3">
      <c r="B21" t="s">
        <v>55</v>
      </c>
      <c r="G21" s="29">
        <f>2000/3</f>
        <v>666.66666666666663</v>
      </c>
      <c r="I21" t="s">
        <v>74</v>
      </c>
      <c r="J21" s="13" t="s">
        <v>8</v>
      </c>
      <c r="K21" s="17">
        <f>(2000/3)*K24 + K12</f>
        <v>0</v>
      </c>
      <c r="L21" s="17">
        <f>(2000/3)*L24 + L12</f>
        <v>1000</v>
      </c>
      <c r="M21" s="17">
        <f t="shared" ref="M21:O21" si="4">(2000/3)*M24 + M12</f>
        <v>0</v>
      </c>
      <c r="N21" s="19">
        <f>(2000/3)*N24 + N12</f>
        <v>999.99999999999682</v>
      </c>
      <c r="O21" s="17">
        <f t="shared" si="4"/>
        <v>0</v>
      </c>
      <c r="P21" s="19">
        <f>(2000/3)*P24 + P12</f>
        <v>1000</v>
      </c>
      <c r="Q21" s="19">
        <f>(2000/3)*Q24 + Q12</f>
        <v>36000</v>
      </c>
      <c r="T21" s="13" t="s">
        <v>8</v>
      </c>
      <c r="U21" s="15">
        <v>0</v>
      </c>
      <c r="V21" s="6">
        <v>1000</v>
      </c>
      <c r="W21" s="34">
        <v>0</v>
      </c>
      <c r="X21" s="19">
        <v>999.99999999999682</v>
      </c>
      <c r="Y21" s="15">
        <v>0</v>
      </c>
      <c r="Z21" s="6">
        <v>1000</v>
      </c>
      <c r="AA21" s="6">
        <v>36000</v>
      </c>
    </row>
    <row r="22" spans="1:28" x14ac:dyDescent="0.3">
      <c r="I22" t="s">
        <v>75</v>
      </c>
      <c r="J22" s="13" t="s">
        <v>12</v>
      </c>
      <c r="K22" s="17">
        <f>(-1/3)*K24 + K13</f>
        <v>1</v>
      </c>
      <c r="L22" s="17">
        <f t="shared" ref="L22:P22" si="5">(-1/3)*L24 + L13</f>
        <v>1</v>
      </c>
      <c r="M22" s="17">
        <f t="shared" si="5"/>
        <v>0</v>
      </c>
      <c r="N22" s="17">
        <f t="shared" si="5"/>
        <v>0.5</v>
      </c>
      <c r="O22" s="17">
        <f t="shared" si="5"/>
        <v>0</v>
      </c>
      <c r="P22" s="17">
        <f t="shared" si="5"/>
        <v>-0.5</v>
      </c>
      <c r="Q22" s="17">
        <f>(-1/3)*Q24 + Q13</f>
        <v>6</v>
      </c>
      <c r="T22" s="26"/>
      <c r="U22" s="16">
        <v>1</v>
      </c>
      <c r="V22" s="6">
        <v>1</v>
      </c>
      <c r="W22" s="15">
        <v>0</v>
      </c>
      <c r="X22" s="17">
        <v>0.5</v>
      </c>
      <c r="Y22" s="15">
        <v>0</v>
      </c>
      <c r="Z22" s="6">
        <v>-0.5</v>
      </c>
      <c r="AA22" s="6">
        <v>6</v>
      </c>
    </row>
    <row r="23" spans="1:28" x14ac:dyDescent="0.3">
      <c r="A23" t="s">
        <v>48</v>
      </c>
      <c r="I23" t="s">
        <v>76</v>
      </c>
      <c r="J23" s="13" t="s">
        <v>10</v>
      </c>
      <c r="K23" s="17">
        <f>-1*K24+K14</f>
        <v>0</v>
      </c>
      <c r="L23" s="17">
        <f t="shared" ref="L23:Q23" si="6">-1*L24+L14</f>
        <v>-2</v>
      </c>
      <c r="M23" s="17">
        <f t="shared" si="6"/>
        <v>0</v>
      </c>
      <c r="N23" s="19">
        <f>-1*N24+N14</f>
        <v>-1.5</v>
      </c>
      <c r="O23" s="17">
        <f t="shared" si="6"/>
        <v>1</v>
      </c>
      <c r="P23" s="19">
        <f t="shared" si="6"/>
        <v>-1.5</v>
      </c>
      <c r="Q23" s="17">
        <f t="shared" si="6"/>
        <v>6</v>
      </c>
      <c r="T23" s="26"/>
      <c r="U23" s="15">
        <v>0</v>
      </c>
      <c r="V23" s="6">
        <v>-2</v>
      </c>
      <c r="W23" s="15">
        <v>0</v>
      </c>
      <c r="X23" s="6">
        <v>-1.5</v>
      </c>
      <c r="Y23" s="16">
        <v>1</v>
      </c>
      <c r="Z23" s="6">
        <v>-1.5</v>
      </c>
      <c r="AA23" s="6">
        <v>6</v>
      </c>
    </row>
    <row r="24" spans="1:28" x14ac:dyDescent="0.3">
      <c r="B24" t="s">
        <v>49</v>
      </c>
      <c r="I24" t="s">
        <v>69</v>
      </c>
      <c r="J24" s="6" t="s">
        <v>14</v>
      </c>
      <c r="K24" s="17">
        <f t="shared" ref="K24:L24" si="7">3/2*K15</f>
        <v>0</v>
      </c>
      <c r="L24" s="17">
        <f t="shared" si="7"/>
        <v>0</v>
      </c>
      <c r="M24" s="17">
        <f>3/2*M15</f>
        <v>1</v>
      </c>
      <c r="N24" s="17">
        <f t="shared" ref="N24:Q24" si="8">3/2*N15</f>
        <v>-0.5</v>
      </c>
      <c r="O24" s="17">
        <f t="shared" si="8"/>
        <v>0</v>
      </c>
      <c r="P24" s="18">
        <f>3/2*P15</f>
        <v>1.5</v>
      </c>
      <c r="Q24" s="17">
        <f t="shared" si="8"/>
        <v>6</v>
      </c>
      <c r="T24" s="26"/>
      <c r="U24" s="33">
        <v>0</v>
      </c>
      <c r="V24" s="30">
        <v>0</v>
      </c>
      <c r="W24" s="35">
        <v>1</v>
      </c>
      <c r="X24" s="30">
        <v>-0.5</v>
      </c>
      <c r="Y24" s="33">
        <v>0</v>
      </c>
      <c r="Z24" s="31">
        <v>1.5</v>
      </c>
      <c r="AA24" s="30">
        <v>6</v>
      </c>
      <c r="AB24" s="32"/>
    </row>
    <row r="25" spans="1:28" x14ac:dyDescent="0.3">
      <c r="B25" t="s">
        <v>50</v>
      </c>
      <c r="C25" t="s">
        <v>68</v>
      </c>
      <c r="D25" s="14">
        <f>8*3</f>
        <v>24</v>
      </c>
      <c r="E25" t="s">
        <v>59</v>
      </c>
    </row>
    <row r="26" spans="1:28" x14ac:dyDescent="0.3">
      <c r="B26" t="s">
        <v>51</v>
      </c>
      <c r="C26" t="s">
        <v>54</v>
      </c>
      <c r="D26" s="14">
        <f xml:space="preserve"> 60</f>
        <v>60</v>
      </c>
      <c r="E26" t="s">
        <v>60</v>
      </c>
      <c r="M26" s="20"/>
    </row>
    <row r="27" spans="1:28" x14ac:dyDescent="0.3">
      <c r="B27" t="s">
        <v>52</v>
      </c>
      <c r="C27" t="s">
        <v>53</v>
      </c>
      <c r="D27" s="14">
        <v>12</v>
      </c>
      <c r="E27" t="s">
        <v>61</v>
      </c>
      <c r="I27" t="s">
        <v>77</v>
      </c>
      <c r="U27" t="s">
        <v>71</v>
      </c>
      <c r="V27" t="s">
        <v>72</v>
      </c>
    </row>
    <row r="28" spans="1:28" x14ac:dyDescent="0.3">
      <c r="I28" t="s">
        <v>78</v>
      </c>
      <c r="V28" t="s">
        <v>73</v>
      </c>
    </row>
    <row r="29" spans="1:28" x14ac:dyDescent="0.3">
      <c r="A29" t="s">
        <v>56</v>
      </c>
      <c r="I29" t="s">
        <v>79</v>
      </c>
    </row>
    <row r="30" spans="1:28" x14ac:dyDescent="0.3">
      <c r="T30" s="44" t="s">
        <v>99</v>
      </c>
    </row>
    <row r="31" spans="1:28" x14ac:dyDescent="0.3">
      <c r="B31" t="s">
        <v>5</v>
      </c>
      <c r="I31" t="s">
        <v>80</v>
      </c>
      <c r="T31" t="s">
        <v>84</v>
      </c>
    </row>
    <row r="33" spans="1:27" x14ac:dyDescent="0.3">
      <c r="T33" t="s">
        <v>63</v>
      </c>
      <c r="U33" s="45" t="s">
        <v>11</v>
      </c>
      <c r="V33" s="45"/>
      <c r="W33" s="45"/>
      <c r="X33" s="45"/>
      <c r="Y33" s="45"/>
      <c r="Z33" s="45"/>
    </row>
    <row r="34" spans="1:27" x14ac:dyDescent="0.3">
      <c r="A34" t="s">
        <v>62</v>
      </c>
      <c r="T34" s="27" t="s">
        <v>7</v>
      </c>
      <c r="U34" s="27" t="s">
        <v>12</v>
      </c>
      <c r="V34" s="27" t="s">
        <v>13</v>
      </c>
      <c r="W34" s="27" t="s">
        <v>14</v>
      </c>
      <c r="X34" s="27" t="s">
        <v>9</v>
      </c>
      <c r="Y34" s="27" t="s">
        <v>10</v>
      </c>
      <c r="Z34" s="27" t="s">
        <v>28</v>
      </c>
      <c r="AA34" s="27" t="s">
        <v>15</v>
      </c>
    </row>
    <row r="35" spans="1:27" x14ac:dyDescent="0.3">
      <c r="T35" s="27" t="s">
        <v>8</v>
      </c>
      <c r="U35" s="6">
        <v>0</v>
      </c>
      <c r="V35" s="6">
        <v>1000</v>
      </c>
      <c r="W35" s="28">
        <v>-666.66666666666674</v>
      </c>
      <c r="X35" s="18">
        <v>1333.3333333333301</v>
      </c>
      <c r="Y35" s="6">
        <v>0</v>
      </c>
      <c r="Z35" s="6">
        <v>0</v>
      </c>
      <c r="AA35" s="42">
        <v>32000</v>
      </c>
    </row>
    <row r="36" spans="1:27" x14ac:dyDescent="0.3">
      <c r="T36" s="40" t="s">
        <v>12</v>
      </c>
      <c r="U36" s="6">
        <v>1</v>
      </c>
      <c r="V36" s="6">
        <v>1</v>
      </c>
      <c r="W36" s="25">
        <v>0.33333333333333331</v>
      </c>
      <c r="X36" s="17">
        <v>0.33333333333333331</v>
      </c>
      <c r="Y36" s="6">
        <v>0</v>
      </c>
      <c r="Z36" s="6">
        <v>0</v>
      </c>
      <c r="AA36" s="38"/>
    </row>
    <row r="37" spans="1:27" x14ac:dyDescent="0.3">
      <c r="T37" s="27" t="s">
        <v>10</v>
      </c>
      <c r="U37" s="6">
        <v>0</v>
      </c>
      <c r="V37" s="6">
        <v>-2</v>
      </c>
      <c r="W37" s="15">
        <v>1</v>
      </c>
      <c r="X37" s="6">
        <v>-2</v>
      </c>
      <c r="Y37" s="6">
        <v>1</v>
      </c>
      <c r="Z37" s="6">
        <v>0</v>
      </c>
      <c r="AA37" s="38"/>
    </row>
    <row r="38" spans="1:27" x14ac:dyDescent="0.3">
      <c r="T38" s="6" t="s">
        <v>28</v>
      </c>
      <c r="U38" s="16">
        <v>0</v>
      </c>
      <c r="V38" s="16">
        <v>0</v>
      </c>
      <c r="W38" s="24">
        <v>0.66666666666666674</v>
      </c>
      <c r="X38" s="23">
        <v>-0.33333333333333331</v>
      </c>
      <c r="Y38" s="16">
        <v>0</v>
      </c>
      <c r="Z38" s="16">
        <v>1</v>
      </c>
      <c r="AA38" s="38"/>
    </row>
    <row r="41" spans="1:27" x14ac:dyDescent="0.3">
      <c r="U41" t="s">
        <v>89</v>
      </c>
    </row>
    <row r="42" spans="1:27" x14ac:dyDescent="0.3">
      <c r="U42" t="s">
        <v>85</v>
      </c>
    </row>
    <row r="45" spans="1:27" x14ac:dyDescent="0.3">
      <c r="U45" t="s">
        <v>86</v>
      </c>
    </row>
    <row r="47" spans="1:27" x14ac:dyDescent="0.3">
      <c r="T47" s="41" t="s">
        <v>87</v>
      </c>
      <c r="U47" t="s">
        <v>88</v>
      </c>
      <c r="V47" s="41">
        <f>32000/4000</f>
        <v>8</v>
      </c>
    </row>
    <row r="50" spans="21:22" x14ac:dyDescent="0.3">
      <c r="U50" t="s">
        <v>90</v>
      </c>
    </row>
    <row r="51" spans="21:22" x14ac:dyDescent="0.3">
      <c r="U51" t="s">
        <v>91</v>
      </c>
    </row>
    <row r="53" spans="21:22" x14ac:dyDescent="0.3">
      <c r="U53" t="s">
        <v>54</v>
      </c>
      <c r="V53" s="14">
        <v>60</v>
      </c>
    </row>
    <row r="54" spans="21:22" x14ac:dyDescent="0.3">
      <c r="U54" t="s">
        <v>92</v>
      </c>
      <c r="V54" s="14">
        <v>60</v>
      </c>
    </row>
    <row r="55" spans="21:22" x14ac:dyDescent="0.3">
      <c r="U55" s="41" t="s">
        <v>93</v>
      </c>
    </row>
    <row r="57" spans="21:22" x14ac:dyDescent="0.3">
      <c r="U57" t="s">
        <v>53</v>
      </c>
      <c r="V57">
        <v>12</v>
      </c>
    </row>
    <row r="58" spans="21:22" x14ac:dyDescent="0.3">
      <c r="U58" t="s">
        <v>94</v>
      </c>
      <c r="V58">
        <v>12</v>
      </c>
    </row>
    <row r="59" spans="21:22" x14ac:dyDescent="0.3">
      <c r="U59" s="41" t="s">
        <v>95</v>
      </c>
    </row>
    <row r="61" spans="21:22" x14ac:dyDescent="0.3">
      <c r="U61" s="20"/>
    </row>
  </sheetData>
  <mergeCells count="6">
    <mergeCell ref="U33:Z33"/>
    <mergeCell ref="K2:P2"/>
    <mergeCell ref="K10:P10"/>
    <mergeCell ref="K19:P19"/>
    <mergeCell ref="U19:Z19"/>
    <mergeCell ref="U10:Z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Ejemplo 1</vt:lpstr>
      <vt:lpstr>Ejemplo 2</vt:lpstr>
      <vt:lpstr>Practica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Delgado</dc:creator>
  <cp:lastModifiedBy>Erick Vasquez</cp:lastModifiedBy>
  <dcterms:created xsi:type="dcterms:W3CDTF">2022-06-02T00:21:47Z</dcterms:created>
  <dcterms:modified xsi:type="dcterms:W3CDTF">2022-07-14T18:03:44Z</dcterms:modified>
</cp:coreProperties>
</file>