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2\"/>
    </mc:Choice>
  </mc:AlternateContent>
  <xr:revisionPtr revIDLastSave="0" documentId="13_ncr:1_{9C303342-6122-4851-AF37-32EBEE9814D6}" xr6:coauthVersionLast="47" xr6:coauthVersionMax="47" xr10:uidLastSave="{00000000-0000-0000-0000-000000000000}"/>
  <bookViews>
    <workbookView xWindow="28680" yWindow="-120" windowWidth="19440" windowHeight="15000" activeTab="6" xr2:uid="{281A1354-C1E8-4CE8-A433-78ACDDB42A0B}"/>
  </bookViews>
  <sheets>
    <sheet name="9-24" sheetId="1" r:id="rId1"/>
    <sheet name="9-21" sheetId="3" r:id="rId2"/>
    <sheet name="9-37" sheetId="4" r:id="rId3"/>
    <sheet name="9-41" sheetId="5" r:id="rId4"/>
    <sheet name="9-43" sheetId="6" r:id="rId5"/>
    <sheet name="9-16" sheetId="10" r:id="rId6"/>
    <sheet name="6-1" sheetId="7" r:id="rId7"/>
    <sheet name="9-32" sheetId="8" r:id="rId8"/>
    <sheet name="9-1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7" l="1"/>
  <c r="P14" i="7"/>
  <c r="L17" i="7"/>
  <c r="M17" i="7"/>
  <c r="K17" i="7"/>
  <c r="N17" i="7"/>
  <c r="P13" i="7"/>
  <c r="I9" i="3"/>
  <c r="J9" i="3"/>
  <c r="M5" i="3"/>
  <c r="M7" i="9"/>
  <c r="O14" i="10"/>
  <c r="O49" i="10"/>
  <c r="J68" i="10"/>
  <c r="J33" i="10"/>
  <c r="I69" i="10"/>
  <c r="J69" i="10"/>
  <c r="K69" i="10"/>
  <c r="L69" i="10"/>
  <c r="I68" i="10"/>
  <c r="K68" i="10"/>
  <c r="L68" i="10"/>
  <c r="J67" i="10"/>
  <c r="K67" i="10"/>
  <c r="L67" i="10"/>
  <c r="I67" i="10"/>
  <c r="L60" i="10"/>
  <c r="K60" i="10"/>
  <c r="L59" i="10"/>
  <c r="K59" i="10"/>
  <c r="J61" i="10"/>
  <c r="J59" i="10"/>
  <c r="P52" i="10"/>
  <c r="K34" i="10"/>
  <c r="I33" i="10"/>
  <c r="I34" i="10"/>
  <c r="J34" i="10"/>
  <c r="L34" i="10"/>
  <c r="K32" i="10"/>
  <c r="I32" i="10"/>
  <c r="I26" i="10"/>
  <c r="L25" i="10"/>
  <c r="L33" i="10" s="1"/>
  <c r="K25" i="10"/>
  <c r="K33" i="10" s="1"/>
  <c r="L24" i="10"/>
  <c r="L32" i="10" s="1"/>
  <c r="K24" i="10"/>
  <c r="J24" i="10"/>
  <c r="J32" i="10" s="1"/>
  <c r="H44" i="6"/>
  <c r="H22" i="6"/>
  <c r="H46" i="6"/>
  <c r="K45" i="6"/>
  <c r="K43" i="6"/>
  <c r="J45" i="6"/>
  <c r="J43" i="6"/>
  <c r="I43" i="6"/>
  <c r="H21" i="6"/>
  <c r="K20" i="6"/>
  <c r="K27" i="6" s="1"/>
  <c r="H20" i="6"/>
  <c r="I13" i="6"/>
  <c r="I21" i="6" s="1"/>
  <c r="H12" i="6"/>
  <c r="I12" i="6"/>
  <c r="I20" i="6" s="1"/>
  <c r="J12" i="6"/>
  <c r="J20" i="6" s="1"/>
  <c r="K12" i="6"/>
  <c r="H13" i="6"/>
  <c r="J13" i="6"/>
  <c r="J21" i="6" s="1"/>
  <c r="K13" i="6"/>
  <c r="K21" i="6" s="1"/>
  <c r="K29" i="6" s="1"/>
  <c r="H14" i="6"/>
  <c r="I14" i="6"/>
  <c r="I22" i="6" s="1"/>
  <c r="J14" i="6"/>
  <c r="J22" i="6" s="1"/>
  <c r="K14" i="6"/>
  <c r="K22" i="6" s="1"/>
  <c r="K30" i="6" s="1"/>
  <c r="I11" i="6"/>
  <c r="J11" i="6"/>
  <c r="K11" i="6"/>
  <c r="H11" i="6"/>
  <c r="J28" i="5"/>
  <c r="J29" i="5"/>
  <c r="J30" i="5"/>
  <c r="J27" i="5"/>
  <c r="H22" i="5"/>
  <c r="I22" i="5"/>
  <c r="J22" i="5"/>
  <c r="G22" i="5"/>
  <c r="H21" i="5"/>
  <c r="I21" i="5"/>
  <c r="J21" i="5"/>
  <c r="G21" i="5"/>
  <c r="H20" i="5"/>
  <c r="I20" i="5"/>
  <c r="J20" i="5"/>
  <c r="G20" i="5"/>
  <c r="G12" i="5"/>
  <c r="H12" i="5"/>
  <c r="I12" i="5"/>
  <c r="J12" i="5"/>
  <c r="G13" i="5"/>
  <c r="H13" i="5"/>
  <c r="I13" i="5"/>
  <c r="J13" i="5"/>
  <c r="G14" i="5"/>
  <c r="H14" i="5"/>
  <c r="I14" i="5"/>
  <c r="J14" i="5"/>
  <c r="H11" i="5"/>
  <c r="I11" i="5"/>
  <c r="J11" i="5"/>
  <c r="G11" i="5"/>
  <c r="L5" i="4"/>
  <c r="G17" i="4"/>
  <c r="G10" i="4"/>
  <c r="F10" i="4"/>
  <c r="G12" i="4"/>
  <c r="F11" i="4"/>
  <c r="H10" i="4"/>
  <c r="I12" i="4"/>
  <c r="H12" i="4"/>
  <c r="K55" i="1"/>
  <c r="K53" i="1"/>
  <c r="K18" i="1"/>
  <c r="D38" i="1"/>
  <c r="K4" i="4"/>
  <c r="L4" i="4"/>
  <c r="M4" i="4"/>
  <c r="N4" i="4"/>
  <c r="K5" i="4"/>
  <c r="M5" i="4"/>
  <c r="N5" i="4"/>
  <c r="K6" i="4"/>
  <c r="L6" i="4"/>
  <c r="M6" i="4"/>
  <c r="N6" i="4"/>
  <c r="L3" i="4"/>
  <c r="M3" i="4"/>
  <c r="N3" i="4"/>
  <c r="K3" i="4"/>
  <c r="H18" i="4"/>
  <c r="H19" i="4"/>
  <c r="H20" i="4"/>
  <c r="H17" i="4"/>
  <c r="G18" i="4"/>
  <c r="G19" i="4"/>
  <c r="G20" i="4"/>
  <c r="G13" i="4"/>
  <c r="H13" i="4"/>
  <c r="I13" i="4"/>
  <c r="F13" i="4"/>
  <c r="F12" i="4"/>
  <c r="G11" i="4"/>
  <c r="H11" i="4"/>
  <c r="I11" i="4"/>
  <c r="I10" i="4"/>
  <c r="I34" i="3"/>
  <c r="J34" i="3"/>
  <c r="K34" i="3"/>
  <c r="I33" i="3"/>
  <c r="J33" i="3"/>
  <c r="K33" i="3"/>
  <c r="K32" i="3"/>
  <c r="J32" i="3"/>
  <c r="I32" i="3"/>
  <c r="K9" i="3"/>
  <c r="M6" i="3"/>
  <c r="G170" i="1"/>
  <c r="F170" i="1"/>
  <c r="E170" i="1"/>
  <c r="D170" i="1"/>
  <c r="G169" i="1"/>
  <c r="F169" i="1"/>
  <c r="E169" i="1"/>
  <c r="D169" i="1"/>
  <c r="G168" i="1"/>
  <c r="F168" i="1"/>
  <c r="E168" i="1"/>
  <c r="D168" i="1"/>
  <c r="K152" i="1"/>
  <c r="K120" i="1"/>
  <c r="K88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04" i="1"/>
  <c r="G106" i="1"/>
  <c r="F106" i="1"/>
  <c r="E106" i="1"/>
  <c r="D106" i="1"/>
  <c r="G105" i="1"/>
  <c r="F105" i="1"/>
  <c r="E105" i="1"/>
  <c r="D105" i="1"/>
  <c r="G104" i="1"/>
  <c r="F104" i="1"/>
  <c r="E104" i="1"/>
  <c r="D74" i="1"/>
  <c r="E74" i="1"/>
  <c r="F74" i="1"/>
  <c r="G74" i="1"/>
  <c r="D73" i="1"/>
  <c r="E73" i="1"/>
  <c r="F73" i="1"/>
  <c r="G73" i="1"/>
  <c r="E72" i="1"/>
  <c r="F72" i="1"/>
  <c r="G72" i="1"/>
  <c r="D72" i="1"/>
  <c r="D39" i="1"/>
  <c r="E39" i="1"/>
  <c r="F39" i="1"/>
  <c r="G39" i="1"/>
  <c r="E38" i="1"/>
  <c r="F38" i="1"/>
  <c r="G38" i="1"/>
  <c r="E37" i="1"/>
  <c r="F37" i="1"/>
  <c r="G37" i="1"/>
  <c r="D37" i="1"/>
  <c r="K37" i="6" l="1"/>
  <c r="J27" i="6"/>
  <c r="J35" i="6" s="1"/>
  <c r="J28" i="6"/>
  <c r="J30" i="6"/>
  <c r="J38" i="6" s="1"/>
  <c r="J29" i="6"/>
  <c r="J37" i="6" s="1"/>
  <c r="K35" i="6"/>
  <c r="K38" i="6"/>
  <c r="I36" i="6"/>
  <c r="K28" i="6"/>
</calcChain>
</file>

<file path=xl/sharedStrings.xml><?xml version="1.0" encoding="utf-8"?>
<sst xmlns="http://schemas.openxmlformats.org/spreadsheetml/2006/main" count="503" uniqueCount="168">
  <si>
    <t>DESTINO</t>
  </si>
  <si>
    <t>ORIGEN</t>
  </si>
  <si>
    <t>W</t>
  </si>
  <si>
    <t>X</t>
  </si>
  <si>
    <t>Y</t>
  </si>
  <si>
    <t>Z</t>
  </si>
  <si>
    <t>OFERTA</t>
  </si>
  <si>
    <t>A</t>
  </si>
  <si>
    <t>B</t>
  </si>
  <si>
    <t>C</t>
  </si>
  <si>
    <t>DEMANDA</t>
  </si>
  <si>
    <t>Solución Inicial con esquina NO</t>
  </si>
  <si>
    <t>MODI</t>
  </si>
  <si>
    <t>Asingnación = 6 celdas</t>
  </si>
  <si>
    <t>Asignación &lt; (n+m-1)</t>
  </si>
  <si>
    <t>No es dejenerada</t>
  </si>
  <si>
    <t>u1+v1=12</t>
  </si>
  <si>
    <t>u1+v2=4</t>
  </si>
  <si>
    <t>u2+v2=1</t>
  </si>
  <si>
    <t>u2+v3=6</t>
  </si>
  <si>
    <t>u3+v3=4</t>
  </si>
  <si>
    <t>u3+v4=7</t>
  </si>
  <si>
    <t>v1=0</t>
  </si>
  <si>
    <t>u1=12</t>
  </si>
  <si>
    <t>v2=-8</t>
  </si>
  <si>
    <t>u2=9</t>
  </si>
  <si>
    <t>v3=-3</t>
  </si>
  <si>
    <t>u3=7</t>
  </si>
  <si>
    <t>v4=0</t>
  </si>
  <si>
    <t xml:space="preserve">Prueba de Optimalidad </t>
  </si>
  <si>
    <t>Cij-Zij</t>
  </si>
  <si>
    <t>Nueva asignación</t>
  </si>
  <si>
    <t>Costo=</t>
  </si>
  <si>
    <t>u1+v4=5</t>
  </si>
  <si>
    <t>v4=-7</t>
  </si>
  <si>
    <t>u3=14</t>
  </si>
  <si>
    <t>v3=-10</t>
  </si>
  <si>
    <t>u2=16</t>
  </si>
  <si>
    <t>v2=-15</t>
  </si>
  <si>
    <t>Zij</t>
  </si>
  <si>
    <t>Cij</t>
  </si>
  <si>
    <t>u3+v1=1</t>
  </si>
  <si>
    <t>u3=1</t>
  </si>
  <si>
    <t>v3=3</t>
  </si>
  <si>
    <t>u2=3</t>
  </si>
  <si>
    <t>v2=-2</t>
  </si>
  <si>
    <t>Asingnación = 7 celdas</t>
  </si>
  <si>
    <t>u2+v1=8</t>
  </si>
  <si>
    <t>u2=8</t>
  </si>
  <si>
    <t>v3=-2</t>
  </si>
  <si>
    <t>u1+v3=9</t>
  </si>
  <si>
    <t>u1=11</t>
  </si>
  <si>
    <t>v4=-6</t>
  </si>
  <si>
    <t>v2=-7</t>
  </si>
  <si>
    <t>Reno</t>
  </si>
  <si>
    <t>Denver</t>
  </si>
  <si>
    <t>Pittsburgh</t>
  </si>
  <si>
    <t>Phoenix</t>
  </si>
  <si>
    <t>Cleveland</t>
  </si>
  <si>
    <t>Chicago</t>
  </si>
  <si>
    <t>Asingnación = 4 celdas</t>
  </si>
  <si>
    <t>Dejenerada</t>
  </si>
  <si>
    <t>u1+v1=10</t>
  </si>
  <si>
    <t>u2+v1=12</t>
  </si>
  <si>
    <t>u3+v2=12</t>
  </si>
  <si>
    <t>u2+v3=13</t>
  </si>
  <si>
    <t>u1=10</t>
  </si>
  <si>
    <t>u2=12</t>
  </si>
  <si>
    <t>v3=1</t>
  </si>
  <si>
    <t>u2+v2=14</t>
  </si>
  <si>
    <t>v2=2</t>
  </si>
  <si>
    <t>u3=10</t>
  </si>
  <si>
    <t xml:space="preserve">Asignación </t>
  </si>
  <si>
    <t>por método Hungaro</t>
  </si>
  <si>
    <t>Reducción por fila</t>
  </si>
  <si>
    <t>Reducción por columna</t>
  </si>
  <si>
    <t>Restar el mas pequeño de los no cubiertos a los no cubiertos por una linea y sumarlos en las intersecciones</t>
  </si>
  <si>
    <t>Tarea</t>
  </si>
  <si>
    <t>B2</t>
  </si>
  <si>
    <t>B9</t>
  </si>
  <si>
    <t>A12</t>
  </si>
  <si>
    <t>A15</t>
  </si>
  <si>
    <t>Máquina</t>
  </si>
  <si>
    <t>X, Z</t>
  </si>
  <si>
    <t>W,Y</t>
  </si>
  <si>
    <t>W,X</t>
  </si>
  <si>
    <t>Maximar</t>
  </si>
  <si>
    <t>Buscamos el valor más grande de la tabla y lo restamos a toda la tabla</t>
  </si>
  <si>
    <t>Luego minimizamos la tabla</t>
  </si>
  <si>
    <t>por método Hungaro Maximizar</t>
  </si>
  <si>
    <t>Elegir número mayor</t>
  </si>
  <si>
    <t>Asignación</t>
  </si>
  <si>
    <t>Anderson</t>
  </si>
  <si>
    <t>Sweeney</t>
  </si>
  <si>
    <t>Williams</t>
  </si>
  <si>
    <t>McKinney</t>
  </si>
  <si>
    <t>1 - 2</t>
  </si>
  <si>
    <t>2 - 3</t>
  </si>
  <si>
    <t>3 - 4</t>
  </si>
  <si>
    <t>4 - 5</t>
  </si>
  <si>
    <t xml:space="preserve">C </t>
  </si>
  <si>
    <t>Inde</t>
  </si>
  <si>
    <t>R/</t>
  </si>
  <si>
    <t>Fina</t>
  </si>
  <si>
    <t>Eco</t>
  </si>
  <si>
    <t>Esta</t>
  </si>
  <si>
    <t>Admin</t>
  </si>
  <si>
    <t>Método Vogel</t>
  </si>
  <si>
    <t>Método Esquina NO</t>
  </si>
  <si>
    <t>Hospital 1</t>
  </si>
  <si>
    <t>Hospital 2</t>
  </si>
  <si>
    <t>Hospital 3</t>
  </si>
  <si>
    <t>Hospital 4</t>
  </si>
  <si>
    <t>Banco 1</t>
  </si>
  <si>
    <t>Banco 2</t>
  </si>
  <si>
    <t>Banco 3</t>
  </si>
  <si>
    <t>Demanda</t>
  </si>
  <si>
    <t>Oferta</t>
  </si>
  <si>
    <t>Asignacion =</t>
  </si>
  <si>
    <t>6 celdas</t>
  </si>
  <si>
    <t>Tabal Zij</t>
  </si>
  <si>
    <t>u1=8</t>
  </si>
  <si>
    <t>u1 + v1 = 8</t>
  </si>
  <si>
    <t>u2 + v1 = 12</t>
  </si>
  <si>
    <t>v2=-5</t>
  </si>
  <si>
    <t>u3=15</t>
  </si>
  <si>
    <t>u2 + v2 = 7</t>
  </si>
  <si>
    <t>u3 + v2 = 10</t>
  </si>
  <si>
    <t>u3 + v3 = 6</t>
  </si>
  <si>
    <t>u3 + v4 = 7</t>
  </si>
  <si>
    <t>v3=-8</t>
  </si>
  <si>
    <t>Cij- Zij</t>
  </si>
  <si>
    <t>Nueva asignacion</t>
  </si>
  <si>
    <t>El mas pequeño de los</t>
  </si>
  <si>
    <t>negativos es 30</t>
  </si>
  <si>
    <t>Costo =</t>
  </si>
  <si>
    <t>Otro forma</t>
  </si>
  <si>
    <t>costo inicial - (numero mas pequeño * el numero mas negativo)</t>
  </si>
  <si>
    <t>u3 + v1 = 14</t>
  </si>
  <si>
    <t xml:space="preserve">R/ </t>
  </si>
  <si>
    <t>0 de banco 1,2,3 al hospital 1</t>
  </si>
  <si>
    <t>Banc</t>
  </si>
  <si>
    <t>MorganTown</t>
  </si>
  <si>
    <t>YoungsTown</t>
  </si>
  <si>
    <t>Pittsburch</t>
  </si>
  <si>
    <t>Coal Valley</t>
  </si>
  <si>
    <t>CoalTown</t>
  </si>
  <si>
    <t>Coal Juction</t>
  </si>
  <si>
    <t>CoalsBurg</t>
  </si>
  <si>
    <t>Método Costo Minimo</t>
  </si>
  <si>
    <t>Silo 1</t>
  </si>
  <si>
    <t>Silo 2</t>
  </si>
  <si>
    <t>Silo 3</t>
  </si>
  <si>
    <t>Molino 1</t>
  </si>
  <si>
    <t>Molino 2</t>
  </si>
  <si>
    <t>Molino 3</t>
  </si>
  <si>
    <t>Molino 4</t>
  </si>
  <si>
    <t>5 celdas</t>
  </si>
  <si>
    <t>Es dejenerada</t>
  </si>
  <si>
    <t>u1=</t>
  </si>
  <si>
    <t>v4=</t>
  </si>
  <si>
    <t>u3 + v1 = 4</t>
  </si>
  <si>
    <t>u3=4</t>
  </si>
  <si>
    <t>u2 + v3 = 9</t>
  </si>
  <si>
    <t>u3 + v2 = 14</t>
  </si>
  <si>
    <t>v2=10</t>
  </si>
  <si>
    <t>u2=-3</t>
  </si>
  <si>
    <t>v3=-12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</si>
</sst>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0</xdr:row>
      <xdr:rowOff>76200</xdr:rowOff>
    </xdr:from>
    <xdr:to>
      <xdr:col>1</xdr:col>
      <xdr:colOff>2087717</xdr:colOff>
      <xdr:row>33</xdr:row>
      <xdr:rowOff>26670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E6766D-71FC-F6E5-5FAD-E417F485DB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1"/>
        <a:stretch/>
      </xdr:blipFill>
      <xdr:spPr bwMode="auto">
        <a:xfrm>
          <a:off x="777240" y="76200"/>
          <a:ext cx="3640292" cy="598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519113</xdr:colOff>
      <xdr:row>43</xdr:row>
      <xdr:rowOff>128587</xdr:rowOff>
    </xdr:from>
    <xdr:to>
      <xdr:col>6</xdr:col>
      <xdr:colOff>781051</xdr:colOff>
      <xdr:row>45</xdr:row>
      <xdr:rowOff>9524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F7E836B-D131-074A-80DE-B7E2F05849A9}"/>
            </a:ext>
          </a:extLst>
        </xdr:cNvPr>
        <xdr:cNvSpPr txBox="1"/>
      </xdr:nvSpPr>
      <xdr:spPr>
        <a:xfrm>
          <a:off x="8505826" y="7910512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6</xdr:col>
      <xdr:colOff>514350</xdr:colOff>
      <xdr:row>45</xdr:row>
      <xdr:rowOff>119062</xdr:rowOff>
    </xdr:from>
    <xdr:to>
      <xdr:col>6</xdr:col>
      <xdr:colOff>776288</xdr:colOff>
      <xdr:row>46</xdr:row>
      <xdr:rowOff>180974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F9EF742-06FA-B2AA-AE0E-5D30B60456FB}"/>
            </a:ext>
          </a:extLst>
        </xdr:cNvPr>
        <xdr:cNvSpPr txBox="1"/>
      </xdr:nvSpPr>
      <xdr:spPr>
        <a:xfrm>
          <a:off x="8501063" y="8262937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5</xdr:col>
      <xdr:colOff>552450</xdr:colOff>
      <xdr:row>45</xdr:row>
      <xdr:rowOff>147637</xdr:rowOff>
    </xdr:from>
    <xdr:to>
      <xdr:col>6</xdr:col>
      <xdr:colOff>23813</xdr:colOff>
      <xdr:row>47</xdr:row>
      <xdr:rowOff>28574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1C78B49-0C2C-5E96-5A16-164DA82344BD}"/>
            </a:ext>
          </a:extLst>
        </xdr:cNvPr>
        <xdr:cNvSpPr txBox="1"/>
      </xdr:nvSpPr>
      <xdr:spPr>
        <a:xfrm>
          <a:off x="7748588" y="8291512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5</xdr:col>
      <xdr:colOff>542925</xdr:colOff>
      <xdr:row>44</xdr:row>
      <xdr:rowOff>85724</xdr:rowOff>
    </xdr:from>
    <xdr:to>
      <xdr:col>6</xdr:col>
      <xdr:colOff>14288</xdr:colOff>
      <xdr:row>45</xdr:row>
      <xdr:rowOff>147636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6063B15-0574-B782-DA57-391CE67422C8}"/>
            </a:ext>
          </a:extLst>
        </xdr:cNvPr>
        <xdr:cNvSpPr txBox="1"/>
      </xdr:nvSpPr>
      <xdr:spPr>
        <a:xfrm>
          <a:off x="7739063" y="8048624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4</xdr:col>
      <xdr:colOff>485775</xdr:colOff>
      <xdr:row>44</xdr:row>
      <xdr:rowOff>147637</xdr:rowOff>
    </xdr:from>
    <xdr:to>
      <xdr:col>4</xdr:col>
      <xdr:colOff>747713</xdr:colOff>
      <xdr:row>46</xdr:row>
      <xdr:rowOff>28574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437AB99-4EFD-6F67-0103-B254C1AE8923}"/>
            </a:ext>
          </a:extLst>
        </xdr:cNvPr>
        <xdr:cNvSpPr txBox="1"/>
      </xdr:nvSpPr>
      <xdr:spPr>
        <a:xfrm>
          <a:off x="6891338" y="8110537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4</xdr:col>
      <xdr:colOff>504825</xdr:colOff>
      <xdr:row>43</xdr:row>
      <xdr:rowOff>114299</xdr:rowOff>
    </xdr:from>
    <xdr:to>
      <xdr:col>4</xdr:col>
      <xdr:colOff>766763</xdr:colOff>
      <xdr:row>44</xdr:row>
      <xdr:rowOff>176211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C78C01D-D4F5-B66D-87E7-7C266FC8404F}"/>
            </a:ext>
          </a:extLst>
        </xdr:cNvPr>
        <xdr:cNvSpPr txBox="1"/>
      </xdr:nvSpPr>
      <xdr:spPr>
        <a:xfrm>
          <a:off x="6910388" y="7896224"/>
          <a:ext cx="261938" cy="242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6</xdr:col>
      <xdr:colOff>409575</xdr:colOff>
      <xdr:row>44</xdr:row>
      <xdr:rowOff>114300</xdr:rowOff>
    </xdr:from>
    <xdr:to>
      <xdr:col>6</xdr:col>
      <xdr:colOff>414337</xdr:colOff>
      <xdr:row>46</xdr:row>
      <xdr:rowOff>61913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49A1F57-D0B5-5F3F-DA14-1A623319B440}"/>
            </a:ext>
          </a:extLst>
        </xdr:cNvPr>
        <xdr:cNvCxnSpPr/>
      </xdr:nvCxnSpPr>
      <xdr:spPr>
        <a:xfrm flipH="1">
          <a:off x="8396288" y="8077200"/>
          <a:ext cx="4762" cy="309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771525</xdr:colOff>
      <xdr:row>46</xdr:row>
      <xdr:rowOff>71438</xdr:rowOff>
    </xdr:from>
    <xdr:to>
      <xdr:col>6</xdr:col>
      <xdr:colOff>271462</xdr:colOff>
      <xdr:row>46</xdr:row>
      <xdr:rowOff>76200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63B390AC-1C09-402C-9F45-0962C3113308}"/>
            </a:ext>
          </a:extLst>
        </xdr:cNvPr>
        <xdr:cNvCxnSpPr/>
      </xdr:nvCxnSpPr>
      <xdr:spPr>
        <a:xfrm flipH="1" flipV="1">
          <a:off x="7967663" y="8396288"/>
          <a:ext cx="290512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514349</xdr:colOff>
      <xdr:row>45</xdr:row>
      <xdr:rowOff>61919</xdr:rowOff>
    </xdr:from>
    <xdr:to>
      <xdr:col>5</xdr:col>
      <xdr:colOff>514349</xdr:colOff>
      <xdr:row>46</xdr:row>
      <xdr:rowOff>114306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F494197-B5D6-4104-8D16-739FBBAAE644}"/>
            </a:ext>
          </a:extLst>
        </xdr:cNvPr>
        <xdr:cNvCxnSpPr/>
      </xdr:nvCxnSpPr>
      <xdr:spPr>
        <a:xfrm flipV="1">
          <a:off x="7710487" y="8205794"/>
          <a:ext cx="0" cy="233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</xdr:colOff>
      <xdr:row>45</xdr:row>
      <xdr:rowOff>128588</xdr:rowOff>
    </xdr:from>
    <xdr:to>
      <xdr:col>5</xdr:col>
      <xdr:colOff>300038</xdr:colOff>
      <xdr:row>45</xdr:row>
      <xdr:rowOff>133350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69450CC-8204-4B8D-9441-4ED432FDA7F5}"/>
            </a:ext>
          </a:extLst>
        </xdr:cNvPr>
        <xdr:cNvCxnSpPr/>
      </xdr:nvCxnSpPr>
      <xdr:spPr>
        <a:xfrm flipH="1" flipV="1">
          <a:off x="7210425" y="8272463"/>
          <a:ext cx="285751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43</xdr:row>
      <xdr:rowOff>176213</xdr:rowOff>
    </xdr:from>
    <xdr:to>
      <xdr:col>5</xdr:col>
      <xdr:colOff>76200</xdr:colOff>
      <xdr:row>45</xdr:row>
      <xdr:rowOff>71438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E90A60A-0439-4E5B-AFF3-E74D0A0BBACC}"/>
            </a:ext>
          </a:extLst>
        </xdr:cNvPr>
        <xdr:cNvCxnSpPr/>
      </xdr:nvCxnSpPr>
      <xdr:spPr>
        <a:xfrm flipV="1">
          <a:off x="7262813" y="7958138"/>
          <a:ext cx="952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44</xdr:row>
      <xdr:rowOff>42865</xdr:rowOff>
    </xdr:from>
    <xdr:to>
      <xdr:col>6</xdr:col>
      <xdr:colOff>395287</xdr:colOff>
      <xdr:row>44</xdr:row>
      <xdr:rowOff>47625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96AD3EC4-A896-4E36-9ECB-F0F3D6A9D33B}"/>
            </a:ext>
          </a:extLst>
        </xdr:cNvPr>
        <xdr:cNvCxnSpPr/>
      </xdr:nvCxnSpPr>
      <xdr:spPr>
        <a:xfrm>
          <a:off x="7377113" y="8005765"/>
          <a:ext cx="1004887" cy="4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18522</xdr:colOff>
      <xdr:row>78</xdr:row>
      <xdr:rowOff>151871</xdr:rowOff>
    </xdr:from>
    <xdr:to>
      <xdr:col>3</xdr:col>
      <xdr:colOff>281518</xdr:colOff>
      <xdr:row>80</xdr:row>
      <xdr:rowOff>32808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2070E7AA-4F16-46B6-A036-649C955BDCA6}"/>
            </a:ext>
          </a:extLst>
        </xdr:cNvPr>
        <xdr:cNvSpPr txBox="1"/>
      </xdr:nvSpPr>
      <xdr:spPr>
        <a:xfrm>
          <a:off x="5636155" y="14350471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3</xdr:col>
      <xdr:colOff>8997</xdr:colOff>
      <xdr:row>76</xdr:row>
      <xdr:rowOff>132291</xdr:rowOff>
    </xdr:from>
    <xdr:to>
      <xdr:col>3</xdr:col>
      <xdr:colOff>271993</xdr:colOff>
      <xdr:row>78</xdr:row>
      <xdr:rowOff>12169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EB104F63-88BA-49F7-8243-68394120311E}"/>
            </a:ext>
          </a:extLst>
        </xdr:cNvPr>
        <xdr:cNvSpPr txBox="1"/>
      </xdr:nvSpPr>
      <xdr:spPr>
        <a:xfrm>
          <a:off x="5626630" y="13966824"/>
          <a:ext cx="262996" cy="2439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6</xdr:col>
      <xdr:colOff>513822</xdr:colOff>
      <xdr:row>76</xdr:row>
      <xdr:rowOff>147638</xdr:rowOff>
    </xdr:from>
    <xdr:to>
      <xdr:col>6</xdr:col>
      <xdr:colOff>776818</xdr:colOff>
      <xdr:row>78</xdr:row>
      <xdr:rowOff>28575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85FB51B0-A43A-F39F-68C9-75050D155702}"/>
            </a:ext>
          </a:extLst>
        </xdr:cNvPr>
        <xdr:cNvSpPr txBox="1"/>
      </xdr:nvSpPr>
      <xdr:spPr>
        <a:xfrm>
          <a:off x="8506355" y="13982171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6</xdr:col>
      <xdr:colOff>534989</xdr:colOff>
      <xdr:row>78</xdr:row>
      <xdr:rowOff>147638</xdr:rowOff>
    </xdr:from>
    <xdr:to>
      <xdr:col>7</xdr:col>
      <xdr:colOff>6351</xdr:colOff>
      <xdr:row>80</xdr:row>
      <xdr:rowOff>28575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EB81697D-5B76-8276-35D2-0D8D2E647B17}"/>
            </a:ext>
          </a:extLst>
        </xdr:cNvPr>
        <xdr:cNvSpPr txBox="1"/>
      </xdr:nvSpPr>
      <xdr:spPr>
        <a:xfrm>
          <a:off x="8527522" y="14346238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3</xdr:col>
      <xdr:colOff>587376</xdr:colOff>
      <xdr:row>77</xdr:row>
      <xdr:rowOff>67733</xdr:rowOff>
    </xdr:from>
    <xdr:to>
      <xdr:col>6</xdr:col>
      <xdr:colOff>241300</xdr:colOff>
      <xdr:row>77</xdr:row>
      <xdr:rowOff>76731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D290ED17-604F-57F5-A1CC-A2E944E36437}"/>
            </a:ext>
          </a:extLst>
        </xdr:cNvPr>
        <xdr:cNvCxnSpPr/>
      </xdr:nvCxnSpPr>
      <xdr:spPr>
        <a:xfrm flipV="1">
          <a:off x="6205009" y="14084300"/>
          <a:ext cx="2028824" cy="8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186268</xdr:colOff>
      <xdr:row>77</xdr:row>
      <xdr:rowOff>118533</xdr:rowOff>
    </xdr:from>
    <xdr:to>
      <xdr:col>6</xdr:col>
      <xdr:colOff>194734</xdr:colOff>
      <xdr:row>79</xdr:row>
      <xdr:rowOff>88900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9D2AA3BB-F847-4AB6-8CD9-1DF12EEDECCF}"/>
            </a:ext>
          </a:extLst>
        </xdr:cNvPr>
        <xdr:cNvCxnSpPr/>
      </xdr:nvCxnSpPr>
      <xdr:spPr>
        <a:xfrm>
          <a:off x="8178801" y="14135100"/>
          <a:ext cx="8466" cy="334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575734</xdr:colOff>
      <xdr:row>79</xdr:row>
      <xdr:rowOff>88900</xdr:rowOff>
    </xdr:from>
    <xdr:to>
      <xdr:col>6</xdr:col>
      <xdr:colOff>177800</xdr:colOff>
      <xdr:row>79</xdr:row>
      <xdr:rowOff>101600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DF890E9F-7166-4B5C-84BD-31D1B2F54BE0}"/>
            </a:ext>
          </a:extLst>
        </xdr:cNvPr>
        <xdr:cNvCxnSpPr/>
      </xdr:nvCxnSpPr>
      <xdr:spPr>
        <a:xfrm flipH="1" flipV="1">
          <a:off x="6193367" y="14469533"/>
          <a:ext cx="1976966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584201</xdr:colOff>
      <xdr:row>77</xdr:row>
      <xdr:rowOff>84666</xdr:rowOff>
    </xdr:from>
    <xdr:to>
      <xdr:col>3</xdr:col>
      <xdr:colOff>592667</xdr:colOff>
      <xdr:row>79</xdr:row>
      <xdr:rowOff>67733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C93FCA72-BC74-4CF0-A22F-786558C61DE2}"/>
            </a:ext>
          </a:extLst>
        </xdr:cNvPr>
        <xdr:cNvCxnSpPr/>
      </xdr:nvCxnSpPr>
      <xdr:spPr>
        <a:xfrm flipV="1">
          <a:off x="6201834" y="14101233"/>
          <a:ext cx="8466" cy="347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518055</xdr:colOff>
      <xdr:row>108</xdr:row>
      <xdr:rowOff>130705</xdr:rowOff>
    </xdr:from>
    <xdr:to>
      <xdr:col>4</xdr:col>
      <xdr:colOff>781051</xdr:colOff>
      <xdr:row>110</xdr:row>
      <xdr:rowOff>11642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2732A8E4-4699-6891-66B7-F388688BFB0B}"/>
            </a:ext>
          </a:extLst>
        </xdr:cNvPr>
        <xdr:cNvSpPr txBox="1"/>
      </xdr:nvSpPr>
      <xdr:spPr>
        <a:xfrm>
          <a:off x="6927322" y="19790305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4</xdr:col>
      <xdr:colOff>266696</xdr:colOff>
      <xdr:row>109</xdr:row>
      <xdr:rowOff>84668</xdr:rowOff>
    </xdr:from>
    <xdr:to>
      <xdr:col>4</xdr:col>
      <xdr:colOff>275163</xdr:colOff>
      <xdr:row>110</xdr:row>
      <xdr:rowOff>156634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9C8C6E2C-C3E8-577D-8763-307A6B383DFA}"/>
            </a:ext>
          </a:extLst>
        </xdr:cNvPr>
        <xdr:cNvCxnSpPr/>
      </xdr:nvCxnSpPr>
      <xdr:spPr>
        <a:xfrm flipH="1">
          <a:off x="6675963" y="19926301"/>
          <a:ext cx="8467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521230</xdr:colOff>
      <xdr:row>110</xdr:row>
      <xdr:rowOff>22224</xdr:rowOff>
    </xdr:from>
    <xdr:to>
      <xdr:col>4</xdr:col>
      <xdr:colOff>784226</xdr:colOff>
      <xdr:row>111</xdr:row>
      <xdr:rowOff>84136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F5759C4-9CFF-EC4B-AFE2-6C48BBE00A4B}"/>
            </a:ext>
          </a:extLst>
        </xdr:cNvPr>
        <xdr:cNvSpPr txBox="1"/>
      </xdr:nvSpPr>
      <xdr:spPr>
        <a:xfrm>
          <a:off x="6930497" y="20045891"/>
          <a:ext cx="262996" cy="2439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3</xdr:col>
      <xdr:colOff>14289</xdr:colOff>
      <xdr:row>110</xdr:row>
      <xdr:rowOff>20638</xdr:rowOff>
    </xdr:from>
    <xdr:to>
      <xdr:col>3</xdr:col>
      <xdr:colOff>277285</xdr:colOff>
      <xdr:row>111</xdr:row>
      <xdr:rowOff>83609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7A36D5C0-9B1D-C196-A26A-D3B4F4308A05}"/>
            </a:ext>
          </a:extLst>
        </xdr:cNvPr>
        <xdr:cNvSpPr txBox="1"/>
      </xdr:nvSpPr>
      <xdr:spPr>
        <a:xfrm>
          <a:off x="5631922" y="20044305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3</xdr:col>
      <xdr:colOff>4764</xdr:colOff>
      <xdr:row>108</xdr:row>
      <xdr:rowOff>119592</xdr:rowOff>
    </xdr:from>
    <xdr:to>
      <xdr:col>3</xdr:col>
      <xdr:colOff>267760</xdr:colOff>
      <xdr:row>109</xdr:row>
      <xdr:rowOff>181504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25C4B702-EAF6-8693-5258-5A6ECEBA3F5C}"/>
            </a:ext>
          </a:extLst>
        </xdr:cNvPr>
        <xdr:cNvSpPr txBox="1"/>
      </xdr:nvSpPr>
      <xdr:spPr>
        <a:xfrm>
          <a:off x="5622397" y="19779192"/>
          <a:ext cx="262996" cy="2439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3</xdr:col>
      <xdr:colOff>537634</xdr:colOff>
      <xdr:row>110</xdr:row>
      <xdr:rowOff>131233</xdr:rowOff>
    </xdr:from>
    <xdr:to>
      <xdr:col>4</xdr:col>
      <xdr:colOff>241300</xdr:colOff>
      <xdr:row>110</xdr:row>
      <xdr:rowOff>139700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D212BA0C-EA31-4587-BCF7-8ED4A49393A5}"/>
            </a:ext>
          </a:extLst>
        </xdr:cNvPr>
        <xdr:cNvCxnSpPr/>
      </xdr:nvCxnSpPr>
      <xdr:spPr>
        <a:xfrm flipH="1">
          <a:off x="6155267" y="20154900"/>
          <a:ext cx="495300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109</xdr:row>
      <xdr:rowOff>59268</xdr:rowOff>
    </xdr:from>
    <xdr:to>
      <xdr:col>3</xdr:col>
      <xdr:colOff>529163</xdr:colOff>
      <xdr:row>111</xdr:row>
      <xdr:rowOff>16933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FA75C272-3BFE-46BE-B6A3-49BABF33C17A}"/>
            </a:ext>
          </a:extLst>
        </xdr:cNvPr>
        <xdr:cNvCxnSpPr/>
      </xdr:nvCxnSpPr>
      <xdr:spPr>
        <a:xfrm flipV="1">
          <a:off x="6138333" y="19900901"/>
          <a:ext cx="8463" cy="3217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579967</xdr:colOff>
      <xdr:row>109</xdr:row>
      <xdr:rowOff>105834</xdr:rowOff>
    </xdr:from>
    <xdr:to>
      <xdr:col>4</xdr:col>
      <xdr:colOff>249766</xdr:colOff>
      <xdr:row>109</xdr:row>
      <xdr:rowOff>110067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BF298867-D48F-4E4E-95B8-21EA4B4FED16}"/>
            </a:ext>
          </a:extLst>
        </xdr:cNvPr>
        <xdr:cNvCxnSpPr/>
      </xdr:nvCxnSpPr>
      <xdr:spPr>
        <a:xfrm flipV="1">
          <a:off x="6197600" y="19947467"/>
          <a:ext cx="461433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513823</xdr:colOff>
      <xdr:row>140</xdr:row>
      <xdr:rowOff>79906</xdr:rowOff>
    </xdr:from>
    <xdr:to>
      <xdr:col>5</xdr:col>
      <xdr:colOff>776819</xdr:colOff>
      <xdr:row>141</xdr:row>
      <xdr:rowOff>142877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5618CF70-57C4-4468-BF45-D852C5BBE4B4}"/>
            </a:ext>
          </a:extLst>
        </xdr:cNvPr>
        <xdr:cNvSpPr txBox="1"/>
      </xdr:nvSpPr>
      <xdr:spPr>
        <a:xfrm>
          <a:off x="7714723" y="25564573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5</xdr:col>
      <xdr:colOff>525464</xdr:colOff>
      <xdr:row>142</xdr:row>
      <xdr:rowOff>102658</xdr:rowOff>
    </xdr:from>
    <xdr:to>
      <xdr:col>5</xdr:col>
      <xdr:colOff>788460</xdr:colOff>
      <xdr:row>143</xdr:row>
      <xdr:rowOff>164569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A3E7FDBF-4CE5-4350-A4C9-25BD1D17718B}"/>
            </a:ext>
          </a:extLst>
        </xdr:cNvPr>
        <xdr:cNvSpPr txBox="1"/>
      </xdr:nvSpPr>
      <xdr:spPr>
        <a:xfrm>
          <a:off x="7726364" y="25951391"/>
          <a:ext cx="262996" cy="2439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5</xdr:col>
      <xdr:colOff>84667</xdr:colOff>
      <xdr:row>141</xdr:row>
      <xdr:rowOff>84667</xdr:rowOff>
    </xdr:from>
    <xdr:to>
      <xdr:col>5</xdr:col>
      <xdr:colOff>88901</xdr:colOff>
      <xdr:row>143</xdr:row>
      <xdr:rowOff>105833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A4EC3355-5E25-4548-9D28-B79DC3A03F64}"/>
            </a:ext>
          </a:extLst>
        </xdr:cNvPr>
        <xdr:cNvCxnSpPr/>
      </xdr:nvCxnSpPr>
      <xdr:spPr>
        <a:xfrm flipH="1">
          <a:off x="7285567" y="25751367"/>
          <a:ext cx="4234" cy="385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543457</xdr:colOff>
      <xdr:row>142</xdr:row>
      <xdr:rowOff>105306</xdr:rowOff>
    </xdr:from>
    <xdr:to>
      <xdr:col>4</xdr:col>
      <xdr:colOff>14819</xdr:colOff>
      <xdr:row>143</xdr:row>
      <xdr:rowOff>168276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D78280AE-9DC2-B350-91A0-E0CBAD656C8B}"/>
            </a:ext>
          </a:extLst>
        </xdr:cNvPr>
        <xdr:cNvSpPr txBox="1"/>
      </xdr:nvSpPr>
      <xdr:spPr>
        <a:xfrm>
          <a:off x="6161090" y="25954039"/>
          <a:ext cx="262996" cy="2450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3</xdr:col>
      <xdr:colOff>563565</xdr:colOff>
      <xdr:row>140</xdr:row>
      <xdr:rowOff>56091</xdr:rowOff>
    </xdr:from>
    <xdr:to>
      <xdr:col>4</xdr:col>
      <xdr:colOff>34927</xdr:colOff>
      <xdr:row>141</xdr:row>
      <xdr:rowOff>118003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9785BE38-5958-98F7-A41A-9C2C6FE023BD}"/>
            </a:ext>
          </a:extLst>
        </xdr:cNvPr>
        <xdr:cNvSpPr txBox="1"/>
      </xdr:nvSpPr>
      <xdr:spPr>
        <a:xfrm>
          <a:off x="6181198" y="25540758"/>
          <a:ext cx="262996" cy="2439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4</xdr:col>
      <xdr:colOff>101600</xdr:colOff>
      <xdr:row>143</xdr:row>
      <xdr:rowOff>76199</xdr:rowOff>
    </xdr:from>
    <xdr:to>
      <xdr:col>5</xdr:col>
      <xdr:colOff>29633</xdr:colOff>
      <xdr:row>143</xdr:row>
      <xdr:rowOff>80433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00116D54-F7F2-42E8-9E86-548A2800BABA}"/>
            </a:ext>
          </a:extLst>
        </xdr:cNvPr>
        <xdr:cNvCxnSpPr/>
      </xdr:nvCxnSpPr>
      <xdr:spPr>
        <a:xfrm flipH="1">
          <a:off x="6510867" y="26106966"/>
          <a:ext cx="719666" cy="4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110066</xdr:colOff>
      <xdr:row>141</xdr:row>
      <xdr:rowOff>93134</xdr:rowOff>
    </xdr:from>
    <xdr:to>
      <xdr:col>4</xdr:col>
      <xdr:colOff>114300</xdr:colOff>
      <xdr:row>143</xdr:row>
      <xdr:rowOff>16933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84997B73-4B95-4335-9F8F-B766F0AEFA4C}"/>
            </a:ext>
          </a:extLst>
        </xdr:cNvPr>
        <xdr:cNvCxnSpPr/>
      </xdr:nvCxnSpPr>
      <xdr:spPr>
        <a:xfrm flipV="1">
          <a:off x="6519333" y="25759834"/>
          <a:ext cx="4234" cy="28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141</xdr:row>
      <xdr:rowOff>42333</xdr:rowOff>
    </xdr:from>
    <xdr:to>
      <xdr:col>5</xdr:col>
      <xdr:colOff>63500</xdr:colOff>
      <xdr:row>141</xdr:row>
      <xdr:rowOff>55033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FB2FC260-1961-4929-A8DC-D0C93D9FB91D}"/>
            </a:ext>
          </a:extLst>
        </xdr:cNvPr>
        <xdr:cNvCxnSpPr/>
      </xdr:nvCxnSpPr>
      <xdr:spPr>
        <a:xfrm flipV="1">
          <a:off x="6523567" y="25709033"/>
          <a:ext cx="740833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371427</xdr:colOff>
      <xdr:row>0</xdr:row>
      <xdr:rowOff>0</xdr:rowOff>
    </xdr:from>
    <xdr:to>
      <xdr:col>6</xdr:col>
      <xdr:colOff>390528</xdr:colOff>
      <xdr:row>18</xdr:row>
      <xdr:rowOff>24447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BD9374-F39F-DA11-3EAD-891CCE1B89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4"/>
        <a:stretch/>
      </xdr:blipFill>
      <xdr:spPr bwMode="auto">
        <a:xfrm>
          <a:off x="1895427" y="0"/>
          <a:ext cx="3067101" cy="345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643594</xdr:colOff>
      <xdr:row>5</xdr:row>
      <xdr:rowOff>71755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348F8-C6BE-7065-08C1-CEDAA24A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41709" cy="98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5</xdr:row>
      <xdr:rowOff>96520</xdr:rowOff>
    </xdr:from>
    <xdr:to>
      <xdr:col>3</xdr:col>
      <xdr:colOff>643688</xdr:colOff>
      <xdr:row>14</xdr:row>
      <xdr:rowOff>34645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010F0-D1A8-16F9-792E-83EE5CD05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0920"/>
          <a:ext cx="3158288" cy="1582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381000</xdr:colOff>
      <xdr:row>16</xdr:row>
      <xdr:rowOff>25400</xdr:rowOff>
    </xdr:from>
    <xdr:to>
      <xdr:col>5</xdr:col>
      <xdr:colOff>396240</xdr:colOff>
      <xdr:row>19</xdr:row>
      <xdr:rowOff>142240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AF86429-1504-EBAF-E4E6-290EEFD7E00A}"/>
            </a:ext>
          </a:extLst>
        </xdr:cNvPr>
        <xdr:cNvCxnSpPr/>
      </xdr:nvCxnSpPr>
      <xdr:spPr>
        <a:xfrm flipH="1">
          <a:off x="4673600" y="2951480"/>
          <a:ext cx="15240" cy="66548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96520</xdr:colOff>
      <xdr:row>17</xdr:row>
      <xdr:rowOff>86360</xdr:rowOff>
    </xdr:from>
    <xdr:to>
      <xdr:col>8</xdr:col>
      <xdr:colOff>629920</xdr:colOff>
      <xdr:row>17</xdr:row>
      <xdr:rowOff>101600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CC2F3949-3067-4BC8-A4C2-0DB4635BC217}"/>
            </a:ext>
          </a:extLst>
        </xdr:cNvPr>
        <xdr:cNvCxnSpPr/>
      </xdr:nvCxnSpPr>
      <xdr:spPr>
        <a:xfrm flipH="1">
          <a:off x="4389120" y="3195320"/>
          <a:ext cx="2910840" cy="1524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16</xdr:row>
      <xdr:rowOff>45720</xdr:rowOff>
    </xdr:from>
    <xdr:to>
      <xdr:col>7</xdr:col>
      <xdr:colOff>396240</xdr:colOff>
      <xdr:row>19</xdr:row>
      <xdr:rowOff>162560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73B67C21-4A6A-4039-9406-EDC3F8E5B904}"/>
            </a:ext>
          </a:extLst>
        </xdr:cNvPr>
        <xdr:cNvCxnSpPr/>
      </xdr:nvCxnSpPr>
      <xdr:spPr>
        <a:xfrm flipH="1">
          <a:off x="6258560" y="2971800"/>
          <a:ext cx="15240" cy="66548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401320</xdr:colOff>
      <xdr:row>23</xdr:row>
      <xdr:rowOff>35560</xdr:rowOff>
    </xdr:from>
    <xdr:to>
      <xdr:col>5</xdr:col>
      <xdr:colOff>416560</xdr:colOff>
      <xdr:row>26</xdr:row>
      <xdr:rowOff>152400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ED671C6-1384-D5B1-FA59-519A8F9FC06E}"/>
            </a:ext>
          </a:extLst>
        </xdr:cNvPr>
        <xdr:cNvCxnSpPr/>
      </xdr:nvCxnSpPr>
      <xdr:spPr>
        <a:xfrm flipH="1">
          <a:off x="4693920" y="4241800"/>
          <a:ext cx="15240" cy="66548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24</xdr:row>
      <xdr:rowOff>106680</xdr:rowOff>
    </xdr:from>
    <xdr:to>
      <xdr:col>9</xdr:col>
      <xdr:colOff>15240</xdr:colOff>
      <xdr:row>24</xdr:row>
      <xdr:rowOff>121920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1327B60-925B-E123-53E9-4E56CCCEA97A}"/>
            </a:ext>
          </a:extLst>
        </xdr:cNvPr>
        <xdr:cNvCxnSpPr/>
      </xdr:nvCxnSpPr>
      <xdr:spPr>
        <a:xfrm flipH="1">
          <a:off x="4566920" y="4495800"/>
          <a:ext cx="2910840" cy="1524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401320</xdr:colOff>
      <xdr:row>22</xdr:row>
      <xdr:rowOff>177800</xdr:rowOff>
    </xdr:from>
    <xdr:to>
      <xdr:col>7</xdr:col>
      <xdr:colOff>416560</xdr:colOff>
      <xdr:row>26</xdr:row>
      <xdr:rowOff>111760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F5FFD1DB-8151-966A-C3AB-0517374EB59F}"/>
            </a:ext>
          </a:extLst>
        </xdr:cNvPr>
        <xdr:cNvCxnSpPr/>
      </xdr:nvCxnSpPr>
      <xdr:spPr>
        <a:xfrm flipH="1">
          <a:off x="6278880" y="4201160"/>
          <a:ext cx="15240" cy="66548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386080</xdr:colOff>
      <xdr:row>23</xdr:row>
      <xdr:rowOff>40640</xdr:rowOff>
    </xdr:from>
    <xdr:to>
      <xdr:col>6</xdr:col>
      <xdr:colOff>401320</xdr:colOff>
      <xdr:row>26</xdr:row>
      <xdr:rowOff>157480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B0954482-48AC-F4F6-98F0-B583C502ECF0}"/>
            </a:ext>
          </a:extLst>
        </xdr:cNvPr>
        <xdr:cNvCxnSpPr/>
      </xdr:nvCxnSpPr>
      <xdr:spPr>
        <a:xfrm flipH="1">
          <a:off x="5471160" y="4246880"/>
          <a:ext cx="15240" cy="665480"/>
        </a:xfrm>
        <a:prstGeom prst="line">
          <a:avLst/>
        </a:prstGeom>
        <a:ln w="38100">
          <a:solidFill>
            <a:srgbClr val="ED7D31">
              <a:alpha val="43922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587257</xdr:colOff>
      <xdr:row>18</xdr:row>
      <xdr:rowOff>58615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FE991F-021D-B1B7-9489-D74219B02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635256" cy="3540369"/>
        </a:xfrm>
        <a:prstGeom prst="rect">
          <a:avLst/>
        </a:prstGeom>
      </xdr:spPr>
    </xdr:pic>
    <xdr:clientData/>
  </xdr:twoCellAnchor>
  <xdr:twoCellAnchor>
    <xdr:from>
      <xdr:col>8</xdr:col>
      <xdr:colOff>388327</xdr:colOff>
      <xdr:row>25</xdr:row>
      <xdr:rowOff>131885</xdr:rowOff>
    </xdr:from>
    <xdr:to>
      <xdr:col>8</xdr:col>
      <xdr:colOff>395654</xdr:colOff>
      <xdr:row>30</xdr:row>
      <xdr:rowOff>58615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16965AF-B44D-34FA-2F0C-885D6A59263A}"/>
            </a:ext>
          </a:extLst>
        </xdr:cNvPr>
        <xdr:cNvCxnSpPr/>
      </xdr:nvCxnSpPr>
      <xdr:spPr>
        <a:xfrm>
          <a:off x="6484327" y="4894385"/>
          <a:ext cx="7327" cy="8792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732692</xdr:colOff>
      <xdr:row>29</xdr:row>
      <xdr:rowOff>95250</xdr:rowOff>
    </xdr:from>
    <xdr:to>
      <xdr:col>10</xdr:col>
      <xdr:colOff>36635</xdr:colOff>
      <xdr:row>29</xdr:row>
      <xdr:rowOff>102577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DAB2C56-764D-4280-A808-6398C0D31404}"/>
            </a:ext>
          </a:extLst>
        </xdr:cNvPr>
        <xdr:cNvCxnSpPr/>
      </xdr:nvCxnSpPr>
      <xdr:spPr>
        <a:xfrm flipV="1">
          <a:off x="4542692" y="5619750"/>
          <a:ext cx="3113943" cy="73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373673</xdr:colOff>
      <xdr:row>25</xdr:row>
      <xdr:rowOff>102577</xdr:rowOff>
    </xdr:from>
    <xdr:to>
      <xdr:col>6</xdr:col>
      <xdr:colOff>381000</xdr:colOff>
      <xdr:row>30</xdr:row>
      <xdr:rowOff>29307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CAE4FE2-FEA4-43A4-AD52-79E4CE6E51AB}"/>
            </a:ext>
          </a:extLst>
        </xdr:cNvPr>
        <xdr:cNvCxnSpPr/>
      </xdr:nvCxnSpPr>
      <xdr:spPr>
        <a:xfrm>
          <a:off x="4945673" y="4865077"/>
          <a:ext cx="7327" cy="8792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408842</xdr:colOff>
      <xdr:row>25</xdr:row>
      <xdr:rowOff>93785</xdr:rowOff>
    </xdr:from>
    <xdr:to>
      <xdr:col>9</xdr:col>
      <xdr:colOff>416169</xdr:colOff>
      <xdr:row>30</xdr:row>
      <xdr:rowOff>20515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57FDB77-BD7E-4000-8FB6-2D05C5FAA6F9}"/>
            </a:ext>
          </a:extLst>
        </xdr:cNvPr>
        <xdr:cNvCxnSpPr/>
      </xdr:nvCxnSpPr>
      <xdr:spPr>
        <a:xfrm>
          <a:off x="7266842" y="4856285"/>
          <a:ext cx="7327" cy="8792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686190</xdr:colOff>
      <xdr:row>22</xdr:row>
      <xdr:rowOff>76570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7C074-EF45-2884-A830-A74448468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42728" cy="4074139"/>
        </a:xfrm>
        <a:prstGeom prst="rect">
          <a:avLst/>
        </a:prstGeom>
      </xdr:spPr>
    </xdr:pic>
    <xdr:clientData/>
  </xdr:twoCellAnchor>
  <xdr:twoCellAnchor>
    <xdr:from>
      <xdr:col>7</xdr:col>
      <xdr:colOff>385396</xdr:colOff>
      <xdr:row>25</xdr:row>
      <xdr:rowOff>167054</xdr:rowOff>
    </xdr:from>
    <xdr:to>
      <xdr:col>7</xdr:col>
      <xdr:colOff>392723</xdr:colOff>
      <xdr:row>30</xdr:row>
      <xdr:rowOff>93784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9878429-BEEC-435F-8B50-3D2699768E3E}"/>
            </a:ext>
          </a:extLst>
        </xdr:cNvPr>
        <xdr:cNvCxnSpPr/>
      </xdr:nvCxnSpPr>
      <xdr:spPr>
        <a:xfrm>
          <a:off x="5924550" y="4709746"/>
          <a:ext cx="7327" cy="83526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339969</xdr:colOff>
      <xdr:row>27</xdr:row>
      <xdr:rowOff>93784</xdr:rowOff>
    </xdr:from>
    <xdr:to>
      <xdr:col>10</xdr:col>
      <xdr:colOff>527538</xdr:colOff>
      <xdr:row>27</xdr:row>
      <xdr:rowOff>111369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C7B7D8F-B581-42F4-BE62-8436BCC4D4E4}"/>
            </a:ext>
          </a:extLst>
        </xdr:cNvPr>
        <xdr:cNvCxnSpPr/>
      </xdr:nvCxnSpPr>
      <xdr:spPr>
        <a:xfrm>
          <a:off x="5879123" y="4999892"/>
          <a:ext cx="2561492" cy="1758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398584</xdr:colOff>
      <xdr:row>25</xdr:row>
      <xdr:rowOff>134815</xdr:rowOff>
    </xdr:from>
    <xdr:to>
      <xdr:col>8</xdr:col>
      <xdr:colOff>405911</xdr:colOff>
      <xdr:row>30</xdr:row>
      <xdr:rowOff>61545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3504500-14F4-4AD0-B4CD-7ED173672FE3}"/>
            </a:ext>
          </a:extLst>
        </xdr:cNvPr>
        <xdr:cNvCxnSpPr/>
      </xdr:nvCxnSpPr>
      <xdr:spPr>
        <a:xfrm>
          <a:off x="6729046" y="4677507"/>
          <a:ext cx="7327" cy="83526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392722</xdr:colOff>
      <xdr:row>33</xdr:row>
      <xdr:rowOff>111369</xdr:rowOff>
    </xdr:from>
    <xdr:to>
      <xdr:col>7</xdr:col>
      <xdr:colOff>400049</xdr:colOff>
      <xdr:row>38</xdr:row>
      <xdr:rowOff>38100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BCA2F41-2B14-46E7-B0A8-0C9910281347}"/>
            </a:ext>
          </a:extLst>
        </xdr:cNvPr>
        <xdr:cNvCxnSpPr/>
      </xdr:nvCxnSpPr>
      <xdr:spPr>
        <a:xfrm>
          <a:off x="5931876" y="6107723"/>
          <a:ext cx="7327" cy="83526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41031</xdr:colOff>
      <xdr:row>37</xdr:row>
      <xdr:rowOff>82061</xdr:rowOff>
    </xdr:from>
    <xdr:to>
      <xdr:col>11</xdr:col>
      <xdr:colOff>70338</xdr:colOff>
      <xdr:row>37</xdr:row>
      <xdr:rowOff>82061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D9C113B7-B6BB-464F-8E2F-16F8BE37E8A8}"/>
            </a:ext>
          </a:extLst>
        </xdr:cNvPr>
        <xdr:cNvCxnSpPr/>
      </xdr:nvCxnSpPr>
      <xdr:spPr>
        <a:xfrm>
          <a:off x="5580185" y="6805246"/>
          <a:ext cx="319453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709246</xdr:colOff>
      <xdr:row>35</xdr:row>
      <xdr:rowOff>99646</xdr:rowOff>
    </xdr:from>
    <xdr:to>
      <xdr:col>11</xdr:col>
      <xdr:colOff>82061</xdr:colOff>
      <xdr:row>35</xdr:row>
      <xdr:rowOff>105508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CB38DAC-A65D-40C7-BC0D-D79CF0DFA86D}"/>
            </a:ext>
          </a:extLst>
        </xdr:cNvPr>
        <xdr:cNvCxnSpPr/>
      </xdr:nvCxnSpPr>
      <xdr:spPr>
        <a:xfrm>
          <a:off x="5457092" y="6459415"/>
          <a:ext cx="3329354" cy="586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369275</xdr:colOff>
      <xdr:row>41</xdr:row>
      <xdr:rowOff>111369</xdr:rowOff>
    </xdr:from>
    <xdr:to>
      <xdr:col>7</xdr:col>
      <xdr:colOff>376602</xdr:colOff>
      <xdr:row>46</xdr:row>
      <xdr:rowOff>38100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1355A5C2-E3C6-41B1-AAF7-4791CEE78FF4}"/>
            </a:ext>
          </a:extLst>
        </xdr:cNvPr>
        <xdr:cNvCxnSpPr/>
      </xdr:nvCxnSpPr>
      <xdr:spPr>
        <a:xfrm>
          <a:off x="5908429" y="7561384"/>
          <a:ext cx="7327" cy="83527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45</xdr:row>
      <xdr:rowOff>82062</xdr:rowOff>
    </xdr:from>
    <xdr:to>
      <xdr:col>11</xdr:col>
      <xdr:colOff>52753</xdr:colOff>
      <xdr:row>45</xdr:row>
      <xdr:rowOff>93785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F87B4B09-53C0-4C5D-9BB6-6D2557FD16D0}"/>
            </a:ext>
          </a:extLst>
        </xdr:cNvPr>
        <xdr:cNvCxnSpPr/>
      </xdr:nvCxnSpPr>
      <xdr:spPr>
        <a:xfrm>
          <a:off x="5509846" y="8258908"/>
          <a:ext cx="3247292" cy="1172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767862</xdr:colOff>
      <xdr:row>43</xdr:row>
      <xdr:rowOff>93784</xdr:rowOff>
    </xdr:from>
    <xdr:to>
      <xdr:col>11</xdr:col>
      <xdr:colOff>304800</xdr:colOff>
      <xdr:row>43</xdr:row>
      <xdr:rowOff>105507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3F5EC3D7-E1D6-4385-A6A7-54A4DDDDA1E6}"/>
            </a:ext>
          </a:extLst>
        </xdr:cNvPr>
        <xdr:cNvCxnSpPr/>
      </xdr:nvCxnSpPr>
      <xdr:spPr>
        <a:xfrm flipV="1">
          <a:off x="5515708" y="7907215"/>
          <a:ext cx="3493477" cy="1172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398584</xdr:colOff>
      <xdr:row>41</xdr:row>
      <xdr:rowOff>128953</xdr:rowOff>
    </xdr:from>
    <xdr:to>
      <xdr:col>8</xdr:col>
      <xdr:colOff>405911</xdr:colOff>
      <xdr:row>46</xdr:row>
      <xdr:rowOff>55684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F1FFD163-377B-4CBE-9A94-EAABB3D8944E}"/>
            </a:ext>
          </a:extLst>
        </xdr:cNvPr>
        <xdr:cNvCxnSpPr/>
      </xdr:nvCxnSpPr>
      <xdr:spPr>
        <a:xfrm>
          <a:off x="6729046" y="7578968"/>
          <a:ext cx="7327" cy="83527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65942</xdr:rowOff>
    </xdr:from>
    <xdr:to>
      <xdr:col>5</xdr:col>
      <xdr:colOff>635472</xdr:colOff>
      <xdr:row>11</xdr:row>
      <xdr:rowOff>165192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9EED60-D4E4-A446-3C2A-29D4EAA75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65942"/>
          <a:ext cx="4320914" cy="219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73270</xdr:rowOff>
    </xdr:from>
    <xdr:to>
      <xdr:col>5</xdr:col>
      <xdr:colOff>666750</xdr:colOff>
      <xdr:row>26</xdr:row>
      <xdr:rowOff>36635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DF4262-1AC7-D5CC-23A5-911C86F3B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59270"/>
          <a:ext cx="4476750" cy="2630365"/>
        </a:xfrm>
        <a:prstGeom prst="rect">
          <a:avLst/>
        </a:prstGeom>
      </xdr:spPr>
    </xdr:pic>
    <xdr:clientData/>
  </xdr:twoCellAnchor>
  <xdr:twoCellAnchor>
    <xdr:from>
      <xdr:col>8</xdr:col>
      <xdr:colOff>162292</xdr:colOff>
      <xdr:row>42</xdr:row>
      <xdr:rowOff>51288</xdr:rowOff>
    </xdr:from>
    <xdr:to>
      <xdr:col>8</xdr:col>
      <xdr:colOff>405180</xdr:colOff>
      <xdr:row>43</xdr:row>
      <xdr:rowOff>122725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B29B18B-DADF-4779-B6D2-7F4669F47550}"/>
            </a:ext>
          </a:extLst>
        </xdr:cNvPr>
        <xdr:cNvSpPr txBox="1"/>
      </xdr:nvSpPr>
      <xdr:spPr>
        <a:xfrm>
          <a:off x="6258292" y="7671288"/>
          <a:ext cx="242888" cy="261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8</xdr:col>
      <xdr:colOff>58615</xdr:colOff>
      <xdr:row>41</xdr:row>
      <xdr:rowOff>124558</xdr:rowOff>
    </xdr:from>
    <xdr:to>
      <xdr:col>8</xdr:col>
      <xdr:colOff>65942</xdr:colOff>
      <xdr:row>43</xdr:row>
      <xdr:rowOff>9528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BC2A0C0-5A52-44A5-AEE3-927D141B4E4D}"/>
            </a:ext>
          </a:extLst>
        </xdr:cNvPr>
        <xdr:cNvCxnSpPr/>
      </xdr:nvCxnSpPr>
      <xdr:spPr>
        <a:xfrm flipH="1" flipV="1">
          <a:off x="6154615" y="7554058"/>
          <a:ext cx="7327" cy="265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659058</xdr:colOff>
      <xdr:row>39</xdr:row>
      <xdr:rowOff>57151</xdr:rowOff>
    </xdr:from>
    <xdr:to>
      <xdr:col>8</xdr:col>
      <xdr:colOff>139946</xdr:colOff>
      <xdr:row>40</xdr:row>
      <xdr:rowOff>128588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4C155D3-CB05-4385-BC5D-6848E4E7A88D}"/>
            </a:ext>
          </a:extLst>
        </xdr:cNvPr>
        <xdr:cNvSpPr txBox="1"/>
      </xdr:nvSpPr>
      <xdr:spPr>
        <a:xfrm>
          <a:off x="5993058" y="7296151"/>
          <a:ext cx="242888" cy="261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8</xdr:col>
      <xdr:colOff>95250</xdr:colOff>
      <xdr:row>41</xdr:row>
      <xdr:rowOff>29308</xdr:rowOff>
    </xdr:from>
    <xdr:to>
      <xdr:col>9</xdr:col>
      <xdr:colOff>36635</xdr:colOff>
      <xdr:row>41</xdr:row>
      <xdr:rowOff>36635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F082CAC-ABE2-43CD-9A5D-A1EC6ACCECEC}"/>
            </a:ext>
          </a:extLst>
        </xdr:cNvPr>
        <xdr:cNvCxnSpPr/>
      </xdr:nvCxnSpPr>
      <xdr:spPr>
        <a:xfrm>
          <a:off x="6191250" y="7839808"/>
          <a:ext cx="703385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547688</xdr:colOff>
      <xdr:row>40</xdr:row>
      <xdr:rowOff>41031</xdr:rowOff>
    </xdr:from>
    <xdr:to>
      <xdr:col>10</xdr:col>
      <xdr:colOff>28576</xdr:colOff>
      <xdr:row>41</xdr:row>
      <xdr:rowOff>112468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39ACECA-F77A-4B58-9083-C79131CCA07A}"/>
            </a:ext>
          </a:extLst>
        </xdr:cNvPr>
        <xdr:cNvSpPr txBox="1"/>
      </xdr:nvSpPr>
      <xdr:spPr>
        <a:xfrm>
          <a:off x="7405688" y="7280031"/>
          <a:ext cx="242888" cy="261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+</a:t>
          </a:r>
        </a:p>
      </xdr:txBody>
    </xdr:sp>
    <xdr:clientData/>
  </xdr:twoCellAnchor>
  <xdr:twoCellAnchor>
    <xdr:from>
      <xdr:col>9</xdr:col>
      <xdr:colOff>582857</xdr:colOff>
      <xdr:row>42</xdr:row>
      <xdr:rowOff>46893</xdr:rowOff>
    </xdr:from>
    <xdr:to>
      <xdr:col>10</xdr:col>
      <xdr:colOff>63745</xdr:colOff>
      <xdr:row>43</xdr:row>
      <xdr:rowOff>118330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7FD8C664-1D6D-4DDF-BF8D-7829435905FA}"/>
            </a:ext>
          </a:extLst>
        </xdr:cNvPr>
        <xdr:cNvSpPr txBox="1"/>
      </xdr:nvSpPr>
      <xdr:spPr>
        <a:xfrm>
          <a:off x="7440857" y="7666893"/>
          <a:ext cx="242888" cy="261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-</a:t>
          </a:r>
        </a:p>
      </xdr:txBody>
    </xdr:sp>
    <xdr:clientData/>
  </xdr:twoCellAnchor>
  <xdr:twoCellAnchor>
    <xdr:from>
      <xdr:col>9</xdr:col>
      <xdr:colOff>498231</xdr:colOff>
      <xdr:row>41</xdr:row>
      <xdr:rowOff>80596</xdr:rowOff>
    </xdr:from>
    <xdr:to>
      <xdr:col>9</xdr:col>
      <xdr:colOff>498231</xdr:colOff>
      <xdr:row>42</xdr:row>
      <xdr:rowOff>131885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DE432CAC-EBEE-44DC-BC97-1B8D2603EFBC}"/>
            </a:ext>
          </a:extLst>
        </xdr:cNvPr>
        <xdr:cNvCxnSpPr/>
      </xdr:nvCxnSpPr>
      <xdr:spPr>
        <a:xfrm>
          <a:off x="7356231" y="7510096"/>
          <a:ext cx="0" cy="241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534865</xdr:colOff>
      <xdr:row>42</xdr:row>
      <xdr:rowOff>168519</xdr:rowOff>
    </xdr:from>
    <xdr:to>
      <xdr:col>9</xdr:col>
      <xdr:colOff>300404</xdr:colOff>
      <xdr:row>42</xdr:row>
      <xdr:rowOff>175846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FBA18985-49C8-4ECB-BA6B-8B975A8B2E83}"/>
            </a:ext>
          </a:extLst>
        </xdr:cNvPr>
        <xdr:cNvCxnSpPr/>
      </xdr:nvCxnSpPr>
      <xdr:spPr>
        <a:xfrm flipH="1" flipV="1">
          <a:off x="6630865" y="7788519"/>
          <a:ext cx="52753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640664</xdr:colOff>
      <xdr:row>23</xdr:row>
      <xdr:rowOff>137552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73A2E-70F5-68D2-7DB8-BAD1D3F77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36664" cy="45190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66675</xdr:rowOff>
    </xdr:from>
    <xdr:to>
      <xdr:col>5</xdr:col>
      <xdr:colOff>651882</xdr:colOff>
      <xdr:row>11</xdr:row>
      <xdr:rowOff>43995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4B612-9D0A-F47C-9D38-79728C4F6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66675"/>
          <a:ext cx="4290432" cy="20728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23447</xdr:colOff>
      <xdr:row>10</xdr:row>
      <xdr:rowOff>129716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9F7D7F-3160-459B-A62B-87150BA4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79985" cy="1946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72829</xdr:rowOff>
    </xdr:from>
    <xdr:to>
      <xdr:col>4</xdr:col>
      <xdr:colOff>756138</xdr:colOff>
      <xdr:row>41</xdr:row>
      <xdr:rowOff>155667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66D894-5C54-4437-9526-4BF965819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060"/>
          <a:ext cx="3921369" cy="20816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4</xdr:col>
      <xdr:colOff>670893</xdr:colOff>
      <xdr:row>29</xdr:row>
      <xdr:rowOff>160335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B6DE66-DD78-F163-91F9-CCA48F22C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28800"/>
          <a:ext cx="3840813" cy="3635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815B-CC6C-4FA6-A3AB-3EB39426E1F1}">
  <dimension ref="C4:K170"/>
  <sheetViews>
    <sheetView topLeftCell="B1" zoomScale="120" zoomScaleNormal="120" workbookViewId="0">
      <selection activeCell="G61" sqref="G61"/>
    </sheetView>
  </sheetViews>
  <sheetFormatPr defaultColWidth="11.5546875" defaultRowHeight="14.4" x14ac:dyDescent="0.3"/>
  <cols>
    <col min="1" max="1" width="34" customWidth="1"/>
    <col min="2" max="2" width="36.33203125" customWidth="1"/>
  </cols>
  <sheetData>
    <row r="4" spans="3:8" x14ac:dyDescent="0.3">
      <c r="C4" s="1"/>
      <c r="D4" s="41" t="s">
        <v>0</v>
      </c>
      <c r="E4" s="41"/>
      <c r="F4" s="41"/>
      <c r="G4" s="41"/>
      <c r="H4" s="1"/>
    </row>
    <row r="5" spans="3:8" x14ac:dyDescent="0.3">
      <c r="C5" s="1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3:8" x14ac:dyDescent="0.3">
      <c r="C6" s="1" t="s">
        <v>7</v>
      </c>
      <c r="D6" s="2">
        <v>12</v>
      </c>
      <c r="E6" s="2">
        <v>4</v>
      </c>
      <c r="F6" s="2">
        <v>9</v>
      </c>
      <c r="G6" s="2">
        <v>5</v>
      </c>
      <c r="H6" s="2">
        <v>55</v>
      </c>
    </row>
    <row r="7" spans="3:8" x14ac:dyDescent="0.3">
      <c r="C7" s="1" t="s">
        <v>8</v>
      </c>
      <c r="D7" s="2">
        <v>8</v>
      </c>
      <c r="E7" s="2">
        <v>1</v>
      </c>
      <c r="F7" s="2">
        <v>6</v>
      </c>
      <c r="G7" s="2">
        <v>6</v>
      </c>
      <c r="H7" s="2">
        <v>45</v>
      </c>
    </row>
    <row r="8" spans="3:8" x14ac:dyDescent="0.3">
      <c r="C8" s="1" t="s">
        <v>9</v>
      </c>
      <c r="D8" s="2">
        <v>1</v>
      </c>
      <c r="E8" s="2">
        <v>12</v>
      </c>
      <c r="F8" s="2">
        <v>4</v>
      </c>
      <c r="G8" s="2">
        <v>7</v>
      </c>
      <c r="H8" s="2">
        <v>30</v>
      </c>
    </row>
    <row r="9" spans="3:8" x14ac:dyDescent="0.3">
      <c r="C9" s="1" t="s">
        <v>10</v>
      </c>
      <c r="D9" s="2">
        <v>40</v>
      </c>
      <c r="E9" s="2">
        <v>20</v>
      </c>
      <c r="F9" s="2">
        <v>50</v>
      </c>
      <c r="G9" s="2">
        <v>20</v>
      </c>
      <c r="H9" s="1"/>
    </row>
    <row r="12" spans="3:8" x14ac:dyDescent="0.3">
      <c r="C12" t="s">
        <v>11</v>
      </c>
    </row>
    <row r="14" spans="3:8" x14ac:dyDescent="0.3">
      <c r="C14" s="1"/>
      <c r="D14" s="41" t="s">
        <v>0</v>
      </c>
      <c r="E14" s="41"/>
      <c r="F14" s="41"/>
      <c r="G14" s="41"/>
      <c r="H14" s="1"/>
    </row>
    <row r="15" spans="3:8" x14ac:dyDescent="0.3">
      <c r="C15" s="1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3:8" x14ac:dyDescent="0.3">
      <c r="C16" s="1" t="s">
        <v>7</v>
      </c>
      <c r="D16" s="4">
        <v>40</v>
      </c>
      <c r="E16" s="4">
        <v>15</v>
      </c>
      <c r="F16" s="2"/>
      <c r="G16" s="2"/>
      <c r="H16" s="2">
        <v>0</v>
      </c>
    </row>
    <row r="17" spans="3:11" x14ac:dyDescent="0.3">
      <c r="C17" s="1" t="s">
        <v>8</v>
      </c>
      <c r="D17" s="2"/>
      <c r="E17" s="4">
        <v>5</v>
      </c>
      <c r="F17" s="4">
        <v>40</v>
      </c>
      <c r="G17" s="2"/>
      <c r="H17" s="2">
        <v>0</v>
      </c>
    </row>
    <row r="18" spans="3:11" x14ac:dyDescent="0.3">
      <c r="C18" s="1" t="s">
        <v>9</v>
      </c>
      <c r="D18" s="2"/>
      <c r="E18" s="2"/>
      <c r="F18" s="4">
        <v>10</v>
      </c>
      <c r="G18" s="4">
        <v>20</v>
      </c>
      <c r="H18" s="2">
        <v>0</v>
      </c>
      <c r="J18" t="s">
        <v>32</v>
      </c>
      <c r="K18">
        <f>SUMPRODUCT(D6:G8,D16:G18)</f>
        <v>965</v>
      </c>
    </row>
    <row r="19" spans="3:11" x14ac:dyDescent="0.3">
      <c r="C19" s="1" t="s">
        <v>10</v>
      </c>
      <c r="D19" s="2">
        <v>0</v>
      </c>
      <c r="E19" s="2">
        <v>0</v>
      </c>
      <c r="F19" s="2">
        <v>0</v>
      </c>
      <c r="G19" s="2">
        <v>0</v>
      </c>
      <c r="H19" s="1"/>
    </row>
    <row r="22" spans="3:11" x14ac:dyDescent="0.3">
      <c r="C22" t="s">
        <v>12</v>
      </c>
      <c r="E22" t="s">
        <v>13</v>
      </c>
      <c r="G22" t="s">
        <v>14</v>
      </c>
      <c r="I22" t="s">
        <v>15</v>
      </c>
    </row>
    <row r="24" spans="3:11" x14ac:dyDescent="0.3">
      <c r="C24" t="s">
        <v>39</v>
      </c>
      <c r="D24" s="3" t="s">
        <v>22</v>
      </c>
      <c r="E24" s="3" t="s">
        <v>24</v>
      </c>
      <c r="F24" s="3" t="s">
        <v>26</v>
      </c>
      <c r="G24" s="3" t="s">
        <v>28</v>
      </c>
      <c r="I24" s="3" t="s">
        <v>22</v>
      </c>
    </row>
    <row r="25" spans="3:11" x14ac:dyDescent="0.3">
      <c r="C25" s="5" t="s">
        <v>23</v>
      </c>
      <c r="D25" s="6">
        <v>12</v>
      </c>
      <c r="E25" s="6">
        <v>4</v>
      </c>
      <c r="F25" s="2">
        <v>9</v>
      </c>
      <c r="G25" s="2">
        <v>12</v>
      </c>
      <c r="I25" t="s">
        <v>16</v>
      </c>
      <c r="J25" t="s">
        <v>19</v>
      </c>
    </row>
    <row r="26" spans="3:11" x14ac:dyDescent="0.3">
      <c r="C26" s="5" t="s">
        <v>25</v>
      </c>
      <c r="D26" s="2">
        <v>9</v>
      </c>
      <c r="E26" s="6">
        <v>1</v>
      </c>
      <c r="F26" s="6">
        <v>6</v>
      </c>
      <c r="G26" s="2">
        <v>9</v>
      </c>
      <c r="I26" t="s">
        <v>17</v>
      </c>
      <c r="J26" t="s">
        <v>20</v>
      </c>
    </row>
    <row r="27" spans="3:11" x14ac:dyDescent="0.3">
      <c r="C27" s="5" t="s">
        <v>27</v>
      </c>
      <c r="D27" s="2">
        <v>7</v>
      </c>
      <c r="E27" s="2">
        <v>-1</v>
      </c>
      <c r="F27" s="6">
        <v>4</v>
      </c>
      <c r="G27" s="6">
        <v>7</v>
      </c>
      <c r="I27" t="s">
        <v>18</v>
      </c>
      <c r="J27" t="s">
        <v>21</v>
      </c>
    </row>
    <row r="29" spans="3:11" x14ac:dyDescent="0.3">
      <c r="C29" s="8" t="s">
        <v>29</v>
      </c>
    </row>
    <row r="31" spans="3:11" x14ac:dyDescent="0.3">
      <c r="C31" t="s">
        <v>40</v>
      </c>
    </row>
    <row r="32" spans="3:11" x14ac:dyDescent="0.3">
      <c r="D32" s="2">
        <v>12</v>
      </c>
      <c r="E32" s="2">
        <v>4</v>
      </c>
      <c r="F32" s="2">
        <v>9</v>
      </c>
      <c r="G32" s="2">
        <v>5</v>
      </c>
    </row>
    <row r="33" spans="3:8" x14ac:dyDescent="0.3">
      <c r="D33" s="2">
        <v>8</v>
      </c>
      <c r="E33" s="2">
        <v>1</v>
      </c>
      <c r="F33" s="2">
        <v>6</v>
      </c>
      <c r="G33" s="2">
        <v>6</v>
      </c>
    </row>
    <row r="34" spans="3:8" x14ac:dyDescent="0.3">
      <c r="D34" s="2">
        <v>1</v>
      </c>
      <c r="E34" s="2">
        <v>12</v>
      </c>
      <c r="F34" s="2">
        <v>4</v>
      </c>
      <c r="G34" s="2">
        <v>7</v>
      </c>
    </row>
    <row r="36" spans="3:8" x14ac:dyDescent="0.3">
      <c r="C36" t="s">
        <v>30</v>
      </c>
    </row>
    <row r="37" spans="3:8" x14ac:dyDescent="0.3">
      <c r="D37" s="2">
        <f>D32-D25</f>
        <v>0</v>
      </c>
      <c r="E37" s="2">
        <f t="shared" ref="E37:G39" si="0">E32-E25</f>
        <v>0</v>
      </c>
      <c r="F37" s="2">
        <f t="shared" si="0"/>
        <v>0</v>
      </c>
      <c r="G37" s="4">
        <f t="shared" si="0"/>
        <v>-7</v>
      </c>
    </row>
    <row r="38" spans="3:8" x14ac:dyDescent="0.3">
      <c r="D38" s="2">
        <f>D33-D26</f>
        <v>-1</v>
      </c>
      <c r="E38" s="2">
        <f t="shared" si="0"/>
        <v>0</v>
      </c>
      <c r="F38" s="2">
        <f t="shared" si="0"/>
        <v>0</v>
      </c>
      <c r="G38" s="2">
        <f t="shared" si="0"/>
        <v>-3</v>
      </c>
    </row>
    <row r="39" spans="3:8" x14ac:dyDescent="0.3">
      <c r="D39" s="2">
        <f>D34-D27</f>
        <v>-6</v>
      </c>
      <c r="E39" s="2">
        <f t="shared" si="0"/>
        <v>13</v>
      </c>
      <c r="F39" s="2">
        <f t="shared" si="0"/>
        <v>0</v>
      </c>
      <c r="G39" s="2">
        <f t="shared" si="0"/>
        <v>0</v>
      </c>
    </row>
    <row r="41" spans="3:8" x14ac:dyDescent="0.3">
      <c r="C41" t="s">
        <v>31</v>
      </c>
    </row>
    <row r="43" spans="3:8" x14ac:dyDescent="0.3">
      <c r="C43" s="1"/>
      <c r="D43" s="41" t="s">
        <v>0</v>
      </c>
      <c r="E43" s="41"/>
      <c r="F43" s="41"/>
      <c r="G43" s="41"/>
      <c r="H43" s="1"/>
    </row>
    <row r="44" spans="3:8" x14ac:dyDescent="0.3">
      <c r="C44" s="1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3:8" x14ac:dyDescent="0.3">
      <c r="C45" s="1" t="s">
        <v>7</v>
      </c>
      <c r="D45" s="4">
        <v>40</v>
      </c>
      <c r="E45" s="4">
        <v>15</v>
      </c>
      <c r="F45" s="2"/>
      <c r="G45" s="2"/>
      <c r="H45" s="2">
        <v>55</v>
      </c>
    </row>
    <row r="46" spans="3:8" x14ac:dyDescent="0.3">
      <c r="C46" s="1" t="s">
        <v>8</v>
      </c>
      <c r="D46" s="2"/>
      <c r="E46" s="4">
        <v>5</v>
      </c>
      <c r="F46" s="4">
        <v>40</v>
      </c>
      <c r="G46" s="2"/>
      <c r="H46" s="2">
        <v>45</v>
      </c>
    </row>
    <row r="47" spans="3:8" x14ac:dyDescent="0.3">
      <c r="C47" s="1" t="s">
        <v>9</v>
      </c>
      <c r="D47" s="2"/>
      <c r="E47" s="2"/>
      <c r="F47" s="4">
        <v>10</v>
      </c>
      <c r="G47" s="4">
        <v>20</v>
      </c>
      <c r="H47" s="2">
        <v>30</v>
      </c>
    </row>
    <row r="48" spans="3:8" x14ac:dyDescent="0.3">
      <c r="C48" s="1" t="s">
        <v>10</v>
      </c>
      <c r="D48" s="2">
        <v>40</v>
      </c>
      <c r="E48" s="2">
        <v>20</v>
      </c>
      <c r="F48" s="2">
        <v>50</v>
      </c>
      <c r="G48" s="2">
        <v>20</v>
      </c>
      <c r="H48" s="1"/>
    </row>
    <row r="50" spans="3:11" x14ac:dyDescent="0.3">
      <c r="C50" s="1"/>
      <c r="D50" s="41" t="s">
        <v>0</v>
      </c>
      <c r="E50" s="41"/>
      <c r="F50" s="41"/>
      <c r="G50" s="41"/>
      <c r="H50" s="1"/>
    </row>
    <row r="51" spans="3:11" x14ac:dyDescent="0.3">
      <c r="C51" s="1" t="s">
        <v>1</v>
      </c>
      <c r="D51" s="2" t="s">
        <v>2</v>
      </c>
      <c r="E51" s="2" t="s">
        <v>3</v>
      </c>
      <c r="F51" s="2" t="s">
        <v>4</v>
      </c>
      <c r="G51" s="2" t="s">
        <v>5</v>
      </c>
      <c r="H51" s="2" t="s">
        <v>6</v>
      </c>
    </row>
    <row r="52" spans="3:11" x14ac:dyDescent="0.3">
      <c r="C52" s="1" t="s">
        <v>7</v>
      </c>
      <c r="D52" s="4">
        <v>40</v>
      </c>
      <c r="E52" s="9">
        <v>0</v>
      </c>
      <c r="F52" s="9"/>
      <c r="G52" s="4">
        <v>15</v>
      </c>
      <c r="H52" s="2">
        <v>55</v>
      </c>
    </row>
    <row r="53" spans="3:11" x14ac:dyDescent="0.3">
      <c r="C53" s="1" t="s">
        <v>8</v>
      </c>
      <c r="D53" s="9"/>
      <c r="E53" s="4">
        <v>20</v>
      </c>
      <c r="F53" s="4">
        <v>25</v>
      </c>
      <c r="G53" s="9"/>
      <c r="H53" s="2">
        <v>45</v>
      </c>
      <c r="J53" t="s">
        <v>32</v>
      </c>
      <c r="K53">
        <f>965+(15*G37)</f>
        <v>860</v>
      </c>
    </row>
    <row r="54" spans="3:11" x14ac:dyDescent="0.3">
      <c r="C54" s="1" t="s">
        <v>9</v>
      </c>
      <c r="D54" s="9"/>
      <c r="E54" s="9"/>
      <c r="F54" s="4">
        <v>25</v>
      </c>
      <c r="G54" s="4">
        <v>5</v>
      </c>
      <c r="H54" s="2">
        <v>30</v>
      </c>
    </row>
    <row r="55" spans="3:11" x14ac:dyDescent="0.3">
      <c r="C55" s="1" t="s">
        <v>10</v>
      </c>
      <c r="D55" s="2">
        <v>40</v>
      </c>
      <c r="E55" s="2">
        <v>20</v>
      </c>
      <c r="F55" s="2">
        <v>50</v>
      </c>
      <c r="G55" s="2">
        <v>20</v>
      </c>
      <c r="H55" s="1"/>
      <c r="J55" t="s">
        <v>32</v>
      </c>
      <c r="K55">
        <f>SUMPRODUCT($D$6:$G$8,D52:G54)</f>
        <v>860</v>
      </c>
    </row>
    <row r="58" spans="3:11" x14ac:dyDescent="0.3">
      <c r="C58" t="s">
        <v>12</v>
      </c>
      <c r="E58" t="s">
        <v>13</v>
      </c>
      <c r="G58" t="s">
        <v>14</v>
      </c>
      <c r="I58" t="s">
        <v>15</v>
      </c>
    </row>
    <row r="60" spans="3:11" x14ac:dyDescent="0.3">
      <c r="C60" t="s">
        <v>39</v>
      </c>
      <c r="D60" s="3" t="s">
        <v>22</v>
      </c>
      <c r="E60" s="3" t="s">
        <v>38</v>
      </c>
      <c r="F60" s="3" t="s">
        <v>36</v>
      </c>
      <c r="G60" s="3" t="s">
        <v>34</v>
      </c>
      <c r="I60" s="3" t="s">
        <v>22</v>
      </c>
    </row>
    <row r="61" spans="3:11" x14ac:dyDescent="0.3">
      <c r="C61" s="5" t="s">
        <v>23</v>
      </c>
      <c r="D61" s="6">
        <v>12</v>
      </c>
      <c r="E61" s="10">
        <v>-3</v>
      </c>
      <c r="F61" s="10">
        <v>2</v>
      </c>
      <c r="G61" s="6">
        <v>5</v>
      </c>
      <c r="I61" t="s">
        <v>16</v>
      </c>
      <c r="J61" t="s">
        <v>19</v>
      </c>
    </row>
    <row r="62" spans="3:11" x14ac:dyDescent="0.3">
      <c r="C62" s="5" t="s">
        <v>37</v>
      </c>
      <c r="D62" s="11">
        <v>16</v>
      </c>
      <c r="E62" s="6">
        <v>1</v>
      </c>
      <c r="F62" s="6">
        <v>6</v>
      </c>
      <c r="G62" s="11">
        <v>9</v>
      </c>
      <c r="I62" t="s">
        <v>33</v>
      </c>
      <c r="J62" t="s">
        <v>20</v>
      </c>
    </row>
    <row r="63" spans="3:11" x14ac:dyDescent="0.3">
      <c r="C63" s="5" t="s">
        <v>35</v>
      </c>
      <c r="D63" s="11">
        <v>14</v>
      </c>
      <c r="E63" s="11">
        <v>-1</v>
      </c>
      <c r="F63" s="6">
        <v>4</v>
      </c>
      <c r="G63" s="6">
        <v>7</v>
      </c>
      <c r="I63" t="s">
        <v>18</v>
      </c>
      <c r="J63" t="s">
        <v>21</v>
      </c>
    </row>
    <row r="66" spans="3:8" x14ac:dyDescent="0.3">
      <c r="C66" s="8" t="s">
        <v>40</v>
      </c>
    </row>
    <row r="67" spans="3:8" x14ac:dyDescent="0.3">
      <c r="D67" s="2">
        <v>12</v>
      </c>
      <c r="E67" s="2">
        <v>4</v>
      </c>
      <c r="F67" s="2">
        <v>9</v>
      </c>
      <c r="G67" s="2">
        <v>5</v>
      </c>
    </row>
    <row r="68" spans="3:8" x14ac:dyDescent="0.3">
      <c r="D68" s="2">
        <v>8</v>
      </c>
      <c r="E68" s="2">
        <v>1</v>
      </c>
      <c r="F68" s="2">
        <v>6</v>
      </c>
      <c r="G68" s="2">
        <v>6</v>
      </c>
    </row>
    <row r="69" spans="3:8" x14ac:dyDescent="0.3">
      <c r="D69" s="2">
        <v>1</v>
      </c>
      <c r="E69" s="2">
        <v>12</v>
      </c>
      <c r="F69" s="2">
        <v>4</v>
      </c>
      <c r="G69" s="2">
        <v>7</v>
      </c>
    </row>
    <row r="71" spans="3:8" x14ac:dyDescent="0.3">
      <c r="C71" t="s">
        <v>30</v>
      </c>
    </row>
    <row r="72" spans="3:8" x14ac:dyDescent="0.3">
      <c r="D72" s="2">
        <f>D67-D61</f>
        <v>0</v>
      </c>
      <c r="E72" s="2">
        <f t="shared" ref="E72:G74" si="1">E67-E61</f>
        <v>7</v>
      </c>
      <c r="F72" s="2">
        <f t="shared" si="1"/>
        <v>7</v>
      </c>
      <c r="G72" s="2">
        <f t="shared" si="1"/>
        <v>0</v>
      </c>
    </row>
    <row r="73" spans="3:8" x14ac:dyDescent="0.3">
      <c r="D73" s="2">
        <f>D68-D62</f>
        <v>-8</v>
      </c>
      <c r="E73" s="2">
        <f t="shared" si="1"/>
        <v>0</v>
      </c>
      <c r="F73" s="2">
        <f t="shared" si="1"/>
        <v>0</v>
      </c>
      <c r="G73" s="2">
        <f t="shared" si="1"/>
        <v>-3</v>
      </c>
    </row>
    <row r="74" spans="3:8" x14ac:dyDescent="0.3">
      <c r="D74" s="4">
        <f>D69-D63</f>
        <v>-13</v>
      </c>
      <c r="E74" s="2">
        <f t="shared" si="1"/>
        <v>13</v>
      </c>
      <c r="F74" s="2">
        <f t="shared" si="1"/>
        <v>0</v>
      </c>
      <c r="G74" s="2">
        <f t="shared" si="1"/>
        <v>0</v>
      </c>
    </row>
    <row r="76" spans="3:8" x14ac:dyDescent="0.3">
      <c r="C76" s="1"/>
      <c r="D76" s="41" t="s">
        <v>0</v>
      </c>
      <c r="E76" s="41"/>
      <c r="F76" s="41"/>
      <c r="G76" s="41"/>
      <c r="H76" s="1"/>
    </row>
    <row r="77" spans="3:8" x14ac:dyDescent="0.3">
      <c r="C77" s="1" t="s">
        <v>1</v>
      </c>
      <c r="D77" s="2" t="s">
        <v>2</v>
      </c>
      <c r="E77" s="2" t="s">
        <v>3</v>
      </c>
      <c r="F77" s="2" t="s">
        <v>4</v>
      </c>
      <c r="G77" s="2" t="s">
        <v>5</v>
      </c>
      <c r="H77" s="2" t="s">
        <v>6</v>
      </c>
    </row>
    <row r="78" spans="3:8" x14ac:dyDescent="0.3">
      <c r="C78" s="1" t="s">
        <v>7</v>
      </c>
      <c r="D78" s="9">
        <v>40</v>
      </c>
      <c r="E78" s="9"/>
      <c r="F78" s="9"/>
      <c r="G78" s="9">
        <v>15</v>
      </c>
      <c r="H78" s="2">
        <v>55</v>
      </c>
    </row>
    <row r="79" spans="3:8" x14ac:dyDescent="0.3">
      <c r="C79" s="1" t="s">
        <v>8</v>
      </c>
      <c r="D79" s="9"/>
      <c r="E79" s="9">
        <v>20</v>
      </c>
      <c r="F79" s="9">
        <v>25</v>
      </c>
      <c r="G79" s="9"/>
      <c r="H79" s="2">
        <v>45</v>
      </c>
    </row>
    <row r="80" spans="3:8" x14ac:dyDescent="0.3">
      <c r="C80" s="1" t="s">
        <v>9</v>
      </c>
      <c r="D80" s="9"/>
      <c r="E80" s="9"/>
      <c r="F80" s="9">
        <v>25</v>
      </c>
      <c r="G80" s="9">
        <v>5</v>
      </c>
      <c r="H80" s="2">
        <v>30</v>
      </c>
    </row>
    <row r="81" spans="3:11" x14ac:dyDescent="0.3">
      <c r="C81" s="1" t="s">
        <v>10</v>
      </c>
      <c r="D81" s="2">
        <v>40</v>
      </c>
      <c r="E81" s="2">
        <v>20</v>
      </c>
      <c r="F81" s="2">
        <v>50</v>
      </c>
      <c r="G81" s="2">
        <v>20</v>
      </c>
      <c r="H81" s="1"/>
    </row>
    <row r="83" spans="3:11" x14ac:dyDescent="0.3">
      <c r="C83" s="1"/>
      <c r="D83" s="41" t="s">
        <v>0</v>
      </c>
      <c r="E83" s="41"/>
      <c r="F83" s="41"/>
      <c r="G83" s="41"/>
      <c r="H83" s="1"/>
    </row>
    <row r="84" spans="3:11" x14ac:dyDescent="0.3">
      <c r="C84" s="1" t="s">
        <v>1</v>
      </c>
      <c r="D84" s="2" t="s">
        <v>2</v>
      </c>
      <c r="E84" s="2" t="s">
        <v>3</v>
      </c>
      <c r="F84" s="2" t="s">
        <v>4</v>
      </c>
      <c r="G84" s="2" t="s">
        <v>5</v>
      </c>
      <c r="H84" s="2" t="s">
        <v>6</v>
      </c>
    </row>
    <row r="85" spans="3:11" x14ac:dyDescent="0.3">
      <c r="C85" s="1" t="s">
        <v>7</v>
      </c>
      <c r="D85" s="4">
        <v>35</v>
      </c>
      <c r="E85" s="9"/>
      <c r="F85" s="9"/>
      <c r="G85" s="4">
        <v>20</v>
      </c>
      <c r="H85" s="2">
        <v>55</v>
      </c>
    </row>
    <row r="86" spans="3:11" x14ac:dyDescent="0.3">
      <c r="C86" s="1" t="s">
        <v>8</v>
      </c>
      <c r="D86" s="9"/>
      <c r="E86" s="4">
        <v>20</v>
      </c>
      <c r="F86" s="4">
        <v>25</v>
      </c>
      <c r="G86" s="9"/>
      <c r="H86" s="2">
        <v>45</v>
      </c>
    </row>
    <row r="87" spans="3:11" x14ac:dyDescent="0.3">
      <c r="C87" s="1" t="s">
        <v>9</v>
      </c>
      <c r="D87" s="4">
        <v>5</v>
      </c>
      <c r="E87" s="9"/>
      <c r="F87" s="4">
        <v>25</v>
      </c>
      <c r="G87" s="9"/>
      <c r="H87" s="2">
        <v>30</v>
      </c>
    </row>
    <row r="88" spans="3:11" x14ac:dyDescent="0.3">
      <c r="C88" s="1" t="s">
        <v>10</v>
      </c>
      <c r="D88" s="2">
        <v>40</v>
      </c>
      <c r="E88" s="2">
        <v>20</v>
      </c>
      <c r="F88" s="2">
        <v>50</v>
      </c>
      <c r="G88" s="2">
        <v>20</v>
      </c>
      <c r="H88" s="1"/>
      <c r="J88" t="s">
        <v>32</v>
      </c>
      <c r="K88">
        <f>SUMPRODUCT($D$6:$G$8,D85:G87)</f>
        <v>795</v>
      </c>
    </row>
    <row r="90" spans="3:11" x14ac:dyDescent="0.3">
      <c r="C90" t="s">
        <v>12</v>
      </c>
      <c r="E90" t="s">
        <v>13</v>
      </c>
      <c r="G90" t="s">
        <v>14</v>
      </c>
      <c r="I90" t="s">
        <v>15</v>
      </c>
    </row>
    <row r="92" spans="3:11" x14ac:dyDescent="0.3">
      <c r="C92" t="s">
        <v>39</v>
      </c>
      <c r="D92" s="3" t="s">
        <v>22</v>
      </c>
      <c r="E92" s="3" t="s">
        <v>45</v>
      </c>
      <c r="F92" s="3" t="s">
        <v>43</v>
      </c>
      <c r="G92" s="3" t="s">
        <v>34</v>
      </c>
      <c r="I92" s="3" t="s">
        <v>22</v>
      </c>
    </row>
    <row r="93" spans="3:11" x14ac:dyDescent="0.3">
      <c r="C93" s="5" t="s">
        <v>23</v>
      </c>
      <c r="D93" s="6">
        <v>12</v>
      </c>
      <c r="E93" s="10">
        <v>10</v>
      </c>
      <c r="F93" s="10">
        <v>15</v>
      </c>
      <c r="G93" s="6">
        <v>5</v>
      </c>
      <c r="I93" t="s">
        <v>16</v>
      </c>
      <c r="J93" t="s">
        <v>19</v>
      </c>
    </row>
    <row r="94" spans="3:11" x14ac:dyDescent="0.3">
      <c r="C94" s="5" t="s">
        <v>44</v>
      </c>
      <c r="D94" s="11">
        <v>3</v>
      </c>
      <c r="E94" s="6">
        <v>1</v>
      </c>
      <c r="F94" s="6">
        <v>6</v>
      </c>
      <c r="G94" s="11">
        <v>-4</v>
      </c>
      <c r="I94" t="s">
        <v>41</v>
      </c>
      <c r="J94" t="s">
        <v>20</v>
      </c>
    </row>
    <row r="95" spans="3:11" x14ac:dyDescent="0.3">
      <c r="C95" s="5" t="s">
        <v>42</v>
      </c>
      <c r="D95" s="12">
        <v>1</v>
      </c>
      <c r="E95" s="11">
        <v>-1</v>
      </c>
      <c r="F95" s="6">
        <v>4</v>
      </c>
      <c r="G95" s="10">
        <v>-6</v>
      </c>
      <c r="I95" t="s">
        <v>18</v>
      </c>
      <c r="J95" t="s">
        <v>33</v>
      </c>
    </row>
    <row r="98" spans="3:8" x14ac:dyDescent="0.3">
      <c r="C98" s="8" t="s">
        <v>40</v>
      </c>
    </row>
    <row r="99" spans="3:8" x14ac:dyDescent="0.3">
      <c r="D99" s="2">
        <v>12</v>
      </c>
      <c r="E99" s="2">
        <v>4</v>
      </c>
      <c r="F99" s="2">
        <v>9</v>
      </c>
      <c r="G99" s="2">
        <v>5</v>
      </c>
    </row>
    <row r="100" spans="3:8" x14ac:dyDescent="0.3">
      <c r="D100" s="2">
        <v>8</v>
      </c>
      <c r="E100" s="2">
        <v>1</v>
      </c>
      <c r="F100" s="2">
        <v>6</v>
      </c>
      <c r="G100" s="2">
        <v>6</v>
      </c>
    </row>
    <row r="101" spans="3:8" x14ac:dyDescent="0.3">
      <c r="D101" s="2">
        <v>1</v>
      </c>
      <c r="E101" s="2">
        <v>12</v>
      </c>
      <c r="F101" s="2">
        <v>4</v>
      </c>
      <c r="G101" s="2">
        <v>7</v>
      </c>
    </row>
    <row r="103" spans="3:8" x14ac:dyDescent="0.3">
      <c r="C103" t="s">
        <v>30</v>
      </c>
    </row>
    <row r="104" spans="3:8" x14ac:dyDescent="0.3">
      <c r="D104" s="2">
        <f>D99-D93</f>
        <v>0</v>
      </c>
      <c r="E104" s="4">
        <f t="shared" ref="E104:G104" si="2">E99-E93</f>
        <v>-6</v>
      </c>
      <c r="F104" s="2">
        <f t="shared" si="2"/>
        <v>-6</v>
      </c>
      <c r="G104" s="2">
        <f t="shared" si="2"/>
        <v>0</v>
      </c>
    </row>
    <row r="105" spans="3:8" x14ac:dyDescent="0.3">
      <c r="D105" s="2">
        <f>D100-D94</f>
        <v>5</v>
      </c>
      <c r="E105" s="2">
        <f t="shared" ref="E105:G105" si="3">E100-E94</f>
        <v>0</v>
      </c>
      <c r="F105" s="2">
        <f t="shared" si="3"/>
        <v>0</v>
      </c>
      <c r="G105" s="2">
        <f t="shared" si="3"/>
        <v>10</v>
      </c>
    </row>
    <row r="106" spans="3:8" x14ac:dyDescent="0.3">
      <c r="D106" s="9">
        <f>D101-D95</f>
        <v>0</v>
      </c>
      <c r="E106" s="2">
        <f t="shared" ref="E106:G106" si="4">E101-E95</f>
        <v>13</v>
      </c>
      <c r="F106" s="2">
        <f t="shared" si="4"/>
        <v>0</v>
      </c>
      <c r="G106" s="2">
        <f t="shared" si="4"/>
        <v>13</v>
      </c>
    </row>
    <row r="108" spans="3:8" x14ac:dyDescent="0.3">
      <c r="C108" s="1"/>
      <c r="D108" s="41" t="s">
        <v>0</v>
      </c>
      <c r="E108" s="41"/>
      <c r="F108" s="41"/>
      <c r="G108" s="41"/>
      <c r="H108" s="1"/>
    </row>
    <row r="109" spans="3:8" x14ac:dyDescent="0.3">
      <c r="C109" s="1" t="s">
        <v>1</v>
      </c>
      <c r="D109" s="2" t="s">
        <v>2</v>
      </c>
      <c r="E109" s="2" t="s">
        <v>3</v>
      </c>
      <c r="F109" s="2" t="s">
        <v>4</v>
      </c>
      <c r="G109" s="2" t="s">
        <v>5</v>
      </c>
      <c r="H109" s="2" t="s">
        <v>6</v>
      </c>
    </row>
    <row r="110" spans="3:8" x14ac:dyDescent="0.3">
      <c r="C110" s="1" t="s">
        <v>7</v>
      </c>
      <c r="D110" s="9">
        <v>35</v>
      </c>
      <c r="E110" s="9"/>
      <c r="F110" s="9"/>
      <c r="G110" s="9">
        <v>20</v>
      </c>
      <c r="H110" s="2">
        <v>55</v>
      </c>
    </row>
    <row r="111" spans="3:8" x14ac:dyDescent="0.3">
      <c r="C111" s="1" t="s">
        <v>8</v>
      </c>
      <c r="D111" s="9"/>
      <c r="E111" s="9">
        <v>20</v>
      </c>
      <c r="F111" s="9">
        <v>25</v>
      </c>
      <c r="G111" s="9"/>
      <c r="H111" s="2">
        <v>45</v>
      </c>
    </row>
    <row r="112" spans="3:8" x14ac:dyDescent="0.3">
      <c r="C112" s="1" t="s">
        <v>9</v>
      </c>
      <c r="D112" s="9">
        <v>5</v>
      </c>
      <c r="E112" s="9"/>
      <c r="F112" s="9">
        <v>25</v>
      </c>
      <c r="G112" s="9"/>
      <c r="H112" s="2">
        <v>30</v>
      </c>
    </row>
    <row r="113" spans="3:11" x14ac:dyDescent="0.3">
      <c r="C113" s="1" t="s">
        <v>10</v>
      </c>
      <c r="D113" s="2">
        <v>40</v>
      </c>
      <c r="E113" s="2">
        <v>20</v>
      </c>
      <c r="F113" s="2">
        <v>50</v>
      </c>
      <c r="G113" s="2">
        <v>20</v>
      </c>
      <c r="H113" s="1"/>
    </row>
    <row r="115" spans="3:11" x14ac:dyDescent="0.3">
      <c r="C115" s="1"/>
      <c r="D115" s="41" t="s">
        <v>0</v>
      </c>
      <c r="E115" s="41"/>
      <c r="F115" s="41"/>
      <c r="G115" s="41"/>
      <c r="H115" s="1"/>
    </row>
    <row r="116" spans="3:11" x14ac:dyDescent="0.3">
      <c r="C116" s="1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H116" s="2" t="s">
        <v>6</v>
      </c>
    </row>
    <row r="117" spans="3:11" x14ac:dyDescent="0.3">
      <c r="C117" s="1" t="s">
        <v>7</v>
      </c>
      <c r="D117" s="4">
        <v>15</v>
      </c>
      <c r="E117" s="4">
        <v>20</v>
      </c>
      <c r="F117" s="9"/>
      <c r="G117" s="4">
        <v>20</v>
      </c>
      <c r="H117" s="2">
        <v>55</v>
      </c>
    </row>
    <row r="118" spans="3:11" x14ac:dyDescent="0.3">
      <c r="C118" s="1" t="s">
        <v>8</v>
      </c>
      <c r="D118" s="4">
        <v>20</v>
      </c>
      <c r="E118" s="9"/>
      <c r="F118" s="4">
        <v>25</v>
      </c>
      <c r="G118" s="9"/>
      <c r="H118" s="2">
        <v>45</v>
      </c>
    </row>
    <row r="119" spans="3:11" x14ac:dyDescent="0.3">
      <c r="C119" s="1" t="s">
        <v>9</v>
      </c>
      <c r="D119" s="4">
        <v>5</v>
      </c>
      <c r="E119" s="9"/>
      <c r="F119" s="4">
        <v>25</v>
      </c>
      <c r="G119" s="9"/>
      <c r="H119" s="2">
        <v>30</v>
      </c>
    </row>
    <row r="120" spans="3:11" x14ac:dyDescent="0.3">
      <c r="C120" s="1" t="s">
        <v>10</v>
      </c>
      <c r="D120" s="2">
        <v>40</v>
      </c>
      <c r="E120" s="2">
        <v>20</v>
      </c>
      <c r="F120" s="2">
        <v>50</v>
      </c>
      <c r="G120" s="2">
        <v>20</v>
      </c>
      <c r="H120" s="1"/>
      <c r="J120" t="s">
        <v>32</v>
      </c>
      <c r="K120">
        <f>SUMPRODUCT($D$6:$G$8,D117:G119)</f>
        <v>775</v>
      </c>
    </row>
    <row r="122" spans="3:11" x14ac:dyDescent="0.3">
      <c r="C122" t="s">
        <v>12</v>
      </c>
      <c r="E122" t="s">
        <v>46</v>
      </c>
      <c r="G122" t="s">
        <v>14</v>
      </c>
      <c r="I122" t="s">
        <v>15</v>
      </c>
    </row>
    <row r="124" spans="3:11" x14ac:dyDescent="0.3">
      <c r="C124" t="s">
        <v>39</v>
      </c>
      <c r="D124" s="3" t="s">
        <v>22</v>
      </c>
      <c r="E124" s="3" t="s">
        <v>24</v>
      </c>
      <c r="F124" s="3" t="s">
        <v>49</v>
      </c>
      <c r="G124" s="3" t="s">
        <v>34</v>
      </c>
      <c r="I124" s="3" t="s">
        <v>22</v>
      </c>
    </row>
    <row r="125" spans="3:11" x14ac:dyDescent="0.3">
      <c r="C125" s="5" t="s">
        <v>23</v>
      </c>
      <c r="D125" s="6">
        <v>12</v>
      </c>
      <c r="E125" s="6">
        <v>4</v>
      </c>
      <c r="F125" s="10">
        <v>10</v>
      </c>
      <c r="G125" s="6">
        <v>5</v>
      </c>
      <c r="I125" t="s">
        <v>16</v>
      </c>
      <c r="J125" t="s">
        <v>17</v>
      </c>
      <c r="K125" t="s">
        <v>33</v>
      </c>
    </row>
    <row r="126" spans="3:11" x14ac:dyDescent="0.3">
      <c r="C126" s="5" t="s">
        <v>48</v>
      </c>
      <c r="D126" s="12">
        <v>8</v>
      </c>
      <c r="E126" s="10">
        <v>0</v>
      </c>
      <c r="F126" s="6">
        <v>6</v>
      </c>
      <c r="G126" s="11">
        <v>1</v>
      </c>
      <c r="I126" t="s">
        <v>47</v>
      </c>
      <c r="J126" t="s">
        <v>19</v>
      </c>
    </row>
    <row r="127" spans="3:11" x14ac:dyDescent="0.3">
      <c r="C127" s="5" t="s">
        <v>42</v>
      </c>
      <c r="D127" s="12">
        <v>1</v>
      </c>
      <c r="E127" s="11">
        <v>-7</v>
      </c>
      <c r="F127" s="6">
        <v>4</v>
      </c>
      <c r="G127" s="10">
        <v>-6</v>
      </c>
      <c r="I127" t="s">
        <v>41</v>
      </c>
      <c r="J127" t="s">
        <v>20</v>
      </c>
    </row>
    <row r="130" spans="3:8" x14ac:dyDescent="0.3">
      <c r="C130" s="8" t="s">
        <v>40</v>
      </c>
    </row>
    <row r="131" spans="3:8" x14ac:dyDescent="0.3">
      <c r="D131" s="2">
        <v>12</v>
      </c>
      <c r="E131" s="2">
        <v>4</v>
      </c>
      <c r="F131" s="2">
        <v>9</v>
      </c>
      <c r="G131" s="2">
        <v>5</v>
      </c>
    </row>
    <row r="132" spans="3:8" x14ac:dyDescent="0.3">
      <c r="D132" s="2">
        <v>8</v>
      </c>
      <c r="E132" s="2">
        <v>1</v>
      </c>
      <c r="F132" s="2">
        <v>6</v>
      </c>
      <c r="G132" s="2">
        <v>6</v>
      </c>
    </row>
    <row r="133" spans="3:8" x14ac:dyDescent="0.3">
      <c r="D133" s="2">
        <v>1</v>
      </c>
      <c r="E133" s="2">
        <v>12</v>
      </c>
      <c r="F133" s="2">
        <v>4</v>
      </c>
      <c r="G133" s="2">
        <v>7</v>
      </c>
    </row>
    <row r="135" spans="3:8" x14ac:dyDescent="0.3">
      <c r="C135" t="s">
        <v>30</v>
      </c>
    </row>
    <row r="136" spans="3:8" x14ac:dyDescent="0.3">
      <c r="D136" s="2">
        <f>D131-D125</f>
        <v>0</v>
      </c>
      <c r="E136" s="9">
        <f t="shared" ref="E136:G136" si="5">E131-E125</f>
        <v>0</v>
      </c>
      <c r="F136" s="4">
        <f t="shared" si="5"/>
        <v>-1</v>
      </c>
      <c r="G136" s="2">
        <f t="shared" si="5"/>
        <v>0</v>
      </c>
    </row>
    <row r="137" spans="3:8" x14ac:dyDescent="0.3">
      <c r="D137" s="2">
        <f>D132-D126</f>
        <v>0</v>
      </c>
      <c r="E137" s="2">
        <f t="shared" ref="E137:G137" si="6">E132-E126</f>
        <v>1</v>
      </c>
      <c r="F137" s="2">
        <f t="shared" si="6"/>
        <v>0</v>
      </c>
      <c r="G137" s="2">
        <f t="shared" si="6"/>
        <v>5</v>
      </c>
    </row>
    <row r="138" spans="3:8" x14ac:dyDescent="0.3">
      <c r="D138" s="9">
        <f>D133-D127</f>
        <v>0</v>
      </c>
      <c r="E138" s="2">
        <f t="shared" ref="E138:G138" si="7">E133-E127</f>
        <v>19</v>
      </c>
      <c r="F138" s="2">
        <f t="shared" si="7"/>
        <v>0</v>
      </c>
      <c r="G138" s="2">
        <f t="shared" si="7"/>
        <v>13</v>
      </c>
    </row>
    <row r="140" spans="3:8" x14ac:dyDescent="0.3">
      <c r="C140" s="1"/>
      <c r="D140" s="41" t="s">
        <v>0</v>
      </c>
      <c r="E140" s="41"/>
      <c r="F140" s="41"/>
      <c r="G140" s="41"/>
      <c r="H140" s="1"/>
    </row>
    <row r="141" spans="3:8" x14ac:dyDescent="0.3">
      <c r="C141" s="1" t="s">
        <v>1</v>
      </c>
      <c r="D141" s="2" t="s">
        <v>2</v>
      </c>
      <c r="E141" s="2" t="s">
        <v>3</v>
      </c>
      <c r="F141" s="2" t="s">
        <v>4</v>
      </c>
      <c r="G141" s="2" t="s">
        <v>5</v>
      </c>
      <c r="H141" s="2" t="s">
        <v>6</v>
      </c>
    </row>
    <row r="142" spans="3:8" x14ac:dyDescent="0.3">
      <c r="C142" s="1" t="s">
        <v>7</v>
      </c>
      <c r="D142" s="9">
        <v>15</v>
      </c>
      <c r="E142" s="9">
        <v>20</v>
      </c>
      <c r="F142" s="4"/>
      <c r="G142" s="9">
        <v>20</v>
      </c>
      <c r="H142" s="2">
        <v>55</v>
      </c>
    </row>
    <row r="143" spans="3:8" x14ac:dyDescent="0.3">
      <c r="C143" s="1" t="s">
        <v>8</v>
      </c>
      <c r="D143" s="9">
        <v>20</v>
      </c>
      <c r="E143" s="9"/>
      <c r="F143" s="9">
        <v>25</v>
      </c>
      <c r="G143" s="9"/>
      <c r="H143" s="2">
        <v>45</v>
      </c>
    </row>
    <row r="144" spans="3:8" x14ac:dyDescent="0.3">
      <c r="C144" s="1" t="s">
        <v>9</v>
      </c>
      <c r="D144" s="9">
        <v>5</v>
      </c>
      <c r="E144" s="9"/>
      <c r="F144" s="9">
        <v>25</v>
      </c>
      <c r="G144" s="9"/>
      <c r="H144" s="2">
        <v>30</v>
      </c>
    </row>
    <row r="145" spans="3:11" x14ac:dyDescent="0.3">
      <c r="C145" s="1" t="s">
        <v>10</v>
      </c>
      <c r="D145" s="2">
        <v>40</v>
      </c>
      <c r="E145" s="2">
        <v>20</v>
      </c>
      <c r="F145" s="2">
        <v>50</v>
      </c>
      <c r="G145" s="2">
        <v>20</v>
      </c>
      <c r="H145" s="1"/>
    </row>
    <row r="147" spans="3:11" x14ac:dyDescent="0.3">
      <c r="C147" s="1"/>
      <c r="D147" s="41" t="s">
        <v>0</v>
      </c>
      <c r="E147" s="41"/>
      <c r="F147" s="41"/>
      <c r="G147" s="41"/>
      <c r="H147" s="1"/>
    </row>
    <row r="148" spans="3:11" x14ac:dyDescent="0.3">
      <c r="C148" s="1" t="s">
        <v>1</v>
      </c>
      <c r="D148" s="2" t="s">
        <v>2</v>
      </c>
      <c r="E148" s="2" t="s">
        <v>3</v>
      </c>
      <c r="F148" s="2" t="s">
        <v>4</v>
      </c>
      <c r="G148" s="2" t="s">
        <v>5</v>
      </c>
      <c r="H148" s="2" t="s">
        <v>6</v>
      </c>
    </row>
    <row r="149" spans="3:11" x14ac:dyDescent="0.3">
      <c r="C149" s="1" t="s">
        <v>7</v>
      </c>
      <c r="D149" s="9"/>
      <c r="E149" s="9">
        <v>20</v>
      </c>
      <c r="F149" s="9">
        <v>15</v>
      </c>
      <c r="G149" s="9">
        <v>20</v>
      </c>
      <c r="H149" s="2">
        <v>55</v>
      </c>
    </row>
    <row r="150" spans="3:11" x14ac:dyDescent="0.3">
      <c r="C150" s="1" t="s">
        <v>8</v>
      </c>
      <c r="D150" s="9">
        <v>20</v>
      </c>
      <c r="E150" s="9"/>
      <c r="F150" s="9">
        <v>25</v>
      </c>
      <c r="G150" s="9"/>
      <c r="H150" s="2">
        <v>45</v>
      </c>
    </row>
    <row r="151" spans="3:11" x14ac:dyDescent="0.3">
      <c r="C151" s="1" t="s">
        <v>9</v>
      </c>
      <c r="D151" s="9">
        <v>20</v>
      </c>
      <c r="E151" s="9"/>
      <c r="F151" s="9">
        <v>10</v>
      </c>
      <c r="G151" s="9"/>
      <c r="H151" s="2">
        <v>30</v>
      </c>
    </row>
    <row r="152" spans="3:11" x14ac:dyDescent="0.3">
      <c r="C152" s="1" t="s">
        <v>10</v>
      </c>
      <c r="D152" s="2">
        <v>40</v>
      </c>
      <c r="E152" s="2">
        <v>20</v>
      </c>
      <c r="F152" s="2">
        <v>50</v>
      </c>
      <c r="G152" s="2">
        <v>20</v>
      </c>
      <c r="H152" s="1"/>
      <c r="J152" t="s">
        <v>32</v>
      </c>
      <c r="K152">
        <f>SUMPRODUCT($D$6:$G$8,D149:G151)</f>
        <v>685</v>
      </c>
    </row>
    <row r="154" spans="3:11" x14ac:dyDescent="0.3">
      <c r="C154" t="s">
        <v>12</v>
      </c>
      <c r="E154" t="s">
        <v>46</v>
      </c>
      <c r="G154" t="s">
        <v>14</v>
      </c>
      <c r="I154" t="s">
        <v>15</v>
      </c>
    </row>
    <row r="156" spans="3:11" x14ac:dyDescent="0.3">
      <c r="C156" t="s">
        <v>39</v>
      </c>
      <c r="D156" s="3" t="s">
        <v>22</v>
      </c>
      <c r="E156" s="3" t="s">
        <v>53</v>
      </c>
      <c r="F156" s="3" t="s">
        <v>49</v>
      </c>
      <c r="G156" s="3" t="s">
        <v>52</v>
      </c>
      <c r="I156" s="3" t="s">
        <v>22</v>
      </c>
    </row>
    <row r="157" spans="3:11" x14ac:dyDescent="0.3">
      <c r="C157" s="5" t="s">
        <v>51</v>
      </c>
      <c r="D157" s="10">
        <v>11</v>
      </c>
      <c r="E157" s="6">
        <v>4</v>
      </c>
      <c r="F157" s="6">
        <v>9</v>
      </c>
      <c r="G157" s="6">
        <v>5</v>
      </c>
      <c r="I157" t="s">
        <v>47</v>
      </c>
      <c r="J157" t="s">
        <v>50</v>
      </c>
      <c r="K157" t="s">
        <v>33</v>
      </c>
    </row>
    <row r="158" spans="3:11" x14ac:dyDescent="0.3">
      <c r="C158" s="5" t="s">
        <v>48</v>
      </c>
      <c r="D158" s="12">
        <v>8</v>
      </c>
      <c r="E158" s="10">
        <v>1</v>
      </c>
      <c r="F158" s="6">
        <v>6</v>
      </c>
      <c r="G158" s="11">
        <v>2</v>
      </c>
      <c r="I158" t="s">
        <v>41</v>
      </c>
      <c r="J158" t="s">
        <v>19</v>
      </c>
    </row>
    <row r="159" spans="3:11" x14ac:dyDescent="0.3">
      <c r="C159" s="5" t="s">
        <v>42</v>
      </c>
      <c r="D159" s="12">
        <v>1</v>
      </c>
      <c r="E159" s="11">
        <v>-6</v>
      </c>
      <c r="F159" s="6">
        <v>4</v>
      </c>
      <c r="G159" s="10">
        <v>-5</v>
      </c>
      <c r="I159" t="s">
        <v>17</v>
      </c>
      <c r="J159" t="s">
        <v>20</v>
      </c>
    </row>
    <row r="162" spans="3:7" x14ac:dyDescent="0.3">
      <c r="C162" s="8" t="s">
        <v>40</v>
      </c>
    </row>
    <row r="163" spans="3:7" x14ac:dyDescent="0.3">
      <c r="D163" s="2">
        <v>12</v>
      </c>
      <c r="E163" s="2">
        <v>4</v>
      </c>
      <c r="F163" s="2">
        <v>9</v>
      </c>
      <c r="G163" s="2">
        <v>5</v>
      </c>
    </row>
    <row r="164" spans="3:7" x14ac:dyDescent="0.3">
      <c r="D164" s="2">
        <v>8</v>
      </c>
      <c r="E164" s="2">
        <v>1</v>
      </c>
      <c r="F164" s="2">
        <v>6</v>
      </c>
      <c r="G164" s="2">
        <v>6</v>
      </c>
    </row>
    <row r="165" spans="3:7" x14ac:dyDescent="0.3">
      <c r="D165" s="2">
        <v>1</v>
      </c>
      <c r="E165" s="2">
        <v>12</v>
      </c>
      <c r="F165" s="2">
        <v>4</v>
      </c>
      <c r="G165" s="2">
        <v>7</v>
      </c>
    </row>
    <row r="167" spans="3:7" x14ac:dyDescent="0.3">
      <c r="C167" t="s">
        <v>30</v>
      </c>
    </row>
    <row r="168" spans="3:7" x14ac:dyDescent="0.3">
      <c r="D168" s="2">
        <f>D163-D157</f>
        <v>1</v>
      </c>
      <c r="E168" s="9">
        <f t="shared" ref="E168:G168" si="8">E163-E157</f>
        <v>0</v>
      </c>
      <c r="F168" s="9">
        <f t="shared" si="8"/>
        <v>0</v>
      </c>
      <c r="G168" s="2">
        <f t="shared" si="8"/>
        <v>0</v>
      </c>
    </row>
    <row r="169" spans="3:7" x14ac:dyDescent="0.3">
      <c r="D169" s="2">
        <f>D164-D158</f>
        <v>0</v>
      </c>
      <c r="E169" s="2">
        <f t="shared" ref="E169:G169" si="9">E164-E158</f>
        <v>0</v>
      </c>
      <c r="F169" s="2">
        <f t="shared" si="9"/>
        <v>0</v>
      </c>
      <c r="G169" s="2">
        <f t="shared" si="9"/>
        <v>4</v>
      </c>
    </row>
    <row r="170" spans="3:7" x14ac:dyDescent="0.3">
      <c r="D170" s="9">
        <f>D165-D159</f>
        <v>0</v>
      </c>
      <c r="E170" s="2">
        <f t="shared" ref="E170:G170" si="10">E165-E159</f>
        <v>18</v>
      </c>
      <c r="F170" s="2">
        <f t="shared" si="10"/>
        <v>0</v>
      </c>
      <c r="G170" s="2">
        <f t="shared" si="10"/>
        <v>12</v>
      </c>
    </row>
  </sheetData>
  <mergeCells count="10">
    <mergeCell ref="D108:G108"/>
    <mergeCell ref="D115:G115"/>
    <mergeCell ref="D140:G140"/>
    <mergeCell ref="D147:G147"/>
    <mergeCell ref="D4:G4"/>
    <mergeCell ref="D14:G14"/>
    <mergeCell ref="D43:G43"/>
    <mergeCell ref="D50:G50"/>
    <mergeCell ref="D76:G76"/>
    <mergeCell ref="D83:G8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EEB-33B3-4918-8D8A-051DA6044C8E}">
  <dimension ref="H1:N34"/>
  <sheetViews>
    <sheetView topLeftCell="B1" zoomScale="110" zoomScaleNormal="110" workbookViewId="0">
      <selection activeCell="M28" sqref="M28"/>
    </sheetView>
  </sheetViews>
  <sheetFormatPr defaultColWidth="11.5546875" defaultRowHeight="14.4" x14ac:dyDescent="0.3"/>
  <sheetData>
    <row r="1" spans="8:13" x14ac:dyDescent="0.3">
      <c r="H1" t="s">
        <v>107</v>
      </c>
    </row>
    <row r="3" spans="8:13" x14ac:dyDescent="0.3">
      <c r="H3" s="1"/>
      <c r="I3" s="41" t="s">
        <v>0</v>
      </c>
      <c r="J3" s="41"/>
      <c r="K3" s="41"/>
      <c r="L3" s="1"/>
    </row>
    <row r="4" spans="8:13" x14ac:dyDescent="0.3">
      <c r="H4" s="1" t="s">
        <v>1</v>
      </c>
      <c r="I4" s="2" t="s">
        <v>57</v>
      </c>
      <c r="J4" s="2" t="s">
        <v>58</v>
      </c>
      <c r="K4" s="2" t="s">
        <v>59</v>
      </c>
      <c r="L4" s="2" t="s">
        <v>6</v>
      </c>
    </row>
    <row r="5" spans="8:13" x14ac:dyDescent="0.3">
      <c r="H5" s="1" t="s">
        <v>54</v>
      </c>
      <c r="I5" s="15">
        <v>10</v>
      </c>
      <c r="J5" s="15">
        <v>16</v>
      </c>
      <c r="K5" s="15">
        <v>19</v>
      </c>
      <c r="L5" s="15">
        <v>120</v>
      </c>
      <c r="M5" s="13">
        <f>16-10</f>
        <v>6</v>
      </c>
    </row>
    <row r="6" spans="8:13" x14ac:dyDescent="0.3">
      <c r="H6" s="1" t="s">
        <v>55</v>
      </c>
      <c r="I6" s="15">
        <v>12</v>
      </c>
      <c r="J6" s="15">
        <v>14</v>
      </c>
      <c r="K6" s="2">
        <v>13</v>
      </c>
      <c r="L6" s="2">
        <v>200</v>
      </c>
      <c r="M6" s="3">
        <f>14-13</f>
        <v>1</v>
      </c>
    </row>
    <row r="7" spans="8:13" x14ac:dyDescent="0.3">
      <c r="H7" s="1" t="s">
        <v>56</v>
      </c>
      <c r="I7" s="15">
        <v>18</v>
      </c>
      <c r="J7" s="15">
        <v>12</v>
      </c>
      <c r="K7" s="15">
        <v>12</v>
      </c>
      <c r="L7" s="15">
        <v>160</v>
      </c>
      <c r="M7" s="16">
        <v>0</v>
      </c>
    </row>
    <row r="8" spans="8:13" x14ac:dyDescent="0.3">
      <c r="H8" s="1" t="s">
        <v>10</v>
      </c>
      <c r="I8" s="15">
        <v>140</v>
      </c>
      <c r="J8" s="15">
        <v>160</v>
      </c>
      <c r="K8" s="2">
        <v>180</v>
      </c>
      <c r="L8" s="1"/>
    </row>
    <row r="9" spans="8:13" x14ac:dyDescent="0.3">
      <c r="I9" s="14">
        <f>12-10</f>
        <v>2</v>
      </c>
      <c r="J9" s="14">
        <f>14-12</f>
        <v>2</v>
      </c>
      <c r="K9">
        <f>13-12</f>
        <v>1</v>
      </c>
    </row>
    <row r="12" spans="8:13" x14ac:dyDescent="0.3">
      <c r="H12" s="1"/>
      <c r="I12" s="41" t="s">
        <v>0</v>
      </c>
      <c r="J12" s="41"/>
      <c r="K12" s="41"/>
      <c r="L12" s="1"/>
    </row>
    <row r="13" spans="8:13" x14ac:dyDescent="0.3">
      <c r="H13" s="1" t="s">
        <v>1</v>
      </c>
      <c r="I13" s="2" t="s">
        <v>57</v>
      </c>
      <c r="J13" s="2" t="s">
        <v>58</v>
      </c>
      <c r="K13" s="2" t="s">
        <v>59</v>
      </c>
      <c r="L13" s="2" t="s">
        <v>6</v>
      </c>
    </row>
    <row r="14" spans="8:13" x14ac:dyDescent="0.3">
      <c r="H14" s="1" t="s">
        <v>54</v>
      </c>
      <c r="I14" s="9">
        <v>120</v>
      </c>
      <c r="J14" s="9"/>
      <c r="K14" s="9"/>
      <c r="L14" s="2">
        <v>0</v>
      </c>
    </row>
    <row r="15" spans="8:13" x14ac:dyDescent="0.3">
      <c r="H15" s="1" t="s">
        <v>55</v>
      </c>
      <c r="I15" s="9">
        <v>20</v>
      </c>
      <c r="J15" s="9">
        <v>0</v>
      </c>
      <c r="K15" s="9">
        <v>180</v>
      </c>
      <c r="L15" s="2">
        <v>0</v>
      </c>
    </row>
    <row r="16" spans="8:13" x14ac:dyDescent="0.3">
      <c r="H16" s="1" t="s">
        <v>56</v>
      </c>
      <c r="I16" s="9"/>
      <c r="J16" s="9">
        <v>160</v>
      </c>
      <c r="K16" s="9"/>
      <c r="L16" s="2">
        <v>0</v>
      </c>
    </row>
    <row r="17" spans="8:14" x14ac:dyDescent="0.3">
      <c r="H17" s="1" t="s">
        <v>10</v>
      </c>
      <c r="I17" s="2">
        <v>0</v>
      </c>
      <c r="J17" s="2">
        <v>0</v>
      </c>
      <c r="K17" s="2">
        <v>0</v>
      </c>
      <c r="L17" s="1"/>
    </row>
    <row r="19" spans="8:14" x14ac:dyDescent="0.3">
      <c r="H19" t="s">
        <v>12</v>
      </c>
      <c r="J19" t="s">
        <v>60</v>
      </c>
      <c r="L19" t="s">
        <v>14</v>
      </c>
      <c r="N19" t="s">
        <v>61</v>
      </c>
    </row>
    <row r="21" spans="8:14" x14ac:dyDescent="0.3">
      <c r="H21" t="s">
        <v>39</v>
      </c>
      <c r="I21" s="3" t="s">
        <v>22</v>
      </c>
      <c r="J21" s="3" t="s">
        <v>70</v>
      </c>
      <c r="K21" s="3" t="s">
        <v>68</v>
      </c>
      <c r="M21" s="3" t="s">
        <v>22</v>
      </c>
    </row>
    <row r="22" spans="8:14" x14ac:dyDescent="0.3">
      <c r="H22" s="5" t="s">
        <v>66</v>
      </c>
      <c r="I22" s="12">
        <v>10</v>
      </c>
      <c r="J22" s="9">
        <v>12</v>
      </c>
      <c r="K22" s="9">
        <v>11</v>
      </c>
      <c r="M22" t="s">
        <v>62</v>
      </c>
      <c r="N22" t="s">
        <v>65</v>
      </c>
    </row>
    <row r="23" spans="8:14" x14ac:dyDescent="0.3">
      <c r="H23" s="5" t="s">
        <v>67</v>
      </c>
      <c r="I23" s="12">
        <v>12</v>
      </c>
      <c r="J23" s="17">
        <v>14</v>
      </c>
      <c r="K23" s="12">
        <v>13</v>
      </c>
      <c r="M23" t="s">
        <v>63</v>
      </c>
      <c r="N23" t="s">
        <v>69</v>
      </c>
    </row>
    <row r="24" spans="8:14" x14ac:dyDescent="0.3">
      <c r="H24" s="5" t="s">
        <v>71</v>
      </c>
      <c r="I24" s="9">
        <v>10</v>
      </c>
      <c r="J24" s="12">
        <v>12</v>
      </c>
      <c r="K24" s="9">
        <v>11</v>
      </c>
      <c r="M24" t="s">
        <v>64</v>
      </c>
    </row>
    <row r="26" spans="8:14" x14ac:dyDescent="0.3">
      <c r="H26" s="7" t="s">
        <v>40</v>
      </c>
    </row>
    <row r="27" spans="8:14" x14ac:dyDescent="0.3">
      <c r="I27" s="9">
        <v>10</v>
      </c>
      <c r="J27" s="9">
        <v>16</v>
      </c>
      <c r="K27" s="9">
        <v>19</v>
      </c>
    </row>
    <row r="28" spans="8:14" x14ac:dyDescent="0.3">
      <c r="I28" s="9">
        <v>12</v>
      </c>
      <c r="J28" s="9">
        <v>14</v>
      </c>
      <c r="K28" s="9">
        <v>13</v>
      </c>
    </row>
    <row r="29" spans="8:14" x14ac:dyDescent="0.3">
      <c r="I29" s="9">
        <v>18</v>
      </c>
      <c r="J29" s="9">
        <v>12</v>
      </c>
      <c r="K29" s="9">
        <v>12</v>
      </c>
    </row>
    <row r="31" spans="8:14" x14ac:dyDescent="0.3">
      <c r="H31" s="5" t="s">
        <v>30</v>
      </c>
    </row>
    <row r="32" spans="8:14" x14ac:dyDescent="0.3">
      <c r="I32" s="2">
        <f t="shared" ref="I32:K34" si="0">I27-I22</f>
        <v>0</v>
      </c>
      <c r="J32" s="2">
        <f t="shared" si="0"/>
        <v>4</v>
      </c>
      <c r="K32" s="2">
        <f t="shared" si="0"/>
        <v>8</v>
      </c>
    </row>
    <row r="33" spans="9:11" x14ac:dyDescent="0.3">
      <c r="I33" s="2">
        <f t="shared" si="0"/>
        <v>0</v>
      </c>
      <c r="J33" s="2">
        <f t="shared" si="0"/>
        <v>0</v>
      </c>
      <c r="K33" s="2">
        <f t="shared" si="0"/>
        <v>0</v>
      </c>
    </row>
    <row r="34" spans="9:11" x14ac:dyDescent="0.3">
      <c r="I34" s="2">
        <f t="shared" si="0"/>
        <v>8</v>
      </c>
      <c r="J34" s="2">
        <f t="shared" si="0"/>
        <v>0</v>
      </c>
      <c r="K34" s="2">
        <f t="shared" si="0"/>
        <v>1</v>
      </c>
    </row>
  </sheetData>
  <mergeCells count="2">
    <mergeCell ref="I3:K3"/>
    <mergeCell ref="I12:K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F69D-2027-47EF-8FE1-2B7F947F5688}">
  <dimension ref="B1:P27"/>
  <sheetViews>
    <sheetView zoomScale="120" zoomScaleNormal="120" workbookViewId="0">
      <selection activeCell="G24" sqref="G24"/>
    </sheetView>
  </sheetViews>
  <sheetFormatPr defaultColWidth="11.5546875" defaultRowHeight="14.4" x14ac:dyDescent="0.3"/>
  <cols>
    <col min="2" max="2" width="16.33203125" customWidth="1"/>
  </cols>
  <sheetData>
    <row r="1" spans="5:16" x14ac:dyDescent="0.3">
      <c r="E1" t="s">
        <v>72</v>
      </c>
      <c r="F1" t="s">
        <v>73</v>
      </c>
      <c r="K1" t="s">
        <v>86</v>
      </c>
    </row>
    <row r="3" spans="5:16" x14ac:dyDescent="0.3">
      <c r="F3" s="2">
        <v>10</v>
      </c>
      <c r="G3" s="2">
        <v>14</v>
      </c>
      <c r="H3" s="2">
        <v>16</v>
      </c>
      <c r="I3" s="2">
        <v>13</v>
      </c>
      <c r="K3" s="2">
        <f>18-F3</f>
        <v>8</v>
      </c>
      <c r="L3" s="2">
        <f t="shared" ref="L3:N3" si="0">18-G3</f>
        <v>4</v>
      </c>
      <c r="M3" s="2">
        <f t="shared" si="0"/>
        <v>2</v>
      </c>
      <c r="N3" s="2">
        <f t="shared" si="0"/>
        <v>5</v>
      </c>
    </row>
    <row r="4" spans="5:16" x14ac:dyDescent="0.3">
      <c r="F4" s="2">
        <v>12</v>
      </c>
      <c r="G4" s="2">
        <v>13</v>
      </c>
      <c r="H4" s="2">
        <v>15</v>
      </c>
      <c r="I4" s="2">
        <v>12</v>
      </c>
      <c r="K4" s="2">
        <f t="shared" ref="K4:K6" si="1">18-F4</f>
        <v>6</v>
      </c>
      <c r="L4" s="2">
        <f t="shared" ref="L4:L6" si="2">18-G4</f>
        <v>5</v>
      </c>
      <c r="M4" s="2">
        <f t="shared" ref="M4:M6" si="3">18-H4</f>
        <v>3</v>
      </c>
      <c r="N4" s="2">
        <f t="shared" ref="N4:N6" si="4">18-I4</f>
        <v>6</v>
      </c>
    </row>
    <row r="5" spans="5:16" x14ac:dyDescent="0.3">
      <c r="F5" s="2">
        <v>9</v>
      </c>
      <c r="G5" s="2">
        <v>12</v>
      </c>
      <c r="H5" s="2">
        <v>12</v>
      </c>
      <c r="I5" s="2">
        <v>11</v>
      </c>
      <c r="K5" s="2">
        <f t="shared" si="1"/>
        <v>9</v>
      </c>
      <c r="L5" s="2">
        <f>18-G5</f>
        <v>6</v>
      </c>
      <c r="M5" s="2">
        <f t="shared" si="3"/>
        <v>6</v>
      </c>
      <c r="N5" s="2">
        <f t="shared" si="4"/>
        <v>7</v>
      </c>
      <c r="P5" t="s">
        <v>87</v>
      </c>
    </row>
    <row r="6" spans="5:16" x14ac:dyDescent="0.3">
      <c r="F6" s="2">
        <v>14</v>
      </c>
      <c r="G6" s="2">
        <v>16</v>
      </c>
      <c r="H6" s="2">
        <v>18</v>
      </c>
      <c r="I6" s="2">
        <v>16</v>
      </c>
      <c r="K6" s="2">
        <f t="shared" si="1"/>
        <v>4</v>
      </c>
      <c r="L6" s="2">
        <f t="shared" si="2"/>
        <v>2</v>
      </c>
      <c r="M6" s="2">
        <f t="shared" si="3"/>
        <v>0</v>
      </c>
      <c r="N6" s="2">
        <f t="shared" si="4"/>
        <v>2</v>
      </c>
    </row>
    <row r="7" spans="5:16" x14ac:dyDescent="0.3">
      <c r="P7" t="s">
        <v>88</v>
      </c>
    </row>
    <row r="8" spans="5:16" x14ac:dyDescent="0.3">
      <c r="E8" t="s">
        <v>74</v>
      </c>
    </row>
    <row r="10" spans="5:16" x14ac:dyDescent="0.3">
      <c r="F10" s="2">
        <f>F3-10</f>
        <v>0</v>
      </c>
      <c r="G10" s="2">
        <f>G3-10</f>
        <v>4</v>
      </c>
      <c r="H10" s="2">
        <f>H3-10</f>
        <v>6</v>
      </c>
      <c r="I10" s="2">
        <f t="shared" ref="I10" si="5">I3-10</f>
        <v>3</v>
      </c>
    </row>
    <row r="11" spans="5:16" x14ac:dyDescent="0.3">
      <c r="F11" s="2">
        <f>F4-12</f>
        <v>0</v>
      </c>
      <c r="G11" s="2">
        <f t="shared" ref="G11:I11" si="6">G4-12</f>
        <v>1</v>
      </c>
      <c r="H11" s="2">
        <f t="shared" si="6"/>
        <v>3</v>
      </c>
      <c r="I11" s="2">
        <f t="shared" si="6"/>
        <v>0</v>
      </c>
    </row>
    <row r="12" spans="5:16" x14ac:dyDescent="0.3">
      <c r="F12" s="2">
        <f>F5-9</f>
        <v>0</v>
      </c>
      <c r="G12" s="2">
        <f>G5-9</f>
        <v>3</v>
      </c>
      <c r="H12" s="2">
        <f>H5-9</f>
        <v>3</v>
      </c>
      <c r="I12" s="2">
        <f>I5-9</f>
        <v>2</v>
      </c>
    </row>
    <row r="13" spans="5:16" x14ac:dyDescent="0.3">
      <c r="F13" s="2">
        <f>F6-14</f>
        <v>0</v>
      </c>
      <c r="G13" s="2">
        <f t="shared" ref="G13:I13" si="7">G6-14</f>
        <v>2</v>
      </c>
      <c r="H13" s="2">
        <f t="shared" si="7"/>
        <v>4</v>
      </c>
      <c r="I13" s="2">
        <f t="shared" si="7"/>
        <v>2</v>
      </c>
    </row>
    <row r="15" spans="5:16" x14ac:dyDescent="0.3">
      <c r="E15" t="s">
        <v>75</v>
      </c>
    </row>
    <row r="17" spans="2:9" x14ac:dyDescent="0.3">
      <c r="B17" s="3" t="s">
        <v>77</v>
      </c>
      <c r="C17" s="3" t="s">
        <v>82</v>
      </c>
      <c r="F17" s="2">
        <v>0</v>
      </c>
      <c r="G17" s="2">
        <f>G10-1</f>
        <v>3</v>
      </c>
      <c r="H17" s="2">
        <f>H10-3</f>
        <v>3</v>
      </c>
      <c r="I17" s="2">
        <v>3</v>
      </c>
    </row>
    <row r="18" spans="2:9" x14ac:dyDescent="0.3">
      <c r="B18" s="3" t="s">
        <v>80</v>
      </c>
      <c r="C18" s="3" t="s">
        <v>2</v>
      </c>
      <c r="F18" s="2">
        <v>0</v>
      </c>
      <c r="G18" s="2">
        <f t="shared" ref="G18:G20" si="8">G11-1</f>
        <v>0</v>
      </c>
      <c r="H18" s="2">
        <f t="shared" ref="H18:H20" si="9">H11-3</f>
        <v>0</v>
      </c>
      <c r="I18" s="2">
        <v>0</v>
      </c>
    </row>
    <row r="19" spans="2:9" x14ac:dyDescent="0.3">
      <c r="B19" s="3" t="s">
        <v>81</v>
      </c>
      <c r="C19" s="3" t="s">
        <v>83</v>
      </c>
      <c r="F19" s="2">
        <v>0</v>
      </c>
      <c r="G19" s="2">
        <f t="shared" si="8"/>
        <v>2</v>
      </c>
      <c r="H19" s="2">
        <f t="shared" si="9"/>
        <v>0</v>
      </c>
      <c r="I19" s="2">
        <v>2</v>
      </c>
    </row>
    <row r="20" spans="2:9" x14ac:dyDescent="0.3">
      <c r="B20" s="3" t="s">
        <v>78</v>
      </c>
      <c r="C20" s="3" t="s">
        <v>84</v>
      </c>
      <c r="F20" s="2">
        <v>0</v>
      </c>
      <c r="G20" s="2">
        <f t="shared" si="8"/>
        <v>1</v>
      </c>
      <c r="H20" s="2">
        <f t="shared" si="9"/>
        <v>1</v>
      </c>
      <c r="I20" s="2">
        <v>2</v>
      </c>
    </row>
    <row r="21" spans="2:9" x14ac:dyDescent="0.3">
      <c r="B21" s="3" t="s">
        <v>79</v>
      </c>
      <c r="C21" s="3" t="s">
        <v>85</v>
      </c>
    </row>
    <row r="22" spans="2:9" x14ac:dyDescent="0.3">
      <c r="E22" t="s">
        <v>76</v>
      </c>
    </row>
    <row r="23" spans="2:9" x14ac:dyDescent="0.3">
      <c r="B23" s="3" t="s">
        <v>77</v>
      </c>
      <c r="C23" s="3" t="s">
        <v>82</v>
      </c>
    </row>
    <row r="24" spans="2:9" x14ac:dyDescent="0.3">
      <c r="B24" s="3" t="s">
        <v>80</v>
      </c>
      <c r="C24" s="3" t="s">
        <v>2</v>
      </c>
      <c r="F24" s="2">
        <v>0</v>
      </c>
      <c r="G24" s="2">
        <v>2</v>
      </c>
      <c r="H24" s="2">
        <v>3</v>
      </c>
      <c r="I24" s="2">
        <v>2</v>
      </c>
    </row>
    <row r="25" spans="2:9" x14ac:dyDescent="0.3">
      <c r="B25" s="3" t="s">
        <v>81</v>
      </c>
      <c r="C25" s="3" t="s">
        <v>5</v>
      </c>
      <c r="F25" s="2">
        <v>1</v>
      </c>
      <c r="G25" s="2">
        <v>0</v>
      </c>
      <c r="H25" s="2">
        <v>1</v>
      </c>
      <c r="I25" s="2">
        <v>0</v>
      </c>
    </row>
    <row r="26" spans="2:9" x14ac:dyDescent="0.3">
      <c r="B26" s="3" t="s">
        <v>78</v>
      </c>
      <c r="C26" s="3" t="s">
        <v>4</v>
      </c>
      <c r="F26" s="2">
        <v>0</v>
      </c>
      <c r="G26" s="2">
        <v>1</v>
      </c>
      <c r="H26" s="2">
        <v>0</v>
      </c>
      <c r="I26" s="2">
        <v>1</v>
      </c>
    </row>
    <row r="27" spans="2:9" x14ac:dyDescent="0.3">
      <c r="B27" s="3" t="s">
        <v>79</v>
      </c>
      <c r="C27" s="3" t="s">
        <v>3</v>
      </c>
      <c r="F27" s="2">
        <v>0</v>
      </c>
      <c r="G27" s="2">
        <v>0</v>
      </c>
      <c r="H27" s="2">
        <v>1</v>
      </c>
      <c r="I27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4383-1658-45CB-BC5E-291485AF5D20}">
  <dimension ref="C1:J42"/>
  <sheetViews>
    <sheetView zoomScale="130" zoomScaleNormal="130" workbookViewId="0">
      <selection activeCell="L3" sqref="L3"/>
    </sheetView>
  </sheetViews>
  <sheetFormatPr defaultColWidth="11.5546875" defaultRowHeight="14.4" x14ac:dyDescent="0.3"/>
  <sheetData>
    <row r="1" spans="7:10" x14ac:dyDescent="0.3">
      <c r="G1" t="s">
        <v>72</v>
      </c>
      <c r="H1" t="s">
        <v>89</v>
      </c>
    </row>
    <row r="3" spans="7:10" x14ac:dyDescent="0.3">
      <c r="G3" s="18">
        <v>90</v>
      </c>
      <c r="H3" s="18">
        <v>65</v>
      </c>
      <c r="I3" s="18">
        <v>95</v>
      </c>
      <c r="J3" s="18">
        <v>40</v>
      </c>
    </row>
    <row r="4" spans="7:10" x14ac:dyDescent="0.3">
      <c r="G4" s="18">
        <v>70</v>
      </c>
      <c r="H4" s="18">
        <v>60</v>
      </c>
      <c r="I4" s="18">
        <v>80</v>
      </c>
      <c r="J4" s="18">
        <v>75</v>
      </c>
    </row>
    <row r="5" spans="7:10" x14ac:dyDescent="0.3">
      <c r="G5" s="18">
        <v>85</v>
      </c>
      <c r="H5" s="18">
        <v>40</v>
      </c>
      <c r="I5" s="18">
        <v>80</v>
      </c>
      <c r="J5" s="18">
        <v>60</v>
      </c>
    </row>
    <row r="6" spans="7:10" x14ac:dyDescent="0.3">
      <c r="G6" s="18">
        <v>55</v>
      </c>
      <c r="H6" s="18">
        <v>80</v>
      </c>
      <c r="I6" s="18">
        <v>65</v>
      </c>
      <c r="J6" s="18">
        <v>55</v>
      </c>
    </row>
    <row r="7" spans="7:10" x14ac:dyDescent="0.3">
      <c r="G7" s="20"/>
      <c r="H7" s="20"/>
      <c r="I7" s="20"/>
      <c r="J7" s="20"/>
    </row>
    <row r="8" spans="7:10" x14ac:dyDescent="0.3">
      <c r="G8" s="20"/>
      <c r="H8" s="20"/>
      <c r="I8" s="20"/>
      <c r="J8" s="20"/>
    </row>
    <row r="9" spans="7:10" x14ac:dyDescent="0.3">
      <c r="G9" s="21" t="s">
        <v>90</v>
      </c>
      <c r="H9" s="20"/>
      <c r="I9" s="20"/>
      <c r="J9" s="20"/>
    </row>
    <row r="10" spans="7:10" x14ac:dyDescent="0.3">
      <c r="I10" s="20"/>
      <c r="J10" s="20"/>
    </row>
    <row r="11" spans="7:10" x14ac:dyDescent="0.3">
      <c r="G11" s="18">
        <f>$I$3-G3</f>
        <v>5</v>
      </c>
      <c r="H11" s="18">
        <f t="shared" ref="H11:J11" si="0">$I$3-H3</f>
        <v>30</v>
      </c>
      <c r="I11" s="18">
        <f t="shared" si="0"/>
        <v>0</v>
      </c>
      <c r="J11" s="18">
        <f t="shared" si="0"/>
        <v>55</v>
      </c>
    </row>
    <row r="12" spans="7:10" x14ac:dyDescent="0.3">
      <c r="G12" s="18">
        <f t="shared" ref="G12:J12" si="1">$I$3-G4</f>
        <v>25</v>
      </c>
      <c r="H12" s="18">
        <f t="shared" si="1"/>
        <v>35</v>
      </c>
      <c r="I12" s="18">
        <f t="shared" si="1"/>
        <v>15</v>
      </c>
      <c r="J12" s="18">
        <f t="shared" si="1"/>
        <v>20</v>
      </c>
    </row>
    <row r="13" spans="7:10" x14ac:dyDescent="0.3">
      <c r="G13" s="18">
        <f t="shared" ref="G13:J13" si="2">$I$3-G5</f>
        <v>10</v>
      </c>
      <c r="H13" s="18">
        <f t="shared" si="2"/>
        <v>55</v>
      </c>
      <c r="I13" s="18">
        <f t="shared" si="2"/>
        <v>15</v>
      </c>
      <c r="J13" s="18">
        <f t="shared" si="2"/>
        <v>35</v>
      </c>
    </row>
    <row r="14" spans="7:10" x14ac:dyDescent="0.3">
      <c r="G14" s="18">
        <f t="shared" ref="G14:J14" si="3">$I$3-G6</f>
        <v>40</v>
      </c>
      <c r="H14" s="18">
        <f t="shared" si="3"/>
        <v>15</v>
      </c>
      <c r="I14" s="18">
        <f t="shared" si="3"/>
        <v>30</v>
      </c>
      <c r="J14" s="18">
        <f t="shared" si="3"/>
        <v>40</v>
      </c>
    </row>
    <row r="15" spans="7:10" x14ac:dyDescent="0.3">
      <c r="G15" s="20"/>
      <c r="H15" s="20"/>
      <c r="I15" s="20"/>
      <c r="J15" s="20"/>
    </row>
    <row r="17" spans="7:10" x14ac:dyDescent="0.3">
      <c r="G17" t="s">
        <v>74</v>
      </c>
    </row>
    <row r="19" spans="7:10" x14ac:dyDescent="0.3">
      <c r="G19" s="18">
        <v>5</v>
      </c>
      <c r="H19" s="18">
        <v>30</v>
      </c>
      <c r="I19" s="18">
        <v>0</v>
      </c>
      <c r="J19" s="18">
        <v>55</v>
      </c>
    </row>
    <row r="20" spans="7:10" x14ac:dyDescent="0.3">
      <c r="G20" s="18">
        <f>G12-$I$12</f>
        <v>10</v>
      </c>
      <c r="H20" s="18">
        <f t="shared" ref="H20:J20" si="4">H12-$I$12</f>
        <v>20</v>
      </c>
      <c r="I20" s="18">
        <f t="shared" si="4"/>
        <v>0</v>
      </c>
      <c r="J20" s="18">
        <f t="shared" si="4"/>
        <v>5</v>
      </c>
    </row>
    <row r="21" spans="7:10" x14ac:dyDescent="0.3">
      <c r="G21" s="18">
        <f>G13-$G$13</f>
        <v>0</v>
      </c>
      <c r="H21" s="18">
        <f t="shared" ref="H21:J21" si="5">H13-$G$13</f>
        <v>45</v>
      </c>
      <c r="I21" s="18">
        <f t="shared" si="5"/>
        <v>5</v>
      </c>
      <c r="J21" s="18">
        <f t="shared" si="5"/>
        <v>25</v>
      </c>
    </row>
    <row r="22" spans="7:10" x14ac:dyDescent="0.3">
      <c r="G22" s="18">
        <f>G14-$H$14</f>
        <v>25</v>
      </c>
      <c r="H22" s="18">
        <f t="shared" ref="H22:J22" si="6">H14-$H$14</f>
        <v>0</v>
      </c>
      <c r="I22" s="18">
        <f t="shared" si="6"/>
        <v>15</v>
      </c>
      <c r="J22" s="18">
        <f t="shared" si="6"/>
        <v>25</v>
      </c>
    </row>
    <row r="25" spans="7:10" x14ac:dyDescent="0.3">
      <c r="G25" t="s">
        <v>75</v>
      </c>
    </row>
    <row r="27" spans="7:10" x14ac:dyDescent="0.3">
      <c r="G27" s="18">
        <v>5</v>
      </c>
      <c r="H27" s="18">
        <v>30</v>
      </c>
      <c r="I27" s="18">
        <v>0</v>
      </c>
      <c r="J27" s="18">
        <f>J19-$J$20</f>
        <v>50</v>
      </c>
    </row>
    <row r="28" spans="7:10" x14ac:dyDescent="0.3">
      <c r="G28" s="18">
        <v>10</v>
      </c>
      <c r="H28" s="18">
        <v>20</v>
      </c>
      <c r="I28" s="18">
        <v>0</v>
      </c>
      <c r="J28" s="18">
        <f t="shared" ref="J28:J30" si="7">J20-$J$20</f>
        <v>0</v>
      </c>
    </row>
    <row r="29" spans="7:10" x14ac:dyDescent="0.3">
      <c r="G29" s="18">
        <v>0</v>
      </c>
      <c r="H29" s="18">
        <v>45</v>
      </c>
      <c r="I29" s="18">
        <v>5</v>
      </c>
      <c r="J29" s="18">
        <f t="shared" si="7"/>
        <v>20</v>
      </c>
    </row>
    <row r="30" spans="7:10" x14ac:dyDescent="0.3">
      <c r="G30" s="18">
        <v>25</v>
      </c>
      <c r="H30" s="18">
        <v>0</v>
      </c>
      <c r="I30" s="18">
        <v>15</v>
      </c>
      <c r="J30" s="18">
        <f t="shared" si="7"/>
        <v>20</v>
      </c>
    </row>
    <row r="33" spans="3:10" x14ac:dyDescent="0.3">
      <c r="C33" s="22"/>
      <c r="D33" s="22"/>
      <c r="F33" t="s">
        <v>102</v>
      </c>
      <c r="G33" s="22" t="s">
        <v>91</v>
      </c>
      <c r="H33" s="22"/>
      <c r="I33" s="22"/>
      <c r="J33" s="22"/>
    </row>
    <row r="34" spans="3:10" x14ac:dyDescent="0.3">
      <c r="C34" s="22"/>
      <c r="D34" s="22"/>
      <c r="G34" s="22"/>
      <c r="H34" s="22"/>
      <c r="I34" s="22"/>
      <c r="J34" s="22"/>
    </row>
    <row r="35" spans="3:10" x14ac:dyDescent="0.3">
      <c r="C35" s="20"/>
      <c r="D35" s="20"/>
      <c r="G35" s="20" t="s">
        <v>92</v>
      </c>
      <c r="H35" s="20" t="s">
        <v>103</v>
      </c>
      <c r="I35" s="20"/>
      <c r="J35" s="20"/>
    </row>
    <row r="36" spans="3:10" x14ac:dyDescent="0.3">
      <c r="C36" s="20"/>
      <c r="D36" s="20"/>
      <c r="G36" s="20" t="s">
        <v>93</v>
      </c>
      <c r="H36" s="20" t="s">
        <v>104</v>
      </c>
      <c r="I36" s="23"/>
      <c r="J36" s="20"/>
    </row>
    <row r="37" spans="3:10" x14ac:dyDescent="0.3">
      <c r="C37" s="20"/>
      <c r="D37" s="20"/>
      <c r="G37" s="20" t="s">
        <v>94</v>
      </c>
      <c r="H37" s="20" t="s">
        <v>105</v>
      </c>
      <c r="I37" s="20"/>
      <c r="J37" s="20"/>
    </row>
    <row r="38" spans="3:10" x14ac:dyDescent="0.3">
      <c r="C38" s="20"/>
      <c r="D38" s="20"/>
      <c r="G38" s="20" t="s">
        <v>95</v>
      </c>
      <c r="H38" s="20" t="s">
        <v>106</v>
      </c>
      <c r="I38" s="20"/>
      <c r="J38" s="20"/>
    </row>
    <row r="39" spans="3:10" x14ac:dyDescent="0.3">
      <c r="G39" s="24"/>
    </row>
    <row r="42" spans="3:10" x14ac:dyDescent="0.3">
      <c r="E42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F68B-9A24-42AF-9A29-A1A0F5B8DD04}">
  <dimension ref="F1:K57"/>
  <sheetViews>
    <sheetView zoomScale="130" zoomScaleNormal="130" workbookViewId="0">
      <selection activeCell="B33" sqref="B33"/>
    </sheetView>
  </sheetViews>
  <sheetFormatPr defaultColWidth="11.5546875" defaultRowHeight="14.4" x14ac:dyDescent="0.3"/>
  <sheetData>
    <row r="1" spans="8:11" x14ac:dyDescent="0.3">
      <c r="H1" t="s">
        <v>72</v>
      </c>
      <c r="I1" t="s">
        <v>89</v>
      </c>
    </row>
    <row r="3" spans="8:11" x14ac:dyDescent="0.3">
      <c r="H3" s="19">
        <v>27.1</v>
      </c>
      <c r="I3" s="19">
        <v>18.100000000000001</v>
      </c>
      <c r="J3" s="19">
        <v>11.3</v>
      </c>
      <c r="K3" s="19">
        <v>9.5</v>
      </c>
    </row>
    <row r="4" spans="8:11" x14ac:dyDescent="0.3">
      <c r="H4" s="19">
        <v>18.899999999999999</v>
      </c>
      <c r="I4" s="19">
        <v>15.5</v>
      </c>
      <c r="J4" s="19">
        <v>17.100000000000001</v>
      </c>
      <c r="K4" s="19">
        <v>10.6</v>
      </c>
    </row>
    <row r="5" spans="8:11" x14ac:dyDescent="0.3">
      <c r="H5" s="19">
        <v>19.2</v>
      </c>
      <c r="I5" s="19">
        <v>18.5</v>
      </c>
      <c r="J5" s="19">
        <v>9.9</v>
      </c>
      <c r="K5" s="19">
        <v>7.7</v>
      </c>
    </row>
    <row r="6" spans="8:11" x14ac:dyDescent="0.3">
      <c r="H6" s="19">
        <v>11.5</v>
      </c>
      <c r="I6" s="19">
        <v>21.4</v>
      </c>
      <c r="J6" s="19">
        <v>16.8</v>
      </c>
      <c r="K6" s="19">
        <v>12.8</v>
      </c>
    </row>
    <row r="9" spans="8:11" x14ac:dyDescent="0.3">
      <c r="H9" s="21" t="s">
        <v>90</v>
      </c>
      <c r="I9" s="20"/>
      <c r="J9" s="20"/>
      <c r="K9" s="20"/>
    </row>
    <row r="10" spans="8:11" x14ac:dyDescent="0.3">
      <c r="J10" s="20"/>
      <c r="K10" s="20"/>
    </row>
    <row r="11" spans="8:11" x14ac:dyDescent="0.3">
      <c r="H11" s="19">
        <f>$H$3-H3</f>
        <v>0</v>
      </c>
      <c r="I11" s="19">
        <f t="shared" ref="I11:K11" si="0">$H$3-I3</f>
        <v>9</v>
      </c>
      <c r="J11" s="19">
        <f t="shared" si="0"/>
        <v>15.8</v>
      </c>
      <c r="K11" s="19">
        <f t="shared" si="0"/>
        <v>17.600000000000001</v>
      </c>
    </row>
    <row r="12" spans="8:11" x14ac:dyDescent="0.3">
      <c r="H12" s="19">
        <f t="shared" ref="H12:K12" si="1">$H$3-H4</f>
        <v>8.2000000000000028</v>
      </c>
      <c r="I12" s="19">
        <f t="shared" si="1"/>
        <v>11.600000000000001</v>
      </c>
      <c r="J12" s="19">
        <f t="shared" si="1"/>
        <v>10</v>
      </c>
      <c r="K12" s="19">
        <f t="shared" si="1"/>
        <v>16.5</v>
      </c>
    </row>
    <row r="13" spans="8:11" x14ac:dyDescent="0.3">
      <c r="H13" s="19">
        <f t="shared" ref="H13:K13" si="2">$H$3-H5</f>
        <v>7.9000000000000021</v>
      </c>
      <c r="I13" s="19">
        <f>$H$3-I5</f>
        <v>8.6000000000000014</v>
      </c>
      <c r="J13" s="19">
        <f t="shared" si="2"/>
        <v>17.200000000000003</v>
      </c>
      <c r="K13" s="19">
        <f t="shared" si="2"/>
        <v>19.400000000000002</v>
      </c>
    </row>
    <row r="14" spans="8:11" x14ac:dyDescent="0.3">
      <c r="H14" s="19">
        <f t="shared" ref="H14:K14" si="3">$H$3-H6</f>
        <v>15.600000000000001</v>
      </c>
      <c r="I14" s="19">
        <f t="shared" si="3"/>
        <v>5.7000000000000028</v>
      </c>
      <c r="J14" s="19">
        <f t="shared" si="3"/>
        <v>10.3</v>
      </c>
      <c r="K14" s="19">
        <f t="shared" si="3"/>
        <v>14.3</v>
      </c>
    </row>
    <row r="17" spans="8:11" x14ac:dyDescent="0.3">
      <c r="H17" t="s">
        <v>74</v>
      </c>
    </row>
    <row r="19" spans="8:11" x14ac:dyDescent="0.3">
      <c r="H19" s="19">
        <v>0</v>
      </c>
      <c r="I19" s="19">
        <v>9</v>
      </c>
      <c r="J19" s="19">
        <v>15.8</v>
      </c>
      <c r="K19" s="19">
        <v>17.600000000000001</v>
      </c>
    </row>
    <row r="20" spans="8:11" x14ac:dyDescent="0.3">
      <c r="H20" s="19">
        <f>H12-$H$12</f>
        <v>0</v>
      </c>
      <c r="I20" s="19">
        <f t="shared" ref="I20:K20" si="4">I12-$H$12</f>
        <v>3.3999999999999986</v>
      </c>
      <c r="J20" s="19">
        <f t="shared" si="4"/>
        <v>1.7999999999999972</v>
      </c>
      <c r="K20" s="19">
        <f t="shared" si="4"/>
        <v>8.2999999999999972</v>
      </c>
    </row>
    <row r="21" spans="8:11" x14ac:dyDescent="0.3">
      <c r="H21" s="19">
        <f>H13-$H$13</f>
        <v>0</v>
      </c>
      <c r="I21" s="19">
        <f t="shared" ref="I21:K21" si="5">I13-$H$13</f>
        <v>0.69999999999999929</v>
      </c>
      <c r="J21" s="19">
        <f t="shared" si="5"/>
        <v>9.3000000000000007</v>
      </c>
      <c r="K21" s="19">
        <f t="shared" si="5"/>
        <v>11.5</v>
      </c>
    </row>
    <row r="22" spans="8:11" x14ac:dyDescent="0.3">
      <c r="H22" s="19">
        <f>H14-$I$14</f>
        <v>9.8999999999999986</v>
      </c>
      <c r="I22" s="19">
        <f t="shared" ref="I22:K22" si="6">I14-$I$14</f>
        <v>0</v>
      </c>
      <c r="J22" s="19">
        <f t="shared" si="6"/>
        <v>4.5999999999999979</v>
      </c>
      <c r="K22" s="19">
        <f t="shared" si="6"/>
        <v>8.5999999999999979</v>
      </c>
    </row>
    <row r="25" spans="8:11" x14ac:dyDescent="0.3">
      <c r="H25" t="s">
        <v>75</v>
      </c>
    </row>
    <row r="27" spans="8:11" x14ac:dyDescent="0.3">
      <c r="H27" s="19">
        <v>0</v>
      </c>
      <c r="I27" s="19">
        <v>9</v>
      </c>
      <c r="J27" s="19">
        <f>J19-$J$20</f>
        <v>14.000000000000004</v>
      </c>
      <c r="K27" s="19">
        <f>K19-$K$20</f>
        <v>9.3000000000000043</v>
      </c>
    </row>
    <row r="28" spans="8:11" x14ac:dyDescent="0.3">
      <c r="H28" s="19">
        <v>0</v>
      </c>
      <c r="I28" s="19">
        <v>3.3999999999999986</v>
      </c>
      <c r="J28" s="19">
        <f t="shared" ref="J28:J30" si="7">J20-$J$20</f>
        <v>0</v>
      </c>
      <c r="K28" s="19">
        <f t="shared" ref="K28:K30" si="8">K20-$K$20</f>
        <v>0</v>
      </c>
    </row>
    <row r="29" spans="8:11" x14ac:dyDescent="0.3">
      <c r="H29" s="19">
        <v>0</v>
      </c>
      <c r="I29" s="19">
        <v>0.69999999999999929</v>
      </c>
      <c r="J29" s="19">
        <f t="shared" si="7"/>
        <v>7.5000000000000036</v>
      </c>
      <c r="K29" s="19">
        <f t="shared" si="8"/>
        <v>3.2000000000000028</v>
      </c>
    </row>
    <row r="30" spans="8:11" x14ac:dyDescent="0.3">
      <c r="H30" s="19">
        <v>9.8999999999999986</v>
      </c>
      <c r="I30" s="19">
        <v>0</v>
      </c>
      <c r="J30" s="19">
        <f t="shared" si="7"/>
        <v>2.8000000000000007</v>
      </c>
      <c r="K30" s="19">
        <f t="shared" si="8"/>
        <v>0.30000000000000071</v>
      </c>
    </row>
    <row r="33" spans="8:11" x14ac:dyDescent="0.3">
      <c r="H33" t="s">
        <v>76</v>
      </c>
    </row>
    <row r="35" spans="8:11" x14ac:dyDescent="0.3">
      <c r="H35" s="19">
        <v>0</v>
      </c>
      <c r="I35" s="19">
        <v>9</v>
      </c>
      <c r="J35" s="19">
        <f>J27-$K$30</f>
        <v>13.700000000000003</v>
      </c>
      <c r="K35" s="19">
        <f>K27-$K$30</f>
        <v>9.0000000000000036</v>
      </c>
    </row>
    <row r="36" spans="8:11" x14ac:dyDescent="0.3">
      <c r="H36" s="19">
        <v>0.3</v>
      </c>
      <c r="I36" s="19">
        <f>I28+K30</f>
        <v>3.6999999999999993</v>
      </c>
      <c r="J36" s="19">
        <v>0</v>
      </c>
      <c r="K36" s="19">
        <v>0</v>
      </c>
    </row>
    <row r="37" spans="8:11" x14ac:dyDescent="0.3">
      <c r="H37" s="19">
        <v>0</v>
      </c>
      <c r="I37" s="19">
        <v>0.7</v>
      </c>
      <c r="J37" s="19">
        <f t="shared" ref="J37:J38" si="9">J29-$K$30</f>
        <v>7.2000000000000028</v>
      </c>
      <c r="K37" s="19">
        <f t="shared" ref="K37:K38" si="10">K29-$K$30</f>
        <v>2.9000000000000021</v>
      </c>
    </row>
    <row r="38" spans="8:11" x14ac:dyDescent="0.3">
      <c r="H38" s="19">
        <v>9.9</v>
      </c>
      <c r="I38" s="19">
        <v>0</v>
      </c>
      <c r="J38" s="19">
        <f t="shared" si="9"/>
        <v>2.5</v>
      </c>
      <c r="K38" s="19">
        <f t="shared" si="10"/>
        <v>0</v>
      </c>
    </row>
    <row r="41" spans="8:11" x14ac:dyDescent="0.3">
      <c r="H41" t="s">
        <v>76</v>
      </c>
    </row>
    <row r="43" spans="8:11" x14ac:dyDescent="0.3">
      <c r="H43" s="19">
        <v>0</v>
      </c>
      <c r="I43" s="19">
        <f>9-0.7</f>
        <v>8.3000000000000007</v>
      </c>
      <c r="J43" s="19">
        <f>13.7-0.7</f>
        <v>13</v>
      </c>
      <c r="K43" s="19">
        <f>9-0.7</f>
        <v>8.3000000000000007</v>
      </c>
    </row>
    <row r="44" spans="8:11" x14ac:dyDescent="0.3">
      <c r="H44" s="19">
        <f>0.3+0.7</f>
        <v>1</v>
      </c>
      <c r="I44" s="19">
        <v>3.7</v>
      </c>
      <c r="J44" s="19">
        <v>0</v>
      </c>
      <c r="K44" s="19">
        <v>0</v>
      </c>
    </row>
    <row r="45" spans="8:11" x14ac:dyDescent="0.3">
      <c r="H45" s="19">
        <v>0</v>
      </c>
      <c r="I45" s="19">
        <v>0</v>
      </c>
      <c r="J45" s="19">
        <f>7.2-0.7</f>
        <v>6.5</v>
      </c>
      <c r="K45" s="19">
        <f>2.9-0.7</f>
        <v>2.2000000000000002</v>
      </c>
    </row>
    <row r="46" spans="8:11" x14ac:dyDescent="0.3">
      <c r="H46" s="19">
        <f>9.9+0.7</f>
        <v>10.6</v>
      </c>
      <c r="I46" s="19">
        <v>0</v>
      </c>
      <c r="J46" s="19">
        <v>2.5</v>
      </c>
      <c r="K46" s="19">
        <v>0</v>
      </c>
    </row>
    <row r="49" spans="6:9" x14ac:dyDescent="0.3">
      <c r="H49" s="22" t="s">
        <v>91</v>
      </c>
    </row>
    <row r="50" spans="6:9" x14ac:dyDescent="0.3">
      <c r="H50" s="22"/>
    </row>
    <row r="51" spans="6:9" x14ac:dyDescent="0.3">
      <c r="F51" t="s">
        <v>102</v>
      </c>
      <c r="H51" s="27" t="s">
        <v>96</v>
      </c>
      <c r="I51" t="s">
        <v>7</v>
      </c>
    </row>
    <row r="52" spans="6:9" x14ac:dyDescent="0.3">
      <c r="H52" s="27" t="s">
        <v>97</v>
      </c>
      <c r="I52" t="s">
        <v>100</v>
      </c>
    </row>
    <row r="53" spans="6:9" x14ac:dyDescent="0.3">
      <c r="H53" s="27" t="s">
        <v>98</v>
      </c>
      <c r="I53" t="s">
        <v>8</v>
      </c>
    </row>
    <row r="54" spans="6:9" x14ac:dyDescent="0.3">
      <c r="H54" s="27" t="s">
        <v>99</v>
      </c>
      <c r="I54" t="s">
        <v>101</v>
      </c>
    </row>
    <row r="55" spans="6:9" x14ac:dyDescent="0.3">
      <c r="H55" s="26"/>
    </row>
    <row r="57" spans="6:9" x14ac:dyDescent="0.3">
      <c r="H57" s="26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65D8-C9FC-496F-9824-652981B011A6}">
  <dimension ref="H2:P73"/>
  <sheetViews>
    <sheetView topLeftCell="D1" zoomScale="130" zoomScaleNormal="130" workbookViewId="0">
      <selection activeCell="L63" sqref="L63"/>
    </sheetView>
  </sheetViews>
  <sheetFormatPr defaultColWidth="11.5546875" defaultRowHeight="14.4" x14ac:dyDescent="0.3"/>
  <sheetData>
    <row r="2" spans="8:15" x14ac:dyDescent="0.3">
      <c r="H2" s="1"/>
      <c r="I2" s="41" t="s">
        <v>0</v>
      </c>
      <c r="J2" s="41"/>
      <c r="K2" s="41"/>
      <c r="L2" s="28"/>
      <c r="M2" s="1"/>
    </row>
    <row r="3" spans="8:15" x14ac:dyDescent="0.3">
      <c r="H3" s="29" t="s">
        <v>1</v>
      </c>
      <c r="I3" s="9" t="s">
        <v>109</v>
      </c>
      <c r="J3" s="9" t="s">
        <v>110</v>
      </c>
      <c r="K3" s="9" t="s">
        <v>111</v>
      </c>
      <c r="L3" s="9" t="s">
        <v>112</v>
      </c>
      <c r="M3" s="9" t="s">
        <v>117</v>
      </c>
    </row>
    <row r="4" spans="8:15" x14ac:dyDescent="0.3">
      <c r="H4" s="29" t="s">
        <v>113</v>
      </c>
      <c r="I4" s="9">
        <v>8</v>
      </c>
      <c r="J4" s="9">
        <v>9</v>
      </c>
      <c r="K4" s="9">
        <v>11</v>
      </c>
      <c r="L4" s="9">
        <v>16</v>
      </c>
      <c r="M4" s="9">
        <v>50</v>
      </c>
    </row>
    <row r="5" spans="8:15" x14ac:dyDescent="0.3">
      <c r="H5" s="29" t="s">
        <v>114</v>
      </c>
      <c r="I5" s="9">
        <v>12</v>
      </c>
      <c r="J5" s="9">
        <v>7</v>
      </c>
      <c r="K5" s="9">
        <v>5</v>
      </c>
      <c r="L5" s="9">
        <v>8</v>
      </c>
      <c r="M5" s="9">
        <v>80</v>
      </c>
    </row>
    <row r="6" spans="8:15" x14ac:dyDescent="0.3">
      <c r="H6" s="29" t="s">
        <v>115</v>
      </c>
      <c r="I6" s="9">
        <v>14</v>
      </c>
      <c r="J6" s="9">
        <v>10</v>
      </c>
      <c r="K6" s="9">
        <v>6</v>
      </c>
      <c r="L6" s="9">
        <v>7</v>
      </c>
      <c r="M6" s="9">
        <v>120</v>
      </c>
    </row>
    <row r="7" spans="8:15" x14ac:dyDescent="0.3">
      <c r="H7" s="29" t="s">
        <v>116</v>
      </c>
      <c r="I7" s="9">
        <v>90</v>
      </c>
      <c r="J7" s="9">
        <v>70</v>
      </c>
      <c r="K7" s="9">
        <v>40</v>
      </c>
      <c r="L7" s="9">
        <v>50</v>
      </c>
      <c r="M7" s="9">
        <v>250</v>
      </c>
    </row>
    <row r="10" spans="8:15" x14ac:dyDescent="0.3">
      <c r="H10" s="30" t="s">
        <v>108</v>
      </c>
      <c r="I10" s="30"/>
    </row>
    <row r="12" spans="8:15" x14ac:dyDescent="0.3">
      <c r="H12" s="1"/>
      <c r="I12" s="41" t="s">
        <v>0</v>
      </c>
      <c r="J12" s="41"/>
      <c r="K12" s="41"/>
      <c r="L12" s="28"/>
      <c r="M12" s="1"/>
    </row>
    <row r="13" spans="8:15" x14ac:dyDescent="0.3">
      <c r="H13" s="29" t="s">
        <v>1</v>
      </c>
      <c r="I13" s="9" t="s">
        <v>109</v>
      </c>
      <c r="J13" s="9" t="s">
        <v>110</v>
      </c>
      <c r="K13" s="9" t="s">
        <v>111</v>
      </c>
      <c r="L13" s="9" t="s">
        <v>112</v>
      </c>
      <c r="M13" s="9" t="s">
        <v>117</v>
      </c>
    </row>
    <row r="14" spans="8:15" x14ac:dyDescent="0.3">
      <c r="H14" s="29" t="s">
        <v>113</v>
      </c>
      <c r="I14" s="4">
        <v>50</v>
      </c>
      <c r="J14" s="9"/>
      <c r="K14" s="9"/>
      <c r="L14" s="9"/>
      <c r="M14" s="9">
        <v>0</v>
      </c>
      <c r="N14" s="33" t="s">
        <v>32</v>
      </c>
      <c r="O14" s="30">
        <f>SUMPRODUCT(I4:L6,I14:L16)</f>
        <v>2050</v>
      </c>
    </row>
    <row r="15" spans="8:15" x14ac:dyDescent="0.3">
      <c r="H15" s="29" t="s">
        <v>114</v>
      </c>
      <c r="I15" s="4">
        <v>40</v>
      </c>
      <c r="J15" s="4">
        <v>40</v>
      </c>
      <c r="K15" s="9"/>
      <c r="L15" s="9"/>
      <c r="M15" s="9">
        <v>0</v>
      </c>
    </row>
    <row r="16" spans="8:15" x14ac:dyDescent="0.3">
      <c r="H16" s="29" t="s">
        <v>115</v>
      </c>
      <c r="I16" s="9"/>
      <c r="J16" s="4">
        <v>30</v>
      </c>
      <c r="K16" s="4">
        <v>40</v>
      </c>
      <c r="L16" s="4">
        <v>50</v>
      </c>
      <c r="M16" s="9">
        <v>0</v>
      </c>
    </row>
    <row r="17" spans="8:15" x14ac:dyDescent="0.3">
      <c r="H17" s="29" t="s">
        <v>116</v>
      </c>
      <c r="I17" s="1">
        <v>0</v>
      </c>
      <c r="J17" s="1">
        <v>0</v>
      </c>
      <c r="K17" s="1">
        <v>0</v>
      </c>
      <c r="L17" s="1">
        <v>0</v>
      </c>
      <c r="M17" s="9">
        <v>0</v>
      </c>
    </row>
    <row r="20" spans="8:15" x14ac:dyDescent="0.3">
      <c r="H20" s="30" t="s">
        <v>12</v>
      </c>
    </row>
    <row r="21" spans="8:15" x14ac:dyDescent="0.3">
      <c r="I21" t="s">
        <v>118</v>
      </c>
      <c r="J21" t="s">
        <v>119</v>
      </c>
      <c r="K21" t="s">
        <v>14</v>
      </c>
      <c r="N21" t="s">
        <v>15</v>
      </c>
    </row>
    <row r="23" spans="8:15" x14ac:dyDescent="0.3">
      <c r="H23" s="30" t="s">
        <v>120</v>
      </c>
      <c r="I23" t="s">
        <v>22</v>
      </c>
      <c r="J23" t="s">
        <v>124</v>
      </c>
      <c r="K23" t="s">
        <v>130</v>
      </c>
      <c r="L23" t="s">
        <v>34</v>
      </c>
      <c r="N23" s="3" t="s">
        <v>22</v>
      </c>
    </row>
    <row r="24" spans="8:15" x14ac:dyDescent="0.3">
      <c r="H24" s="5" t="s">
        <v>121</v>
      </c>
      <c r="I24" s="12">
        <v>8</v>
      </c>
      <c r="J24" s="9">
        <f>8+-5</f>
        <v>3</v>
      </c>
      <c r="K24" s="9">
        <f>8+-8</f>
        <v>0</v>
      </c>
      <c r="L24" s="9">
        <f>8+-7</f>
        <v>1</v>
      </c>
      <c r="N24" t="s">
        <v>122</v>
      </c>
      <c r="O24" t="s">
        <v>127</v>
      </c>
    </row>
    <row r="25" spans="8:15" x14ac:dyDescent="0.3">
      <c r="H25" s="5" t="s">
        <v>67</v>
      </c>
      <c r="I25" s="12">
        <v>12</v>
      </c>
      <c r="J25" s="12">
        <v>7</v>
      </c>
      <c r="K25" s="9">
        <f>12+-8</f>
        <v>4</v>
      </c>
      <c r="L25" s="9">
        <f>12+-7</f>
        <v>5</v>
      </c>
      <c r="N25" t="s">
        <v>123</v>
      </c>
      <c r="O25" t="s">
        <v>128</v>
      </c>
    </row>
    <row r="26" spans="8:15" x14ac:dyDescent="0.3">
      <c r="H26" s="5" t="s">
        <v>125</v>
      </c>
      <c r="I26" s="9">
        <f>15+0</f>
        <v>15</v>
      </c>
      <c r="J26" s="12">
        <v>10</v>
      </c>
      <c r="K26" s="12">
        <v>6</v>
      </c>
      <c r="L26" s="12">
        <v>7</v>
      </c>
      <c r="N26" t="s">
        <v>126</v>
      </c>
      <c r="O26" t="s">
        <v>129</v>
      </c>
    </row>
    <row r="27" spans="8:15" x14ac:dyDescent="0.3">
      <c r="H27" s="7"/>
      <c r="I27" s="24"/>
      <c r="J27" s="24"/>
      <c r="K27" s="24"/>
      <c r="L27" s="24"/>
    </row>
    <row r="29" spans="8:15" x14ac:dyDescent="0.3">
      <c r="H29" s="32" t="s">
        <v>29</v>
      </c>
      <c r="I29" s="30"/>
    </row>
    <row r="31" spans="8:15" x14ac:dyDescent="0.3">
      <c r="H31" s="30" t="s">
        <v>131</v>
      </c>
    </row>
    <row r="32" spans="8:15" x14ac:dyDescent="0.3">
      <c r="I32" s="11">
        <f>I4-I24</f>
        <v>0</v>
      </c>
      <c r="J32" s="11">
        <f t="shared" ref="J32:L32" si="0">J4-J24</f>
        <v>6</v>
      </c>
      <c r="K32" s="11">
        <f t="shared" si="0"/>
        <v>11</v>
      </c>
      <c r="L32" s="11">
        <f t="shared" si="0"/>
        <v>15</v>
      </c>
    </row>
    <row r="33" spans="8:14" x14ac:dyDescent="0.3">
      <c r="I33" s="11">
        <f t="shared" ref="I33" si="1">I5-I25</f>
        <v>0</v>
      </c>
      <c r="J33" s="11">
        <f>J5-J25</f>
        <v>0</v>
      </c>
      <c r="K33" s="11">
        <f>K5-K25</f>
        <v>1</v>
      </c>
      <c r="L33" s="11">
        <f>L5-L25</f>
        <v>3</v>
      </c>
    </row>
    <row r="34" spans="8:14" x14ac:dyDescent="0.3">
      <c r="I34" s="31">
        <f t="shared" ref="I34:L34" si="2">I6-I26</f>
        <v>-1</v>
      </c>
      <c r="J34" s="11">
        <f t="shared" si="2"/>
        <v>0</v>
      </c>
      <c r="K34" s="11">
        <f>K6-K26</f>
        <v>0</v>
      </c>
      <c r="L34" s="11">
        <f t="shared" si="2"/>
        <v>0</v>
      </c>
    </row>
    <row r="37" spans="8:14" x14ac:dyDescent="0.3">
      <c r="H37" s="30" t="s">
        <v>132</v>
      </c>
    </row>
    <row r="38" spans="8:14" x14ac:dyDescent="0.3">
      <c r="H38" s="30"/>
      <c r="N38" t="s">
        <v>133</v>
      </c>
    </row>
    <row r="39" spans="8:14" x14ac:dyDescent="0.3">
      <c r="H39" s="1"/>
      <c r="I39" s="41" t="s">
        <v>0</v>
      </c>
      <c r="J39" s="41"/>
      <c r="K39" s="41"/>
      <c r="L39" s="28"/>
      <c r="M39" s="1"/>
      <c r="N39" t="s">
        <v>134</v>
      </c>
    </row>
    <row r="40" spans="8:14" x14ac:dyDescent="0.3">
      <c r="H40" s="29" t="s">
        <v>1</v>
      </c>
      <c r="I40" s="9" t="s">
        <v>109</v>
      </c>
      <c r="J40" s="9" t="s">
        <v>110</v>
      </c>
      <c r="K40" s="9" t="s">
        <v>111</v>
      </c>
      <c r="L40" s="9" t="s">
        <v>112</v>
      </c>
      <c r="M40" s="9" t="s">
        <v>117</v>
      </c>
    </row>
    <row r="41" spans="8:14" x14ac:dyDescent="0.3">
      <c r="H41" s="29" t="s">
        <v>113</v>
      </c>
      <c r="I41" s="4">
        <v>50</v>
      </c>
      <c r="J41" s="9"/>
      <c r="K41" s="9"/>
      <c r="L41" s="9"/>
      <c r="M41" s="9">
        <v>50</v>
      </c>
    </row>
    <row r="42" spans="8:14" x14ac:dyDescent="0.3">
      <c r="H42" s="29" t="s">
        <v>114</v>
      </c>
      <c r="I42" s="4">
        <v>40</v>
      </c>
      <c r="J42" s="4">
        <v>40</v>
      </c>
      <c r="K42" s="9"/>
      <c r="L42" s="9"/>
      <c r="M42" s="9">
        <v>80</v>
      </c>
    </row>
    <row r="43" spans="8:14" x14ac:dyDescent="0.3">
      <c r="H43" s="29" t="s">
        <v>115</v>
      </c>
      <c r="I43" s="9"/>
      <c r="J43" s="4">
        <v>30</v>
      </c>
      <c r="K43" s="4">
        <v>40</v>
      </c>
      <c r="L43" s="4">
        <v>50</v>
      </c>
      <c r="M43" s="9">
        <v>120</v>
      </c>
    </row>
    <row r="44" spans="8:14" x14ac:dyDescent="0.3">
      <c r="H44" s="29" t="s">
        <v>116</v>
      </c>
      <c r="I44" s="9">
        <v>90</v>
      </c>
      <c r="J44" s="9">
        <v>70</v>
      </c>
      <c r="K44" s="9">
        <v>40</v>
      </c>
      <c r="L44" s="9">
        <v>50</v>
      </c>
      <c r="M44" s="9">
        <v>250</v>
      </c>
    </row>
    <row r="47" spans="8:14" x14ac:dyDescent="0.3">
      <c r="H47" s="1"/>
      <c r="I47" s="41" t="s">
        <v>0</v>
      </c>
      <c r="J47" s="41"/>
      <c r="K47" s="41"/>
      <c r="L47" s="28"/>
      <c r="M47" s="1"/>
    </row>
    <row r="48" spans="8:14" x14ac:dyDescent="0.3">
      <c r="H48" s="29" t="s">
        <v>1</v>
      </c>
      <c r="I48" s="9" t="s">
        <v>109</v>
      </c>
      <c r="J48" s="9" t="s">
        <v>110</v>
      </c>
      <c r="K48" s="9" t="s">
        <v>111</v>
      </c>
      <c r="L48" s="9" t="s">
        <v>112</v>
      </c>
      <c r="M48" s="9" t="s">
        <v>117</v>
      </c>
    </row>
    <row r="49" spans="8:16" x14ac:dyDescent="0.3">
      <c r="H49" s="29" t="s">
        <v>113</v>
      </c>
      <c r="I49" s="4">
        <v>50</v>
      </c>
      <c r="J49" s="9"/>
      <c r="K49" s="9"/>
      <c r="L49" s="9"/>
      <c r="M49" s="9">
        <v>50</v>
      </c>
      <c r="N49" s="33" t="s">
        <v>135</v>
      </c>
      <c r="O49" s="30">
        <f>SUMPRODUCT(I4:L6,I49:L51)</f>
        <v>2020</v>
      </c>
    </row>
    <row r="50" spans="8:16" x14ac:dyDescent="0.3">
      <c r="H50" s="29" t="s">
        <v>114</v>
      </c>
      <c r="I50" s="4">
        <v>10</v>
      </c>
      <c r="J50" s="4">
        <v>70</v>
      </c>
      <c r="K50" s="9"/>
      <c r="L50" s="9"/>
      <c r="M50" s="9">
        <v>80</v>
      </c>
    </row>
    <row r="51" spans="8:16" x14ac:dyDescent="0.3">
      <c r="H51" s="29" t="s">
        <v>115</v>
      </c>
      <c r="I51" s="4">
        <v>30</v>
      </c>
      <c r="J51" s="9">
        <v>0</v>
      </c>
      <c r="K51" s="4">
        <v>40</v>
      </c>
      <c r="L51" s="4">
        <v>50</v>
      </c>
      <c r="M51" s="9">
        <v>120</v>
      </c>
      <c r="O51" t="s">
        <v>136</v>
      </c>
      <c r="P51" t="s">
        <v>137</v>
      </c>
    </row>
    <row r="52" spans="8:16" x14ac:dyDescent="0.3">
      <c r="H52" s="29" t="s">
        <v>116</v>
      </c>
      <c r="I52" s="9">
        <v>90</v>
      </c>
      <c r="J52" s="9">
        <v>70</v>
      </c>
      <c r="K52" s="9">
        <v>40</v>
      </c>
      <c r="L52" s="9">
        <v>50</v>
      </c>
      <c r="M52" s="9">
        <v>250</v>
      </c>
      <c r="O52" s="33" t="s">
        <v>32</v>
      </c>
      <c r="P52" s="30">
        <f>2050-(30*1)</f>
        <v>2020</v>
      </c>
    </row>
    <row r="55" spans="8:16" x14ac:dyDescent="0.3">
      <c r="H55" s="30" t="s">
        <v>12</v>
      </c>
    </row>
    <row r="56" spans="8:16" x14ac:dyDescent="0.3">
      <c r="I56" t="s">
        <v>118</v>
      </c>
      <c r="J56" t="s">
        <v>119</v>
      </c>
      <c r="K56" t="s">
        <v>14</v>
      </c>
      <c r="N56" t="s">
        <v>15</v>
      </c>
    </row>
    <row r="58" spans="8:16" x14ac:dyDescent="0.3">
      <c r="H58" s="30" t="s">
        <v>120</v>
      </c>
      <c r="I58" t="s">
        <v>22</v>
      </c>
      <c r="J58" t="s">
        <v>124</v>
      </c>
      <c r="K58" t="s">
        <v>130</v>
      </c>
      <c r="L58" t="s">
        <v>34</v>
      </c>
      <c r="N58" s="3" t="s">
        <v>22</v>
      </c>
    </row>
    <row r="59" spans="8:16" x14ac:dyDescent="0.3">
      <c r="H59" s="5" t="s">
        <v>121</v>
      </c>
      <c r="I59" s="12">
        <v>8</v>
      </c>
      <c r="J59" s="9">
        <f>8+-5</f>
        <v>3</v>
      </c>
      <c r="K59" s="9">
        <f>8+-8</f>
        <v>0</v>
      </c>
      <c r="L59" s="9">
        <f>8+-7</f>
        <v>1</v>
      </c>
      <c r="N59" t="s">
        <v>122</v>
      </c>
      <c r="O59" t="s">
        <v>138</v>
      </c>
    </row>
    <row r="60" spans="8:16" x14ac:dyDescent="0.3">
      <c r="H60" s="5" t="s">
        <v>67</v>
      </c>
      <c r="I60" s="12">
        <v>12</v>
      </c>
      <c r="J60" s="12">
        <v>7</v>
      </c>
      <c r="K60" s="9">
        <f>12+-8</f>
        <v>4</v>
      </c>
      <c r="L60" s="9">
        <f>12+-7</f>
        <v>5</v>
      </c>
      <c r="N60" t="s">
        <v>123</v>
      </c>
      <c r="O60" t="s">
        <v>128</v>
      </c>
    </row>
    <row r="61" spans="8:16" x14ac:dyDescent="0.3">
      <c r="H61" s="5" t="s">
        <v>35</v>
      </c>
      <c r="I61" s="12">
        <v>14</v>
      </c>
      <c r="J61" s="9">
        <f>14+-5</f>
        <v>9</v>
      </c>
      <c r="K61" s="12">
        <v>6</v>
      </c>
      <c r="L61" s="12">
        <v>7</v>
      </c>
      <c r="N61" t="s">
        <v>126</v>
      </c>
      <c r="O61" t="s">
        <v>129</v>
      </c>
    </row>
    <row r="64" spans="8:16" x14ac:dyDescent="0.3">
      <c r="H64" s="32" t="s">
        <v>29</v>
      </c>
      <c r="I64" s="30"/>
    </row>
    <row r="65" spans="8:15" x14ac:dyDescent="0.3">
      <c r="M65" s="35"/>
    </row>
    <row r="66" spans="8:15" x14ac:dyDescent="0.3">
      <c r="H66" s="30" t="s">
        <v>131</v>
      </c>
    </row>
    <row r="67" spans="8:15" x14ac:dyDescent="0.3">
      <c r="I67" s="11">
        <f>I4-I59</f>
        <v>0</v>
      </c>
      <c r="J67" s="11">
        <f t="shared" ref="J67:L69" si="3">J4-J59</f>
        <v>6</v>
      </c>
      <c r="K67" s="11">
        <f t="shared" si="3"/>
        <v>11</v>
      </c>
      <c r="L67" s="11">
        <f t="shared" si="3"/>
        <v>15</v>
      </c>
      <c r="N67" s="33"/>
      <c r="O67" s="30"/>
    </row>
    <row r="68" spans="8:15" x14ac:dyDescent="0.3">
      <c r="I68" s="11">
        <f>I5-I60</f>
        <v>0</v>
      </c>
      <c r="J68" s="11">
        <f>J5-J60</f>
        <v>0</v>
      </c>
      <c r="K68" s="11">
        <f t="shared" si="3"/>
        <v>1</v>
      </c>
      <c r="L68" s="11">
        <f t="shared" si="3"/>
        <v>3</v>
      </c>
    </row>
    <row r="69" spans="8:15" x14ac:dyDescent="0.3">
      <c r="I69" s="11">
        <f>I6-I61</f>
        <v>0</v>
      </c>
      <c r="J69" s="11">
        <f t="shared" si="3"/>
        <v>1</v>
      </c>
      <c r="K69" s="11">
        <f t="shared" si="3"/>
        <v>0</v>
      </c>
      <c r="L69" s="11">
        <f t="shared" si="3"/>
        <v>0</v>
      </c>
      <c r="O69" s="33"/>
    </row>
    <row r="72" spans="8:15" x14ac:dyDescent="0.3">
      <c r="H72" t="s">
        <v>139</v>
      </c>
      <c r="I72" t="s">
        <v>140</v>
      </c>
    </row>
    <row r="73" spans="8:15" x14ac:dyDescent="0.3">
      <c r="I73" t="s">
        <v>141</v>
      </c>
    </row>
  </sheetData>
  <mergeCells count="4">
    <mergeCell ref="I2:K2"/>
    <mergeCell ref="I12:K12"/>
    <mergeCell ref="I39:K39"/>
    <mergeCell ref="I47:K4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4BF7-A0CB-4B48-AC56-3B722130E5FB}">
  <dimension ref="J1:Q38"/>
  <sheetViews>
    <sheetView tabSelected="1" zoomScale="115" zoomScaleNormal="115" workbookViewId="0">
      <selection activeCell="F28" sqref="F28"/>
    </sheetView>
  </sheetViews>
  <sheetFormatPr defaultColWidth="11.5546875" defaultRowHeight="14.4" x14ac:dyDescent="0.3"/>
  <sheetData>
    <row r="1" spans="10:16" x14ac:dyDescent="0.3">
      <c r="J1" s="1"/>
      <c r="K1" s="41" t="s">
        <v>0</v>
      </c>
      <c r="L1" s="41"/>
      <c r="M1" s="41"/>
      <c r="N1" s="34"/>
      <c r="O1" s="1"/>
    </row>
    <row r="2" spans="10:16" x14ac:dyDescent="0.3">
      <c r="J2" s="29" t="s">
        <v>1</v>
      </c>
      <c r="K2" s="9" t="s">
        <v>153</v>
      </c>
      <c r="L2" s="9" t="s">
        <v>154</v>
      </c>
      <c r="M2" s="9" t="s">
        <v>155</v>
      </c>
      <c r="N2" s="9" t="s">
        <v>156</v>
      </c>
      <c r="O2" s="9" t="s">
        <v>117</v>
      </c>
    </row>
    <row r="3" spans="10:16" x14ac:dyDescent="0.3">
      <c r="J3" s="29" t="s">
        <v>150</v>
      </c>
      <c r="K3" s="9">
        <v>10</v>
      </c>
      <c r="L3" s="9">
        <v>2</v>
      </c>
      <c r="M3" s="9">
        <v>20</v>
      </c>
      <c r="N3" s="9">
        <v>11</v>
      </c>
      <c r="O3" s="9">
        <v>15</v>
      </c>
    </row>
    <row r="4" spans="10:16" x14ac:dyDescent="0.3">
      <c r="J4" s="29" t="s">
        <v>151</v>
      </c>
      <c r="K4" s="9">
        <v>12</v>
      </c>
      <c r="L4" s="9">
        <v>7</v>
      </c>
      <c r="M4" s="9">
        <v>9</v>
      </c>
      <c r="N4" s="9">
        <v>20</v>
      </c>
      <c r="O4" s="9">
        <v>25</v>
      </c>
    </row>
    <row r="5" spans="10:16" x14ac:dyDescent="0.3">
      <c r="J5" s="29" t="s">
        <v>152</v>
      </c>
      <c r="K5" s="9">
        <v>4</v>
      </c>
      <c r="L5" s="9">
        <v>14</v>
      </c>
      <c r="M5" s="9">
        <v>16</v>
      </c>
      <c r="N5" s="9">
        <v>18</v>
      </c>
      <c r="O5" s="9">
        <v>10</v>
      </c>
    </row>
    <row r="6" spans="10:16" x14ac:dyDescent="0.3">
      <c r="J6" s="29" t="s">
        <v>116</v>
      </c>
      <c r="K6" s="9">
        <v>5</v>
      </c>
      <c r="L6" s="9">
        <v>15</v>
      </c>
      <c r="M6" s="9">
        <v>15</v>
      </c>
      <c r="N6" s="9">
        <v>15</v>
      </c>
      <c r="O6" s="9">
        <v>50</v>
      </c>
    </row>
    <row r="9" spans="10:16" x14ac:dyDescent="0.3">
      <c r="J9" s="30" t="s">
        <v>107</v>
      </c>
      <c r="K9" s="30"/>
    </row>
    <row r="11" spans="10:16" x14ac:dyDescent="0.3">
      <c r="J11" s="1"/>
      <c r="K11" s="41" t="s">
        <v>0</v>
      </c>
      <c r="L11" s="41"/>
      <c r="M11" s="41"/>
      <c r="N11" s="34"/>
      <c r="O11" s="1"/>
    </row>
    <row r="12" spans="10:16" x14ac:dyDescent="0.3">
      <c r="J12" s="29" t="s">
        <v>1</v>
      </c>
      <c r="K12" s="9" t="s">
        <v>153</v>
      </c>
      <c r="L12" s="9" t="s">
        <v>154</v>
      </c>
      <c r="M12" s="9" t="s">
        <v>155</v>
      </c>
      <c r="N12" s="9" t="s">
        <v>156</v>
      </c>
      <c r="O12" s="9" t="s">
        <v>117</v>
      </c>
    </row>
    <row r="13" spans="10:16" x14ac:dyDescent="0.3">
      <c r="J13" s="29" t="s">
        <v>150</v>
      </c>
      <c r="K13" s="4">
        <v>10</v>
      </c>
      <c r="L13" s="4">
        <v>2</v>
      </c>
      <c r="M13" s="4">
        <v>20</v>
      </c>
      <c r="N13" s="37">
        <v>11</v>
      </c>
      <c r="O13" s="4">
        <v>15</v>
      </c>
      <c r="P13" s="38">
        <f>N13-K13</f>
        <v>1</v>
      </c>
    </row>
    <row r="14" spans="10:16" x14ac:dyDescent="0.3">
      <c r="J14" s="29" t="s">
        <v>151</v>
      </c>
      <c r="K14" s="4">
        <v>12</v>
      </c>
      <c r="L14" s="9">
        <v>7</v>
      </c>
      <c r="M14" s="9">
        <v>9</v>
      </c>
      <c r="N14" s="4">
        <v>20</v>
      </c>
      <c r="O14" s="9">
        <v>25</v>
      </c>
      <c r="P14" s="40">
        <f>M14-L14</f>
        <v>2</v>
      </c>
    </row>
    <row r="15" spans="10:16" x14ac:dyDescent="0.3">
      <c r="J15" s="29" t="s">
        <v>152</v>
      </c>
      <c r="K15" s="37">
        <v>4</v>
      </c>
      <c r="L15" s="4">
        <v>14</v>
      </c>
      <c r="M15" s="4">
        <v>6</v>
      </c>
      <c r="N15" s="4">
        <v>18</v>
      </c>
      <c r="O15" s="4">
        <v>10</v>
      </c>
      <c r="P15" s="38">
        <f>L15-M15</f>
        <v>8</v>
      </c>
    </row>
    <row r="16" spans="10:16" x14ac:dyDescent="0.3">
      <c r="J16" s="29" t="s">
        <v>116</v>
      </c>
      <c r="K16" s="4">
        <v>5</v>
      </c>
      <c r="L16" s="9">
        <v>15</v>
      </c>
      <c r="M16" s="9">
        <v>15</v>
      </c>
      <c r="N16" s="4">
        <v>15</v>
      </c>
      <c r="O16" s="9"/>
      <c r="P16" s="40"/>
    </row>
    <row r="17" spans="10:17" x14ac:dyDescent="0.3">
      <c r="K17" s="38">
        <f>K14-K15</f>
        <v>8</v>
      </c>
      <c r="L17" s="40">
        <f>L15-L14</f>
        <v>7</v>
      </c>
      <c r="M17" s="40">
        <f>M14-M15</f>
        <v>3</v>
      </c>
      <c r="N17" s="38">
        <f>N15-N13</f>
        <v>7</v>
      </c>
      <c r="O17" s="40"/>
      <c r="P17" s="40"/>
    </row>
    <row r="19" spans="10:17" x14ac:dyDescent="0.3">
      <c r="J19" s="1"/>
      <c r="K19" s="41" t="s">
        <v>0</v>
      </c>
      <c r="L19" s="41"/>
      <c r="M19" s="41"/>
      <c r="N19" s="36"/>
      <c r="O19" s="1"/>
    </row>
    <row r="20" spans="10:17" x14ac:dyDescent="0.3">
      <c r="J20" s="29" t="s">
        <v>1</v>
      </c>
      <c r="K20" s="9" t="s">
        <v>153</v>
      </c>
      <c r="L20" s="9" t="s">
        <v>154</v>
      </c>
      <c r="M20" s="9" t="s">
        <v>155</v>
      </c>
      <c r="N20" s="9" t="s">
        <v>156</v>
      </c>
      <c r="O20" s="9" t="s">
        <v>117</v>
      </c>
    </row>
    <row r="21" spans="10:17" x14ac:dyDescent="0.3">
      <c r="J21" s="29" t="s">
        <v>150</v>
      </c>
      <c r="K21" s="9"/>
      <c r="L21" s="9"/>
      <c r="M21" s="9"/>
      <c r="N21" s="9">
        <v>15</v>
      </c>
      <c r="O21" s="9">
        <v>0</v>
      </c>
    </row>
    <row r="22" spans="10:17" x14ac:dyDescent="0.3">
      <c r="J22" s="29" t="s">
        <v>151</v>
      </c>
      <c r="K22" s="9"/>
      <c r="L22" s="9">
        <v>15</v>
      </c>
      <c r="M22" s="9">
        <v>10</v>
      </c>
      <c r="N22" s="9"/>
      <c r="O22" s="9">
        <v>0</v>
      </c>
    </row>
    <row r="23" spans="10:17" x14ac:dyDescent="0.3">
      <c r="J23" s="29" t="s">
        <v>152</v>
      </c>
      <c r="K23" s="9">
        <v>5</v>
      </c>
      <c r="L23" s="9"/>
      <c r="M23" s="9">
        <v>5</v>
      </c>
      <c r="N23" s="9"/>
      <c r="O23" s="9">
        <v>0</v>
      </c>
    </row>
    <row r="24" spans="10:17" x14ac:dyDescent="0.3">
      <c r="J24" s="29" t="s">
        <v>116</v>
      </c>
      <c r="K24" s="9">
        <v>0</v>
      </c>
      <c r="L24" s="9">
        <v>0</v>
      </c>
      <c r="M24" s="9">
        <v>10</v>
      </c>
      <c r="N24" s="9">
        <v>0</v>
      </c>
      <c r="O24" s="9">
        <v>50</v>
      </c>
    </row>
    <row r="27" spans="10:17" x14ac:dyDescent="0.3">
      <c r="J27" s="30" t="s">
        <v>12</v>
      </c>
    </row>
    <row r="28" spans="10:17" x14ac:dyDescent="0.3">
      <c r="K28" t="s">
        <v>118</v>
      </c>
      <c r="L28" t="s">
        <v>157</v>
      </c>
      <c r="M28" t="s">
        <v>14</v>
      </c>
      <c r="P28" t="s">
        <v>158</v>
      </c>
    </row>
    <row r="30" spans="10:17" x14ac:dyDescent="0.3">
      <c r="J30" s="30" t="s">
        <v>120</v>
      </c>
      <c r="K30" t="s">
        <v>22</v>
      </c>
      <c r="L30" t="s">
        <v>165</v>
      </c>
      <c r="M30" t="s">
        <v>167</v>
      </c>
      <c r="N30" t="s">
        <v>160</v>
      </c>
    </row>
    <row r="31" spans="10:17" x14ac:dyDescent="0.3">
      <c r="J31" s="5" t="s">
        <v>159</v>
      </c>
      <c r="K31" s="9"/>
      <c r="L31" s="9"/>
      <c r="M31" s="9"/>
      <c r="N31" s="12">
        <v>11</v>
      </c>
      <c r="P31" s="3" t="s">
        <v>22</v>
      </c>
    </row>
    <row r="32" spans="10:17" x14ac:dyDescent="0.3">
      <c r="J32" s="5" t="s">
        <v>166</v>
      </c>
      <c r="K32" s="17"/>
      <c r="L32" s="12">
        <v>7</v>
      </c>
      <c r="M32" s="12">
        <v>9</v>
      </c>
      <c r="N32" s="9"/>
      <c r="P32" t="s">
        <v>161</v>
      </c>
      <c r="Q32" t="s">
        <v>163</v>
      </c>
    </row>
    <row r="33" spans="10:17" x14ac:dyDescent="0.3">
      <c r="J33" s="5" t="s">
        <v>162</v>
      </c>
      <c r="K33" s="12">
        <v>4</v>
      </c>
      <c r="L33" s="17">
        <v>14</v>
      </c>
      <c r="M33" s="12">
        <v>16</v>
      </c>
      <c r="N33" s="9"/>
      <c r="P33" t="s">
        <v>164</v>
      </c>
      <c r="Q33" t="s">
        <v>128</v>
      </c>
    </row>
    <row r="34" spans="10:17" x14ac:dyDescent="0.3">
      <c r="K34" s="24"/>
      <c r="L34" s="24"/>
      <c r="M34" s="24"/>
      <c r="N34" s="24"/>
      <c r="P34" t="s">
        <v>126</v>
      </c>
      <c r="Q34" t="s">
        <v>129</v>
      </c>
    </row>
    <row r="38" spans="10:17" x14ac:dyDescent="0.3">
      <c r="K38" s="39"/>
    </row>
  </sheetData>
  <mergeCells count="3">
    <mergeCell ref="K1:M1"/>
    <mergeCell ref="K11:M11"/>
    <mergeCell ref="K19:M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6FA-9A5D-42E7-8B9C-3BB52B4C5E42}">
  <dimension ref="A1"/>
  <sheetViews>
    <sheetView workbookViewId="0">
      <selection activeCell="F23" sqref="F23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B29A-E934-43BB-9367-6CD023F9B5FA}">
  <dimension ref="G2:M17"/>
  <sheetViews>
    <sheetView zoomScale="130" zoomScaleNormal="130" workbookViewId="0">
      <selection activeCell="G21" sqref="G21"/>
    </sheetView>
  </sheetViews>
  <sheetFormatPr defaultColWidth="11.5546875" defaultRowHeight="14.4" x14ac:dyDescent="0.3"/>
  <sheetData>
    <row r="2" spans="7:13" x14ac:dyDescent="0.3">
      <c r="G2" s="1"/>
      <c r="H2" s="41" t="s">
        <v>0</v>
      </c>
      <c r="I2" s="41"/>
      <c r="J2" s="41"/>
      <c r="K2" s="34"/>
      <c r="L2" s="1"/>
    </row>
    <row r="3" spans="7:13" x14ac:dyDescent="0.3">
      <c r="G3" s="29" t="s">
        <v>1</v>
      </c>
      <c r="H3" s="9" t="s">
        <v>145</v>
      </c>
      <c r="I3" s="9" t="s">
        <v>146</v>
      </c>
      <c r="J3" s="9" t="s">
        <v>147</v>
      </c>
      <c r="K3" s="9" t="s">
        <v>148</v>
      </c>
      <c r="L3" s="9" t="s">
        <v>117</v>
      </c>
    </row>
    <row r="4" spans="7:13" x14ac:dyDescent="0.3">
      <c r="G4" s="29" t="s">
        <v>142</v>
      </c>
      <c r="H4" s="9">
        <v>50</v>
      </c>
      <c r="I4" s="9">
        <v>30</v>
      </c>
      <c r="J4" s="9">
        <v>60</v>
      </c>
      <c r="K4" s="9">
        <v>70</v>
      </c>
      <c r="L4" s="9">
        <v>30</v>
      </c>
    </row>
    <row r="5" spans="7:13" x14ac:dyDescent="0.3">
      <c r="G5" s="29" t="s">
        <v>143</v>
      </c>
      <c r="H5" s="9">
        <v>20</v>
      </c>
      <c r="I5" s="9">
        <v>80</v>
      </c>
      <c r="J5" s="9">
        <v>10</v>
      </c>
      <c r="K5" s="9">
        <v>90</v>
      </c>
      <c r="L5" s="9">
        <v>60</v>
      </c>
    </row>
    <row r="6" spans="7:13" x14ac:dyDescent="0.3">
      <c r="G6" s="29" t="s">
        <v>144</v>
      </c>
      <c r="H6" s="9">
        <v>100</v>
      </c>
      <c r="I6" s="9">
        <v>40</v>
      </c>
      <c r="J6" s="9">
        <v>80</v>
      </c>
      <c r="K6" s="9">
        <v>30</v>
      </c>
      <c r="L6" s="9">
        <v>25</v>
      </c>
    </row>
    <row r="7" spans="7:13" x14ac:dyDescent="0.3">
      <c r="G7" s="29" t="s">
        <v>116</v>
      </c>
      <c r="H7" s="9">
        <v>30</v>
      </c>
      <c r="I7" s="9">
        <v>45</v>
      </c>
      <c r="J7" s="9">
        <v>25</v>
      </c>
      <c r="K7" s="9">
        <v>20</v>
      </c>
      <c r="L7" s="9"/>
      <c r="M7">
        <f>30+60+25</f>
        <v>115</v>
      </c>
    </row>
    <row r="10" spans="7:13" x14ac:dyDescent="0.3">
      <c r="G10" s="30" t="s">
        <v>149</v>
      </c>
      <c r="H10" s="30"/>
    </row>
    <row r="12" spans="7:13" x14ac:dyDescent="0.3">
      <c r="G12" s="1"/>
      <c r="H12" s="41" t="s">
        <v>0</v>
      </c>
      <c r="I12" s="41"/>
      <c r="J12" s="41"/>
      <c r="K12" s="34"/>
      <c r="L12" s="1"/>
    </row>
    <row r="13" spans="7:13" x14ac:dyDescent="0.3">
      <c r="G13" s="29" t="s">
        <v>1</v>
      </c>
      <c r="H13" s="9" t="s">
        <v>145</v>
      </c>
      <c r="I13" s="9" t="s">
        <v>146</v>
      </c>
      <c r="J13" s="9" t="s">
        <v>147</v>
      </c>
      <c r="K13" s="9" t="s">
        <v>148</v>
      </c>
      <c r="L13" s="9" t="s">
        <v>117</v>
      </c>
    </row>
    <row r="14" spans="7:13" x14ac:dyDescent="0.3">
      <c r="G14" s="29" t="s">
        <v>142</v>
      </c>
      <c r="H14" s="9">
        <v>50</v>
      </c>
      <c r="I14" s="9">
        <v>30</v>
      </c>
      <c r="J14" s="9">
        <v>60</v>
      </c>
      <c r="K14" s="9">
        <v>70</v>
      </c>
      <c r="L14" s="9"/>
    </row>
    <row r="15" spans="7:13" x14ac:dyDescent="0.3">
      <c r="G15" s="29" t="s">
        <v>143</v>
      </c>
      <c r="H15" s="9">
        <v>20</v>
      </c>
      <c r="I15" s="9">
        <v>80</v>
      </c>
      <c r="J15" s="9">
        <v>10</v>
      </c>
      <c r="K15" s="9">
        <v>90</v>
      </c>
      <c r="L15" s="9"/>
    </row>
    <row r="16" spans="7:13" x14ac:dyDescent="0.3">
      <c r="G16" s="29" t="s">
        <v>144</v>
      </c>
      <c r="H16" s="9">
        <v>100</v>
      </c>
      <c r="I16" s="9">
        <v>40</v>
      </c>
      <c r="J16" s="9">
        <v>80</v>
      </c>
      <c r="K16" s="9">
        <v>30</v>
      </c>
      <c r="L16" s="9"/>
    </row>
    <row r="17" spans="7:12" x14ac:dyDescent="0.3">
      <c r="G17" s="29" t="s">
        <v>116</v>
      </c>
      <c r="H17" s="9"/>
      <c r="I17" s="9"/>
      <c r="J17" s="9"/>
      <c r="K17" s="9"/>
      <c r="L17" s="9"/>
    </row>
  </sheetData>
  <mergeCells count="2">
    <mergeCell ref="H2:J2"/>
    <mergeCell ref="H12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9-24</vt:lpstr>
      <vt:lpstr>9-21</vt:lpstr>
      <vt:lpstr>9-37</vt:lpstr>
      <vt:lpstr>9-41</vt:lpstr>
      <vt:lpstr>9-43</vt:lpstr>
      <vt:lpstr>9-16</vt:lpstr>
      <vt:lpstr>6-1</vt:lpstr>
      <vt:lpstr>9-32</vt:lpstr>
      <vt:lpstr>9-17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2022-06-08T23:07:42Z</dcterms:created>
  <dcterms:modified xsi:type="dcterms:W3CDTF">2022-07-14T17:55:18Z</dcterms:modified>
</cp:coreProperties>
</file>