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2\"/>
    </mc:Choice>
  </mc:AlternateContent>
  <xr:revisionPtr revIDLastSave="0" documentId="13_ncr:1_{4148A30C-8ACC-4406-BA71-CE02E85EF68A}" xr6:coauthVersionLast="47" xr6:coauthVersionMax="47" xr10:uidLastSave="{00000000-0000-0000-0000-000000000000}"/>
  <bookViews>
    <workbookView xWindow="-23148" yWindow="-108" windowWidth="23256" windowHeight="12456" activeTab="3" xr2:uid="{2FDEC1A4-3823-4DE2-9C98-0AC1319D7B3A}"/>
  </bookViews>
  <sheets>
    <sheet name="Gráfico2" sheetId="3" r:id="rId1"/>
    <sheet name="Problema 4" sheetId="1" r:id="rId2"/>
    <sheet name="Análisis" sheetId="4" r:id="rId3"/>
    <sheet name="Problema 6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5" l="1"/>
  <c r="P11" i="5"/>
  <c r="J4" i="5"/>
  <c r="P5" i="5"/>
  <c r="J40" i="1"/>
  <c r="Q40" i="1"/>
  <c r="P76" i="1" l="1"/>
  <c r="P109" i="1"/>
  <c r="K4" i="5" l="1"/>
  <c r="P4" i="5"/>
  <c r="J5" i="5"/>
  <c r="K5" i="5"/>
  <c r="Q5" i="5"/>
  <c r="J6" i="5"/>
  <c r="K6" i="5"/>
  <c r="P6" i="5"/>
  <c r="Q6" i="5" s="1"/>
  <c r="J7" i="5"/>
  <c r="K7" i="5"/>
  <c r="P7" i="5"/>
  <c r="Q7" i="5" s="1"/>
  <c r="J8" i="5"/>
  <c r="K8" i="5"/>
  <c r="P8" i="5"/>
  <c r="Q8" i="5" s="1"/>
  <c r="U8" i="5"/>
  <c r="V8" i="5"/>
  <c r="J9" i="5"/>
  <c r="K9" i="5" s="1"/>
  <c r="Q9" i="5"/>
  <c r="U9" i="5"/>
  <c r="V9" i="5" s="1"/>
  <c r="V18" i="5" s="1"/>
  <c r="J10" i="5"/>
  <c r="K10" i="5"/>
  <c r="P10" i="5"/>
  <c r="Q10" i="5" s="1"/>
  <c r="U10" i="5"/>
  <c r="V10" i="5"/>
  <c r="J11" i="5"/>
  <c r="K11" i="5" s="1"/>
  <c r="U11" i="5"/>
  <c r="V11" i="5" s="1"/>
  <c r="J12" i="5"/>
  <c r="K12" i="5"/>
  <c r="U12" i="5"/>
  <c r="V12" i="5"/>
  <c r="J13" i="5"/>
  <c r="K13" i="5" s="1"/>
  <c r="U13" i="5"/>
  <c r="V13" i="5" s="1"/>
  <c r="J14" i="5"/>
  <c r="K14" i="5"/>
  <c r="U14" i="5"/>
  <c r="V14" i="5"/>
  <c r="J15" i="5"/>
  <c r="K15" i="5" s="1"/>
  <c r="U15" i="5"/>
  <c r="V15" i="5" s="1"/>
  <c r="J16" i="5"/>
  <c r="U16" i="5"/>
  <c r="M108" i="1"/>
  <c r="N80" i="1" s="1"/>
  <c r="O80" i="1" s="1"/>
  <c r="P80" i="1" s="1"/>
  <c r="M109" i="1"/>
  <c r="M110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J109" i="1"/>
  <c r="K79" i="1"/>
  <c r="L79" i="1" s="1"/>
  <c r="M79" i="1" s="1"/>
  <c r="K78" i="1"/>
  <c r="L78" i="1" s="1"/>
  <c r="M78" i="1" s="1"/>
  <c r="K77" i="1"/>
  <c r="L77" i="1" s="1"/>
  <c r="M77" i="1" s="1"/>
  <c r="K76" i="1"/>
  <c r="L76" i="1" s="1"/>
  <c r="M76" i="1" s="1"/>
  <c r="P39" i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J39" i="1"/>
  <c r="J6" i="1"/>
  <c r="J31" i="1"/>
  <c r="K18" i="5" l="1"/>
  <c r="N98" i="1"/>
  <c r="O98" i="1" s="1"/>
  <c r="P98" i="1" s="1"/>
  <c r="N86" i="1"/>
  <c r="O86" i="1" s="1"/>
  <c r="P86" i="1" s="1"/>
  <c r="N105" i="1"/>
  <c r="O105" i="1" s="1"/>
  <c r="N95" i="1"/>
  <c r="O95" i="1" s="1"/>
  <c r="P95" i="1" s="1"/>
  <c r="N83" i="1"/>
  <c r="O83" i="1" s="1"/>
  <c r="P83" i="1" s="1"/>
  <c r="N79" i="1"/>
  <c r="O79" i="1" s="1"/>
  <c r="P79" i="1" s="1"/>
  <c r="N102" i="1"/>
  <c r="O102" i="1" s="1"/>
  <c r="P102" i="1" s="1"/>
  <c r="N78" i="1"/>
  <c r="O78" i="1" s="1"/>
  <c r="P78" i="1" s="1"/>
  <c r="N101" i="1"/>
  <c r="O101" i="1" s="1"/>
  <c r="P101" i="1" s="1"/>
  <c r="N77" i="1"/>
  <c r="O77" i="1" s="1"/>
  <c r="P77" i="1" s="1"/>
  <c r="N88" i="1"/>
  <c r="O88" i="1" s="1"/>
  <c r="P88" i="1" s="1"/>
  <c r="N87" i="1"/>
  <c r="O87" i="1" s="1"/>
  <c r="P87" i="1" s="1"/>
  <c r="N97" i="1"/>
  <c r="O97" i="1" s="1"/>
  <c r="P97" i="1" s="1"/>
  <c r="N84" i="1"/>
  <c r="O84" i="1" s="1"/>
  <c r="P84" i="1" s="1"/>
  <c r="N94" i="1"/>
  <c r="O94" i="1" s="1"/>
  <c r="P94" i="1" s="1"/>
  <c r="N82" i="1"/>
  <c r="O82" i="1" s="1"/>
  <c r="P82" i="1" s="1"/>
  <c r="N103" i="1"/>
  <c r="O103" i="1" s="1"/>
  <c r="P103" i="1" s="1"/>
  <c r="N91" i="1"/>
  <c r="O91" i="1" s="1"/>
  <c r="P91" i="1" s="1"/>
  <c r="N90" i="1"/>
  <c r="O90" i="1" s="1"/>
  <c r="P90" i="1" s="1"/>
  <c r="N89" i="1"/>
  <c r="O89" i="1" s="1"/>
  <c r="P89" i="1" s="1"/>
  <c r="N100" i="1"/>
  <c r="O100" i="1" s="1"/>
  <c r="P100" i="1" s="1"/>
  <c r="N99" i="1"/>
  <c r="O99" i="1" s="1"/>
  <c r="P99" i="1" s="1"/>
  <c r="N85" i="1"/>
  <c r="O85" i="1" s="1"/>
  <c r="P85" i="1" s="1"/>
  <c r="N96" i="1"/>
  <c r="O96" i="1" s="1"/>
  <c r="P96" i="1" s="1"/>
  <c r="N76" i="1"/>
  <c r="O76" i="1" s="1"/>
  <c r="N93" i="1"/>
  <c r="O93" i="1" s="1"/>
  <c r="P93" i="1" s="1"/>
  <c r="N81" i="1"/>
  <c r="O81" i="1" s="1"/>
  <c r="P81" i="1" s="1"/>
  <c r="N104" i="1"/>
  <c r="O104" i="1" s="1"/>
  <c r="P104" i="1" s="1"/>
  <c r="N92" i="1"/>
  <c r="O92" i="1" s="1"/>
  <c r="P92" i="1" s="1"/>
  <c r="J41" i="1"/>
  <c r="K40" i="1"/>
  <c r="K8" i="1"/>
  <c r="K10" i="1"/>
  <c r="L10" i="1" s="1"/>
  <c r="K11" i="1"/>
  <c r="L11" i="1" s="1"/>
  <c r="K12" i="1"/>
  <c r="L12" i="1" s="1"/>
  <c r="K23" i="1"/>
  <c r="L23" i="1" s="1"/>
  <c r="K24" i="1"/>
  <c r="L24" i="1" s="1"/>
  <c r="K28" i="1"/>
  <c r="J17" i="1"/>
  <c r="J16" i="1"/>
  <c r="J15" i="1"/>
  <c r="J14" i="1"/>
  <c r="J13" i="1"/>
  <c r="J12" i="1"/>
  <c r="J11" i="1"/>
  <c r="J10" i="1"/>
  <c r="J9" i="1"/>
  <c r="J8" i="1"/>
  <c r="L8" i="1" s="1"/>
  <c r="J7" i="1"/>
  <c r="J5" i="1"/>
  <c r="J4" i="1"/>
  <c r="K5" i="1" s="1"/>
  <c r="J18" i="1"/>
  <c r="J19" i="1"/>
  <c r="J20" i="1"/>
  <c r="J21" i="1"/>
  <c r="J22" i="1"/>
  <c r="J23" i="1"/>
  <c r="J24" i="1"/>
  <c r="J25" i="1"/>
  <c r="K26" i="1" s="1"/>
  <c r="L26" i="1" s="1"/>
  <c r="J26" i="1"/>
  <c r="J27" i="1"/>
  <c r="J28" i="1"/>
  <c r="J29" i="1"/>
  <c r="J30" i="1"/>
  <c r="P12" i="5" l="1"/>
  <c r="Q11" i="5"/>
  <c r="N25" i="1"/>
  <c r="O25" i="1" s="1"/>
  <c r="L7" i="1"/>
  <c r="N8" i="1" s="1"/>
  <c r="O8" i="1" s="1"/>
  <c r="M14" i="1"/>
  <c r="M19" i="1"/>
  <c r="K31" i="1"/>
  <c r="M16" i="1"/>
  <c r="K21" i="1"/>
  <c r="M21" i="1" s="1"/>
  <c r="K9" i="1"/>
  <c r="L9" i="1" s="1"/>
  <c r="N10" i="1" s="1"/>
  <c r="O10" i="1" s="1"/>
  <c r="M29" i="1"/>
  <c r="M17" i="1"/>
  <c r="K20" i="1"/>
  <c r="M20" i="1" s="1"/>
  <c r="M28" i="1"/>
  <c r="M5" i="1"/>
  <c r="K6" i="1"/>
  <c r="K19" i="1"/>
  <c r="K7" i="1"/>
  <c r="M7" i="1" s="1"/>
  <c r="L21" i="1"/>
  <c r="K22" i="1"/>
  <c r="L22" i="1" s="1"/>
  <c r="K30" i="1"/>
  <c r="L30" i="1" s="1"/>
  <c r="K18" i="1"/>
  <c r="L18" i="1" s="1"/>
  <c r="L20" i="1"/>
  <c r="M26" i="1"/>
  <c r="N27" i="1" s="1"/>
  <c r="O27" i="1" s="1"/>
  <c r="M8" i="1"/>
  <c r="N9" i="1" s="1"/>
  <c r="O9" i="1" s="1"/>
  <c r="K29" i="1"/>
  <c r="K17" i="1"/>
  <c r="L5" i="1"/>
  <c r="N6" i="1" s="1"/>
  <c r="O6" i="1" s="1"/>
  <c r="L19" i="1"/>
  <c r="M24" i="1"/>
  <c r="M10" i="1"/>
  <c r="N11" i="1" s="1"/>
  <c r="O11" i="1" s="1"/>
  <c r="K27" i="1"/>
  <c r="L27" i="1" s="1"/>
  <c r="K15" i="1"/>
  <c r="L15" i="1" s="1"/>
  <c r="L29" i="1"/>
  <c r="N30" i="1" s="1"/>
  <c r="O30" i="1" s="1"/>
  <c r="L17" i="1"/>
  <c r="N18" i="1" s="1"/>
  <c r="O18" i="1" s="1"/>
  <c r="M9" i="1"/>
  <c r="K16" i="1"/>
  <c r="M23" i="1"/>
  <c r="N24" i="1" s="1"/>
  <c r="O24" i="1" s="1"/>
  <c r="M11" i="1"/>
  <c r="N12" i="1" s="1"/>
  <c r="O12" i="1" s="1"/>
  <c r="K14" i="1"/>
  <c r="L14" i="1" s="1"/>
  <c r="L28" i="1"/>
  <c r="L16" i="1"/>
  <c r="N17" i="1" s="1"/>
  <c r="O17" i="1" s="1"/>
  <c r="M22" i="1"/>
  <c r="M12" i="1"/>
  <c r="N13" i="1" s="1"/>
  <c r="O13" i="1" s="1"/>
  <c r="K25" i="1"/>
  <c r="L25" i="1" s="1"/>
  <c r="K13" i="1"/>
  <c r="M13" i="1" s="1"/>
  <c r="J42" i="1"/>
  <c r="K41" i="1"/>
  <c r="Q41" i="1"/>
  <c r="Q12" i="5" l="1"/>
  <c r="P13" i="5"/>
  <c r="N16" i="1"/>
  <c r="O16" i="1" s="1"/>
  <c r="N28" i="1"/>
  <c r="O28" i="1" s="1"/>
  <c r="N26" i="1"/>
  <c r="O26" i="1" s="1"/>
  <c r="M27" i="1"/>
  <c r="M15" i="1"/>
  <c r="M25" i="1"/>
  <c r="N23" i="1"/>
  <c r="O23" i="1" s="1"/>
  <c r="L13" i="1"/>
  <c r="N14" i="1" s="1"/>
  <c r="O14" i="1" s="1"/>
  <c r="N21" i="1"/>
  <c r="O21" i="1" s="1"/>
  <c r="N22" i="1"/>
  <c r="O22" i="1" s="1"/>
  <c r="N15" i="1"/>
  <c r="O15" i="1" s="1"/>
  <c r="N20" i="1"/>
  <c r="O20" i="1" s="1"/>
  <c r="L6" i="1"/>
  <c r="M6" i="1"/>
  <c r="L31" i="1"/>
  <c r="M31" i="1"/>
  <c r="N29" i="1"/>
  <c r="O29" i="1" s="1"/>
  <c r="J43" i="1"/>
  <c r="K42" i="1"/>
  <c r="M18" i="1"/>
  <c r="N19" i="1" s="1"/>
  <c r="O19" i="1" s="1"/>
  <c r="M30" i="1"/>
  <c r="N31" i="1" s="1"/>
  <c r="O31" i="1" s="1"/>
  <c r="Q42" i="1"/>
  <c r="P14" i="5" l="1"/>
  <c r="Q13" i="5"/>
  <c r="K43" i="1"/>
  <c r="J44" i="1"/>
  <c r="N32" i="1"/>
  <c r="N7" i="1"/>
  <c r="O7" i="1" s="1"/>
  <c r="O34" i="1" s="1"/>
  <c r="Q43" i="1"/>
  <c r="Q14" i="5" l="1"/>
  <c r="P15" i="5"/>
  <c r="J45" i="1"/>
  <c r="K44" i="1"/>
  <c r="Q44" i="1"/>
  <c r="P16" i="5" l="1"/>
  <c r="Q15" i="5"/>
  <c r="P18" i="5" s="1"/>
  <c r="J46" i="1"/>
  <c r="K45" i="1"/>
  <c r="Q45" i="1"/>
  <c r="K46" i="1" l="1"/>
  <c r="J47" i="1"/>
  <c r="Q46" i="1"/>
  <c r="K47" i="1" l="1"/>
  <c r="J48" i="1"/>
  <c r="Q47" i="1"/>
  <c r="K48" i="1" l="1"/>
  <c r="J49" i="1"/>
  <c r="Q48" i="1"/>
  <c r="K49" i="1" l="1"/>
  <c r="J50" i="1"/>
  <c r="Q49" i="1"/>
  <c r="K50" i="1" l="1"/>
  <c r="J51" i="1"/>
  <c r="Q50" i="1"/>
  <c r="J52" i="1" l="1"/>
  <c r="K51" i="1"/>
  <c r="Q51" i="1"/>
  <c r="J53" i="1" l="1"/>
  <c r="K52" i="1"/>
  <c r="Q52" i="1"/>
  <c r="J54" i="1" l="1"/>
  <c r="K53" i="1"/>
  <c r="Q53" i="1"/>
  <c r="J55" i="1" l="1"/>
  <c r="K54" i="1"/>
  <c r="Q54" i="1"/>
  <c r="K55" i="1" l="1"/>
  <c r="J56" i="1"/>
  <c r="Q55" i="1"/>
  <c r="J57" i="1" l="1"/>
  <c r="K56" i="1"/>
  <c r="Q56" i="1"/>
  <c r="J58" i="1" l="1"/>
  <c r="K57" i="1"/>
  <c r="Q57" i="1"/>
  <c r="J59" i="1" l="1"/>
  <c r="K58" i="1"/>
  <c r="Q58" i="1"/>
  <c r="J60" i="1" l="1"/>
  <c r="K59" i="1"/>
  <c r="Q59" i="1"/>
  <c r="J61" i="1" l="1"/>
  <c r="K60" i="1"/>
  <c r="Q60" i="1"/>
  <c r="J62" i="1" l="1"/>
  <c r="K61" i="1"/>
  <c r="Q61" i="1"/>
  <c r="J63" i="1" l="1"/>
  <c r="K62" i="1"/>
  <c r="Q62" i="1"/>
  <c r="J64" i="1" l="1"/>
  <c r="K63" i="1"/>
  <c r="Q63" i="1"/>
  <c r="J65" i="1" l="1"/>
  <c r="K64" i="1"/>
  <c r="Q64" i="1"/>
  <c r="J66" i="1" l="1"/>
  <c r="K65" i="1"/>
  <c r="Q65" i="1"/>
  <c r="J67" i="1" l="1"/>
  <c r="K66" i="1"/>
  <c r="Q66" i="1"/>
  <c r="K67" i="1" l="1"/>
  <c r="K71" i="1" s="1"/>
  <c r="J68" i="1"/>
  <c r="Q67" i="1"/>
  <c r="Q71" i="1" s="1"/>
</calcChain>
</file>

<file path=xl/sharedStrings.xml><?xml version="1.0" encoding="utf-8"?>
<sst xmlns="http://schemas.openxmlformats.org/spreadsheetml/2006/main" count="100" uniqueCount="64">
  <si>
    <t>Trimestres</t>
  </si>
  <si>
    <t>Años</t>
  </si>
  <si>
    <t>Método de Promedio Móvil Doble n=2</t>
  </si>
  <si>
    <t>Mt</t>
  </si>
  <si>
    <t>Mt'</t>
  </si>
  <si>
    <t>a</t>
  </si>
  <si>
    <t>b</t>
  </si>
  <si>
    <t>2Mt-Mt'</t>
  </si>
  <si>
    <t>(2/n-1)*(Mt-Mt')</t>
  </si>
  <si>
    <t>at+bt*p</t>
  </si>
  <si>
    <r>
      <rPr>
        <sz val="12"/>
        <color theme="1"/>
        <rFont val="Calibri"/>
        <family val="2"/>
      </rPr>
      <t>Ŷ</t>
    </r>
    <r>
      <rPr>
        <vertAlign val="subscript"/>
        <sz val="14.15"/>
        <color theme="1"/>
        <rFont val="Arial"/>
        <family val="2"/>
      </rPr>
      <t>t</t>
    </r>
    <r>
      <rPr>
        <vertAlign val="subscript"/>
        <sz val="12"/>
        <color theme="1"/>
        <rFont val="Arial"/>
        <family val="2"/>
      </rPr>
      <t>+p</t>
    </r>
    <r>
      <rPr>
        <sz val="12"/>
        <color theme="1"/>
        <rFont val="Arial"/>
        <family val="2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</si>
  <si>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*1</t>
    </r>
  </si>
  <si>
    <r>
      <t>Ŷ</t>
    </r>
    <r>
      <rPr>
        <vertAlign val="subscript"/>
        <sz val="12"/>
        <color theme="1"/>
        <rFont val="Calibri"/>
        <family val="2"/>
      </rPr>
      <t>3+1</t>
    </r>
    <r>
      <rPr>
        <sz val="12"/>
        <color theme="1"/>
        <rFont val="Calibri"/>
        <family val="2"/>
      </rPr>
      <t>=</t>
    </r>
  </si>
  <si>
    <r>
      <t>Ŷ</t>
    </r>
    <r>
      <rPr>
        <vertAlign val="subscript"/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=</t>
    </r>
  </si>
  <si>
    <r>
      <rPr>
        <sz val="12"/>
        <color theme="1"/>
        <rFont val="Calibri"/>
        <family val="2"/>
      </rPr>
      <t>Ŷ</t>
    </r>
    <r>
      <rPr>
        <vertAlign val="subscript"/>
        <sz val="14.15"/>
        <color theme="1"/>
        <rFont val="Arial"/>
        <family val="2"/>
      </rPr>
      <t>t</t>
    </r>
  </si>
  <si>
    <r>
      <t>Demanda (Y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</si>
  <si>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r>
      <t>(Y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-Ŷ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)²</t>
    </r>
  </si>
  <si>
    <t>EMC=</t>
  </si>
  <si>
    <t>Suavizamiento Exponencial Simple</t>
  </si>
  <si>
    <r>
      <rPr>
        <sz val="11"/>
        <color theme="1"/>
        <rFont val="Symbol"/>
        <family val="1"/>
        <charset val="2"/>
      </rPr>
      <t>a</t>
    </r>
    <r>
      <rPr>
        <sz val="13"/>
        <color theme="1"/>
        <rFont val="Calibri"/>
        <family val="2"/>
      </rPr>
      <t>=</t>
    </r>
  </si>
  <si>
    <r>
      <rPr>
        <sz val="12"/>
        <color theme="1"/>
        <rFont val="Calibri"/>
        <family val="2"/>
      </rPr>
      <t>Ŷ</t>
    </r>
    <r>
      <rPr>
        <vertAlign val="subscript"/>
        <sz val="14.15"/>
        <color theme="1"/>
        <rFont val="Arial"/>
        <family val="2"/>
      </rPr>
      <t>t+1</t>
    </r>
    <r>
      <rPr>
        <sz val="14.15"/>
        <color theme="1"/>
        <rFont val="Arial"/>
        <family val="2"/>
      </rPr>
      <t>=</t>
    </r>
  </si>
  <si>
    <r>
      <t>a*</t>
    </r>
    <r>
      <rPr>
        <sz val="11"/>
        <color theme="1"/>
        <rFont val="Arial"/>
        <family val="2"/>
      </rPr>
      <t>Yt+(1-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Arial"/>
        <family val="2"/>
      </rPr>
      <t>)*Ŷt</t>
    </r>
  </si>
  <si>
    <t xml:space="preserve">Descomposició de Series de Tiempo </t>
  </si>
  <si>
    <t xml:space="preserve">Promedio de Trimestes </t>
  </si>
  <si>
    <t>Factor Estacional</t>
  </si>
  <si>
    <t>Promedio</t>
  </si>
  <si>
    <t>Demanda Sin efecto estacional</t>
  </si>
  <si>
    <r>
      <rPr>
        <sz val="12"/>
        <color theme="1"/>
        <rFont val="Calibri"/>
        <family val="2"/>
      </rPr>
      <t>Ŷ</t>
    </r>
    <r>
      <rPr>
        <vertAlign val="subscript"/>
        <sz val="14.15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de tendencia</t>
    </r>
  </si>
  <si>
    <t>a=</t>
  </si>
  <si>
    <t>b=</t>
  </si>
  <si>
    <t>R²=</t>
  </si>
  <si>
    <t>Periodo</t>
  </si>
  <si>
    <t>Ŷt Final</t>
  </si>
  <si>
    <t>Coeficientes</t>
  </si>
  <si>
    <t>Intercepción(a)</t>
  </si>
  <si>
    <t>Meses(x1)</t>
  </si>
  <si>
    <t>Superior 95.0%</t>
  </si>
  <si>
    <t>Inferior 95.0%</t>
  </si>
  <si>
    <t>Superior 95%</t>
  </si>
  <si>
    <t>Inferior 95%</t>
  </si>
  <si>
    <t>Probabilidad</t>
  </si>
  <si>
    <t>Estadístico t</t>
  </si>
  <si>
    <t>Error típico</t>
  </si>
  <si>
    <t>Total</t>
  </si>
  <si>
    <t>Residuos</t>
  </si>
  <si>
    <t>Regresión</t>
  </si>
  <si>
    <t>Valor crítico de F</t>
  </si>
  <si>
    <t>F</t>
  </si>
  <si>
    <t>Promedio de los cuadrados</t>
  </si>
  <si>
    <t>Suma de cuadrados</t>
  </si>
  <si>
    <t>Grados de libertad</t>
  </si>
  <si>
    <t>ANÁLISIS DE VARIANZA</t>
  </si>
  <si>
    <t>Observaciones</t>
  </si>
  <si>
    <t>R^2  ajustado</t>
  </si>
  <si>
    <t>Coeficiente de determinación R^2</t>
  </si>
  <si>
    <t>Coeficiente de correlación múltiple</t>
  </si>
  <si>
    <t>Estadísticas de la regresión</t>
  </si>
  <si>
    <t>Resumen</t>
  </si>
  <si>
    <t>(Yt-Ŷt)²</t>
  </si>
  <si>
    <t>Demanda (Y)</t>
  </si>
  <si>
    <t>Meses</t>
  </si>
  <si>
    <t xml:space="preserve">Promedio movil </t>
  </si>
  <si>
    <t>Regresion lineal</t>
  </si>
  <si>
    <t xml:space="preserve"> suavizamiento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</si>
</sst>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"/>
    <numFmt numFmtId="165" formatCode="_-* #,##0.00_-;\-* #,##0.00_-;_-* &quot;-&quot;_-;_-@_-"/>
    <numFmt numFmtId="166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4.15"/>
      <color theme="1"/>
      <name val="Arial"/>
      <family val="2"/>
    </font>
    <font>
      <vertAlign val="subscript"/>
      <sz val="14.15"/>
      <color theme="1"/>
      <name val="Arial"/>
      <family val="2"/>
    </font>
    <font>
      <vertAlign val="subscript"/>
      <sz val="12"/>
      <color theme="1"/>
      <name val="Arial"/>
      <family val="2"/>
    </font>
    <font>
      <vertAlign val="subscript"/>
      <sz val="12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3"/>
      <color theme="1"/>
      <name val="Calibri"/>
      <family val="2"/>
    </font>
    <font>
      <sz val="11"/>
      <color theme="1"/>
      <name val="Calibri"/>
      <family val="1"/>
      <charset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name val="Symbol"/>
      <family val="1"/>
      <charset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4" fontId="1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43" fontId="0" fillId="0" borderId="0" xfId="0" applyNumberFormat="1"/>
    <xf numFmtId="2" fontId="0" fillId="3" borderId="0" xfId="0" applyNumberFormat="1" applyFill="1"/>
    <xf numFmtId="0" fontId="0" fillId="0" borderId="1" xfId="0" applyBorder="1"/>
    <xf numFmtId="0" fontId="14" fillId="0" borderId="2" xfId="0" applyFont="1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0" fillId="0" borderId="0" xfId="0" applyNumberFormat="1"/>
    <xf numFmtId="1" fontId="16" fillId="0" borderId="0" xfId="0" applyNumberFormat="1" applyFont="1" applyAlignment="1">
      <alignment horizontal="center" wrapText="1"/>
    </xf>
    <xf numFmtId="0" fontId="14" fillId="0" borderId="2" xfId="0" applyFont="1" applyBorder="1" applyAlignment="1">
      <alignment horizontal="centerContinuous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Pronósticos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'Problema 4'!$I$3:$I$31</c:f>
              <c:numCache>
                <c:formatCode>General</c:formatCode>
                <c:ptCount val="29"/>
                <c:pt idx="0">
                  <c:v>51.6</c:v>
                </c:pt>
                <c:pt idx="1">
                  <c:v>88.8</c:v>
                </c:pt>
                <c:pt idx="2">
                  <c:v>61.4</c:v>
                </c:pt>
                <c:pt idx="3">
                  <c:v>53.2</c:v>
                </c:pt>
                <c:pt idx="4">
                  <c:v>51.6</c:v>
                </c:pt>
                <c:pt idx="5">
                  <c:v>137</c:v>
                </c:pt>
                <c:pt idx="6">
                  <c:v>61.6</c:v>
                </c:pt>
                <c:pt idx="7">
                  <c:v>53.4</c:v>
                </c:pt>
                <c:pt idx="8">
                  <c:v>49.8</c:v>
                </c:pt>
                <c:pt idx="9">
                  <c:v>185.2</c:v>
                </c:pt>
                <c:pt idx="10">
                  <c:v>108.3</c:v>
                </c:pt>
                <c:pt idx="11">
                  <c:v>118.7</c:v>
                </c:pt>
                <c:pt idx="12">
                  <c:v>86</c:v>
                </c:pt>
                <c:pt idx="13">
                  <c:v>158.4</c:v>
                </c:pt>
                <c:pt idx="14">
                  <c:v>107.1</c:v>
                </c:pt>
                <c:pt idx="15">
                  <c:v>92.5</c:v>
                </c:pt>
                <c:pt idx="16">
                  <c:v>84.8</c:v>
                </c:pt>
                <c:pt idx="17">
                  <c:v>149.80000000000001</c:v>
                </c:pt>
                <c:pt idx="18">
                  <c:v>101.1</c:v>
                </c:pt>
                <c:pt idx="19">
                  <c:v>88.6</c:v>
                </c:pt>
                <c:pt idx="20">
                  <c:v>68.7</c:v>
                </c:pt>
                <c:pt idx="21">
                  <c:v>136.80000000000001</c:v>
                </c:pt>
                <c:pt idx="22">
                  <c:v>94.2</c:v>
                </c:pt>
                <c:pt idx="23">
                  <c:v>82.3</c:v>
                </c:pt>
                <c:pt idx="24">
                  <c:v>71.599999999999994</c:v>
                </c:pt>
                <c:pt idx="25">
                  <c:v>136.1</c:v>
                </c:pt>
                <c:pt idx="26">
                  <c:v>92.4</c:v>
                </c:pt>
                <c:pt idx="27">
                  <c:v>82.5</c:v>
                </c:pt>
                <c:pt idx="28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B-4FC3-BAEA-119E67917AC3}"/>
            </c:ext>
          </c:extLst>
        </c:ser>
        <c:ser>
          <c:idx val="1"/>
          <c:order val="1"/>
          <c:tx>
            <c:v>PMD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'Problema 4'!$N$3:$N$32</c:f>
              <c:numCache>
                <c:formatCode>General</c:formatCode>
                <c:ptCount val="30"/>
                <c:pt idx="3" formatCode="0.0">
                  <c:v>82.44999999999996</c:v>
                </c:pt>
                <c:pt idx="4" formatCode="0.0">
                  <c:v>30.600000000000023</c:v>
                </c:pt>
                <c:pt idx="5" formatCode="0.0">
                  <c:v>45.050000000000018</c:v>
                </c:pt>
                <c:pt idx="6" formatCode="0.0">
                  <c:v>157.15</c:v>
                </c:pt>
                <c:pt idx="7" formatCode="0.0">
                  <c:v>106.8</c:v>
                </c:pt>
                <c:pt idx="8" formatCode="0.0">
                  <c:v>-5.2000000000000171</c:v>
                </c:pt>
                <c:pt idx="9" formatCode="0.0">
                  <c:v>42.749999999999986</c:v>
                </c:pt>
                <c:pt idx="10" formatCode="0.0">
                  <c:v>216.35</c:v>
                </c:pt>
                <c:pt idx="11" formatCode="0.0">
                  <c:v>190.625</c:v>
                </c:pt>
                <c:pt idx="12" formatCode="0.0">
                  <c:v>63.625</c:v>
                </c:pt>
                <c:pt idx="13" formatCode="0.0">
                  <c:v>85.624999999999986</c:v>
                </c:pt>
                <c:pt idx="14" formatCode="0.0">
                  <c:v>151.97499999999999</c:v>
                </c:pt>
                <c:pt idx="15" formatCode="0.0">
                  <c:v>148.57500000000002</c:v>
                </c:pt>
                <c:pt idx="16" formatCode="0.0">
                  <c:v>50.374999999999972</c:v>
                </c:pt>
                <c:pt idx="17" formatCode="0.0">
                  <c:v>71.92500000000004</c:v>
                </c:pt>
                <c:pt idx="18" formatCode="0.0">
                  <c:v>160.27500000000001</c:v>
                </c:pt>
                <c:pt idx="19" formatCode="0.0">
                  <c:v>137.67500000000001</c:v>
                </c:pt>
                <c:pt idx="20" formatCode="0.0">
                  <c:v>48.94999999999996</c:v>
                </c:pt>
                <c:pt idx="21" formatCode="0.0">
                  <c:v>54.350000000000023</c:v>
                </c:pt>
                <c:pt idx="22" formatCode="0.0">
                  <c:v>138.89999999999998</c:v>
                </c:pt>
                <c:pt idx="23" formatCode="0.0">
                  <c:v>134.625</c:v>
                </c:pt>
                <c:pt idx="24" formatCode="0.0">
                  <c:v>47.375</c:v>
                </c:pt>
                <c:pt idx="25" formatCode="0.0">
                  <c:v>59.999999999999972</c:v>
                </c:pt>
                <c:pt idx="26" formatCode="0.0">
                  <c:v>144.19999999999999</c:v>
                </c:pt>
                <c:pt idx="27" formatCode="0.0">
                  <c:v>129.85000000000002</c:v>
                </c:pt>
                <c:pt idx="28" formatCode="0.0">
                  <c:v>47.250000000000028</c:v>
                </c:pt>
                <c:pt idx="29" formatCode="0.0">
                  <c:v>60.32499999999996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B-4FC3-BAEA-119E67917AC3}"/>
            </c:ext>
          </c:extLst>
        </c:ser>
        <c:ser>
          <c:idx val="2"/>
          <c:order val="2"/>
          <c:tx>
            <c:v>SES 0.7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'Problema 4'!$J$39:$J$68</c:f>
              <c:numCache>
                <c:formatCode>0.0</c:formatCode>
                <c:ptCount val="30"/>
                <c:pt idx="0">
                  <c:v>67.266666666666666</c:v>
                </c:pt>
                <c:pt idx="1">
                  <c:v>56.3</c:v>
                </c:pt>
                <c:pt idx="2">
                  <c:v>79.05</c:v>
                </c:pt>
                <c:pt idx="3">
                  <c:v>66.694999999999993</c:v>
                </c:pt>
                <c:pt idx="4">
                  <c:v>57.248500000000007</c:v>
                </c:pt>
                <c:pt idx="5">
                  <c:v>53.294550000000001</c:v>
                </c:pt>
                <c:pt idx="6">
                  <c:v>111.88836499999999</c:v>
                </c:pt>
                <c:pt idx="7">
                  <c:v>76.6865095</c:v>
                </c:pt>
                <c:pt idx="8">
                  <c:v>60.385952849999995</c:v>
                </c:pt>
                <c:pt idx="9">
                  <c:v>52.975785854999998</c:v>
                </c:pt>
                <c:pt idx="10">
                  <c:v>145.53273575649999</c:v>
                </c:pt>
                <c:pt idx="11">
                  <c:v>119.46982072694999</c:v>
                </c:pt>
                <c:pt idx="12">
                  <c:v>118.93094621808501</c:v>
                </c:pt>
                <c:pt idx="13">
                  <c:v>95.879283865425506</c:v>
                </c:pt>
                <c:pt idx="14">
                  <c:v>139.64378515962764</c:v>
                </c:pt>
                <c:pt idx="15">
                  <c:v>116.86313554788828</c:v>
                </c:pt>
                <c:pt idx="16">
                  <c:v>99.808940664366489</c:v>
                </c:pt>
                <c:pt idx="17">
                  <c:v>89.302682199309942</c:v>
                </c:pt>
                <c:pt idx="18">
                  <c:v>131.65080465979298</c:v>
                </c:pt>
                <c:pt idx="19">
                  <c:v>110.2652413979379</c:v>
                </c:pt>
                <c:pt idx="20">
                  <c:v>95.09957241938136</c:v>
                </c:pt>
                <c:pt idx="21">
                  <c:v>76.619871725814406</c:v>
                </c:pt>
                <c:pt idx="22">
                  <c:v>118.74596151774433</c:v>
                </c:pt>
                <c:pt idx="23">
                  <c:v>101.56378845532331</c:v>
                </c:pt>
                <c:pt idx="24">
                  <c:v>88.079136536596991</c:v>
                </c:pt>
                <c:pt idx="25">
                  <c:v>76.543740960979093</c:v>
                </c:pt>
                <c:pt idx="26">
                  <c:v>118.23312228829373</c:v>
                </c:pt>
                <c:pt idx="27">
                  <c:v>100.14993668648813</c:v>
                </c:pt>
                <c:pt idx="28">
                  <c:v>87.79498100594644</c:v>
                </c:pt>
                <c:pt idx="29">
                  <c:v>75.828494301783934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B-4FC3-BAEA-119E67917AC3}"/>
            </c:ext>
          </c:extLst>
        </c:ser>
        <c:ser>
          <c:idx val="3"/>
          <c:order val="3"/>
          <c:tx>
            <c:v>SES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'Problema 4'!$P$39:$P$68</c:f>
              <c:numCache>
                <c:formatCode>0.0</c:formatCode>
                <c:ptCount val="30"/>
                <c:pt idx="0">
                  <c:v>67.266666666666666</c:v>
                </c:pt>
                <c:pt idx="1">
                  <c:v>65.7</c:v>
                </c:pt>
                <c:pt idx="2">
                  <c:v>68.010000000000005</c:v>
                </c:pt>
                <c:pt idx="3">
                  <c:v>67.349000000000004</c:v>
                </c:pt>
                <c:pt idx="4">
                  <c:v>65.934100000000001</c:v>
                </c:pt>
                <c:pt idx="5">
                  <c:v>64.500690000000006</c:v>
                </c:pt>
                <c:pt idx="6">
                  <c:v>71.75062100000001</c:v>
                </c:pt>
                <c:pt idx="7">
                  <c:v>70.735558900000001</c:v>
                </c:pt>
                <c:pt idx="8">
                  <c:v>69.002003009999996</c:v>
                </c:pt>
                <c:pt idx="9">
                  <c:v>67.081802709000002</c:v>
                </c:pt>
                <c:pt idx="10">
                  <c:v>78.893622438099996</c:v>
                </c:pt>
                <c:pt idx="11">
                  <c:v>81.834260194289996</c:v>
                </c:pt>
                <c:pt idx="12">
                  <c:v>85.520834174861008</c:v>
                </c:pt>
                <c:pt idx="13">
                  <c:v>85.5687507573749</c:v>
                </c:pt>
                <c:pt idx="14">
                  <c:v>92.851875681637409</c:v>
                </c:pt>
                <c:pt idx="15">
                  <c:v>94.276688113473682</c:v>
                </c:pt>
                <c:pt idx="16">
                  <c:v>94.099019302126322</c:v>
                </c:pt>
                <c:pt idx="17">
                  <c:v>93.1691173719137</c:v>
                </c:pt>
                <c:pt idx="18">
                  <c:v>98.832205634722342</c:v>
                </c:pt>
                <c:pt idx="19">
                  <c:v>99.058985071250106</c:v>
                </c:pt>
                <c:pt idx="20">
                  <c:v>98.013086564125103</c:v>
                </c:pt>
                <c:pt idx="21">
                  <c:v>95.081777907712606</c:v>
                </c:pt>
                <c:pt idx="22">
                  <c:v>99.253600116941357</c:v>
                </c:pt>
                <c:pt idx="23">
                  <c:v>98.74824010524722</c:v>
                </c:pt>
                <c:pt idx="24">
                  <c:v>97.103416094722505</c:v>
                </c:pt>
                <c:pt idx="25">
                  <c:v>94.553074485250249</c:v>
                </c:pt>
                <c:pt idx="26">
                  <c:v>98.70776703672523</c:v>
                </c:pt>
                <c:pt idx="27">
                  <c:v>98.076990333052706</c:v>
                </c:pt>
                <c:pt idx="28">
                  <c:v>96.519291299747437</c:v>
                </c:pt>
                <c:pt idx="29">
                  <c:v>93.937362169772683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B-4FC3-BAEA-119E67917AC3}"/>
            </c:ext>
          </c:extLst>
        </c:ser>
        <c:ser>
          <c:idx val="4"/>
          <c:order val="4"/>
          <c:tx>
            <c:v>DST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'Problema 4'!$O$76:$O$105</c:f>
              <c:numCache>
                <c:formatCode>_(* #,##0.00_);_(* \(#,##0.00\);_(* "-"??_);_(@_)</c:formatCode>
                <c:ptCount val="30"/>
                <c:pt idx="0">
                  <c:v>55.754631565841876</c:v>
                </c:pt>
                <c:pt idx="1">
                  <c:v>119.88553335889554</c:v>
                </c:pt>
                <c:pt idx="2">
                  <c:v>76.718402130948533</c:v>
                </c:pt>
                <c:pt idx="3">
                  <c:v>70.958689276097516</c:v>
                </c:pt>
                <c:pt idx="4">
                  <c:v>58.924736832744188</c:v>
                </c:pt>
                <c:pt idx="5">
                  <c:v>126.60646814956503</c:v>
                </c:pt>
                <c:pt idx="6">
                  <c:v>80.959887134918063</c:v>
                </c:pt>
                <c:pt idx="7">
                  <c:v>74.828256812062037</c:v>
                </c:pt>
                <c:pt idx="8">
                  <c:v>62.094842099646506</c:v>
                </c:pt>
                <c:pt idx="9">
                  <c:v>133.32740294023452</c:v>
                </c:pt>
                <c:pt idx="10">
                  <c:v>85.201372138887592</c:v>
                </c:pt>
                <c:pt idx="11">
                  <c:v>78.697824348026572</c:v>
                </c:pt>
                <c:pt idx="12">
                  <c:v>65.26494736654881</c:v>
                </c:pt>
                <c:pt idx="13">
                  <c:v>140.048337730904</c:v>
                </c:pt>
                <c:pt idx="14">
                  <c:v>89.442857142857108</c:v>
                </c:pt>
                <c:pt idx="15">
                  <c:v>82.567391883991107</c:v>
                </c:pt>
                <c:pt idx="16">
                  <c:v>68.435052633451136</c:v>
                </c:pt>
                <c:pt idx="17">
                  <c:v>146.76927252157347</c:v>
                </c:pt>
                <c:pt idx="18">
                  <c:v>93.684342146826637</c:v>
                </c:pt>
                <c:pt idx="19">
                  <c:v>86.436959419955627</c:v>
                </c:pt>
                <c:pt idx="20">
                  <c:v>71.605157900353447</c:v>
                </c:pt>
                <c:pt idx="21">
                  <c:v>153.49020731224297</c:v>
                </c:pt>
                <c:pt idx="22">
                  <c:v>97.925827150796152</c:v>
                </c:pt>
                <c:pt idx="23">
                  <c:v>90.306526955920148</c:v>
                </c:pt>
                <c:pt idx="24">
                  <c:v>74.775263167255758</c:v>
                </c:pt>
                <c:pt idx="25">
                  <c:v>160.21114210291242</c:v>
                </c:pt>
                <c:pt idx="26">
                  <c:v>102.16731215476568</c:v>
                </c:pt>
                <c:pt idx="27">
                  <c:v>94.176094491884683</c:v>
                </c:pt>
                <c:pt idx="28">
                  <c:v>77.94536843415807</c:v>
                </c:pt>
                <c:pt idx="29">
                  <c:v>166.93207689358192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B-4FC3-BAEA-119E6791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08384"/>
        <c:axId val="152410880"/>
      </c:lineChart>
      <c:catAx>
        <c:axId val="1524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410880"/>
        <c:crosses val="autoZero"/>
        <c:auto val="1"/>
        <c:lblAlgn val="ctr"/>
        <c:lblOffset val="100"/>
        <c:noMultiLvlLbl val="0"/>
      </c:catAx>
      <c:valAx>
        <c:axId val="15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4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D0924E-E3A5-4775-8C01-2CA0700364CD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939379" cy="503807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EF20F8-73A7-4CCB-8B6E-D50A83A904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642501</xdr:colOff>
      <xdr:row>14</xdr:row>
      <xdr:rowOff>33479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7F1E14-7E8C-447C-A92B-E0A7138BA1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904" t="17608" r="9098" b="37668"/>
        <a:stretch/>
      </xdr:blipFill>
      <xdr:spPr>
        <a:xfrm>
          <a:off x="0" y="0"/>
          <a:ext cx="4576843" cy="28581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71120</xdr:colOff>
      <xdr:row>0</xdr:row>
      <xdr:rowOff>73660</xdr:rowOff>
    </xdr:from>
    <xdr:ext cx="4512209" cy="1148715"/>
    <xdr:pic>
      <xdr:nvPicPr>
        <xdr:cNvPr id="2" name="Imagen 1">
          <a:extLst>
            <a:ext uri="{FF2B5EF4-FFF2-40B4-BE49-F238E27FC236}">
              <a16:creationId xmlns:a16="http://schemas.microsoft.com/office/drawing/2014/main" id="{F6FBC5FE-EAB0-4EEA-A2AB-F21D259D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" y="73660"/>
          <a:ext cx="4512209" cy="1148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233E-EF55-4B00-BA35-60B2504095A9}">
  <dimension ref="G1:R110"/>
  <sheetViews>
    <sheetView topLeftCell="D52" zoomScale="118" zoomScaleNormal="118" workbookViewId="0">
      <selection activeCell="P40" sqref="P40"/>
    </sheetView>
  </sheetViews>
  <sheetFormatPr baseColWidth="10" defaultRowHeight="15"/>
  <cols>
    <col min="9" max="9" width="15.140625" customWidth="1"/>
    <col min="10" max="10" width="11.5703125" style="3"/>
    <col min="15" max="15" width="10.85546875" customWidth="1"/>
  </cols>
  <sheetData>
    <row r="1" spans="7:18">
      <c r="G1" t="s">
        <v>2</v>
      </c>
    </row>
    <row r="2" spans="7:18" ht="30">
      <c r="G2" s="1" t="s">
        <v>1</v>
      </c>
      <c r="H2" s="2" t="s">
        <v>0</v>
      </c>
      <c r="I2" s="2" t="s">
        <v>15</v>
      </c>
      <c r="J2" s="5" t="s">
        <v>3</v>
      </c>
      <c r="K2" s="2" t="s">
        <v>4</v>
      </c>
      <c r="L2" s="2" t="s">
        <v>5</v>
      </c>
      <c r="M2" s="2" t="s">
        <v>6</v>
      </c>
      <c r="N2" s="2" t="s">
        <v>14</v>
      </c>
      <c r="O2" s="2" t="s">
        <v>16</v>
      </c>
      <c r="P2" s="2" t="s">
        <v>10</v>
      </c>
      <c r="Q2" s="2" t="s">
        <v>9</v>
      </c>
    </row>
    <row r="3" spans="7:18" ht="15.6" customHeight="1">
      <c r="G3" s="2">
        <v>1986</v>
      </c>
      <c r="H3" s="1">
        <v>1</v>
      </c>
      <c r="I3" s="2">
        <v>51.6</v>
      </c>
      <c r="L3" t="s">
        <v>7</v>
      </c>
      <c r="M3" t="s">
        <v>8</v>
      </c>
      <c r="P3" s="6" t="s">
        <v>13</v>
      </c>
      <c r="Q3" s="6" t="s">
        <v>12</v>
      </c>
      <c r="R3" t="s">
        <v>11</v>
      </c>
    </row>
    <row r="4" spans="7:18" ht="15.75">
      <c r="H4" s="1">
        <v>2</v>
      </c>
      <c r="I4" s="2">
        <v>88.8</v>
      </c>
      <c r="J4" s="3">
        <f t="shared" ref="J4:J17" si="0">AVERAGE(I3:I4)</f>
        <v>70.2</v>
      </c>
      <c r="P4" s="2"/>
    </row>
    <row r="5" spans="7:18" ht="15.75">
      <c r="H5" s="1">
        <v>3</v>
      </c>
      <c r="I5" s="2">
        <v>61.4</v>
      </c>
      <c r="J5" s="3">
        <f t="shared" si="0"/>
        <v>75.099999999999994</v>
      </c>
      <c r="K5" s="3">
        <f>AVERAGE(J4:J5)</f>
        <v>72.650000000000006</v>
      </c>
      <c r="L5" s="3">
        <f>2*J5-K5</f>
        <v>77.549999999999983</v>
      </c>
      <c r="M5" s="4">
        <f>(2/(2-1))*(J5-K5)</f>
        <v>4.8999999999999773</v>
      </c>
      <c r="P5" s="2"/>
    </row>
    <row r="6" spans="7:18" ht="15.75">
      <c r="H6" s="1">
        <v>4</v>
      </c>
      <c r="I6" s="2">
        <v>53.2</v>
      </c>
      <c r="J6" s="3">
        <f t="shared" si="0"/>
        <v>57.3</v>
      </c>
      <c r="K6" s="3">
        <f>AVERAGE(J5:J6)</f>
        <v>66.199999999999989</v>
      </c>
      <c r="L6" s="3">
        <f t="shared" ref="L6:L30" si="1">2*J6-K6</f>
        <v>48.400000000000006</v>
      </c>
      <c r="M6" s="4">
        <f t="shared" ref="M6:M30" si="2">(2/(2-1))*(J6-K6)</f>
        <v>-17.799999999999983</v>
      </c>
      <c r="N6" s="3">
        <f>L5+M5*1</f>
        <v>82.44999999999996</v>
      </c>
      <c r="O6" s="3">
        <f>(I6-N6)^2</f>
        <v>855.5624999999975</v>
      </c>
    </row>
    <row r="7" spans="7:18" ht="15.75">
      <c r="G7" s="2">
        <v>1987</v>
      </c>
      <c r="H7" s="1">
        <v>1</v>
      </c>
      <c r="I7" s="2">
        <v>51.6</v>
      </c>
      <c r="J7" s="3">
        <f t="shared" si="0"/>
        <v>52.400000000000006</v>
      </c>
      <c r="K7" s="3">
        <f t="shared" ref="K7:K30" si="3">AVERAGE(J6:J7)</f>
        <v>54.85</v>
      </c>
      <c r="L7" s="3">
        <f t="shared" si="1"/>
        <v>49.95000000000001</v>
      </c>
      <c r="M7" s="4">
        <f t="shared" si="2"/>
        <v>-4.8999999999999915</v>
      </c>
      <c r="N7" s="3">
        <f>L6+M6*1</f>
        <v>30.600000000000023</v>
      </c>
      <c r="O7" s="3">
        <f t="shared" ref="O7:O30" si="4">(I7-N7)^2</f>
        <v>440.99999999999909</v>
      </c>
    </row>
    <row r="8" spans="7:18" ht="15.75">
      <c r="H8" s="1">
        <v>2</v>
      </c>
      <c r="I8" s="2">
        <v>137</v>
      </c>
      <c r="J8" s="3">
        <f t="shared" si="0"/>
        <v>94.3</v>
      </c>
      <c r="K8" s="3">
        <f t="shared" si="3"/>
        <v>73.349999999999994</v>
      </c>
      <c r="L8" s="3">
        <f t="shared" si="1"/>
        <v>115.25</v>
      </c>
      <c r="M8" s="4">
        <f t="shared" si="2"/>
        <v>41.900000000000006</v>
      </c>
      <c r="N8" s="3">
        <f>L7+M7*1</f>
        <v>45.050000000000018</v>
      </c>
      <c r="O8" s="3">
        <f t="shared" si="4"/>
        <v>8454.802499999998</v>
      </c>
    </row>
    <row r="9" spans="7:18" ht="15.75">
      <c r="H9" s="1">
        <v>3</v>
      </c>
      <c r="I9" s="2">
        <v>61.6</v>
      </c>
      <c r="J9" s="3">
        <f t="shared" si="0"/>
        <v>99.3</v>
      </c>
      <c r="K9" s="3">
        <f t="shared" si="3"/>
        <v>96.8</v>
      </c>
      <c r="L9" s="3">
        <f t="shared" si="1"/>
        <v>101.8</v>
      </c>
      <c r="M9" s="4">
        <f t="shared" si="2"/>
        <v>5</v>
      </c>
      <c r="N9" s="3">
        <f>L8+M8*1</f>
        <v>157.15</v>
      </c>
      <c r="O9" s="3">
        <f t="shared" si="4"/>
        <v>9129.8025000000016</v>
      </c>
    </row>
    <row r="10" spans="7:18" ht="15.75">
      <c r="H10" s="1">
        <v>4</v>
      </c>
      <c r="I10" s="2">
        <v>53.4</v>
      </c>
      <c r="J10" s="3">
        <f t="shared" si="0"/>
        <v>57.5</v>
      </c>
      <c r="K10" s="3">
        <f t="shared" si="3"/>
        <v>78.400000000000006</v>
      </c>
      <c r="L10" s="3">
        <f t="shared" si="1"/>
        <v>36.599999999999994</v>
      </c>
      <c r="M10" s="4">
        <f t="shared" si="2"/>
        <v>-41.800000000000011</v>
      </c>
      <c r="N10" s="3">
        <f t="shared" ref="N10:N30" si="5">L9+M9*1</f>
        <v>106.8</v>
      </c>
      <c r="O10" s="3">
        <f t="shared" si="4"/>
        <v>2851.56</v>
      </c>
    </row>
    <row r="11" spans="7:18" ht="15.75">
      <c r="G11" s="2">
        <v>1988</v>
      </c>
      <c r="H11" s="1">
        <v>1</v>
      </c>
      <c r="I11" s="2">
        <v>49.8</v>
      </c>
      <c r="J11" s="3">
        <f t="shared" si="0"/>
        <v>51.599999999999994</v>
      </c>
      <c r="K11" s="3">
        <f t="shared" si="3"/>
        <v>54.55</v>
      </c>
      <c r="L11" s="3">
        <f t="shared" si="1"/>
        <v>48.649999999999991</v>
      </c>
      <c r="M11" s="4">
        <f t="shared" si="2"/>
        <v>-5.9000000000000057</v>
      </c>
      <c r="N11" s="3">
        <f t="shared" si="5"/>
        <v>-5.2000000000000171</v>
      </c>
      <c r="O11" s="3">
        <f t="shared" si="4"/>
        <v>3025.0000000000014</v>
      </c>
    </row>
    <row r="12" spans="7:18" ht="15.75">
      <c r="H12" s="1">
        <v>2</v>
      </c>
      <c r="I12" s="2">
        <v>185.2</v>
      </c>
      <c r="J12" s="3">
        <f t="shared" si="0"/>
        <v>117.5</v>
      </c>
      <c r="K12" s="3">
        <f t="shared" si="3"/>
        <v>84.55</v>
      </c>
      <c r="L12" s="3">
        <f t="shared" si="1"/>
        <v>150.44999999999999</v>
      </c>
      <c r="M12" s="4">
        <f t="shared" si="2"/>
        <v>65.900000000000006</v>
      </c>
      <c r="N12" s="3">
        <f t="shared" si="5"/>
        <v>42.749999999999986</v>
      </c>
      <c r="O12" s="3">
        <f t="shared" si="4"/>
        <v>20292.002499999995</v>
      </c>
    </row>
    <row r="13" spans="7:18" ht="15.75">
      <c r="H13" s="1">
        <v>3</v>
      </c>
      <c r="I13" s="2">
        <v>108.3</v>
      </c>
      <c r="J13" s="3">
        <f t="shared" si="0"/>
        <v>146.75</v>
      </c>
      <c r="K13" s="3">
        <f t="shared" si="3"/>
        <v>132.125</v>
      </c>
      <c r="L13" s="3">
        <f t="shared" si="1"/>
        <v>161.375</v>
      </c>
      <c r="M13" s="4">
        <f t="shared" si="2"/>
        <v>29.25</v>
      </c>
      <c r="N13" s="3">
        <f t="shared" si="5"/>
        <v>216.35</v>
      </c>
      <c r="O13" s="3">
        <f t="shared" si="4"/>
        <v>11674.8025</v>
      </c>
    </row>
    <row r="14" spans="7:18" ht="15.75">
      <c r="H14" s="1">
        <v>4</v>
      </c>
      <c r="I14" s="2">
        <v>118.7</v>
      </c>
      <c r="J14" s="3">
        <f t="shared" si="0"/>
        <v>113.5</v>
      </c>
      <c r="K14" s="3">
        <f t="shared" si="3"/>
        <v>130.125</v>
      </c>
      <c r="L14" s="3">
        <f t="shared" si="1"/>
        <v>96.875</v>
      </c>
      <c r="M14" s="4">
        <f t="shared" si="2"/>
        <v>-33.25</v>
      </c>
      <c r="N14" s="3">
        <f t="shared" si="5"/>
        <v>190.625</v>
      </c>
      <c r="O14" s="3">
        <f t="shared" si="4"/>
        <v>5173.2056249999996</v>
      </c>
    </row>
    <row r="15" spans="7:18" ht="15.75">
      <c r="G15" s="2">
        <v>1989</v>
      </c>
      <c r="H15" s="1">
        <v>1</v>
      </c>
      <c r="I15" s="2">
        <v>86</v>
      </c>
      <c r="J15" s="3">
        <f t="shared" si="0"/>
        <v>102.35</v>
      </c>
      <c r="K15" s="3">
        <f t="shared" si="3"/>
        <v>107.925</v>
      </c>
      <c r="L15" s="3">
        <f t="shared" si="1"/>
        <v>96.774999999999991</v>
      </c>
      <c r="M15" s="4">
        <f t="shared" si="2"/>
        <v>-11.150000000000006</v>
      </c>
      <c r="N15" s="3">
        <f t="shared" si="5"/>
        <v>63.625</v>
      </c>
      <c r="O15" s="3">
        <f t="shared" si="4"/>
        <v>500.640625</v>
      </c>
    </row>
    <row r="16" spans="7:18" ht="15.75">
      <c r="H16" s="1">
        <v>2</v>
      </c>
      <c r="I16" s="2">
        <v>158.4</v>
      </c>
      <c r="J16" s="3">
        <f t="shared" si="0"/>
        <v>122.2</v>
      </c>
      <c r="K16" s="3">
        <f t="shared" si="3"/>
        <v>112.27500000000001</v>
      </c>
      <c r="L16" s="3">
        <f t="shared" si="1"/>
        <v>132.125</v>
      </c>
      <c r="M16" s="4">
        <f t="shared" si="2"/>
        <v>19.849999999999994</v>
      </c>
      <c r="N16" s="3">
        <f t="shared" si="5"/>
        <v>85.624999999999986</v>
      </c>
      <c r="O16" s="3">
        <f t="shared" si="4"/>
        <v>5296.2006250000031</v>
      </c>
    </row>
    <row r="17" spans="7:15" ht="15.75">
      <c r="H17" s="1">
        <v>3</v>
      </c>
      <c r="I17" s="2">
        <v>107.1</v>
      </c>
      <c r="J17" s="3">
        <f t="shared" si="0"/>
        <v>132.75</v>
      </c>
      <c r="K17" s="3">
        <f t="shared" si="3"/>
        <v>127.47499999999999</v>
      </c>
      <c r="L17" s="3">
        <f t="shared" si="1"/>
        <v>138.02500000000001</v>
      </c>
      <c r="M17" s="4">
        <f t="shared" si="2"/>
        <v>10.550000000000011</v>
      </c>
      <c r="N17" s="3">
        <f t="shared" si="5"/>
        <v>151.97499999999999</v>
      </c>
      <c r="O17" s="3">
        <f t="shared" si="4"/>
        <v>2013.765625</v>
      </c>
    </row>
    <row r="18" spans="7:15" ht="15.75">
      <c r="H18" s="1">
        <v>4</v>
      </c>
      <c r="I18" s="2">
        <v>92.5</v>
      </c>
      <c r="J18" s="3">
        <f t="shared" ref="J18:J30" si="6">AVERAGE(I17:I18)</f>
        <v>99.8</v>
      </c>
      <c r="K18" s="3">
        <f t="shared" si="3"/>
        <v>116.27500000000001</v>
      </c>
      <c r="L18" s="3">
        <f t="shared" si="1"/>
        <v>83.324999999999989</v>
      </c>
      <c r="M18" s="4">
        <f t="shared" si="2"/>
        <v>-32.950000000000017</v>
      </c>
      <c r="N18" s="3">
        <f t="shared" si="5"/>
        <v>148.57500000000002</v>
      </c>
      <c r="O18" s="3">
        <f t="shared" si="4"/>
        <v>3144.4056250000017</v>
      </c>
    </row>
    <row r="19" spans="7:15" ht="15.75">
      <c r="G19" s="2">
        <v>1990</v>
      </c>
      <c r="H19" s="1">
        <v>1</v>
      </c>
      <c r="I19" s="2">
        <v>84.8</v>
      </c>
      <c r="J19" s="3">
        <f t="shared" si="6"/>
        <v>88.65</v>
      </c>
      <c r="K19" s="3">
        <f t="shared" si="3"/>
        <v>94.224999999999994</v>
      </c>
      <c r="L19" s="3">
        <f t="shared" si="1"/>
        <v>83.075000000000017</v>
      </c>
      <c r="M19" s="4">
        <f t="shared" si="2"/>
        <v>-11.149999999999977</v>
      </c>
      <c r="N19" s="3">
        <f t="shared" si="5"/>
        <v>50.374999999999972</v>
      </c>
      <c r="O19" s="3">
        <f t="shared" si="4"/>
        <v>1185.0806250000019</v>
      </c>
    </row>
    <row r="20" spans="7:15" ht="15.75">
      <c r="H20" s="1">
        <v>2</v>
      </c>
      <c r="I20" s="2">
        <v>149.80000000000001</v>
      </c>
      <c r="J20" s="3">
        <f t="shared" si="6"/>
        <v>117.30000000000001</v>
      </c>
      <c r="K20" s="3">
        <f t="shared" si="3"/>
        <v>102.97500000000001</v>
      </c>
      <c r="L20" s="3">
        <f t="shared" si="1"/>
        <v>131.625</v>
      </c>
      <c r="M20" s="4">
        <f t="shared" si="2"/>
        <v>28.650000000000006</v>
      </c>
      <c r="N20" s="3">
        <f t="shared" si="5"/>
        <v>71.92500000000004</v>
      </c>
      <c r="O20" s="3">
        <f t="shared" si="4"/>
        <v>6064.5156249999955</v>
      </c>
    </row>
    <row r="21" spans="7:15" ht="15.75">
      <c r="H21" s="1">
        <v>3</v>
      </c>
      <c r="I21" s="2">
        <v>101.1</v>
      </c>
      <c r="J21" s="3">
        <f t="shared" si="6"/>
        <v>125.45</v>
      </c>
      <c r="K21" s="3">
        <f t="shared" si="3"/>
        <v>121.375</v>
      </c>
      <c r="L21" s="3">
        <f t="shared" si="1"/>
        <v>129.52500000000001</v>
      </c>
      <c r="M21" s="4">
        <f t="shared" si="2"/>
        <v>8.1500000000000057</v>
      </c>
      <c r="N21" s="3">
        <f t="shared" si="5"/>
        <v>160.27500000000001</v>
      </c>
      <c r="O21" s="3">
        <f t="shared" si="4"/>
        <v>3501.6806250000013</v>
      </c>
    </row>
    <row r="22" spans="7:15" ht="15.75">
      <c r="H22" s="1">
        <v>4</v>
      </c>
      <c r="I22" s="2">
        <v>88.6</v>
      </c>
      <c r="J22" s="3">
        <f t="shared" si="6"/>
        <v>94.85</v>
      </c>
      <c r="K22" s="3">
        <f t="shared" si="3"/>
        <v>110.15</v>
      </c>
      <c r="L22" s="3">
        <f t="shared" si="1"/>
        <v>79.549999999999983</v>
      </c>
      <c r="M22" s="4">
        <f t="shared" si="2"/>
        <v>-30.600000000000023</v>
      </c>
      <c r="N22" s="3">
        <f t="shared" si="5"/>
        <v>137.67500000000001</v>
      </c>
      <c r="O22" s="3">
        <f t="shared" si="4"/>
        <v>2408.3556250000015</v>
      </c>
    </row>
    <row r="23" spans="7:15" ht="15.75">
      <c r="G23" s="2">
        <v>1991</v>
      </c>
      <c r="H23" s="1">
        <v>1</v>
      </c>
      <c r="I23" s="2">
        <v>68.7</v>
      </c>
      <c r="J23" s="3">
        <f t="shared" si="6"/>
        <v>78.650000000000006</v>
      </c>
      <c r="K23" s="3">
        <f t="shared" si="3"/>
        <v>86.75</v>
      </c>
      <c r="L23" s="3">
        <f t="shared" si="1"/>
        <v>70.550000000000011</v>
      </c>
      <c r="M23" s="4">
        <f t="shared" si="2"/>
        <v>-16.199999999999989</v>
      </c>
      <c r="N23" s="3">
        <f t="shared" si="5"/>
        <v>48.94999999999996</v>
      </c>
      <c r="O23" s="3">
        <f t="shared" si="4"/>
        <v>390.06250000000171</v>
      </c>
    </row>
    <row r="24" spans="7:15" ht="15.75">
      <c r="H24" s="1">
        <v>2</v>
      </c>
      <c r="I24" s="2">
        <v>136.80000000000001</v>
      </c>
      <c r="J24" s="3">
        <f t="shared" si="6"/>
        <v>102.75</v>
      </c>
      <c r="K24" s="3">
        <f t="shared" si="3"/>
        <v>90.7</v>
      </c>
      <c r="L24" s="3">
        <f t="shared" si="1"/>
        <v>114.8</v>
      </c>
      <c r="M24" s="4">
        <f t="shared" si="2"/>
        <v>24.099999999999994</v>
      </c>
      <c r="N24" s="3">
        <f t="shared" si="5"/>
        <v>54.350000000000023</v>
      </c>
      <c r="O24" s="3">
        <f t="shared" si="4"/>
        <v>6798.0024999999978</v>
      </c>
    </row>
    <row r="25" spans="7:15" ht="15.75">
      <c r="H25" s="1">
        <v>3</v>
      </c>
      <c r="I25" s="2">
        <v>94.2</v>
      </c>
      <c r="J25" s="3">
        <f t="shared" si="6"/>
        <v>115.5</v>
      </c>
      <c r="K25" s="3">
        <f t="shared" si="3"/>
        <v>109.125</v>
      </c>
      <c r="L25" s="3">
        <f t="shared" si="1"/>
        <v>121.875</v>
      </c>
      <c r="M25" s="4">
        <f t="shared" si="2"/>
        <v>12.75</v>
      </c>
      <c r="N25" s="3">
        <f t="shared" si="5"/>
        <v>138.89999999999998</v>
      </c>
      <c r="O25" s="3">
        <f t="shared" si="4"/>
        <v>1998.0899999999976</v>
      </c>
    </row>
    <row r="26" spans="7:15" ht="15.75">
      <c r="H26" s="1">
        <v>4</v>
      </c>
      <c r="I26" s="2">
        <v>82.3</v>
      </c>
      <c r="J26" s="3">
        <f t="shared" si="6"/>
        <v>88.25</v>
      </c>
      <c r="K26" s="3">
        <f t="shared" si="3"/>
        <v>101.875</v>
      </c>
      <c r="L26" s="3">
        <f t="shared" si="1"/>
        <v>74.625</v>
      </c>
      <c r="M26" s="4">
        <f t="shared" si="2"/>
        <v>-27.25</v>
      </c>
      <c r="N26" s="3">
        <f t="shared" si="5"/>
        <v>134.625</v>
      </c>
      <c r="O26" s="3">
        <f t="shared" si="4"/>
        <v>2737.9056250000003</v>
      </c>
    </row>
    <row r="27" spans="7:15" ht="15.75">
      <c r="G27" s="2">
        <v>1992</v>
      </c>
      <c r="H27" s="1">
        <v>1</v>
      </c>
      <c r="I27" s="2">
        <v>71.599999999999994</v>
      </c>
      <c r="J27" s="3">
        <f t="shared" si="6"/>
        <v>76.949999999999989</v>
      </c>
      <c r="K27" s="3">
        <f t="shared" si="3"/>
        <v>82.6</v>
      </c>
      <c r="L27" s="3">
        <f t="shared" si="1"/>
        <v>71.299999999999983</v>
      </c>
      <c r="M27" s="4">
        <f t="shared" si="2"/>
        <v>-11.300000000000011</v>
      </c>
      <c r="N27" s="3">
        <f t="shared" si="5"/>
        <v>47.375</v>
      </c>
      <c r="O27" s="3">
        <f t="shared" si="4"/>
        <v>586.8506249999997</v>
      </c>
    </row>
    <row r="28" spans="7:15" ht="15.75">
      <c r="H28" s="1">
        <v>2</v>
      </c>
      <c r="I28" s="2">
        <v>136.1</v>
      </c>
      <c r="J28" s="3">
        <f t="shared" si="6"/>
        <v>103.85</v>
      </c>
      <c r="K28" s="3">
        <f t="shared" si="3"/>
        <v>90.399999999999991</v>
      </c>
      <c r="L28" s="3">
        <f t="shared" si="1"/>
        <v>117.3</v>
      </c>
      <c r="M28" s="4">
        <f t="shared" si="2"/>
        <v>26.900000000000006</v>
      </c>
      <c r="N28" s="3">
        <f t="shared" si="5"/>
        <v>59.999999999999972</v>
      </c>
      <c r="O28" s="3">
        <f t="shared" si="4"/>
        <v>5791.2100000000037</v>
      </c>
    </row>
    <row r="29" spans="7:15" ht="15.75">
      <c r="H29" s="1">
        <v>3</v>
      </c>
      <c r="I29" s="2">
        <v>92.4</v>
      </c>
      <c r="J29" s="3">
        <f t="shared" si="6"/>
        <v>114.25</v>
      </c>
      <c r="K29" s="3">
        <f t="shared" si="3"/>
        <v>109.05</v>
      </c>
      <c r="L29" s="3">
        <f t="shared" si="1"/>
        <v>119.45</v>
      </c>
      <c r="M29" s="4">
        <f t="shared" si="2"/>
        <v>10.400000000000006</v>
      </c>
      <c r="N29" s="3">
        <f t="shared" si="5"/>
        <v>144.19999999999999</v>
      </c>
      <c r="O29" s="3">
        <f t="shared" si="4"/>
        <v>2683.2399999999984</v>
      </c>
    </row>
    <row r="30" spans="7:15" ht="15.75">
      <c r="H30" s="1">
        <v>4</v>
      </c>
      <c r="I30" s="2">
        <v>82.5</v>
      </c>
      <c r="J30" s="3">
        <f t="shared" si="6"/>
        <v>87.45</v>
      </c>
      <c r="K30" s="3">
        <f t="shared" si="3"/>
        <v>100.85</v>
      </c>
      <c r="L30" s="3">
        <f t="shared" si="1"/>
        <v>74.050000000000011</v>
      </c>
      <c r="M30" s="4">
        <f t="shared" si="2"/>
        <v>-26.799999999999983</v>
      </c>
      <c r="N30" s="3">
        <f t="shared" si="5"/>
        <v>129.85000000000002</v>
      </c>
      <c r="O30" s="3">
        <f t="shared" si="4"/>
        <v>2242.0225000000023</v>
      </c>
    </row>
    <row r="31" spans="7:15" ht="15.75">
      <c r="G31" s="2">
        <v>1993</v>
      </c>
      <c r="H31" s="1">
        <v>1</v>
      </c>
      <c r="I31" s="2">
        <v>70.7</v>
      </c>
      <c r="J31" s="3">
        <f>AVERAGE(I30:I31)</f>
        <v>76.599999999999994</v>
      </c>
      <c r="K31" s="3">
        <f>AVERAGE(J30:J31)</f>
        <v>82.025000000000006</v>
      </c>
      <c r="L31" s="3">
        <f>2*J31-K31</f>
        <v>71.174999999999983</v>
      </c>
      <c r="M31" s="4">
        <f>(2/(2-1))*(J31-K31)</f>
        <v>-10.850000000000023</v>
      </c>
      <c r="N31" s="3">
        <f>L30+M30*1</f>
        <v>47.250000000000028</v>
      </c>
      <c r="O31" s="3">
        <f>(I31-N31)^2</f>
        <v>549.90249999999878</v>
      </c>
    </row>
    <row r="32" spans="7:15" ht="15.75">
      <c r="H32" s="1">
        <v>2</v>
      </c>
      <c r="K32" s="3"/>
      <c r="L32" s="3"/>
      <c r="M32" s="4"/>
      <c r="N32" s="3">
        <f>L31+M31*1</f>
        <v>60.32499999999996</v>
      </c>
      <c r="O32" s="3"/>
    </row>
    <row r="33" spans="7:17" ht="15.75">
      <c r="H33" s="1">
        <v>3</v>
      </c>
      <c r="K33" s="3"/>
      <c r="L33" s="3"/>
      <c r="M33" s="4"/>
      <c r="N33" s="3"/>
      <c r="O33" s="3"/>
    </row>
    <row r="34" spans="7:17" ht="15.75">
      <c r="H34" s="1">
        <v>4</v>
      </c>
      <c r="K34" s="3"/>
      <c r="L34" s="3"/>
      <c r="M34" s="4"/>
      <c r="N34" s="3" t="s">
        <v>17</v>
      </c>
      <c r="O34" s="3">
        <f>AVERAGE(O6:O31)</f>
        <v>4222.6795913461547</v>
      </c>
    </row>
    <row r="36" spans="7:17" ht="21">
      <c r="L36" s="2" t="s">
        <v>20</v>
      </c>
      <c r="M36" s="10" t="s">
        <v>21</v>
      </c>
    </row>
    <row r="37" spans="7:17" ht="17.25">
      <c r="G37" t="s">
        <v>18</v>
      </c>
      <c r="J37" s="8" t="s">
        <v>19</v>
      </c>
      <c r="K37" s="9">
        <v>0.7</v>
      </c>
      <c r="M37" s="11" t="s">
        <v>18</v>
      </c>
      <c r="N37" s="11"/>
      <c r="O37" s="11"/>
      <c r="P37" s="14" t="s">
        <v>19</v>
      </c>
      <c r="Q37" s="15">
        <v>0.1</v>
      </c>
    </row>
    <row r="38" spans="7:17" ht="33">
      <c r="G38" s="1" t="s">
        <v>1</v>
      </c>
      <c r="H38" s="2" t="s">
        <v>0</v>
      </c>
      <c r="I38" s="2" t="s">
        <v>15</v>
      </c>
      <c r="J38" s="2" t="s">
        <v>14</v>
      </c>
      <c r="K38" s="2" t="s">
        <v>16</v>
      </c>
      <c r="M38" s="1" t="s">
        <v>1</v>
      </c>
      <c r="N38" s="2" t="s">
        <v>0</v>
      </c>
      <c r="O38" s="2" t="s">
        <v>15</v>
      </c>
      <c r="P38" s="2" t="s">
        <v>14</v>
      </c>
      <c r="Q38" s="2" t="s">
        <v>16</v>
      </c>
    </row>
    <row r="39" spans="7:17" ht="15.75">
      <c r="G39" s="2">
        <v>1986</v>
      </c>
      <c r="H39" s="1">
        <v>1</v>
      </c>
      <c r="I39" s="2">
        <v>51.6</v>
      </c>
      <c r="J39" s="3">
        <f>AVERAGE(I39:I41)</f>
        <v>67.266666666666666</v>
      </c>
      <c r="K39" s="11"/>
      <c r="M39" s="2">
        <v>1986</v>
      </c>
      <c r="N39" s="1">
        <v>1</v>
      </c>
      <c r="O39" s="2">
        <v>51.6</v>
      </c>
      <c r="P39" s="3">
        <f>AVERAGE(O39:O41)</f>
        <v>67.266666666666666</v>
      </c>
      <c r="Q39" s="11"/>
    </row>
    <row r="40" spans="7:17" ht="15.75">
      <c r="H40" s="1">
        <v>2</v>
      </c>
      <c r="I40" s="2">
        <v>88.8</v>
      </c>
      <c r="J40" s="3">
        <f>$K$37*I39+(1-$K$37)*J39</f>
        <v>56.3</v>
      </c>
      <c r="K40" s="7">
        <f>(I40-J40)^2</f>
        <v>1056.25</v>
      </c>
      <c r="N40" s="1">
        <v>2</v>
      </c>
      <c r="O40" s="2">
        <v>88.8</v>
      </c>
      <c r="P40" s="3">
        <f>$Q$37*O39+(1-$Q$37)*P39</f>
        <v>65.7</v>
      </c>
      <c r="Q40" s="7">
        <f>(O40-P40)^2</f>
        <v>533.60999999999979</v>
      </c>
    </row>
    <row r="41" spans="7:17" ht="15.75">
      <c r="H41" s="1">
        <v>3</v>
      </c>
      <c r="I41" s="2">
        <v>61.4</v>
      </c>
      <c r="J41" s="3">
        <f t="shared" ref="J41:J56" si="7">$K$37*I40+(1-$K$37)*J40</f>
        <v>79.05</v>
      </c>
      <c r="K41" s="7">
        <f t="shared" ref="K41:K67" si="8">(I41-J41)^2</f>
        <v>311.52249999999992</v>
      </c>
      <c r="N41" s="1">
        <v>3</v>
      </c>
      <c r="O41" s="2">
        <v>61.4</v>
      </c>
      <c r="P41" s="3">
        <f>$Q$37*O40+(1-$Q$37)*P40</f>
        <v>68.010000000000005</v>
      </c>
      <c r="Q41" s="7">
        <f t="shared" ref="Q41:Q67" si="9">(O41-P41)^2</f>
        <v>43.692100000000089</v>
      </c>
    </row>
    <row r="42" spans="7:17" ht="15.75">
      <c r="H42" s="1">
        <v>4</v>
      </c>
      <c r="I42" s="2">
        <v>53.2</v>
      </c>
      <c r="J42" s="3">
        <f t="shared" si="7"/>
        <v>66.694999999999993</v>
      </c>
      <c r="K42" s="7">
        <f t="shared" si="8"/>
        <v>182.11502499999975</v>
      </c>
      <c r="N42" s="1">
        <v>4</v>
      </c>
      <c r="O42" s="2">
        <v>53.2</v>
      </c>
      <c r="P42" s="3">
        <f>$Q$37*O41+(1-$Q$37)*P41</f>
        <v>67.349000000000004</v>
      </c>
      <c r="Q42" s="7">
        <f t="shared" si="9"/>
        <v>200.19420100000002</v>
      </c>
    </row>
    <row r="43" spans="7:17" ht="15.75">
      <c r="G43" s="2">
        <v>1987</v>
      </c>
      <c r="H43" s="1">
        <v>1</v>
      </c>
      <c r="I43" s="2">
        <v>51.6</v>
      </c>
      <c r="J43" s="3">
        <f t="shared" si="7"/>
        <v>57.248500000000007</v>
      </c>
      <c r="K43" s="7">
        <f t="shared" si="8"/>
        <v>31.905552250000063</v>
      </c>
      <c r="M43" s="2">
        <v>1987</v>
      </c>
      <c r="N43" s="1">
        <v>1</v>
      </c>
      <c r="O43" s="2">
        <v>51.6</v>
      </c>
      <c r="P43" s="3">
        <f t="shared" ref="P43:P68" si="10">$Q$37*O42+(1-$Q$37)*P42</f>
        <v>65.934100000000001</v>
      </c>
      <c r="Q43" s="7">
        <f t="shared" si="9"/>
        <v>205.46642280999998</v>
      </c>
    </row>
    <row r="44" spans="7:17" ht="15.75">
      <c r="H44" s="1">
        <v>2</v>
      </c>
      <c r="I44" s="2">
        <v>137</v>
      </c>
      <c r="J44" s="3">
        <f t="shared" si="7"/>
        <v>53.294550000000001</v>
      </c>
      <c r="K44" s="7">
        <f t="shared" si="8"/>
        <v>7006.6023597024996</v>
      </c>
      <c r="N44" s="1">
        <v>2</v>
      </c>
      <c r="O44" s="2">
        <v>137</v>
      </c>
      <c r="P44" s="3">
        <f t="shared" si="10"/>
        <v>64.500690000000006</v>
      </c>
      <c r="Q44" s="7">
        <f t="shared" si="9"/>
        <v>5256.1499504760995</v>
      </c>
    </row>
    <row r="45" spans="7:17" ht="15.75">
      <c r="H45" s="1">
        <v>3</v>
      </c>
      <c r="I45" s="2">
        <v>61.6</v>
      </c>
      <c r="J45" s="3">
        <f t="shared" si="7"/>
        <v>111.88836499999999</v>
      </c>
      <c r="K45" s="7">
        <f t="shared" si="8"/>
        <v>2528.9196543732241</v>
      </c>
      <c r="N45" s="1">
        <v>3</v>
      </c>
      <c r="O45" s="2">
        <v>61.6</v>
      </c>
      <c r="P45" s="3">
        <f t="shared" si="10"/>
        <v>71.75062100000001</v>
      </c>
      <c r="Q45" s="7">
        <f t="shared" si="9"/>
        <v>103.03510668564117</v>
      </c>
    </row>
    <row r="46" spans="7:17" ht="15.75">
      <c r="H46" s="1">
        <v>4</v>
      </c>
      <c r="I46" s="2">
        <v>53.4</v>
      </c>
      <c r="J46" s="3">
        <f t="shared" si="7"/>
        <v>76.6865095</v>
      </c>
      <c r="K46" s="7">
        <f t="shared" si="8"/>
        <v>542.26152469359033</v>
      </c>
      <c r="N46" s="1">
        <v>4</v>
      </c>
      <c r="O46" s="2">
        <v>53.4</v>
      </c>
      <c r="P46" s="3">
        <f t="shared" si="10"/>
        <v>70.735558900000001</v>
      </c>
      <c r="Q46" s="7">
        <f t="shared" si="9"/>
        <v>300.5216023753693</v>
      </c>
    </row>
    <row r="47" spans="7:17" ht="15.75">
      <c r="G47" s="2">
        <v>1988</v>
      </c>
      <c r="H47" s="1">
        <v>1</v>
      </c>
      <c r="I47" s="2">
        <v>49.8</v>
      </c>
      <c r="J47" s="3">
        <f t="shared" si="7"/>
        <v>60.385952849999995</v>
      </c>
      <c r="K47" s="7">
        <f t="shared" si="8"/>
        <v>112.06239774242309</v>
      </c>
      <c r="M47" s="2">
        <v>1988</v>
      </c>
      <c r="N47" s="1">
        <v>1</v>
      </c>
      <c r="O47" s="2">
        <v>49.8</v>
      </c>
      <c r="P47" s="3">
        <f t="shared" si="10"/>
        <v>69.002003009999996</v>
      </c>
      <c r="Q47" s="7">
        <f t="shared" si="9"/>
        <v>368.71691959604902</v>
      </c>
    </row>
    <row r="48" spans="7:17" ht="15.75">
      <c r="H48" s="1">
        <v>2</v>
      </c>
      <c r="I48" s="2">
        <v>185.2</v>
      </c>
      <c r="J48" s="3">
        <f t="shared" si="7"/>
        <v>52.975785854999998</v>
      </c>
      <c r="K48" s="7">
        <f t="shared" si="8"/>
        <v>17483.242806262817</v>
      </c>
      <c r="N48" s="1">
        <v>2</v>
      </c>
      <c r="O48" s="2">
        <v>185.2</v>
      </c>
      <c r="P48" s="3">
        <f t="shared" si="10"/>
        <v>67.081802709000002</v>
      </c>
      <c r="Q48" s="7">
        <f t="shared" si="9"/>
        <v>13951.908531275596</v>
      </c>
    </row>
    <row r="49" spans="7:17" ht="15.75">
      <c r="H49" s="1">
        <v>3</v>
      </c>
      <c r="I49" s="2">
        <v>108.3</v>
      </c>
      <c r="J49" s="3">
        <f t="shared" si="7"/>
        <v>145.53273575649999</v>
      </c>
      <c r="K49" s="7">
        <f t="shared" si="8"/>
        <v>1386.276611913353</v>
      </c>
      <c r="N49" s="1">
        <v>3</v>
      </c>
      <c r="O49" s="2">
        <v>108.3</v>
      </c>
      <c r="P49" s="3">
        <f t="shared" si="10"/>
        <v>78.893622438099996</v>
      </c>
      <c r="Q49" s="7">
        <f t="shared" si="9"/>
        <v>864.73504131301581</v>
      </c>
    </row>
    <row r="50" spans="7:17" ht="15.75">
      <c r="H50" s="1">
        <v>4</v>
      </c>
      <c r="I50" s="2">
        <v>118.7</v>
      </c>
      <c r="J50" s="3">
        <f t="shared" si="7"/>
        <v>119.46982072694999</v>
      </c>
      <c r="K50" s="7">
        <f t="shared" si="8"/>
        <v>0.59262395164180715</v>
      </c>
      <c r="N50" s="1">
        <v>4</v>
      </c>
      <c r="O50" s="2">
        <v>118.7</v>
      </c>
      <c r="P50" s="3">
        <f t="shared" si="10"/>
        <v>81.834260194289996</v>
      </c>
      <c r="Q50" s="7">
        <f t="shared" si="9"/>
        <v>1359.0827714223112</v>
      </c>
    </row>
    <row r="51" spans="7:17" ht="15.75">
      <c r="G51" s="2">
        <v>1989</v>
      </c>
      <c r="H51" s="1">
        <v>1</v>
      </c>
      <c r="I51" s="2">
        <v>86</v>
      </c>
      <c r="J51" s="3">
        <f t="shared" si="7"/>
        <v>118.93094621808501</v>
      </c>
      <c r="K51" s="7">
        <f t="shared" si="8"/>
        <v>1084.4472188184075</v>
      </c>
      <c r="M51" s="2">
        <v>1989</v>
      </c>
      <c r="N51" s="1">
        <v>1</v>
      </c>
      <c r="O51" s="2">
        <v>86</v>
      </c>
      <c r="P51" s="3">
        <f t="shared" si="10"/>
        <v>85.520834174861008</v>
      </c>
      <c r="Q51" s="7">
        <f t="shared" si="9"/>
        <v>0.22959988798113093</v>
      </c>
    </row>
    <row r="52" spans="7:17" ht="15.75">
      <c r="H52" s="1">
        <v>2</v>
      </c>
      <c r="I52" s="2">
        <v>158.4</v>
      </c>
      <c r="J52" s="3">
        <f t="shared" si="7"/>
        <v>95.879283865425506</v>
      </c>
      <c r="K52" s="7">
        <f t="shared" si="8"/>
        <v>3908.8399459800439</v>
      </c>
      <c r="N52" s="1">
        <v>2</v>
      </c>
      <c r="O52" s="2">
        <v>158.4</v>
      </c>
      <c r="P52" s="3">
        <f t="shared" si="10"/>
        <v>85.5687507573749</v>
      </c>
      <c r="Q52" s="7">
        <f t="shared" si="9"/>
        <v>5304.3908662413796</v>
      </c>
    </row>
    <row r="53" spans="7:17" ht="15.75">
      <c r="H53" s="1">
        <v>3</v>
      </c>
      <c r="I53" s="2">
        <v>107.1</v>
      </c>
      <c r="J53" s="3">
        <f t="shared" si="7"/>
        <v>139.64378515962764</v>
      </c>
      <c r="K53" s="7">
        <f t="shared" si="8"/>
        <v>1059.0979525160005</v>
      </c>
      <c r="N53" s="1">
        <v>3</v>
      </c>
      <c r="O53" s="2">
        <v>107.1</v>
      </c>
      <c r="P53" s="3">
        <f t="shared" si="10"/>
        <v>92.851875681637409</v>
      </c>
      <c r="Q53" s="7">
        <f t="shared" si="9"/>
        <v>203.00904659151527</v>
      </c>
    </row>
    <row r="54" spans="7:17" ht="15.75">
      <c r="H54" s="1">
        <v>4</v>
      </c>
      <c r="I54" s="2">
        <v>92.5</v>
      </c>
      <c r="J54" s="3">
        <f t="shared" si="7"/>
        <v>116.86313554788828</v>
      </c>
      <c r="K54" s="7">
        <f t="shared" si="8"/>
        <v>593.56237372477744</v>
      </c>
      <c r="N54" s="1">
        <v>4</v>
      </c>
      <c r="O54" s="2">
        <v>92.5</v>
      </c>
      <c r="P54" s="3">
        <f t="shared" si="10"/>
        <v>94.276688113473682</v>
      </c>
      <c r="Q54" s="7">
        <f t="shared" si="9"/>
        <v>3.1566206525586713</v>
      </c>
    </row>
    <row r="55" spans="7:17" ht="15.75">
      <c r="G55" s="2">
        <v>1990</v>
      </c>
      <c r="H55" s="1">
        <v>1</v>
      </c>
      <c r="I55" s="2">
        <v>84.8</v>
      </c>
      <c r="J55" s="3">
        <f t="shared" si="7"/>
        <v>99.808940664366489</v>
      </c>
      <c r="K55" s="7">
        <f t="shared" si="8"/>
        <v>225.26829986647405</v>
      </c>
      <c r="M55" s="2">
        <v>1990</v>
      </c>
      <c r="N55" s="1">
        <v>1</v>
      </c>
      <c r="O55" s="2">
        <v>84.8</v>
      </c>
      <c r="P55" s="3">
        <f t="shared" si="10"/>
        <v>94.099019302126322</v>
      </c>
      <c r="Q55" s="7">
        <f t="shared" si="9"/>
        <v>86.471759981317973</v>
      </c>
    </row>
    <row r="56" spans="7:17" ht="15.75">
      <c r="H56" s="1">
        <v>2</v>
      </c>
      <c r="I56" s="2">
        <v>149.80000000000001</v>
      </c>
      <c r="J56" s="3">
        <f t="shared" si="7"/>
        <v>89.302682199309942</v>
      </c>
      <c r="K56" s="7">
        <f t="shared" si="8"/>
        <v>3659.9254610776916</v>
      </c>
      <c r="N56" s="1">
        <v>2</v>
      </c>
      <c r="O56" s="2">
        <v>149.80000000000001</v>
      </c>
      <c r="P56" s="3">
        <f t="shared" si="10"/>
        <v>93.1691173719137</v>
      </c>
      <c r="Q56" s="7">
        <f t="shared" si="9"/>
        <v>3207.0568672360878</v>
      </c>
    </row>
    <row r="57" spans="7:17" ht="15.75">
      <c r="H57" s="1">
        <v>3</v>
      </c>
      <c r="I57" s="2">
        <v>101.1</v>
      </c>
      <c r="J57" s="3">
        <f t="shared" ref="J57:J67" si="11">$K$37*I56+(1-$K$37)*J56</f>
        <v>131.65080465979298</v>
      </c>
      <c r="K57" s="7">
        <f t="shared" si="8"/>
        <v>933.35166536082897</v>
      </c>
      <c r="N57" s="1">
        <v>3</v>
      </c>
      <c r="O57" s="2">
        <v>101.1</v>
      </c>
      <c r="P57" s="3">
        <f t="shared" si="10"/>
        <v>98.832205634722342</v>
      </c>
      <c r="Q57" s="7">
        <f t="shared" si="9"/>
        <v>5.1428912831850688</v>
      </c>
    </row>
    <row r="58" spans="7:17" ht="15.75">
      <c r="H58" s="1">
        <v>4</v>
      </c>
      <c r="I58" s="2">
        <v>88.6</v>
      </c>
      <c r="J58" s="3">
        <f t="shared" si="11"/>
        <v>110.2652413979379</v>
      </c>
      <c r="K58" s="7">
        <f t="shared" si="8"/>
        <v>469.38268483092236</v>
      </c>
      <c r="N58" s="1">
        <v>4</v>
      </c>
      <c r="O58" s="2">
        <v>88.6</v>
      </c>
      <c r="P58" s="3">
        <f t="shared" si="10"/>
        <v>99.058985071250106</v>
      </c>
      <c r="Q58" s="7">
        <f t="shared" si="9"/>
        <v>109.39036872063271</v>
      </c>
    </row>
    <row r="59" spans="7:17" ht="15.75">
      <c r="G59" s="2">
        <v>1991</v>
      </c>
      <c r="H59" s="1">
        <v>1</v>
      </c>
      <c r="I59" s="2">
        <v>68.7</v>
      </c>
      <c r="J59" s="3">
        <f t="shared" si="11"/>
        <v>95.09957241938136</v>
      </c>
      <c r="K59" s="7">
        <f t="shared" si="8"/>
        <v>696.93742392616082</v>
      </c>
      <c r="M59" s="2">
        <v>1991</v>
      </c>
      <c r="N59" s="1">
        <v>1</v>
      </c>
      <c r="O59" s="2">
        <v>68.7</v>
      </c>
      <c r="P59" s="3">
        <f t="shared" si="10"/>
        <v>98.013086564125103</v>
      </c>
      <c r="Q59" s="7">
        <f t="shared" si="9"/>
        <v>859.25704391589147</v>
      </c>
    </row>
    <row r="60" spans="7:17" ht="15.75">
      <c r="H60" s="1">
        <v>2</v>
      </c>
      <c r="I60" s="2">
        <v>136.80000000000001</v>
      </c>
      <c r="J60" s="3">
        <f t="shared" si="11"/>
        <v>76.619871725814406</v>
      </c>
      <c r="K60" s="7">
        <f t="shared" si="8"/>
        <v>3621.6478390974339</v>
      </c>
      <c r="N60" s="1">
        <v>2</v>
      </c>
      <c r="O60" s="2">
        <v>136.80000000000001</v>
      </c>
      <c r="P60" s="3">
        <f t="shared" si="10"/>
        <v>95.081777907712606</v>
      </c>
      <c r="Q60" s="7">
        <f t="shared" si="9"/>
        <v>1740.4100545414169</v>
      </c>
    </row>
    <row r="61" spans="7:17" ht="15.75">
      <c r="H61" s="1">
        <v>3</v>
      </c>
      <c r="I61" s="2">
        <v>94.2</v>
      </c>
      <c r="J61" s="3">
        <f t="shared" si="11"/>
        <v>118.74596151774433</v>
      </c>
      <c r="K61" s="7">
        <f t="shared" si="8"/>
        <v>602.50422683058559</v>
      </c>
      <c r="N61" s="1">
        <v>3</v>
      </c>
      <c r="O61" s="2">
        <v>94.2</v>
      </c>
      <c r="P61" s="3">
        <f t="shared" si="10"/>
        <v>99.253600116941357</v>
      </c>
      <c r="Q61" s="7">
        <f t="shared" si="9"/>
        <v>25.538874141949666</v>
      </c>
    </row>
    <row r="62" spans="7:17" ht="15.75">
      <c r="H62" s="1">
        <v>4</v>
      </c>
      <c r="I62" s="2">
        <v>82.3</v>
      </c>
      <c r="J62" s="3">
        <f t="shared" si="11"/>
        <v>101.56378845532331</v>
      </c>
      <c r="K62" s="7">
        <f t="shared" si="8"/>
        <v>371.09354565144753</v>
      </c>
      <c r="N62" s="1">
        <v>4</v>
      </c>
      <c r="O62" s="2">
        <v>82.3</v>
      </c>
      <c r="P62" s="3">
        <f t="shared" si="10"/>
        <v>98.74824010524722</v>
      </c>
      <c r="Q62" s="7">
        <f t="shared" si="9"/>
        <v>270.54460255986316</v>
      </c>
    </row>
    <row r="63" spans="7:17" ht="15.75">
      <c r="G63" s="2">
        <v>1992</v>
      </c>
      <c r="H63" s="1">
        <v>1</v>
      </c>
      <c r="I63" s="2">
        <v>71.599999999999994</v>
      </c>
      <c r="J63" s="3">
        <f t="shared" si="11"/>
        <v>88.079136536596991</v>
      </c>
      <c r="K63" s="7">
        <f t="shared" si="8"/>
        <v>271.56194099180607</v>
      </c>
      <c r="M63" s="2">
        <v>1992</v>
      </c>
      <c r="N63" s="1">
        <v>1</v>
      </c>
      <c r="O63" s="2">
        <v>71.599999999999994</v>
      </c>
      <c r="P63" s="3">
        <f t="shared" si="10"/>
        <v>97.103416094722505</v>
      </c>
      <c r="Q63" s="7">
        <f t="shared" si="9"/>
        <v>650.42423250055117</v>
      </c>
    </row>
    <row r="64" spans="7:17" ht="15.75">
      <c r="H64" s="1">
        <v>2</v>
      </c>
      <c r="I64" s="2">
        <v>136.1</v>
      </c>
      <c r="J64" s="3">
        <f t="shared" si="11"/>
        <v>76.543740960979093</v>
      </c>
      <c r="K64" s="7">
        <f t="shared" si="8"/>
        <v>3546.9479907229588</v>
      </c>
      <c r="N64" s="1">
        <v>2</v>
      </c>
      <c r="O64" s="2">
        <v>136.1</v>
      </c>
      <c r="P64" s="3">
        <f t="shared" si="10"/>
        <v>94.553074485250249</v>
      </c>
      <c r="Q64" s="7">
        <f t="shared" si="9"/>
        <v>1726.1470197281633</v>
      </c>
    </row>
    <row r="65" spans="7:17" ht="15.75">
      <c r="H65" s="1">
        <v>3</v>
      </c>
      <c r="I65" s="2">
        <v>92.4</v>
      </c>
      <c r="J65" s="3">
        <f t="shared" si="11"/>
        <v>118.23312228829373</v>
      </c>
      <c r="K65" s="7">
        <f t="shared" si="8"/>
        <v>667.35020716193787</v>
      </c>
      <c r="N65" s="1">
        <v>3</v>
      </c>
      <c r="O65" s="2">
        <v>92.4</v>
      </c>
      <c r="P65" s="3">
        <f t="shared" si="10"/>
        <v>98.70776703672523</v>
      </c>
      <c r="Q65" s="7">
        <f t="shared" si="9"/>
        <v>39.787924989597315</v>
      </c>
    </row>
    <row r="66" spans="7:17" ht="15.75">
      <c r="H66" s="1">
        <v>4</v>
      </c>
      <c r="I66" s="2">
        <v>82.5</v>
      </c>
      <c r="J66" s="3">
        <f t="shared" si="11"/>
        <v>100.14993668648813</v>
      </c>
      <c r="K66" s="7">
        <f t="shared" si="8"/>
        <v>311.52026503703968</v>
      </c>
      <c r="N66" s="1">
        <v>4</v>
      </c>
      <c r="O66" s="2">
        <v>82.5</v>
      </c>
      <c r="P66" s="3">
        <f t="shared" si="10"/>
        <v>98.076990333052706</v>
      </c>
      <c r="Q66" s="7">
        <f t="shared" si="9"/>
        <v>242.64262783601745</v>
      </c>
    </row>
    <row r="67" spans="7:17" ht="15.75">
      <c r="G67" s="2">
        <v>1993</v>
      </c>
      <c r="H67" s="1">
        <v>1</v>
      </c>
      <c r="I67" s="2">
        <v>70.7</v>
      </c>
      <c r="J67" s="3">
        <f t="shared" si="11"/>
        <v>87.79498100594644</v>
      </c>
      <c r="K67" s="7">
        <f t="shared" si="8"/>
        <v>292.23837559366945</v>
      </c>
      <c r="M67" s="2">
        <v>1993</v>
      </c>
      <c r="N67" s="1">
        <v>1</v>
      </c>
      <c r="O67" s="2">
        <v>70.7</v>
      </c>
      <c r="P67" s="3">
        <f t="shared" si="10"/>
        <v>96.519291299747437</v>
      </c>
      <c r="Q67" s="7">
        <f t="shared" si="9"/>
        <v>666.63580322121356</v>
      </c>
    </row>
    <row r="68" spans="7:17" ht="15.75">
      <c r="H68" s="1">
        <v>2</v>
      </c>
      <c r="J68" s="3">
        <f>$K$37*I67+(1-$K$37)*J67</f>
        <v>75.828494301783934</v>
      </c>
      <c r="K68" s="7"/>
      <c r="N68" s="1">
        <v>2</v>
      </c>
      <c r="P68" s="3">
        <f t="shared" si="10"/>
        <v>93.937362169772683</v>
      </c>
      <c r="Q68" s="7"/>
    </row>
    <row r="69" spans="7:17" ht="15.75">
      <c r="H69" s="1">
        <v>3</v>
      </c>
      <c r="K69" s="7"/>
      <c r="N69" s="1">
        <v>3</v>
      </c>
      <c r="P69" s="3"/>
      <c r="Q69" s="7"/>
    </row>
    <row r="70" spans="7:17" ht="15.75">
      <c r="H70" s="1">
        <v>4</v>
      </c>
      <c r="K70" s="7"/>
      <c r="N70" s="1">
        <v>4</v>
      </c>
      <c r="P70" s="3"/>
      <c r="Q70" s="7"/>
    </row>
    <row r="71" spans="7:17">
      <c r="J71" s="3" t="s">
        <v>17</v>
      </c>
      <c r="K71" s="7">
        <f>AVERAGE(K40:K67)</f>
        <v>1891.3367311813483</v>
      </c>
      <c r="P71" s="12" t="s">
        <v>17</v>
      </c>
      <c r="Q71" s="13">
        <f>AVERAGE(Q40:Q67)</f>
        <v>1368.8338875351221</v>
      </c>
    </row>
    <row r="74" spans="7:17">
      <c r="G74" t="s">
        <v>22</v>
      </c>
    </row>
    <row r="75" spans="7:17" ht="36">
      <c r="G75" s="1" t="s">
        <v>1</v>
      </c>
      <c r="H75" s="2" t="s">
        <v>0</v>
      </c>
      <c r="I75" s="2" t="s">
        <v>31</v>
      </c>
      <c r="J75" s="2" t="s">
        <v>15</v>
      </c>
      <c r="K75" s="3" t="s">
        <v>23</v>
      </c>
      <c r="L75" t="s">
        <v>24</v>
      </c>
      <c r="M75" t="s">
        <v>26</v>
      </c>
      <c r="N75" s="2" t="s">
        <v>27</v>
      </c>
      <c r="O75" t="s">
        <v>32</v>
      </c>
      <c r="P75" s="2" t="s">
        <v>16</v>
      </c>
    </row>
    <row r="76" spans="7:17" ht="15.75">
      <c r="G76" s="2">
        <v>1986</v>
      </c>
      <c r="H76" s="1">
        <v>1</v>
      </c>
      <c r="I76" s="2">
        <v>1</v>
      </c>
      <c r="J76" s="2">
        <v>51.6</v>
      </c>
      <c r="K76" s="17">
        <f>SUMIF($H$76:$H$107,1,$J$76:$J$107)/COUNTIF(H76:H104,1)</f>
        <v>66.850000000000009</v>
      </c>
      <c r="L76" s="18">
        <f>K76/$J$109</f>
        <v>0.71164011452903631</v>
      </c>
      <c r="M76" s="19">
        <f>J76/L76</f>
        <v>72.508560080468342</v>
      </c>
      <c r="N76" s="7">
        <f>$M$108+$M$109*I76</f>
        <v>78.34666768713609</v>
      </c>
      <c r="O76" s="19">
        <f>L76*N76</f>
        <v>55.754631565841876</v>
      </c>
      <c r="P76" s="19">
        <f>(J76-O76)^2</f>
        <v>17.260963447889708</v>
      </c>
    </row>
    <row r="77" spans="7:17" ht="15.75">
      <c r="H77" s="1">
        <v>2</v>
      </c>
      <c r="I77" s="2">
        <v>2</v>
      </c>
      <c r="J77" s="2">
        <v>88.8</v>
      </c>
      <c r="K77" s="17">
        <f>SUMIF($H$76:$H$107,2,$J$76:$J$107)/COUNTIF(H76:H104,2)</f>
        <v>141.72857142857143</v>
      </c>
      <c r="L77" s="18">
        <f>K77/$J$109</f>
        <v>1.508746997808007</v>
      </c>
      <c r="M77" s="19">
        <f t="shared" ref="M77:M104" si="12">J77/L77</f>
        <v>58.856786544737894</v>
      </c>
      <c r="N77" s="7">
        <f t="shared" ref="N77:N104" si="13">$M$108+$M$109*I77</f>
        <v>79.460329354803704</v>
      </c>
      <c r="O77" s="19">
        <f t="shared" ref="O77:O104" si="14">L77*N77</f>
        <v>119.88553335889554</v>
      </c>
      <c r="P77" s="19">
        <f t="shared" ref="P77:P104" si="15">(J77-O77)^2</f>
        <v>966.31038420700781</v>
      </c>
    </row>
    <row r="78" spans="7:17" ht="15.75">
      <c r="H78" s="1">
        <v>3</v>
      </c>
      <c r="I78" s="2">
        <v>3</v>
      </c>
      <c r="J78" s="2">
        <v>61.4</v>
      </c>
      <c r="K78" s="17">
        <f>SUMIF($H$76:$H$107,3,$J$76:$J$107)/COUNTIF(H76:H104,3)</f>
        <v>89.44285714285715</v>
      </c>
      <c r="L78" s="18">
        <f>K78/$J$109</f>
        <v>0.95214846822658328</v>
      </c>
      <c r="M78" s="19">
        <f t="shared" si="12"/>
        <v>64.485741508737703</v>
      </c>
      <c r="N78" s="7">
        <f t="shared" si="13"/>
        <v>80.573991022471319</v>
      </c>
      <c r="O78" s="19">
        <f t="shared" si="14"/>
        <v>76.718402130948533</v>
      </c>
      <c r="P78" s="19">
        <f t="shared" si="15"/>
        <v>234.65344384544861</v>
      </c>
    </row>
    <row r="79" spans="7:17" ht="15.75">
      <c r="H79" s="1">
        <v>4</v>
      </c>
      <c r="I79" s="2">
        <v>4</v>
      </c>
      <c r="J79" s="2">
        <v>53.2</v>
      </c>
      <c r="K79" s="17">
        <f>SUMIF($H$76:$H$107,4,$J$76:$J$107)/COUNTIF(H76:H104,4)</f>
        <v>81.600000000000009</v>
      </c>
      <c r="L79" s="18">
        <f>K79/$J$109</f>
        <v>0.86865868878936969</v>
      </c>
      <c r="M79" s="19">
        <f t="shared" si="12"/>
        <v>61.243847194050012</v>
      </c>
      <c r="N79" s="7">
        <f t="shared" si="13"/>
        <v>81.687652690138933</v>
      </c>
      <c r="O79" s="19">
        <f t="shared" si="14"/>
        <v>70.958689276097516</v>
      </c>
      <c r="P79" s="19">
        <f t="shared" si="15"/>
        <v>315.37104480498084</v>
      </c>
    </row>
    <row r="80" spans="7:17" ht="15.75">
      <c r="G80" s="2">
        <v>1987</v>
      </c>
      <c r="H80" s="1">
        <v>1</v>
      </c>
      <c r="I80" s="2">
        <v>5</v>
      </c>
      <c r="J80" s="2">
        <v>51.6</v>
      </c>
      <c r="K80" s="3"/>
      <c r="L80" s="18">
        <v>0.71164011452903631</v>
      </c>
      <c r="M80" s="19">
        <f t="shared" si="12"/>
        <v>72.508560080468342</v>
      </c>
      <c r="N80" s="7">
        <f t="shared" si="13"/>
        <v>82.801314357806547</v>
      </c>
      <c r="O80" s="19">
        <f t="shared" si="14"/>
        <v>58.924736832744188</v>
      </c>
      <c r="P80" s="19">
        <f t="shared" si="15"/>
        <v>53.651769668959332</v>
      </c>
    </row>
    <row r="81" spans="7:16" ht="15.75">
      <c r="H81" s="1">
        <v>2</v>
      </c>
      <c r="I81" s="2">
        <v>6</v>
      </c>
      <c r="J81" s="2">
        <v>137</v>
      </c>
      <c r="K81" s="3"/>
      <c r="L81" s="18">
        <v>1.508746997808007</v>
      </c>
      <c r="M81" s="19">
        <f t="shared" si="12"/>
        <v>90.803826088165437</v>
      </c>
      <c r="N81" s="7">
        <f t="shared" si="13"/>
        <v>83.914976025474161</v>
      </c>
      <c r="O81" s="19">
        <f t="shared" si="14"/>
        <v>126.60646814956503</v>
      </c>
      <c r="P81" s="19">
        <f t="shared" si="15"/>
        <v>108.02550432600613</v>
      </c>
    </row>
    <row r="82" spans="7:16" ht="15.75">
      <c r="H82" s="1">
        <v>3</v>
      </c>
      <c r="I82" s="2">
        <v>7</v>
      </c>
      <c r="J82" s="2">
        <v>61.6</v>
      </c>
      <c r="K82" s="3"/>
      <c r="L82" s="18">
        <v>0.95214846822658328</v>
      </c>
      <c r="M82" s="19">
        <f t="shared" si="12"/>
        <v>64.695792784010465</v>
      </c>
      <c r="N82" s="7">
        <f t="shared" si="13"/>
        <v>85.028637693141775</v>
      </c>
      <c r="O82" s="19">
        <f t="shared" si="14"/>
        <v>80.959887134918063</v>
      </c>
      <c r="P82" s="19">
        <f t="shared" si="15"/>
        <v>374.80522987676585</v>
      </c>
    </row>
    <row r="83" spans="7:16" ht="15.75">
      <c r="H83" s="1">
        <v>4</v>
      </c>
      <c r="I83" s="2">
        <v>8</v>
      </c>
      <c r="J83" s="2">
        <v>53.4</v>
      </c>
      <c r="K83" s="3"/>
      <c r="L83" s="18">
        <v>0.86865868878936969</v>
      </c>
      <c r="M83" s="19">
        <f t="shared" si="12"/>
        <v>61.47408722109531</v>
      </c>
      <c r="N83" s="7">
        <f t="shared" si="13"/>
        <v>86.142299360809389</v>
      </c>
      <c r="O83" s="19">
        <f t="shared" si="14"/>
        <v>74.828256812062037</v>
      </c>
      <c r="P83" s="19">
        <f t="shared" si="15"/>
        <v>459.17019000368316</v>
      </c>
    </row>
    <row r="84" spans="7:16" ht="15.75">
      <c r="G84" s="2">
        <v>1988</v>
      </c>
      <c r="H84" s="1">
        <v>1</v>
      </c>
      <c r="I84" s="2">
        <v>9</v>
      </c>
      <c r="J84" s="2">
        <v>49.8</v>
      </c>
      <c r="K84" s="3"/>
      <c r="L84" s="18">
        <v>0.71164011452903631</v>
      </c>
      <c r="M84" s="19">
        <f t="shared" si="12"/>
        <v>69.979191705568283</v>
      </c>
      <c r="N84" s="7">
        <f t="shared" si="13"/>
        <v>87.255961028477003</v>
      </c>
      <c r="O84" s="19">
        <f t="shared" si="14"/>
        <v>62.094842099646506</v>
      </c>
      <c r="P84" s="19">
        <f t="shared" si="15"/>
        <v>151.16314225524019</v>
      </c>
    </row>
    <row r="85" spans="7:16" ht="15.75">
      <c r="H85" s="1">
        <v>2</v>
      </c>
      <c r="I85" s="2">
        <v>10</v>
      </c>
      <c r="J85" s="2">
        <v>185.2</v>
      </c>
      <c r="K85" s="3"/>
      <c r="L85" s="18">
        <v>1.508746997808007</v>
      </c>
      <c r="M85" s="19">
        <f t="shared" si="12"/>
        <v>122.75086563159299</v>
      </c>
      <c r="N85" s="7">
        <f t="shared" si="13"/>
        <v>88.369622696144617</v>
      </c>
      <c r="O85" s="19">
        <f t="shared" si="14"/>
        <v>133.32740294023452</v>
      </c>
      <c r="P85" s="19">
        <f t="shared" si="15"/>
        <v>2690.7663257247891</v>
      </c>
    </row>
    <row r="86" spans="7:16" ht="15.75">
      <c r="H86" s="1">
        <v>3</v>
      </c>
      <c r="I86" s="2">
        <v>11</v>
      </c>
      <c r="J86" s="2">
        <v>108.3</v>
      </c>
      <c r="K86" s="3"/>
      <c r="L86" s="18">
        <v>0.95214846822658328</v>
      </c>
      <c r="M86" s="19">
        <f t="shared" si="12"/>
        <v>113.74276556020021</v>
      </c>
      <c r="N86" s="7">
        <f t="shared" si="13"/>
        <v>89.483284363812231</v>
      </c>
      <c r="O86" s="19">
        <f t="shared" si="14"/>
        <v>85.201372138887592</v>
      </c>
      <c r="P86" s="19">
        <f t="shared" si="15"/>
        <v>533.54660906615823</v>
      </c>
    </row>
    <row r="87" spans="7:16" ht="15.75">
      <c r="H87" s="1">
        <v>4</v>
      </c>
      <c r="I87" s="2">
        <v>12</v>
      </c>
      <c r="J87" s="2">
        <v>118.7</v>
      </c>
      <c r="K87" s="3"/>
      <c r="L87" s="18">
        <v>0.86865868878936969</v>
      </c>
      <c r="M87" s="19">
        <f t="shared" si="12"/>
        <v>136.64745605138603</v>
      </c>
      <c r="N87" s="7">
        <f t="shared" si="13"/>
        <v>90.596946031479845</v>
      </c>
      <c r="O87" s="19">
        <f t="shared" si="14"/>
        <v>78.697824348026572</v>
      </c>
      <c r="P87" s="19">
        <f t="shared" si="15"/>
        <v>1600.174056891336</v>
      </c>
    </row>
    <row r="88" spans="7:16" ht="15.75">
      <c r="G88" s="2">
        <v>1989</v>
      </c>
      <c r="H88" s="1">
        <v>1</v>
      </c>
      <c r="I88" s="2">
        <v>13</v>
      </c>
      <c r="J88" s="2">
        <v>86</v>
      </c>
      <c r="K88" s="3"/>
      <c r="L88" s="18">
        <v>0.71164011452903631</v>
      </c>
      <c r="M88" s="19">
        <f t="shared" si="12"/>
        <v>120.8476001341139</v>
      </c>
      <c r="N88" s="7">
        <f t="shared" si="13"/>
        <v>91.710607699147459</v>
      </c>
      <c r="O88" s="19">
        <f t="shared" si="14"/>
        <v>65.26494736654881</v>
      </c>
      <c r="P88" s="19">
        <f t="shared" si="15"/>
        <v>429.94240771199111</v>
      </c>
    </row>
    <row r="89" spans="7:16" ht="15.75">
      <c r="H89" s="1">
        <v>2</v>
      </c>
      <c r="I89" s="2">
        <v>14</v>
      </c>
      <c r="J89" s="2">
        <v>158.4</v>
      </c>
      <c r="K89" s="3"/>
      <c r="L89" s="18">
        <v>1.508746997808007</v>
      </c>
      <c r="M89" s="19">
        <f t="shared" si="12"/>
        <v>104.98778140412706</v>
      </c>
      <c r="N89" s="7">
        <f t="shared" si="13"/>
        <v>92.824269366815074</v>
      </c>
      <c r="O89" s="19">
        <f t="shared" si="14"/>
        <v>140.048337730904</v>
      </c>
      <c r="P89" s="19">
        <f t="shared" si="15"/>
        <v>336.78350803896211</v>
      </c>
    </row>
    <row r="90" spans="7:16" ht="15.75">
      <c r="H90" s="1">
        <v>3</v>
      </c>
      <c r="I90" s="2">
        <v>15</v>
      </c>
      <c r="J90" s="2">
        <v>107.1</v>
      </c>
      <c r="K90" s="3"/>
      <c r="L90" s="18">
        <v>0.95214846822658328</v>
      </c>
      <c r="M90" s="19">
        <f t="shared" si="12"/>
        <v>112.48245790856363</v>
      </c>
      <c r="N90" s="7">
        <f t="shared" si="13"/>
        <v>93.937931034482688</v>
      </c>
      <c r="O90" s="19">
        <f t="shared" si="14"/>
        <v>89.442857142857108</v>
      </c>
      <c r="P90" s="19">
        <f t="shared" si="15"/>
        <v>311.77469387755207</v>
      </c>
    </row>
    <row r="91" spans="7:16" ht="15.75">
      <c r="H91" s="1">
        <v>4</v>
      </c>
      <c r="I91" s="2">
        <v>16</v>
      </c>
      <c r="J91" s="2">
        <v>92.5</v>
      </c>
      <c r="K91" s="3"/>
      <c r="L91" s="18">
        <v>0.86865868878936969</v>
      </c>
      <c r="M91" s="19">
        <f t="shared" si="12"/>
        <v>106.48601250845161</v>
      </c>
      <c r="N91" s="7">
        <f t="shared" si="13"/>
        <v>95.051592702150302</v>
      </c>
      <c r="O91" s="19">
        <f t="shared" si="14"/>
        <v>82.567391883991107</v>
      </c>
      <c r="P91" s="19">
        <f t="shared" si="15"/>
        <v>98.656703986205741</v>
      </c>
    </row>
    <row r="92" spans="7:16" ht="15.75">
      <c r="G92" s="2">
        <v>1990</v>
      </c>
      <c r="H92" s="1">
        <v>1</v>
      </c>
      <c r="I92" s="2">
        <v>17</v>
      </c>
      <c r="J92" s="2">
        <v>84.8</v>
      </c>
      <c r="K92" s="3"/>
      <c r="L92" s="18">
        <v>0.71164011452903631</v>
      </c>
      <c r="M92" s="19">
        <f t="shared" si="12"/>
        <v>119.16135455084719</v>
      </c>
      <c r="N92" s="7">
        <f t="shared" si="13"/>
        <v>96.165254369817916</v>
      </c>
      <c r="O92" s="19">
        <f t="shared" si="14"/>
        <v>68.435052633451136</v>
      </c>
      <c r="P92" s="19">
        <f t="shared" si="15"/>
        <v>267.81150230991449</v>
      </c>
    </row>
    <row r="93" spans="7:16" ht="15.75">
      <c r="H93" s="1">
        <v>2</v>
      </c>
      <c r="I93" s="2">
        <v>18</v>
      </c>
      <c r="J93" s="2">
        <v>149.80000000000001</v>
      </c>
      <c r="K93" s="3"/>
      <c r="L93" s="18">
        <v>1.508746997808007</v>
      </c>
      <c r="M93" s="19">
        <f t="shared" si="12"/>
        <v>99.287687211731267</v>
      </c>
      <c r="N93" s="7">
        <f t="shared" si="13"/>
        <v>97.27891603748553</v>
      </c>
      <c r="O93" s="19">
        <f t="shared" si="14"/>
        <v>146.76927252157347</v>
      </c>
      <c r="P93" s="19">
        <f t="shared" si="15"/>
        <v>9.1853090484897031</v>
      </c>
    </row>
    <row r="94" spans="7:16" ht="15.75">
      <c r="H94" s="1">
        <v>3</v>
      </c>
      <c r="I94" s="2">
        <v>19</v>
      </c>
      <c r="J94" s="2">
        <v>101.1</v>
      </c>
      <c r="K94" s="3"/>
      <c r="L94" s="18">
        <v>0.95214846822658328</v>
      </c>
      <c r="M94" s="19">
        <f t="shared" si="12"/>
        <v>106.1809196503808</v>
      </c>
      <c r="N94" s="7">
        <f t="shared" si="13"/>
        <v>98.392577705153144</v>
      </c>
      <c r="O94" s="19">
        <f t="shared" si="14"/>
        <v>93.684342146826637</v>
      </c>
      <c r="P94" s="19">
        <f t="shared" si="15"/>
        <v>54.991981395331685</v>
      </c>
    </row>
    <row r="95" spans="7:16" ht="15.75">
      <c r="H95" s="1">
        <v>4</v>
      </c>
      <c r="I95" s="2">
        <v>20</v>
      </c>
      <c r="J95" s="2">
        <v>88.6</v>
      </c>
      <c r="K95" s="3"/>
      <c r="L95" s="18">
        <v>0.86865868878936969</v>
      </c>
      <c r="M95" s="19">
        <f t="shared" si="12"/>
        <v>101.99633198106824</v>
      </c>
      <c r="N95" s="7">
        <f t="shared" si="13"/>
        <v>99.506239372820758</v>
      </c>
      <c r="O95" s="19">
        <f t="shared" si="14"/>
        <v>86.436959419955627</v>
      </c>
      <c r="P95" s="19">
        <f t="shared" si="15"/>
        <v>4.6787445509186707</v>
      </c>
    </row>
    <row r="96" spans="7:16" ht="15.75">
      <c r="G96" s="2">
        <v>1991</v>
      </c>
      <c r="H96" s="1">
        <v>1</v>
      </c>
      <c r="I96" s="2">
        <v>21</v>
      </c>
      <c r="J96" s="2">
        <v>68.7</v>
      </c>
      <c r="K96" s="3"/>
      <c r="L96" s="18">
        <v>0.71164011452903631</v>
      </c>
      <c r="M96" s="19">
        <f t="shared" si="12"/>
        <v>96.537559642018905</v>
      </c>
      <c r="N96" s="7">
        <f t="shared" si="13"/>
        <v>100.61990104048837</v>
      </c>
      <c r="O96" s="19">
        <f t="shared" si="14"/>
        <v>71.605157900353447</v>
      </c>
      <c r="P96" s="19">
        <f t="shared" si="15"/>
        <v>8.4399424259860325</v>
      </c>
    </row>
    <row r="97" spans="7:16" ht="15.75">
      <c r="H97" s="1">
        <v>2</v>
      </c>
      <c r="I97" s="2">
        <v>22</v>
      </c>
      <c r="J97" s="2">
        <v>136.80000000000001</v>
      </c>
      <c r="K97" s="3"/>
      <c r="L97" s="18">
        <v>1.508746997808007</v>
      </c>
      <c r="M97" s="19">
        <f t="shared" si="12"/>
        <v>90.67126575810974</v>
      </c>
      <c r="N97" s="7">
        <f t="shared" si="13"/>
        <v>101.73356270815599</v>
      </c>
      <c r="O97" s="19">
        <f t="shared" si="14"/>
        <v>153.49020731224297</v>
      </c>
      <c r="P97" s="19">
        <f t="shared" si="15"/>
        <v>278.56302012564839</v>
      </c>
    </row>
    <row r="98" spans="7:16" ht="15.75">
      <c r="H98" s="1">
        <v>3</v>
      </c>
      <c r="I98" s="2">
        <v>23</v>
      </c>
      <c r="J98" s="2">
        <v>94.2</v>
      </c>
      <c r="K98" s="3"/>
      <c r="L98" s="18">
        <v>0.95214846822658328</v>
      </c>
      <c r="M98" s="19">
        <f t="shared" si="12"/>
        <v>98.934150653470539</v>
      </c>
      <c r="N98" s="7">
        <f t="shared" si="13"/>
        <v>102.8472243758236</v>
      </c>
      <c r="O98" s="19">
        <f t="shared" si="14"/>
        <v>97.925827150796152</v>
      </c>
      <c r="P98" s="19">
        <f t="shared" si="15"/>
        <v>13.881787957609754</v>
      </c>
    </row>
    <row r="99" spans="7:16" ht="15.75">
      <c r="H99" s="1">
        <v>4</v>
      </c>
      <c r="I99" s="2">
        <v>24</v>
      </c>
      <c r="J99" s="2">
        <v>82.3</v>
      </c>
      <c r="K99" s="3"/>
      <c r="L99" s="18">
        <v>0.86865868878936969</v>
      </c>
      <c r="M99" s="19">
        <f t="shared" si="12"/>
        <v>94.743771129141265</v>
      </c>
      <c r="N99" s="7">
        <f t="shared" si="13"/>
        <v>103.9608860434912</v>
      </c>
      <c r="O99" s="19">
        <f t="shared" si="14"/>
        <v>90.306526955920148</v>
      </c>
      <c r="P99" s="19">
        <f t="shared" si="15"/>
        <v>64.104473895875998</v>
      </c>
    </row>
    <row r="100" spans="7:16" ht="15.75">
      <c r="G100" s="2">
        <v>1992</v>
      </c>
      <c r="H100" s="1">
        <v>1</v>
      </c>
      <c r="I100" s="2">
        <v>25</v>
      </c>
      <c r="J100" s="2">
        <v>71.599999999999994</v>
      </c>
      <c r="K100" s="3"/>
      <c r="L100" s="18">
        <v>0.71164011452903631</v>
      </c>
      <c r="M100" s="19">
        <f t="shared" si="12"/>
        <v>100.61265313491343</v>
      </c>
      <c r="N100" s="7">
        <f t="shared" si="13"/>
        <v>105.07454771115883</v>
      </c>
      <c r="O100" s="19">
        <f t="shared" si="14"/>
        <v>74.775263167255758</v>
      </c>
      <c r="P100" s="19">
        <f t="shared" si="15"/>
        <v>10.082296181331106</v>
      </c>
    </row>
    <row r="101" spans="7:16" ht="15.75">
      <c r="H101" s="1">
        <v>2</v>
      </c>
      <c r="I101" s="2">
        <v>26</v>
      </c>
      <c r="J101" s="2">
        <v>136.1</v>
      </c>
      <c r="K101" s="3"/>
      <c r="L101" s="18">
        <v>1.508746997808007</v>
      </c>
      <c r="M101" s="19">
        <f t="shared" si="12"/>
        <v>90.207304602914718</v>
      </c>
      <c r="N101" s="7">
        <f t="shared" si="13"/>
        <v>106.18820937882643</v>
      </c>
      <c r="O101" s="19">
        <f t="shared" si="14"/>
        <v>160.21114210291242</v>
      </c>
      <c r="P101" s="19">
        <f t="shared" si="15"/>
        <v>581.34717350683616</v>
      </c>
    </row>
    <row r="102" spans="7:16" ht="15.75">
      <c r="H102" s="1">
        <v>3</v>
      </c>
      <c r="I102" s="2">
        <v>27</v>
      </c>
      <c r="J102" s="2">
        <v>92.4</v>
      </c>
      <c r="K102" s="3"/>
      <c r="L102" s="18">
        <v>0.95214846822658328</v>
      </c>
      <c r="M102" s="19">
        <f t="shared" si="12"/>
        <v>97.043689176015704</v>
      </c>
      <c r="N102" s="7">
        <f t="shared" si="13"/>
        <v>107.30187104649406</v>
      </c>
      <c r="O102" s="19">
        <f t="shared" si="14"/>
        <v>102.16731215476568</v>
      </c>
      <c r="P102" s="19">
        <f t="shared" si="15"/>
        <v>95.400386728633322</v>
      </c>
    </row>
    <row r="103" spans="7:16" ht="15.75">
      <c r="H103" s="1">
        <v>4</v>
      </c>
      <c r="I103" s="2">
        <v>28</v>
      </c>
      <c r="J103" s="2">
        <v>82.5</v>
      </c>
      <c r="K103" s="3"/>
      <c r="L103" s="18">
        <v>0.86865868878936969</v>
      </c>
      <c r="M103" s="19">
        <f t="shared" si="12"/>
        <v>94.974011156186577</v>
      </c>
      <c r="N103" s="7">
        <f t="shared" si="13"/>
        <v>108.41553271416166</v>
      </c>
      <c r="O103" s="19">
        <f t="shared" si="14"/>
        <v>94.176094491884683</v>
      </c>
      <c r="P103" s="19">
        <f t="shared" si="15"/>
        <v>136.33118258341983</v>
      </c>
    </row>
    <row r="104" spans="7:16" ht="15.75">
      <c r="G104" s="2">
        <v>1993</v>
      </c>
      <c r="H104" s="1">
        <v>1</v>
      </c>
      <c r="I104" s="2">
        <v>29</v>
      </c>
      <c r="J104" s="2">
        <v>70.7</v>
      </c>
      <c r="K104" s="3"/>
      <c r="L104" s="18">
        <v>0.71164011452903631</v>
      </c>
      <c r="M104" s="19">
        <f t="shared" si="12"/>
        <v>99.347968947463414</v>
      </c>
      <c r="N104" s="7">
        <f t="shared" si="13"/>
        <v>109.52919438182929</v>
      </c>
      <c r="O104" s="19">
        <f t="shared" si="14"/>
        <v>77.94536843415807</v>
      </c>
      <c r="P104" s="19">
        <f t="shared" si="15"/>
        <v>52.495363746694117</v>
      </c>
    </row>
    <row r="105" spans="7:16" ht="15.75">
      <c r="H105" s="1">
        <v>2</v>
      </c>
      <c r="I105" s="2">
        <v>30</v>
      </c>
      <c r="J105"/>
      <c r="K105" s="3"/>
      <c r="L105" s="18">
        <v>1.508746997808007</v>
      </c>
      <c r="M105" s="19"/>
      <c r="N105" s="7">
        <f>$M$108+$M$109*I105</f>
        <v>110.64285604949688</v>
      </c>
      <c r="O105" s="19">
        <f>L105*N105</f>
        <v>166.93207689358192</v>
      </c>
      <c r="P105" s="19"/>
    </row>
    <row r="106" spans="7:16" ht="15.75">
      <c r="H106" s="1">
        <v>3</v>
      </c>
      <c r="I106" s="1"/>
      <c r="J106"/>
      <c r="K106" s="3"/>
      <c r="L106" s="18"/>
      <c r="M106" s="19"/>
      <c r="N106" s="7"/>
      <c r="O106" s="19"/>
      <c r="P106" s="19"/>
    </row>
    <row r="107" spans="7:16" ht="15.75">
      <c r="H107" s="1">
        <v>4</v>
      </c>
      <c r="I107" s="1"/>
      <c r="J107"/>
      <c r="K107" s="3"/>
      <c r="L107" s="18"/>
      <c r="M107" s="19"/>
      <c r="N107" s="7"/>
      <c r="O107" s="19"/>
      <c r="P107" s="19"/>
    </row>
    <row r="108" spans="7:16" ht="15.75">
      <c r="I108" s="1"/>
      <c r="J108"/>
      <c r="K108" s="3"/>
      <c r="L108" t="s">
        <v>28</v>
      </c>
      <c r="M108" s="7">
        <f>INTERCEPT(M76:M104,I76:I104)</f>
        <v>77.233006019468476</v>
      </c>
      <c r="N108" s="7"/>
      <c r="O108" s="19"/>
      <c r="P108" s="19"/>
    </row>
    <row r="109" spans="7:16">
      <c r="I109" t="s">
        <v>25</v>
      </c>
      <c r="J109" s="16">
        <f>AVERAGE(J76:J104)</f>
        <v>93.93793103448273</v>
      </c>
      <c r="K109" s="3"/>
      <c r="L109" t="s">
        <v>29</v>
      </c>
      <c r="M109" s="7">
        <f>SLOPE(M76:M104,I76:I104)</f>
        <v>1.1136616676676139</v>
      </c>
      <c r="N109" s="7"/>
      <c r="O109" t="s">
        <v>17</v>
      </c>
      <c r="P109" s="16">
        <f>AVERAGE(P76:P104)</f>
        <v>353.77134973067803</v>
      </c>
    </row>
    <row r="110" spans="7:16" ht="15.75">
      <c r="I110" s="1"/>
      <c r="L110" t="s">
        <v>30</v>
      </c>
      <c r="M110" s="20">
        <f>RSQ(M76:M104,I76:I104)</f>
        <v>0.20992003786919036</v>
      </c>
      <c r="N110" s="7"/>
      <c r="O110" s="19"/>
      <c r="P110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1D4A-834D-4055-AE48-AD3E0DDD98F6}">
  <dimension ref="A1:I18"/>
  <sheetViews>
    <sheetView workbookViewId="0">
      <selection activeCell="A16" sqref="A16"/>
    </sheetView>
  </sheetViews>
  <sheetFormatPr baseColWidth="10" defaultColWidth="11.42578125" defaultRowHeight="15"/>
  <cols>
    <col min="1" max="1" width="29.7109375" style="23" customWidth="1"/>
    <col min="2" max="16384" width="11.42578125" style="23"/>
  </cols>
  <sheetData>
    <row r="1" spans="1:9">
      <c r="A1" s="23" t="s">
        <v>57</v>
      </c>
    </row>
    <row r="2" spans="1:9" ht="15.75" thickBot="1"/>
    <row r="3" spans="1:9">
      <c r="A3" s="31" t="s">
        <v>56</v>
      </c>
      <c r="B3" s="31"/>
    </row>
    <row r="4" spans="1:9">
      <c r="A4" s="23" t="s">
        <v>55</v>
      </c>
      <c r="B4" s="23">
        <v>0.2833251181359287</v>
      </c>
    </row>
    <row r="5" spans="1:9">
      <c r="A5" s="23" t="s">
        <v>54</v>
      </c>
      <c r="B5" s="26">
        <v>8.0273122566737951E-2</v>
      </c>
    </row>
    <row r="6" spans="1:9">
      <c r="A6" s="23" t="s">
        <v>53</v>
      </c>
      <c r="B6" s="23">
        <v>-1.1699565176588256E-2</v>
      </c>
    </row>
    <row r="7" spans="1:9">
      <c r="A7" s="23" t="s">
        <v>42</v>
      </c>
      <c r="B7" s="23">
        <v>13.023848485398982</v>
      </c>
    </row>
    <row r="8" spans="1:9" ht="15.75" thickBot="1">
      <c r="A8" s="21" t="s">
        <v>52</v>
      </c>
      <c r="B8" s="21">
        <v>12</v>
      </c>
    </row>
    <row r="10" spans="1:9" ht="15.75" thickBot="1">
      <c r="A10" s="23" t="s">
        <v>51</v>
      </c>
    </row>
    <row r="11" spans="1:9">
      <c r="A11" s="22"/>
      <c r="B11" s="22" t="s">
        <v>50</v>
      </c>
      <c r="C11" s="22" t="s">
        <v>49</v>
      </c>
      <c r="D11" s="22" t="s">
        <v>48</v>
      </c>
      <c r="E11" s="22" t="s">
        <v>47</v>
      </c>
      <c r="F11" s="22" t="s">
        <v>46</v>
      </c>
    </row>
    <row r="12" spans="1:9">
      <c r="A12" s="23" t="s">
        <v>45</v>
      </c>
      <c r="B12" s="23">
        <v>1</v>
      </c>
      <c r="C12" s="23">
        <v>148.04370629370646</v>
      </c>
      <c r="D12" s="23">
        <v>148.04370629370646</v>
      </c>
      <c r="E12" s="23">
        <v>0.87279304907083999</v>
      </c>
      <c r="F12" s="23">
        <v>0.37219275025708254</v>
      </c>
    </row>
    <row r="13" spans="1:9">
      <c r="A13" s="23" t="s">
        <v>44</v>
      </c>
      <c r="B13" s="23">
        <v>10</v>
      </c>
      <c r="C13" s="23">
        <v>1696.2062937062935</v>
      </c>
      <c r="D13" s="23">
        <v>169.62062937062936</v>
      </c>
    </row>
    <row r="14" spans="1:9" ht="15.75" thickBot="1">
      <c r="A14" s="21" t="s">
        <v>43</v>
      </c>
      <c r="B14" s="21">
        <v>11</v>
      </c>
      <c r="C14" s="21">
        <v>1844.25</v>
      </c>
      <c r="D14" s="21"/>
      <c r="E14" s="21"/>
      <c r="F14" s="21"/>
    </row>
    <row r="15" spans="1:9" ht="15.75" thickBot="1"/>
    <row r="16" spans="1:9">
      <c r="A16" s="22"/>
      <c r="B16" s="22" t="s">
        <v>33</v>
      </c>
      <c r="C16" s="22" t="s">
        <v>42</v>
      </c>
      <c r="D16" s="22" t="s">
        <v>41</v>
      </c>
      <c r="E16" s="22" t="s">
        <v>40</v>
      </c>
      <c r="F16" s="22" t="s">
        <v>39</v>
      </c>
      <c r="G16" s="22" t="s">
        <v>38</v>
      </c>
      <c r="H16" s="22" t="s">
        <v>37</v>
      </c>
      <c r="I16" s="22" t="s">
        <v>36</v>
      </c>
    </row>
    <row r="17" spans="1:9">
      <c r="A17" s="23" t="s">
        <v>34</v>
      </c>
      <c r="B17" s="23">
        <v>74.13636363636364</v>
      </c>
      <c r="C17" s="23">
        <v>8.0156246417834254</v>
      </c>
      <c r="D17" s="23">
        <v>9.2489814517897351</v>
      </c>
      <c r="E17" s="23">
        <v>3.235564665309558E-6</v>
      </c>
      <c r="F17" s="23">
        <v>56.276438949067426</v>
      </c>
      <c r="G17" s="23">
        <v>91.996288323659854</v>
      </c>
      <c r="H17" s="23">
        <v>56.276438949067426</v>
      </c>
      <c r="I17" s="23">
        <v>91.996288323659854</v>
      </c>
    </row>
    <row r="18" spans="1:9" ht="15.75" thickBot="1">
      <c r="A18" s="21" t="s">
        <v>35</v>
      </c>
      <c r="B18" s="21">
        <v>1.0174825174825175</v>
      </c>
      <c r="C18" s="21">
        <v>1.0891089235457851</v>
      </c>
      <c r="D18" s="21">
        <v>0.93423393701515611</v>
      </c>
      <c r="E18" s="21">
        <v>0.37219275025708276</v>
      </c>
      <c r="F18" s="21">
        <v>-1.4092033891147953</v>
      </c>
      <c r="G18" s="21">
        <v>3.4441684240798303</v>
      </c>
      <c r="H18" s="21">
        <v>-1.4092033891147953</v>
      </c>
      <c r="I18" s="21">
        <v>3.4441684240798303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55E7-46D3-4107-A5F2-99E3810AC278}">
  <dimension ref="A2:V21"/>
  <sheetViews>
    <sheetView tabSelected="1" topLeftCell="L1" zoomScale="120" zoomScaleNormal="120" workbookViewId="0">
      <selection activeCell="S2" sqref="S2:V18"/>
    </sheetView>
  </sheetViews>
  <sheetFormatPr baseColWidth="10" defaultColWidth="11.42578125" defaultRowHeight="15"/>
  <cols>
    <col min="1" max="1" width="14.5703125" style="23" bestFit="1" customWidth="1"/>
    <col min="2" max="8" width="11.42578125" style="23"/>
    <col min="9" max="9" width="12.28515625" style="23" bestFit="1" customWidth="1"/>
    <col min="10" max="10" width="12" style="23" bestFit="1" customWidth="1"/>
    <col min="11" max="11" width="13.28515625" style="23" customWidth="1"/>
    <col min="12" max="18" width="11.42578125" style="23"/>
    <col min="19" max="19" width="11.85546875" style="23" customWidth="1"/>
    <col min="20" max="20" width="12.42578125" style="23" customWidth="1"/>
    <col min="21" max="16384" width="11.42578125" style="23"/>
  </cols>
  <sheetData>
    <row r="2" spans="8:22">
      <c r="H2" s="23" t="s">
        <v>62</v>
      </c>
      <c r="N2" s="23" t="s">
        <v>63</v>
      </c>
      <c r="S2" s="23" t="s">
        <v>61</v>
      </c>
    </row>
    <row r="3" spans="8:22" ht="21">
      <c r="H3" s="23" t="s">
        <v>60</v>
      </c>
      <c r="I3" s="23" t="s">
        <v>59</v>
      </c>
      <c r="J3" s="24" t="s">
        <v>14</v>
      </c>
      <c r="K3" s="30" t="s">
        <v>58</v>
      </c>
      <c r="N3" s="23" t="s">
        <v>60</v>
      </c>
      <c r="O3" s="23" t="s">
        <v>59</v>
      </c>
      <c r="P3" s="24" t="s">
        <v>14</v>
      </c>
      <c r="Q3" s="30" t="s">
        <v>58</v>
      </c>
      <c r="S3" s="23" t="s">
        <v>60</v>
      </c>
      <c r="T3" s="23" t="s">
        <v>59</v>
      </c>
      <c r="U3" s="23" t="s">
        <v>3</v>
      </c>
      <c r="V3" s="30" t="s">
        <v>58</v>
      </c>
    </row>
    <row r="4" spans="8:22">
      <c r="H4" s="23">
        <v>1</v>
      </c>
      <c r="I4" s="23">
        <v>66</v>
      </c>
      <c r="J4" s="29">
        <f>$B$20+$B$21*H4</f>
        <v>75.15384615384616</v>
      </c>
      <c r="K4" s="29">
        <f t="shared" ref="K4:K15" si="0">(I4-J4)^2</f>
        <v>83.792899408284143</v>
      </c>
      <c r="N4" s="23">
        <v>1</v>
      </c>
      <c r="O4" s="23">
        <v>66</v>
      </c>
      <c r="P4" s="23">
        <f>O4</f>
        <v>66</v>
      </c>
      <c r="Q4" s="26"/>
      <c r="S4" s="23">
        <v>1</v>
      </c>
      <c r="T4" s="23">
        <v>66</v>
      </c>
      <c r="U4" s="26"/>
      <c r="V4" s="26"/>
    </row>
    <row r="5" spans="8:22">
      <c r="H5" s="23">
        <v>2</v>
      </c>
      <c r="I5" s="23">
        <v>73</v>
      </c>
      <c r="J5" s="29">
        <f t="shared" ref="J5:J16" si="1">$B$20+$B$21*H5</f>
        <v>76.171328671328681</v>
      </c>
      <c r="K5" s="29">
        <f t="shared" si="0"/>
        <v>10.057325541591334</v>
      </c>
      <c r="N5" s="23">
        <v>2</v>
      </c>
      <c r="O5" s="23">
        <v>73</v>
      </c>
      <c r="P5" s="29">
        <f>$M$18*O4+(1-$M$18)*P4</f>
        <v>66</v>
      </c>
      <c r="Q5" s="29">
        <f t="shared" ref="Q5:Q15" si="2">(O5-P5)^2</f>
        <v>49</v>
      </c>
      <c r="S5" s="23">
        <v>2</v>
      </c>
      <c r="T5" s="23">
        <v>73</v>
      </c>
      <c r="U5" s="26"/>
      <c r="V5" s="26"/>
    </row>
    <row r="6" spans="8:22">
      <c r="H6" s="23">
        <v>3</v>
      </c>
      <c r="I6" s="23">
        <v>103</v>
      </c>
      <c r="J6" s="29">
        <f t="shared" si="1"/>
        <v>77.188811188811187</v>
      </c>
      <c r="K6" s="29">
        <f t="shared" si="0"/>
        <v>666.21746784683864</v>
      </c>
      <c r="N6" s="23">
        <v>3</v>
      </c>
      <c r="O6" s="23">
        <v>103</v>
      </c>
      <c r="P6" s="29">
        <f t="shared" ref="P6:P16" si="3">$M$18*O5+(1-$M$18)*P5</f>
        <v>67.75</v>
      </c>
      <c r="Q6" s="29">
        <f t="shared" si="2"/>
        <v>1242.5625</v>
      </c>
      <c r="S6" s="23">
        <v>3</v>
      </c>
      <c r="T6" s="23">
        <v>103</v>
      </c>
      <c r="U6" s="26"/>
      <c r="V6" s="26"/>
    </row>
    <row r="7" spans="8:22">
      <c r="H7" s="23">
        <v>4</v>
      </c>
      <c r="I7" s="23">
        <v>60</v>
      </c>
      <c r="J7" s="29">
        <f t="shared" si="1"/>
        <v>78.206293706293707</v>
      </c>
      <c r="K7" s="29">
        <f t="shared" si="0"/>
        <v>331.46913051982983</v>
      </c>
      <c r="N7" s="23">
        <v>4</v>
      </c>
      <c r="O7" s="23">
        <v>60</v>
      </c>
      <c r="P7" s="29">
        <f t="shared" si="3"/>
        <v>76.5625</v>
      </c>
      <c r="Q7" s="29">
        <f t="shared" si="2"/>
        <v>274.31640625</v>
      </c>
      <c r="S7" s="23">
        <v>4</v>
      </c>
      <c r="T7" s="23">
        <v>60</v>
      </c>
      <c r="U7" s="26"/>
      <c r="V7" s="26"/>
    </row>
    <row r="8" spans="8:22">
      <c r="H8" s="23">
        <v>5</v>
      </c>
      <c r="I8" s="23">
        <v>81</v>
      </c>
      <c r="J8" s="29">
        <f t="shared" si="1"/>
        <v>79.223776223776227</v>
      </c>
      <c r="K8" s="29">
        <f t="shared" si="0"/>
        <v>3.1549709032226407</v>
      </c>
      <c r="N8" s="23">
        <v>5</v>
      </c>
      <c r="O8" s="23">
        <v>81</v>
      </c>
      <c r="P8" s="29">
        <f t="shared" si="3"/>
        <v>72.421875</v>
      </c>
      <c r="Q8" s="29">
        <f t="shared" si="2"/>
        <v>73.584228515625</v>
      </c>
      <c r="S8" s="23">
        <v>5</v>
      </c>
      <c r="T8" s="23">
        <v>81</v>
      </c>
      <c r="U8" s="29">
        <f t="shared" ref="U8:U16" si="4">AVERAGE(T4:T7)</f>
        <v>75.5</v>
      </c>
      <c r="V8" s="25">
        <f t="shared" ref="V8:V15" si="5">(T8-U8)^2</f>
        <v>30.25</v>
      </c>
    </row>
    <row r="9" spans="8:22">
      <c r="H9" s="23">
        <v>6</v>
      </c>
      <c r="I9" s="23">
        <v>87</v>
      </c>
      <c r="J9" s="29">
        <f t="shared" si="1"/>
        <v>80.241258741258747</v>
      </c>
      <c r="K9" s="29">
        <f t="shared" si="0"/>
        <v>45.680583402611298</v>
      </c>
      <c r="N9" s="23">
        <v>6</v>
      </c>
      <c r="O9" s="23">
        <v>87</v>
      </c>
      <c r="P9" s="29">
        <f>$M$18*O8+(1-$M$18)*P8</f>
        <v>74.56640625</v>
      </c>
      <c r="Q9" s="29">
        <f t="shared" si="2"/>
        <v>154.59425354003906</v>
      </c>
      <c r="S9" s="23">
        <v>6</v>
      </c>
      <c r="T9" s="23">
        <v>87</v>
      </c>
      <c r="U9" s="29">
        <f t="shared" si="4"/>
        <v>79.25</v>
      </c>
      <c r="V9" s="25">
        <f t="shared" si="5"/>
        <v>60.0625</v>
      </c>
    </row>
    <row r="10" spans="8:22">
      <c r="H10" s="23">
        <v>7</v>
      </c>
      <c r="I10" s="23">
        <v>73</v>
      </c>
      <c r="J10" s="29">
        <f t="shared" si="1"/>
        <v>81.258741258741267</v>
      </c>
      <c r="K10" s="29">
        <f t="shared" si="0"/>
        <v>68.206807178835291</v>
      </c>
      <c r="N10" s="23">
        <v>7</v>
      </c>
      <c r="O10" s="23">
        <v>73</v>
      </c>
      <c r="P10" s="29">
        <f t="shared" si="3"/>
        <v>77.6748046875</v>
      </c>
      <c r="Q10" s="29">
        <f t="shared" si="2"/>
        <v>21.853798866271973</v>
      </c>
      <c r="S10" s="23">
        <v>7</v>
      </c>
      <c r="T10" s="23">
        <v>73</v>
      </c>
      <c r="U10" s="29">
        <f t="shared" si="4"/>
        <v>82.75</v>
      </c>
      <c r="V10" s="25">
        <f t="shared" si="5"/>
        <v>95.0625</v>
      </c>
    </row>
    <row r="11" spans="8:22">
      <c r="H11" s="23">
        <v>8</v>
      </c>
      <c r="I11" s="23">
        <v>90</v>
      </c>
      <c r="J11" s="29">
        <f t="shared" si="1"/>
        <v>82.276223776223787</v>
      </c>
      <c r="K11" s="29">
        <f t="shared" si="0"/>
        <v>59.65671915497073</v>
      </c>
      <c r="N11" s="23">
        <v>8</v>
      </c>
      <c r="O11" s="23">
        <v>90</v>
      </c>
      <c r="P11" s="29">
        <f>$M$18*O10+(1-$M$18)*P10</f>
        <v>76.506103515625</v>
      </c>
      <c r="Q11" s="29">
        <f t="shared" si="2"/>
        <v>182.08524233102798</v>
      </c>
      <c r="S11" s="23">
        <v>8</v>
      </c>
      <c r="T11" s="23">
        <v>90</v>
      </c>
      <c r="U11" s="29">
        <f t="shared" si="4"/>
        <v>75.25</v>
      </c>
      <c r="V11" s="25">
        <f t="shared" si="5"/>
        <v>217.5625</v>
      </c>
    </row>
    <row r="12" spans="8:22">
      <c r="H12" s="23">
        <v>9</v>
      </c>
      <c r="I12" s="23">
        <v>78</v>
      </c>
      <c r="J12" s="29">
        <f t="shared" si="1"/>
        <v>83.293706293706293</v>
      </c>
      <c r="K12" s="29">
        <f t="shared" si="0"/>
        <v>28.023326324025621</v>
      </c>
      <c r="N12" s="23">
        <v>9</v>
      </c>
      <c r="O12" s="23">
        <v>78</v>
      </c>
      <c r="P12" s="29">
        <f t="shared" si="3"/>
        <v>79.87957763671875</v>
      </c>
      <c r="Q12" s="29">
        <f t="shared" si="2"/>
        <v>3.5328120924532413</v>
      </c>
      <c r="S12" s="23">
        <v>9</v>
      </c>
      <c r="T12" s="23">
        <v>78</v>
      </c>
      <c r="U12" s="29">
        <f t="shared" si="4"/>
        <v>82.75</v>
      </c>
      <c r="V12" s="25">
        <f t="shared" si="5"/>
        <v>22.5625</v>
      </c>
    </row>
    <row r="13" spans="8:22">
      <c r="H13" s="23">
        <v>10</v>
      </c>
      <c r="I13" s="23">
        <v>87</v>
      </c>
      <c r="J13" s="29">
        <f t="shared" si="1"/>
        <v>84.311188811188813</v>
      </c>
      <c r="K13" s="29">
        <f t="shared" si="0"/>
        <v>7.2297056090762259</v>
      </c>
      <c r="N13" s="23">
        <v>10</v>
      </c>
      <c r="O13" s="23">
        <v>87</v>
      </c>
      <c r="P13" s="29">
        <f t="shared" si="3"/>
        <v>79.409683227539063</v>
      </c>
      <c r="Q13" s="29">
        <f t="shared" si="2"/>
        <v>57.612908706301823</v>
      </c>
      <c r="S13" s="23">
        <v>10</v>
      </c>
      <c r="T13" s="23">
        <v>87</v>
      </c>
      <c r="U13" s="29">
        <f t="shared" si="4"/>
        <v>82</v>
      </c>
      <c r="V13" s="25">
        <f t="shared" si="5"/>
        <v>25</v>
      </c>
    </row>
    <row r="14" spans="8:22">
      <c r="H14" s="23">
        <v>11</v>
      </c>
      <c r="I14" s="23">
        <v>99</v>
      </c>
      <c r="J14" s="29">
        <f t="shared" si="1"/>
        <v>85.328671328671334</v>
      </c>
      <c r="K14" s="29">
        <f t="shared" si="0"/>
        <v>186.90522763949323</v>
      </c>
      <c r="N14" s="23">
        <v>11</v>
      </c>
      <c r="O14" s="23">
        <v>99</v>
      </c>
      <c r="P14" s="29">
        <f t="shared" si="3"/>
        <v>81.307262420654297</v>
      </c>
      <c r="Q14" s="29">
        <f t="shared" si="2"/>
        <v>313.03296305159165</v>
      </c>
      <c r="S14" s="23">
        <v>11</v>
      </c>
      <c r="T14" s="23">
        <v>99</v>
      </c>
      <c r="U14" s="29">
        <f t="shared" si="4"/>
        <v>82</v>
      </c>
      <c r="V14" s="25">
        <f t="shared" si="5"/>
        <v>289</v>
      </c>
    </row>
    <row r="15" spans="8:22">
      <c r="H15" s="23">
        <v>12</v>
      </c>
      <c r="I15" s="23">
        <v>72</v>
      </c>
      <c r="J15" s="29">
        <f t="shared" si="1"/>
        <v>86.346153846153854</v>
      </c>
      <c r="K15" s="29">
        <f t="shared" si="0"/>
        <v>205.812130177515</v>
      </c>
      <c r="N15" s="23">
        <v>12</v>
      </c>
      <c r="O15" s="23">
        <v>72</v>
      </c>
      <c r="P15" s="29">
        <f t="shared" si="3"/>
        <v>85.730446815490723</v>
      </c>
      <c r="Q15" s="29">
        <f t="shared" si="2"/>
        <v>188.52516975301933</v>
      </c>
      <c r="S15" s="23">
        <v>12</v>
      </c>
      <c r="T15" s="23">
        <v>72</v>
      </c>
      <c r="U15" s="29">
        <f t="shared" si="4"/>
        <v>88.5</v>
      </c>
      <c r="V15" s="25">
        <f t="shared" si="5"/>
        <v>272.25</v>
      </c>
    </row>
    <row r="16" spans="8:22">
      <c r="H16" s="23">
        <v>13</v>
      </c>
      <c r="J16" s="29">
        <f t="shared" si="1"/>
        <v>87.363636363636374</v>
      </c>
      <c r="N16" s="23">
        <v>13</v>
      </c>
      <c r="P16" s="29">
        <f t="shared" si="3"/>
        <v>82.297835111618042</v>
      </c>
      <c r="S16" s="23">
        <v>13</v>
      </c>
      <c r="U16" s="29">
        <f t="shared" si="4"/>
        <v>84</v>
      </c>
    </row>
    <row r="18" spans="1:22" ht="15.75" thickBot="1">
      <c r="J18" s="27" t="s">
        <v>17</v>
      </c>
      <c r="K18" s="29">
        <f>AVERAGE(K4:K15)</f>
        <v>141.35052447552451</v>
      </c>
      <c r="L18" s="28" t="s">
        <v>28</v>
      </c>
      <c r="M18" s="23">
        <v>0.25</v>
      </c>
      <c r="O18" s="27" t="s">
        <v>17</v>
      </c>
      <c r="P18" s="29">
        <f>AVERAGE(Q5:Q15)</f>
        <v>232.79093482784819</v>
      </c>
      <c r="U18" s="23" t="s">
        <v>17</v>
      </c>
      <c r="V18" s="25">
        <f>AVERAGE(V8:V15)</f>
        <v>126.46875</v>
      </c>
    </row>
    <row r="19" spans="1:22">
      <c r="A19" s="22"/>
      <c r="B19" s="22" t="s">
        <v>33</v>
      </c>
    </row>
    <row r="20" spans="1:22">
      <c r="A20" s="23" t="s">
        <v>34</v>
      </c>
      <c r="B20" s="23">
        <v>74.13636363636364</v>
      </c>
    </row>
    <row r="21" spans="1:22" ht="15.75" thickBot="1">
      <c r="A21" s="21" t="s">
        <v>35</v>
      </c>
      <c r="B21" s="21">
        <v>1.0174825174825175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Problema 4</vt:lpstr>
      <vt:lpstr>Análisis</vt:lpstr>
      <vt:lpstr>Problema 6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2022-04-27T23:47:40Z</dcterms:created>
  <dcterms:modified xsi:type="dcterms:W3CDTF">2022-05-29T19:39:49Z</dcterms:modified>
</cp:coreProperties>
</file>