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Tema 2\"/>
    </mc:Choice>
  </mc:AlternateContent>
  <xr:revisionPtr revIDLastSave="0" documentId="13_ncr:1_{94069FAB-778E-4F06-9021-30F4154F9E26}" xr6:coauthVersionLast="47" xr6:coauthVersionMax="47" xr10:uidLastSave="{00000000-0000-0000-0000-000000000000}"/>
  <bookViews>
    <workbookView xWindow="-23148" yWindow="-108" windowWidth="23256" windowHeight="12456" activeTab="1" xr2:uid="{84B34A18-9239-474E-AC47-3B08A80C28E6}"/>
  </bookViews>
  <sheets>
    <sheet name="Estudiantes" sheetId="4" r:id="rId1"/>
    <sheet name="Hoja2" sheetId="3" r:id="rId2"/>
    <sheet name="Hoja1" sheetId="1" r:id="rId3"/>
  </sheets>
  <definedNames>
    <definedName name="solver_adj" localSheetId="2" hidden="1">Hoja1!$W$4:$X$4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Hoja1!$W$4:$X$4</definedName>
    <definedName name="solver_lhs2" localSheetId="2" hidden="1">Hoja1!$W$4:$X$4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Hoja1!$Y$50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0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P7" i="1" l="1"/>
  <c r="C59" i="1"/>
  <c r="C58" i="1"/>
  <c r="Z8" i="1"/>
  <c r="Y8" i="1"/>
  <c r="W8" i="1"/>
  <c r="W7" i="1"/>
  <c r="N23" i="1"/>
  <c r="N19" i="1"/>
  <c r="L18" i="1"/>
  <c r="N27" i="1"/>
  <c r="L8" i="1"/>
  <c r="L9" i="1"/>
  <c r="L10" i="1"/>
  <c r="L11" i="1"/>
  <c r="L12" i="1"/>
  <c r="L13" i="1"/>
  <c r="L14" i="1"/>
  <c r="L15" i="1"/>
  <c r="L16" i="1"/>
  <c r="L17" i="1"/>
  <c r="E8" i="1"/>
  <c r="E7" i="1"/>
  <c r="N20" i="1"/>
  <c r="N21" i="1"/>
  <c r="N22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X8" i="1" l="1"/>
  <c r="W9" i="1" s="1"/>
  <c r="L7" i="1"/>
  <c r="K50" i="1"/>
  <c r="M18" i="1" s="1"/>
  <c r="N18" i="1" s="1"/>
  <c r="K51" i="1"/>
  <c r="F8" i="1"/>
  <c r="F7" i="1"/>
  <c r="X9" i="1" l="1"/>
  <c r="W10" i="1" s="1"/>
  <c r="X10" i="1" s="1"/>
  <c r="Y9" i="1"/>
  <c r="Z9" i="1" s="1"/>
  <c r="M14" i="1"/>
  <c r="M10" i="1"/>
  <c r="M11" i="1"/>
  <c r="M13" i="1"/>
  <c r="M17" i="1"/>
  <c r="M16" i="1"/>
  <c r="M12" i="1"/>
  <c r="M15" i="1"/>
  <c r="M7" i="1"/>
  <c r="M9" i="1"/>
  <c r="M8" i="1"/>
  <c r="F52" i="1"/>
  <c r="W11" i="1" l="1"/>
  <c r="Y11" i="1"/>
  <c r="Z11" i="1" s="1"/>
  <c r="Y10" i="1"/>
  <c r="Z10" i="1" s="1"/>
  <c r="N9" i="1"/>
  <c r="N16" i="1"/>
  <c r="N11" i="1"/>
  <c r="N15" i="1"/>
  <c r="N13" i="1"/>
  <c r="N8" i="1"/>
  <c r="N12" i="1"/>
  <c r="N14" i="1"/>
  <c r="N7" i="1"/>
  <c r="N17" i="1"/>
  <c r="N10" i="1"/>
  <c r="X11" i="1" l="1"/>
  <c r="Y12" i="1" s="1"/>
  <c r="Z12" i="1" s="1"/>
  <c r="N51" i="1"/>
  <c r="N52" i="1"/>
  <c r="N50" i="1"/>
  <c r="W12" i="1" l="1"/>
  <c r="O8" i="1"/>
  <c r="P8" i="1" s="1"/>
  <c r="O12" i="1"/>
  <c r="P12" i="1" s="1"/>
  <c r="O16" i="1"/>
  <c r="P16" i="1" s="1"/>
  <c r="O20" i="1"/>
  <c r="P20" i="1" s="1"/>
  <c r="O24" i="1"/>
  <c r="P24" i="1" s="1"/>
  <c r="O28" i="1"/>
  <c r="P28" i="1" s="1"/>
  <c r="O32" i="1"/>
  <c r="P32" i="1" s="1"/>
  <c r="O36" i="1"/>
  <c r="P36" i="1" s="1"/>
  <c r="O40" i="1"/>
  <c r="P40" i="1" s="1"/>
  <c r="O44" i="1"/>
  <c r="P44" i="1" s="1"/>
  <c r="O48" i="1"/>
  <c r="P48" i="1" s="1"/>
  <c r="O13" i="1"/>
  <c r="P13" i="1" s="1"/>
  <c r="O21" i="1"/>
  <c r="P21" i="1" s="1"/>
  <c r="O33" i="1"/>
  <c r="P33" i="1" s="1"/>
  <c r="O41" i="1"/>
  <c r="P41" i="1" s="1"/>
  <c r="O7" i="1"/>
  <c r="O10" i="1"/>
  <c r="P10" i="1" s="1"/>
  <c r="O14" i="1"/>
  <c r="P14" i="1" s="1"/>
  <c r="O18" i="1"/>
  <c r="P18" i="1" s="1"/>
  <c r="O22" i="1"/>
  <c r="P22" i="1" s="1"/>
  <c r="O26" i="1"/>
  <c r="P26" i="1" s="1"/>
  <c r="O30" i="1"/>
  <c r="P30" i="1" s="1"/>
  <c r="O34" i="1"/>
  <c r="P34" i="1" s="1"/>
  <c r="O38" i="1"/>
  <c r="P38" i="1" s="1"/>
  <c r="O42" i="1"/>
  <c r="P42" i="1" s="1"/>
  <c r="O46" i="1"/>
  <c r="P46" i="1" s="1"/>
  <c r="O11" i="1"/>
  <c r="P11" i="1" s="1"/>
  <c r="O15" i="1"/>
  <c r="P15" i="1" s="1"/>
  <c r="O19" i="1"/>
  <c r="P19" i="1" s="1"/>
  <c r="O23" i="1"/>
  <c r="P23" i="1" s="1"/>
  <c r="O27" i="1"/>
  <c r="P27" i="1" s="1"/>
  <c r="O31" i="1"/>
  <c r="P31" i="1" s="1"/>
  <c r="O35" i="1"/>
  <c r="P35" i="1" s="1"/>
  <c r="O39" i="1"/>
  <c r="P39" i="1" s="1"/>
  <c r="O43" i="1"/>
  <c r="P43" i="1" s="1"/>
  <c r="O47" i="1"/>
  <c r="P47" i="1" s="1"/>
  <c r="O9" i="1"/>
  <c r="P9" i="1" s="1"/>
  <c r="O17" i="1"/>
  <c r="P17" i="1" s="1"/>
  <c r="O25" i="1"/>
  <c r="P25" i="1" s="1"/>
  <c r="O29" i="1"/>
  <c r="P29" i="1" s="1"/>
  <c r="O37" i="1"/>
  <c r="P37" i="1" s="1"/>
  <c r="O45" i="1"/>
  <c r="P45" i="1" s="1"/>
  <c r="X12" i="1" l="1"/>
  <c r="Y13" i="1" s="1"/>
  <c r="Z13" i="1" s="1"/>
  <c r="W13" i="1" l="1"/>
  <c r="X13" i="1" l="1"/>
  <c r="Y14" i="1" s="1"/>
  <c r="Z14" i="1" s="1"/>
  <c r="W14" i="1" l="1"/>
  <c r="X14" i="1" l="1"/>
  <c r="Y15" i="1" s="1"/>
  <c r="Z15" i="1" s="1"/>
  <c r="W15" i="1" l="1"/>
  <c r="X15" i="1" s="1"/>
  <c r="W16" i="1" l="1"/>
  <c r="Y16" i="1"/>
  <c r="Z16" i="1" s="1"/>
  <c r="X16" i="1" l="1"/>
  <c r="Y17" i="1" s="1"/>
  <c r="Z17" i="1" s="1"/>
  <c r="W17" i="1" l="1"/>
  <c r="X17" i="1" l="1"/>
  <c r="Y18" i="1" s="1"/>
  <c r="Z18" i="1" s="1"/>
  <c r="W18" i="1" l="1"/>
  <c r="X18" i="1" l="1"/>
  <c r="W19" i="1" s="1"/>
  <c r="X19" i="1" l="1"/>
  <c r="W20" i="1" s="1"/>
  <c r="Y19" i="1"/>
  <c r="Z19" i="1" s="1"/>
  <c r="Y20" i="1" l="1"/>
  <c r="Z20" i="1" s="1"/>
  <c r="X20" i="1"/>
  <c r="W21" i="1" s="1"/>
  <c r="Y21" i="1" l="1"/>
  <c r="Z21" i="1" s="1"/>
  <c r="X21" i="1"/>
  <c r="Y22" i="1" s="1"/>
  <c r="Z22" i="1" s="1"/>
  <c r="W22" i="1" l="1"/>
  <c r="X22" i="1" l="1"/>
  <c r="Y23" i="1" s="1"/>
  <c r="Z23" i="1" s="1"/>
  <c r="W23" i="1" l="1"/>
  <c r="X23" i="1" l="1"/>
  <c r="Y24" i="1" s="1"/>
  <c r="Z24" i="1" s="1"/>
  <c r="W24" i="1" l="1"/>
  <c r="X24" i="1" l="1"/>
  <c r="Y25" i="1" s="1"/>
  <c r="Z25" i="1" s="1"/>
  <c r="W25" i="1" l="1"/>
  <c r="X25" i="1" l="1"/>
  <c r="Y26" i="1" s="1"/>
  <c r="Z26" i="1" s="1"/>
  <c r="W26" i="1" l="1"/>
  <c r="X26" i="1" l="1"/>
  <c r="Y27" i="1" s="1"/>
  <c r="Z27" i="1" s="1"/>
  <c r="W27" i="1" l="1"/>
  <c r="X27" i="1" l="1"/>
  <c r="W28" i="1" s="1"/>
  <c r="Y28" i="1" l="1"/>
  <c r="Z28" i="1" s="1"/>
  <c r="X28" i="1"/>
  <c r="W29" i="1" s="1"/>
  <c r="Y29" i="1" l="1"/>
  <c r="Z29" i="1" s="1"/>
  <c r="X29" i="1"/>
  <c r="W30" i="1" s="1"/>
  <c r="Y30" i="1" l="1"/>
  <c r="Z30" i="1" s="1"/>
  <c r="X30" i="1"/>
  <c r="W31" i="1" s="1"/>
  <c r="Y31" i="1" l="1"/>
  <c r="Z31" i="1" s="1"/>
  <c r="X31" i="1"/>
  <c r="W32" i="1" s="1"/>
  <c r="Y32" i="1" l="1"/>
  <c r="Z32" i="1" s="1"/>
  <c r="X32" i="1"/>
  <c r="W33" i="1" s="1"/>
  <c r="Y33" i="1" l="1"/>
  <c r="Z33" i="1" s="1"/>
  <c r="X33" i="1"/>
  <c r="W34" i="1" s="1"/>
  <c r="Y34" i="1" l="1"/>
  <c r="Z34" i="1" s="1"/>
  <c r="X34" i="1"/>
  <c r="W35" i="1" s="1"/>
  <c r="Y35" i="1" l="1"/>
  <c r="Z35" i="1" s="1"/>
  <c r="X35" i="1"/>
  <c r="W36" i="1" s="1"/>
  <c r="Y36" i="1" l="1"/>
  <c r="Z36" i="1" s="1"/>
  <c r="X36" i="1"/>
  <c r="W37" i="1" s="1"/>
  <c r="X37" i="1" l="1"/>
  <c r="W38" i="1" s="1"/>
  <c r="Y37" i="1"/>
  <c r="Z37" i="1" s="1"/>
  <c r="X38" i="1" l="1"/>
  <c r="W39" i="1" s="1"/>
  <c r="Y38" i="1"/>
  <c r="Z38" i="1" s="1"/>
  <c r="X39" i="1" l="1"/>
  <c r="W40" i="1" s="1"/>
  <c r="Y39" i="1"/>
  <c r="Z39" i="1" s="1"/>
  <c r="Y40" i="1" l="1"/>
  <c r="Z40" i="1" s="1"/>
  <c r="X40" i="1"/>
  <c r="W41" i="1" s="1"/>
  <c r="Y41" i="1" l="1"/>
  <c r="Z41" i="1" s="1"/>
  <c r="X41" i="1"/>
  <c r="W42" i="1" s="1"/>
  <c r="X42" i="1" l="1"/>
  <c r="W43" i="1" s="1"/>
  <c r="Y42" i="1"/>
  <c r="Z42" i="1" s="1"/>
  <c r="Y43" i="1" l="1"/>
  <c r="Z43" i="1" s="1"/>
  <c r="X43" i="1"/>
  <c r="W44" i="1" s="1"/>
  <c r="Y44" i="1" l="1"/>
  <c r="Z44" i="1" s="1"/>
  <c r="X44" i="1"/>
  <c r="W45" i="1" s="1"/>
  <c r="Y45" i="1" l="1"/>
  <c r="Z45" i="1" s="1"/>
  <c r="Y50" i="1" s="1"/>
  <c r="X45" i="1"/>
  <c r="Y48" i="1" s="1"/>
  <c r="Y46" i="1" l="1"/>
  <c r="Y47" i="1"/>
</calcChain>
</file>

<file path=xl/sharedStrings.xml><?xml version="1.0" encoding="utf-8"?>
<sst xmlns="http://schemas.openxmlformats.org/spreadsheetml/2006/main" count="214" uniqueCount="82">
  <si>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</si>
  <si>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</si>
  <si>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</si>
  <si>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</si>
  <si>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</si>
  <si>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</si>
  <si>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</si>
  <si>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</si>
  <si>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</si>
  <si>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</si>
  <si>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</si>
  <si>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</si>
  <si>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</t>
  </si>
  <si>
    <t>Demanda (Y)</t>
  </si>
  <si>
    <r>
      <rPr>
        <sz val="12"/>
        <color theme="1"/>
        <rFont val="Calibri"/>
        <family val="2"/>
      </rPr>
      <t>Ŷ</t>
    </r>
    <r>
      <rPr>
        <vertAlign val="subscript"/>
        <sz val="14.15"/>
        <color theme="1"/>
        <rFont val="Arial"/>
        <family val="2"/>
      </rPr>
      <t>t</t>
    </r>
  </si>
  <si>
    <t>(Yt-Ŷt)²</t>
  </si>
  <si>
    <t>Regresión Lineal</t>
  </si>
  <si>
    <t>Años</t>
  </si>
  <si>
    <t>Meses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</si>
  <si>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</si>
  <si>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</si>
  <si>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</si>
  <si>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</si>
  <si>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</si>
  <si>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</si>
  <si>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</si>
  <si>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</si>
  <si>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</si>
  <si>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</si>
  <si>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</si>
  <si>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</si>
  <si>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</si>
  <si>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</si>
  <si>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</si>
  <si>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</si>
  <si>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</si>
  <si>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</si>
  <si>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</si>
  <si>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</si>
  <si>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</si>
  <si>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</si>
  <si>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EMC=</t>
  </si>
  <si>
    <t>Factor Estacional</t>
  </si>
  <si>
    <t>Demanda desestacionalizada</t>
  </si>
  <si>
    <t>Pronóstico Final</t>
  </si>
  <si>
    <t>Demanda Real (Y)</t>
  </si>
  <si>
    <t>Decomposocion de series de tiempo</t>
  </si>
  <si>
    <t>Promedio=</t>
  </si>
  <si>
    <t>Total=</t>
  </si>
  <si>
    <t>R²=</t>
  </si>
  <si>
    <t>b=</t>
  </si>
  <si>
    <t>a=</t>
  </si>
  <si>
    <t>Promedio de los mismos anuales</t>
  </si>
  <si>
    <t>Suavizamiento Exponencial con Tendencia (Holt)</t>
  </si>
  <si>
    <t>Mes(t)</t>
  </si>
  <si>
    <t>Demanda(Yt)</t>
  </si>
  <si>
    <t xml:space="preserve"> At</t>
  </si>
  <si>
    <t xml:space="preserve"> Tt</t>
  </si>
  <si>
    <t xml:space="preserve"> ^Y</t>
  </si>
  <si>
    <t xml:space="preserve"> EMC</t>
  </si>
  <si>
    <t xml:space="preserve"> Alfa</t>
  </si>
  <si>
    <t xml:space="preserve"> Beta</t>
  </si>
  <si>
    <t xml:space="preserve"> </t>
  </si>
  <si>
    <t>Inferior 95,0%</t>
  </si>
  <si>
    <t>Superior 95,0%</t>
  </si>
  <si>
    <t>Análisis de los residuales</t>
  </si>
  <si>
    <t>Observación</t>
  </si>
  <si>
    <t>Pronóstico Demanda (Y)</t>
  </si>
  <si>
    <r>
      <t>(Y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-Ŷ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>)²</t>
    </r>
  </si>
  <si>
    <t>Estimación de Tendencia Ŷt</t>
  </si>
  <si>
    <t>Estudiantes</t>
  </si>
  <si>
    <t xml:space="preserve">Aldahir Chaves </t>
  </si>
  <si>
    <t>B92175</t>
  </si>
  <si>
    <t>B98334</t>
  </si>
  <si>
    <t>Erick Vasquez</t>
  </si>
  <si>
    <t>Según a los analisis realizados con los metodos de regresión linea, descomposicion de series de tiempo y Holt</t>
  </si>
  <si>
    <t>Respuesta al ejercicio:</t>
  </si>
  <si>
    <t>Se obtienen los siguientes resultados</t>
  </si>
  <si>
    <t>Regresion Lineal</t>
  </si>
  <si>
    <t>Holt</t>
  </si>
  <si>
    <t>Descomposición de series de tiempo</t>
  </si>
  <si>
    <t>Con lo que se recomienda el método de Holt.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</si>
</sst>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000_);_(* \(#,##0.0000\);_(* &quot;-&quot;??_);_(@_)"/>
    <numFmt numFmtId="167" formatCode="_(* #,##0_);_(* \(#,##0\);_(* &quot;-&quot;??_);_(@_)"/>
    <numFmt numFmtId="168" formatCode="0.00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vertAlign val="subscript"/>
      <sz val="14.15"/>
      <color theme="1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 Light"/>
      <family val="2"/>
    </font>
    <font>
      <b/>
      <sz val="10"/>
      <name val="Arial"/>
      <family val="2"/>
    </font>
    <font>
      <vertAlign val="subscript"/>
      <sz val="12"/>
      <color theme="1"/>
      <name val="Arial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0" borderId="1" xfId="0" applyNumberFormat="1" applyBorder="1"/>
    <xf numFmtId="2" fontId="0" fillId="0" borderId="0" xfId="0" applyNumberFormat="1" applyBorder="1"/>
    <xf numFmtId="1" fontId="5" fillId="0" borderId="0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0" xfId="0" applyNumberFormat="1"/>
    <xf numFmtId="0" fontId="7" fillId="0" borderId="0" xfId="0" applyFont="1"/>
    <xf numFmtId="165" fontId="0" fillId="0" borderId="1" xfId="0" applyNumberFormat="1" applyBorder="1"/>
    <xf numFmtId="0" fontId="0" fillId="0" borderId="0" xfId="0" applyBorder="1" applyAlignment="1">
      <alignment horizontal="center" wrapText="1"/>
    </xf>
    <xf numFmtId="0" fontId="8" fillId="0" borderId="0" xfId="0" applyFont="1"/>
    <xf numFmtId="16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2" fontId="0" fillId="0" borderId="4" xfId="0" applyNumberFormat="1" applyBorder="1"/>
    <xf numFmtId="165" fontId="0" fillId="0" borderId="4" xfId="0" applyNumberFormat="1" applyBorder="1"/>
    <xf numFmtId="0" fontId="11" fillId="0" borderId="0" xfId="0" applyFont="1"/>
    <xf numFmtId="0" fontId="12" fillId="0" borderId="0" xfId="0" applyFont="1"/>
    <xf numFmtId="0" fontId="12" fillId="0" borderId="1" xfId="0" applyFont="1" applyBorder="1"/>
    <xf numFmtId="0" fontId="12" fillId="2" borderId="1" xfId="0" applyFont="1" applyFill="1" applyBorder="1"/>
    <xf numFmtId="168" fontId="12" fillId="0" borderId="1" xfId="0" applyNumberFormat="1" applyFont="1" applyBorder="1"/>
    <xf numFmtId="168" fontId="1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Mes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(Y)</c:v>
          </c:tx>
          <c:spPr>
            <a:ln w="19050">
              <a:noFill/>
            </a:ln>
          </c:spPr>
          <c:xVal>
            <c:numRef>
              <c:f>Hoja1!$C$7:$C$45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Hoja1!$D$7:$D$45</c:f>
              <c:numCache>
                <c:formatCode>General</c:formatCode>
                <c:ptCount val="39"/>
                <c:pt idx="0">
                  <c:v>1.67</c:v>
                </c:pt>
                <c:pt idx="1">
                  <c:v>1.54</c:v>
                </c:pt>
                <c:pt idx="2">
                  <c:v>1.42</c:v>
                </c:pt>
                <c:pt idx="3">
                  <c:v>2.0699999999999998</c:v>
                </c:pt>
                <c:pt idx="4">
                  <c:v>2.3199999999999998</c:v>
                </c:pt>
                <c:pt idx="5">
                  <c:v>2.42</c:v>
                </c:pt>
                <c:pt idx="6">
                  <c:v>2.89</c:v>
                </c:pt>
                <c:pt idx="7">
                  <c:v>2.86</c:v>
                </c:pt>
                <c:pt idx="8">
                  <c:v>2.5299999999999998</c:v>
                </c:pt>
                <c:pt idx="9">
                  <c:v>2.0699999999999998</c:v>
                </c:pt>
                <c:pt idx="10">
                  <c:v>1.86</c:v>
                </c:pt>
                <c:pt idx="11">
                  <c:v>1.52</c:v>
                </c:pt>
                <c:pt idx="12">
                  <c:v>1.58</c:v>
                </c:pt>
                <c:pt idx="13">
                  <c:v>1.79</c:v>
                </c:pt>
                <c:pt idx="14">
                  <c:v>1.91</c:v>
                </c:pt>
                <c:pt idx="15">
                  <c:v>0.89</c:v>
                </c:pt>
                <c:pt idx="16">
                  <c:v>0.61</c:v>
                </c:pt>
                <c:pt idx="17">
                  <c:v>0.31</c:v>
                </c:pt>
                <c:pt idx="18">
                  <c:v>-0.17</c:v>
                </c:pt>
                <c:pt idx="19">
                  <c:v>-7.0000000000000007E-2</c:v>
                </c:pt>
                <c:pt idx="20">
                  <c:v>0.3</c:v>
                </c:pt>
                <c:pt idx="21">
                  <c:v>0.45</c:v>
                </c:pt>
                <c:pt idx="22">
                  <c:v>0.24</c:v>
                </c:pt>
                <c:pt idx="23">
                  <c:v>0.89</c:v>
                </c:pt>
                <c:pt idx="24">
                  <c:v>0.96</c:v>
                </c:pt>
                <c:pt idx="25">
                  <c:v>0.41</c:v>
                </c:pt>
                <c:pt idx="26">
                  <c:v>0.47</c:v>
                </c:pt>
                <c:pt idx="27">
                  <c:v>1.21</c:v>
                </c:pt>
                <c:pt idx="28">
                  <c:v>1.34</c:v>
                </c:pt>
                <c:pt idx="29">
                  <c:v>1.91</c:v>
                </c:pt>
                <c:pt idx="30">
                  <c:v>1.44</c:v>
                </c:pt>
                <c:pt idx="31">
                  <c:v>1.72</c:v>
                </c:pt>
                <c:pt idx="32">
                  <c:v>2.09</c:v>
                </c:pt>
                <c:pt idx="33">
                  <c:v>2.5</c:v>
                </c:pt>
                <c:pt idx="34">
                  <c:v>3.35</c:v>
                </c:pt>
                <c:pt idx="35">
                  <c:v>3.3</c:v>
                </c:pt>
                <c:pt idx="36">
                  <c:v>3.5</c:v>
                </c:pt>
                <c:pt idx="37">
                  <c:v>4.9000000000000004</c:v>
                </c:pt>
                <c:pt idx="38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B-43CE-A1EA-8648FCE84C77}"/>
            </c:ext>
          </c:extLst>
        </c:ser>
        <c:ser>
          <c:idx val="1"/>
          <c:order val="1"/>
          <c:tx>
            <c:v>Pronóstico Demanda (Y)</c:v>
          </c:tx>
          <c:spPr>
            <a:ln w="19050">
              <a:noFill/>
            </a:ln>
          </c:spPr>
          <c:xVal>
            <c:numRef>
              <c:f>Hoja1!$C$7:$C$45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Hoja2!$B$25:$B$63</c:f>
              <c:numCache>
                <c:formatCode>General</c:formatCode>
                <c:ptCount val="39"/>
                <c:pt idx="0">
                  <c:v>1.2085384615384609</c:v>
                </c:pt>
                <c:pt idx="1">
                  <c:v>1.2377651821862343</c:v>
                </c:pt>
                <c:pt idx="2">
                  <c:v>1.2669919028340075</c:v>
                </c:pt>
                <c:pt idx="3">
                  <c:v>1.296218623481781</c:v>
                </c:pt>
                <c:pt idx="4">
                  <c:v>1.3254453441295542</c:v>
                </c:pt>
                <c:pt idx="5">
                  <c:v>1.3546720647773274</c:v>
                </c:pt>
                <c:pt idx="6">
                  <c:v>1.3838987854251008</c:v>
                </c:pt>
                <c:pt idx="7">
                  <c:v>1.413125506072874</c:v>
                </c:pt>
                <c:pt idx="8">
                  <c:v>1.4423522267206472</c:v>
                </c:pt>
                <c:pt idx="9">
                  <c:v>1.4715789473684207</c:v>
                </c:pt>
                <c:pt idx="10">
                  <c:v>1.5008056680161939</c:v>
                </c:pt>
                <c:pt idx="11">
                  <c:v>1.5300323886639673</c:v>
                </c:pt>
                <c:pt idx="12">
                  <c:v>1.5592591093117405</c:v>
                </c:pt>
                <c:pt idx="13">
                  <c:v>1.5884858299595139</c:v>
                </c:pt>
                <c:pt idx="14">
                  <c:v>1.6177125506072871</c:v>
                </c:pt>
                <c:pt idx="15">
                  <c:v>1.6469392712550603</c:v>
                </c:pt>
                <c:pt idx="16">
                  <c:v>1.6761659919028338</c:v>
                </c:pt>
                <c:pt idx="17">
                  <c:v>1.705392712550607</c:v>
                </c:pt>
                <c:pt idx="18">
                  <c:v>1.7346194331983802</c:v>
                </c:pt>
                <c:pt idx="19">
                  <c:v>1.7638461538461536</c:v>
                </c:pt>
                <c:pt idx="20">
                  <c:v>1.7930728744939268</c:v>
                </c:pt>
                <c:pt idx="21">
                  <c:v>1.8222995951417</c:v>
                </c:pt>
                <c:pt idx="22">
                  <c:v>1.8515263157894735</c:v>
                </c:pt>
                <c:pt idx="23">
                  <c:v>1.8807530364372469</c:v>
                </c:pt>
                <c:pt idx="24">
                  <c:v>1.9099797570850201</c:v>
                </c:pt>
                <c:pt idx="25">
                  <c:v>1.9392064777327933</c:v>
                </c:pt>
                <c:pt idx="26">
                  <c:v>1.9684331983805667</c:v>
                </c:pt>
                <c:pt idx="27">
                  <c:v>1.9976599190283399</c:v>
                </c:pt>
                <c:pt idx="28">
                  <c:v>2.0268866396761132</c:v>
                </c:pt>
                <c:pt idx="29">
                  <c:v>2.0561133603238866</c:v>
                </c:pt>
                <c:pt idx="30">
                  <c:v>2.08534008097166</c:v>
                </c:pt>
                <c:pt idx="31">
                  <c:v>2.114566801619433</c:v>
                </c:pt>
                <c:pt idx="32">
                  <c:v>2.1437935222672064</c:v>
                </c:pt>
                <c:pt idx="33">
                  <c:v>2.1730202429149799</c:v>
                </c:pt>
                <c:pt idx="34">
                  <c:v>2.2022469635627528</c:v>
                </c:pt>
                <c:pt idx="35">
                  <c:v>2.2314736842105263</c:v>
                </c:pt>
                <c:pt idx="36">
                  <c:v>2.2607004048582997</c:v>
                </c:pt>
                <c:pt idx="37">
                  <c:v>2.2899271255060727</c:v>
                </c:pt>
                <c:pt idx="38">
                  <c:v>2.3191538461538461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4B-43CE-A1EA-8648FCE8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69215"/>
        <c:axId val="552369631"/>
      </c:scatterChart>
      <c:valAx>
        <c:axId val="55236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369631"/>
        <c:crosses val="autoZero"/>
        <c:crossBetween val="midCat"/>
      </c:valAx>
      <c:valAx>
        <c:axId val="55236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Demanda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2369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Hoja1!$K$7:$K$48</c:f>
              <c:numCache>
                <c:formatCode>General</c:formatCode>
                <c:ptCount val="42"/>
                <c:pt idx="0">
                  <c:v>1.67</c:v>
                </c:pt>
                <c:pt idx="1">
                  <c:v>1.54</c:v>
                </c:pt>
                <c:pt idx="2">
                  <c:v>1.42</c:v>
                </c:pt>
                <c:pt idx="3">
                  <c:v>2.0699999999999998</c:v>
                </c:pt>
                <c:pt idx="4">
                  <c:v>2.3199999999999998</c:v>
                </c:pt>
                <c:pt idx="5">
                  <c:v>2.42</c:v>
                </c:pt>
                <c:pt idx="6">
                  <c:v>2.89</c:v>
                </c:pt>
                <c:pt idx="7">
                  <c:v>2.86</c:v>
                </c:pt>
                <c:pt idx="8">
                  <c:v>2.5299999999999998</c:v>
                </c:pt>
                <c:pt idx="9">
                  <c:v>2.0699999999999998</c:v>
                </c:pt>
                <c:pt idx="10">
                  <c:v>1.86</c:v>
                </c:pt>
                <c:pt idx="11">
                  <c:v>1.52</c:v>
                </c:pt>
                <c:pt idx="12">
                  <c:v>1.58</c:v>
                </c:pt>
                <c:pt idx="13">
                  <c:v>1.79</c:v>
                </c:pt>
                <c:pt idx="14">
                  <c:v>1.91</c:v>
                </c:pt>
                <c:pt idx="15">
                  <c:v>0.89</c:v>
                </c:pt>
                <c:pt idx="16">
                  <c:v>0.61</c:v>
                </c:pt>
                <c:pt idx="17">
                  <c:v>0.31</c:v>
                </c:pt>
                <c:pt idx="18">
                  <c:v>-0.17</c:v>
                </c:pt>
                <c:pt idx="19">
                  <c:v>-7.0000000000000007E-2</c:v>
                </c:pt>
                <c:pt idx="20">
                  <c:v>0.3</c:v>
                </c:pt>
                <c:pt idx="21">
                  <c:v>0.45</c:v>
                </c:pt>
                <c:pt idx="22">
                  <c:v>0.24</c:v>
                </c:pt>
                <c:pt idx="23">
                  <c:v>0.89</c:v>
                </c:pt>
                <c:pt idx="24">
                  <c:v>0.96</c:v>
                </c:pt>
                <c:pt idx="25">
                  <c:v>0.41</c:v>
                </c:pt>
                <c:pt idx="26">
                  <c:v>0.47</c:v>
                </c:pt>
                <c:pt idx="27">
                  <c:v>1.21</c:v>
                </c:pt>
                <c:pt idx="28">
                  <c:v>1.34</c:v>
                </c:pt>
                <c:pt idx="29">
                  <c:v>1.91</c:v>
                </c:pt>
                <c:pt idx="30">
                  <c:v>1.44</c:v>
                </c:pt>
                <c:pt idx="31">
                  <c:v>1.72</c:v>
                </c:pt>
                <c:pt idx="32">
                  <c:v>2.09</c:v>
                </c:pt>
                <c:pt idx="33">
                  <c:v>2.5</c:v>
                </c:pt>
                <c:pt idx="34">
                  <c:v>3.35</c:v>
                </c:pt>
                <c:pt idx="35">
                  <c:v>3.3</c:v>
                </c:pt>
                <c:pt idx="36">
                  <c:v>3.5</c:v>
                </c:pt>
                <c:pt idx="37">
                  <c:v>4.9000000000000004</c:v>
                </c:pt>
                <c:pt idx="38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A-4734-8282-2DA15D1D8F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Hoja1!$O$7:$O$48</c:f>
              <c:numCache>
                <c:formatCode>0.00</c:formatCode>
                <c:ptCount val="42"/>
                <c:pt idx="0">
                  <c:v>1.4370672871440862</c:v>
                </c:pt>
                <c:pt idx="1">
                  <c:v>1.4542661748652475</c:v>
                </c:pt>
                <c:pt idx="2">
                  <c:v>1.471465062586409</c:v>
                </c:pt>
                <c:pt idx="3">
                  <c:v>1.4886639503075705</c:v>
                </c:pt>
                <c:pt idx="4">
                  <c:v>1.5058628380287318</c:v>
                </c:pt>
                <c:pt idx="5">
                  <c:v>1.5230617257498933</c:v>
                </c:pt>
                <c:pt idx="6">
                  <c:v>1.5402606134710548</c:v>
                </c:pt>
                <c:pt idx="7">
                  <c:v>1.5574595011922163</c:v>
                </c:pt>
                <c:pt idx="8">
                  <c:v>1.5746583889133776</c:v>
                </c:pt>
                <c:pt idx="9">
                  <c:v>1.5918572766345391</c:v>
                </c:pt>
                <c:pt idx="10">
                  <c:v>1.6090561643557006</c:v>
                </c:pt>
                <c:pt idx="11">
                  <c:v>1.6262550520768619</c:v>
                </c:pt>
                <c:pt idx="12">
                  <c:v>1.6434539397980235</c:v>
                </c:pt>
                <c:pt idx="13">
                  <c:v>1.660652827519185</c:v>
                </c:pt>
                <c:pt idx="14">
                  <c:v>1.6778517152403465</c:v>
                </c:pt>
                <c:pt idx="15">
                  <c:v>1.6950506029615078</c:v>
                </c:pt>
                <c:pt idx="16">
                  <c:v>1.7122494906826693</c:v>
                </c:pt>
                <c:pt idx="17">
                  <c:v>1.7294483784038308</c:v>
                </c:pt>
                <c:pt idx="18">
                  <c:v>1.7466472661249921</c:v>
                </c:pt>
                <c:pt idx="19">
                  <c:v>1.7638461538461536</c:v>
                </c:pt>
                <c:pt idx="20">
                  <c:v>1.7810450415673151</c:v>
                </c:pt>
                <c:pt idx="21">
                  <c:v>1.7982439292884767</c:v>
                </c:pt>
                <c:pt idx="22">
                  <c:v>1.8154428170096379</c:v>
                </c:pt>
                <c:pt idx="23">
                  <c:v>1.8326417047307995</c:v>
                </c:pt>
                <c:pt idx="24">
                  <c:v>1.8498405924519608</c:v>
                </c:pt>
                <c:pt idx="25">
                  <c:v>1.8670394801731223</c:v>
                </c:pt>
                <c:pt idx="26">
                  <c:v>1.8842383678942838</c:v>
                </c:pt>
                <c:pt idx="27">
                  <c:v>1.9014372556154453</c:v>
                </c:pt>
                <c:pt idx="28">
                  <c:v>1.9186361433366068</c:v>
                </c:pt>
                <c:pt idx="29">
                  <c:v>1.9358350310577681</c:v>
                </c:pt>
                <c:pt idx="30">
                  <c:v>1.9530339187789296</c:v>
                </c:pt>
                <c:pt idx="31">
                  <c:v>1.9702328065000909</c:v>
                </c:pt>
                <c:pt idx="32">
                  <c:v>1.9874316942212524</c:v>
                </c:pt>
                <c:pt idx="33">
                  <c:v>2.0046305819424139</c:v>
                </c:pt>
                <c:pt idx="34">
                  <c:v>2.0218294696635755</c:v>
                </c:pt>
                <c:pt idx="35">
                  <c:v>2.039028357384737</c:v>
                </c:pt>
                <c:pt idx="36">
                  <c:v>2.056227245105898</c:v>
                </c:pt>
                <c:pt idx="37">
                  <c:v>2.0734261328270596</c:v>
                </c:pt>
                <c:pt idx="38">
                  <c:v>2.0906250205482211</c:v>
                </c:pt>
                <c:pt idx="39">
                  <c:v>2.1078239082693826</c:v>
                </c:pt>
                <c:pt idx="40">
                  <c:v>2.1250227959905441</c:v>
                </c:pt>
                <c:pt idx="41">
                  <c:v>2.1422216837117056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A-4734-8282-2DA15D1D8F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Hoja1!$P$7:$P$48</c:f>
              <c:numCache>
                <c:formatCode>0.00</c:formatCode>
                <c:ptCount val="42"/>
                <c:pt idx="0">
                  <c:v>1.5704018119325314</c:v>
                </c:pt>
                <c:pt idx="1">
                  <c:v>1.7808894108249524</c:v>
                </c:pt>
                <c:pt idx="2">
                  <c:v>2.0000823086856476</c:v>
                </c:pt>
                <c:pt idx="3">
                  <c:v>1.1731425024883471</c:v>
                </c:pt>
                <c:pt idx="4">
                  <c:v>1.2151540360368498</c:v>
                </c:pt>
                <c:pt idx="5">
                  <c:v>1.3355296307200695</c:v>
                </c:pt>
                <c:pt idx="6">
                  <c:v>1.2108924840313222</c:v>
                </c:pt>
                <c:pt idx="7">
                  <c:v>1.3274291402078739</c:v>
                </c:pt>
                <c:pt idx="8">
                  <c:v>1.4640958068745407</c:v>
                </c:pt>
                <c:pt idx="9">
                  <c:v>1.510170168239134</c:v>
                </c:pt>
                <c:pt idx="10">
                  <c:v>1.6572413031632709</c:v>
                </c:pt>
                <c:pt idx="11">
                  <c:v>1.7548613536221178</c:v>
                </c:pt>
                <c:pt idx="12">
                  <c:v>1.7959375096593537</c:v>
                </c:pt>
                <c:pt idx="13">
                  <c:v>2.0336298036083176</c:v>
                </c:pt>
                <c:pt idx="14">
                  <c:v>2.2806124437310729</c:v>
                </c:pt>
                <c:pt idx="15">
                  <c:v>1.3357856256220866</c:v>
                </c:pt>
                <c:pt idx="16">
                  <c:v>1.3816974738740364</c:v>
                </c:pt>
                <c:pt idx="17">
                  <c:v>1.51650423296001</c:v>
                </c:pt>
                <c:pt idx="18">
                  <c:v>1.3731455756947171</c:v>
                </c:pt>
                <c:pt idx="19">
                  <c:v>1.5033333333333332</c:v>
                </c:pt>
                <c:pt idx="20">
                  <c:v>1.6559912902841327</c:v>
                </c:pt>
                <c:pt idx="21">
                  <c:v>1.7059659663521731</c:v>
                </c:pt>
                <c:pt idx="22">
                  <c:v>1.869808454501132</c:v>
                </c:pt>
                <c:pt idx="23">
                  <c:v>1.9775693231889411</c:v>
                </c:pt>
                <c:pt idx="24">
                  <c:v>2.0214732073861761</c:v>
                </c:pt>
                <c:pt idx="25">
                  <c:v>2.2863701963916827</c:v>
                </c:pt>
                <c:pt idx="26">
                  <c:v>2.5611425787764976</c:v>
                </c:pt>
                <c:pt idx="27">
                  <c:v>1.4984287487558263</c:v>
                </c:pt>
                <c:pt idx="28">
                  <c:v>1.5482409117112232</c:v>
                </c:pt>
                <c:pt idx="29">
                  <c:v>1.6974788351999504</c:v>
                </c:pt>
                <c:pt idx="30">
                  <c:v>1.5353986673581121</c:v>
                </c:pt>
                <c:pt idx="31">
                  <c:v>1.6792375264587924</c:v>
                </c:pt>
                <c:pt idx="32">
                  <c:v>1.8478867736937248</c:v>
                </c:pt>
                <c:pt idx="33">
                  <c:v>1.9017617644652121</c:v>
                </c:pt>
                <c:pt idx="34">
                  <c:v>2.0823756058389931</c:v>
                </c:pt>
                <c:pt idx="35">
                  <c:v>2.2002772927557648</c:v>
                </c:pt>
                <c:pt idx="36">
                  <c:v>2.2470089051129984</c:v>
                </c:pt>
                <c:pt idx="37">
                  <c:v>2.5391105891750478</c:v>
                </c:pt>
                <c:pt idx="38">
                  <c:v>2.8416727138219224</c:v>
                </c:pt>
                <c:pt idx="39">
                  <c:v>1.6610718718895658</c:v>
                </c:pt>
                <c:pt idx="40">
                  <c:v>1.7147843495484096</c:v>
                </c:pt>
                <c:pt idx="41">
                  <c:v>1.8784534374398909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A-4734-8282-2DA15D1D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33631"/>
        <c:axId val="759134879"/>
      </c:lineChart>
      <c:catAx>
        <c:axId val="75913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134879"/>
        <c:crosses val="autoZero"/>
        <c:auto val="1"/>
        <c:lblAlgn val="ctr"/>
        <c:lblOffset val="100"/>
        <c:noMultiLvlLbl val="0"/>
      </c:catAx>
      <c:valAx>
        <c:axId val="7591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1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72142-BBC2-CAF4-10C9-BC3507FD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272414</xdr:colOff>
      <xdr:row>57</xdr:row>
      <xdr:rowOff>22588</xdr:rowOff>
    </xdr:from>
    <xdr:to>
      <xdr:col>14</xdr:col>
      <xdr:colOff>711109</xdr:colOff>
      <xdr:row>71</xdr:row>
      <xdr:rowOff>85181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5B85B3-C067-D846-7DA7-20361E962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188E-2B70-4EE1-A205-D2698262A9BA}">
  <dimension ref="B2:J16"/>
  <sheetViews>
    <sheetView workbookViewId="0">
      <selection activeCell="F16" sqref="F16"/>
    </sheetView>
  </sheetViews>
  <sheetFormatPr baseColWidth="10" defaultRowHeight="15" x14ac:dyDescent="0.25"/>
  <cols>
    <col min="2" max="2" width="24.140625" bestFit="1" customWidth="1"/>
    <col min="3" max="3" width="38.85546875" customWidth="1"/>
    <col min="5" max="5" width="12.28515625" bestFit="1" customWidth="1"/>
  </cols>
  <sheetData>
    <row r="2" spans="2:10" ht="23.25" x14ac:dyDescent="0.35">
      <c r="B2" s="35" t="s">
        <v>70</v>
      </c>
      <c r="C2" s="35"/>
    </row>
    <row r="3" spans="2:10" ht="23.25" x14ac:dyDescent="0.35">
      <c r="B3" s="35"/>
      <c r="C3" s="35"/>
    </row>
    <row r="4" spans="2:10" ht="23.25" x14ac:dyDescent="0.35">
      <c r="B4" s="35" t="s">
        <v>71</v>
      </c>
      <c r="C4" s="35" t="s">
        <v>72</v>
      </c>
    </row>
    <row r="5" spans="2:10" ht="23.25" x14ac:dyDescent="0.35">
      <c r="B5" s="35" t="s">
        <v>74</v>
      </c>
      <c r="C5" s="35" t="s">
        <v>73</v>
      </c>
    </row>
    <row r="8" spans="2:10" ht="18.75" x14ac:dyDescent="0.3">
      <c r="B8" s="36" t="s">
        <v>76</v>
      </c>
      <c r="C8" s="36" t="s">
        <v>75</v>
      </c>
      <c r="D8" s="36"/>
      <c r="E8" s="36"/>
      <c r="F8" s="36"/>
      <c r="G8" s="36"/>
      <c r="H8" s="36"/>
      <c r="I8" s="36"/>
      <c r="J8" s="36"/>
    </row>
    <row r="9" spans="2:10" ht="18.75" x14ac:dyDescent="0.3">
      <c r="C9" s="36" t="s">
        <v>77</v>
      </c>
    </row>
    <row r="11" spans="2:10" ht="18.75" x14ac:dyDescent="0.3">
      <c r="C11" s="37" t="s">
        <v>78</v>
      </c>
      <c r="D11" s="37" t="s">
        <v>41</v>
      </c>
      <c r="E11" s="39">
        <v>1.47906074743071</v>
      </c>
    </row>
    <row r="12" spans="2:10" ht="18.75" x14ac:dyDescent="0.3">
      <c r="C12" s="38" t="s">
        <v>79</v>
      </c>
      <c r="D12" s="38" t="s">
        <v>41</v>
      </c>
      <c r="E12" s="40">
        <v>0.5124397722526578</v>
      </c>
    </row>
    <row r="13" spans="2:10" ht="18.75" x14ac:dyDescent="0.3">
      <c r="C13" s="37" t="s">
        <v>80</v>
      </c>
      <c r="D13" s="37" t="s">
        <v>41</v>
      </c>
      <c r="E13" s="39">
        <v>1.4973854576527021</v>
      </c>
    </row>
    <row r="16" spans="2:10" ht="18.75" x14ac:dyDescent="0.3">
      <c r="C16" s="3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31F3-693A-4EDE-9055-368559EAD25E}">
  <dimension ref="A1:I63"/>
  <sheetViews>
    <sheetView tabSelected="1" workbookViewId="0">
      <selection activeCell="G23" sqref="G23"/>
    </sheetView>
  </sheetViews>
  <sheetFormatPr baseColWidth="10" defaultRowHeight="15" x14ac:dyDescent="0.25"/>
  <sheetData>
    <row r="1" spans="1:9" x14ac:dyDescent="0.25">
      <c r="A1" t="s">
        <v>19</v>
      </c>
    </row>
    <row r="2" spans="1:9" ht="15.75" thickBot="1" x14ac:dyDescent="0.3"/>
    <row r="3" spans="1:9" x14ac:dyDescent="0.25">
      <c r="A3" s="11" t="s">
        <v>20</v>
      </c>
      <c r="B3" s="11"/>
    </row>
    <row r="4" spans="1:9" x14ac:dyDescent="0.25">
      <c r="A4" s="8" t="s">
        <v>21</v>
      </c>
      <c r="B4" s="8">
        <v>0.26108822332283388</v>
      </c>
    </row>
    <row r="5" spans="1:9" x14ac:dyDescent="0.25">
      <c r="A5" s="8" t="s">
        <v>22</v>
      </c>
      <c r="B5" s="8">
        <v>6.8167060357873968E-2</v>
      </c>
    </row>
    <row r="6" spans="1:9" x14ac:dyDescent="0.25">
      <c r="A6" s="8" t="s">
        <v>23</v>
      </c>
      <c r="B6" s="8">
        <v>4.2982386313492181E-2</v>
      </c>
    </row>
    <row r="7" spans="1:9" x14ac:dyDescent="0.25">
      <c r="A7" s="8" t="s">
        <v>24</v>
      </c>
      <c r="B7" s="8">
        <v>1.2486032104001479</v>
      </c>
    </row>
    <row r="8" spans="1:9" ht="15.75" thickBot="1" x14ac:dyDescent="0.3">
      <c r="A8" s="9" t="s">
        <v>25</v>
      </c>
      <c r="B8" s="9">
        <v>39</v>
      </c>
    </row>
    <row r="10" spans="1:9" ht="15.75" thickBot="1" x14ac:dyDescent="0.3">
      <c r="A10" t="s">
        <v>26</v>
      </c>
    </row>
    <row r="11" spans="1:9" x14ac:dyDescent="0.25">
      <c r="A11" s="10"/>
      <c r="B11" s="10" t="s">
        <v>31</v>
      </c>
      <c r="C11" s="10" t="s">
        <v>32</v>
      </c>
      <c r="D11" s="10" t="s">
        <v>33</v>
      </c>
      <c r="E11" s="10" t="s">
        <v>34</v>
      </c>
      <c r="F11" s="10" t="s">
        <v>35</v>
      </c>
    </row>
    <row r="12" spans="1:9" x14ac:dyDescent="0.25">
      <c r="A12" s="8" t="s">
        <v>27</v>
      </c>
      <c r="B12" s="8">
        <v>1</v>
      </c>
      <c r="C12" s="8">
        <v>4.2197539271255167</v>
      </c>
      <c r="D12" s="8">
        <v>4.2197539271255167</v>
      </c>
      <c r="E12" s="8">
        <v>2.7066882119556643</v>
      </c>
      <c r="F12" s="8">
        <v>0.10839873238205247</v>
      </c>
    </row>
    <row r="13" spans="1:9" x14ac:dyDescent="0.25">
      <c r="A13" s="8" t="s">
        <v>28</v>
      </c>
      <c r="B13" s="8">
        <v>37</v>
      </c>
      <c r="C13" s="8">
        <v>57.683369149797571</v>
      </c>
      <c r="D13" s="8">
        <v>1.559009977021556</v>
      </c>
      <c r="E13" s="8"/>
      <c r="F13" s="8"/>
    </row>
    <row r="14" spans="1:9" ht="15.75" thickBot="1" x14ac:dyDescent="0.3">
      <c r="A14" s="9" t="s">
        <v>29</v>
      </c>
      <c r="B14" s="9">
        <v>38</v>
      </c>
      <c r="C14" s="9">
        <v>61.903123076923087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36</v>
      </c>
      <c r="C16" s="10" t="s">
        <v>24</v>
      </c>
      <c r="D16" s="10" t="s">
        <v>37</v>
      </c>
      <c r="E16" s="10" t="s">
        <v>38</v>
      </c>
      <c r="F16" s="10" t="s">
        <v>39</v>
      </c>
      <c r="G16" s="10" t="s">
        <v>40</v>
      </c>
      <c r="H16" s="10" t="s">
        <v>63</v>
      </c>
      <c r="I16" s="10" t="s">
        <v>64</v>
      </c>
    </row>
    <row r="17" spans="1:9" x14ac:dyDescent="0.25">
      <c r="A17" s="8" t="s">
        <v>30</v>
      </c>
      <c r="B17" s="8">
        <v>1.1793117408906877</v>
      </c>
      <c r="C17" s="8">
        <v>0.40768890157224807</v>
      </c>
      <c r="D17" s="8">
        <v>2.8926756071668471</v>
      </c>
      <c r="E17" s="8">
        <v>6.3646999264048267E-3</v>
      </c>
      <c r="F17" s="8">
        <v>0.35325556126438151</v>
      </c>
      <c r="G17" s="8">
        <v>2.0053679205169939</v>
      </c>
      <c r="H17" s="8">
        <v>0.35325556126438151</v>
      </c>
      <c r="I17" s="8">
        <v>2.0053679205169939</v>
      </c>
    </row>
    <row r="18" spans="1:9" ht="15.75" thickBot="1" x14ac:dyDescent="0.3">
      <c r="A18" s="9" t="s">
        <v>12</v>
      </c>
      <c r="B18" s="9">
        <v>2.9226720647773295E-2</v>
      </c>
      <c r="C18" s="9">
        <v>1.7764826601304167E-2</v>
      </c>
      <c r="D18" s="9">
        <v>1.6452015718311417</v>
      </c>
      <c r="E18" s="9">
        <v>0.10839873238205303</v>
      </c>
      <c r="F18" s="9">
        <v>-6.7682371188082686E-3</v>
      </c>
      <c r="G18" s="9">
        <v>6.5221678414354861E-2</v>
      </c>
      <c r="H18" s="9">
        <v>-6.7682371188082686E-3</v>
      </c>
      <c r="I18" s="9">
        <v>6.5221678414354861E-2</v>
      </c>
    </row>
    <row r="22" spans="1:9" x14ac:dyDescent="0.25">
      <c r="A22" t="s">
        <v>65</v>
      </c>
    </row>
    <row r="23" spans="1:9" ht="15.75" thickBot="1" x14ac:dyDescent="0.3"/>
    <row r="24" spans="1:9" x14ac:dyDescent="0.25">
      <c r="A24" s="10" t="s">
        <v>66</v>
      </c>
      <c r="B24" s="10" t="s">
        <v>67</v>
      </c>
      <c r="C24" s="10" t="s">
        <v>28</v>
      </c>
    </row>
    <row r="25" spans="1:9" x14ac:dyDescent="0.25">
      <c r="A25" s="8">
        <v>1</v>
      </c>
      <c r="B25" s="8">
        <v>1.2085384615384609</v>
      </c>
      <c r="C25" s="8">
        <v>0.46146153846153903</v>
      </c>
    </row>
    <row r="26" spans="1:9" x14ac:dyDescent="0.25">
      <c r="A26" s="8">
        <v>2</v>
      </c>
      <c r="B26" s="8">
        <v>1.2377651821862343</v>
      </c>
      <c r="C26" s="8">
        <v>0.30223481781376571</v>
      </c>
    </row>
    <row r="27" spans="1:9" x14ac:dyDescent="0.25">
      <c r="A27" s="8">
        <v>3</v>
      </c>
      <c r="B27" s="8">
        <v>1.2669919028340075</v>
      </c>
      <c r="C27" s="8">
        <v>0.1530080971659924</v>
      </c>
    </row>
    <row r="28" spans="1:9" x14ac:dyDescent="0.25">
      <c r="A28" s="8">
        <v>4</v>
      </c>
      <c r="B28" s="8">
        <v>1.296218623481781</v>
      </c>
      <c r="C28" s="8">
        <v>0.77378137651821888</v>
      </c>
    </row>
    <row r="29" spans="1:9" x14ac:dyDescent="0.25">
      <c r="A29" s="8">
        <v>5</v>
      </c>
      <c r="B29" s="8">
        <v>1.3254453441295542</v>
      </c>
      <c r="C29" s="8">
        <v>0.99455465587044567</v>
      </c>
    </row>
    <row r="30" spans="1:9" x14ac:dyDescent="0.25">
      <c r="A30" s="8">
        <v>6</v>
      </c>
      <c r="B30" s="8">
        <v>1.3546720647773274</v>
      </c>
      <c r="C30" s="8">
        <v>1.0653279352226726</v>
      </c>
    </row>
    <row r="31" spans="1:9" x14ac:dyDescent="0.25">
      <c r="A31" s="8">
        <v>7</v>
      </c>
      <c r="B31" s="8">
        <v>1.3838987854251008</v>
      </c>
      <c r="C31" s="8">
        <v>1.5061012145748993</v>
      </c>
    </row>
    <row r="32" spans="1:9" x14ac:dyDescent="0.25">
      <c r="A32" s="8">
        <v>8</v>
      </c>
      <c r="B32" s="8">
        <v>1.413125506072874</v>
      </c>
      <c r="C32" s="8">
        <v>1.4468744939271259</v>
      </c>
    </row>
    <row r="33" spans="1:3" x14ac:dyDescent="0.25">
      <c r="A33" s="8">
        <v>9</v>
      </c>
      <c r="B33" s="8">
        <v>1.4423522267206472</v>
      </c>
      <c r="C33" s="8">
        <v>1.0876477732793526</v>
      </c>
    </row>
    <row r="34" spans="1:3" x14ac:dyDescent="0.25">
      <c r="A34" s="8">
        <v>10</v>
      </c>
      <c r="B34" s="8">
        <v>1.4715789473684207</v>
      </c>
      <c r="C34" s="8">
        <v>0.59842105263157919</v>
      </c>
    </row>
    <row r="35" spans="1:3" x14ac:dyDescent="0.25">
      <c r="A35" s="8">
        <v>11</v>
      </c>
      <c r="B35" s="8">
        <v>1.5008056680161939</v>
      </c>
      <c r="C35" s="8">
        <v>0.35919433198380624</v>
      </c>
    </row>
    <row r="36" spans="1:3" x14ac:dyDescent="0.25">
      <c r="A36" s="8">
        <v>12</v>
      </c>
      <c r="B36" s="8">
        <v>1.5300323886639673</v>
      </c>
      <c r="C36" s="8">
        <v>-1.0032388663967273E-2</v>
      </c>
    </row>
    <row r="37" spans="1:3" x14ac:dyDescent="0.25">
      <c r="A37" s="8">
        <v>13</v>
      </c>
      <c r="B37" s="8">
        <v>1.5592591093117405</v>
      </c>
      <c r="C37" s="8">
        <v>2.0740890688259572E-2</v>
      </c>
    </row>
    <row r="38" spans="1:3" x14ac:dyDescent="0.25">
      <c r="A38" s="8">
        <v>14</v>
      </c>
      <c r="B38" s="8">
        <v>1.5884858299595139</v>
      </c>
      <c r="C38" s="8">
        <v>0.20151417004048611</v>
      </c>
    </row>
    <row r="39" spans="1:3" x14ac:dyDescent="0.25">
      <c r="A39" s="8">
        <v>15</v>
      </c>
      <c r="B39" s="8">
        <v>1.6177125506072871</v>
      </c>
      <c r="C39" s="8">
        <v>0.29228744939271278</v>
      </c>
    </row>
    <row r="40" spans="1:3" x14ac:dyDescent="0.25">
      <c r="A40" s="8">
        <v>16</v>
      </c>
      <c r="B40" s="8">
        <v>1.6469392712550603</v>
      </c>
      <c r="C40" s="8">
        <v>-0.75693927125506033</v>
      </c>
    </row>
    <row r="41" spans="1:3" x14ac:dyDescent="0.25">
      <c r="A41" s="8">
        <v>17</v>
      </c>
      <c r="B41" s="8">
        <v>1.6761659919028338</v>
      </c>
      <c r="C41" s="8">
        <v>-1.0661659919028339</v>
      </c>
    </row>
    <row r="42" spans="1:3" x14ac:dyDescent="0.25">
      <c r="A42" s="8">
        <v>18</v>
      </c>
      <c r="B42" s="8">
        <v>1.705392712550607</v>
      </c>
      <c r="C42" s="8">
        <v>-1.3953927125506069</v>
      </c>
    </row>
    <row r="43" spans="1:3" x14ac:dyDescent="0.25">
      <c r="A43" s="8">
        <v>19</v>
      </c>
      <c r="B43" s="8">
        <v>1.7346194331983802</v>
      </c>
      <c r="C43" s="8">
        <v>-1.9046194331983801</v>
      </c>
    </row>
    <row r="44" spans="1:3" x14ac:dyDescent="0.25">
      <c r="A44" s="8">
        <v>20</v>
      </c>
      <c r="B44" s="8">
        <v>1.7638461538461536</v>
      </c>
      <c r="C44" s="8">
        <v>-1.8338461538461537</v>
      </c>
    </row>
    <row r="45" spans="1:3" x14ac:dyDescent="0.25">
      <c r="A45" s="8">
        <v>21</v>
      </c>
      <c r="B45" s="8">
        <v>1.7930728744939268</v>
      </c>
      <c r="C45" s="8">
        <v>-1.4930728744939268</v>
      </c>
    </row>
    <row r="46" spans="1:3" x14ac:dyDescent="0.25">
      <c r="A46" s="8">
        <v>22</v>
      </c>
      <c r="B46" s="8">
        <v>1.8222995951417</v>
      </c>
      <c r="C46" s="8">
        <v>-1.3722995951417001</v>
      </c>
    </row>
    <row r="47" spans="1:3" x14ac:dyDescent="0.25">
      <c r="A47" s="8">
        <v>23</v>
      </c>
      <c r="B47" s="8">
        <v>1.8515263157894735</v>
      </c>
      <c r="C47" s="8">
        <v>-1.6115263157894735</v>
      </c>
    </row>
    <row r="48" spans="1:3" x14ac:dyDescent="0.25">
      <c r="A48" s="8">
        <v>24</v>
      </c>
      <c r="B48" s="8">
        <v>1.8807530364372469</v>
      </c>
      <c r="C48" s="8">
        <v>-0.99075303643724688</v>
      </c>
    </row>
    <row r="49" spans="1:3" x14ac:dyDescent="0.25">
      <c r="A49" s="8">
        <v>25</v>
      </c>
      <c r="B49" s="8">
        <v>1.9099797570850201</v>
      </c>
      <c r="C49" s="8">
        <v>-0.94997975708502014</v>
      </c>
    </row>
    <row r="50" spans="1:3" x14ac:dyDescent="0.25">
      <c r="A50" s="8">
        <v>26</v>
      </c>
      <c r="B50" s="8">
        <v>1.9392064777327933</v>
      </c>
      <c r="C50" s="8">
        <v>-1.5292064777327934</v>
      </c>
    </row>
    <row r="51" spans="1:3" x14ac:dyDescent="0.25">
      <c r="A51" s="8">
        <v>27</v>
      </c>
      <c r="B51" s="8">
        <v>1.9684331983805667</v>
      </c>
      <c r="C51" s="8">
        <v>-1.4984331983805668</v>
      </c>
    </row>
    <row r="52" spans="1:3" x14ac:dyDescent="0.25">
      <c r="A52" s="8">
        <v>28</v>
      </c>
      <c r="B52" s="8">
        <v>1.9976599190283399</v>
      </c>
      <c r="C52" s="8">
        <v>-0.78765991902833998</v>
      </c>
    </row>
    <row r="53" spans="1:3" x14ac:dyDescent="0.25">
      <c r="A53" s="8">
        <v>29</v>
      </c>
      <c r="B53" s="8">
        <v>2.0268866396761132</v>
      </c>
      <c r="C53" s="8">
        <v>-0.68688663967611308</v>
      </c>
    </row>
    <row r="54" spans="1:3" x14ac:dyDescent="0.25">
      <c r="A54" s="8">
        <v>30</v>
      </c>
      <c r="B54" s="8">
        <v>2.0561133603238866</v>
      </c>
      <c r="C54" s="8">
        <v>-0.14611336032388667</v>
      </c>
    </row>
    <row r="55" spans="1:3" x14ac:dyDescent="0.25">
      <c r="A55" s="8">
        <v>31</v>
      </c>
      <c r="B55" s="8">
        <v>2.08534008097166</v>
      </c>
      <c r="C55" s="8">
        <v>-0.64534008097166007</v>
      </c>
    </row>
    <row r="56" spans="1:3" x14ac:dyDescent="0.25">
      <c r="A56" s="8">
        <v>32</v>
      </c>
      <c r="B56" s="8">
        <v>2.114566801619433</v>
      </c>
      <c r="C56" s="8">
        <v>-0.39456680161943303</v>
      </c>
    </row>
    <row r="57" spans="1:3" x14ac:dyDescent="0.25">
      <c r="A57" s="8">
        <v>33</v>
      </c>
      <c r="B57" s="8">
        <v>2.1437935222672064</v>
      </c>
      <c r="C57" s="8">
        <v>-5.3793522267206573E-2</v>
      </c>
    </row>
    <row r="58" spans="1:3" x14ac:dyDescent="0.25">
      <c r="A58" s="8">
        <v>34</v>
      </c>
      <c r="B58" s="8">
        <v>2.1730202429149799</v>
      </c>
      <c r="C58" s="8">
        <v>0.32697975708502014</v>
      </c>
    </row>
    <row r="59" spans="1:3" x14ac:dyDescent="0.25">
      <c r="A59" s="8">
        <v>35</v>
      </c>
      <c r="B59" s="8">
        <v>2.2022469635627528</v>
      </c>
      <c r="C59" s="8">
        <v>1.1477530364372472</v>
      </c>
    </row>
    <row r="60" spans="1:3" x14ac:dyDescent="0.25">
      <c r="A60" s="8">
        <v>36</v>
      </c>
      <c r="B60" s="8">
        <v>2.2314736842105263</v>
      </c>
      <c r="C60" s="8">
        <v>1.0685263157894735</v>
      </c>
    </row>
    <row r="61" spans="1:3" x14ac:dyDescent="0.25">
      <c r="A61" s="8">
        <v>37</v>
      </c>
      <c r="B61" s="8">
        <v>2.2607004048582997</v>
      </c>
      <c r="C61" s="8">
        <v>1.2392995951417003</v>
      </c>
    </row>
    <row r="62" spans="1:3" x14ac:dyDescent="0.25">
      <c r="A62" s="8">
        <v>38</v>
      </c>
      <c r="B62" s="8">
        <v>2.2899271255060727</v>
      </c>
      <c r="C62" s="8">
        <v>2.6100728744939277</v>
      </c>
    </row>
    <row r="63" spans="1:3" ht="15.75" thickBot="1" x14ac:dyDescent="0.3">
      <c r="A63" s="9">
        <v>39</v>
      </c>
      <c r="B63" s="9">
        <v>2.3191538461538461</v>
      </c>
      <c r="C63" s="9">
        <v>3.4708461538461539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4B71-08EE-4CF3-BC9B-21CC1E7B4D43}">
  <dimension ref="A2:Z59"/>
  <sheetViews>
    <sheetView zoomScaleNormal="100" workbookViewId="0">
      <selection activeCell="E59" sqref="E59"/>
    </sheetView>
  </sheetViews>
  <sheetFormatPr baseColWidth="10" defaultRowHeight="15" x14ac:dyDescent="0.25"/>
  <cols>
    <col min="1" max="1" width="14.42578125" customWidth="1"/>
    <col min="2" max="2" width="12.28515625" bestFit="1" customWidth="1"/>
    <col min="4" max="4" width="13.140625" customWidth="1"/>
    <col min="6" max="7" width="13.42578125" customWidth="1"/>
    <col min="11" max="11" width="16.7109375" customWidth="1"/>
    <col min="22" max="22" width="16.7109375" bestFit="1" customWidth="1"/>
    <col min="23" max="23" width="12.5703125" bestFit="1" customWidth="1"/>
    <col min="24" max="24" width="13.42578125" bestFit="1" customWidth="1"/>
  </cols>
  <sheetData>
    <row r="2" spans="1:26" ht="15.75" x14ac:dyDescent="0.25">
      <c r="B2" t="s">
        <v>16</v>
      </c>
      <c r="H2" t="s">
        <v>46</v>
      </c>
      <c r="S2" s="23" t="s">
        <v>53</v>
      </c>
    </row>
    <row r="3" spans="1:26" ht="15.75" x14ac:dyDescent="0.25">
      <c r="S3" s="23"/>
      <c r="W3" s="24" t="s">
        <v>60</v>
      </c>
      <c r="X3" s="25" t="s">
        <v>61</v>
      </c>
    </row>
    <row r="4" spans="1:26" ht="15.75" x14ac:dyDescent="0.25">
      <c r="K4" t="s">
        <v>62</v>
      </c>
      <c r="S4" s="23"/>
      <c r="W4" s="19">
        <v>0.81088103225750152</v>
      </c>
      <c r="X4" s="19">
        <v>0.32396519538176166</v>
      </c>
    </row>
    <row r="6" spans="1:26" ht="60" x14ac:dyDescent="0.25">
      <c r="A6" s="1" t="s">
        <v>17</v>
      </c>
      <c r="B6" s="1" t="s">
        <v>18</v>
      </c>
      <c r="C6" s="1" t="s">
        <v>12</v>
      </c>
      <c r="D6" s="1" t="s">
        <v>13</v>
      </c>
      <c r="E6" s="2" t="s">
        <v>14</v>
      </c>
      <c r="F6" s="3" t="s">
        <v>15</v>
      </c>
      <c r="G6" s="16"/>
      <c r="H6" s="1" t="s">
        <v>17</v>
      </c>
      <c r="I6" s="17" t="s">
        <v>18</v>
      </c>
      <c r="J6" s="17" t="s">
        <v>12</v>
      </c>
      <c r="K6" s="17" t="s">
        <v>45</v>
      </c>
      <c r="L6" s="18" t="s">
        <v>52</v>
      </c>
      <c r="M6" s="18" t="s">
        <v>42</v>
      </c>
      <c r="N6" s="18" t="s">
        <v>43</v>
      </c>
      <c r="O6" s="18" t="s">
        <v>69</v>
      </c>
      <c r="P6" s="18" t="s">
        <v>44</v>
      </c>
      <c r="Q6" s="2" t="s">
        <v>68</v>
      </c>
      <c r="R6" s="22"/>
      <c r="S6" s="1" t="s">
        <v>17</v>
      </c>
      <c r="T6" s="17" t="s">
        <v>18</v>
      </c>
      <c r="U6" s="17" t="s">
        <v>54</v>
      </c>
      <c r="V6" s="17" t="s">
        <v>55</v>
      </c>
      <c r="W6" s="26" t="s">
        <v>56</v>
      </c>
      <c r="X6" s="27" t="s">
        <v>57</v>
      </c>
      <c r="Y6" s="26" t="s">
        <v>58</v>
      </c>
      <c r="Z6" s="28" t="s">
        <v>59</v>
      </c>
    </row>
    <row r="7" spans="1:26" x14ac:dyDescent="0.25">
      <c r="A7" s="1">
        <v>2019</v>
      </c>
      <c r="B7" s="4" t="s">
        <v>0</v>
      </c>
      <c r="C7" s="1">
        <v>1</v>
      </c>
      <c r="D7" s="7">
        <v>1.67</v>
      </c>
      <c r="E7" s="14">
        <f>$B$54+$B$55*C7</f>
        <v>1.2085384615384609</v>
      </c>
      <c r="F7" s="14">
        <f>(D7-E7)^2</f>
        <v>0.21294675147929046</v>
      </c>
      <c r="G7" s="15"/>
      <c r="H7" s="30">
        <v>2019</v>
      </c>
      <c r="I7" s="31" t="s">
        <v>0</v>
      </c>
      <c r="J7" s="30">
        <v>1</v>
      </c>
      <c r="K7" s="32">
        <v>1.67</v>
      </c>
      <c r="L7" s="33">
        <f>(K7+K19+K31+K43)/4</f>
        <v>1.9275</v>
      </c>
      <c r="M7" s="34">
        <f>L7/$K$50</f>
        <v>1.0927823811600526</v>
      </c>
      <c r="N7" s="33">
        <f>K7/M7</f>
        <v>1.5282091190262392</v>
      </c>
      <c r="O7" s="33">
        <f>$N$50+$N$51*J7</f>
        <v>1.4370672871440862</v>
      </c>
      <c r="P7" s="33">
        <f>M7*O7</f>
        <v>1.5704018119325314</v>
      </c>
      <c r="Q7" s="14">
        <f>(K7-O7)^2</f>
        <v>5.4257648718415576E-2</v>
      </c>
      <c r="R7" s="15"/>
      <c r="S7" s="1">
        <v>2019</v>
      </c>
      <c r="T7" s="4" t="s">
        <v>0</v>
      </c>
      <c r="U7" s="1">
        <v>1</v>
      </c>
      <c r="V7" s="7">
        <v>1.67</v>
      </c>
      <c r="W7" s="14">
        <f>V7</f>
        <v>1.67</v>
      </c>
      <c r="X7" s="14">
        <v>0</v>
      </c>
      <c r="Y7" s="29"/>
      <c r="Z7" s="29"/>
    </row>
    <row r="8" spans="1:26" x14ac:dyDescent="0.25">
      <c r="A8" s="1"/>
      <c r="B8" s="4" t="s">
        <v>1</v>
      </c>
      <c r="C8" s="1">
        <v>2</v>
      </c>
      <c r="D8" s="7">
        <v>1.54</v>
      </c>
      <c r="E8" s="14">
        <f t="shared" ref="E8:E48" si="0">$B$54+$B$55*C8</f>
        <v>1.2377651821862343</v>
      </c>
      <c r="F8" s="14">
        <f t="shared" ref="F8:F45" si="1">(D8-E8)^2</f>
        <v>9.1345885098920152E-2</v>
      </c>
      <c r="G8" s="15"/>
      <c r="H8" s="1"/>
      <c r="I8" s="4" t="s">
        <v>1</v>
      </c>
      <c r="J8" s="1">
        <v>2</v>
      </c>
      <c r="K8" s="7">
        <v>1.54</v>
      </c>
      <c r="L8" s="14">
        <f>(K8+K20+K32+K44)/4</f>
        <v>2.16</v>
      </c>
      <c r="M8" s="21">
        <f t="shared" ref="M8:M18" si="2">L8/$K$50</f>
        <v>1.2245965983427827</v>
      </c>
      <c r="N8" s="14">
        <f t="shared" ref="N8:N45" si="3">K8/M8</f>
        <v>1.2575569800569797</v>
      </c>
      <c r="O8" s="14">
        <f t="shared" ref="O8:O48" si="4">$N$50+$N$51*J8</f>
        <v>1.4542661748652475</v>
      </c>
      <c r="P8" s="14">
        <f t="shared" ref="P8:P48" si="5">M8*O8</f>
        <v>1.7808894108249524</v>
      </c>
      <c r="Q8" s="14">
        <f t="shared" ref="Q8:Q45" si="6">(K8-O8)^2</f>
        <v>7.3502887722363339E-3</v>
      </c>
      <c r="R8" s="15"/>
      <c r="S8" s="1"/>
      <c r="T8" s="4" t="s">
        <v>1</v>
      </c>
      <c r="U8" s="1">
        <v>2</v>
      </c>
      <c r="V8" s="7">
        <v>1.54</v>
      </c>
      <c r="W8" s="14">
        <f>$W$4*V7+(1-$W$4)*(V7+X7)</f>
        <v>1.67</v>
      </c>
      <c r="X8" s="14">
        <f>$X$4*(W8-W7)+(1-$X$4)*X7</f>
        <v>0</v>
      </c>
      <c r="Y8" s="14">
        <f>W7+X7*1</f>
        <v>1.67</v>
      </c>
      <c r="Z8" s="14">
        <f>(V8-Y8)^2</f>
        <v>1.6899999999999971E-2</v>
      </c>
    </row>
    <row r="9" spans="1:26" x14ac:dyDescent="0.25">
      <c r="A9" s="1"/>
      <c r="B9" s="4" t="s">
        <v>2</v>
      </c>
      <c r="C9" s="1">
        <v>3</v>
      </c>
      <c r="D9" s="7">
        <v>1.42</v>
      </c>
      <c r="E9" s="14">
        <f t="shared" si="0"/>
        <v>1.2669919028340075</v>
      </c>
      <c r="F9" s="14">
        <f t="shared" si="1"/>
        <v>2.3411477798357769E-2</v>
      </c>
      <c r="G9" s="15"/>
      <c r="H9" s="1"/>
      <c r="I9" s="4" t="s">
        <v>2</v>
      </c>
      <c r="J9" s="1">
        <v>3</v>
      </c>
      <c r="K9" s="7">
        <v>1.42</v>
      </c>
      <c r="L9" s="14">
        <f>(K9+K21+K33+K45)/4</f>
        <v>2.3975</v>
      </c>
      <c r="M9" s="21">
        <f t="shared" si="2"/>
        <v>1.3592455298735282</v>
      </c>
      <c r="N9" s="14">
        <f t="shared" si="3"/>
        <v>1.0446972006096094</v>
      </c>
      <c r="O9" s="14">
        <f t="shared" si="4"/>
        <v>1.471465062586409</v>
      </c>
      <c r="P9" s="14">
        <f t="shared" si="5"/>
        <v>2.0000823086856476</v>
      </c>
      <c r="Q9" s="14">
        <f t="shared" si="6"/>
        <v>2.6486526670229994E-3</v>
      </c>
      <c r="R9" s="15"/>
      <c r="S9" s="1"/>
      <c r="T9" s="4" t="s">
        <v>2</v>
      </c>
      <c r="U9" s="1">
        <v>3</v>
      </c>
      <c r="V9" s="7">
        <v>1.42</v>
      </c>
      <c r="W9" s="14">
        <f>$W$4*V8+(1-$W$4)*(W8+X8)</f>
        <v>1.5645854658065248</v>
      </c>
      <c r="X9" s="14">
        <f>$X$4*(W9-W8)+(1-$X$4)*X8</f>
        <v>-3.4150640166066566E-2</v>
      </c>
      <c r="Y9" s="14">
        <f t="shared" ref="Y9:Y44" si="7">W8+X8*1</f>
        <v>1.67</v>
      </c>
      <c r="Z9" s="14">
        <f t="shared" ref="Z9:Z44" si="8">(V9-Y9)^2</f>
        <v>6.25E-2</v>
      </c>
    </row>
    <row r="10" spans="1:26" x14ac:dyDescent="0.25">
      <c r="A10" s="1"/>
      <c r="B10" s="4" t="s">
        <v>3</v>
      </c>
      <c r="C10" s="1">
        <v>4</v>
      </c>
      <c r="D10" s="7">
        <v>2.0699999999999998</v>
      </c>
      <c r="E10" s="14">
        <f t="shared" si="0"/>
        <v>1.296218623481781</v>
      </c>
      <c r="F10" s="14">
        <f t="shared" si="1"/>
        <v>0.5987376186464296</v>
      </c>
      <c r="G10" s="15"/>
      <c r="H10" s="1"/>
      <c r="I10" s="4" t="s">
        <v>3</v>
      </c>
      <c r="J10" s="1">
        <v>4</v>
      </c>
      <c r="K10" s="7">
        <v>2.0699999999999998</v>
      </c>
      <c r="L10" s="14">
        <f>(K10+K22+K34)/3</f>
        <v>1.39</v>
      </c>
      <c r="M10" s="21">
        <f t="shared" si="2"/>
        <v>0.78805058874836464</v>
      </c>
      <c r="N10" s="14">
        <f t="shared" si="3"/>
        <v>2.626734919756502</v>
      </c>
      <c r="O10" s="14">
        <f t="shared" si="4"/>
        <v>1.4886639503075705</v>
      </c>
      <c r="P10" s="14">
        <f t="shared" si="5"/>
        <v>1.1731425024883471</v>
      </c>
      <c r="Q10" s="14">
        <f t="shared" si="6"/>
        <v>0.3379516026719987</v>
      </c>
      <c r="R10" s="15"/>
      <c r="S10" s="1"/>
      <c r="T10" s="4" t="s">
        <v>3</v>
      </c>
      <c r="U10" s="1">
        <v>4</v>
      </c>
      <c r="V10" s="7">
        <v>2.0699999999999998</v>
      </c>
      <c r="W10" s="14">
        <f t="shared" ref="W10:W45" si="9">$W$4*V9+(1-$W$4)*(W9+X9)</f>
        <v>1.4408853202279461</v>
      </c>
      <c r="X10" s="14">
        <f t="shared" ref="X10:X45" si="10">$X$4*(W10-W9)+(1-$X$4)*X9</f>
        <v>-6.3161563183371169E-2</v>
      </c>
      <c r="Y10" s="14">
        <f t="shared" si="7"/>
        <v>1.5304348256404583</v>
      </c>
      <c r="Z10" s="14">
        <f t="shared" si="8"/>
        <v>0.29113057738164244</v>
      </c>
    </row>
    <row r="11" spans="1:26" x14ac:dyDescent="0.25">
      <c r="A11" s="1"/>
      <c r="B11" s="4" t="s">
        <v>4</v>
      </c>
      <c r="C11" s="1">
        <v>5</v>
      </c>
      <c r="D11" s="7">
        <v>2.3199999999999998</v>
      </c>
      <c r="E11" s="14">
        <f t="shared" si="0"/>
        <v>1.3254453441295542</v>
      </c>
      <c r="F11" s="14">
        <f t="shared" si="1"/>
        <v>0.98913896351358066</v>
      </c>
      <c r="G11" s="15"/>
      <c r="H11" s="1"/>
      <c r="I11" s="4" t="s">
        <v>4</v>
      </c>
      <c r="J11" s="1">
        <v>5</v>
      </c>
      <c r="K11" s="7">
        <v>2.3199999999999998</v>
      </c>
      <c r="L11" s="14">
        <f t="shared" ref="L11:L16" si="11">(K11+K23+K35)/3</f>
        <v>1.4233333333333331</v>
      </c>
      <c r="M11" s="21">
        <f t="shared" si="2"/>
        <v>0.80694868440180256</v>
      </c>
      <c r="N11" s="14">
        <f t="shared" si="3"/>
        <v>2.8750279228967752</v>
      </c>
      <c r="O11" s="14">
        <f t="shared" si="4"/>
        <v>1.5058628380287318</v>
      </c>
      <c r="P11" s="14">
        <f t="shared" si="5"/>
        <v>1.2151540360368498</v>
      </c>
      <c r="Q11" s="14">
        <f t="shared" si="6"/>
        <v>0.66281931850263076</v>
      </c>
      <c r="R11" s="15"/>
      <c r="S11" s="1"/>
      <c r="T11" s="4" t="s">
        <v>4</v>
      </c>
      <c r="U11" s="1">
        <v>5</v>
      </c>
      <c r="V11" s="7">
        <v>2.3199999999999998</v>
      </c>
      <c r="W11" s="14">
        <f t="shared" si="9"/>
        <v>1.9390774315396149</v>
      </c>
      <c r="X11" s="14">
        <f>$X$4*(W11-W10)+(1-$X$4)*X10</f>
        <v>0.11869748965268428</v>
      </c>
      <c r="Y11" s="14">
        <f>W10+X10*1</f>
        <v>1.3777237570445751</v>
      </c>
      <c r="Z11" s="14">
        <f t="shared" si="8"/>
        <v>0.88788451803819068</v>
      </c>
    </row>
    <row r="12" spans="1:26" x14ac:dyDescent="0.25">
      <c r="A12" s="1"/>
      <c r="B12" s="4" t="s">
        <v>5</v>
      </c>
      <c r="C12" s="1">
        <v>6</v>
      </c>
      <c r="D12" s="7">
        <v>2.42</v>
      </c>
      <c r="E12" s="14">
        <f t="shared" si="0"/>
        <v>1.3546720647773274</v>
      </c>
      <c r="F12" s="14">
        <f t="shared" si="1"/>
        <v>1.1349236095658028</v>
      </c>
      <c r="G12" s="15"/>
      <c r="H12" s="1"/>
      <c r="I12" s="4" t="s">
        <v>5</v>
      </c>
      <c r="J12" s="1">
        <v>6</v>
      </c>
      <c r="K12" s="7">
        <v>2.42</v>
      </c>
      <c r="L12" s="14">
        <f t="shared" si="11"/>
        <v>1.5466666666666666</v>
      </c>
      <c r="M12" s="21">
        <f t="shared" si="2"/>
        <v>0.87687163831952331</v>
      </c>
      <c r="N12" s="14">
        <f t="shared" si="3"/>
        <v>2.7598110079575591</v>
      </c>
      <c r="O12" s="14">
        <f t="shared" si="4"/>
        <v>1.5230617257498933</v>
      </c>
      <c r="P12" s="14">
        <f t="shared" si="5"/>
        <v>1.3355296307200695</v>
      </c>
      <c r="Q12" s="14">
        <f t="shared" si="6"/>
        <v>0.80449826781475953</v>
      </c>
      <c r="R12" s="15"/>
      <c r="S12" s="1"/>
      <c r="T12" s="4" t="s">
        <v>5</v>
      </c>
      <c r="U12" s="1">
        <v>6</v>
      </c>
      <c r="V12" s="7">
        <v>2.42</v>
      </c>
      <c r="W12" s="14">
        <f t="shared" si="9"/>
        <v>2.2704082637796921</v>
      </c>
      <c r="X12" s="14">
        <f t="shared" si="10"/>
        <v>0.18758329202868607</v>
      </c>
      <c r="Y12" s="14">
        <f t="shared" si="7"/>
        <v>2.0577749211922991</v>
      </c>
      <c r="Z12" s="14">
        <f t="shared" si="8"/>
        <v>0.13120700771724508</v>
      </c>
    </row>
    <row r="13" spans="1:26" x14ac:dyDescent="0.25">
      <c r="A13" s="1"/>
      <c r="B13" s="4" t="s">
        <v>6</v>
      </c>
      <c r="C13" s="1">
        <v>7</v>
      </c>
      <c r="D13" s="7">
        <v>2.89</v>
      </c>
      <c r="E13" s="14">
        <f t="shared" si="0"/>
        <v>1.3838987854251008</v>
      </c>
      <c r="F13" s="14">
        <f t="shared" si="1"/>
        <v>2.2683408685439868</v>
      </c>
      <c r="G13" s="15"/>
      <c r="H13" s="1"/>
      <c r="I13" s="4" t="s">
        <v>6</v>
      </c>
      <c r="J13" s="1">
        <v>7</v>
      </c>
      <c r="K13" s="7">
        <v>2.89</v>
      </c>
      <c r="L13" s="14">
        <f t="shared" si="11"/>
        <v>1.3866666666666667</v>
      </c>
      <c r="M13" s="21">
        <f t="shared" si="2"/>
        <v>0.78616077918302096</v>
      </c>
      <c r="N13" s="14">
        <f t="shared" si="3"/>
        <v>3.6760928254437863</v>
      </c>
      <c r="O13" s="14">
        <f t="shared" si="4"/>
        <v>1.5402606134710548</v>
      </c>
      <c r="P13" s="14">
        <f t="shared" si="5"/>
        <v>1.2108924840313222</v>
      </c>
      <c r="Q13" s="14">
        <f t="shared" si="6"/>
        <v>1.8217964115475336</v>
      </c>
      <c r="R13" s="15"/>
      <c r="S13" s="1"/>
      <c r="T13" s="4" t="s">
        <v>6</v>
      </c>
      <c r="U13" s="1">
        <v>7</v>
      </c>
      <c r="V13" s="7">
        <v>2.89</v>
      </c>
      <c r="W13" s="14">
        <f t="shared" si="9"/>
        <v>2.4271849238174119</v>
      </c>
      <c r="X13" s="14">
        <f t="shared" si="10"/>
        <v>0.17760301547667864</v>
      </c>
      <c r="Y13" s="14">
        <f t="shared" si="7"/>
        <v>2.4579915558083782</v>
      </c>
      <c r="Z13" s="14">
        <f>(V13-Y13)^2</f>
        <v>0.18663129585286567</v>
      </c>
    </row>
    <row r="14" spans="1:26" x14ac:dyDescent="0.25">
      <c r="A14" s="1"/>
      <c r="B14" s="4" t="s">
        <v>7</v>
      </c>
      <c r="C14" s="1">
        <v>8</v>
      </c>
      <c r="D14" s="7">
        <v>2.86</v>
      </c>
      <c r="E14" s="14">
        <f t="shared" si="0"/>
        <v>1.413125506072874</v>
      </c>
      <c r="F14" s="14">
        <f t="shared" si="1"/>
        <v>2.0934458011768764</v>
      </c>
      <c r="G14" s="15"/>
      <c r="H14" s="1"/>
      <c r="I14" s="4" t="s">
        <v>7</v>
      </c>
      <c r="J14" s="1">
        <v>8</v>
      </c>
      <c r="K14" s="7">
        <v>2.86</v>
      </c>
      <c r="L14" s="14">
        <f t="shared" si="11"/>
        <v>1.5033333333333332</v>
      </c>
      <c r="M14" s="21">
        <f t="shared" si="2"/>
        <v>0.85230411397005379</v>
      </c>
      <c r="N14" s="14">
        <f t="shared" si="3"/>
        <v>3.3556097560975608</v>
      </c>
      <c r="O14" s="14">
        <f t="shared" si="4"/>
        <v>1.5574595011922163</v>
      </c>
      <c r="P14" s="14">
        <f t="shared" si="5"/>
        <v>1.3274291402078739</v>
      </c>
      <c r="Q14" s="14">
        <f t="shared" si="6"/>
        <v>1.6966117510344296</v>
      </c>
      <c r="R14" s="15"/>
      <c r="S14" s="1"/>
      <c r="T14" s="4" t="s">
        <v>7</v>
      </c>
      <c r="U14" s="1">
        <v>8</v>
      </c>
      <c r="V14" s="7">
        <v>2.86</v>
      </c>
      <c r="W14" s="14">
        <f t="shared" si="9"/>
        <v>2.8360609894915876</v>
      </c>
      <c r="X14" s="14">
        <f t="shared" si="10"/>
        <v>0.25252743437044672</v>
      </c>
      <c r="Y14" s="14">
        <f t="shared" si="7"/>
        <v>2.6047879392940905</v>
      </c>
      <c r="Z14" s="14">
        <f t="shared" si="8"/>
        <v>6.513319592975679E-2</v>
      </c>
    </row>
    <row r="15" spans="1:26" x14ac:dyDescent="0.25">
      <c r="A15" s="1"/>
      <c r="B15" s="4" t="s">
        <v>8</v>
      </c>
      <c r="C15" s="1">
        <v>9</v>
      </c>
      <c r="D15" s="7">
        <v>2.5299999999999998</v>
      </c>
      <c r="E15" s="14">
        <f t="shared" si="0"/>
        <v>1.4423522267206472</v>
      </c>
      <c r="F15" s="14">
        <f t="shared" si="1"/>
        <v>1.1829776787195339</v>
      </c>
      <c r="G15" s="15"/>
      <c r="H15" s="1"/>
      <c r="I15" s="4" t="s">
        <v>8</v>
      </c>
      <c r="J15" s="1">
        <v>9</v>
      </c>
      <c r="K15" s="7">
        <v>2.5299999999999998</v>
      </c>
      <c r="L15" s="14">
        <f t="shared" si="11"/>
        <v>1.64</v>
      </c>
      <c r="M15" s="21">
        <f t="shared" si="2"/>
        <v>0.9297863061491497</v>
      </c>
      <c r="N15" s="14">
        <f t="shared" si="3"/>
        <v>2.7210553470919319</v>
      </c>
      <c r="O15" s="14">
        <f t="shared" si="4"/>
        <v>1.5746583889133776</v>
      </c>
      <c r="P15" s="14">
        <f t="shared" si="5"/>
        <v>1.4640958068745407</v>
      </c>
      <c r="Q15" s="14">
        <f t="shared" si="6"/>
        <v>0.91267759387358294</v>
      </c>
      <c r="R15" s="15"/>
      <c r="S15" s="1"/>
      <c r="T15" s="4" t="s">
        <v>8</v>
      </c>
      <c r="U15" s="1">
        <v>9</v>
      </c>
      <c r="V15" s="7">
        <v>2.5299999999999998</v>
      </c>
      <c r="W15" s="14">
        <f t="shared" si="9"/>
        <v>2.9032304067586727</v>
      </c>
      <c r="X15" s="14">
        <f>$X$4*(W15-W14)+(1-$X$4)*X14</f>
        <v>0.19247788814398026</v>
      </c>
      <c r="Y15" s="14">
        <f>W14+X14*1</f>
        <v>3.0885884238620345</v>
      </c>
      <c r="Z15" s="14">
        <f t="shared" si="8"/>
        <v>0.31202102727267211</v>
      </c>
    </row>
    <row r="16" spans="1:26" x14ac:dyDescent="0.25">
      <c r="A16" s="1"/>
      <c r="B16" s="4" t="s">
        <v>9</v>
      </c>
      <c r="C16" s="1">
        <v>10</v>
      </c>
      <c r="D16" s="7">
        <v>2.0699999999999998</v>
      </c>
      <c r="E16" s="14">
        <f t="shared" si="0"/>
        <v>1.4715789473684207</v>
      </c>
      <c r="F16" s="14">
        <f t="shared" si="1"/>
        <v>0.35810775623268726</v>
      </c>
      <c r="G16" s="15"/>
      <c r="H16" s="1"/>
      <c r="I16" s="4" t="s">
        <v>9</v>
      </c>
      <c r="J16" s="1">
        <v>10</v>
      </c>
      <c r="K16" s="7">
        <v>2.0699999999999998</v>
      </c>
      <c r="L16" s="14">
        <f t="shared" si="11"/>
        <v>1.6733333333333331</v>
      </c>
      <c r="M16" s="21">
        <f t="shared" si="2"/>
        <v>0.94868440180258762</v>
      </c>
      <c r="N16" s="14">
        <f t="shared" si="3"/>
        <v>2.1819690468893653</v>
      </c>
      <c r="O16" s="14">
        <f t="shared" si="4"/>
        <v>1.5918572766345391</v>
      </c>
      <c r="P16" s="14">
        <f t="shared" si="5"/>
        <v>1.510170168239134</v>
      </c>
      <c r="Q16" s="14">
        <f t="shared" si="6"/>
        <v>0.22862046390733948</v>
      </c>
      <c r="R16" s="15"/>
      <c r="S16" s="1"/>
      <c r="T16" s="4" t="s">
        <v>9</v>
      </c>
      <c r="U16" s="1">
        <v>10</v>
      </c>
      <c r="V16" s="7">
        <v>2.0699999999999998</v>
      </c>
      <c r="W16" s="14">
        <f t="shared" si="9"/>
        <v>2.6369861687753584</v>
      </c>
      <c r="X16" s="14">
        <f>$X$4*(W16-W15)+(1-$X$4)*X15</f>
        <v>4.3867884927214135E-2</v>
      </c>
      <c r="Y16" s="14">
        <f t="shared" si="7"/>
        <v>3.0957082949026531</v>
      </c>
      <c r="Z16" s="14">
        <f t="shared" si="8"/>
        <v>1.0520775062321084</v>
      </c>
    </row>
    <row r="17" spans="1:26" x14ac:dyDescent="0.25">
      <c r="A17" s="1"/>
      <c r="B17" s="4" t="s">
        <v>10</v>
      </c>
      <c r="C17" s="1">
        <v>11</v>
      </c>
      <c r="D17" s="7">
        <v>1.86</v>
      </c>
      <c r="E17" s="14">
        <f t="shared" si="0"/>
        <v>1.5008056680161939</v>
      </c>
      <c r="F17" s="14">
        <f t="shared" si="1"/>
        <v>0.1290205681292928</v>
      </c>
      <c r="G17" s="15"/>
      <c r="H17" s="1"/>
      <c r="I17" s="4" t="s">
        <v>10</v>
      </c>
      <c r="J17" s="1">
        <v>11</v>
      </c>
      <c r="K17" s="7">
        <v>1.86</v>
      </c>
      <c r="L17" s="14">
        <f>(K17+K29+K41)/3</f>
        <v>1.8166666666666667</v>
      </c>
      <c r="M17" s="21">
        <f t="shared" si="2"/>
        <v>1.0299462131123711</v>
      </c>
      <c r="N17" s="14">
        <f t="shared" si="3"/>
        <v>1.8059195483415666</v>
      </c>
      <c r="O17" s="14">
        <f t="shared" si="4"/>
        <v>1.6090561643557006</v>
      </c>
      <c r="P17" s="14">
        <f t="shared" si="5"/>
        <v>1.6572413031632709</v>
      </c>
      <c r="Q17" s="14">
        <f t="shared" si="6"/>
        <v>6.2972808647873177E-2</v>
      </c>
      <c r="R17" s="15"/>
      <c r="S17" s="1"/>
      <c r="T17" s="4" t="s">
        <v>10</v>
      </c>
      <c r="U17" s="1">
        <v>11</v>
      </c>
      <c r="V17" s="7">
        <v>1.86</v>
      </c>
      <c r="W17" s="14">
        <f t="shared" si="9"/>
        <v>2.1855240880775515</v>
      </c>
      <c r="X17" s="14">
        <f>$X$4*(W17-W16)+(1-$X$4)*X16</f>
        <v>-0.11660178416493709</v>
      </c>
      <c r="Y17" s="14">
        <f t="shared" si="7"/>
        <v>2.6808540537025727</v>
      </c>
      <c r="Z17" s="14">
        <f t="shared" si="8"/>
        <v>0.67380137747994595</v>
      </c>
    </row>
    <row r="18" spans="1:26" x14ac:dyDescent="0.25">
      <c r="A18" s="1"/>
      <c r="B18" s="4" t="s">
        <v>11</v>
      </c>
      <c r="C18" s="1">
        <v>12</v>
      </c>
      <c r="D18" s="7">
        <v>1.52</v>
      </c>
      <c r="E18" s="14">
        <f t="shared" si="0"/>
        <v>1.5300323886639673</v>
      </c>
      <c r="F18" s="14">
        <f t="shared" si="1"/>
        <v>1.0064882230489905E-4</v>
      </c>
      <c r="G18" s="15"/>
      <c r="H18" s="1"/>
      <c r="I18" s="4" t="s">
        <v>11</v>
      </c>
      <c r="J18" s="1">
        <v>12</v>
      </c>
      <c r="K18" s="7">
        <v>1.52</v>
      </c>
      <c r="L18" s="14">
        <f>(K18+K30+K42)/3</f>
        <v>1.9033333333333333</v>
      </c>
      <c r="M18" s="21">
        <f t="shared" si="2"/>
        <v>1.0790812618113099</v>
      </c>
      <c r="N18" s="14">
        <f t="shared" si="3"/>
        <v>1.4086056850330053</v>
      </c>
      <c r="O18" s="14">
        <f t="shared" si="4"/>
        <v>1.6262550520768619</v>
      </c>
      <c r="P18" s="14">
        <f t="shared" si="5"/>
        <v>1.7548613536221178</v>
      </c>
      <c r="Q18" s="14">
        <f t="shared" si="6"/>
        <v>1.129013609185664E-2</v>
      </c>
      <c r="R18" s="15"/>
      <c r="S18" s="1"/>
      <c r="T18" s="4" t="s">
        <v>11</v>
      </c>
      <c r="U18" s="1">
        <v>12</v>
      </c>
      <c r="V18" s="7">
        <v>1.52</v>
      </c>
      <c r="W18" s="14">
        <f t="shared" si="9"/>
        <v>1.8995111704543381</v>
      </c>
      <c r="X18" s="14">
        <f t="shared" si="10"/>
        <v>-0.17148509511559323</v>
      </c>
      <c r="Y18" s="14">
        <f t="shared" si="7"/>
        <v>2.0689223039126143</v>
      </c>
      <c r="Z18" s="14">
        <f t="shared" si="8"/>
        <v>0.30131569573273254</v>
      </c>
    </row>
    <row r="19" spans="1:26" x14ac:dyDescent="0.25">
      <c r="A19" s="1">
        <v>2020</v>
      </c>
      <c r="B19" s="4" t="s">
        <v>0</v>
      </c>
      <c r="C19" s="1">
        <v>13</v>
      </c>
      <c r="D19" s="7">
        <v>1.58</v>
      </c>
      <c r="E19" s="14">
        <f t="shared" si="0"/>
        <v>1.5592591093117405</v>
      </c>
      <c r="F19" s="14">
        <f t="shared" si="1"/>
        <v>4.3018454654233262E-4</v>
      </c>
      <c r="G19" s="15"/>
      <c r="H19" s="1">
        <v>2020</v>
      </c>
      <c r="I19" s="4" t="s">
        <v>0</v>
      </c>
      <c r="J19" s="1">
        <v>13</v>
      </c>
      <c r="K19" s="7">
        <v>1.58</v>
      </c>
      <c r="L19" s="14"/>
      <c r="M19" s="21">
        <v>1.0927823811600526</v>
      </c>
      <c r="N19" s="14">
        <f t="shared" si="3"/>
        <v>1.4458505437493763</v>
      </c>
      <c r="O19" s="14">
        <f t="shared" si="4"/>
        <v>1.6434539397980235</v>
      </c>
      <c r="P19" s="14">
        <f t="shared" si="5"/>
        <v>1.7959375096593537</v>
      </c>
      <c r="Q19" s="14">
        <f t="shared" si="6"/>
        <v>4.0264024758911755E-3</v>
      </c>
      <c r="R19" s="15"/>
      <c r="S19" s="1">
        <v>2020</v>
      </c>
      <c r="T19" s="4" t="s">
        <v>0</v>
      </c>
      <c r="U19" s="1">
        <v>13</v>
      </c>
      <c r="V19" s="7">
        <v>1.58</v>
      </c>
      <c r="W19" s="14">
        <f t="shared" si="9"/>
        <v>1.5593416766315866</v>
      </c>
      <c r="X19" s="14">
        <f t="shared" si="10"/>
        <v>-0.22613296930061275</v>
      </c>
      <c r="Y19" s="14">
        <f t="shared" si="7"/>
        <v>1.7280260753387449</v>
      </c>
      <c r="Z19" s="14">
        <f t="shared" si="8"/>
        <v>2.1911718980191747E-2</v>
      </c>
    </row>
    <row r="20" spans="1:26" x14ac:dyDescent="0.25">
      <c r="A20" s="1"/>
      <c r="B20" s="4" t="s">
        <v>1</v>
      </c>
      <c r="C20" s="1">
        <v>14</v>
      </c>
      <c r="D20" s="7">
        <v>1.79</v>
      </c>
      <c r="E20" s="14">
        <f t="shared" si="0"/>
        <v>1.5884858299595139</v>
      </c>
      <c r="F20" s="14">
        <f t="shared" si="1"/>
        <v>4.060796072710595E-2</v>
      </c>
      <c r="G20" s="15"/>
      <c r="H20" s="1"/>
      <c r="I20" s="4" t="s">
        <v>1</v>
      </c>
      <c r="J20" s="1">
        <v>14</v>
      </c>
      <c r="K20" s="7">
        <v>1.79</v>
      </c>
      <c r="L20" s="14"/>
      <c r="M20" s="21">
        <v>1.2245965983427827</v>
      </c>
      <c r="N20" s="14">
        <f t="shared" si="3"/>
        <v>1.4617058404558401</v>
      </c>
      <c r="O20" s="14">
        <f t="shared" si="4"/>
        <v>1.660652827519185</v>
      </c>
      <c r="P20" s="14">
        <f t="shared" si="5"/>
        <v>2.0336298036083176</v>
      </c>
      <c r="Q20" s="14">
        <f t="shared" si="6"/>
        <v>1.6730691028781722E-2</v>
      </c>
      <c r="R20" s="15"/>
      <c r="S20" s="1"/>
      <c r="T20" s="4" t="s">
        <v>1</v>
      </c>
      <c r="U20" s="1">
        <v>14</v>
      </c>
      <c r="V20" s="7">
        <v>1.79</v>
      </c>
      <c r="W20" s="14">
        <f t="shared" si="9"/>
        <v>1.5333270854825971</v>
      </c>
      <c r="X20" s="14">
        <f t="shared" si="10"/>
        <v>-0.16130157982324084</v>
      </c>
      <c r="Y20" s="14">
        <f t="shared" si="7"/>
        <v>1.333208707330974</v>
      </c>
      <c r="Z20" s="14">
        <f t="shared" si="8"/>
        <v>0.20865828505823983</v>
      </c>
    </row>
    <row r="21" spans="1:26" x14ac:dyDescent="0.25">
      <c r="A21" s="1"/>
      <c r="B21" s="4" t="s">
        <v>2</v>
      </c>
      <c r="C21" s="1">
        <v>15</v>
      </c>
      <c r="D21" s="7">
        <v>1.91</v>
      </c>
      <c r="E21" s="14">
        <f t="shared" si="0"/>
        <v>1.6177125506072871</v>
      </c>
      <c r="F21" s="14">
        <f t="shared" si="1"/>
        <v>8.5431953072497638E-2</v>
      </c>
      <c r="G21" s="15"/>
      <c r="H21" s="1"/>
      <c r="I21" s="4" t="s">
        <v>2</v>
      </c>
      <c r="J21" s="1">
        <v>15</v>
      </c>
      <c r="K21" s="7">
        <v>1.91</v>
      </c>
      <c r="L21" s="14"/>
      <c r="M21" s="21">
        <v>1.3592455298735282</v>
      </c>
      <c r="N21" s="14">
        <f t="shared" si="3"/>
        <v>1.4051913050453195</v>
      </c>
      <c r="O21" s="14">
        <f t="shared" si="4"/>
        <v>1.6778517152403465</v>
      </c>
      <c r="P21" s="14">
        <f t="shared" si="5"/>
        <v>2.2806124437310729</v>
      </c>
      <c r="Q21" s="14">
        <f t="shared" si="6"/>
        <v>5.3892826116849139E-2</v>
      </c>
      <c r="R21" s="15"/>
      <c r="S21" s="1"/>
      <c r="T21" s="4" t="s">
        <v>2</v>
      </c>
      <c r="U21" s="1">
        <v>15</v>
      </c>
      <c r="V21" s="7">
        <v>1.91</v>
      </c>
      <c r="W21" s="14">
        <f t="shared" si="9"/>
        <v>1.7109530950876048</v>
      </c>
      <c r="X21" s="14">
        <f t="shared" si="10"/>
        <v>-5.1500837093848784E-2</v>
      </c>
      <c r="Y21" s="14">
        <f t="shared" si="7"/>
        <v>1.3720255056593562</v>
      </c>
      <c r="Z21" s="14">
        <f t="shared" si="8"/>
        <v>0.28941655656107129</v>
      </c>
    </row>
    <row r="22" spans="1:26" x14ac:dyDescent="0.25">
      <c r="A22" s="1"/>
      <c r="B22" s="4" t="s">
        <v>3</v>
      </c>
      <c r="C22" s="1">
        <v>16</v>
      </c>
      <c r="D22" s="7">
        <v>0.89</v>
      </c>
      <c r="E22" s="14">
        <f t="shared" si="0"/>
        <v>1.6469392712550603</v>
      </c>
      <c r="F22" s="14">
        <f t="shared" si="1"/>
        <v>0.57295706036814176</v>
      </c>
      <c r="G22" s="15"/>
      <c r="H22" s="1"/>
      <c r="I22" s="4" t="s">
        <v>3</v>
      </c>
      <c r="J22" s="1">
        <v>16</v>
      </c>
      <c r="K22" s="7">
        <v>0.89</v>
      </c>
      <c r="L22" s="14"/>
      <c r="M22" s="21">
        <v>0.78805058874836464</v>
      </c>
      <c r="N22" s="14">
        <f t="shared" si="3"/>
        <v>1.1293691200885445</v>
      </c>
      <c r="O22" s="14">
        <f t="shared" si="4"/>
        <v>1.6950506029615078</v>
      </c>
      <c r="P22" s="14">
        <f t="shared" si="5"/>
        <v>1.3357856256220866</v>
      </c>
      <c r="Q22" s="14">
        <f t="shared" si="6"/>
        <v>0.6481064733286872</v>
      </c>
      <c r="R22" s="15"/>
      <c r="S22" s="1"/>
      <c r="T22" s="4" t="s">
        <v>3</v>
      </c>
      <c r="U22" s="1">
        <v>16</v>
      </c>
      <c r="V22" s="7">
        <v>0.89</v>
      </c>
      <c r="W22" s="14">
        <f t="shared" si="9"/>
        <v>1.8626166696615654</v>
      </c>
      <c r="X22" s="14">
        <f t="shared" si="10"/>
        <v>1.4317361226733716E-2</v>
      </c>
      <c r="Y22" s="14">
        <f t="shared" si="7"/>
        <v>1.6594522579937561</v>
      </c>
      <c r="Z22" s="14">
        <f t="shared" si="8"/>
        <v>0.59205677733168971</v>
      </c>
    </row>
    <row r="23" spans="1:26" x14ac:dyDescent="0.25">
      <c r="A23" s="1"/>
      <c r="B23" s="4" t="s">
        <v>4</v>
      </c>
      <c r="C23" s="1">
        <v>17</v>
      </c>
      <c r="D23" s="7">
        <v>0.61</v>
      </c>
      <c r="E23" s="14">
        <f t="shared" si="0"/>
        <v>1.6761659919028338</v>
      </c>
      <c r="F23" s="14">
        <f t="shared" si="1"/>
        <v>1.1367099222901538</v>
      </c>
      <c r="G23" s="15"/>
      <c r="H23" s="1"/>
      <c r="I23" s="4" t="s">
        <v>4</v>
      </c>
      <c r="J23" s="1">
        <v>17</v>
      </c>
      <c r="K23" s="7">
        <v>0.61</v>
      </c>
      <c r="L23" s="14"/>
      <c r="M23" s="21">
        <v>0.80694868440180256</v>
      </c>
      <c r="N23" s="14">
        <f t="shared" si="3"/>
        <v>0.75593406593406598</v>
      </c>
      <c r="O23" s="14">
        <f t="shared" si="4"/>
        <v>1.7122494906826693</v>
      </c>
      <c r="P23" s="14">
        <f t="shared" si="5"/>
        <v>1.3816974738740364</v>
      </c>
      <c r="Q23" s="14">
        <f t="shared" si="6"/>
        <v>1.2149539397102036</v>
      </c>
      <c r="R23" s="15"/>
      <c r="S23" s="1"/>
      <c r="T23" s="4" t="s">
        <v>4</v>
      </c>
      <c r="U23" s="1">
        <v>17</v>
      </c>
      <c r="V23" s="7">
        <v>0.61</v>
      </c>
      <c r="W23" s="14">
        <f t="shared" si="9"/>
        <v>1.0766479451515383</v>
      </c>
      <c r="X23" s="14">
        <f t="shared" si="10"/>
        <v>-0.24494747690028126</v>
      </c>
      <c r="Y23" s="14">
        <f t="shared" si="7"/>
        <v>1.8769340308882991</v>
      </c>
      <c r="Z23" s="14">
        <f t="shared" si="8"/>
        <v>1.6051218386228734</v>
      </c>
    </row>
    <row r="24" spans="1:26" x14ac:dyDescent="0.25">
      <c r="A24" s="1"/>
      <c r="B24" s="4" t="s">
        <v>5</v>
      </c>
      <c r="C24" s="1">
        <v>18</v>
      </c>
      <c r="D24" s="7">
        <v>0.31</v>
      </c>
      <c r="E24" s="14">
        <f t="shared" si="0"/>
        <v>1.705392712550607</v>
      </c>
      <c r="F24" s="14">
        <f t="shared" si="1"/>
        <v>1.9471208222393408</v>
      </c>
      <c r="G24" s="15"/>
      <c r="H24" s="1"/>
      <c r="I24" s="4" t="s">
        <v>5</v>
      </c>
      <c r="J24" s="1">
        <v>18</v>
      </c>
      <c r="K24" s="7">
        <v>0.31</v>
      </c>
      <c r="L24" s="14"/>
      <c r="M24" s="21">
        <v>0.87687163831952331</v>
      </c>
      <c r="N24" s="14">
        <f t="shared" si="3"/>
        <v>0.3535295092838196</v>
      </c>
      <c r="O24" s="14">
        <f t="shared" si="4"/>
        <v>1.7294483784038308</v>
      </c>
      <c r="P24" s="14">
        <f t="shared" si="5"/>
        <v>1.51650423296001</v>
      </c>
      <c r="Q24" s="14">
        <f t="shared" si="6"/>
        <v>2.0148336989532649</v>
      </c>
      <c r="R24" s="15"/>
      <c r="S24" s="1"/>
      <c r="T24" s="4" t="s">
        <v>5</v>
      </c>
      <c r="U24" s="1">
        <v>18</v>
      </c>
      <c r="V24" s="7">
        <v>0.31</v>
      </c>
      <c r="W24" s="14">
        <f t="shared" si="9"/>
        <v>0.6519277637037062</v>
      </c>
      <c r="X24" s="14">
        <f t="shared" si="10"/>
        <v>-0.30318757625333626</v>
      </c>
      <c r="Y24" s="14">
        <f t="shared" si="7"/>
        <v>0.83170046825125699</v>
      </c>
      <c r="Z24" s="14">
        <f t="shared" si="8"/>
        <v>0.27217137857358076</v>
      </c>
    </row>
    <row r="25" spans="1:26" x14ac:dyDescent="0.25">
      <c r="A25" s="1"/>
      <c r="B25" s="4" t="s">
        <v>6</v>
      </c>
      <c r="C25" s="1">
        <v>19</v>
      </c>
      <c r="D25" s="7">
        <v>-0.17</v>
      </c>
      <c r="E25" s="14">
        <f t="shared" si="0"/>
        <v>1.7346194331983802</v>
      </c>
      <c r="F25" s="14">
        <f t="shared" si="1"/>
        <v>3.6275751853169189</v>
      </c>
      <c r="G25" s="15"/>
      <c r="H25" s="1"/>
      <c r="I25" s="4" t="s">
        <v>6</v>
      </c>
      <c r="J25" s="1">
        <v>19</v>
      </c>
      <c r="K25" s="7">
        <v>-0.17</v>
      </c>
      <c r="L25" s="14"/>
      <c r="M25" s="21">
        <v>0.78616077918302096</v>
      </c>
      <c r="N25" s="14">
        <f t="shared" si="3"/>
        <v>-0.2162407544378698</v>
      </c>
      <c r="O25" s="14">
        <f t="shared" si="4"/>
        <v>1.7466472661249921</v>
      </c>
      <c r="P25" s="14">
        <f t="shared" si="5"/>
        <v>1.3731455756947171</v>
      </c>
      <c r="Q25" s="14">
        <f t="shared" si="6"/>
        <v>3.6735367427444059</v>
      </c>
      <c r="R25" s="15"/>
      <c r="S25" s="1"/>
      <c r="T25" s="4" t="s">
        <v>6</v>
      </c>
      <c r="U25" s="1">
        <v>19</v>
      </c>
      <c r="V25" s="7">
        <v>-0.17</v>
      </c>
      <c r="W25" s="14">
        <f t="shared" si="9"/>
        <v>0.31732650426076486</v>
      </c>
      <c r="X25" s="14">
        <f t="shared" si="10"/>
        <v>-0.31336451626551742</v>
      </c>
      <c r="Y25" s="14">
        <f t="shared" si="7"/>
        <v>0.34874018745036994</v>
      </c>
      <c r="Z25" s="14">
        <f t="shared" si="8"/>
        <v>0.26909138207604499</v>
      </c>
    </row>
    <row r="26" spans="1:26" x14ac:dyDescent="0.25">
      <c r="A26" s="1"/>
      <c r="B26" s="4" t="s">
        <v>7</v>
      </c>
      <c r="C26" s="1">
        <v>20</v>
      </c>
      <c r="D26" s="7">
        <v>-7.0000000000000007E-2</v>
      </c>
      <c r="E26" s="14">
        <f t="shared" si="0"/>
        <v>1.7638461538461536</v>
      </c>
      <c r="F26" s="14">
        <f t="shared" si="1"/>
        <v>3.3629917159763307</v>
      </c>
      <c r="G26" s="15"/>
      <c r="H26" s="1"/>
      <c r="I26" s="4" t="s">
        <v>7</v>
      </c>
      <c r="J26" s="1">
        <v>20</v>
      </c>
      <c r="K26" s="7">
        <v>-7.0000000000000007E-2</v>
      </c>
      <c r="L26" s="14"/>
      <c r="M26" s="21">
        <v>0.85230411397005379</v>
      </c>
      <c r="N26" s="14">
        <f t="shared" si="3"/>
        <v>-8.2130308715674574E-2</v>
      </c>
      <c r="O26" s="14">
        <f t="shared" si="4"/>
        <v>1.7638461538461536</v>
      </c>
      <c r="P26" s="14">
        <f t="shared" si="5"/>
        <v>1.5033333333333332</v>
      </c>
      <c r="Q26" s="14">
        <f t="shared" si="6"/>
        <v>3.3629917159763307</v>
      </c>
      <c r="R26" s="15"/>
      <c r="S26" s="1"/>
      <c r="T26" s="4" t="s">
        <v>7</v>
      </c>
      <c r="U26" s="1">
        <v>20</v>
      </c>
      <c r="V26" s="7">
        <v>-7.0000000000000007E-2</v>
      </c>
      <c r="W26" s="14">
        <f t="shared" si="9"/>
        <v>-0.1371004884039059</v>
      </c>
      <c r="X26" s="14">
        <f t="shared" si="10"/>
        <v>-0.35906384899320426</v>
      </c>
      <c r="Y26" s="14">
        <f t="shared" si="7"/>
        <v>3.9619879952474402E-3</v>
      </c>
      <c r="Z26" s="14">
        <f t="shared" si="8"/>
        <v>5.4703756682091273E-3</v>
      </c>
    </row>
    <row r="27" spans="1:26" x14ac:dyDescent="0.25">
      <c r="A27" s="1"/>
      <c r="B27" s="4" t="s">
        <v>8</v>
      </c>
      <c r="C27" s="1">
        <v>21</v>
      </c>
      <c r="D27" s="7">
        <v>0.3</v>
      </c>
      <c r="E27" s="14">
        <f t="shared" si="0"/>
        <v>1.7930728744939268</v>
      </c>
      <c r="F27" s="14">
        <f t="shared" si="1"/>
        <v>2.2292666085495574</v>
      </c>
      <c r="G27" s="15"/>
      <c r="H27" s="1"/>
      <c r="I27" s="4" t="s">
        <v>8</v>
      </c>
      <c r="J27" s="1">
        <v>21</v>
      </c>
      <c r="K27" s="7">
        <v>0.3</v>
      </c>
      <c r="L27" s="14"/>
      <c r="M27" s="21">
        <v>0.9297863061491497</v>
      </c>
      <c r="N27" s="14">
        <f t="shared" si="3"/>
        <v>0.32265478424015004</v>
      </c>
      <c r="O27" s="14">
        <f t="shared" si="4"/>
        <v>1.7810450415673151</v>
      </c>
      <c r="P27" s="14">
        <f t="shared" si="5"/>
        <v>1.6559912902841327</v>
      </c>
      <c r="Q27" s="14">
        <f t="shared" si="6"/>
        <v>2.1934944151511302</v>
      </c>
      <c r="R27" s="15"/>
      <c r="S27" s="1"/>
      <c r="T27" s="4" t="s">
        <v>8</v>
      </c>
      <c r="U27" s="1">
        <v>21</v>
      </c>
      <c r="V27" s="7">
        <v>0.3</v>
      </c>
      <c r="W27" s="14">
        <f t="shared" si="9"/>
        <v>-0.15059575957720733</v>
      </c>
      <c r="X27" s="14">
        <f t="shared" si="10"/>
        <v>-0.24711165716198191</v>
      </c>
      <c r="Y27" s="14">
        <f t="shared" si="7"/>
        <v>-0.49616433739711019</v>
      </c>
      <c r="Z27" s="14">
        <f>(V27-Y27)^2</f>
        <v>0.63387765214297942</v>
      </c>
    </row>
    <row r="28" spans="1:26" x14ac:dyDescent="0.25">
      <c r="A28" s="1"/>
      <c r="B28" s="4" t="s">
        <v>9</v>
      </c>
      <c r="C28" s="1">
        <v>22</v>
      </c>
      <c r="D28" s="7">
        <v>0.45</v>
      </c>
      <c r="E28" s="14">
        <f t="shared" si="0"/>
        <v>1.8222995951417</v>
      </c>
      <c r="F28" s="14">
        <f t="shared" si="1"/>
        <v>1.8832061788260739</v>
      </c>
      <c r="G28" s="15"/>
      <c r="H28" s="1"/>
      <c r="I28" s="4" t="s">
        <v>9</v>
      </c>
      <c r="J28" s="1">
        <v>22</v>
      </c>
      <c r="K28" s="7">
        <v>0.45</v>
      </c>
      <c r="L28" s="14"/>
      <c r="M28" s="21">
        <v>0.94868440180258762</v>
      </c>
      <c r="N28" s="14">
        <f t="shared" si="3"/>
        <v>0.47434109714986211</v>
      </c>
      <c r="O28" s="14">
        <f t="shared" si="4"/>
        <v>1.7982439292884767</v>
      </c>
      <c r="P28" s="14">
        <f t="shared" si="5"/>
        <v>1.7059659663521731</v>
      </c>
      <c r="Q28" s="14">
        <f t="shared" si="6"/>
        <v>1.817761692863231</v>
      </c>
      <c r="R28" s="15"/>
      <c r="S28" s="1"/>
      <c r="T28" s="4" t="s">
        <v>9</v>
      </c>
      <c r="U28" s="1">
        <v>22</v>
      </c>
      <c r="V28" s="7">
        <v>0.45</v>
      </c>
      <c r="W28" s="14">
        <f t="shared" si="9"/>
        <v>0.16805029355999929</v>
      </c>
      <c r="X28" s="14">
        <f t="shared" si="10"/>
        <v>-6.3825850006167167E-2</v>
      </c>
      <c r="Y28" s="14">
        <f t="shared" si="7"/>
        <v>-0.39770741673918925</v>
      </c>
      <c r="Z28" s="14">
        <f t="shared" si="8"/>
        <v>0.71860786439462954</v>
      </c>
    </row>
    <row r="29" spans="1:26" x14ac:dyDescent="0.25">
      <c r="A29" s="1"/>
      <c r="B29" s="4" t="s">
        <v>10</v>
      </c>
      <c r="C29" s="1">
        <v>23</v>
      </c>
      <c r="D29" s="7">
        <v>0.24</v>
      </c>
      <c r="E29" s="14">
        <f t="shared" si="0"/>
        <v>1.8515263157894735</v>
      </c>
      <c r="F29" s="14">
        <f t="shared" si="1"/>
        <v>2.5970170664819938</v>
      </c>
      <c r="G29" s="15"/>
      <c r="H29" s="1"/>
      <c r="I29" s="4" t="s">
        <v>10</v>
      </c>
      <c r="J29" s="1">
        <v>23</v>
      </c>
      <c r="K29" s="7">
        <v>0.24</v>
      </c>
      <c r="L29" s="14"/>
      <c r="M29" s="21">
        <v>1.0299462131123711</v>
      </c>
      <c r="N29" s="14">
        <f t="shared" si="3"/>
        <v>0.23302187720536341</v>
      </c>
      <c r="O29" s="14">
        <f t="shared" si="4"/>
        <v>1.8154428170096379</v>
      </c>
      <c r="P29" s="14">
        <f t="shared" si="5"/>
        <v>1.869808454501132</v>
      </c>
      <c r="Q29" s="14">
        <f t="shared" si="6"/>
        <v>2.4820200696672634</v>
      </c>
      <c r="R29" s="15"/>
      <c r="S29" s="1"/>
      <c r="T29" s="4" t="s">
        <v>10</v>
      </c>
      <c r="U29" s="1">
        <v>23</v>
      </c>
      <c r="V29" s="7">
        <v>0.24</v>
      </c>
      <c r="W29" s="14">
        <f t="shared" si="9"/>
        <v>0.38460728369431274</v>
      </c>
      <c r="X29" s="14">
        <f t="shared" si="10"/>
        <v>2.7008431581636891E-2</v>
      </c>
      <c r="Y29" s="14">
        <f t="shared" si="7"/>
        <v>0.10422444355383212</v>
      </c>
      <c r="Z29" s="14">
        <f t="shared" si="8"/>
        <v>1.8435001728266519E-2</v>
      </c>
    </row>
    <row r="30" spans="1:26" x14ac:dyDescent="0.25">
      <c r="A30" s="1"/>
      <c r="B30" s="4" t="s">
        <v>11</v>
      </c>
      <c r="C30" s="1">
        <v>24</v>
      </c>
      <c r="D30" s="7">
        <v>0.89</v>
      </c>
      <c r="E30" s="14">
        <f t="shared" si="0"/>
        <v>1.8807530364372469</v>
      </c>
      <c r="F30" s="14">
        <f t="shared" si="1"/>
        <v>0.9815915792096247</v>
      </c>
      <c r="G30" s="15"/>
      <c r="H30" s="1"/>
      <c r="I30" s="4" t="s">
        <v>11</v>
      </c>
      <c r="J30" s="1">
        <v>24</v>
      </c>
      <c r="K30" s="7">
        <v>0.89</v>
      </c>
      <c r="L30" s="14"/>
      <c r="M30" s="21">
        <v>1.0790812618113099</v>
      </c>
      <c r="N30" s="14">
        <f t="shared" si="3"/>
        <v>0.82477569715748345</v>
      </c>
      <c r="O30" s="14">
        <f t="shared" si="4"/>
        <v>1.8326417047307995</v>
      </c>
      <c r="P30" s="14">
        <f t="shared" si="5"/>
        <v>1.9775693231889411</v>
      </c>
      <c r="Q30" s="14">
        <f t="shared" si="6"/>
        <v>0.88857338349778769</v>
      </c>
      <c r="R30" s="15"/>
      <c r="S30" s="1"/>
      <c r="T30" s="4" t="s">
        <v>11</v>
      </c>
      <c r="U30" s="1">
        <v>24</v>
      </c>
      <c r="V30" s="7">
        <v>0.89</v>
      </c>
      <c r="W30" s="14">
        <f t="shared" si="9"/>
        <v>0.27245578692137812</v>
      </c>
      <c r="X30" s="14">
        <f t="shared" si="10"/>
        <v>-1.8074541797063824E-2</v>
      </c>
      <c r="Y30" s="14">
        <f t="shared" si="7"/>
        <v>0.41161571527594965</v>
      </c>
      <c r="Z30" s="14">
        <f t="shared" si="8"/>
        <v>0.22885152387094129</v>
      </c>
    </row>
    <row r="31" spans="1:26" x14ac:dyDescent="0.25">
      <c r="A31" s="1">
        <v>2021</v>
      </c>
      <c r="B31" s="4" t="s">
        <v>0</v>
      </c>
      <c r="C31" s="1">
        <v>25</v>
      </c>
      <c r="D31" s="7">
        <v>0.96</v>
      </c>
      <c r="E31" s="14">
        <f t="shared" si="0"/>
        <v>1.9099797570850201</v>
      </c>
      <c r="F31" s="14">
        <f t="shared" si="1"/>
        <v>0.90246153887131386</v>
      </c>
      <c r="G31" s="15"/>
      <c r="H31" s="1">
        <v>2021</v>
      </c>
      <c r="I31" s="4" t="s">
        <v>0</v>
      </c>
      <c r="J31" s="1">
        <v>25</v>
      </c>
      <c r="K31" s="7">
        <v>0.96</v>
      </c>
      <c r="L31" s="14"/>
      <c r="M31" s="21">
        <v>1.0927823811600526</v>
      </c>
      <c r="N31" s="14">
        <f t="shared" si="3"/>
        <v>0.87849146961987412</v>
      </c>
      <c r="O31" s="14">
        <f t="shared" si="4"/>
        <v>1.8498405924519608</v>
      </c>
      <c r="P31" s="14">
        <f t="shared" si="5"/>
        <v>2.0214732073861761</v>
      </c>
      <c r="Q31" s="14">
        <f t="shared" si="6"/>
        <v>0.79181627997525661</v>
      </c>
      <c r="R31" s="15"/>
      <c r="S31" s="1">
        <v>2021</v>
      </c>
      <c r="T31" s="4" t="s">
        <v>0</v>
      </c>
      <c r="U31" s="1">
        <v>25</v>
      </c>
      <c r="V31" s="7">
        <v>0.96</v>
      </c>
      <c r="W31" s="14">
        <f t="shared" si="9"/>
        <v>0.76979243720013812</v>
      </c>
      <c r="X31" s="14">
        <f t="shared" si="10"/>
        <v>0.14890074574572712</v>
      </c>
      <c r="Y31" s="14">
        <f t="shared" si="7"/>
        <v>0.25438124512431431</v>
      </c>
      <c r="Z31" s="14">
        <f t="shared" si="8"/>
        <v>0.49789782723231285</v>
      </c>
    </row>
    <row r="32" spans="1:26" x14ac:dyDescent="0.25">
      <c r="A32" s="1"/>
      <c r="B32" s="4" t="s">
        <v>1</v>
      </c>
      <c r="C32" s="1">
        <v>26</v>
      </c>
      <c r="D32" s="7">
        <v>0.41</v>
      </c>
      <c r="E32" s="14">
        <f t="shared" si="0"/>
        <v>1.9392064777327933</v>
      </c>
      <c r="F32" s="14">
        <f t="shared" si="1"/>
        <v>2.3384724515399364</v>
      </c>
      <c r="G32" s="15"/>
      <c r="H32" s="1"/>
      <c r="I32" s="4" t="s">
        <v>1</v>
      </c>
      <c r="J32" s="1">
        <v>26</v>
      </c>
      <c r="K32" s="7">
        <v>0.41</v>
      </c>
      <c r="L32" s="14"/>
      <c r="M32" s="21">
        <v>1.2245965983427827</v>
      </c>
      <c r="N32" s="14">
        <f t="shared" si="3"/>
        <v>0.33480413105413098</v>
      </c>
      <c r="O32" s="14">
        <f t="shared" si="4"/>
        <v>1.8670394801731223</v>
      </c>
      <c r="P32" s="14">
        <f t="shared" si="5"/>
        <v>2.2863701963916827</v>
      </c>
      <c r="Q32" s="14">
        <f t="shared" si="6"/>
        <v>2.1229640467831628</v>
      </c>
      <c r="R32" s="15"/>
      <c r="S32" s="1"/>
      <c r="T32" s="4" t="s">
        <v>1</v>
      </c>
      <c r="U32" s="1">
        <v>26</v>
      </c>
      <c r="V32" s="7">
        <v>0.41</v>
      </c>
      <c r="W32" s="14">
        <f t="shared" si="9"/>
        <v>0.95218809739799382</v>
      </c>
      <c r="X32" s="14">
        <f t="shared" si="10"/>
        <v>0.15975193225050632</v>
      </c>
      <c r="Y32" s="14">
        <f t="shared" si="7"/>
        <v>0.91869318294586522</v>
      </c>
      <c r="Z32" s="14">
        <f t="shared" si="8"/>
        <v>0.25876875437559549</v>
      </c>
    </row>
    <row r="33" spans="1:26" x14ac:dyDescent="0.25">
      <c r="A33" s="1"/>
      <c r="B33" s="4" t="s">
        <v>2</v>
      </c>
      <c r="C33" s="1">
        <v>27</v>
      </c>
      <c r="D33" s="7">
        <v>0.47</v>
      </c>
      <c r="E33" s="14">
        <f t="shared" si="0"/>
        <v>1.9684331983805667</v>
      </c>
      <c r="F33" s="14">
        <f t="shared" si="1"/>
        <v>2.2453020500090148</v>
      </c>
      <c r="G33" s="15"/>
      <c r="H33" s="1"/>
      <c r="I33" s="4" t="s">
        <v>2</v>
      </c>
      <c r="J33" s="1">
        <v>27</v>
      </c>
      <c r="K33" s="7">
        <v>0.47</v>
      </c>
      <c r="L33" s="14"/>
      <c r="M33" s="21">
        <v>1.3592455298735282</v>
      </c>
      <c r="N33" s="14">
        <f t="shared" si="3"/>
        <v>0.34578005935670164</v>
      </c>
      <c r="O33" s="14">
        <f t="shared" si="4"/>
        <v>1.8842383678942838</v>
      </c>
      <c r="P33" s="14">
        <f t="shared" si="5"/>
        <v>2.5611425787764976</v>
      </c>
      <c r="Q33" s="14">
        <f t="shared" si="6"/>
        <v>2.0000701612242877</v>
      </c>
      <c r="R33" s="15"/>
      <c r="S33" s="1"/>
      <c r="T33" s="4" t="s">
        <v>2</v>
      </c>
      <c r="U33" s="1">
        <v>27</v>
      </c>
      <c r="V33" s="7">
        <v>0.47</v>
      </c>
      <c r="W33" s="14">
        <f t="shared" si="9"/>
        <v>0.54275017382426305</v>
      </c>
      <c r="X33" s="14">
        <f t="shared" si="10"/>
        <v>-2.4645770600909417E-2</v>
      </c>
      <c r="Y33" s="14">
        <f t="shared" si="7"/>
        <v>1.1119400296485002</v>
      </c>
      <c r="Z33" s="14">
        <f t="shared" si="8"/>
        <v>0.41208700166511741</v>
      </c>
    </row>
    <row r="34" spans="1:26" x14ac:dyDescent="0.25">
      <c r="A34" s="1"/>
      <c r="B34" s="4" t="s">
        <v>3</v>
      </c>
      <c r="C34" s="1">
        <v>28</v>
      </c>
      <c r="D34" s="7">
        <v>1.21</v>
      </c>
      <c r="E34" s="14">
        <f t="shared" si="0"/>
        <v>1.9976599190283399</v>
      </c>
      <c r="F34" s="14">
        <f t="shared" si="1"/>
        <v>0.62040814804373112</v>
      </c>
      <c r="G34" s="15"/>
      <c r="H34" s="1"/>
      <c r="I34" s="4" t="s">
        <v>3</v>
      </c>
      <c r="J34" s="1">
        <v>28</v>
      </c>
      <c r="K34" s="7">
        <v>1.21</v>
      </c>
      <c r="L34" s="14"/>
      <c r="M34" s="21">
        <v>0.78805058874836464</v>
      </c>
      <c r="N34" s="14">
        <f t="shared" si="3"/>
        <v>1.5354344216934144</v>
      </c>
      <c r="O34" s="14">
        <f t="shared" si="4"/>
        <v>1.9014372556154453</v>
      </c>
      <c r="P34" s="14">
        <f t="shared" si="5"/>
        <v>1.4984287487558263</v>
      </c>
      <c r="Q34" s="14">
        <f t="shared" si="6"/>
        <v>0.47808547845301869</v>
      </c>
      <c r="R34" s="15"/>
      <c r="S34" s="1"/>
      <c r="T34" s="4" t="s">
        <v>3</v>
      </c>
      <c r="U34" s="1">
        <v>28</v>
      </c>
      <c r="V34" s="7">
        <v>1.21</v>
      </c>
      <c r="W34" s="14">
        <f t="shared" si="9"/>
        <v>0.4790974550814695</v>
      </c>
      <c r="X34" s="14">
        <f t="shared" si="10"/>
        <v>-3.7282664176941149E-2</v>
      </c>
      <c r="Y34" s="14">
        <f t="shared" si="7"/>
        <v>0.5181044032233536</v>
      </c>
      <c r="Z34" s="14">
        <f t="shared" si="8"/>
        <v>0.47871951683891162</v>
      </c>
    </row>
    <row r="35" spans="1:26" x14ac:dyDescent="0.25">
      <c r="A35" s="1"/>
      <c r="B35" s="4" t="s">
        <v>4</v>
      </c>
      <c r="C35" s="1">
        <v>29</v>
      </c>
      <c r="D35" s="7">
        <v>1.34</v>
      </c>
      <c r="E35" s="14">
        <f t="shared" si="0"/>
        <v>2.0268866396761132</v>
      </c>
      <c r="F35" s="14">
        <f t="shared" si="1"/>
        <v>0.47181325576554239</v>
      </c>
      <c r="G35" s="15"/>
      <c r="H35" s="1"/>
      <c r="I35" s="4" t="s">
        <v>4</v>
      </c>
      <c r="J35" s="1">
        <v>29</v>
      </c>
      <c r="K35" s="7">
        <v>1.34</v>
      </c>
      <c r="L35" s="14"/>
      <c r="M35" s="21">
        <v>0.80694868440180256</v>
      </c>
      <c r="N35" s="14">
        <f t="shared" si="3"/>
        <v>1.6605764727076204</v>
      </c>
      <c r="O35" s="14">
        <f t="shared" si="4"/>
        <v>1.9186361433366068</v>
      </c>
      <c r="P35" s="14">
        <f t="shared" si="5"/>
        <v>1.5482409117112232</v>
      </c>
      <c r="Q35" s="14">
        <f t="shared" si="6"/>
        <v>0.33481978637546211</v>
      </c>
      <c r="R35" s="15"/>
      <c r="S35" s="1"/>
      <c r="T35" s="4" t="s">
        <v>4</v>
      </c>
      <c r="U35" s="1">
        <v>29</v>
      </c>
      <c r="V35" s="7">
        <v>1.34</v>
      </c>
      <c r="W35" s="14">
        <f t="shared" si="9"/>
        <v>1.0647216062208089</v>
      </c>
      <c r="X35" s="14">
        <f t="shared" si="10"/>
        <v>0.16451746395162861</v>
      </c>
      <c r="Y35" s="14">
        <f t="shared" si="7"/>
        <v>0.44181479090452835</v>
      </c>
      <c r="Z35" s="14">
        <f t="shared" si="8"/>
        <v>0.80673666983787629</v>
      </c>
    </row>
    <row r="36" spans="1:26" x14ac:dyDescent="0.25">
      <c r="A36" s="1"/>
      <c r="B36" s="4" t="s">
        <v>5</v>
      </c>
      <c r="C36" s="1">
        <v>30</v>
      </c>
      <c r="D36" s="7">
        <v>1.91</v>
      </c>
      <c r="E36" s="14">
        <f t="shared" si="0"/>
        <v>2.0561133603238866</v>
      </c>
      <c r="F36" s="14">
        <f t="shared" si="1"/>
        <v>2.1349114065137939E-2</v>
      </c>
      <c r="G36" s="15"/>
      <c r="H36" s="1"/>
      <c r="I36" s="4" t="s">
        <v>5</v>
      </c>
      <c r="J36" s="1">
        <v>30</v>
      </c>
      <c r="K36" s="7">
        <v>1.91</v>
      </c>
      <c r="L36" s="14"/>
      <c r="M36" s="21">
        <v>0.87687163831952331</v>
      </c>
      <c r="N36" s="14">
        <f t="shared" si="3"/>
        <v>2.1781979442970818</v>
      </c>
      <c r="O36" s="14">
        <f t="shared" si="4"/>
        <v>1.9358350310577681</v>
      </c>
      <c r="P36" s="14">
        <f t="shared" si="5"/>
        <v>1.6974788351999504</v>
      </c>
      <c r="Q36" s="14">
        <f t="shared" si="6"/>
        <v>6.6744882975584678E-4</v>
      </c>
      <c r="R36" s="15"/>
      <c r="S36" s="1"/>
      <c r="T36" s="4" t="s">
        <v>5</v>
      </c>
      <c r="U36" s="1">
        <v>30</v>
      </c>
      <c r="V36" s="7">
        <v>1.91</v>
      </c>
      <c r="W36" s="14">
        <f t="shared" si="9"/>
        <v>1.3190530072848121</v>
      </c>
      <c r="X36" s="14">
        <f t="shared" si="10"/>
        <v>0.19361405363624429</v>
      </c>
      <c r="Y36" s="14">
        <f t="shared" si="7"/>
        <v>1.2292390701724376</v>
      </c>
      <c r="Z36" s="14">
        <f t="shared" si="8"/>
        <v>0.46343544357968719</v>
      </c>
    </row>
    <row r="37" spans="1:26" x14ac:dyDescent="0.25">
      <c r="A37" s="1"/>
      <c r="B37" s="4" t="s">
        <v>6</v>
      </c>
      <c r="C37" s="1">
        <v>31</v>
      </c>
      <c r="D37" s="7">
        <v>1.44</v>
      </c>
      <c r="E37" s="14">
        <f t="shared" si="0"/>
        <v>2.08534008097166</v>
      </c>
      <c r="F37" s="14">
        <f t="shared" si="1"/>
        <v>0.4164638201085088</v>
      </c>
      <c r="G37" s="15"/>
      <c r="H37" s="1"/>
      <c r="I37" s="4" t="s">
        <v>6</v>
      </c>
      <c r="J37" s="1">
        <v>31</v>
      </c>
      <c r="K37" s="7">
        <v>1.44</v>
      </c>
      <c r="L37" s="14"/>
      <c r="M37" s="21">
        <v>0.78616077918302096</v>
      </c>
      <c r="N37" s="14">
        <f t="shared" si="3"/>
        <v>1.831686390532544</v>
      </c>
      <c r="O37" s="14">
        <f t="shared" si="4"/>
        <v>1.9530339187789296</v>
      </c>
      <c r="P37" s="14">
        <f t="shared" si="5"/>
        <v>1.5353986673581121</v>
      </c>
      <c r="Q37" s="14">
        <f t="shared" si="6"/>
        <v>0.26320380181766539</v>
      </c>
      <c r="R37" s="15"/>
      <c r="S37" s="1"/>
      <c r="T37" s="4" t="s">
        <v>6</v>
      </c>
      <c r="U37" s="1">
        <v>31</v>
      </c>
      <c r="V37" s="7">
        <v>1.44</v>
      </c>
      <c r="W37" s="14">
        <f t="shared" si="9"/>
        <v>1.8348568047112972</v>
      </c>
      <c r="X37" s="14">
        <f t="shared" si="10"/>
        <v>0.29799231693324935</v>
      </c>
      <c r="Y37" s="14">
        <f t="shared" si="7"/>
        <v>1.5126670609210564</v>
      </c>
      <c r="Z37" s="14">
        <f t="shared" si="8"/>
        <v>5.2805017429045304E-3</v>
      </c>
    </row>
    <row r="38" spans="1:26" x14ac:dyDescent="0.25">
      <c r="A38" s="1"/>
      <c r="B38" s="4" t="s">
        <v>7</v>
      </c>
      <c r="C38" s="1">
        <v>32</v>
      </c>
      <c r="D38" s="7">
        <v>1.72</v>
      </c>
      <c r="E38" s="14">
        <f t="shared" si="0"/>
        <v>2.114566801619433</v>
      </c>
      <c r="F38" s="14">
        <f t="shared" si="1"/>
        <v>0.15568296094018902</v>
      </c>
      <c r="G38" s="15"/>
      <c r="H38" s="1"/>
      <c r="I38" s="4" t="s">
        <v>7</v>
      </c>
      <c r="J38" s="1">
        <v>32</v>
      </c>
      <c r="K38" s="7">
        <v>1.72</v>
      </c>
      <c r="L38" s="14"/>
      <c r="M38" s="21">
        <v>0.85230411397005379</v>
      </c>
      <c r="N38" s="14">
        <f t="shared" si="3"/>
        <v>2.0180590141565751</v>
      </c>
      <c r="O38" s="14">
        <f t="shared" si="4"/>
        <v>1.9702328065000909</v>
      </c>
      <c r="P38" s="14">
        <f t="shared" si="5"/>
        <v>1.6792375264587924</v>
      </c>
      <c r="Q38" s="14">
        <f t="shared" si="6"/>
        <v>6.261645744891195E-2</v>
      </c>
      <c r="R38" s="15"/>
      <c r="S38" s="1"/>
      <c r="T38" s="4" t="s">
        <v>7</v>
      </c>
      <c r="U38" s="1">
        <v>32</v>
      </c>
      <c r="V38" s="7">
        <v>1.72</v>
      </c>
      <c r="W38" s="14">
        <f t="shared" si="9"/>
        <v>1.5710309106867133</v>
      </c>
      <c r="X38" s="14">
        <f t="shared" si="10"/>
        <v>0.11598277045126311</v>
      </c>
      <c r="Y38" s="14">
        <f t="shared" si="7"/>
        <v>2.1328491216445467</v>
      </c>
      <c r="Z38" s="14">
        <f t="shared" si="8"/>
        <v>0.17044439724267371</v>
      </c>
    </row>
    <row r="39" spans="1:26" x14ac:dyDescent="0.25">
      <c r="A39" s="1"/>
      <c r="B39" s="4" t="s">
        <v>8</v>
      </c>
      <c r="C39" s="1">
        <v>33</v>
      </c>
      <c r="D39" s="7">
        <v>2.09</v>
      </c>
      <c r="E39" s="14">
        <f t="shared" si="0"/>
        <v>2.1437935222672064</v>
      </c>
      <c r="F39" s="14">
        <f t="shared" si="1"/>
        <v>2.8937430379124495E-3</v>
      </c>
      <c r="G39" s="15"/>
      <c r="H39" s="1"/>
      <c r="I39" s="4" t="s">
        <v>8</v>
      </c>
      <c r="J39" s="1">
        <v>33</v>
      </c>
      <c r="K39" s="7">
        <v>2.09</v>
      </c>
      <c r="L39" s="14"/>
      <c r="M39" s="21">
        <v>0.9297863061491497</v>
      </c>
      <c r="N39" s="14">
        <f t="shared" si="3"/>
        <v>2.2478283302063784</v>
      </c>
      <c r="O39" s="14">
        <f t="shared" si="4"/>
        <v>1.9874316942212524</v>
      </c>
      <c r="P39" s="14">
        <f t="shared" si="5"/>
        <v>1.8478867736937248</v>
      </c>
      <c r="Q39" s="14">
        <f t="shared" si="6"/>
        <v>1.0520257350322632E-2</v>
      </c>
      <c r="R39" s="15"/>
      <c r="S39" s="1"/>
      <c r="T39" s="4" t="s">
        <v>8</v>
      </c>
      <c r="U39" s="1">
        <v>33</v>
      </c>
      <c r="V39" s="7">
        <v>2.09</v>
      </c>
      <c r="W39" s="14">
        <f t="shared" si="9"/>
        <v>1.7137616614271893</v>
      </c>
      <c r="X39" s="14">
        <f t="shared" si="10"/>
        <v>0.12464818511172547</v>
      </c>
      <c r="Y39" s="14">
        <f t="shared" si="7"/>
        <v>1.6870136811379763</v>
      </c>
      <c r="Z39" s="14">
        <f t="shared" si="8"/>
        <v>0.16239797318996449</v>
      </c>
    </row>
    <row r="40" spans="1:26" x14ac:dyDescent="0.25">
      <c r="A40" s="1"/>
      <c r="B40" s="4" t="s">
        <v>9</v>
      </c>
      <c r="C40" s="1">
        <v>34</v>
      </c>
      <c r="D40" s="7">
        <v>2.5</v>
      </c>
      <c r="E40" s="14">
        <f t="shared" si="0"/>
        <v>2.1730202429149799</v>
      </c>
      <c r="F40" s="14">
        <f t="shared" si="1"/>
        <v>0.10691576154337878</v>
      </c>
      <c r="G40" s="15"/>
      <c r="H40" s="1"/>
      <c r="I40" s="4" t="s">
        <v>9</v>
      </c>
      <c r="J40" s="1">
        <v>34</v>
      </c>
      <c r="K40" s="7">
        <v>2.5</v>
      </c>
      <c r="L40" s="14"/>
      <c r="M40" s="21">
        <v>0.94868440180258762</v>
      </c>
      <c r="N40" s="14">
        <f t="shared" si="3"/>
        <v>2.6352283174992337</v>
      </c>
      <c r="O40" s="14">
        <f t="shared" si="4"/>
        <v>2.0046305819424139</v>
      </c>
      <c r="P40" s="14">
        <f t="shared" si="5"/>
        <v>1.9017617644652121</v>
      </c>
      <c r="Q40" s="14">
        <f t="shared" si="6"/>
        <v>0.24539086034671145</v>
      </c>
      <c r="R40" s="15"/>
      <c r="S40" s="1"/>
      <c r="T40" s="4" t="s">
        <v>9</v>
      </c>
      <c r="U40" s="1">
        <v>34</v>
      </c>
      <c r="V40" s="7">
        <v>2.5</v>
      </c>
      <c r="W40" s="14">
        <f t="shared" si="9"/>
        <v>2.0424195298832624</v>
      </c>
      <c r="X40" s="14">
        <f t="shared" si="10"/>
        <v>0.19074022203614835</v>
      </c>
      <c r="Y40" s="14">
        <f t="shared" si="7"/>
        <v>1.8384098465389147</v>
      </c>
      <c r="Z40" s="14">
        <f t="shared" si="8"/>
        <v>0.43770153115666238</v>
      </c>
    </row>
    <row r="41" spans="1:26" x14ac:dyDescent="0.25">
      <c r="A41" s="1"/>
      <c r="B41" s="4" t="s">
        <v>10</v>
      </c>
      <c r="C41" s="1">
        <v>35</v>
      </c>
      <c r="D41" s="7">
        <v>3.35</v>
      </c>
      <c r="E41" s="14">
        <f t="shared" si="0"/>
        <v>2.2022469635627528</v>
      </c>
      <c r="F41" s="14">
        <f t="shared" si="1"/>
        <v>1.3173370326509211</v>
      </c>
      <c r="G41" s="15"/>
      <c r="H41" s="1"/>
      <c r="I41" s="4" t="s">
        <v>10</v>
      </c>
      <c r="J41" s="1">
        <v>35</v>
      </c>
      <c r="K41" s="7">
        <v>3.35</v>
      </c>
      <c r="L41" s="14"/>
      <c r="M41" s="21">
        <v>1.0299462131123711</v>
      </c>
      <c r="N41" s="14">
        <f t="shared" si="3"/>
        <v>3.2525970359915313</v>
      </c>
      <c r="O41" s="14">
        <f t="shared" si="4"/>
        <v>2.0218294696635755</v>
      </c>
      <c r="P41" s="14">
        <f t="shared" si="5"/>
        <v>2.0823756058389931</v>
      </c>
      <c r="Q41" s="14">
        <f t="shared" si="6"/>
        <v>1.7640369576541395</v>
      </c>
      <c r="R41" s="15"/>
      <c r="S41" s="1"/>
      <c r="T41" s="4" t="s">
        <v>10</v>
      </c>
      <c r="U41" s="1">
        <v>35</v>
      </c>
      <c r="V41" s="7">
        <v>3.35</v>
      </c>
      <c r="W41" s="14">
        <f t="shared" si="9"/>
        <v>2.4495354477308471</v>
      </c>
      <c r="X41" s="14">
        <f t="shared" si="10"/>
        <v>0.26083841660556495</v>
      </c>
      <c r="Y41" s="14">
        <f t="shared" si="7"/>
        <v>2.2331597519194109</v>
      </c>
      <c r="Z41" s="14">
        <f t="shared" si="8"/>
        <v>1.2473321397327122</v>
      </c>
    </row>
    <row r="42" spans="1:26" x14ac:dyDescent="0.25">
      <c r="A42" s="1"/>
      <c r="B42" s="4" t="s">
        <v>11</v>
      </c>
      <c r="C42" s="1">
        <v>36</v>
      </c>
      <c r="D42" s="7">
        <v>3.3</v>
      </c>
      <c r="E42" s="14">
        <f t="shared" si="0"/>
        <v>2.2314736842105263</v>
      </c>
      <c r="F42" s="14">
        <f t="shared" si="1"/>
        <v>1.1417484875346258</v>
      </c>
      <c r="G42" s="15"/>
      <c r="H42" s="1"/>
      <c r="I42" s="4" t="s">
        <v>11</v>
      </c>
      <c r="J42" s="1">
        <v>36</v>
      </c>
      <c r="K42" s="7">
        <v>3.3</v>
      </c>
      <c r="L42" s="14"/>
      <c r="M42" s="21">
        <v>1.0790812618113099</v>
      </c>
      <c r="N42" s="14">
        <f t="shared" si="3"/>
        <v>3.0581570793479718</v>
      </c>
      <c r="O42" s="14">
        <f t="shared" si="4"/>
        <v>2.039028357384737</v>
      </c>
      <c r="P42" s="14">
        <f t="shared" si="5"/>
        <v>2.2002772927557648</v>
      </c>
      <c r="Q42" s="14">
        <f t="shared" si="6"/>
        <v>1.5900494834798342</v>
      </c>
      <c r="R42" s="15"/>
      <c r="S42" s="1"/>
      <c r="T42" s="4" t="s">
        <v>11</v>
      </c>
      <c r="U42" s="1">
        <v>36</v>
      </c>
      <c r="V42" s="7">
        <v>3.3</v>
      </c>
      <c r="W42" s="14">
        <f t="shared" si="9"/>
        <v>3.2290345654821788</v>
      </c>
      <c r="X42" s="14">
        <f t="shared" si="10"/>
        <v>0.42886643198909474</v>
      </c>
      <c r="Y42" s="14">
        <f t="shared" si="7"/>
        <v>2.7103738643364119</v>
      </c>
      <c r="Z42" s="14">
        <f t="shared" si="8"/>
        <v>0.34765897985757577</v>
      </c>
    </row>
    <row r="43" spans="1:26" x14ac:dyDescent="0.25">
      <c r="A43" s="1">
        <v>2022</v>
      </c>
      <c r="B43" s="4" t="s">
        <v>0</v>
      </c>
      <c r="C43" s="1">
        <v>37</v>
      </c>
      <c r="D43" s="7">
        <v>3.5</v>
      </c>
      <c r="E43" s="14">
        <f t="shared" si="0"/>
        <v>2.2607004048582997</v>
      </c>
      <c r="F43" s="14">
        <f t="shared" si="1"/>
        <v>1.5358634865183822</v>
      </c>
      <c r="G43" s="15"/>
      <c r="H43" s="1">
        <v>2022</v>
      </c>
      <c r="I43" s="4" t="s">
        <v>0</v>
      </c>
      <c r="J43" s="1">
        <v>37</v>
      </c>
      <c r="K43" s="7">
        <v>3.5</v>
      </c>
      <c r="L43" s="14"/>
      <c r="M43" s="21">
        <v>1.0927823811600526</v>
      </c>
      <c r="N43" s="14">
        <f t="shared" si="3"/>
        <v>3.2028334829891243</v>
      </c>
      <c r="O43" s="14">
        <f t="shared" si="4"/>
        <v>2.056227245105898</v>
      </c>
      <c r="P43" s="14">
        <f t="shared" si="5"/>
        <v>2.2470089051129984</v>
      </c>
      <c r="Q43" s="14">
        <f t="shared" si="6"/>
        <v>2.0844797677745044</v>
      </c>
      <c r="R43" s="15"/>
      <c r="S43" s="1">
        <v>2022</v>
      </c>
      <c r="T43" s="4" t="s">
        <v>0</v>
      </c>
      <c r="U43" s="1">
        <v>37</v>
      </c>
      <c r="V43" s="7">
        <v>3.5</v>
      </c>
      <c r="W43" s="14">
        <f t="shared" si="9"/>
        <v>3.3676858671957777</v>
      </c>
      <c r="X43" s="14">
        <f t="shared" si="10"/>
        <v>0.33484683060665027</v>
      </c>
      <c r="Y43" s="14">
        <f t="shared" si="7"/>
        <v>3.6579009974712737</v>
      </c>
      <c r="Z43" s="14">
        <f t="shared" si="8"/>
        <v>2.4932725002423193E-2</v>
      </c>
    </row>
    <row r="44" spans="1:26" x14ac:dyDescent="0.25">
      <c r="A44" s="1"/>
      <c r="B44" s="4" t="s">
        <v>1</v>
      </c>
      <c r="C44" s="1">
        <v>38</v>
      </c>
      <c r="D44" s="7">
        <v>4.9000000000000004</v>
      </c>
      <c r="E44" s="14">
        <f t="shared" si="0"/>
        <v>2.2899271255060727</v>
      </c>
      <c r="F44" s="14">
        <f t="shared" si="1"/>
        <v>6.8124804101689946</v>
      </c>
      <c r="G44" s="15"/>
      <c r="H44" s="1"/>
      <c r="I44" s="4" t="s">
        <v>1</v>
      </c>
      <c r="J44" s="1">
        <v>38</v>
      </c>
      <c r="K44" s="7">
        <v>4.9000000000000004</v>
      </c>
      <c r="L44" s="14"/>
      <c r="M44" s="21">
        <v>1.2245965983427827</v>
      </c>
      <c r="N44" s="14">
        <f t="shared" si="3"/>
        <v>4.0013176638176633</v>
      </c>
      <c r="O44" s="14">
        <f t="shared" si="4"/>
        <v>2.0734261328270596</v>
      </c>
      <c r="P44" s="14">
        <f t="shared" si="5"/>
        <v>2.5391105891750478</v>
      </c>
      <c r="Q44" s="14">
        <f t="shared" si="6"/>
        <v>7.9895198265849938</v>
      </c>
      <c r="R44" s="15"/>
      <c r="S44" s="1"/>
      <c r="T44" s="4" t="s">
        <v>1</v>
      </c>
      <c r="U44" s="1">
        <v>38</v>
      </c>
      <c r="V44" s="7">
        <v>4.9000000000000004</v>
      </c>
      <c r="W44" s="14">
        <f t="shared" si="9"/>
        <v>3.5383027747424984</v>
      </c>
      <c r="X44" s="14">
        <f t="shared" si="10"/>
        <v>0.28164205149500848</v>
      </c>
      <c r="Y44" s="14">
        <f t="shared" si="7"/>
        <v>3.702532697802428</v>
      </c>
      <c r="Z44" s="14">
        <f t="shared" si="8"/>
        <v>1.4339279398323321</v>
      </c>
    </row>
    <row r="45" spans="1:26" x14ac:dyDescent="0.25">
      <c r="A45" s="1"/>
      <c r="B45" s="4" t="s">
        <v>2</v>
      </c>
      <c r="C45" s="1">
        <v>39</v>
      </c>
      <c r="D45" s="7">
        <v>5.79</v>
      </c>
      <c r="E45" s="14">
        <f t="shared" si="0"/>
        <v>2.3191538461538461</v>
      </c>
      <c r="F45" s="14">
        <f t="shared" si="1"/>
        <v>12.04677302366864</v>
      </c>
      <c r="G45" s="15"/>
      <c r="H45" s="1"/>
      <c r="I45" s="4" t="s">
        <v>2</v>
      </c>
      <c r="J45" s="1">
        <v>39</v>
      </c>
      <c r="K45" s="7">
        <v>5.79</v>
      </c>
      <c r="L45" s="14"/>
      <c r="M45" s="21">
        <v>1.3592455298735282</v>
      </c>
      <c r="N45" s="14">
        <f t="shared" si="3"/>
        <v>4.2597160503729841</v>
      </c>
      <c r="O45" s="14">
        <f t="shared" si="4"/>
        <v>2.0906250205482211</v>
      </c>
      <c r="P45" s="14">
        <f t="shared" si="5"/>
        <v>2.8416727138219224</v>
      </c>
      <c r="Q45" s="14">
        <f t="shared" si="6"/>
        <v>13.685375238593849</v>
      </c>
      <c r="R45" s="15"/>
      <c r="S45" s="1"/>
      <c r="T45" s="4" t="s">
        <v>2</v>
      </c>
      <c r="U45" s="1">
        <v>39</v>
      </c>
      <c r="V45" s="7">
        <v>5.79</v>
      </c>
      <c r="W45" s="14">
        <f t="shared" si="9"/>
        <v>4.695741080433093</v>
      </c>
      <c r="X45" s="14">
        <f t="shared" si="10"/>
        <v>0.56536955610009654</v>
      </c>
      <c r="Y45" s="14">
        <f>W44+X44*1</f>
        <v>3.8199448262375069</v>
      </c>
      <c r="Z45" s="14">
        <f>(V45-Y45)^2</f>
        <v>3.8811173876683673</v>
      </c>
    </row>
    <row r="46" spans="1:26" x14ac:dyDescent="0.25">
      <c r="A46" s="1"/>
      <c r="B46" s="4" t="s">
        <v>3</v>
      </c>
      <c r="C46" s="1">
        <v>40</v>
      </c>
      <c r="D46" s="1"/>
      <c r="E46" s="14">
        <f t="shared" si="0"/>
        <v>2.3483805668016196</v>
      </c>
      <c r="F46" s="14"/>
      <c r="G46" s="15"/>
      <c r="H46" s="1"/>
      <c r="I46" s="4" t="s">
        <v>3</v>
      </c>
      <c r="J46" s="1">
        <v>40</v>
      </c>
      <c r="K46" s="1"/>
      <c r="L46" s="1"/>
      <c r="M46" s="21">
        <v>0.78805058874836464</v>
      </c>
      <c r="N46" s="1"/>
      <c r="O46" s="14">
        <f t="shared" si="4"/>
        <v>2.1078239082693826</v>
      </c>
      <c r="P46" s="14">
        <f t="shared" si="5"/>
        <v>1.6610718718895658</v>
      </c>
      <c r="Q46" s="14"/>
      <c r="R46" s="15"/>
      <c r="S46" s="1"/>
      <c r="T46" s="4" t="s">
        <v>3</v>
      </c>
      <c r="U46" s="1">
        <v>40</v>
      </c>
      <c r="V46" s="1"/>
      <c r="W46" s="1"/>
      <c r="X46" s="1"/>
      <c r="Y46" s="14">
        <f>W45+X45*1</f>
        <v>5.2611106365331892</v>
      </c>
      <c r="Z46" s="14"/>
    </row>
    <row r="47" spans="1:26" x14ac:dyDescent="0.25">
      <c r="A47" s="1"/>
      <c r="B47" s="4" t="s">
        <v>4</v>
      </c>
      <c r="C47" s="1">
        <v>41</v>
      </c>
      <c r="D47" s="1"/>
      <c r="E47" s="14">
        <f t="shared" si="0"/>
        <v>2.3776072874493925</v>
      </c>
      <c r="F47" s="14"/>
      <c r="G47" s="15"/>
      <c r="H47" s="1"/>
      <c r="I47" s="4" t="s">
        <v>4</v>
      </c>
      <c r="J47" s="1">
        <v>41</v>
      </c>
      <c r="K47" s="1"/>
      <c r="L47" s="1"/>
      <c r="M47" s="21">
        <v>0.80694868440180256</v>
      </c>
      <c r="N47" s="1"/>
      <c r="O47" s="14">
        <f t="shared" si="4"/>
        <v>2.1250227959905441</v>
      </c>
      <c r="P47" s="14">
        <f t="shared" si="5"/>
        <v>1.7147843495484096</v>
      </c>
      <c r="Q47" s="14"/>
      <c r="R47" s="15"/>
      <c r="S47" s="1"/>
      <c r="T47" s="4" t="s">
        <v>4</v>
      </c>
      <c r="U47" s="1">
        <v>41</v>
      </c>
      <c r="V47" s="1"/>
      <c r="W47" s="1"/>
      <c r="X47" s="1"/>
      <c r="Y47" s="14">
        <f>W45+X45*2</f>
        <v>5.8264801926332863</v>
      </c>
      <c r="Z47" s="14"/>
    </row>
    <row r="48" spans="1:26" x14ac:dyDescent="0.25">
      <c r="A48" s="1"/>
      <c r="B48" s="4" t="s">
        <v>5</v>
      </c>
      <c r="C48" s="1">
        <v>42</v>
      </c>
      <c r="D48" s="1"/>
      <c r="E48" s="14">
        <f t="shared" si="0"/>
        <v>2.406834008097166</v>
      </c>
      <c r="F48" s="14"/>
      <c r="G48" s="15"/>
      <c r="H48" s="1"/>
      <c r="I48" s="4" t="s">
        <v>5</v>
      </c>
      <c r="J48" s="1">
        <v>42</v>
      </c>
      <c r="K48" s="1"/>
      <c r="L48" s="1"/>
      <c r="M48" s="21">
        <v>0.87687163831952331</v>
      </c>
      <c r="N48" s="1"/>
      <c r="O48" s="14">
        <f t="shared" si="4"/>
        <v>2.1422216837117056</v>
      </c>
      <c r="P48" s="14">
        <f t="shared" si="5"/>
        <v>1.8784534374398909</v>
      </c>
      <c r="Q48" s="14"/>
      <c r="R48" s="15"/>
      <c r="S48" s="1"/>
      <c r="T48" s="4" t="s">
        <v>5</v>
      </c>
      <c r="U48" s="1">
        <v>42</v>
      </c>
      <c r="V48" s="1"/>
      <c r="W48" s="1"/>
      <c r="X48" s="1"/>
      <c r="Y48" s="14">
        <f>W45+X45*3</f>
        <v>6.3918497487333825</v>
      </c>
      <c r="Z48" s="14"/>
    </row>
    <row r="49" spans="1:25" x14ac:dyDescent="0.25">
      <c r="A49" s="5"/>
      <c r="B49" s="6"/>
      <c r="C49" s="5"/>
      <c r="D49" s="5"/>
      <c r="E49" s="5"/>
      <c r="F49" s="5"/>
      <c r="G49" s="5"/>
    </row>
    <row r="50" spans="1:25" x14ac:dyDescent="0.25">
      <c r="A50" s="5"/>
      <c r="B50" s="6"/>
      <c r="C50" s="5"/>
      <c r="D50" s="5"/>
      <c r="E50" s="5"/>
      <c r="F50" s="5"/>
      <c r="G50" s="5"/>
      <c r="J50" t="s">
        <v>47</v>
      </c>
      <c r="K50" s="19">
        <f>AVERAGE(K7:K45)</f>
        <v>1.7638461538461536</v>
      </c>
      <c r="M50" t="s">
        <v>51</v>
      </c>
      <c r="N50" s="19">
        <f>INTERCEPT(N7:N45,J7:J45)</f>
        <v>1.4198683994229246</v>
      </c>
      <c r="P50" t="s">
        <v>41</v>
      </c>
      <c r="Q50" s="19">
        <f>AVERAGE(Q7:Q45)</f>
        <v>1.4973854576527021</v>
      </c>
      <c r="X50" t="s">
        <v>41</v>
      </c>
      <c r="Y50" s="19">
        <f>AVERAGE(Z8:Z45)</f>
        <v>0.5124397722526578</v>
      </c>
    </row>
    <row r="51" spans="1:25" x14ac:dyDescent="0.25">
      <c r="A51" s="5"/>
      <c r="B51" s="6"/>
      <c r="C51" s="5"/>
      <c r="D51" s="5"/>
      <c r="E51" s="5"/>
      <c r="F51" s="5"/>
      <c r="G51" s="5"/>
      <c r="J51" t="s">
        <v>48</v>
      </c>
      <c r="K51">
        <f>SUM(K7:K45)</f>
        <v>68.789999999999992</v>
      </c>
      <c r="M51" t="s">
        <v>50</v>
      </c>
      <c r="N51" s="19">
        <f>SLOPE(N7:N45,J7:J45)</f>
        <v>1.719888772116145E-2</v>
      </c>
    </row>
    <row r="52" spans="1:25" ht="15.75" thickBot="1" x14ac:dyDescent="0.3">
      <c r="A52" s="5"/>
      <c r="B52" s="6"/>
      <c r="C52" s="5"/>
      <c r="D52" s="5"/>
      <c r="E52" s="5" t="s">
        <v>41</v>
      </c>
      <c r="F52" s="15">
        <f>AVERAGE(F7:F45)</f>
        <v>1.4790607474307071</v>
      </c>
      <c r="G52" s="15"/>
      <c r="M52" s="20" t="s">
        <v>49</v>
      </c>
      <c r="N52" s="19">
        <f>RSQ(N7:N45,J7:J45)</f>
        <v>2.7799710229847455E-2</v>
      </c>
    </row>
    <row r="53" spans="1:25" x14ac:dyDescent="0.25">
      <c r="A53" s="10"/>
      <c r="B53" s="10" t="s">
        <v>36</v>
      </c>
      <c r="C53" s="5"/>
      <c r="D53" s="5"/>
      <c r="E53" s="5"/>
      <c r="F53" s="5"/>
      <c r="G53" s="5"/>
    </row>
    <row r="54" spans="1:25" x14ac:dyDescent="0.25">
      <c r="A54" s="8" t="s">
        <v>30</v>
      </c>
      <c r="B54" s="12">
        <v>1.1793117408906877</v>
      </c>
      <c r="C54" s="5"/>
      <c r="D54" s="5"/>
      <c r="E54" s="5"/>
      <c r="F54" s="5"/>
      <c r="G54" s="5"/>
    </row>
    <row r="55" spans="1:25" ht="15.75" thickBot="1" x14ac:dyDescent="0.3">
      <c r="A55" s="9" t="s">
        <v>12</v>
      </c>
      <c r="B55" s="13">
        <v>2.9226720647773295E-2</v>
      </c>
    </row>
    <row r="58" spans="1:25" x14ac:dyDescent="0.25">
      <c r="B58" t="s">
        <v>51</v>
      </c>
      <c r="C58" s="19">
        <f>INTERCEPT(D7:D45,C7:C45)</f>
        <v>1.1793117408906879</v>
      </c>
    </row>
    <row r="59" spans="1:25" x14ac:dyDescent="0.25">
      <c r="B59" t="s">
        <v>50</v>
      </c>
      <c r="C59" s="19">
        <f>SLOPE(D7:D45,C7:C45)</f>
        <v>2.9226720647773284E-2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2022-05-01T02:18:20Z</dcterms:created>
  <dcterms:modified xsi:type="dcterms:W3CDTF">2022-05-24T05:08:46Z</dcterms:modified>
</cp:coreProperties>
</file>